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2.xml" ContentType="application/vnd.openxmlformats-officedocument.spreadsheetml.query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excel\Final\change\"/>
    </mc:Choice>
  </mc:AlternateContent>
  <bookViews>
    <workbookView xWindow="0" yWindow="0" windowWidth="15345" windowHeight="6705" firstSheet="6" activeTab="13"/>
  </bookViews>
  <sheets>
    <sheet name="legal data(T)" sheetId="12" r:id="rId1"/>
    <sheet name="legal data" sheetId="30" r:id="rId2"/>
    <sheet name="prosetity" sheetId="27" r:id="rId3"/>
    <sheet name="return" sheetId="26" r:id="rId4"/>
    <sheet name="Beta data" sheetId="28" r:id="rId5"/>
    <sheet name="Data" sheetId="1" r:id="rId6"/>
    <sheet name="Fut" sheetId="3" r:id="rId7"/>
    <sheet name="Large" sheetId="4" r:id="rId8"/>
    <sheet name="liq &amp; Illq" sheetId="7" r:id="rId9"/>
    <sheet name="Book Value" sheetId="25" r:id="rId10"/>
    <sheet name="OIB" sheetId="10" r:id="rId11"/>
    <sheet name="ROE" sheetId="5" r:id="rId12"/>
    <sheet name="Earning(month)" sheetId="22" r:id="rId13"/>
    <sheet name="CAPM" sheetId="6" r:id="rId14"/>
    <sheet name="CAPM record" sheetId="29" r:id="rId15"/>
    <sheet name="CAPM percentage record" sheetId="31" r:id="rId16"/>
    <sheet name="分析表" sheetId="32" r:id="rId17"/>
    <sheet name="Trade quantity" sheetId="11" r:id="rId18"/>
    <sheet name="legal" sheetId="13" r:id="rId19"/>
  </sheets>
  <externalReferences>
    <externalReference r:id="rId20"/>
  </externalReferences>
  <definedNames>
    <definedName name="FundRate" localSheetId="5">Data!$BO$4:$BQ$13</definedName>
    <definedName name="prosperity" localSheetId="2" hidden="1">prosetity!#REF!</definedName>
    <definedName name="prosperity_XX_TEJ1_1" localSheetId="2" hidden="1">prosetity!$C$3:$D$27</definedName>
    <definedName name="prosperity_景氣指標" localSheetId="2" hidden="1">prosetity!#REF!</definedName>
    <definedName name="TWT38U" localSheetId="0">'legal data(T)'!$A$1:$F$881</definedName>
    <definedName name="www.taiwanrate" localSheetId="5">Data!$BO$16:$CH$74</definedName>
    <definedName name="XX_TEJ1">return!$C$3:$K$499</definedName>
    <definedName name="XX_TEJ10">'legal data'!$C$5:$L$305</definedName>
    <definedName name="XX_TEJ2">'Beta data'!$C$4:$BK$501</definedName>
    <definedName name="XX_TEJ3">'legal data'!$C$3:$FI$18</definedName>
    <definedName name="XX_TEJ4">'legal data'!$C$3:$J$381</definedName>
    <definedName name="XX_TEJ5">'legal data'!$C$3:$J$381</definedName>
    <definedName name="XX_TEJ6">'legal data'!$C$3:$FI$18</definedName>
    <definedName name="XX_TEJ7">'legal data'!$C$3:$NQ$10</definedName>
  </definedNames>
  <calcPr calcId="152511"/>
  <pivotCaches>
    <pivotCache cacheId="10" r:id="rId21"/>
    <pivotCache cacheId="15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3" i="6" l="1"/>
  <c r="C33" i="6" s="1"/>
  <c r="Q33" i="6"/>
  <c r="B34" i="6"/>
  <c r="Q34" i="6" s="1"/>
  <c r="C34" i="6"/>
  <c r="D34" i="6" s="1"/>
  <c r="BN33" i="1"/>
  <c r="BM33" i="1"/>
  <c r="F33" i="6" l="1"/>
  <c r="J33" i="6"/>
  <c r="N33" i="6"/>
  <c r="G33" i="6"/>
  <c r="K33" i="6"/>
  <c r="O33" i="6"/>
  <c r="D33" i="6"/>
  <c r="H33" i="6"/>
  <c r="L33" i="6"/>
  <c r="E33" i="6"/>
  <c r="I33" i="6"/>
  <c r="M33" i="6"/>
  <c r="O34" i="6"/>
  <c r="P34" i="6" s="1"/>
  <c r="K34" i="6"/>
  <c r="G34" i="6"/>
  <c r="N34" i="6"/>
  <c r="J34" i="6"/>
  <c r="F34" i="6"/>
  <c r="P33" i="6"/>
  <c r="M34" i="6"/>
  <c r="I34" i="6"/>
  <c r="E34" i="6"/>
  <c r="L34" i="6"/>
  <c r="H34" i="6"/>
  <c r="BK3" i="28"/>
  <c r="BJ3" i="28"/>
  <c r="BA33" i="1" a="1"/>
  <c r="BA33" i="1" s="1"/>
  <c r="AQ33" i="1" a="1"/>
  <c r="AQ33" i="1" s="1"/>
  <c r="AG33" i="1" a="1"/>
  <c r="AH33" i="1" s="1"/>
  <c r="W33" i="1" a="1"/>
  <c r="Y33" i="1" s="1"/>
  <c r="M33" i="1" a="1"/>
  <c r="O33" i="1" s="1"/>
  <c r="C33" i="1" a="1"/>
  <c r="C33" i="1" s="1"/>
  <c r="W34" i="6" l="1"/>
  <c r="T34" i="6"/>
  <c r="R34" i="6"/>
  <c r="S34" i="6"/>
  <c r="V34" i="6" s="1"/>
  <c r="R33" i="6"/>
  <c r="U33" i="6" s="1"/>
  <c r="S33" i="6"/>
  <c r="V33" i="6" s="1"/>
  <c r="T33" i="6"/>
  <c r="U34" i="6"/>
  <c r="W33" i="6"/>
  <c r="BB33" i="1"/>
  <c r="AT33" i="1"/>
  <c r="BE33" i="1" s="1"/>
  <c r="AW33" i="1"/>
  <c r="BH33" i="1" s="1"/>
  <c r="AS33" i="1"/>
  <c r="AZ33" i="1"/>
  <c r="BK33" i="1" s="1"/>
  <c r="AV33" i="1"/>
  <c r="BG33" i="1" s="1"/>
  <c r="AR33" i="1"/>
  <c r="AX33" i="1"/>
  <c r="BI33" i="1" s="1"/>
  <c r="AY33" i="1"/>
  <c r="BJ33" i="1" s="1"/>
  <c r="AU33" i="1"/>
  <c r="BF33" i="1" s="1"/>
  <c r="AO33" i="1"/>
  <c r="AK33" i="1"/>
  <c r="AG33" i="1"/>
  <c r="AN33" i="1"/>
  <c r="AJ33" i="1"/>
  <c r="AM33" i="1"/>
  <c r="AI33" i="1"/>
  <c r="AP33" i="1"/>
  <c r="AL33" i="1"/>
  <c r="AF33" i="1"/>
  <c r="AB33" i="1"/>
  <c r="X33" i="1"/>
  <c r="AE33" i="1"/>
  <c r="AA33" i="1"/>
  <c r="W33" i="1"/>
  <c r="AD33" i="1"/>
  <c r="Z33" i="1"/>
  <c r="AC33" i="1"/>
  <c r="V33" i="1"/>
  <c r="R33" i="1"/>
  <c r="N33" i="1"/>
  <c r="U33" i="1"/>
  <c r="Q33" i="1"/>
  <c r="M33" i="1"/>
  <c r="T33" i="1"/>
  <c r="P33" i="1"/>
  <c r="S33" i="1"/>
  <c r="E33" i="1"/>
  <c r="D33" i="1"/>
  <c r="J33" i="1"/>
  <c r="F33" i="1"/>
  <c r="I33" i="1"/>
  <c r="L33" i="1"/>
  <c r="H33" i="1"/>
  <c r="K33" i="1"/>
  <c r="G33" i="1"/>
  <c r="BD32" i="1"/>
  <c r="BC33" i="1"/>
  <c r="BD33" i="1"/>
  <c r="BC34" i="1"/>
  <c r="BD34" i="1"/>
  <c r="BE34" i="1"/>
  <c r="BF34" i="1"/>
  <c r="BG34" i="1"/>
  <c r="BH34" i="1"/>
  <c r="BI34" i="1"/>
  <c r="BJ34" i="1"/>
  <c r="BK34" i="1"/>
  <c r="BC35" i="1"/>
  <c r="BD35" i="1"/>
  <c r="BE35" i="1"/>
  <c r="BF35" i="1"/>
  <c r="BG35" i="1"/>
  <c r="BH35" i="1"/>
  <c r="BI35" i="1"/>
  <c r="BJ35" i="1"/>
  <c r="BK35" i="1"/>
  <c r="BC36" i="1"/>
  <c r="BD36" i="1"/>
  <c r="BE36" i="1"/>
  <c r="BF36" i="1"/>
  <c r="BG36" i="1"/>
  <c r="BH36" i="1"/>
  <c r="BI36" i="1"/>
  <c r="BJ36" i="1"/>
  <c r="BK36" i="1"/>
  <c r="BC37" i="1"/>
  <c r="BD37" i="1"/>
  <c r="BE37" i="1"/>
  <c r="BF37" i="1"/>
  <c r="BG37" i="1"/>
  <c r="BH37" i="1"/>
  <c r="BI37" i="1"/>
  <c r="BJ37" i="1"/>
  <c r="BK37" i="1"/>
  <c r="BC38" i="1"/>
  <c r="BD38" i="1"/>
  <c r="BE38" i="1"/>
  <c r="BF38" i="1"/>
  <c r="BG38" i="1"/>
  <c r="BH38" i="1"/>
  <c r="BI38" i="1"/>
  <c r="BJ38" i="1"/>
  <c r="BK38" i="1"/>
  <c r="BC39" i="1"/>
  <c r="BD39" i="1"/>
  <c r="BE39" i="1"/>
  <c r="BF39" i="1"/>
  <c r="BG39" i="1"/>
  <c r="BH39" i="1"/>
  <c r="BI39" i="1"/>
  <c r="BJ39" i="1"/>
  <c r="BK39" i="1"/>
  <c r="BC40" i="1"/>
  <c r="BD40" i="1"/>
  <c r="BE40" i="1"/>
  <c r="BF40" i="1"/>
  <c r="BG40" i="1"/>
  <c r="BH40" i="1"/>
  <c r="BI40" i="1"/>
  <c r="BJ40" i="1"/>
  <c r="BK40" i="1"/>
  <c r="BC41" i="1"/>
  <c r="BD41" i="1"/>
  <c r="BE41" i="1"/>
  <c r="BF41" i="1"/>
  <c r="BG41" i="1"/>
  <c r="BH41" i="1"/>
  <c r="BI41" i="1"/>
  <c r="BJ41" i="1"/>
  <c r="BK41" i="1"/>
  <c r="BC42" i="1"/>
  <c r="BD42" i="1"/>
  <c r="BE42" i="1"/>
  <c r="BF42" i="1"/>
  <c r="BG42" i="1"/>
  <c r="BH42" i="1"/>
  <c r="BI42" i="1"/>
  <c r="BJ42" i="1"/>
  <c r="BK42" i="1"/>
  <c r="BC43" i="1"/>
  <c r="BD43" i="1"/>
  <c r="BE43" i="1"/>
  <c r="BF43" i="1"/>
  <c r="BG43" i="1"/>
  <c r="BH43" i="1"/>
  <c r="BI43" i="1"/>
  <c r="BJ43" i="1"/>
  <c r="BK43" i="1"/>
  <c r="BC44" i="1"/>
  <c r="BD44" i="1"/>
  <c r="BE44" i="1"/>
  <c r="BF44" i="1"/>
  <c r="BG44" i="1"/>
  <c r="BH44" i="1"/>
  <c r="BI44" i="1"/>
  <c r="BJ44" i="1"/>
  <c r="BK44" i="1"/>
  <c r="BC45" i="1"/>
  <c r="BD45" i="1"/>
  <c r="BE45" i="1"/>
  <c r="BF45" i="1"/>
  <c r="BG45" i="1"/>
  <c r="BH45" i="1"/>
  <c r="BI45" i="1"/>
  <c r="BJ45" i="1"/>
  <c r="BK45" i="1"/>
  <c r="BC46" i="1"/>
  <c r="BD46" i="1"/>
  <c r="BE46" i="1"/>
  <c r="BF46" i="1"/>
  <c r="BG46" i="1"/>
  <c r="BH46" i="1"/>
  <c r="BI46" i="1"/>
  <c r="BJ46" i="1"/>
  <c r="BK46" i="1"/>
  <c r="BC47" i="1"/>
  <c r="BD47" i="1"/>
  <c r="BE47" i="1"/>
  <c r="BF47" i="1"/>
  <c r="BG47" i="1"/>
  <c r="BH47" i="1"/>
  <c r="BI47" i="1"/>
  <c r="BJ47" i="1"/>
  <c r="BK47" i="1"/>
  <c r="BC48" i="1"/>
  <c r="BD48" i="1"/>
  <c r="BE48" i="1"/>
  <c r="BF48" i="1"/>
  <c r="BG48" i="1"/>
  <c r="BH48" i="1"/>
  <c r="BI48" i="1"/>
  <c r="BJ48" i="1"/>
  <c r="BK48" i="1"/>
  <c r="BC49" i="1"/>
  <c r="BD49" i="1"/>
  <c r="BE49" i="1"/>
  <c r="BF49" i="1"/>
  <c r="BG49" i="1"/>
  <c r="BH49" i="1"/>
  <c r="BI49" i="1"/>
  <c r="BJ49" i="1"/>
  <c r="BK49" i="1"/>
  <c r="BC50" i="1"/>
  <c r="BD50" i="1"/>
  <c r="BE50" i="1"/>
  <c r="BF50" i="1"/>
  <c r="BG50" i="1"/>
  <c r="BH50" i="1"/>
  <c r="BI50" i="1"/>
  <c r="BJ50" i="1"/>
  <c r="BK50" i="1"/>
  <c r="BC51" i="1"/>
  <c r="BD51" i="1"/>
  <c r="BE51" i="1"/>
  <c r="BF51" i="1"/>
  <c r="BG51" i="1"/>
  <c r="BH51" i="1"/>
  <c r="BI51" i="1"/>
  <c r="BJ51" i="1"/>
  <c r="BK51" i="1"/>
  <c r="BC52" i="1"/>
  <c r="BD52" i="1"/>
  <c r="BE52" i="1"/>
  <c r="BF52" i="1"/>
  <c r="BG52" i="1"/>
  <c r="BH52" i="1"/>
  <c r="BI52" i="1"/>
  <c r="BJ52" i="1"/>
  <c r="BK52" i="1"/>
  <c r="BC53" i="1"/>
  <c r="BD53" i="1"/>
  <c r="BE53" i="1"/>
  <c r="BF53" i="1"/>
  <c r="BG53" i="1"/>
  <c r="BH53" i="1"/>
  <c r="BI53" i="1"/>
  <c r="BJ53" i="1"/>
  <c r="BK53" i="1"/>
  <c r="BC54" i="1"/>
  <c r="BD54" i="1"/>
  <c r="BE54" i="1"/>
  <c r="BF54" i="1"/>
  <c r="BG54" i="1"/>
  <c r="BH54" i="1"/>
  <c r="BI54" i="1"/>
  <c r="BJ54" i="1"/>
  <c r="BK54" i="1"/>
  <c r="BC55" i="1"/>
  <c r="BD55" i="1"/>
  <c r="BE55" i="1"/>
  <c r="BF55" i="1"/>
  <c r="BG55" i="1"/>
  <c r="BH55" i="1"/>
  <c r="BI55" i="1"/>
  <c r="BJ55" i="1"/>
  <c r="BK55" i="1"/>
  <c r="BC56" i="1"/>
  <c r="BD56" i="1"/>
  <c r="BE56" i="1"/>
  <c r="BF56" i="1"/>
  <c r="BG56" i="1"/>
  <c r="BH56" i="1"/>
  <c r="BI56" i="1"/>
  <c r="BJ56" i="1"/>
  <c r="BK56" i="1"/>
  <c r="BC57" i="1"/>
  <c r="BD57" i="1"/>
  <c r="BE57" i="1"/>
  <c r="BF57" i="1"/>
  <c r="BG57" i="1"/>
  <c r="BH57" i="1"/>
  <c r="BI57" i="1"/>
  <c r="BJ57" i="1"/>
  <c r="BK57" i="1"/>
  <c r="BC58" i="1"/>
  <c r="BD58" i="1"/>
  <c r="BE58" i="1"/>
  <c r="BF58" i="1"/>
  <c r="BG58" i="1"/>
  <c r="BH58" i="1"/>
  <c r="BI58" i="1"/>
  <c r="BJ58" i="1"/>
  <c r="BK58" i="1"/>
  <c r="BC59" i="1"/>
  <c r="BD59" i="1"/>
  <c r="BE59" i="1"/>
  <c r="BF59" i="1"/>
  <c r="BG59" i="1"/>
  <c r="BH59" i="1"/>
  <c r="BI59" i="1"/>
  <c r="BJ59" i="1"/>
  <c r="BK59" i="1"/>
  <c r="BC60" i="1"/>
  <c r="BD60" i="1"/>
  <c r="BE60" i="1"/>
  <c r="BF60" i="1"/>
  <c r="BG60" i="1"/>
  <c r="BH60" i="1"/>
  <c r="BI60" i="1"/>
  <c r="BJ60" i="1"/>
  <c r="BK60" i="1"/>
  <c r="BC61" i="1"/>
  <c r="BD61" i="1"/>
  <c r="BE61" i="1"/>
  <c r="BF61" i="1"/>
  <c r="BG61" i="1"/>
  <c r="BH61" i="1"/>
  <c r="BI61" i="1"/>
  <c r="BJ61" i="1"/>
  <c r="BK61" i="1"/>
  <c r="BC62" i="1"/>
  <c r="BD62" i="1"/>
  <c r="BE62" i="1"/>
  <c r="BF62" i="1"/>
  <c r="BG62" i="1"/>
  <c r="BH62" i="1"/>
  <c r="BI62" i="1"/>
  <c r="BJ62" i="1"/>
  <c r="BK62" i="1"/>
  <c r="BC63" i="1"/>
  <c r="BD63" i="1"/>
  <c r="BE63" i="1"/>
  <c r="BF63" i="1"/>
  <c r="BG63" i="1"/>
  <c r="BH63" i="1"/>
  <c r="BI63" i="1"/>
  <c r="BJ63" i="1"/>
  <c r="BK63" i="1"/>
  <c r="BC64" i="1"/>
  <c r="BD64" i="1"/>
  <c r="BE64" i="1"/>
  <c r="BF64" i="1"/>
  <c r="BG64" i="1"/>
  <c r="BH64" i="1"/>
  <c r="BI64" i="1"/>
  <c r="BJ64" i="1"/>
  <c r="BK64" i="1"/>
  <c r="BC65" i="1"/>
  <c r="BD65" i="1"/>
  <c r="BE65" i="1"/>
  <c r="BF65" i="1"/>
  <c r="BG65" i="1"/>
  <c r="BH65" i="1"/>
  <c r="BI65" i="1"/>
  <c r="BJ65" i="1"/>
  <c r="BK65" i="1"/>
  <c r="BC66" i="1"/>
  <c r="BD66" i="1"/>
  <c r="BE66" i="1"/>
  <c r="BF66" i="1"/>
  <c r="BG66" i="1"/>
  <c r="BH66" i="1"/>
  <c r="BI66" i="1"/>
  <c r="BJ66" i="1"/>
  <c r="BK66" i="1"/>
  <c r="BC67" i="1"/>
  <c r="BD67" i="1"/>
  <c r="BE67" i="1"/>
  <c r="BF67" i="1"/>
  <c r="BG67" i="1"/>
  <c r="BH67" i="1"/>
  <c r="BI67" i="1"/>
  <c r="BJ67" i="1"/>
  <c r="BK67" i="1"/>
  <c r="BC68" i="1"/>
  <c r="BD68" i="1"/>
  <c r="BE68" i="1"/>
  <c r="BF68" i="1"/>
  <c r="BG68" i="1"/>
  <c r="BH68" i="1"/>
  <c r="BI68" i="1"/>
  <c r="BJ68" i="1"/>
  <c r="BK68" i="1"/>
  <c r="BC69" i="1"/>
  <c r="BD69" i="1"/>
  <c r="BE69" i="1"/>
  <c r="BF69" i="1"/>
  <c r="BG69" i="1"/>
  <c r="BH69" i="1"/>
  <c r="BI69" i="1"/>
  <c r="BJ69" i="1"/>
  <c r="BK69" i="1"/>
  <c r="BC70" i="1"/>
  <c r="BD70" i="1"/>
  <c r="BE70" i="1"/>
  <c r="BF70" i="1"/>
  <c r="BG70" i="1"/>
  <c r="BH70" i="1"/>
  <c r="BI70" i="1"/>
  <c r="BJ70" i="1"/>
  <c r="BK70" i="1"/>
  <c r="BC71" i="1"/>
  <c r="BD71" i="1"/>
  <c r="BE71" i="1"/>
  <c r="BF71" i="1"/>
  <c r="BG71" i="1"/>
  <c r="BH71" i="1"/>
  <c r="BI71" i="1"/>
  <c r="BJ71" i="1"/>
  <c r="BK71" i="1"/>
  <c r="BC72" i="1"/>
  <c r="BD72" i="1"/>
  <c r="BE72" i="1"/>
  <c r="BF72" i="1"/>
  <c r="BG72" i="1"/>
  <c r="BH72" i="1"/>
  <c r="BI72" i="1"/>
  <c r="BJ72" i="1"/>
  <c r="BK72" i="1"/>
  <c r="BC73" i="1"/>
  <c r="BD73" i="1"/>
  <c r="BE73" i="1"/>
  <c r="BF73" i="1"/>
  <c r="BG73" i="1"/>
  <c r="BH73" i="1"/>
  <c r="BI73" i="1"/>
  <c r="BJ73" i="1"/>
  <c r="BK73" i="1"/>
  <c r="BC74" i="1"/>
  <c r="BD74" i="1"/>
  <c r="BE74" i="1"/>
  <c r="BF74" i="1"/>
  <c r="BG74" i="1"/>
  <c r="BH74" i="1"/>
  <c r="BI74" i="1"/>
  <c r="BJ74" i="1"/>
  <c r="BK74" i="1"/>
  <c r="BC75" i="1"/>
  <c r="BD75" i="1"/>
  <c r="BE75" i="1"/>
  <c r="BF75" i="1"/>
  <c r="BG75" i="1"/>
  <c r="BH75" i="1"/>
  <c r="BI75" i="1"/>
  <c r="BJ75" i="1"/>
  <c r="BK75" i="1"/>
  <c r="BC76" i="1"/>
  <c r="BD76" i="1"/>
  <c r="BE76" i="1"/>
  <c r="BF76" i="1"/>
  <c r="BG76" i="1"/>
  <c r="BH76" i="1"/>
  <c r="BI76" i="1"/>
  <c r="BJ76" i="1"/>
  <c r="BK76" i="1"/>
  <c r="BC77" i="1"/>
  <c r="BD77" i="1"/>
  <c r="BE77" i="1"/>
  <c r="BF77" i="1"/>
  <c r="BG77" i="1"/>
  <c r="BH77" i="1"/>
  <c r="BI77" i="1"/>
  <c r="BJ77" i="1"/>
  <c r="BK77" i="1"/>
  <c r="BC78" i="1"/>
  <c r="BD78" i="1"/>
  <c r="BE78" i="1"/>
  <c r="BF78" i="1"/>
  <c r="BG78" i="1"/>
  <c r="BH78" i="1"/>
  <c r="BI78" i="1"/>
  <c r="BJ78" i="1"/>
  <c r="BK78" i="1"/>
  <c r="BC79" i="1"/>
  <c r="BD79" i="1"/>
  <c r="BE79" i="1"/>
  <c r="BF79" i="1"/>
  <c r="BG79" i="1"/>
  <c r="BH79" i="1"/>
  <c r="BI79" i="1"/>
  <c r="BJ79" i="1"/>
  <c r="BK79" i="1"/>
  <c r="BC80" i="1"/>
  <c r="BD80" i="1"/>
  <c r="BE80" i="1"/>
  <c r="BF80" i="1"/>
  <c r="BG80" i="1"/>
  <c r="BH80" i="1"/>
  <c r="BI80" i="1"/>
  <c r="BJ80" i="1"/>
  <c r="BK80" i="1"/>
  <c r="BC81" i="1"/>
  <c r="BD81" i="1"/>
  <c r="BE81" i="1"/>
  <c r="BF81" i="1"/>
  <c r="BG81" i="1"/>
  <c r="BH81" i="1"/>
  <c r="BI81" i="1"/>
  <c r="BJ81" i="1"/>
  <c r="BK81" i="1"/>
  <c r="BC82" i="1"/>
  <c r="BD82" i="1"/>
  <c r="BE82" i="1"/>
  <c r="BF82" i="1"/>
  <c r="BG82" i="1"/>
  <c r="BH82" i="1"/>
  <c r="BI82" i="1"/>
  <c r="BJ82" i="1"/>
  <c r="BK82" i="1"/>
  <c r="BC83" i="1"/>
  <c r="BD83" i="1"/>
  <c r="BE83" i="1"/>
  <c r="BF83" i="1"/>
  <c r="BG83" i="1"/>
  <c r="BH83" i="1"/>
  <c r="BI83" i="1"/>
  <c r="BJ83" i="1"/>
  <c r="BK83" i="1"/>
  <c r="BC84" i="1"/>
  <c r="BD84" i="1"/>
  <c r="BE84" i="1"/>
  <c r="BF84" i="1"/>
  <c r="BG84" i="1"/>
  <c r="BH84" i="1"/>
  <c r="BI84" i="1"/>
  <c r="BJ84" i="1"/>
  <c r="BK84" i="1"/>
  <c r="BC85" i="1"/>
  <c r="BD85" i="1"/>
  <c r="BE85" i="1"/>
  <c r="BF85" i="1"/>
  <c r="BG85" i="1"/>
  <c r="BH85" i="1"/>
  <c r="BI85" i="1"/>
  <c r="BJ85" i="1"/>
  <c r="BK85" i="1"/>
  <c r="BC86" i="1"/>
  <c r="BD86" i="1"/>
  <c r="BE86" i="1"/>
  <c r="BF86" i="1"/>
  <c r="BG86" i="1"/>
  <c r="BH86" i="1"/>
  <c r="BI86" i="1"/>
  <c r="BJ86" i="1"/>
  <c r="BK86" i="1"/>
  <c r="BC87" i="1"/>
  <c r="BD87" i="1"/>
  <c r="BE87" i="1"/>
  <c r="BF87" i="1"/>
  <c r="BG87" i="1"/>
  <c r="BH87" i="1"/>
  <c r="BI87" i="1"/>
  <c r="BJ87" i="1"/>
  <c r="BK87" i="1"/>
  <c r="BC88" i="1"/>
  <c r="BD88" i="1"/>
  <c r="BE88" i="1"/>
  <c r="BF88" i="1"/>
  <c r="BG88" i="1"/>
  <c r="BH88" i="1"/>
  <c r="BI88" i="1"/>
  <c r="BJ88" i="1"/>
  <c r="BK88" i="1"/>
  <c r="BC89" i="1"/>
  <c r="BD89" i="1"/>
  <c r="BE89" i="1"/>
  <c r="BF89" i="1"/>
  <c r="BG89" i="1"/>
  <c r="BH89" i="1"/>
  <c r="BI89" i="1"/>
  <c r="BJ89" i="1"/>
  <c r="BK89" i="1"/>
  <c r="BC90" i="1"/>
  <c r="BD90" i="1"/>
  <c r="BE90" i="1"/>
  <c r="BF90" i="1"/>
  <c r="BG90" i="1"/>
  <c r="BH90" i="1"/>
  <c r="BI90" i="1"/>
  <c r="BJ90" i="1"/>
  <c r="BK90" i="1"/>
  <c r="BC91" i="1"/>
  <c r="BD91" i="1"/>
  <c r="BE91" i="1"/>
  <c r="BF91" i="1"/>
  <c r="BG91" i="1"/>
  <c r="BH91" i="1"/>
  <c r="BI91" i="1"/>
  <c r="BJ91" i="1"/>
  <c r="BK91" i="1"/>
  <c r="BC92" i="1"/>
  <c r="BD92" i="1"/>
  <c r="BE92" i="1"/>
  <c r="BF92" i="1"/>
  <c r="BG92" i="1"/>
  <c r="BH92" i="1"/>
  <c r="BI92" i="1"/>
  <c r="BJ92" i="1"/>
  <c r="BK92" i="1"/>
  <c r="BC93" i="1"/>
  <c r="BD93" i="1"/>
  <c r="BE93" i="1"/>
  <c r="BF93" i="1"/>
  <c r="BG93" i="1"/>
  <c r="BH93" i="1"/>
  <c r="BI93" i="1"/>
  <c r="BJ93" i="1"/>
  <c r="BK93" i="1"/>
  <c r="BC94" i="1"/>
  <c r="BD94" i="1"/>
  <c r="BE94" i="1"/>
  <c r="BF94" i="1"/>
  <c r="BG94" i="1"/>
  <c r="BH94" i="1"/>
  <c r="BI94" i="1"/>
  <c r="BJ94" i="1"/>
  <c r="BK94" i="1"/>
  <c r="BC95" i="1"/>
  <c r="BD95" i="1"/>
  <c r="BE95" i="1"/>
  <c r="BF95" i="1"/>
  <c r="BG95" i="1"/>
  <c r="BH95" i="1"/>
  <c r="BI95" i="1"/>
  <c r="BJ95" i="1"/>
  <c r="BK95" i="1"/>
  <c r="BC96" i="1"/>
  <c r="BD96" i="1"/>
  <c r="BE96" i="1"/>
  <c r="BF96" i="1"/>
  <c r="BG96" i="1"/>
  <c r="BH96" i="1"/>
  <c r="BI96" i="1"/>
  <c r="BJ96" i="1"/>
  <c r="BK96" i="1"/>
  <c r="BC97" i="1"/>
  <c r="BD97" i="1"/>
  <c r="BE97" i="1"/>
  <c r="BF97" i="1"/>
  <c r="BG97" i="1"/>
  <c r="BH97" i="1"/>
  <c r="BI97" i="1"/>
  <c r="BJ97" i="1"/>
  <c r="BK97" i="1"/>
  <c r="BC98" i="1"/>
  <c r="BD98" i="1"/>
  <c r="BE98" i="1"/>
  <c r="BF98" i="1"/>
  <c r="BG98" i="1"/>
  <c r="BH98" i="1"/>
  <c r="BI98" i="1"/>
  <c r="BJ98" i="1"/>
  <c r="BK98" i="1"/>
  <c r="BC99" i="1"/>
  <c r="BD99" i="1"/>
  <c r="BE99" i="1"/>
  <c r="BF99" i="1"/>
  <c r="BG99" i="1"/>
  <c r="BH99" i="1"/>
  <c r="BI99" i="1"/>
  <c r="BJ99" i="1"/>
  <c r="BK99" i="1"/>
  <c r="BC100" i="1"/>
  <c r="BD100" i="1"/>
  <c r="BE100" i="1"/>
  <c r="BF100" i="1"/>
  <c r="BG100" i="1"/>
  <c r="BH100" i="1"/>
  <c r="BI100" i="1"/>
  <c r="BJ100" i="1"/>
  <c r="BK100" i="1"/>
  <c r="BC101" i="1"/>
  <c r="BD101" i="1"/>
  <c r="BE101" i="1"/>
  <c r="BF101" i="1"/>
  <c r="BG101" i="1"/>
  <c r="BH101" i="1"/>
  <c r="BI101" i="1"/>
  <c r="BJ101" i="1"/>
  <c r="BK101" i="1"/>
  <c r="BC102" i="1"/>
  <c r="BD102" i="1"/>
  <c r="BE102" i="1"/>
  <c r="BF102" i="1"/>
  <c r="BG102" i="1"/>
  <c r="BH102" i="1"/>
  <c r="BI102" i="1"/>
  <c r="BJ102" i="1"/>
  <c r="BK102" i="1"/>
  <c r="BC103" i="1"/>
  <c r="BD103" i="1"/>
  <c r="BE103" i="1"/>
  <c r="BF103" i="1"/>
  <c r="BG103" i="1"/>
  <c r="BH103" i="1"/>
  <c r="BI103" i="1"/>
  <c r="BJ103" i="1"/>
  <c r="BK103" i="1"/>
  <c r="BC104" i="1"/>
  <c r="BD104" i="1"/>
  <c r="BE104" i="1"/>
  <c r="BF104" i="1"/>
  <c r="BG104" i="1"/>
  <c r="BH104" i="1"/>
  <c r="BI104" i="1"/>
  <c r="BJ104" i="1"/>
  <c r="BK104" i="1"/>
  <c r="BC105" i="1"/>
  <c r="BD105" i="1"/>
  <c r="BE105" i="1"/>
  <c r="BF105" i="1"/>
  <c r="BG105" i="1"/>
  <c r="BH105" i="1"/>
  <c r="BI105" i="1"/>
  <c r="BJ105" i="1"/>
  <c r="BK105" i="1"/>
  <c r="BC106" i="1"/>
  <c r="BD106" i="1"/>
  <c r="BE106" i="1"/>
  <c r="BF106" i="1"/>
  <c r="BG106" i="1"/>
  <c r="BH106" i="1"/>
  <c r="BI106" i="1"/>
  <c r="BJ106" i="1"/>
  <c r="BK106" i="1"/>
  <c r="BC107" i="1"/>
  <c r="BD107" i="1"/>
  <c r="BE107" i="1"/>
  <c r="BF107" i="1"/>
  <c r="BG107" i="1"/>
  <c r="BH107" i="1"/>
  <c r="BI107" i="1"/>
  <c r="BJ107" i="1"/>
  <c r="BK107" i="1"/>
  <c r="BC108" i="1"/>
  <c r="BD108" i="1"/>
  <c r="BE108" i="1"/>
  <c r="BF108" i="1"/>
  <c r="BG108" i="1"/>
  <c r="BH108" i="1"/>
  <c r="BI108" i="1"/>
  <c r="BJ108" i="1"/>
  <c r="BK108" i="1"/>
  <c r="BC109" i="1"/>
  <c r="BD109" i="1"/>
  <c r="BE109" i="1"/>
  <c r="BF109" i="1"/>
  <c r="BG109" i="1"/>
  <c r="BH109" i="1"/>
  <c r="BI109" i="1"/>
  <c r="BJ109" i="1"/>
  <c r="BK109" i="1"/>
  <c r="BC110" i="1"/>
  <c r="BD110" i="1"/>
  <c r="BE110" i="1"/>
  <c r="BF110" i="1"/>
  <c r="BG110" i="1"/>
  <c r="BH110" i="1"/>
  <c r="BI110" i="1"/>
  <c r="BJ110" i="1"/>
  <c r="BK110" i="1"/>
  <c r="BC111" i="1"/>
  <c r="BD111" i="1"/>
  <c r="BE111" i="1"/>
  <c r="BF111" i="1"/>
  <c r="BG111" i="1"/>
  <c r="BH111" i="1"/>
  <c r="BI111" i="1"/>
  <c r="BJ111" i="1"/>
  <c r="BK111" i="1"/>
  <c r="BC112" i="1"/>
  <c r="BD112" i="1"/>
  <c r="BE112" i="1"/>
  <c r="BF112" i="1"/>
  <c r="BG112" i="1"/>
  <c r="BH112" i="1"/>
  <c r="BI112" i="1"/>
  <c r="BJ112" i="1"/>
  <c r="BK112" i="1"/>
  <c r="BC113" i="1"/>
  <c r="BD113" i="1"/>
  <c r="BE113" i="1"/>
  <c r="BF113" i="1"/>
  <c r="BG113" i="1"/>
  <c r="BH113" i="1"/>
  <c r="BI113" i="1"/>
  <c r="BJ113" i="1"/>
  <c r="BK113" i="1"/>
  <c r="BC114" i="1"/>
  <c r="BD114" i="1"/>
  <c r="BE114" i="1"/>
  <c r="BF114" i="1"/>
  <c r="BG114" i="1"/>
  <c r="BH114" i="1"/>
  <c r="BI114" i="1"/>
  <c r="BJ114" i="1"/>
  <c r="BK114" i="1"/>
  <c r="BC115" i="1"/>
  <c r="BD115" i="1"/>
  <c r="BE115" i="1"/>
  <c r="BF115" i="1"/>
  <c r="BG115" i="1"/>
  <c r="BH115" i="1"/>
  <c r="BI115" i="1"/>
  <c r="BJ115" i="1"/>
  <c r="BK115" i="1"/>
  <c r="BC116" i="1"/>
  <c r="BD116" i="1"/>
  <c r="BE116" i="1"/>
  <c r="BF116" i="1"/>
  <c r="BG116" i="1"/>
  <c r="BH116" i="1"/>
  <c r="BI116" i="1"/>
  <c r="BJ116" i="1"/>
  <c r="BK116" i="1"/>
  <c r="BC117" i="1"/>
  <c r="BD117" i="1"/>
  <c r="BE117" i="1"/>
  <c r="BF117" i="1"/>
  <c r="BG117" i="1"/>
  <c r="BH117" i="1"/>
  <c r="BI117" i="1"/>
  <c r="BJ117" i="1"/>
  <c r="BK117" i="1"/>
  <c r="BC118" i="1"/>
  <c r="BD118" i="1"/>
  <c r="BE118" i="1"/>
  <c r="BF118" i="1"/>
  <c r="BG118" i="1"/>
  <c r="BH118" i="1"/>
  <c r="BI118" i="1"/>
  <c r="BJ118" i="1"/>
  <c r="BK118" i="1"/>
  <c r="BC119" i="1"/>
  <c r="BD119" i="1"/>
  <c r="BE119" i="1"/>
  <c r="BF119" i="1"/>
  <c r="BG119" i="1"/>
  <c r="BH119" i="1"/>
  <c r="BI119" i="1"/>
  <c r="BJ119" i="1"/>
  <c r="BK119" i="1"/>
  <c r="BC120" i="1"/>
  <c r="BD120" i="1"/>
  <c r="BE120" i="1"/>
  <c r="BF120" i="1"/>
  <c r="BG120" i="1"/>
  <c r="BH120" i="1"/>
  <c r="BI120" i="1"/>
  <c r="BJ120" i="1"/>
  <c r="BK120" i="1"/>
  <c r="BC121" i="1"/>
  <c r="BD121" i="1"/>
  <c r="BE121" i="1"/>
  <c r="BF121" i="1"/>
  <c r="BG121" i="1"/>
  <c r="BH121" i="1"/>
  <c r="BI121" i="1"/>
  <c r="BJ121" i="1"/>
  <c r="BK121" i="1"/>
  <c r="BC122" i="1"/>
  <c r="BD122" i="1"/>
  <c r="BE122" i="1"/>
  <c r="BF122" i="1"/>
  <c r="BG122" i="1"/>
  <c r="BH122" i="1"/>
  <c r="BI122" i="1"/>
  <c r="BJ122" i="1"/>
  <c r="BK122" i="1"/>
  <c r="BC123" i="1"/>
  <c r="BD123" i="1"/>
  <c r="BE123" i="1"/>
  <c r="BF123" i="1"/>
  <c r="BG123" i="1"/>
  <c r="BH123" i="1"/>
  <c r="BI123" i="1"/>
  <c r="BJ123" i="1"/>
  <c r="BK123" i="1"/>
  <c r="BC124" i="1"/>
  <c r="BD124" i="1"/>
  <c r="BE124" i="1"/>
  <c r="BF124" i="1"/>
  <c r="BG124" i="1"/>
  <c r="BH124" i="1"/>
  <c r="BI124" i="1"/>
  <c r="BJ124" i="1"/>
  <c r="BK124" i="1"/>
  <c r="BC125" i="1"/>
  <c r="BD125" i="1"/>
  <c r="BE125" i="1"/>
  <c r="BF125" i="1"/>
  <c r="BG125" i="1"/>
  <c r="BH125" i="1"/>
  <c r="BI125" i="1"/>
  <c r="BJ125" i="1"/>
  <c r="BK125" i="1"/>
  <c r="BC126" i="1"/>
  <c r="BD126" i="1"/>
  <c r="BE126" i="1"/>
  <c r="BF126" i="1"/>
  <c r="BG126" i="1"/>
  <c r="BH126" i="1"/>
  <c r="BI126" i="1"/>
  <c r="BJ126" i="1"/>
  <c r="BK126" i="1"/>
  <c r="BC127" i="1"/>
  <c r="BD127" i="1"/>
  <c r="BE127" i="1"/>
  <c r="BF127" i="1"/>
  <c r="BG127" i="1"/>
  <c r="BH127" i="1"/>
  <c r="BI127" i="1"/>
  <c r="BJ127" i="1"/>
  <c r="BK127" i="1"/>
  <c r="BC128" i="1"/>
  <c r="BD128" i="1"/>
  <c r="BE128" i="1"/>
  <c r="BF128" i="1"/>
  <c r="BG128" i="1"/>
  <c r="BH128" i="1"/>
  <c r="BI128" i="1"/>
  <c r="BJ128" i="1"/>
  <c r="BK128" i="1"/>
  <c r="BC129" i="1"/>
  <c r="BD129" i="1"/>
  <c r="BE129" i="1"/>
  <c r="BF129" i="1"/>
  <c r="BG129" i="1"/>
  <c r="BH129" i="1"/>
  <c r="BI129" i="1"/>
  <c r="BJ129" i="1"/>
  <c r="BK129" i="1"/>
  <c r="BC130" i="1"/>
  <c r="BD130" i="1"/>
  <c r="BE130" i="1"/>
  <c r="BF130" i="1"/>
  <c r="BG130" i="1"/>
  <c r="BH130" i="1"/>
  <c r="BI130" i="1"/>
  <c r="BJ130" i="1"/>
  <c r="BK130" i="1"/>
  <c r="BC131" i="1"/>
  <c r="BD131" i="1"/>
  <c r="BE131" i="1"/>
  <c r="BF131" i="1"/>
  <c r="BG131" i="1"/>
  <c r="BH131" i="1"/>
  <c r="BI131" i="1"/>
  <c r="BJ131" i="1"/>
  <c r="BK131" i="1"/>
  <c r="BC132" i="1"/>
  <c r="BD132" i="1"/>
  <c r="BE132" i="1"/>
  <c r="BF132" i="1"/>
  <c r="BG132" i="1"/>
  <c r="BH132" i="1"/>
  <c r="BI132" i="1"/>
  <c r="BJ132" i="1"/>
  <c r="BK132" i="1"/>
  <c r="BC133" i="1"/>
  <c r="BD133" i="1"/>
  <c r="BE133" i="1"/>
  <c r="BF133" i="1"/>
  <c r="BG133" i="1"/>
  <c r="BH133" i="1"/>
  <c r="BI133" i="1"/>
  <c r="BJ133" i="1"/>
  <c r="BK133" i="1"/>
  <c r="BC134" i="1"/>
  <c r="BD134" i="1"/>
  <c r="BE134" i="1"/>
  <c r="BF134" i="1"/>
  <c r="BG134" i="1"/>
  <c r="BH134" i="1"/>
  <c r="BI134" i="1"/>
  <c r="BJ134" i="1"/>
  <c r="BK134" i="1"/>
  <c r="BC135" i="1"/>
  <c r="BD135" i="1"/>
  <c r="BE135" i="1"/>
  <c r="BF135" i="1"/>
  <c r="BG135" i="1"/>
  <c r="BH135" i="1"/>
  <c r="BI135" i="1"/>
  <c r="BJ135" i="1"/>
  <c r="BK135" i="1"/>
  <c r="BC136" i="1"/>
  <c r="BD136" i="1"/>
  <c r="BE136" i="1"/>
  <c r="BF136" i="1"/>
  <c r="BG136" i="1"/>
  <c r="BH136" i="1"/>
  <c r="BI136" i="1"/>
  <c r="BJ136" i="1"/>
  <c r="BK136" i="1"/>
  <c r="BC137" i="1"/>
  <c r="BD137" i="1"/>
  <c r="BE137" i="1"/>
  <c r="BF137" i="1"/>
  <c r="BG137" i="1"/>
  <c r="BH137" i="1"/>
  <c r="BI137" i="1"/>
  <c r="BJ137" i="1"/>
  <c r="BK137" i="1"/>
  <c r="BC138" i="1"/>
  <c r="BD138" i="1"/>
  <c r="BE138" i="1"/>
  <c r="BF138" i="1"/>
  <c r="BG138" i="1"/>
  <c r="BH138" i="1"/>
  <c r="BI138" i="1"/>
  <c r="BJ138" i="1"/>
  <c r="BK138" i="1"/>
  <c r="BC139" i="1"/>
  <c r="BD139" i="1"/>
  <c r="BE139" i="1"/>
  <c r="BF139" i="1"/>
  <c r="BG139" i="1"/>
  <c r="BH139" i="1"/>
  <c r="BI139" i="1"/>
  <c r="BJ139" i="1"/>
  <c r="BK139" i="1"/>
  <c r="BC140" i="1"/>
  <c r="BD140" i="1"/>
  <c r="BE140" i="1"/>
  <c r="BF140" i="1"/>
  <c r="BG140" i="1"/>
  <c r="BH140" i="1"/>
  <c r="BI140" i="1"/>
  <c r="BJ140" i="1"/>
  <c r="BK140" i="1"/>
  <c r="BC141" i="1"/>
  <c r="BD141" i="1"/>
  <c r="BE141" i="1"/>
  <c r="BF141" i="1"/>
  <c r="BG141" i="1"/>
  <c r="BH141" i="1"/>
  <c r="BI141" i="1"/>
  <c r="BJ141" i="1"/>
  <c r="BK141" i="1"/>
  <c r="BC142" i="1"/>
  <c r="BD142" i="1"/>
  <c r="BE142" i="1"/>
  <c r="BF142" i="1"/>
  <c r="BG142" i="1"/>
  <c r="BH142" i="1"/>
  <c r="BI142" i="1"/>
  <c r="BJ142" i="1"/>
  <c r="BK142" i="1"/>
  <c r="BC143" i="1"/>
  <c r="BD143" i="1"/>
  <c r="BE143" i="1"/>
  <c r="BF143" i="1"/>
  <c r="BG143" i="1"/>
  <c r="BH143" i="1"/>
  <c r="BI143" i="1"/>
  <c r="BJ143" i="1"/>
  <c r="BK143" i="1"/>
  <c r="BC144" i="1"/>
  <c r="BD144" i="1"/>
  <c r="BE144" i="1"/>
  <c r="BF144" i="1"/>
  <c r="BG144" i="1"/>
  <c r="BH144" i="1"/>
  <c r="BI144" i="1"/>
  <c r="BJ144" i="1"/>
  <c r="BK144" i="1"/>
  <c r="BC145" i="1"/>
  <c r="BD145" i="1"/>
  <c r="BE145" i="1"/>
  <c r="BF145" i="1"/>
  <c r="BG145" i="1"/>
  <c r="BH145" i="1"/>
  <c r="BI145" i="1"/>
  <c r="BJ145" i="1"/>
  <c r="BK145" i="1"/>
  <c r="BC146" i="1"/>
  <c r="BD146" i="1"/>
  <c r="BE146" i="1"/>
  <c r="BF146" i="1"/>
  <c r="BG146" i="1"/>
  <c r="BH146" i="1"/>
  <c r="BI146" i="1"/>
  <c r="BJ146" i="1"/>
  <c r="BK146" i="1"/>
  <c r="BC147" i="1"/>
  <c r="BD147" i="1"/>
  <c r="BE147" i="1"/>
  <c r="BF147" i="1"/>
  <c r="BG147" i="1"/>
  <c r="BH147" i="1"/>
  <c r="BI147" i="1"/>
  <c r="BJ147" i="1"/>
  <c r="BK147" i="1"/>
  <c r="BC148" i="1"/>
  <c r="BD148" i="1"/>
  <c r="BE148" i="1"/>
  <c r="BF148" i="1"/>
  <c r="BG148" i="1"/>
  <c r="BH148" i="1"/>
  <c r="BI148" i="1"/>
  <c r="BJ148" i="1"/>
  <c r="BK148" i="1"/>
  <c r="BC149" i="1"/>
  <c r="BD149" i="1"/>
  <c r="BE149" i="1"/>
  <c r="BF149" i="1"/>
  <c r="BG149" i="1"/>
  <c r="BH149" i="1"/>
  <c r="BI149" i="1"/>
  <c r="BJ149" i="1"/>
  <c r="BK149" i="1"/>
  <c r="BC150" i="1"/>
  <c r="BD150" i="1"/>
  <c r="BE150" i="1"/>
  <c r="BF150" i="1"/>
  <c r="BG150" i="1"/>
  <c r="BH150" i="1"/>
  <c r="BI150" i="1"/>
  <c r="BJ150" i="1"/>
  <c r="BK150" i="1"/>
  <c r="BC151" i="1"/>
  <c r="BD151" i="1"/>
  <c r="BE151" i="1"/>
  <c r="BF151" i="1"/>
  <c r="BG151" i="1"/>
  <c r="BH151" i="1"/>
  <c r="BI151" i="1"/>
  <c r="BJ151" i="1"/>
  <c r="BK151" i="1"/>
  <c r="BC152" i="1"/>
  <c r="BD152" i="1"/>
  <c r="BE152" i="1"/>
  <c r="BF152" i="1"/>
  <c r="BG152" i="1"/>
  <c r="BH152" i="1"/>
  <c r="BI152" i="1"/>
  <c r="BJ152" i="1"/>
  <c r="BK152" i="1"/>
  <c r="BC153" i="1"/>
  <c r="BD153" i="1"/>
  <c r="BE153" i="1"/>
  <c r="BF153" i="1"/>
  <c r="BG153" i="1"/>
  <c r="BH153" i="1"/>
  <c r="BI153" i="1"/>
  <c r="BJ153" i="1"/>
  <c r="BK153" i="1"/>
  <c r="BC154" i="1"/>
  <c r="BD154" i="1"/>
  <c r="BE154" i="1"/>
  <c r="BF154" i="1"/>
  <c r="BG154" i="1"/>
  <c r="BH154" i="1"/>
  <c r="BI154" i="1"/>
  <c r="BJ154" i="1"/>
  <c r="BK154" i="1"/>
  <c r="BC155" i="1"/>
  <c r="BD155" i="1"/>
  <c r="BE155" i="1"/>
  <c r="BF155" i="1"/>
  <c r="BG155" i="1"/>
  <c r="BH155" i="1"/>
  <c r="BI155" i="1"/>
  <c r="BJ155" i="1"/>
  <c r="BK155" i="1"/>
  <c r="BC156" i="1"/>
  <c r="BD156" i="1"/>
  <c r="BE156" i="1"/>
  <c r="BF156" i="1"/>
  <c r="BG156" i="1"/>
  <c r="BH156" i="1"/>
  <c r="BI156" i="1"/>
  <c r="BJ156" i="1"/>
  <c r="BK156" i="1"/>
  <c r="BC157" i="1"/>
  <c r="BD157" i="1"/>
  <c r="BE157" i="1"/>
  <c r="BF157" i="1"/>
  <c r="BG157" i="1"/>
  <c r="BH157" i="1"/>
  <c r="BI157" i="1"/>
  <c r="BJ157" i="1"/>
  <c r="BK157" i="1"/>
  <c r="BC158" i="1"/>
  <c r="BD158" i="1"/>
  <c r="BE158" i="1"/>
  <c r="BF158" i="1"/>
  <c r="BG158" i="1"/>
  <c r="BH158" i="1"/>
  <c r="BI158" i="1"/>
  <c r="BJ158" i="1"/>
  <c r="BK158" i="1"/>
  <c r="BC159" i="1"/>
  <c r="BD159" i="1"/>
  <c r="BE159" i="1"/>
  <c r="BF159" i="1"/>
  <c r="BG159" i="1"/>
  <c r="BH159" i="1"/>
  <c r="BI159" i="1"/>
  <c r="BJ159" i="1"/>
  <c r="BK159" i="1"/>
  <c r="BC160" i="1"/>
  <c r="BD160" i="1"/>
  <c r="BE160" i="1"/>
  <c r="BF160" i="1"/>
  <c r="BG160" i="1"/>
  <c r="BH160" i="1"/>
  <c r="BI160" i="1"/>
  <c r="BJ160" i="1"/>
  <c r="BK160" i="1"/>
  <c r="BC161" i="1"/>
  <c r="BD161" i="1"/>
  <c r="BE161" i="1"/>
  <c r="BF161" i="1"/>
  <c r="BG161" i="1"/>
  <c r="BH161" i="1"/>
  <c r="BI161" i="1"/>
  <c r="BJ161" i="1"/>
  <c r="BK161" i="1"/>
  <c r="BC162" i="1"/>
  <c r="BD162" i="1"/>
  <c r="BE162" i="1"/>
  <c r="BF162" i="1"/>
  <c r="BG162" i="1"/>
  <c r="BH162" i="1"/>
  <c r="BI162" i="1"/>
  <c r="BJ162" i="1"/>
  <c r="BK162" i="1"/>
  <c r="BC163" i="1"/>
  <c r="BD163" i="1"/>
  <c r="BE163" i="1"/>
  <c r="BF163" i="1"/>
  <c r="BG163" i="1"/>
  <c r="BH163" i="1"/>
  <c r="BI163" i="1"/>
  <c r="BJ163" i="1"/>
  <c r="BK163" i="1"/>
  <c r="BC164" i="1"/>
  <c r="BD164" i="1"/>
  <c r="BE164" i="1"/>
  <c r="BF164" i="1"/>
  <c r="BG164" i="1"/>
  <c r="BH164" i="1"/>
  <c r="BI164" i="1"/>
  <c r="BJ164" i="1"/>
  <c r="BK164" i="1"/>
  <c r="BC165" i="1"/>
  <c r="BD165" i="1"/>
  <c r="BE165" i="1"/>
  <c r="BF165" i="1"/>
  <c r="BG165" i="1"/>
  <c r="BH165" i="1"/>
  <c r="BI165" i="1"/>
  <c r="BJ165" i="1"/>
  <c r="BK165" i="1"/>
  <c r="BC166" i="1"/>
  <c r="BD166" i="1"/>
  <c r="BE166" i="1"/>
  <c r="BF166" i="1"/>
  <c r="BG166" i="1"/>
  <c r="BH166" i="1"/>
  <c r="BI166" i="1"/>
  <c r="BJ166" i="1"/>
  <c r="BK166" i="1"/>
  <c r="BC167" i="1"/>
  <c r="BD167" i="1"/>
  <c r="BE167" i="1"/>
  <c r="BF167" i="1"/>
  <c r="BG167" i="1"/>
  <c r="BH167" i="1"/>
  <c r="BI167" i="1"/>
  <c r="BJ167" i="1"/>
  <c r="BK167" i="1"/>
  <c r="BC168" i="1"/>
  <c r="BD168" i="1"/>
  <c r="BE168" i="1"/>
  <c r="BF168" i="1"/>
  <c r="BG168" i="1"/>
  <c r="BH168" i="1"/>
  <c r="BI168" i="1"/>
  <c r="BJ168" i="1"/>
  <c r="BK168" i="1"/>
  <c r="BC169" i="1"/>
  <c r="BD169" i="1"/>
  <c r="BE169" i="1"/>
  <c r="BF169" i="1"/>
  <c r="BG169" i="1"/>
  <c r="BH169" i="1"/>
  <c r="BI169" i="1"/>
  <c r="BJ169" i="1"/>
  <c r="BK169" i="1"/>
  <c r="BC170" i="1"/>
  <c r="BD170" i="1"/>
  <c r="BE170" i="1"/>
  <c r="BF170" i="1"/>
  <c r="BG170" i="1"/>
  <c r="BH170" i="1"/>
  <c r="BI170" i="1"/>
  <c r="BJ170" i="1"/>
  <c r="BK170" i="1"/>
  <c r="BC171" i="1"/>
  <c r="BD171" i="1"/>
  <c r="BE171" i="1"/>
  <c r="BF171" i="1"/>
  <c r="BG171" i="1"/>
  <c r="BH171" i="1"/>
  <c r="BI171" i="1"/>
  <c r="BJ171" i="1"/>
  <c r="BK171" i="1"/>
  <c r="BC172" i="1"/>
  <c r="BD172" i="1"/>
  <c r="BE172" i="1"/>
  <c r="BF172" i="1"/>
  <c r="BG172" i="1"/>
  <c r="BH172" i="1"/>
  <c r="BI172" i="1"/>
  <c r="BJ172" i="1"/>
  <c r="BK172" i="1"/>
  <c r="BC173" i="1"/>
  <c r="BD173" i="1"/>
  <c r="BE173" i="1"/>
  <c r="BF173" i="1"/>
  <c r="BG173" i="1"/>
  <c r="BH173" i="1"/>
  <c r="BI173" i="1"/>
  <c r="BJ173" i="1"/>
  <c r="BK173" i="1"/>
  <c r="BC174" i="1"/>
  <c r="BD174" i="1"/>
  <c r="BE174" i="1"/>
  <c r="BF174" i="1"/>
  <c r="BG174" i="1"/>
  <c r="BH174" i="1"/>
  <c r="BI174" i="1"/>
  <c r="BJ174" i="1"/>
  <c r="BK174" i="1"/>
  <c r="BC175" i="1"/>
  <c r="BD175" i="1"/>
  <c r="BE175" i="1"/>
  <c r="BF175" i="1"/>
  <c r="BG175" i="1"/>
  <c r="BH175" i="1"/>
  <c r="BI175" i="1"/>
  <c r="BJ175" i="1"/>
  <c r="BK175" i="1"/>
  <c r="BC176" i="1"/>
  <c r="BD176" i="1"/>
  <c r="BE176" i="1"/>
  <c r="BF176" i="1"/>
  <c r="BG176" i="1"/>
  <c r="BH176" i="1"/>
  <c r="BI176" i="1"/>
  <c r="BJ176" i="1"/>
  <c r="BK176" i="1"/>
  <c r="BC177" i="1"/>
  <c r="BD177" i="1"/>
  <c r="BE177" i="1"/>
  <c r="BF177" i="1"/>
  <c r="BG177" i="1"/>
  <c r="BH177" i="1"/>
  <c r="BI177" i="1"/>
  <c r="BJ177" i="1"/>
  <c r="BK177" i="1"/>
  <c r="BC178" i="1"/>
  <c r="BD178" i="1"/>
  <c r="BE178" i="1"/>
  <c r="BF178" i="1"/>
  <c r="BG178" i="1"/>
  <c r="BH178" i="1"/>
  <c r="BI178" i="1"/>
  <c r="BJ178" i="1"/>
  <c r="BK178" i="1"/>
  <c r="BC179" i="1"/>
  <c r="BD179" i="1"/>
  <c r="BE179" i="1"/>
  <c r="BF179" i="1"/>
  <c r="BG179" i="1"/>
  <c r="BH179" i="1"/>
  <c r="BI179" i="1"/>
  <c r="BJ179" i="1"/>
  <c r="BK179" i="1"/>
  <c r="BC180" i="1"/>
  <c r="BD180" i="1"/>
  <c r="BE180" i="1"/>
  <c r="BF180" i="1"/>
  <c r="BG180" i="1"/>
  <c r="BH180" i="1"/>
  <c r="BI180" i="1"/>
  <c r="BJ180" i="1"/>
  <c r="BK180" i="1"/>
  <c r="BC181" i="1"/>
  <c r="BD181" i="1"/>
  <c r="BE181" i="1"/>
  <c r="BF181" i="1"/>
  <c r="BG181" i="1"/>
  <c r="BH181" i="1"/>
  <c r="BI181" i="1"/>
  <c r="BJ181" i="1"/>
  <c r="BK181" i="1"/>
  <c r="BC182" i="1"/>
  <c r="BD182" i="1"/>
  <c r="BE182" i="1"/>
  <c r="BF182" i="1"/>
  <c r="BG182" i="1"/>
  <c r="BH182" i="1"/>
  <c r="BI182" i="1"/>
  <c r="BJ182" i="1"/>
  <c r="BK182" i="1"/>
  <c r="BC183" i="1"/>
  <c r="BD183" i="1"/>
  <c r="BE183" i="1"/>
  <c r="BF183" i="1"/>
  <c r="BG183" i="1"/>
  <c r="BH183" i="1"/>
  <c r="BI183" i="1"/>
  <c r="BJ183" i="1"/>
  <c r="BK183" i="1"/>
  <c r="BC184" i="1"/>
  <c r="BD184" i="1"/>
  <c r="BE184" i="1"/>
  <c r="BF184" i="1"/>
  <c r="BG184" i="1"/>
  <c r="BH184" i="1"/>
  <c r="BI184" i="1"/>
  <c r="BJ184" i="1"/>
  <c r="BK184" i="1"/>
  <c r="BC185" i="1"/>
  <c r="BD185" i="1"/>
  <c r="BE185" i="1"/>
  <c r="BF185" i="1"/>
  <c r="BG185" i="1"/>
  <c r="BH185" i="1"/>
  <c r="BI185" i="1"/>
  <c r="BJ185" i="1"/>
  <c r="BK185" i="1"/>
  <c r="BC186" i="1"/>
  <c r="BD186" i="1"/>
  <c r="BE186" i="1"/>
  <c r="BF186" i="1"/>
  <c r="BG186" i="1"/>
  <c r="BH186" i="1"/>
  <c r="BI186" i="1"/>
  <c r="BJ186" i="1"/>
  <c r="BK186" i="1"/>
  <c r="BC187" i="1"/>
  <c r="BD187" i="1"/>
  <c r="BE187" i="1"/>
  <c r="BF187" i="1"/>
  <c r="BG187" i="1"/>
  <c r="BH187" i="1"/>
  <c r="BI187" i="1"/>
  <c r="BJ187" i="1"/>
  <c r="BK187" i="1"/>
  <c r="BC188" i="1"/>
  <c r="BD188" i="1"/>
  <c r="BE188" i="1"/>
  <c r="BF188" i="1"/>
  <c r="BG188" i="1"/>
  <c r="BH188" i="1"/>
  <c r="BI188" i="1"/>
  <c r="BJ188" i="1"/>
  <c r="BK188" i="1"/>
  <c r="BC189" i="1"/>
  <c r="BD189" i="1"/>
  <c r="BE189" i="1"/>
  <c r="BF189" i="1"/>
  <c r="BG189" i="1"/>
  <c r="BH189" i="1"/>
  <c r="BI189" i="1"/>
  <c r="BJ189" i="1"/>
  <c r="BK189" i="1"/>
  <c r="BC190" i="1"/>
  <c r="BD190" i="1"/>
  <c r="BE190" i="1"/>
  <c r="BF190" i="1"/>
  <c r="BG190" i="1"/>
  <c r="BH190" i="1"/>
  <c r="BI190" i="1"/>
  <c r="BJ190" i="1"/>
  <c r="BK190" i="1"/>
  <c r="BC191" i="1"/>
  <c r="BD191" i="1"/>
  <c r="BE191" i="1"/>
  <c r="BF191" i="1"/>
  <c r="BG191" i="1"/>
  <c r="BH191" i="1"/>
  <c r="BI191" i="1"/>
  <c r="BJ191" i="1"/>
  <c r="BK191" i="1"/>
  <c r="BC192" i="1"/>
  <c r="BD192" i="1"/>
  <c r="BE192" i="1"/>
  <c r="BF192" i="1"/>
  <c r="BG192" i="1"/>
  <c r="BH192" i="1"/>
  <c r="BI192" i="1"/>
  <c r="BJ192" i="1"/>
  <c r="BK192" i="1"/>
  <c r="BC193" i="1"/>
  <c r="BD193" i="1"/>
  <c r="BE193" i="1"/>
  <c r="BF193" i="1"/>
  <c r="BG193" i="1"/>
  <c r="BH193" i="1"/>
  <c r="BI193" i="1"/>
  <c r="BJ193" i="1"/>
  <c r="BK193" i="1"/>
  <c r="BC194" i="1"/>
  <c r="BD194" i="1"/>
  <c r="BE194" i="1"/>
  <c r="BF194" i="1"/>
  <c r="BG194" i="1"/>
  <c r="BH194" i="1"/>
  <c r="BI194" i="1"/>
  <c r="BJ194" i="1"/>
  <c r="BK194" i="1"/>
  <c r="BC195" i="1"/>
  <c r="BD195" i="1"/>
  <c r="BE195" i="1"/>
  <c r="BF195" i="1"/>
  <c r="BG195" i="1"/>
  <c r="BH195" i="1"/>
  <c r="BI195" i="1"/>
  <c r="BJ195" i="1"/>
  <c r="BK195" i="1"/>
  <c r="BC196" i="1"/>
  <c r="BD196" i="1"/>
  <c r="BE196" i="1"/>
  <c r="BF196" i="1"/>
  <c r="BG196" i="1"/>
  <c r="BH196" i="1"/>
  <c r="BI196" i="1"/>
  <c r="BJ196" i="1"/>
  <c r="BK196" i="1"/>
  <c r="BC197" i="1"/>
  <c r="BD197" i="1"/>
  <c r="BE197" i="1"/>
  <c r="BF197" i="1"/>
  <c r="BG197" i="1"/>
  <c r="BH197" i="1"/>
  <c r="BI197" i="1"/>
  <c r="BJ197" i="1"/>
  <c r="BK197" i="1"/>
  <c r="BC198" i="1"/>
  <c r="BD198" i="1"/>
  <c r="BE198" i="1"/>
  <c r="BF198" i="1"/>
  <c r="BG198" i="1"/>
  <c r="BH198" i="1"/>
  <c r="BI198" i="1"/>
  <c r="BJ198" i="1"/>
  <c r="BK198" i="1"/>
  <c r="BC199" i="1"/>
  <c r="BD199" i="1"/>
  <c r="BE199" i="1"/>
  <c r="BF199" i="1"/>
  <c r="BG199" i="1"/>
  <c r="BH199" i="1"/>
  <c r="BI199" i="1"/>
  <c r="BJ199" i="1"/>
  <c r="BK199" i="1"/>
  <c r="BC200" i="1"/>
  <c r="BD200" i="1"/>
  <c r="BE200" i="1"/>
  <c r="BF200" i="1"/>
  <c r="BG200" i="1"/>
  <c r="BH200" i="1"/>
  <c r="BI200" i="1"/>
  <c r="BJ200" i="1"/>
  <c r="BK200" i="1"/>
  <c r="BC201" i="1"/>
  <c r="BD201" i="1"/>
  <c r="BE201" i="1"/>
  <c r="BF201" i="1"/>
  <c r="BG201" i="1"/>
  <c r="BH201" i="1"/>
  <c r="BI201" i="1"/>
  <c r="BJ201" i="1"/>
  <c r="BK201" i="1"/>
  <c r="BC202" i="1"/>
  <c r="BD202" i="1"/>
  <c r="BE202" i="1"/>
  <c r="BF202" i="1"/>
  <c r="BG202" i="1"/>
  <c r="BH202" i="1"/>
  <c r="BI202" i="1"/>
  <c r="BJ202" i="1"/>
  <c r="BK202" i="1"/>
  <c r="BC203" i="1"/>
  <c r="BD203" i="1"/>
  <c r="BE203" i="1"/>
  <c r="BF203" i="1"/>
  <c r="BG203" i="1"/>
  <c r="BH203" i="1"/>
  <c r="BI203" i="1"/>
  <c r="BJ203" i="1"/>
  <c r="BK203" i="1"/>
  <c r="BC204" i="1"/>
  <c r="BD204" i="1"/>
  <c r="BE204" i="1"/>
  <c r="BF204" i="1"/>
  <c r="BG204" i="1"/>
  <c r="BH204" i="1"/>
  <c r="BI204" i="1"/>
  <c r="BJ204" i="1"/>
  <c r="BK204" i="1"/>
  <c r="BC205" i="1"/>
  <c r="BD205" i="1"/>
  <c r="BE205" i="1"/>
  <c r="BF205" i="1"/>
  <c r="BG205" i="1"/>
  <c r="BH205" i="1"/>
  <c r="BI205" i="1"/>
  <c r="BJ205" i="1"/>
  <c r="BK205" i="1"/>
  <c r="BC206" i="1"/>
  <c r="BD206" i="1"/>
  <c r="BE206" i="1"/>
  <c r="BF206" i="1"/>
  <c r="BG206" i="1"/>
  <c r="BH206" i="1"/>
  <c r="BI206" i="1"/>
  <c r="BJ206" i="1"/>
  <c r="BK206" i="1"/>
  <c r="BC207" i="1"/>
  <c r="BD207" i="1"/>
  <c r="BE207" i="1"/>
  <c r="BF207" i="1"/>
  <c r="BG207" i="1"/>
  <c r="BH207" i="1"/>
  <c r="BI207" i="1"/>
  <c r="BJ207" i="1"/>
  <c r="BK207" i="1"/>
  <c r="BC208" i="1"/>
  <c r="BD208" i="1"/>
  <c r="BE208" i="1"/>
  <c r="BF208" i="1"/>
  <c r="BG208" i="1"/>
  <c r="BH208" i="1"/>
  <c r="BI208" i="1"/>
  <c r="BJ208" i="1"/>
  <c r="BK208" i="1"/>
  <c r="BC209" i="1"/>
  <c r="BD209" i="1"/>
  <c r="BE209" i="1"/>
  <c r="BF209" i="1"/>
  <c r="BG209" i="1"/>
  <c r="BH209" i="1"/>
  <c r="BI209" i="1"/>
  <c r="BJ209" i="1"/>
  <c r="BK209" i="1"/>
  <c r="BC210" i="1"/>
  <c r="BD210" i="1"/>
  <c r="BE210" i="1"/>
  <c r="BF210" i="1"/>
  <c r="BG210" i="1"/>
  <c r="BH210" i="1"/>
  <c r="BI210" i="1"/>
  <c r="BJ210" i="1"/>
  <c r="BK210" i="1"/>
  <c r="BC211" i="1"/>
  <c r="BD211" i="1"/>
  <c r="BE211" i="1"/>
  <c r="BF211" i="1"/>
  <c r="BG211" i="1"/>
  <c r="BH211" i="1"/>
  <c r="BI211" i="1"/>
  <c r="BJ211" i="1"/>
  <c r="BK211" i="1"/>
  <c r="BC212" i="1"/>
  <c r="BD212" i="1"/>
  <c r="BE212" i="1"/>
  <c r="BF212" i="1"/>
  <c r="BG212" i="1"/>
  <c r="BH212" i="1"/>
  <c r="BI212" i="1"/>
  <c r="BJ212" i="1"/>
  <c r="BK212" i="1"/>
  <c r="BC213" i="1"/>
  <c r="BD213" i="1"/>
  <c r="BE213" i="1"/>
  <c r="BF213" i="1"/>
  <c r="BG213" i="1"/>
  <c r="BH213" i="1"/>
  <c r="BI213" i="1"/>
  <c r="BJ213" i="1"/>
  <c r="BK213" i="1"/>
  <c r="BC214" i="1"/>
  <c r="BD214" i="1"/>
  <c r="BE214" i="1"/>
  <c r="BF214" i="1"/>
  <c r="BG214" i="1"/>
  <c r="BH214" i="1"/>
  <c r="BI214" i="1"/>
  <c r="BJ214" i="1"/>
  <c r="BK214" i="1"/>
  <c r="BC215" i="1"/>
  <c r="BD215" i="1"/>
  <c r="BE215" i="1"/>
  <c r="BF215" i="1"/>
  <c r="BG215" i="1"/>
  <c r="BH215" i="1"/>
  <c r="BI215" i="1"/>
  <c r="BJ215" i="1"/>
  <c r="BK215" i="1"/>
  <c r="BC216" i="1"/>
  <c r="BD216" i="1"/>
  <c r="BE216" i="1"/>
  <c r="BF216" i="1"/>
  <c r="BG216" i="1"/>
  <c r="BH216" i="1"/>
  <c r="BI216" i="1"/>
  <c r="BJ216" i="1"/>
  <c r="BK216" i="1"/>
  <c r="BC217" i="1"/>
  <c r="BD217" i="1"/>
  <c r="BE217" i="1"/>
  <c r="BF217" i="1"/>
  <c r="BG217" i="1"/>
  <c r="BH217" i="1"/>
  <c r="BI217" i="1"/>
  <c r="BJ217" i="1"/>
  <c r="BK217" i="1"/>
  <c r="BC218" i="1"/>
  <c r="BD218" i="1"/>
  <c r="BE218" i="1"/>
  <c r="BF218" i="1"/>
  <c r="BG218" i="1"/>
  <c r="BH218" i="1"/>
  <c r="BI218" i="1"/>
  <c r="BJ218" i="1"/>
  <c r="BK218" i="1"/>
  <c r="BC219" i="1"/>
  <c r="BD219" i="1"/>
  <c r="BE219" i="1"/>
  <c r="BF219" i="1"/>
  <c r="BG219" i="1"/>
  <c r="BH219" i="1"/>
  <c r="BI219" i="1"/>
  <c r="BJ219" i="1"/>
  <c r="BK219" i="1"/>
  <c r="BC220" i="1"/>
  <c r="BD220" i="1"/>
  <c r="BE220" i="1"/>
  <c r="BF220" i="1"/>
  <c r="BG220" i="1"/>
  <c r="BH220" i="1"/>
  <c r="BI220" i="1"/>
  <c r="BJ220" i="1"/>
  <c r="BK220" i="1"/>
  <c r="BC221" i="1"/>
  <c r="BD221" i="1"/>
  <c r="BE221" i="1"/>
  <c r="BF221" i="1"/>
  <c r="BG221" i="1"/>
  <c r="BH221" i="1"/>
  <c r="BI221" i="1"/>
  <c r="BJ221" i="1"/>
  <c r="BK221" i="1"/>
  <c r="BC222" i="1"/>
  <c r="BD222" i="1"/>
  <c r="BE222" i="1"/>
  <c r="BF222" i="1"/>
  <c r="BG222" i="1"/>
  <c r="BH222" i="1"/>
  <c r="BI222" i="1"/>
  <c r="BJ222" i="1"/>
  <c r="BK222" i="1"/>
  <c r="BC223" i="1"/>
  <c r="BD223" i="1"/>
  <c r="BE223" i="1"/>
  <c r="BF223" i="1"/>
  <c r="BG223" i="1"/>
  <c r="BH223" i="1"/>
  <c r="BI223" i="1"/>
  <c r="BJ223" i="1"/>
  <c r="BK223" i="1"/>
  <c r="BC224" i="1"/>
  <c r="BD224" i="1"/>
  <c r="BE224" i="1"/>
  <c r="BF224" i="1"/>
  <c r="BG224" i="1"/>
  <c r="BH224" i="1"/>
  <c r="BI224" i="1"/>
  <c r="BJ224" i="1"/>
  <c r="BK224" i="1"/>
  <c r="BC225" i="1"/>
  <c r="BD225" i="1"/>
  <c r="BE225" i="1"/>
  <c r="BF225" i="1"/>
  <c r="BG225" i="1"/>
  <c r="BH225" i="1"/>
  <c r="BI225" i="1"/>
  <c r="BJ225" i="1"/>
  <c r="BK225" i="1"/>
  <c r="BC226" i="1"/>
  <c r="BD226" i="1"/>
  <c r="BE226" i="1"/>
  <c r="BF226" i="1"/>
  <c r="BG226" i="1"/>
  <c r="BH226" i="1"/>
  <c r="BI226" i="1"/>
  <c r="BJ226" i="1"/>
  <c r="BK226" i="1"/>
  <c r="BC227" i="1"/>
  <c r="BD227" i="1"/>
  <c r="BE227" i="1"/>
  <c r="BF227" i="1"/>
  <c r="BG227" i="1"/>
  <c r="BH227" i="1"/>
  <c r="BI227" i="1"/>
  <c r="BJ227" i="1"/>
  <c r="BK227" i="1"/>
  <c r="BC228" i="1"/>
  <c r="BD228" i="1"/>
  <c r="BE228" i="1"/>
  <c r="BF228" i="1"/>
  <c r="BG228" i="1"/>
  <c r="BH228" i="1"/>
  <c r="BI228" i="1"/>
  <c r="BJ228" i="1"/>
  <c r="BK228" i="1"/>
  <c r="BC229" i="1"/>
  <c r="BD229" i="1"/>
  <c r="BE229" i="1"/>
  <c r="BF229" i="1"/>
  <c r="BG229" i="1"/>
  <c r="BH229" i="1"/>
  <c r="BI229" i="1"/>
  <c r="BJ229" i="1"/>
  <c r="BK229" i="1"/>
  <c r="BC230" i="1"/>
  <c r="BD230" i="1"/>
  <c r="BE230" i="1"/>
  <c r="BF230" i="1"/>
  <c r="BG230" i="1"/>
  <c r="BH230" i="1"/>
  <c r="BI230" i="1"/>
  <c r="BJ230" i="1"/>
  <c r="BK230" i="1"/>
  <c r="BC231" i="1"/>
  <c r="BD231" i="1"/>
  <c r="BE231" i="1"/>
  <c r="BF231" i="1"/>
  <c r="BG231" i="1"/>
  <c r="BH231" i="1"/>
  <c r="BI231" i="1"/>
  <c r="BJ231" i="1"/>
  <c r="BK231" i="1"/>
  <c r="BC232" i="1"/>
  <c r="BD232" i="1"/>
  <c r="BE232" i="1"/>
  <c r="BF232" i="1"/>
  <c r="BG232" i="1"/>
  <c r="BH232" i="1"/>
  <c r="BI232" i="1"/>
  <c r="BJ232" i="1"/>
  <c r="BK232" i="1"/>
  <c r="BC233" i="1"/>
  <c r="BD233" i="1"/>
  <c r="BE233" i="1"/>
  <c r="BF233" i="1"/>
  <c r="BG233" i="1"/>
  <c r="BH233" i="1"/>
  <c r="BI233" i="1"/>
  <c r="BJ233" i="1"/>
  <c r="BK233" i="1"/>
  <c r="BC234" i="1"/>
  <c r="BD234" i="1"/>
  <c r="BE234" i="1"/>
  <c r="BF234" i="1"/>
  <c r="BG234" i="1"/>
  <c r="BH234" i="1"/>
  <c r="BI234" i="1"/>
  <c r="BJ234" i="1"/>
  <c r="BK234" i="1"/>
  <c r="BC235" i="1"/>
  <c r="BD235" i="1"/>
  <c r="BE235" i="1"/>
  <c r="BF235" i="1"/>
  <c r="BG235" i="1"/>
  <c r="BH235" i="1"/>
  <c r="BI235" i="1"/>
  <c r="BJ235" i="1"/>
  <c r="BK235" i="1"/>
  <c r="BC236" i="1"/>
  <c r="BD236" i="1"/>
  <c r="BE236" i="1"/>
  <c r="BF236" i="1"/>
  <c r="BG236" i="1"/>
  <c r="BH236" i="1"/>
  <c r="BI236" i="1"/>
  <c r="BJ236" i="1"/>
  <c r="BK236" i="1"/>
  <c r="BC237" i="1"/>
  <c r="BD237" i="1"/>
  <c r="BE237" i="1"/>
  <c r="BF237" i="1"/>
  <c r="BG237" i="1"/>
  <c r="BH237" i="1"/>
  <c r="BI237" i="1"/>
  <c r="BJ237" i="1"/>
  <c r="BK237" i="1"/>
  <c r="BC238" i="1"/>
  <c r="BD238" i="1"/>
  <c r="BE238" i="1"/>
  <c r="BF238" i="1"/>
  <c r="BG238" i="1"/>
  <c r="BH238" i="1"/>
  <c r="BI238" i="1"/>
  <c r="BJ238" i="1"/>
  <c r="BK238" i="1"/>
  <c r="BC239" i="1"/>
  <c r="BD239" i="1"/>
  <c r="BE239" i="1"/>
  <c r="BF239" i="1"/>
  <c r="BG239" i="1"/>
  <c r="BH239" i="1"/>
  <c r="BI239" i="1"/>
  <c r="BJ239" i="1"/>
  <c r="BK239" i="1"/>
  <c r="BC240" i="1"/>
  <c r="BD240" i="1"/>
  <c r="BE240" i="1"/>
  <c r="BF240" i="1"/>
  <c r="BG240" i="1"/>
  <c r="BH240" i="1"/>
  <c r="BI240" i="1"/>
  <c r="BJ240" i="1"/>
  <c r="BK240" i="1"/>
  <c r="BC241" i="1"/>
  <c r="BD241" i="1"/>
  <c r="BE241" i="1"/>
  <c r="BF241" i="1"/>
  <c r="BG241" i="1"/>
  <c r="BH241" i="1"/>
  <c r="BI241" i="1"/>
  <c r="BJ241" i="1"/>
  <c r="BK241" i="1"/>
  <c r="BC242" i="1"/>
  <c r="BD242" i="1"/>
  <c r="BE242" i="1"/>
  <c r="BF242" i="1"/>
  <c r="BG242" i="1"/>
  <c r="BH242" i="1"/>
  <c r="BI242" i="1"/>
  <c r="BJ242" i="1"/>
  <c r="BK242" i="1"/>
  <c r="BC243" i="1"/>
  <c r="BD243" i="1"/>
  <c r="BE243" i="1"/>
  <c r="BF243" i="1"/>
  <c r="BG243" i="1"/>
  <c r="BH243" i="1"/>
  <c r="BI243" i="1"/>
  <c r="BJ243" i="1"/>
  <c r="BK243" i="1"/>
  <c r="BC244" i="1"/>
  <c r="BD244" i="1"/>
  <c r="BE244" i="1"/>
  <c r="BF244" i="1"/>
  <c r="BG244" i="1"/>
  <c r="BH244" i="1"/>
  <c r="BI244" i="1"/>
  <c r="BJ244" i="1"/>
  <c r="BK244" i="1"/>
  <c r="BC245" i="1"/>
  <c r="BD245" i="1"/>
  <c r="BE245" i="1"/>
  <c r="BF245" i="1"/>
  <c r="BG245" i="1"/>
  <c r="BH245" i="1"/>
  <c r="BI245" i="1"/>
  <c r="BJ245" i="1"/>
  <c r="BK245" i="1"/>
  <c r="BC246" i="1"/>
  <c r="BD246" i="1"/>
  <c r="BE246" i="1"/>
  <c r="BF246" i="1"/>
  <c r="BG246" i="1"/>
  <c r="BH246" i="1"/>
  <c r="BI246" i="1"/>
  <c r="BJ246" i="1"/>
  <c r="BK246" i="1"/>
  <c r="BC247" i="1"/>
  <c r="BD247" i="1"/>
  <c r="BE247" i="1"/>
  <c r="BF247" i="1"/>
  <c r="BG247" i="1"/>
  <c r="BH247" i="1"/>
  <c r="BI247" i="1"/>
  <c r="BJ247" i="1"/>
  <c r="BK247" i="1"/>
  <c r="BC248" i="1"/>
  <c r="BD248" i="1"/>
  <c r="BE248" i="1"/>
  <c r="BF248" i="1"/>
  <c r="BG248" i="1"/>
  <c r="BH248" i="1"/>
  <c r="BI248" i="1"/>
  <c r="BJ248" i="1"/>
  <c r="BK248" i="1"/>
  <c r="BC249" i="1"/>
  <c r="BD249" i="1"/>
  <c r="BE249" i="1"/>
  <c r="BF249" i="1"/>
  <c r="BG249" i="1"/>
  <c r="BH249" i="1"/>
  <c r="BI249" i="1"/>
  <c r="BJ249" i="1"/>
  <c r="BK249" i="1"/>
  <c r="BC250" i="1"/>
  <c r="BD250" i="1"/>
  <c r="BE250" i="1"/>
  <c r="BF250" i="1"/>
  <c r="BG250" i="1"/>
  <c r="BH250" i="1"/>
  <c r="BI250" i="1"/>
  <c r="BJ250" i="1"/>
  <c r="BK250" i="1"/>
  <c r="BC251" i="1"/>
  <c r="BD251" i="1"/>
  <c r="BE251" i="1"/>
  <c r="BF251" i="1"/>
  <c r="BG251" i="1"/>
  <c r="BH251" i="1"/>
  <c r="BI251" i="1"/>
  <c r="BJ251" i="1"/>
  <c r="BK251" i="1"/>
  <c r="BC252" i="1"/>
  <c r="BD252" i="1"/>
  <c r="BE252" i="1"/>
  <c r="BF252" i="1"/>
  <c r="BG252" i="1"/>
  <c r="BH252" i="1"/>
  <c r="BI252" i="1"/>
  <c r="BJ252" i="1"/>
  <c r="BK252" i="1"/>
  <c r="BC253" i="1"/>
  <c r="BD253" i="1"/>
  <c r="BE253" i="1"/>
  <c r="BF253" i="1"/>
  <c r="BG253" i="1"/>
  <c r="BH253" i="1"/>
  <c r="BI253" i="1"/>
  <c r="BJ253" i="1"/>
  <c r="BK253" i="1"/>
  <c r="BC254" i="1"/>
  <c r="BD254" i="1"/>
  <c r="BE254" i="1"/>
  <c r="BF254" i="1"/>
  <c r="BG254" i="1"/>
  <c r="BH254" i="1"/>
  <c r="BI254" i="1"/>
  <c r="BJ254" i="1"/>
  <c r="BK254" i="1"/>
  <c r="BC255" i="1"/>
  <c r="BD255" i="1"/>
  <c r="BE255" i="1"/>
  <c r="BF255" i="1"/>
  <c r="BG255" i="1"/>
  <c r="BH255" i="1"/>
  <c r="BI255" i="1"/>
  <c r="BJ255" i="1"/>
  <c r="BK255" i="1"/>
  <c r="BC256" i="1"/>
  <c r="BD256" i="1"/>
  <c r="BE256" i="1"/>
  <c r="BF256" i="1"/>
  <c r="BG256" i="1"/>
  <c r="BH256" i="1"/>
  <c r="BI256" i="1"/>
  <c r="BJ256" i="1"/>
  <c r="BK256" i="1"/>
  <c r="BC257" i="1"/>
  <c r="BD257" i="1"/>
  <c r="BE257" i="1"/>
  <c r="BF257" i="1"/>
  <c r="BG257" i="1"/>
  <c r="BH257" i="1"/>
  <c r="BI257" i="1"/>
  <c r="BJ257" i="1"/>
  <c r="BK257" i="1"/>
  <c r="BC258" i="1"/>
  <c r="BD258" i="1"/>
  <c r="BE258" i="1"/>
  <c r="BF258" i="1"/>
  <c r="BG258" i="1"/>
  <c r="BH258" i="1"/>
  <c r="BI258" i="1"/>
  <c r="BJ258" i="1"/>
  <c r="BK258" i="1"/>
  <c r="BC259" i="1"/>
  <c r="BD259" i="1"/>
  <c r="BE259" i="1"/>
  <c r="BF259" i="1"/>
  <c r="BG259" i="1"/>
  <c r="BH259" i="1"/>
  <c r="BI259" i="1"/>
  <c r="BJ259" i="1"/>
  <c r="BK259" i="1"/>
  <c r="BC260" i="1"/>
  <c r="BD260" i="1"/>
  <c r="BE260" i="1"/>
  <c r="BF260" i="1"/>
  <c r="BG260" i="1"/>
  <c r="BH260" i="1"/>
  <c r="BI260" i="1"/>
  <c r="BJ260" i="1"/>
  <c r="BK260" i="1"/>
  <c r="BC261" i="1"/>
  <c r="BD261" i="1"/>
  <c r="BE261" i="1"/>
  <c r="BF261" i="1"/>
  <c r="BG261" i="1"/>
  <c r="BH261" i="1"/>
  <c r="BI261" i="1"/>
  <c r="BJ261" i="1"/>
  <c r="BK261" i="1"/>
  <c r="BC262" i="1"/>
  <c r="BD262" i="1"/>
  <c r="BE262" i="1"/>
  <c r="BF262" i="1"/>
  <c r="BG262" i="1"/>
  <c r="BH262" i="1"/>
  <c r="BI262" i="1"/>
  <c r="BJ262" i="1"/>
  <c r="BK262" i="1"/>
  <c r="BC263" i="1"/>
  <c r="BD263" i="1"/>
  <c r="BE263" i="1"/>
  <c r="BF263" i="1"/>
  <c r="BG263" i="1"/>
  <c r="BH263" i="1"/>
  <c r="BI263" i="1"/>
  <c r="BJ263" i="1"/>
  <c r="BK263" i="1"/>
  <c r="BC264" i="1"/>
  <c r="BD264" i="1"/>
  <c r="BE264" i="1"/>
  <c r="BF264" i="1"/>
  <c r="BG264" i="1"/>
  <c r="BH264" i="1"/>
  <c r="BI264" i="1"/>
  <c r="BJ264" i="1"/>
  <c r="BK264" i="1"/>
  <c r="BC265" i="1"/>
  <c r="BD265" i="1"/>
  <c r="BE265" i="1"/>
  <c r="BF265" i="1"/>
  <c r="BG265" i="1"/>
  <c r="BH265" i="1"/>
  <c r="BI265" i="1"/>
  <c r="BJ265" i="1"/>
  <c r="BK265" i="1"/>
  <c r="BC266" i="1"/>
  <c r="BD266" i="1"/>
  <c r="BE266" i="1"/>
  <c r="BF266" i="1"/>
  <c r="BG266" i="1"/>
  <c r="BH266" i="1"/>
  <c r="BI266" i="1"/>
  <c r="BJ266" i="1"/>
  <c r="BK266" i="1"/>
  <c r="BC267" i="1"/>
  <c r="BD267" i="1"/>
  <c r="BE267" i="1"/>
  <c r="BF267" i="1"/>
  <c r="BG267" i="1"/>
  <c r="BH267" i="1"/>
  <c r="BI267" i="1"/>
  <c r="BJ267" i="1"/>
  <c r="BK267" i="1"/>
  <c r="BC268" i="1"/>
  <c r="BD268" i="1"/>
  <c r="BE268" i="1"/>
  <c r="BF268" i="1"/>
  <c r="BG268" i="1"/>
  <c r="BH268" i="1"/>
  <c r="BI268" i="1"/>
  <c r="BJ268" i="1"/>
  <c r="BK268" i="1"/>
  <c r="BC269" i="1"/>
  <c r="BD269" i="1"/>
  <c r="BE269" i="1"/>
  <c r="BF269" i="1"/>
  <c r="BG269" i="1"/>
  <c r="BH269" i="1"/>
  <c r="BI269" i="1"/>
  <c r="BJ269" i="1"/>
  <c r="BK269" i="1"/>
  <c r="BC270" i="1"/>
  <c r="BD270" i="1"/>
  <c r="BE270" i="1"/>
  <c r="BF270" i="1"/>
  <c r="BG270" i="1"/>
  <c r="BH270" i="1"/>
  <c r="BI270" i="1"/>
  <c r="BJ270" i="1"/>
  <c r="BK270" i="1"/>
  <c r="BC271" i="1"/>
  <c r="BD271" i="1"/>
  <c r="BE271" i="1"/>
  <c r="BF271" i="1"/>
  <c r="BG271" i="1"/>
  <c r="BH271" i="1"/>
  <c r="BI271" i="1"/>
  <c r="BJ271" i="1"/>
  <c r="BK271" i="1"/>
  <c r="BC272" i="1"/>
  <c r="BD272" i="1"/>
  <c r="BE272" i="1"/>
  <c r="BF272" i="1"/>
  <c r="BG272" i="1"/>
  <c r="BH272" i="1"/>
  <c r="BI272" i="1"/>
  <c r="BJ272" i="1"/>
  <c r="BK272" i="1"/>
  <c r="BC273" i="1"/>
  <c r="BD273" i="1"/>
  <c r="BE273" i="1"/>
  <c r="BF273" i="1"/>
  <c r="BG273" i="1"/>
  <c r="BH273" i="1"/>
  <c r="BI273" i="1"/>
  <c r="BJ273" i="1"/>
  <c r="BK273" i="1"/>
  <c r="BC274" i="1"/>
  <c r="BD274" i="1"/>
  <c r="BE274" i="1"/>
  <c r="BF274" i="1"/>
  <c r="BG274" i="1"/>
  <c r="BH274" i="1"/>
  <c r="BI274" i="1"/>
  <c r="BJ274" i="1"/>
  <c r="BK274" i="1"/>
  <c r="BC275" i="1"/>
  <c r="BD275" i="1"/>
  <c r="BE275" i="1"/>
  <c r="BF275" i="1"/>
  <c r="BG275" i="1"/>
  <c r="BH275" i="1"/>
  <c r="BI275" i="1"/>
  <c r="BJ275" i="1"/>
  <c r="BK275" i="1"/>
  <c r="BC276" i="1"/>
  <c r="BD276" i="1"/>
  <c r="BE276" i="1"/>
  <c r="BF276" i="1"/>
  <c r="BG276" i="1"/>
  <c r="BH276" i="1"/>
  <c r="BI276" i="1"/>
  <c r="BJ276" i="1"/>
  <c r="BK276" i="1"/>
  <c r="BC277" i="1"/>
  <c r="BD277" i="1"/>
  <c r="BE277" i="1"/>
  <c r="BF277" i="1"/>
  <c r="BG277" i="1"/>
  <c r="BH277" i="1"/>
  <c r="BI277" i="1"/>
  <c r="BJ277" i="1"/>
  <c r="BK277" i="1"/>
  <c r="BC278" i="1"/>
  <c r="BD278" i="1"/>
  <c r="BE278" i="1"/>
  <c r="BF278" i="1"/>
  <c r="BG278" i="1"/>
  <c r="BH278" i="1"/>
  <c r="BI278" i="1"/>
  <c r="BJ278" i="1"/>
  <c r="BK278" i="1"/>
  <c r="BC279" i="1"/>
  <c r="BD279" i="1"/>
  <c r="BE279" i="1"/>
  <c r="BF279" i="1"/>
  <c r="BG279" i="1"/>
  <c r="BH279" i="1"/>
  <c r="BI279" i="1"/>
  <c r="BJ279" i="1"/>
  <c r="BK279" i="1"/>
  <c r="BC280" i="1"/>
  <c r="BD280" i="1"/>
  <c r="BE280" i="1"/>
  <c r="BF280" i="1"/>
  <c r="BG280" i="1"/>
  <c r="BH280" i="1"/>
  <c r="BI280" i="1"/>
  <c r="BJ280" i="1"/>
  <c r="BK280" i="1"/>
  <c r="BC281" i="1"/>
  <c r="BD281" i="1"/>
  <c r="BE281" i="1"/>
  <c r="BF281" i="1"/>
  <c r="BG281" i="1"/>
  <c r="BH281" i="1"/>
  <c r="BI281" i="1"/>
  <c r="BJ281" i="1"/>
  <c r="BK281" i="1"/>
  <c r="BC282" i="1"/>
  <c r="BD282" i="1"/>
  <c r="BE282" i="1"/>
  <c r="BF282" i="1"/>
  <c r="BG282" i="1"/>
  <c r="BH282" i="1"/>
  <c r="BI282" i="1"/>
  <c r="BJ282" i="1"/>
  <c r="BK282" i="1"/>
  <c r="BC283" i="1"/>
  <c r="BD283" i="1"/>
  <c r="BE283" i="1"/>
  <c r="BF283" i="1"/>
  <c r="BG283" i="1"/>
  <c r="BH283" i="1"/>
  <c r="BI283" i="1"/>
  <c r="BJ283" i="1"/>
  <c r="BK283" i="1"/>
  <c r="BC284" i="1"/>
  <c r="BD284" i="1"/>
  <c r="BE284" i="1"/>
  <c r="BF284" i="1"/>
  <c r="BG284" i="1"/>
  <c r="BH284" i="1"/>
  <c r="BI284" i="1"/>
  <c r="BJ284" i="1"/>
  <c r="BK284" i="1"/>
  <c r="BC285" i="1"/>
  <c r="BD285" i="1"/>
  <c r="BE285" i="1"/>
  <c r="BF285" i="1"/>
  <c r="BG285" i="1"/>
  <c r="BH285" i="1"/>
  <c r="BI285" i="1"/>
  <c r="BJ285" i="1"/>
  <c r="BK285" i="1"/>
  <c r="BC286" i="1"/>
  <c r="BD286" i="1"/>
  <c r="BE286" i="1"/>
  <c r="BF286" i="1"/>
  <c r="BG286" i="1"/>
  <c r="BH286" i="1"/>
  <c r="BI286" i="1"/>
  <c r="BJ286" i="1"/>
  <c r="BK286" i="1"/>
  <c r="BC287" i="1"/>
  <c r="BD287" i="1"/>
  <c r="BE287" i="1"/>
  <c r="BF287" i="1"/>
  <c r="BG287" i="1"/>
  <c r="BH287" i="1"/>
  <c r="BI287" i="1"/>
  <c r="BJ287" i="1"/>
  <c r="BK287" i="1"/>
  <c r="BC288" i="1"/>
  <c r="BD288" i="1"/>
  <c r="BE288" i="1"/>
  <c r="BF288" i="1"/>
  <c r="BG288" i="1"/>
  <c r="BH288" i="1"/>
  <c r="BI288" i="1"/>
  <c r="BJ288" i="1"/>
  <c r="BK288" i="1"/>
  <c r="BC289" i="1"/>
  <c r="BD289" i="1"/>
  <c r="BE289" i="1"/>
  <c r="BF289" i="1"/>
  <c r="BG289" i="1"/>
  <c r="BH289" i="1"/>
  <c r="BI289" i="1"/>
  <c r="BJ289" i="1"/>
  <c r="BK289" i="1"/>
  <c r="BC290" i="1"/>
  <c r="BD290" i="1"/>
  <c r="BE290" i="1"/>
  <c r="BF290" i="1"/>
  <c r="BG290" i="1"/>
  <c r="BH290" i="1"/>
  <c r="BI290" i="1"/>
  <c r="BJ290" i="1"/>
  <c r="BK290" i="1"/>
  <c r="BC291" i="1"/>
  <c r="BD291" i="1"/>
  <c r="BE291" i="1"/>
  <c r="BF291" i="1"/>
  <c r="BG291" i="1"/>
  <c r="BH291" i="1"/>
  <c r="BI291" i="1"/>
  <c r="BJ291" i="1"/>
  <c r="BK291" i="1"/>
  <c r="BC292" i="1"/>
  <c r="BD292" i="1"/>
  <c r="BE292" i="1"/>
  <c r="BF292" i="1"/>
  <c r="BG292" i="1"/>
  <c r="BH292" i="1"/>
  <c r="BI292" i="1"/>
  <c r="BJ292" i="1"/>
  <c r="BK292" i="1"/>
  <c r="BC293" i="1"/>
  <c r="BD293" i="1"/>
  <c r="BE293" i="1"/>
  <c r="BF293" i="1"/>
  <c r="BG293" i="1"/>
  <c r="BH293" i="1"/>
  <c r="BI293" i="1"/>
  <c r="BJ293" i="1"/>
  <c r="BK293" i="1"/>
  <c r="BC294" i="1"/>
  <c r="BD294" i="1"/>
  <c r="BE294" i="1"/>
  <c r="BF294" i="1"/>
  <c r="BG294" i="1"/>
  <c r="BH294" i="1"/>
  <c r="BI294" i="1"/>
  <c r="BJ294" i="1"/>
  <c r="BK294" i="1"/>
  <c r="BC295" i="1"/>
  <c r="BD295" i="1"/>
  <c r="BE295" i="1"/>
  <c r="BF295" i="1"/>
  <c r="BG295" i="1"/>
  <c r="BH295" i="1"/>
  <c r="BI295" i="1"/>
  <c r="BJ295" i="1"/>
  <c r="BK295" i="1"/>
  <c r="BC296" i="1"/>
  <c r="BD296" i="1"/>
  <c r="BE296" i="1"/>
  <c r="BF296" i="1"/>
  <c r="BG296" i="1"/>
  <c r="BH296" i="1"/>
  <c r="BI296" i="1"/>
  <c r="BJ296" i="1"/>
  <c r="BK296" i="1"/>
  <c r="BC297" i="1"/>
  <c r="BD297" i="1"/>
  <c r="BE297" i="1"/>
  <c r="BF297" i="1"/>
  <c r="BG297" i="1"/>
  <c r="BH297" i="1"/>
  <c r="BI297" i="1"/>
  <c r="BJ297" i="1"/>
  <c r="BK297" i="1"/>
  <c r="BC298" i="1"/>
  <c r="BD298" i="1"/>
  <c r="BE298" i="1"/>
  <c r="BF298" i="1"/>
  <c r="BG298" i="1"/>
  <c r="BH298" i="1"/>
  <c r="BI298" i="1"/>
  <c r="BJ298" i="1"/>
  <c r="BK298" i="1"/>
  <c r="BC299" i="1"/>
  <c r="BD299" i="1"/>
  <c r="BE299" i="1"/>
  <c r="BF299" i="1"/>
  <c r="BG299" i="1"/>
  <c r="BH299" i="1"/>
  <c r="BI299" i="1"/>
  <c r="BJ299" i="1"/>
  <c r="BK299" i="1"/>
  <c r="BC300" i="1"/>
  <c r="BD300" i="1"/>
  <c r="BE300" i="1"/>
  <c r="BF300" i="1"/>
  <c r="BG300" i="1"/>
  <c r="BH300" i="1"/>
  <c r="BI300" i="1"/>
  <c r="BJ300" i="1"/>
  <c r="BK300" i="1"/>
  <c r="BC301" i="1"/>
  <c r="BD301" i="1"/>
  <c r="BE301" i="1"/>
  <c r="BF301" i="1"/>
  <c r="BG301" i="1"/>
  <c r="BH301" i="1"/>
  <c r="BI301" i="1"/>
  <c r="BJ301" i="1"/>
  <c r="BK301" i="1"/>
  <c r="BC302" i="1"/>
  <c r="BD302" i="1"/>
  <c r="BE302" i="1"/>
  <c r="BF302" i="1"/>
  <c r="BG302" i="1"/>
  <c r="BH302" i="1"/>
  <c r="BI302" i="1"/>
  <c r="BJ302" i="1"/>
  <c r="BK302" i="1"/>
  <c r="BC303" i="1"/>
  <c r="BD303" i="1"/>
  <c r="BE303" i="1"/>
  <c r="BF303" i="1"/>
  <c r="BG303" i="1"/>
  <c r="BH303" i="1"/>
  <c r="BI303" i="1"/>
  <c r="BJ303" i="1"/>
  <c r="BK303" i="1"/>
  <c r="BC304" i="1"/>
  <c r="BD304" i="1"/>
  <c r="BE304" i="1"/>
  <c r="BF304" i="1"/>
  <c r="BG304" i="1"/>
  <c r="BH304" i="1"/>
  <c r="BI304" i="1"/>
  <c r="BJ304" i="1"/>
  <c r="BK304" i="1"/>
  <c r="BC305" i="1"/>
  <c r="BD305" i="1"/>
  <c r="BE305" i="1"/>
  <c r="BF305" i="1"/>
  <c r="BG305" i="1"/>
  <c r="BH305" i="1"/>
  <c r="BI305" i="1"/>
  <c r="BJ305" i="1"/>
  <c r="BK305" i="1"/>
  <c r="BC306" i="1"/>
  <c r="BD306" i="1"/>
  <c r="BE306" i="1"/>
  <c r="BF306" i="1"/>
  <c r="BG306" i="1"/>
  <c r="BH306" i="1"/>
  <c r="BI306" i="1"/>
  <c r="BJ306" i="1"/>
  <c r="BK306" i="1"/>
  <c r="BC307" i="1"/>
  <c r="BD307" i="1"/>
  <c r="BE307" i="1"/>
  <c r="BF307" i="1"/>
  <c r="BG307" i="1"/>
  <c r="BH307" i="1"/>
  <c r="BI307" i="1"/>
  <c r="BJ307" i="1"/>
  <c r="BK307" i="1"/>
  <c r="BC308" i="1"/>
  <c r="BD308" i="1"/>
  <c r="BE308" i="1"/>
  <c r="BF308" i="1"/>
  <c r="BG308" i="1"/>
  <c r="BH308" i="1"/>
  <c r="BI308" i="1"/>
  <c r="BJ308" i="1"/>
  <c r="BK308" i="1"/>
  <c r="BC309" i="1"/>
  <c r="BD309" i="1"/>
  <c r="BE309" i="1"/>
  <c r="BF309" i="1"/>
  <c r="BG309" i="1"/>
  <c r="BH309" i="1"/>
  <c r="BI309" i="1"/>
  <c r="BJ309" i="1"/>
  <c r="BK309" i="1"/>
  <c r="BC310" i="1"/>
  <c r="BD310" i="1"/>
  <c r="BE310" i="1"/>
  <c r="BF310" i="1"/>
  <c r="BG310" i="1"/>
  <c r="BH310" i="1"/>
  <c r="BI310" i="1"/>
  <c r="BJ310" i="1"/>
  <c r="BK310" i="1"/>
  <c r="BC311" i="1"/>
  <c r="BD311" i="1"/>
  <c r="BE311" i="1"/>
  <c r="BF311" i="1"/>
  <c r="BG311" i="1"/>
  <c r="BH311" i="1"/>
  <c r="BI311" i="1"/>
  <c r="BJ311" i="1"/>
  <c r="BK311" i="1"/>
  <c r="BC312" i="1"/>
  <c r="BD312" i="1"/>
  <c r="BE312" i="1"/>
  <c r="BF312" i="1"/>
  <c r="BG312" i="1"/>
  <c r="BH312" i="1"/>
  <c r="BI312" i="1"/>
  <c r="BJ312" i="1"/>
  <c r="BK312" i="1"/>
  <c r="BC313" i="1"/>
  <c r="BD313" i="1"/>
  <c r="BE313" i="1"/>
  <c r="BF313" i="1"/>
  <c r="BG313" i="1"/>
  <c r="BH313" i="1"/>
  <c r="BI313" i="1"/>
  <c r="BJ313" i="1"/>
  <c r="BK313" i="1"/>
  <c r="BC314" i="1"/>
  <c r="BD314" i="1"/>
  <c r="BE314" i="1"/>
  <c r="BF314" i="1"/>
  <c r="BG314" i="1"/>
  <c r="BH314" i="1"/>
  <c r="BI314" i="1"/>
  <c r="BJ314" i="1"/>
  <c r="BK314" i="1"/>
  <c r="BC315" i="1"/>
  <c r="BD315" i="1"/>
  <c r="BE315" i="1"/>
  <c r="BF315" i="1"/>
  <c r="BG315" i="1"/>
  <c r="BH315" i="1"/>
  <c r="BI315" i="1"/>
  <c r="BJ315" i="1"/>
  <c r="BK315" i="1"/>
  <c r="BC316" i="1"/>
  <c r="BD316" i="1"/>
  <c r="BE316" i="1"/>
  <c r="BF316" i="1"/>
  <c r="BG316" i="1"/>
  <c r="BH316" i="1"/>
  <c r="BI316" i="1"/>
  <c r="BJ316" i="1"/>
  <c r="BK316" i="1"/>
  <c r="BC317" i="1"/>
  <c r="BD317" i="1"/>
  <c r="BE317" i="1"/>
  <c r="BF317" i="1"/>
  <c r="BG317" i="1"/>
  <c r="BH317" i="1"/>
  <c r="BI317" i="1"/>
  <c r="BJ317" i="1"/>
  <c r="BK317" i="1"/>
  <c r="BC318" i="1"/>
  <c r="BD318" i="1"/>
  <c r="BE318" i="1"/>
  <c r="BF318" i="1"/>
  <c r="BG318" i="1"/>
  <c r="BH318" i="1"/>
  <c r="BI318" i="1"/>
  <c r="BJ318" i="1"/>
  <c r="BK318" i="1"/>
  <c r="BC319" i="1"/>
  <c r="BD319" i="1"/>
  <c r="BE319" i="1"/>
  <c r="BF319" i="1"/>
  <c r="BG319" i="1"/>
  <c r="BH319" i="1"/>
  <c r="BI319" i="1"/>
  <c r="BJ319" i="1"/>
  <c r="BK319" i="1"/>
  <c r="BC320" i="1"/>
  <c r="BD320" i="1"/>
  <c r="BE320" i="1"/>
  <c r="BF320" i="1"/>
  <c r="BG320" i="1"/>
  <c r="BH320" i="1"/>
  <c r="BI320" i="1"/>
  <c r="BJ320" i="1"/>
  <c r="BK320" i="1"/>
  <c r="BC321" i="1"/>
  <c r="BD321" i="1"/>
  <c r="BE321" i="1"/>
  <c r="BF321" i="1"/>
  <c r="BG321" i="1"/>
  <c r="BH321" i="1"/>
  <c r="BI321" i="1"/>
  <c r="BJ321" i="1"/>
  <c r="BK321" i="1"/>
  <c r="BC322" i="1"/>
  <c r="BD322" i="1"/>
  <c r="BE322" i="1"/>
  <c r="BF322" i="1"/>
  <c r="BG322" i="1"/>
  <c r="BH322" i="1"/>
  <c r="BI322" i="1"/>
  <c r="BJ322" i="1"/>
  <c r="BK322" i="1"/>
  <c r="BC323" i="1"/>
  <c r="BD323" i="1"/>
  <c r="BE323" i="1"/>
  <c r="BF323" i="1"/>
  <c r="BG323" i="1"/>
  <c r="BH323" i="1"/>
  <c r="BI323" i="1"/>
  <c r="BJ323" i="1"/>
  <c r="BK323" i="1"/>
  <c r="BC324" i="1"/>
  <c r="BD324" i="1"/>
  <c r="BE324" i="1"/>
  <c r="BF324" i="1"/>
  <c r="BG324" i="1"/>
  <c r="BH324" i="1"/>
  <c r="BI324" i="1"/>
  <c r="BJ324" i="1"/>
  <c r="BK324" i="1"/>
  <c r="BC325" i="1"/>
  <c r="BD325" i="1"/>
  <c r="BE325" i="1"/>
  <c r="BF325" i="1"/>
  <c r="BG325" i="1"/>
  <c r="BH325" i="1"/>
  <c r="BI325" i="1"/>
  <c r="BJ325" i="1"/>
  <c r="BK325" i="1"/>
  <c r="BC326" i="1"/>
  <c r="BD326" i="1"/>
  <c r="BE326" i="1"/>
  <c r="BF326" i="1"/>
  <c r="BG326" i="1"/>
  <c r="BH326" i="1"/>
  <c r="BI326" i="1"/>
  <c r="BJ326" i="1"/>
  <c r="BK326" i="1"/>
  <c r="BC327" i="1"/>
  <c r="BD327" i="1"/>
  <c r="BE327" i="1"/>
  <c r="BF327" i="1"/>
  <c r="BG327" i="1"/>
  <c r="BH327" i="1"/>
  <c r="BI327" i="1"/>
  <c r="BJ327" i="1"/>
  <c r="BK327" i="1"/>
  <c r="BC328" i="1"/>
  <c r="BD328" i="1"/>
  <c r="BE328" i="1"/>
  <c r="BF328" i="1"/>
  <c r="BG328" i="1"/>
  <c r="BH328" i="1"/>
  <c r="BI328" i="1"/>
  <c r="BJ328" i="1"/>
  <c r="BK328" i="1"/>
  <c r="BC329" i="1"/>
  <c r="BD329" i="1"/>
  <c r="BE329" i="1"/>
  <c r="BF329" i="1"/>
  <c r="BG329" i="1"/>
  <c r="BH329" i="1"/>
  <c r="BI329" i="1"/>
  <c r="BJ329" i="1"/>
  <c r="BK329" i="1"/>
  <c r="BC330" i="1"/>
  <c r="BD330" i="1"/>
  <c r="BE330" i="1"/>
  <c r="BF330" i="1"/>
  <c r="BG330" i="1"/>
  <c r="BH330" i="1"/>
  <c r="BI330" i="1"/>
  <c r="BJ330" i="1"/>
  <c r="BK330" i="1"/>
  <c r="BC331" i="1"/>
  <c r="BD331" i="1"/>
  <c r="BE331" i="1"/>
  <c r="BF331" i="1"/>
  <c r="BG331" i="1"/>
  <c r="BH331" i="1"/>
  <c r="BI331" i="1"/>
  <c r="BJ331" i="1"/>
  <c r="BK331" i="1"/>
  <c r="BC332" i="1"/>
  <c r="BD332" i="1"/>
  <c r="BE332" i="1"/>
  <c r="BF332" i="1"/>
  <c r="BG332" i="1"/>
  <c r="BH332" i="1"/>
  <c r="BI332" i="1"/>
  <c r="BJ332" i="1"/>
  <c r="BK332" i="1"/>
  <c r="BC333" i="1"/>
  <c r="BD333" i="1"/>
  <c r="BE333" i="1"/>
  <c r="BF333" i="1"/>
  <c r="BG333" i="1"/>
  <c r="BH333" i="1"/>
  <c r="BI333" i="1"/>
  <c r="BJ333" i="1"/>
  <c r="BK333" i="1"/>
  <c r="BC334" i="1"/>
  <c r="BD334" i="1"/>
  <c r="BE334" i="1"/>
  <c r="BF334" i="1"/>
  <c r="BG334" i="1"/>
  <c r="BH334" i="1"/>
  <c r="BI334" i="1"/>
  <c r="BJ334" i="1"/>
  <c r="BK334" i="1"/>
  <c r="BC335" i="1"/>
  <c r="BD335" i="1"/>
  <c r="BE335" i="1"/>
  <c r="BF335" i="1"/>
  <c r="BG335" i="1"/>
  <c r="BH335" i="1"/>
  <c r="BI335" i="1"/>
  <c r="BJ335" i="1"/>
  <c r="BK335" i="1"/>
  <c r="BC336" i="1"/>
  <c r="BD336" i="1"/>
  <c r="BE336" i="1"/>
  <c r="BF336" i="1"/>
  <c r="BG336" i="1"/>
  <c r="BH336" i="1"/>
  <c r="BI336" i="1"/>
  <c r="BJ336" i="1"/>
  <c r="BK336" i="1"/>
  <c r="BC337" i="1"/>
  <c r="BD337" i="1"/>
  <c r="BE337" i="1"/>
  <c r="BF337" i="1"/>
  <c r="BG337" i="1"/>
  <c r="BH337" i="1"/>
  <c r="BI337" i="1"/>
  <c r="BJ337" i="1"/>
  <c r="BK337" i="1"/>
  <c r="BC338" i="1"/>
  <c r="BD338" i="1"/>
  <c r="BE338" i="1"/>
  <c r="BF338" i="1"/>
  <c r="BG338" i="1"/>
  <c r="BH338" i="1"/>
  <c r="BI338" i="1"/>
  <c r="BJ338" i="1"/>
  <c r="BK338" i="1"/>
  <c r="BC339" i="1"/>
  <c r="BD339" i="1"/>
  <c r="BE339" i="1"/>
  <c r="BF339" i="1"/>
  <c r="BG339" i="1"/>
  <c r="BH339" i="1"/>
  <c r="BI339" i="1"/>
  <c r="BJ339" i="1"/>
  <c r="BK339" i="1"/>
  <c r="BC340" i="1"/>
  <c r="BD340" i="1"/>
  <c r="BE340" i="1"/>
  <c r="BF340" i="1"/>
  <c r="BG340" i="1"/>
  <c r="BH340" i="1"/>
  <c r="BI340" i="1"/>
  <c r="BJ340" i="1"/>
  <c r="BK340" i="1"/>
  <c r="BC341" i="1"/>
  <c r="BD341" i="1"/>
  <c r="BE341" i="1"/>
  <c r="BF341" i="1"/>
  <c r="BG341" i="1"/>
  <c r="BH341" i="1"/>
  <c r="BI341" i="1"/>
  <c r="BJ341" i="1"/>
  <c r="BK341" i="1"/>
  <c r="BC342" i="1"/>
  <c r="BD342" i="1"/>
  <c r="BE342" i="1"/>
  <c r="BF342" i="1"/>
  <c r="BG342" i="1"/>
  <c r="BH342" i="1"/>
  <c r="BI342" i="1"/>
  <c r="BJ342" i="1"/>
  <c r="BK342" i="1"/>
  <c r="BC343" i="1"/>
  <c r="BD343" i="1"/>
  <c r="BE343" i="1"/>
  <c r="BF343" i="1"/>
  <c r="BG343" i="1"/>
  <c r="BH343" i="1"/>
  <c r="BI343" i="1"/>
  <c r="BJ343" i="1"/>
  <c r="BK343" i="1"/>
  <c r="BC344" i="1"/>
  <c r="BD344" i="1"/>
  <c r="BE344" i="1"/>
  <c r="BF344" i="1"/>
  <c r="BG344" i="1"/>
  <c r="BH344" i="1"/>
  <c r="BI344" i="1"/>
  <c r="BJ344" i="1"/>
  <c r="BK344" i="1"/>
  <c r="BC345" i="1"/>
  <c r="BD345" i="1"/>
  <c r="BE345" i="1"/>
  <c r="BF345" i="1"/>
  <c r="BG345" i="1"/>
  <c r="BH345" i="1"/>
  <c r="BI345" i="1"/>
  <c r="BJ345" i="1"/>
  <c r="BK345" i="1"/>
  <c r="BC346" i="1"/>
  <c r="BD346" i="1"/>
  <c r="BE346" i="1"/>
  <c r="BF346" i="1"/>
  <c r="BG346" i="1"/>
  <c r="BH346" i="1"/>
  <c r="BI346" i="1"/>
  <c r="BJ346" i="1"/>
  <c r="BK346" i="1"/>
  <c r="BC347" i="1"/>
  <c r="BD347" i="1"/>
  <c r="BE347" i="1"/>
  <c r="BF347" i="1"/>
  <c r="BG347" i="1"/>
  <c r="BH347" i="1"/>
  <c r="BI347" i="1"/>
  <c r="BJ347" i="1"/>
  <c r="BK347" i="1"/>
  <c r="BC348" i="1"/>
  <c r="BD348" i="1"/>
  <c r="BE348" i="1"/>
  <c r="BF348" i="1"/>
  <c r="BG348" i="1"/>
  <c r="BH348" i="1"/>
  <c r="BI348" i="1"/>
  <c r="BJ348" i="1"/>
  <c r="BK348" i="1"/>
  <c r="BC349" i="1"/>
  <c r="BD349" i="1"/>
  <c r="BE349" i="1"/>
  <c r="BF349" i="1"/>
  <c r="BG349" i="1"/>
  <c r="BH349" i="1"/>
  <c r="BI349" i="1"/>
  <c r="BJ349" i="1"/>
  <c r="BK349" i="1"/>
  <c r="BC350" i="1"/>
  <c r="BD350" i="1"/>
  <c r="BE350" i="1"/>
  <c r="BF350" i="1"/>
  <c r="BG350" i="1"/>
  <c r="BH350" i="1"/>
  <c r="BI350" i="1"/>
  <c r="BJ350" i="1"/>
  <c r="BK350" i="1"/>
  <c r="BC351" i="1"/>
  <c r="BD351" i="1"/>
  <c r="BE351" i="1"/>
  <c r="BF351" i="1"/>
  <c r="BG351" i="1"/>
  <c r="BH351" i="1"/>
  <c r="BI351" i="1"/>
  <c r="BJ351" i="1"/>
  <c r="BK351" i="1"/>
  <c r="BC352" i="1"/>
  <c r="BD352" i="1"/>
  <c r="BE352" i="1"/>
  <c r="BF352" i="1"/>
  <c r="BG352" i="1"/>
  <c r="BH352" i="1"/>
  <c r="BI352" i="1"/>
  <c r="BJ352" i="1"/>
  <c r="BK352" i="1"/>
  <c r="BC353" i="1"/>
  <c r="BD353" i="1"/>
  <c r="BE353" i="1"/>
  <c r="BF353" i="1"/>
  <c r="BG353" i="1"/>
  <c r="BH353" i="1"/>
  <c r="BI353" i="1"/>
  <c r="BJ353" i="1"/>
  <c r="BK353" i="1"/>
  <c r="BC354" i="1"/>
  <c r="BD354" i="1"/>
  <c r="BE354" i="1"/>
  <c r="BF354" i="1"/>
  <c r="BG354" i="1"/>
  <c r="BH354" i="1"/>
  <c r="BI354" i="1"/>
  <c r="BJ354" i="1"/>
  <c r="BK354" i="1"/>
  <c r="BC355" i="1"/>
  <c r="BD355" i="1"/>
  <c r="BE355" i="1"/>
  <c r="BF355" i="1"/>
  <c r="BG355" i="1"/>
  <c r="BH355" i="1"/>
  <c r="BI355" i="1"/>
  <c r="BJ355" i="1"/>
  <c r="BK355" i="1"/>
  <c r="BC356" i="1"/>
  <c r="BD356" i="1"/>
  <c r="BE356" i="1"/>
  <c r="BF356" i="1"/>
  <c r="BG356" i="1"/>
  <c r="BH356" i="1"/>
  <c r="BI356" i="1"/>
  <c r="BJ356" i="1"/>
  <c r="BK356" i="1"/>
  <c r="BC357" i="1"/>
  <c r="BD357" i="1"/>
  <c r="BE357" i="1"/>
  <c r="BF357" i="1"/>
  <c r="BG357" i="1"/>
  <c r="BH357" i="1"/>
  <c r="BI357" i="1"/>
  <c r="BJ357" i="1"/>
  <c r="BK357" i="1"/>
  <c r="BC358" i="1"/>
  <c r="BD358" i="1"/>
  <c r="BE358" i="1"/>
  <c r="BF358" i="1"/>
  <c r="BG358" i="1"/>
  <c r="BH358" i="1"/>
  <c r="BI358" i="1"/>
  <c r="BJ358" i="1"/>
  <c r="BK358" i="1"/>
  <c r="BC359" i="1"/>
  <c r="BD359" i="1"/>
  <c r="BE359" i="1"/>
  <c r="BF359" i="1"/>
  <c r="BG359" i="1"/>
  <c r="BH359" i="1"/>
  <c r="BI359" i="1"/>
  <c r="BJ359" i="1"/>
  <c r="BK359" i="1"/>
  <c r="BC360" i="1"/>
  <c r="BD360" i="1"/>
  <c r="BE360" i="1"/>
  <c r="BF360" i="1"/>
  <c r="BG360" i="1"/>
  <c r="BH360" i="1"/>
  <c r="BI360" i="1"/>
  <c r="BJ360" i="1"/>
  <c r="BK360" i="1"/>
  <c r="BC361" i="1"/>
  <c r="BD361" i="1"/>
  <c r="BE361" i="1"/>
  <c r="BF361" i="1"/>
  <c r="BG361" i="1"/>
  <c r="BH361" i="1"/>
  <c r="BI361" i="1"/>
  <c r="BJ361" i="1"/>
  <c r="BK361" i="1"/>
  <c r="BC362" i="1"/>
  <c r="BD362" i="1"/>
  <c r="BE362" i="1"/>
  <c r="BF362" i="1"/>
  <c r="BG362" i="1"/>
  <c r="BH362" i="1"/>
  <c r="BI362" i="1"/>
  <c r="BJ362" i="1"/>
  <c r="BK362" i="1"/>
  <c r="BC363" i="1"/>
  <c r="BD363" i="1"/>
  <c r="BE363" i="1"/>
  <c r="BF363" i="1"/>
  <c r="BG363" i="1"/>
  <c r="BH363" i="1"/>
  <c r="BI363" i="1"/>
  <c r="BJ363" i="1"/>
  <c r="BK363" i="1"/>
  <c r="BC364" i="1"/>
  <c r="BD364" i="1"/>
  <c r="BE364" i="1"/>
  <c r="BF364" i="1"/>
  <c r="BG364" i="1"/>
  <c r="BH364" i="1"/>
  <c r="BI364" i="1"/>
  <c r="BJ364" i="1"/>
  <c r="BK364" i="1"/>
  <c r="BC365" i="1"/>
  <c r="BD365" i="1"/>
  <c r="BE365" i="1"/>
  <c r="BF365" i="1"/>
  <c r="BG365" i="1"/>
  <c r="BH365" i="1"/>
  <c r="BI365" i="1"/>
  <c r="BJ365" i="1"/>
  <c r="BK365" i="1"/>
  <c r="BC366" i="1"/>
  <c r="BD366" i="1"/>
  <c r="BE366" i="1"/>
  <c r="BF366" i="1"/>
  <c r="BG366" i="1"/>
  <c r="BH366" i="1"/>
  <c r="BI366" i="1"/>
  <c r="BJ366" i="1"/>
  <c r="BK366" i="1"/>
  <c r="BC367" i="1"/>
  <c r="BD367" i="1"/>
  <c r="BE367" i="1"/>
  <c r="BF367" i="1"/>
  <c r="BG367" i="1"/>
  <c r="BH367" i="1"/>
  <c r="BI367" i="1"/>
  <c r="BJ367" i="1"/>
  <c r="BK367" i="1"/>
  <c r="BC368" i="1"/>
  <c r="BD368" i="1"/>
  <c r="BE368" i="1"/>
  <c r="BF368" i="1"/>
  <c r="BG368" i="1"/>
  <c r="BH368" i="1"/>
  <c r="BI368" i="1"/>
  <c r="BJ368" i="1"/>
  <c r="BK368" i="1"/>
  <c r="BC369" i="1"/>
  <c r="BD369" i="1"/>
  <c r="BE369" i="1"/>
  <c r="BF369" i="1"/>
  <c r="BG369" i="1"/>
  <c r="BH369" i="1"/>
  <c r="BI369" i="1"/>
  <c r="BJ369" i="1"/>
  <c r="BK369" i="1"/>
  <c r="BC370" i="1"/>
  <c r="BD370" i="1"/>
  <c r="BE370" i="1"/>
  <c r="BF370" i="1"/>
  <c r="BG370" i="1"/>
  <c r="BH370" i="1"/>
  <c r="BI370" i="1"/>
  <c r="BJ370" i="1"/>
  <c r="BK370" i="1"/>
  <c r="BC371" i="1"/>
  <c r="BD371" i="1"/>
  <c r="BE371" i="1"/>
  <c r="BF371" i="1"/>
  <c r="BG371" i="1"/>
  <c r="BH371" i="1"/>
  <c r="BI371" i="1"/>
  <c r="BJ371" i="1"/>
  <c r="BK371" i="1"/>
  <c r="BC372" i="1"/>
  <c r="BD372" i="1"/>
  <c r="BE372" i="1"/>
  <c r="BF372" i="1"/>
  <c r="BG372" i="1"/>
  <c r="BH372" i="1"/>
  <c r="BI372" i="1"/>
  <c r="BJ372" i="1"/>
  <c r="BK372" i="1"/>
  <c r="BC373" i="1"/>
  <c r="BD373" i="1"/>
  <c r="BE373" i="1"/>
  <c r="BF373" i="1"/>
  <c r="BG373" i="1"/>
  <c r="BH373" i="1"/>
  <c r="BI373" i="1"/>
  <c r="BJ373" i="1"/>
  <c r="BK373" i="1"/>
  <c r="BC374" i="1"/>
  <c r="BD374" i="1"/>
  <c r="BE374" i="1"/>
  <c r="BF374" i="1"/>
  <c r="BG374" i="1"/>
  <c r="BH374" i="1"/>
  <c r="BI374" i="1"/>
  <c r="BJ374" i="1"/>
  <c r="BK374" i="1"/>
  <c r="BC375" i="1"/>
  <c r="BD375" i="1"/>
  <c r="BE375" i="1"/>
  <c r="BF375" i="1"/>
  <c r="BG375" i="1"/>
  <c r="BH375" i="1"/>
  <c r="BI375" i="1"/>
  <c r="BJ375" i="1"/>
  <c r="BK375" i="1"/>
  <c r="BC376" i="1"/>
  <c r="BD376" i="1"/>
  <c r="BE376" i="1"/>
  <c r="BF376" i="1"/>
  <c r="BG376" i="1"/>
  <c r="BH376" i="1"/>
  <c r="BI376" i="1"/>
  <c r="BJ376" i="1"/>
  <c r="BK376" i="1"/>
  <c r="BC377" i="1"/>
  <c r="BD377" i="1"/>
  <c r="BE377" i="1"/>
  <c r="BF377" i="1"/>
  <c r="BG377" i="1"/>
  <c r="BH377" i="1"/>
  <c r="BI377" i="1"/>
  <c r="BJ377" i="1"/>
  <c r="BK377" i="1"/>
  <c r="BC378" i="1"/>
  <c r="BD378" i="1"/>
  <c r="BE378" i="1"/>
  <c r="BF378" i="1"/>
  <c r="BG378" i="1"/>
  <c r="BH378" i="1"/>
  <c r="BI378" i="1"/>
  <c r="BJ378" i="1"/>
  <c r="BK378" i="1"/>
  <c r="BC379" i="1"/>
  <c r="BD379" i="1"/>
  <c r="BE379" i="1"/>
  <c r="BF379" i="1"/>
  <c r="BG379" i="1"/>
  <c r="BH379" i="1"/>
  <c r="BI379" i="1"/>
  <c r="BJ379" i="1"/>
  <c r="BK379" i="1"/>
  <c r="BC380" i="1"/>
  <c r="BD380" i="1"/>
  <c r="BE380" i="1"/>
  <c r="BF380" i="1"/>
  <c r="BG380" i="1"/>
  <c r="BH380" i="1"/>
  <c r="BI380" i="1"/>
  <c r="BJ380" i="1"/>
  <c r="BK380" i="1"/>
  <c r="BC381" i="1"/>
  <c r="BD381" i="1"/>
  <c r="BE381" i="1"/>
  <c r="BF381" i="1"/>
  <c r="BG381" i="1"/>
  <c r="BH381" i="1"/>
  <c r="BI381" i="1"/>
  <c r="BJ381" i="1"/>
  <c r="BK381" i="1"/>
  <c r="BC382" i="1"/>
  <c r="BD382" i="1"/>
  <c r="BE382" i="1"/>
  <c r="BF382" i="1"/>
  <c r="BG382" i="1"/>
  <c r="BH382" i="1"/>
  <c r="BI382" i="1"/>
  <c r="BJ382" i="1"/>
  <c r="BK382" i="1"/>
  <c r="BC383" i="1"/>
  <c r="BD383" i="1"/>
  <c r="BE383" i="1"/>
  <c r="BF383" i="1"/>
  <c r="BG383" i="1"/>
  <c r="BH383" i="1"/>
  <c r="BI383" i="1"/>
  <c r="BJ383" i="1"/>
  <c r="BK383" i="1"/>
  <c r="BC384" i="1"/>
  <c r="BD384" i="1"/>
  <c r="BE384" i="1"/>
  <c r="BF384" i="1"/>
  <c r="BG384" i="1"/>
  <c r="BH384" i="1"/>
  <c r="BI384" i="1"/>
  <c r="BJ384" i="1"/>
  <c r="BK384" i="1"/>
  <c r="BC385" i="1"/>
  <c r="BD385" i="1"/>
  <c r="BE385" i="1"/>
  <c r="BF385" i="1"/>
  <c r="BG385" i="1"/>
  <c r="BH385" i="1"/>
  <c r="BI385" i="1"/>
  <c r="BJ385" i="1"/>
  <c r="BK385" i="1"/>
  <c r="BC386" i="1"/>
  <c r="BD386" i="1"/>
  <c r="BE386" i="1"/>
  <c r="BF386" i="1"/>
  <c r="BG386" i="1"/>
  <c r="BH386" i="1"/>
  <c r="BI386" i="1"/>
  <c r="BJ386" i="1"/>
  <c r="BK386" i="1"/>
  <c r="BC387" i="1"/>
  <c r="BD387" i="1"/>
  <c r="BE387" i="1"/>
  <c r="BF387" i="1"/>
  <c r="BG387" i="1"/>
  <c r="BH387" i="1"/>
  <c r="BI387" i="1"/>
  <c r="BJ387" i="1"/>
  <c r="BK387" i="1"/>
  <c r="BC388" i="1"/>
  <c r="BD388" i="1"/>
  <c r="BE388" i="1"/>
  <c r="BF388" i="1"/>
  <c r="BG388" i="1"/>
  <c r="BH388" i="1"/>
  <c r="BI388" i="1"/>
  <c r="BJ388" i="1"/>
  <c r="BK388" i="1"/>
  <c r="BC389" i="1"/>
  <c r="BD389" i="1"/>
  <c r="BE389" i="1"/>
  <c r="BF389" i="1"/>
  <c r="BG389" i="1"/>
  <c r="BH389" i="1"/>
  <c r="BI389" i="1"/>
  <c r="BJ389" i="1"/>
  <c r="BK389" i="1"/>
  <c r="BC390" i="1"/>
  <c r="BD390" i="1"/>
  <c r="BE390" i="1"/>
  <c r="BF390" i="1"/>
  <c r="BG390" i="1"/>
  <c r="BH390" i="1"/>
  <c r="BI390" i="1"/>
  <c r="BJ390" i="1"/>
  <c r="BK390" i="1"/>
  <c r="BC391" i="1"/>
  <c r="BD391" i="1"/>
  <c r="BE391" i="1"/>
  <c r="BF391" i="1"/>
  <c r="BG391" i="1"/>
  <c r="BH391" i="1"/>
  <c r="BI391" i="1"/>
  <c r="BJ391" i="1"/>
  <c r="BK391" i="1"/>
  <c r="BC392" i="1"/>
  <c r="BD392" i="1"/>
  <c r="BE392" i="1"/>
  <c r="BF392" i="1"/>
  <c r="BG392" i="1"/>
  <c r="BH392" i="1"/>
  <c r="BI392" i="1"/>
  <c r="BJ392" i="1"/>
  <c r="BK392" i="1"/>
  <c r="BC393" i="1"/>
  <c r="BD393" i="1"/>
  <c r="BE393" i="1"/>
  <c r="BF393" i="1"/>
  <c r="BG393" i="1"/>
  <c r="BH393" i="1"/>
  <c r="BI393" i="1"/>
  <c r="BJ393" i="1"/>
  <c r="BK393" i="1"/>
  <c r="BC394" i="1"/>
  <c r="BD394" i="1"/>
  <c r="BE394" i="1"/>
  <c r="BF394" i="1"/>
  <c r="BG394" i="1"/>
  <c r="BH394" i="1"/>
  <c r="BI394" i="1"/>
  <c r="BJ394" i="1"/>
  <c r="BK394" i="1"/>
  <c r="BC395" i="1"/>
  <c r="BD395" i="1"/>
  <c r="BE395" i="1"/>
  <c r="BF395" i="1"/>
  <c r="BG395" i="1"/>
  <c r="BH395" i="1"/>
  <c r="BI395" i="1"/>
  <c r="BJ395" i="1"/>
  <c r="BK395" i="1"/>
  <c r="BC396" i="1"/>
  <c r="BD396" i="1"/>
  <c r="BE396" i="1"/>
  <c r="BF396" i="1"/>
  <c r="BG396" i="1"/>
  <c r="BH396" i="1"/>
  <c r="BI396" i="1"/>
  <c r="BJ396" i="1"/>
  <c r="BK396" i="1"/>
  <c r="BC397" i="1"/>
  <c r="BD397" i="1"/>
  <c r="BE397" i="1"/>
  <c r="BF397" i="1"/>
  <c r="BG397" i="1"/>
  <c r="BH397" i="1"/>
  <c r="BI397" i="1"/>
  <c r="BJ397" i="1"/>
  <c r="BK397" i="1"/>
  <c r="BC398" i="1"/>
  <c r="BD398" i="1"/>
  <c r="BE398" i="1"/>
  <c r="BF398" i="1"/>
  <c r="BG398" i="1"/>
  <c r="BH398" i="1"/>
  <c r="BI398" i="1"/>
  <c r="BJ398" i="1"/>
  <c r="BK398" i="1"/>
  <c r="BC399" i="1"/>
  <c r="BD399" i="1"/>
  <c r="BE399" i="1"/>
  <c r="BF399" i="1"/>
  <c r="BG399" i="1"/>
  <c r="BH399" i="1"/>
  <c r="BI399" i="1"/>
  <c r="BJ399" i="1"/>
  <c r="BK399" i="1"/>
  <c r="BC400" i="1"/>
  <c r="BD400" i="1"/>
  <c r="BE400" i="1"/>
  <c r="BF400" i="1"/>
  <c r="BG400" i="1"/>
  <c r="BH400" i="1"/>
  <c r="BI400" i="1"/>
  <c r="BJ400" i="1"/>
  <c r="BK400" i="1"/>
  <c r="BA32" i="1" a="1"/>
  <c r="BA32" i="1" s="1"/>
  <c r="AQ32" i="1" a="1"/>
  <c r="AQ32" i="1" s="1"/>
  <c r="AG32" i="1" a="1"/>
  <c r="AG32" i="1" s="1"/>
  <c r="W32" i="1" a="1"/>
  <c r="W32" i="1" s="1"/>
  <c r="M32" i="1" a="1"/>
  <c r="M32" i="1" s="1"/>
  <c r="C32" i="1" a="1"/>
  <c r="C32" i="1" s="1"/>
  <c r="X32" i="1" l="1"/>
  <c r="Y32" i="1"/>
  <c r="AD32" i="1"/>
  <c r="AC32" i="1"/>
  <c r="AB32" i="1"/>
  <c r="AF32" i="1"/>
  <c r="Z32" i="1"/>
  <c r="AE32" i="1"/>
  <c r="AA32" i="1"/>
  <c r="BB32" i="1"/>
  <c r="AX32" i="1"/>
  <c r="BI32" i="1" s="1"/>
  <c r="AT32" i="1"/>
  <c r="BE32" i="1" s="1"/>
  <c r="AS32" i="1"/>
  <c r="AZ32" i="1"/>
  <c r="BK32" i="1" s="1"/>
  <c r="AV32" i="1"/>
  <c r="BG32" i="1" s="1"/>
  <c r="AR32" i="1"/>
  <c r="AW32" i="1"/>
  <c r="BH32" i="1" s="1"/>
  <c r="AY32" i="1"/>
  <c r="BJ32" i="1" s="1"/>
  <c r="AU32" i="1"/>
  <c r="BF32" i="1" s="1"/>
  <c r="AN32" i="1"/>
  <c r="AJ32" i="1"/>
  <c r="AM32" i="1"/>
  <c r="AI32" i="1"/>
  <c r="AP32" i="1"/>
  <c r="AL32" i="1"/>
  <c r="AH32" i="1"/>
  <c r="AO32" i="1"/>
  <c r="AK32" i="1"/>
  <c r="T32" i="1"/>
  <c r="O32" i="1"/>
  <c r="V32" i="1"/>
  <c r="R32" i="1"/>
  <c r="N32" i="1"/>
  <c r="P32" i="1"/>
  <c r="S32" i="1"/>
  <c r="U32" i="1"/>
  <c r="Q32" i="1"/>
  <c r="J32" i="1"/>
  <c r="F32" i="1"/>
  <c r="I32" i="1"/>
  <c r="E32" i="1"/>
  <c r="L32" i="1"/>
  <c r="H32" i="1"/>
  <c r="D32" i="1"/>
  <c r="BC32" i="1" s="1"/>
  <c r="K32" i="1"/>
  <c r="G32" i="1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C3" i="30"/>
  <c r="BC401" i="1"/>
  <c r="BD4" i="1"/>
  <c r="BD26" i="1" l="1"/>
  <c r="BD401" i="1"/>
  <c r="BD18" i="1"/>
  <c r="BD10" i="1"/>
  <c r="BD5" i="1"/>
  <c r="BD9" i="1"/>
  <c r="BD13" i="1"/>
  <c r="BD17" i="1"/>
  <c r="BD21" i="1"/>
  <c r="BD25" i="1"/>
  <c r="BD29" i="1"/>
  <c r="BD8" i="1"/>
  <c r="BD12" i="1"/>
  <c r="BD16" i="1"/>
  <c r="BD20" i="1"/>
  <c r="BD24" i="1"/>
  <c r="BD28" i="1"/>
  <c r="BD27" i="1"/>
  <c r="BD19" i="1"/>
  <c r="BD11" i="1"/>
  <c r="BD31" i="1"/>
  <c r="BK2" i="28" s="1"/>
  <c r="BK1" i="28" s="1"/>
  <c r="BD23" i="1"/>
  <c r="BD15" i="1"/>
  <c r="BD7" i="1"/>
  <c r="BD30" i="1"/>
  <c r="BD22" i="1"/>
  <c r="BD14" i="1"/>
  <c r="BD6" i="1"/>
  <c r="C3" i="29"/>
  <c r="AF5" i="29"/>
  <c r="AF6" i="29"/>
  <c r="AF7" i="29"/>
  <c r="AF8" i="29"/>
  <c r="AF9" i="29"/>
  <c r="AF10" i="29"/>
  <c r="AF11" i="29"/>
  <c r="AF12" i="29"/>
  <c r="AF13" i="29"/>
  <c r="AF14" i="29"/>
  <c r="AF15" i="29"/>
  <c r="AF16" i="29"/>
  <c r="AF17" i="29"/>
  <c r="AF18" i="29"/>
  <c r="AF19" i="29"/>
  <c r="AF20" i="29"/>
  <c r="AF21" i="29"/>
  <c r="AF22" i="29"/>
  <c r="AF23" i="29"/>
  <c r="AF24" i="29"/>
  <c r="AF25" i="29"/>
  <c r="AF26" i="29"/>
  <c r="AF27" i="29"/>
  <c r="AF28" i="29"/>
  <c r="AF29" i="29"/>
  <c r="AF30" i="29"/>
  <c r="AF31" i="29"/>
  <c r="AF32" i="29"/>
  <c r="AF4" i="29"/>
  <c r="AE5" i="29"/>
  <c r="AE6" i="29"/>
  <c r="AE7" i="29"/>
  <c r="AE8" i="29"/>
  <c r="AE9" i="29"/>
  <c r="AE10" i="29"/>
  <c r="AE11" i="29"/>
  <c r="AE12" i="29"/>
  <c r="AE13" i="29"/>
  <c r="AE14" i="29"/>
  <c r="AE15" i="29"/>
  <c r="AE16" i="29"/>
  <c r="AE17" i="29"/>
  <c r="AE18" i="29"/>
  <c r="AE19" i="29"/>
  <c r="AE20" i="29"/>
  <c r="AE21" i="29"/>
  <c r="AE22" i="29"/>
  <c r="AE23" i="29"/>
  <c r="AE24" i="29"/>
  <c r="AE25" i="29"/>
  <c r="AE26" i="29"/>
  <c r="AE27" i="29"/>
  <c r="AE28" i="29"/>
  <c r="AE29" i="29"/>
  <c r="AE30" i="29"/>
  <c r="AE31" i="29"/>
  <c r="AE32" i="29"/>
  <c r="AE4" i="29"/>
  <c r="N63" i="29" l="1"/>
  <c r="O63" i="29"/>
  <c r="P63" i="29"/>
  <c r="Q63" i="29"/>
  <c r="R63" i="29"/>
  <c r="N64" i="29"/>
  <c r="O64" i="29"/>
  <c r="P64" i="29"/>
  <c r="Q64" i="29"/>
  <c r="R64" i="29"/>
  <c r="N65" i="29"/>
  <c r="O65" i="29"/>
  <c r="P65" i="29"/>
  <c r="Q65" i="29"/>
  <c r="R65" i="29"/>
  <c r="E64" i="29"/>
  <c r="F64" i="29"/>
  <c r="G64" i="29"/>
  <c r="H64" i="29"/>
  <c r="I64" i="29"/>
  <c r="E65" i="29"/>
  <c r="F65" i="29"/>
  <c r="G65" i="29"/>
  <c r="H65" i="29"/>
  <c r="I65" i="29"/>
  <c r="N33" i="29"/>
  <c r="O33" i="29"/>
  <c r="P33" i="29"/>
  <c r="E33" i="29"/>
  <c r="F33" i="29"/>
  <c r="G33" i="29"/>
  <c r="BK32" i="29"/>
  <c r="I33" i="29" s="1"/>
  <c r="BL32" i="29"/>
  <c r="R33" i="29" s="1"/>
  <c r="BC32" i="29"/>
  <c r="H33" i="29" s="1"/>
  <c r="BD32" i="29"/>
  <c r="Q33" i="29" s="1"/>
  <c r="AU32" i="29"/>
  <c r="AV32" i="29"/>
  <c r="BA31" i="1" a="1"/>
  <c r="BB31" i="1" s="1"/>
  <c r="BI2" i="28" s="1"/>
  <c r="AQ31" i="1" a="1"/>
  <c r="AG31" i="1" a="1"/>
  <c r="AN31" i="1" s="1"/>
  <c r="W31" i="1" a="1"/>
  <c r="AC31" i="1" s="1"/>
  <c r="M31" i="1" a="1"/>
  <c r="C31" i="1" a="1"/>
  <c r="K31" i="1" s="1"/>
  <c r="BA30" i="1" a="1"/>
  <c r="BA30" i="1" s="1"/>
  <c r="AQ30" i="1" a="1"/>
  <c r="AW30" i="1" s="1"/>
  <c r="AG30" i="1" a="1"/>
  <c r="AP30" i="1" s="1"/>
  <c r="W30" i="1" a="1"/>
  <c r="AE30" i="1" s="1"/>
  <c r="M30" i="1" a="1"/>
  <c r="T30" i="1" s="1"/>
  <c r="C30" i="1" a="1"/>
  <c r="I30" i="1" s="1"/>
  <c r="O30" i="1" l="1"/>
  <c r="M30" i="1"/>
  <c r="N30" i="1"/>
  <c r="U30" i="1"/>
  <c r="AG31" i="1"/>
  <c r="S30" i="1"/>
  <c r="AM30" i="1"/>
  <c r="AI31" i="1"/>
  <c r="AL31" i="1"/>
  <c r="L31" i="1"/>
  <c r="D31" i="1"/>
  <c r="BC31" i="1" s="1"/>
  <c r="E31" i="1"/>
  <c r="R30" i="1"/>
  <c r="BB30" i="1"/>
  <c r="BG2" i="28" s="1"/>
  <c r="H31" i="1"/>
  <c r="AO31" i="1"/>
  <c r="X30" i="1"/>
  <c r="AF30" i="1"/>
  <c r="Y30" i="1"/>
  <c r="V31" i="1"/>
  <c r="S31" i="1"/>
  <c r="AY31" i="1"/>
  <c r="AR31" i="1"/>
  <c r="AZ31" i="1"/>
  <c r="Q30" i="1"/>
  <c r="V30" i="1"/>
  <c r="AB30" i="1"/>
  <c r="AI30" i="1"/>
  <c r="O31" i="1"/>
  <c r="AV31" i="1"/>
  <c r="AC30" i="1"/>
  <c r="AK31" i="1"/>
  <c r="AP31" i="1"/>
  <c r="I31" i="1"/>
  <c r="AH31" i="1"/>
  <c r="AM31" i="1"/>
  <c r="BA31" i="1"/>
  <c r="F30" i="1"/>
  <c r="J30" i="1"/>
  <c r="AT30" i="1"/>
  <c r="C30" i="1"/>
  <c r="G30" i="1"/>
  <c r="K30" i="1"/>
  <c r="AN30" i="1"/>
  <c r="P31" i="1"/>
  <c r="T31" i="1"/>
  <c r="W31" i="1"/>
  <c r="AA31" i="1"/>
  <c r="AE31" i="1"/>
  <c r="AS31" i="1"/>
  <c r="AW31" i="1"/>
  <c r="BH31" i="1" s="1"/>
  <c r="AX30" i="1"/>
  <c r="Z31" i="1"/>
  <c r="AD31" i="1"/>
  <c r="AJ30" i="1"/>
  <c r="AQ30" i="1"/>
  <c r="AU30" i="1"/>
  <c r="AY30" i="1"/>
  <c r="D30" i="1"/>
  <c r="BC30" i="1" s="1"/>
  <c r="H30" i="1"/>
  <c r="L30" i="1"/>
  <c r="Z30" i="1"/>
  <c r="AD30" i="1"/>
  <c r="AG30" i="1"/>
  <c r="AK30" i="1"/>
  <c r="AO30" i="1"/>
  <c r="AR30" i="1"/>
  <c r="AV30" i="1"/>
  <c r="AZ30" i="1"/>
  <c r="F31" i="1"/>
  <c r="J31" i="1"/>
  <c r="M31" i="1"/>
  <c r="Q31" i="1"/>
  <c r="U31" i="1"/>
  <c r="X31" i="1"/>
  <c r="AB31" i="1"/>
  <c r="AF31" i="1"/>
  <c r="AT31" i="1"/>
  <c r="AX31" i="1"/>
  <c r="BI31" i="1" s="1"/>
  <c r="E30" i="1"/>
  <c r="P30" i="1"/>
  <c r="W30" i="1"/>
  <c r="AA30" i="1"/>
  <c r="AH30" i="1"/>
  <c r="AL30" i="1"/>
  <c r="AS30" i="1"/>
  <c r="C31" i="1"/>
  <c r="G31" i="1"/>
  <c r="N31" i="1"/>
  <c r="R31" i="1"/>
  <c r="Y31" i="1"/>
  <c r="AJ31" i="1"/>
  <c r="AQ31" i="1"/>
  <c r="AU31" i="1"/>
  <c r="BG31" i="1" l="1"/>
  <c r="BJ31" i="1"/>
  <c r="BF31" i="1"/>
  <c r="BK31" i="1"/>
  <c r="BE31" i="1"/>
  <c r="N32" i="29" l="1"/>
  <c r="Q32" i="29"/>
  <c r="E32" i="29"/>
  <c r="BK31" i="29"/>
  <c r="I32" i="29" s="1"/>
  <c r="BL31" i="29"/>
  <c r="R32" i="29" s="1"/>
  <c r="BC31" i="29"/>
  <c r="H32" i="29" s="1"/>
  <c r="BD31" i="29"/>
  <c r="AU31" i="29"/>
  <c r="G32" i="29" s="1"/>
  <c r="AV31" i="29"/>
  <c r="P32" i="29" s="1"/>
  <c r="AM31" i="29"/>
  <c r="F32" i="29" s="1"/>
  <c r="AN31" i="29"/>
  <c r="O32" i="29" s="1"/>
  <c r="E63" i="29" l="1"/>
  <c r="F63" i="29"/>
  <c r="G63" i="29"/>
  <c r="H63" i="29"/>
  <c r="I63" i="29"/>
  <c r="N31" i="29"/>
  <c r="E31" i="29"/>
  <c r="BK30" i="29"/>
  <c r="I31" i="29" s="1"/>
  <c r="BL30" i="29"/>
  <c r="R31" i="29" s="1"/>
  <c r="BC30" i="29"/>
  <c r="H31" i="29" s="1"/>
  <c r="BD30" i="29"/>
  <c r="Q31" i="29" s="1"/>
  <c r="AM30" i="29"/>
  <c r="F31" i="29" s="1"/>
  <c r="AN30" i="29"/>
  <c r="O31" i="29" s="1"/>
  <c r="AU30" i="29"/>
  <c r="G31" i="29" s="1"/>
  <c r="AV30" i="29"/>
  <c r="P31" i="29" s="1"/>
  <c r="BE30" i="1" l="1"/>
  <c r="BF30" i="1"/>
  <c r="BG30" i="1"/>
  <c r="BH30" i="1"/>
  <c r="BI30" i="1"/>
  <c r="BJ30" i="1"/>
  <c r="BK30" i="1"/>
  <c r="BA29" i="1" a="1"/>
  <c r="BB29" i="1" s="1"/>
  <c r="BE2" i="28" s="1"/>
  <c r="AQ29" i="1" a="1"/>
  <c r="AY29" i="1" s="1"/>
  <c r="BJ29" i="1" s="1"/>
  <c r="AG29" i="1" a="1"/>
  <c r="AP29" i="1" s="1"/>
  <c r="W29" i="1" a="1"/>
  <c r="AC29" i="1" s="1"/>
  <c r="M29" i="1" a="1"/>
  <c r="C29" i="1" a="1"/>
  <c r="K29" i="1" s="1"/>
  <c r="AV29" i="1" l="1"/>
  <c r="BG29" i="1" s="1"/>
  <c r="V29" i="1"/>
  <c r="S29" i="1"/>
  <c r="O29" i="1"/>
  <c r="AN29" i="1"/>
  <c r="AO29" i="1"/>
  <c r="AI29" i="1"/>
  <c r="AM29" i="1"/>
  <c r="AH29" i="1"/>
  <c r="AL29" i="1"/>
  <c r="AG29" i="1"/>
  <c r="AK29" i="1"/>
  <c r="AW29" i="1"/>
  <c r="BH29" i="1" s="1"/>
  <c r="D29" i="1"/>
  <c r="BC29" i="1" s="1"/>
  <c r="AR29" i="1"/>
  <c r="AZ29" i="1"/>
  <c r="BK29" i="1" s="1"/>
  <c r="H29" i="1"/>
  <c r="AS29" i="1"/>
  <c r="L29" i="1"/>
  <c r="P29" i="1"/>
  <c r="T29" i="1"/>
  <c r="W29" i="1"/>
  <c r="AA29" i="1"/>
  <c r="AE29" i="1"/>
  <c r="F29" i="1"/>
  <c r="J29" i="1"/>
  <c r="M29" i="1"/>
  <c r="Q29" i="1"/>
  <c r="U29" i="1"/>
  <c r="X29" i="1"/>
  <c r="AB29" i="1"/>
  <c r="AF29" i="1"/>
  <c r="AT29" i="1"/>
  <c r="BE29" i="1" s="1"/>
  <c r="AX29" i="1"/>
  <c r="BI29" i="1" s="1"/>
  <c r="BA29" i="1"/>
  <c r="Z29" i="1"/>
  <c r="AD29" i="1"/>
  <c r="E29" i="1"/>
  <c r="I29" i="1"/>
  <c r="C29" i="1"/>
  <c r="G29" i="1"/>
  <c r="N29" i="1"/>
  <c r="R29" i="1"/>
  <c r="Y29" i="1"/>
  <c r="AJ29" i="1"/>
  <c r="AQ29" i="1"/>
  <c r="AU29" i="1"/>
  <c r="BF29" i="1" s="1"/>
  <c r="N62" i="29"/>
  <c r="O62" i="29"/>
  <c r="P62" i="29"/>
  <c r="Q62" i="29"/>
  <c r="R62" i="29"/>
  <c r="E62" i="29"/>
  <c r="F62" i="29"/>
  <c r="G62" i="29"/>
  <c r="H62" i="29"/>
  <c r="I62" i="29"/>
  <c r="N30" i="29"/>
  <c r="E30" i="29"/>
  <c r="BK29" i="29"/>
  <c r="I30" i="29" s="1"/>
  <c r="BL29" i="29"/>
  <c r="R30" i="29" s="1"/>
  <c r="BC29" i="29"/>
  <c r="H30" i="29" s="1"/>
  <c r="BD29" i="29"/>
  <c r="Q30" i="29" s="1"/>
  <c r="AU29" i="29"/>
  <c r="G30" i="29" s="1"/>
  <c r="AV29" i="29"/>
  <c r="P30" i="29" s="1"/>
  <c r="AM29" i="29"/>
  <c r="F30" i="29" s="1"/>
  <c r="AN29" i="29"/>
  <c r="O30" i="29" s="1"/>
  <c r="BA28" i="1" l="1" a="1"/>
  <c r="BA28" i="1" s="1"/>
  <c r="AQ28" i="1" a="1"/>
  <c r="AX28" i="1" s="1"/>
  <c r="BI28" i="1" s="1"/>
  <c r="AG28" i="1" a="1"/>
  <c r="AM28" i="1" s="1"/>
  <c r="W28" i="1" a="1"/>
  <c r="AF28" i="1" s="1"/>
  <c r="M28" i="1" a="1"/>
  <c r="U28" i="1" s="1"/>
  <c r="C28" i="1" a="1"/>
  <c r="J28" i="1" s="1"/>
  <c r="K28" i="1" l="1"/>
  <c r="R28" i="1"/>
  <c r="E28" i="1"/>
  <c r="O28" i="1"/>
  <c r="AU28" i="1"/>
  <c r="BF28" i="1" s="1"/>
  <c r="AZ28" i="1"/>
  <c r="BK28" i="1" s="1"/>
  <c r="G28" i="1"/>
  <c r="L28" i="1"/>
  <c r="Y28" i="1"/>
  <c r="AQ28" i="1"/>
  <c r="AV28" i="1"/>
  <c r="BG28" i="1" s="1"/>
  <c r="C28" i="1"/>
  <c r="H28" i="1"/>
  <c r="S28" i="1"/>
  <c r="AC28" i="1"/>
  <c r="AR28" i="1"/>
  <c r="AW28" i="1"/>
  <c r="BH28" i="1" s="1"/>
  <c r="BB28" i="1"/>
  <c r="BC2" i="28" s="1"/>
  <c r="D28" i="1"/>
  <c r="BC28" i="1" s="1"/>
  <c r="I28" i="1"/>
  <c r="N28" i="1"/>
  <c r="V28" i="1"/>
  <c r="AS28" i="1"/>
  <c r="AY28" i="1"/>
  <c r="BJ28" i="1" s="1"/>
  <c r="AJ28" i="1"/>
  <c r="AN28" i="1"/>
  <c r="Z28" i="1"/>
  <c r="AG28" i="1"/>
  <c r="AK28" i="1"/>
  <c r="P28" i="1"/>
  <c r="T28" i="1"/>
  <c r="W28" i="1"/>
  <c r="AA28" i="1"/>
  <c r="AE28" i="1"/>
  <c r="AH28" i="1"/>
  <c r="AL28" i="1"/>
  <c r="AP28" i="1"/>
  <c r="AD28" i="1"/>
  <c r="AO28" i="1"/>
  <c r="F28" i="1"/>
  <c r="M28" i="1"/>
  <c r="Q28" i="1"/>
  <c r="X28" i="1"/>
  <c r="AB28" i="1"/>
  <c r="AI28" i="1"/>
  <c r="AT28" i="1"/>
  <c r="BE28" i="1" s="1"/>
  <c r="V2" i="29"/>
  <c r="F42" i="29" l="1"/>
  <c r="G42" i="29"/>
  <c r="H42" i="29"/>
  <c r="I42" i="29"/>
  <c r="F43" i="29"/>
  <c r="G43" i="29"/>
  <c r="H43" i="29"/>
  <c r="I43" i="29"/>
  <c r="F44" i="29"/>
  <c r="G44" i="29"/>
  <c r="H44" i="29"/>
  <c r="I44" i="29"/>
  <c r="F45" i="29"/>
  <c r="G45" i="29"/>
  <c r="H45" i="29"/>
  <c r="I45" i="29"/>
  <c r="F46" i="29"/>
  <c r="G46" i="29"/>
  <c r="H46" i="29"/>
  <c r="I46" i="29"/>
  <c r="F47" i="29"/>
  <c r="G47" i="29"/>
  <c r="H47" i="29"/>
  <c r="I47" i="29"/>
  <c r="F48" i="29"/>
  <c r="G48" i="29"/>
  <c r="H48" i="29"/>
  <c r="I48" i="29"/>
  <c r="F49" i="29"/>
  <c r="G49" i="29"/>
  <c r="H49" i="29"/>
  <c r="I49" i="29"/>
  <c r="F50" i="29"/>
  <c r="G50" i="29"/>
  <c r="H50" i="29"/>
  <c r="I50" i="29"/>
  <c r="F51" i="29"/>
  <c r="G51" i="29"/>
  <c r="H51" i="29"/>
  <c r="I51" i="29"/>
  <c r="F52" i="29"/>
  <c r="G52" i="29"/>
  <c r="H52" i="29"/>
  <c r="I52" i="29"/>
  <c r="F53" i="29"/>
  <c r="G53" i="29"/>
  <c r="H53" i="29"/>
  <c r="I53" i="29"/>
  <c r="F54" i="29"/>
  <c r="G54" i="29"/>
  <c r="H54" i="29"/>
  <c r="I54" i="29"/>
  <c r="F55" i="29"/>
  <c r="G55" i="29"/>
  <c r="H55" i="29"/>
  <c r="I55" i="29"/>
  <c r="F56" i="29"/>
  <c r="G56" i="29"/>
  <c r="H56" i="29"/>
  <c r="I56" i="29"/>
  <c r="F57" i="29"/>
  <c r="G57" i="29"/>
  <c r="H57" i="29"/>
  <c r="I57" i="29"/>
  <c r="F58" i="29"/>
  <c r="G58" i="29"/>
  <c r="H58" i="29"/>
  <c r="I58" i="29"/>
  <c r="F59" i="29"/>
  <c r="G59" i="29"/>
  <c r="H59" i="29"/>
  <c r="I59" i="29"/>
  <c r="F60" i="29"/>
  <c r="G60" i="29"/>
  <c r="H60" i="29"/>
  <c r="I60" i="29"/>
  <c r="F61" i="29"/>
  <c r="G61" i="29"/>
  <c r="H61" i="29"/>
  <c r="I61" i="29"/>
  <c r="N38" i="29" l="1"/>
  <c r="O38" i="29"/>
  <c r="P38" i="29"/>
  <c r="Q38" i="29"/>
  <c r="R38" i="29"/>
  <c r="N39" i="29"/>
  <c r="O39" i="29"/>
  <c r="P39" i="29"/>
  <c r="Q39" i="29"/>
  <c r="R39" i="29"/>
  <c r="N40" i="29"/>
  <c r="O40" i="29"/>
  <c r="P40" i="29"/>
  <c r="Q40" i="29"/>
  <c r="R40" i="29"/>
  <c r="N41" i="29"/>
  <c r="O41" i="29"/>
  <c r="P41" i="29"/>
  <c r="Q41" i="29"/>
  <c r="R41" i="29"/>
  <c r="N42" i="29"/>
  <c r="O42" i="29"/>
  <c r="P42" i="29"/>
  <c r="Q42" i="29"/>
  <c r="R42" i="29"/>
  <c r="N43" i="29"/>
  <c r="O43" i="29"/>
  <c r="P43" i="29"/>
  <c r="Q43" i="29"/>
  <c r="R43" i="29"/>
  <c r="N44" i="29"/>
  <c r="O44" i="29"/>
  <c r="P44" i="29"/>
  <c r="Q44" i="29"/>
  <c r="R44" i="29"/>
  <c r="N45" i="29"/>
  <c r="O45" i="29"/>
  <c r="P45" i="29"/>
  <c r="Q45" i="29"/>
  <c r="R45" i="29"/>
  <c r="N46" i="29"/>
  <c r="O46" i="29"/>
  <c r="P46" i="29"/>
  <c r="Q46" i="29"/>
  <c r="R46" i="29"/>
  <c r="N47" i="29"/>
  <c r="O47" i="29"/>
  <c r="P47" i="29"/>
  <c r="Q47" i="29"/>
  <c r="R47" i="29"/>
  <c r="N48" i="29"/>
  <c r="O48" i="29"/>
  <c r="P48" i="29"/>
  <c r="Q48" i="29"/>
  <c r="R48" i="29"/>
  <c r="N49" i="29"/>
  <c r="O49" i="29"/>
  <c r="P49" i="29"/>
  <c r="Q49" i="29"/>
  <c r="R49" i="29"/>
  <c r="N50" i="29"/>
  <c r="O50" i="29"/>
  <c r="P50" i="29"/>
  <c r="Q50" i="29"/>
  <c r="R50" i="29"/>
  <c r="N51" i="29"/>
  <c r="O51" i="29"/>
  <c r="P51" i="29"/>
  <c r="Q51" i="29"/>
  <c r="R51" i="29"/>
  <c r="N52" i="29"/>
  <c r="O52" i="29"/>
  <c r="P52" i="29"/>
  <c r="Q52" i="29"/>
  <c r="R52" i="29"/>
  <c r="N53" i="29"/>
  <c r="O53" i="29"/>
  <c r="P53" i="29"/>
  <c r="Q53" i="29"/>
  <c r="R53" i="29"/>
  <c r="N54" i="29"/>
  <c r="O54" i="29"/>
  <c r="P54" i="29"/>
  <c r="Q54" i="29"/>
  <c r="R54" i="29"/>
  <c r="N55" i="29"/>
  <c r="O55" i="29"/>
  <c r="P55" i="29"/>
  <c r="Q55" i="29"/>
  <c r="R55" i="29"/>
  <c r="N56" i="29"/>
  <c r="O56" i="29"/>
  <c r="P56" i="29"/>
  <c r="Q56" i="29"/>
  <c r="R56" i="29"/>
  <c r="N57" i="29"/>
  <c r="O57" i="29"/>
  <c r="P57" i="29"/>
  <c r="Q57" i="29"/>
  <c r="R57" i="29"/>
  <c r="N58" i="29"/>
  <c r="O58" i="29"/>
  <c r="P58" i="29"/>
  <c r="Q58" i="29"/>
  <c r="R58" i="29"/>
  <c r="N59" i="29"/>
  <c r="O59" i="29"/>
  <c r="P59" i="29"/>
  <c r="Q59" i="29"/>
  <c r="R59" i="29"/>
  <c r="N60" i="29"/>
  <c r="O60" i="29"/>
  <c r="P60" i="29"/>
  <c r="Q60" i="29"/>
  <c r="R60" i="29"/>
  <c r="N61" i="29"/>
  <c r="O61" i="29"/>
  <c r="P61" i="29"/>
  <c r="Q61" i="29"/>
  <c r="R61" i="29"/>
  <c r="N28" i="29"/>
  <c r="N20" i="29"/>
  <c r="N19" i="29"/>
  <c r="N22" i="29"/>
  <c r="N23" i="29"/>
  <c r="N14" i="29"/>
  <c r="BK27" i="29"/>
  <c r="BL27" i="29"/>
  <c r="R28" i="29" s="1"/>
  <c r="BK18" i="29"/>
  <c r="BL18" i="29"/>
  <c r="BK24" i="29"/>
  <c r="BL24" i="29"/>
  <c r="BK17" i="29"/>
  <c r="BL17" i="29"/>
  <c r="R18" i="29" s="1"/>
  <c r="BK19" i="29"/>
  <c r="BL19" i="29"/>
  <c r="BK20" i="29"/>
  <c r="BL20" i="29"/>
  <c r="BK28" i="29"/>
  <c r="BL28" i="29"/>
  <c r="BK23" i="29"/>
  <c r="BL23" i="29"/>
  <c r="R24" i="29" s="1"/>
  <c r="BK15" i="29"/>
  <c r="BL15" i="29"/>
  <c r="R16" i="29" s="1"/>
  <c r="BK6" i="29"/>
  <c r="BL6" i="29"/>
  <c r="R19" i="29" s="1"/>
  <c r="BK21" i="29"/>
  <c r="BL21" i="29"/>
  <c r="R22" i="29" s="1"/>
  <c r="BK9" i="29"/>
  <c r="BL9" i="29"/>
  <c r="R21" i="29" s="1"/>
  <c r="BK14" i="29"/>
  <c r="BL14" i="29"/>
  <c r="BK22" i="29"/>
  <c r="BL22" i="29"/>
  <c r="R23" i="29" s="1"/>
  <c r="BK8" i="29"/>
  <c r="BL8" i="29"/>
  <c r="BK16" i="29"/>
  <c r="BL16" i="29"/>
  <c r="BK4" i="29"/>
  <c r="BL4" i="29"/>
  <c r="BK12" i="29"/>
  <c r="BL12" i="29"/>
  <c r="BK7" i="29"/>
  <c r="BL7" i="29"/>
  <c r="BK13" i="29"/>
  <c r="BL13" i="29"/>
  <c r="BC27" i="29"/>
  <c r="BD27" i="29"/>
  <c r="BC18" i="29"/>
  <c r="BD18" i="29"/>
  <c r="Q19" i="29" s="1"/>
  <c r="BC24" i="29"/>
  <c r="BD24" i="29"/>
  <c r="BC17" i="29"/>
  <c r="BD17" i="29"/>
  <c r="BC19" i="29"/>
  <c r="BD19" i="29"/>
  <c r="BC20" i="29"/>
  <c r="BD20" i="29"/>
  <c r="Q21" i="29" s="1"/>
  <c r="BC28" i="29"/>
  <c r="BD28" i="29"/>
  <c r="Q29" i="29" s="1"/>
  <c r="BC23" i="29"/>
  <c r="BD23" i="29"/>
  <c r="BC15" i="29"/>
  <c r="BD15" i="29"/>
  <c r="BC6" i="29"/>
  <c r="BD6" i="29"/>
  <c r="BC21" i="29"/>
  <c r="BD21" i="29"/>
  <c r="Q20" i="29" s="1"/>
  <c r="BC9" i="29"/>
  <c r="BD9" i="29"/>
  <c r="BC14" i="29"/>
  <c r="BD14" i="29"/>
  <c r="BC22" i="29"/>
  <c r="BD22" i="29"/>
  <c r="Q23" i="29" s="1"/>
  <c r="BC8" i="29"/>
  <c r="BD8" i="29"/>
  <c r="BC16" i="29"/>
  <c r="BD16" i="29"/>
  <c r="BC4" i="29"/>
  <c r="BD4" i="29"/>
  <c r="BC12" i="29"/>
  <c r="BD12" i="29"/>
  <c r="Q13" i="29" s="1"/>
  <c r="BC7" i="29"/>
  <c r="BD7" i="29"/>
  <c r="Q28" i="29" s="1"/>
  <c r="BC13" i="29"/>
  <c r="BD13" i="29"/>
  <c r="AU27" i="29"/>
  <c r="AV27" i="29"/>
  <c r="AU18" i="29"/>
  <c r="AV18" i="29"/>
  <c r="P19" i="29" s="1"/>
  <c r="AU24" i="29"/>
  <c r="AV24" i="29"/>
  <c r="AU17" i="29"/>
  <c r="AV17" i="29"/>
  <c r="P18" i="29" s="1"/>
  <c r="AU19" i="29"/>
  <c r="AV19" i="29"/>
  <c r="AU20" i="29"/>
  <c r="AV20" i="29"/>
  <c r="P21" i="29" s="1"/>
  <c r="AU28" i="29"/>
  <c r="AV28" i="29"/>
  <c r="AU23" i="29"/>
  <c r="AV23" i="29"/>
  <c r="P24" i="29" s="1"/>
  <c r="AU15" i="29"/>
  <c r="AV15" i="29"/>
  <c r="AU21" i="29"/>
  <c r="AV21" i="29"/>
  <c r="AU6" i="29"/>
  <c r="AV6" i="29"/>
  <c r="P20" i="29" s="1"/>
  <c r="AU9" i="29"/>
  <c r="AV9" i="29"/>
  <c r="AU14" i="29"/>
  <c r="AV14" i="29"/>
  <c r="AU22" i="29"/>
  <c r="AV22" i="29"/>
  <c r="P23" i="29" s="1"/>
  <c r="AU8" i="29"/>
  <c r="AV8" i="29"/>
  <c r="AU16" i="29"/>
  <c r="AV16" i="29"/>
  <c r="AU4" i="29"/>
  <c r="AV4" i="29"/>
  <c r="AU12" i="29"/>
  <c r="AV12" i="29"/>
  <c r="P13" i="29" s="1"/>
  <c r="AU7" i="29"/>
  <c r="AV7" i="29"/>
  <c r="AU13" i="29"/>
  <c r="AV13" i="29"/>
  <c r="P14" i="29" s="1"/>
  <c r="AM27" i="29"/>
  <c r="AN27" i="29"/>
  <c r="AM18" i="29"/>
  <c r="AN18" i="29"/>
  <c r="AM24" i="29"/>
  <c r="AN24" i="29"/>
  <c r="AM17" i="29"/>
  <c r="AN17" i="29"/>
  <c r="O18" i="29" s="1"/>
  <c r="AM19" i="29"/>
  <c r="AN19" i="29"/>
  <c r="AM20" i="29"/>
  <c r="AN20" i="29"/>
  <c r="O21" i="29" s="1"/>
  <c r="AM28" i="29"/>
  <c r="AN28" i="29"/>
  <c r="AM23" i="29"/>
  <c r="AN23" i="29"/>
  <c r="AM21" i="29"/>
  <c r="AN21" i="29"/>
  <c r="AM15" i="29"/>
  <c r="AN15" i="29"/>
  <c r="O19" i="29" s="1"/>
  <c r="AM6" i="29"/>
  <c r="AN6" i="29"/>
  <c r="O20" i="29" s="1"/>
  <c r="AM9" i="29"/>
  <c r="AN9" i="29"/>
  <c r="O10" i="29" s="1"/>
  <c r="AM14" i="29"/>
  <c r="AN14" i="29"/>
  <c r="O22" i="29" s="1"/>
  <c r="AM22" i="29"/>
  <c r="AN22" i="29"/>
  <c r="O23" i="29" s="1"/>
  <c r="AM8" i="29"/>
  <c r="AN8" i="29"/>
  <c r="AM16" i="29"/>
  <c r="AN16" i="29"/>
  <c r="AM4" i="29"/>
  <c r="AN4" i="29"/>
  <c r="AM12" i="29"/>
  <c r="AN12" i="29"/>
  <c r="O13" i="29" s="1"/>
  <c r="AM7" i="29"/>
  <c r="AN7" i="29"/>
  <c r="O28" i="29" s="1"/>
  <c r="AM13" i="29"/>
  <c r="AN13" i="29"/>
  <c r="R37" i="29"/>
  <c r="Q37" i="29"/>
  <c r="P37" i="29"/>
  <c r="O37" i="29"/>
  <c r="N37" i="29"/>
  <c r="L3" i="29"/>
  <c r="L35" i="29" s="1"/>
  <c r="N12" i="29"/>
  <c r="AN5" i="29"/>
  <c r="O6" i="29" s="1"/>
  <c r="AN11" i="29"/>
  <c r="AN25" i="29"/>
  <c r="O26" i="29" s="1"/>
  <c r="AN10" i="29"/>
  <c r="AV5" i="29"/>
  <c r="P6" i="29" s="1"/>
  <c r="AV11" i="29"/>
  <c r="AV25" i="29"/>
  <c r="AV10" i="29"/>
  <c r="P11" i="29" s="1"/>
  <c r="P17" i="29"/>
  <c r="BD5" i="29"/>
  <c r="Q6" i="29" s="1"/>
  <c r="BD11" i="29"/>
  <c r="BD25" i="29"/>
  <c r="BD10" i="29"/>
  <c r="Q11" i="29" s="1"/>
  <c r="BL5" i="29"/>
  <c r="R6" i="29" s="1"/>
  <c r="BL11" i="29"/>
  <c r="BL25" i="29"/>
  <c r="BL10" i="29"/>
  <c r="R11" i="29" s="1"/>
  <c r="BL26" i="29"/>
  <c r="BD26" i="29"/>
  <c r="AV26" i="29"/>
  <c r="P27" i="29" s="1"/>
  <c r="AN26" i="29"/>
  <c r="O24" i="29" l="1"/>
  <c r="R8" i="29"/>
  <c r="O16" i="29"/>
  <c r="O14" i="29"/>
  <c r="R7" i="29"/>
  <c r="R10" i="29"/>
  <c r="R14" i="29"/>
  <c r="P22" i="29"/>
  <c r="P10" i="29"/>
  <c r="Q24" i="29"/>
  <c r="Q18" i="29"/>
  <c r="Q7" i="29"/>
  <c r="P26" i="29"/>
  <c r="P12" i="29"/>
  <c r="Q22" i="29"/>
  <c r="Q15" i="29"/>
  <c r="N5" i="29"/>
  <c r="R5" i="29"/>
  <c r="Q8" i="29"/>
  <c r="P16" i="29"/>
  <c r="O5" i="29"/>
  <c r="P15" i="29"/>
  <c r="P9" i="29"/>
  <c r="O29" i="29"/>
  <c r="O7" i="29"/>
  <c r="P29" i="29"/>
  <c r="Q25" i="29"/>
  <c r="Q5" i="29"/>
  <c r="Q17" i="29"/>
  <c r="Q9" i="29"/>
  <c r="N7" i="29"/>
  <c r="R20" i="29"/>
  <c r="R12" i="29"/>
  <c r="R26" i="29"/>
  <c r="R9" i="29"/>
  <c r="R29" i="29"/>
  <c r="R27" i="29"/>
  <c r="R25" i="29"/>
  <c r="R17" i="29"/>
  <c r="R15" i="29"/>
  <c r="R13" i="29"/>
  <c r="N25" i="29"/>
  <c r="Q26" i="29"/>
  <c r="Q16" i="29"/>
  <c r="Q14" i="29"/>
  <c r="Q12" i="29"/>
  <c r="Q10" i="29"/>
  <c r="Q27" i="29"/>
  <c r="P25" i="29"/>
  <c r="P8" i="29"/>
  <c r="P5" i="29"/>
  <c r="P28" i="29"/>
  <c r="P7" i="29"/>
  <c r="O12" i="29"/>
  <c r="O9" i="29"/>
  <c r="O8" i="29"/>
  <c r="O27" i="29"/>
  <c r="O25" i="29"/>
  <c r="O17" i="29"/>
  <c r="O15" i="29"/>
  <c r="O11" i="29"/>
  <c r="N27" i="29"/>
  <c r="N16" i="29"/>
  <c r="N18" i="29"/>
  <c r="N24" i="29"/>
  <c r="N26" i="29"/>
  <c r="N10" i="29"/>
  <c r="N8" i="29"/>
  <c r="N6" i="29"/>
  <c r="N29" i="29"/>
  <c r="N21" i="29"/>
  <c r="N17" i="29"/>
  <c r="N15" i="29"/>
  <c r="N13" i="29"/>
  <c r="N11" i="29"/>
  <c r="N9" i="29"/>
  <c r="E38" i="29" l="1"/>
  <c r="F38" i="29"/>
  <c r="G38" i="29"/>
  <c r="H38" i="29"/>
  <c r="I38" i="29"/>
  <c r="E39" i="29"/>
  <c r="F39" i="29"/>
  <c r="G39" i="29"/>
  <c r="H39" i="29"/>
  <c r="I39" i="29"/>
  <c r="E40" i="29"/>
  <c r="F40" i="29"/>
  <c r="G40" i="29"/>
  <c r="H40" i="29"/>
  <c r="I40" i="29"/>
  <c r="E41" i="29"/>
  <c r="F41" i="29"/>
  <c r="G41" i="29"/>
  <c r="H41" i="29"/>
  <c r="I41" i="29"/>
  <c r="E42" i="29"/>
  <c r="E43" i="29"/>
  <c r="E44" i="29"/>
  <c r="E45" i="29"/>
  <c r="E46" i="29"/>
  <c r="E47" i="29"/>
  <c r="E48" i="29"/>
  <c r="E49" i="29"/>
  <c r="E50" i="29"/>
  <c r="E51" i="29"/>
  <c r="E52" i="29"/>
  <c r="E53" i="29"/>
  <c r="E54" i="29"/>
  <c r="E55" i="29"/>
  <c r="E56" i="29"/>
  <c r="E57" i="29"/>
  <c r="E58" i="29"/>
  <c r="E59" i="29"/>
  <c r="E60" i="29"/>
  <c r="E61" i="29"/>
  <c r="I37" i="29"/>
  <c r="H37" i="29"/>
  <c r="G37" i="29"/>
  <c r="F37" i="29"/>
  <c r="E37" i="29"/>
  <c r="C35" i="29"/>
  <c r="B35" i="29"/>
  <c r="G29" i="29" l="1"/>
  <c r="G25" i="29"/>
  <c r="H22" i="29"/>
  <c r="G21" i="29"/>
  <c r="H18" i="29"/>
  <c r="G17" i="29"/>
  <c r="H14" i="29"/>
  <c r="G13" i="29"/>
  <c r="H10" i="29"/>
  <c r="AU10" i="29"/>
  <c r="G9" i="29" s="1"/>
  <c r="AU5" i="29"/>
  <c r="G6" i="29" s="1"/>
  <c r="BC26" i="29"/>
  <c r="H5" i="29" s="1"/>
  <c r="BK5" i="29"/>
  <c r="I6" i="29" s="1"/>
  <c r="BK11" i="29"/>
  <c r="I7" i="29" s="1"/>
  <c r="BK25" i="29"/>
  <c r="I8" i="29" s="1"/>
  <c r="BK10" i="29"/>
  <c r="I9" i="29" s="1"/>
  <c r="I10" i="29"/>
  <c r="I12" i="29"/>
  <c r="I13" i="29"/>
  <c r="I14" i="29"/>
  <c r="I15" i="29"/>
  <c r="I16" i="29"/>
  <c r="I17" i="29"/>
  <c r="I18" i="29"/>
  <c r="I19" i="29"/>
  <c r="I20" i="29"/>
  <c r="I21" i="29"/>
  <c r="I22" i="29"/>
  <c r="I23" i="29"/>
  <c r="I24" i="29"/>
  <c r="I25" i="29"/>
  <c r="I28" i="29"/>
  <c r="I29" i="29"/>
  <c r="BK26" i="29"/>
  <c r="I5" i="29" s="1"/>
  <c r="BC11" i="29"/>
  <c r="H7" i="29" s="1"/>
  <c r="BC25" i="29"/>
  <c r="H8" i="29" s="1"/>
  <c r="BC10" i="29"/>
  <c r="H9" i="29" s="1"/>
  <c r="H13" i="29"/>
  <c r="H15" i="29"/>
  <c r="H16" i="29"/>
  <c r="H17" i="29"/>
  <c r="H19" i="29"/>
  <c r="H20" i="29"/>
  <c r="H21" i="29"/>
  <c r="H23" i="29"/>
  <c r="H24" i="29"/>
  <c r="H25" i="29"/>
  <c r="H28" i="29"/>
  <c r="H29" i="29"/>
  <c r="AU11" i="29"/>
  <c r="G7" i="29" s="1"/>
  <c r="AU25" i="29"/>
  <c r="G8" i="29" s="1"/>
  <c r="G15" i="29"/>
  <c r="G16" i="29"/>
  <c r="G19" i="29"/>
  <c r="G20" i="29"/>
  <c r="G23" i="29"/>
  <c r="G24" i="29"/>
  <c r="G28" i="29"/>
  <c r="AU26" i="29"/>
  <c r="G5" i="29" s="1"/>
  <c r="AM5" i="29"/>
  <c r="F6" i="29" s="1"/>
  <c r="AM11" i="29"/>
  <c r="F7" i="29" s="1"/>
  <c r="AM25" i="29"/>
  <c r="F8" i="29" s="1"/>
  <c r="AM10" i="29"/>
  <c r="F9" i="29" s="1"/>
  <c r="F10" i="29"/>
  <c r="F13" i="29"/>
  <c r="F14" i="29"/>
  <c r="F15" i="29"/>
  <c r="F16" i="29"/>
  <c r="F17" i="29"/>
  <c r="F18" i="29"/>
  <c r="F19" i="29"/>
  <c r="F20" i="29"/>
  <c r="F21" i="29"/>
  <c r="F22" i="29"/>
  <c r="F23" i="29"/>
  <c r="F24" i="29"/>
  <c r="F25" i="29"/>
  <c r="F28" i="29"/>
  <c r="F29" i="29"/>
  <c r="AM26" i="29"/>
  <c r="F5" i="29" s="1"/>
  <c r="E6" i="29"/>
  <c r="E7" i="29"/>
  <c r="E8" i="29"/>
  <c r="E11" i="29"/>
  <c r="E10" i="29"/>
  <c r="E13" i="29"/>
  <c r="E14" i="29"/>
  <c r="E16" i="29"/>
  <c r="E17" i="29"/>
  <c r="E18" i="29"/>
  <c r="E19" i="29"/>
  <c r="E20" i="29"/>
  <c r="E21" i="29"/>
  <c r="E22" i="29"/>
  <c r="E23" i="29"/>
  <c r="E24" i="29"/>
  <c r="E25" i="29"/>
  <c r="E28" i="29"/>
  <c r="E5" i="29"/>
  <c r="T2" i="29"/>
  <c r="V3" i="29"/>
  <c r="W3" i="29"/>
  <c r="X3" i="29"/>
  <c r="I3" i="29"/>
  <c r="I4" i="29" s="1"/>
  <c r="I36" i="29" s="1"/>
  <c r="H3" i="29"/>
  <c r="H4" i="29" s="1"/>
  <c r="H36" i="29" s="1"/>
  <c r="G3" i="29"/>
  <c r="G4" i="29" s="1"/>
  <c r="G36" i="29" s="1"/>
  <c r="F3" i="29"/>
  <c r="F4" i="29" s="1"/>
  <c r="F36" i="29" s="1"/>
  <c r="E3" i="29"/>
  <c r="E4" i="29" s="1"/>
  <c r="E36" i="29" s="1"/>
  <c r="H12" i="29" l="1"/>
  <c r="G11" i="29"/>
  <c r="H11" i="29"/>
  <c r="F12" i="29"/>
  <c r="F26" i="29"/>
  <c r="I35" i="29"/>
  <c r="R3" i="29"/>
  <c r="E12" i="29"/>
  <c r="I26" i="29"/>
  <c r="H35" i="29"/>
  <c r="Q3" i="29"/>
  <c r="G35" i="29"/>
  <c r="P3" i="29"/>
  <c r="F35" i="29"/>
  <c r="O3" i="29"/>
  <c r="H27" i="29"/>
  <c r="F11" i="29"/>
  <c r="G12" i="29"/>
  <c r="E27" i="29"/>
  <c r="I27" i="29"/>
  <c r="I11" i="29"/>
  <c r="H26" i="29"/>
  <c r="G27" i="29"/>
  <c r="F27" i="29"/>
  <c r="E26" i="29"/>
  <c r="E15" i="29"/>
  <c r="E9" i="29"/>
  <c r="E29" i="29"/>
  <c r="E35" i="29"/>
  <c r="N3" i="29"/>
  <c r="G26" i="29"/>
  <c r="G22" i="29"/>
  <c r="G18" i="29"/>
  <c r="G14" i="29"/>
  <c r="G10" i="29"/>
  <c r="BC5" i="29"/>
  <c r="H6" i="29" s="1"/>
  <c r="P35" i="29" l="1"/>
  <c r="P4" i="29"/>
  <c r="P36" i="29" s="1"/>
  <c r="O35" i="29"/>
  <c r="O4" i="29"/>
  <c r="O36" i="29" s="1"/>
  <c r="N35" i="29"/>
  <c r="N4" i="29"/>
  <c r="N36" i="29" s="1"/>
  <c r="R35" i="29"/>
  <c r="R4" i="29"/>
  <c r="R36" i="29" s="1"/>
  <c r="Q35" i="29"/>
  <c r="Q4" i="29"/>
  <c r="Q36" i="29" s="1"/>
  <c r="V1" i="29"/>
  <c r="U1" i="29"/>
  <c r="AV3" i="4" l="1"/>
  <c r="BA27" i="1" l="1" a="1"/>
  <c r="BA27" i="1" s="1"/>
  <c r="AQ27" i="1" a="1"/>
  <c r="AQ27" i="1" s="1"/>
  <c r="AG27" i="1" a="1"/>
  <c r="AG27" i="1" s="1"/>
  <c r="W27" i="1" a="1"/>
  <c r="X27" i="1" s="1"/>
  <c r="M27" i="1" a="1"/>
  <c r="N27" i="1" s="1"/>
  <c r="C27" i="1" a="1"/>
  <c r="C27" i="1" s="1"/>
  <c r="BA26" i="1" a="1"/>
  <c r="BA26" i="1" s="1"/>
  <c r="AQ26" i="1" a="1"/>
  <c r="AQ26" i="1" s="1"/>
  <c r="AG26" i="1" a="1"/>
  <c r="AG26" i="1" s="1"/>
  <c r="W26" i="1" a="1"/>
  <c r="W26" i="1" s="1"/>
  <c r="M26" i="1" a="1"/>
  <c r="M26" i="1" s="1"/>
  <c r="C26" i="1" a="1"/>
  <c r="C26" i="1" s="1"/>
  <c r="BA25" i="1" a="1"/>
  <c r="AQ25" i="1" a="1"/>
  <c r="AT25" i="1" s="1"/>
  <c r="AG25" i="1" a="1"/>
  <c r="AJ25" i="1" s="1"/>
  <c r="W25" i="1" a="1"/>
  <c r="Z25" i="1" s="1"/>
  <c r="M25" i="1" a="1"/>
  <c r="C25" i="1" a="1"/>
  <c r="F25" i="1" s="1"/>
  <c r="BA24" i="1" a="1"/>
  <c r="AQ24" i="1" a="1"/>
  <c r="AS24" i="1" s="1"/>
  <c r="AG24" i="1" a="1"/>
  <c r="AN24" i="1" s="1"/>
  <c r="W24" i="1" a="1"/>
  <c r="W24" i="1" s="1"/>
  <c r="M24" i="1" a="1"/>
  <c r="P24" i="1" s="1"/>
  <c r="C24" i="1" a="1"/>
  <c r="F24" i="1" s="1"/>
  <c r="BA23" i="1" a="1"/>
  <c r="AQ23" i="1" a="1"/>
  <c r="AT23" i="1" s="1"/>
  <c r="AG23" i="1" a="1"/>
  <c r="AL23" i="1" s="1"/>
  <c r="W23" i="1" a="1"/>
  <c r="AA23" i="1" s="1"/>
  <c r="M23" i="1" a="1"/>
  <c r="P23" i="1" s="1"/>
  <c r="C23" i="1" a="1"/>
  <c r="J23" i="1" s="1"/>
  <c r="BA22" i="1" a="1"/>
  <c r="AQ22" i="1" a="1"/>
  <c r="AX22" i="1" s="1"/>
  <c r="AG22" i="1" a="1"/>
  <c r="AJ22" i="1" s="1"/>
  <c r="W22" i="1" a="1"/>
  <c r="Y22" i="1" s="1"/>
  <c r="M22" i="1" a="1"/>
  <c r="O22" i="1" s="1"/>
  <c r="C22" i="1" a="1"/>
  <c r="D22" i="1" s="1"/>
  <c r="BC22" i="1" s="1"/>
  <c r="BA21" i="1" a="1"/>
  <c r="BB21" i="1" s="1"/>
  <c r="AO2" i="28" s="1"/>
  <c r="AQ21" i="1" a="1"/>
  <c r="AT21" i="1" s="1"/>
  <c r="AG21" i="1" a="1"/>
  <c r="AG21" i="1" s="1"/>
  <c r="W21" i="1" a="1"/>
  <c r="W21" i="1" s="1"/>
  <c r="M21" i="1" a="1"/>
  <c r="M21" i="1" s="1"/>
  <c r="C21" i="1" a="1"/>
  <c r="C21" i="1" s="1"/>
  <c r="BA20" i="1" a="1"/>
  <c r="BA20" i="1" s="1"/>
  <c r="AQ20" i="1" a="1"/>
  <c r="AQ20" i="1" s="1"/>
  <c r="AG20" i="1" a="1"/>
  <c r="AI20" i="1" s="1"/>
  <c r="W20" i="1" a="1"/>
  <c r="AD20" i="1" s="1"/>
  <c r="M20" i="1" a="1"/>
  <c r="P20" i="1" s="1"/>
  <c r="C20" i="1" a="1"/>
  <c r="F20" i="1" s="1"/>
  <c r="BA19" i="1" a="1"/>
  <c r="AQ19" i="1" a="1"/>
  <c r="AT19" i="1" s="1"/>
  <c r="AG19" i="1" a="1"/>
  <c r="AN19" i="1" s="1"/>
  <c r="W19" i="1" a="1"/>
  <c r="AF19" i="1" s="1"/>
  <c r="M19" i="1" a="1"/>
  <c r="M19" i="1" s="1"/>
  <c r="C19" i="1" a="1"/>
  <c r="J19" i="1" s="1"/>
  <c r="BA18" i="1" a="1"/>
  <c r="AQ18" i="1" a="1"/>
  <c r="AX18" i="1" s="1"/>
  <c r="AG18" i="1" a="1"/>
  <c r="AH18" i="1" s="1"/>
  <c r="W18" i="1" a="1"/>
  <c r="W18" i="1" s="1"/>
  <c r="M18" i="1" a="1"/>
  <c r="N18" i="1" s="1"/>
  <c r="C18" i="1" a="1"/>
  <c r="F18" i="1" s="1"/>
  <c r="BA17" i="1" a="1"/>
  <c r="AQ17" i="1" a="1"/>
  <c r="AT17" i="1" s="1"/>
  <c r="AG17" i="1" a="1"/>
  <c r="AG17" i="1" s="1"/>
  <c r="W17" i="1" a="1"/>
  <c r="W17" i="1" s="1"/>
  <c r="M17" i="1" a="1"/>
  <c r="O17" i="1" s="1"/>
  <c r="C17" i="1" a="1"/>
  <c r="E17" i="1" s="1"/>
  <c r="BA16" i="1" a="1"/>
  <c r="BA16" i="1" s="1"/>
  <c r="AQ16" i="1" a="1"/>
  <c r="AQ16" i="1" s="1"/>
  <c r="AG16" i="1" a="1"/>
  <c r="AL16" i="1" s="1"/>
  <c r="W16" i="1" a="1"/>
  <c r="AF16" i="1" s="1"/>
  <c r="M16" i="1" a="1"/>
  <c r="N16" i="1" s="1"/>
  <c r="C16" i="1" a="1"/>
  <c r="D16" i="1" s="1"/>
  <c r="BC16" i="1" s="1"/>
  <c r="BA15" i="1" a="1"/>
  <c r="BA15" i="1" s="1"/>
  <c r="AQ15" i="1" a="1"/>
  <c r="AS15" i="1" s="1"/>
  <c r="AG15" i="1" a="1"/>
  <c r="AI15" i="1" s="1"/>
  <c r="W15" i="1" a="1"/>
  <c r="W15" i="1" s="1"/>
  <c r="M15" i="1" a="1"/>
  <c r="M15" i="1" s="1"/>
  <c r="C15" i="1" a="1"/>
  <c r="C15" i="1" s="1"/>
  <c r="BA14" i="1" a="1"/>
  <c r="BA14" i="1" s="1"/>
  <c r="AQ14" i="1" a="1"/>
  <c r="AQ14" i="1" s="1"/>
  <c r="AG14" i="1" a="1"/>
  <c r="AG14" i="1" s="1"/>
  <c r="W14" i="1" a="1"/>
  <c r="W14" i="1" s="1"/>
  <c r="M14" i="1" a="1"/>
  <c r="M14" i="1" s="1"/>
  <c r="C14" i="1" a="1"/>
  <c r="C14" i="1" s="1"/>
  <c r="BA13" i="1" a="1"/>
  <c r="BA13" i="1" s="1"/>
  <c r="AQ13" i="1" a="1"/>
  <c r="AQ13" i="1" s="1"/>
  <c r="AG13" i="1" a="1"/>
  <c r="AI13" i="1" s="1"/>
  <c r="W13" i="1" a="1"/>
  <c r="W13" i="1" s="1"/>
  <c r="M13" i="1" a="1"/>
  <c r="M13" i="1" s="1"/>
  <c r="C13" i="1" a="1"/>
  <c r="C13" i="1" s="1"/>
  <c r="BA12" i="1" a="1"/>
  <c r="BA12" i="1" s="1"/>
  <c r="AQ12" i="1" a="1"/>
  <c r="AQ12" i="1" s="1"/>
  <c r="AG12" i="1" a="1"/>
  <c r="AG12" i="1" s="1"/>
  <c r="W12" i="1" a="1"/>
  <c r="W12" i="1" s="1"/>
  <c r="M12" i="1" a="1"/>
  <c r="O12" i="1" s="1"/>
  <c r="C12" i="1" a="1"/>
  <c r="C12" i="1" s="1"/>
  <c r="BA11" i="1" a="1"/>
  <c r="BA11" i="1" s="1"/>
  <c r="AQ11" i="1" a="1"/>
  <c r="AQ11" i="1" s="1"/>
  <c r="AG11" i="1" a="1"/>
  <c r="AG11" i="1" s="1"/>
  <c r="W11" i="1" a="1"/>
  <c r="W11" i="1" s="1"/>
  <c r="M11" i="1" a="1"/>
  <c r="M11" i="1" s="1"/>
  <c r="C11" i="1" a="1"/>
  <c r="C11" i="1" s="1"/>
  <c r="BA10" i="1" a="1"/>
  <c r="BA10" i="1" s="1"/>
  <c r="AQ10" i="1" a="1"/>
  <c r="AQ10" i="1" s="1"/>
  <c r="AG10" i="1" a="1"/>
  <c r="AG10" i="1" s="1"/>
  <c r="W10" i="1" a="1"/>
  <c r="W10" i="1" s="1"/>
  <c r="M10" i="1" a="1"/>
  <c r="O10" i="1" s="1"/>
  <c r="C10" i="1" a="1"/>
  <c r="C10" i="1" s="1"/>
  <c r="BA9" i="1" a="1"/>
  <c r="BA9" i="1" s="1"/>
  <c r="AQ9" i="1" a="1"/>
  <c r="AR9" i="1" s="1"/>
  <c r="AG9" i="1" a="1"/>
  <c r="AI9" i="1" s="1"/>
  <c r="W9" i="1" a="1"/>
  <c r="W9" i="1" s="1"/>
  <c r="M9" i="1" a="1"/>
  <c r="M9" i="1" s="1"/>
  <c r="C9" i="1" a="1"/>
  <c r="C9" i="1" s="1"/>
  <c r="BA8" i="1" a="1"/>
  <c r="BA8" i="1" s="1"/>
  <c r="AQ8" i="1" a="1"/>
  <c r="AQ8" i="1" s="1"/>
  <c r="AG8" i="1" a="1"/>
  <c r="AH8" i="1" s="1"/>
  <c r="W8" i="1" a="1"/>
  <c r="W8" i="1" s="1"/>
  <c r="M8" i="1" a="1"/>
  <c r="O8" i="1" s="1"/>
  <c r="C8" i="1" a="1"/>
  <c r="C8" i="1" s="1"/>
  <c r="BA7" i="1" a="1"/>
  <c r="BA7" i="1" s="1"/>
  <c r="AQ7" i="1" a="1"/>
  <c r="AQ7" i="1" s="1"/>
  <c r="AG7" i="1" a="1"/>
  <c r="AG7" i="1" s="1"/>
  <c r="W7" i="1" a="1"/>
  <c r="Y7" i="1" s="1"/>
  <c r="M7" i="1" a="1"/>
  <c r="M7" i="1" s="1"/>
  <c r="C7" i="1" a="1"/>
  <c r="D7" i="1" s="1"/>
  <c r="BC7" i="1" s="1"/>
  <c r="BA6" i="1" a="1"/>
  <c r="BA6" i="1" s="1"/>
  <c r="AQ6" i="1" a="1"/>
  <c r="AQ6" i="1" s="1"/>
  <c r="AG6" i="1" a="1"/>
  <c r="AG6" i="1" s="1"/>
  <c r="W6" i="1" a="1"/>
  <c r="W6" i="1" s="1"/>
  <c r="M6" i="1" a="1"/>
  <c r="M6" i="1" s="1"/>
  <c r="C6" i="1" a="1"/>
  <c r="C6" i="1" s="1"/>
  <c r="BA5" i="1" a="1"/>
  <c r="BA5" i="1" s="1"/>
  <c r="AQ5" i="1" a="1"/>
  <c r="AQ5" i="1" s="1"/>
  <c r="AG5" i="1" a="1"/>
  <c r="AG5" i="1" s="1"/>
  <c r="W5" i="1" a="1"/>
  <c r="W5" i="1" s="1"/>
  <c r="M5" i="1" a="1"/>
  <c r="M5" i="1" s="1"/>
  <c r="C5" i="1" a="1"/>
  <c r="C5" i="1" s="1"/>
  <c r="BA4" i="1" a="1"/>
  <c r="BB4" i="1" s="1"/>
  <c r="E2" i="28" s="1"/>
  <c r="AQ4" i="1" a="1"/>
  <c r="AQ4" i="1" s="1"/>
  <c r="AG4" i="1" a="1"/>
  <c r="AH4" i="1" s="1"/>
  <c r="W4" i="1" a="1"/>
  <c r="W4" i="1" s="1"/>
  <c r="M4" i="1" a="1"/>
  <c r="M4" i="1" s="1"/>
  <c r="C4" i="1" a="1"/>
  <c r="C4" i="1" s="1"/>
  <c r="P18" i="1" l="1"/>
  <c r="R19" i="1"/>
  <c r="AF26" i="1"/>
  <c r="U10" i="1"/>
  <c r="AT12" i="1"/>
  <c r="AP13" i="1"/>
  <c r="AL14" i="1"/>
  <c r="Q18" i="1"/>
  <c r="AB7" i="1"/>
  <c r="AF10" i="1"/>
  <c r="AN14" i="1"/>
  <c r="S18" i="1"/>
  <c r="AO20" i="1"/>
  <c r="AB10" i="1"/>
  <c r="Y15" i="1"/>
  <c r="AX15" i="1"/>
  <c r="T16" i="1"/>
  <c r="AJ19" i="1"/>
  <c r="AL20" i="1"/>
  <c r="AZ20" i="1"/>
  <c r="BB20" i="1"/>
  <c r="AM2" i="28" s="1"/>
  <c r="AD25" i="1"/>
  <c r="X26" i="1"/>
  <c r="AF14" i="1"/>
  <c r="P16" i="1"/>
  <c r="AK20" i="1"/>
  <c r="AW20" i="1"/>
  <c r="AN10" i="1"/>
  <c r="Z12" i="1"/>
  <c r="AB14" i="1"/>
  <c r="T15" i="1"/>
  <c r="AN15" i="1"/>
  <c r="M16" i="1"/>
  <c r="AG20" i="1"/>
  <c r="AV20" i="1"/>
  <c r="T19" i="1"/>
  <c r="O19" i="1"/>
  <c r="AA16" i="1"/>
  <c r="S19" i="1"/>
  <c r="N19" i="1"/>
  <c r="T23" i="1"/>
  <c r="AI23" i="1"/>
  <c r="V19" i="1"/>
  <c r="P19" i="1"/>
  <c r="AP20" i="1"/>
  <c r="AJ20" i="1"/>
  <c r="Y23" i="1"/>
  <c r="AX27" i="1"/>
  <c r="AO9" i="1"/>
  <c r="W7" i="1"/>
  <c r="AL9" i="1"/>
  <c r="BB9" i="1"/>
  <c r="Q2" i="28" s="1"/>
  <c r="R10" i="1"/>
  <c r="AR10" i="1"/>
  <c r="T11" i="1"/>
  <c r="L15" i="1"/>
  <c r="AD15" i="1"/>
  <c r="D27" i="1"/>
  <c r="BC27" i="1" s="1"/>
  <c r="AD9" i="1"/>
  <c r="AJ9" i="1"/>
  <c r="AP10" i="1"/>
  <c r="O11" i="1"/>
  <c r="Z15" i="1"/>
  <c r="J27" i="1"/>
  <c r="AU9" i="1"/>
  <c r="V21" i="1"/>
  <c r="Q27" i="1"/>
  <c r="AE7" i="1"/>
  <c r="Z7" i="1"/>
  <c r="V8" i="1"/>
  <c r="AK8" i="1"/>
  <c r="AP9" i="1"/>
  <c r="AG9" i="1"/>
  <c r="AT9" i="1"/>
  <c r="M10" i="1"/>
  <c r="X10" i="1"/>
  <c r="AL10" i="1"/>
  <c r="T12" i="1"/>
  <c r="N12" i="1"/>
  <c r="AK13" i="1"/>
  <c r="X14" i="1"/>
  <c r="J15" i="1"/>
  <c r="U18" i="1"/>
  <c r="M18" i="1"/>
  <c r="AB18" i="1"/>
  <c r="AN18" i="1"/>
  <c r="U19" i="1"/>
  <c r="Q19" i="1"/>
  <c r="AR20" i="1"/>
  <c r="L21" i="1"/>
  <c r="T21" i="1"/>
  <c r="AD23" i="1"/>
  <c r="AN23" i="1"/>
  <c r="Z24" i="1"/>
  <c r="AX24" i="1"/>
  <c r="AD26" i="1"/>
  <c r="AN26" i="1"/>
  <c r="P27" i="1"/>
  <c r="AM27" i="1"/>
  <c r="AW9" i="1"/>
  <c r="V12" i="1"/>
  <c r="Q12" i="1"/>
  <c r="AF18" i="1"/>
  <c r="S27" i="1"/>
  <c r="AF7" i="1"/>
  <c r="AA7" i="1"/>
  <c r="U12" i="1"/>
  <c r="P12" i="1"/>
  <c r="AC18" i="1"/>
  <c r="AP18" i="1"/>
  <c r="AD7" i="1"/>
  <c r="X7" i="1"/>
  <c r="Q8" i="1"/>
  <c r="AQ9" i="1"/>
  <c r="R12" i="1"/>
  <c r="M12" i="1"/>
  <c r="AI12" i="1"/>
  <c r="BB12" i="1"/>
  <c r="W2" i="28" s="1"/>
  <c r="Z13" i="1"/>
  <c r="AC15" i="1"/>
  <c r="AP15" i="1"/>
  <c r="Q16" i="1"/>
  <c r="AX16" i="1"/>
  <c r="T17" i="1"/>
  <c r="X18" i="1"/>
  <c r="H21" i="1"/>
  <c r="N21" i="1"/>
  <c r="AB26" i="1"/>
  <c r="AL26" i="1"/>
  <c r="L27" i="1"/>
  <c r="U27" i="1"/>
  <c r="M27" i="1"/>
  <c r="AJ27" i="1"/>
  <c r="AP17" i="1"/>
  <c r="AZ26" i="1"/>
  <c r="AE27" i="1"/>
  <c r="BA4" i="1"/>
  <c r="I7" i="1"/>
  <c r="C7" i="1"/>
  <c r="BB8" i="1"/>
  <c r="O2" i="28" s="1"/>
  <c r="P9" i="1"/>
  <c r="V10" i="1"/>
  <c r="P10" i="1"/>
  <c r="AD10" i="1"/>
  <c r="P11" i="1"/>
  <c r="AJ11" i="1"/>
  <c r="AR11" i="1"/>
  <c r="S12" i="1"/>
  <c r="AD12" i="1"/>
  <c r="AM12" i="1"/>
  <c r="D13" i="1"/>
  <c r="BC13" i="1" s="1"/>
  <c r="AD13" i="1"/>
  <c r="AN13" i="1"/>
  <c r="AX13" i="1"/>
  <c r="V14" i="1"/>
  <c r="N14" i="1"/>
  <c r="AR14" i="1"/>
  <c r="K16" i="1"/>
  <c r="C16" i="1"/>
  <c r="AH17" i="1"/>
  <c r="Z18" i="1"/>
  <c r="AA19" i="1"/>
  <c r="J21" i="1"/>
  <c r="X21" i="1"/>
  <c r="BA21" i="1"/>
  <c r="N26" i="1"/>
  <c r="AR26" i="1"/>
  <c r="W27" i="1"/>
  <c r="AL27" i="1"/>
  <c r="AZ27" i="1"/>
  <c r="AR27" i="1"/>
  <c r="G7" i="1"/>
  <c r="T14" i="1"/>
  <c r="AZ14" i="1"/>
  <c r="V26" i="1"/>
  <c r="K7" i="1"/>
  <c r="F7" i="1"/>
  <c r="AV11" i="1"/>
  <c r="T13" i="1"/>
  <c r="AH13" i="1"/>
  <c r="R14" i="1"/>
  <c r="AJ14" i="1"/>
  <c r="AX14" i="1"/>
  <c r="BB14" i="1"/>
  <c r="AA2" i="28" s="1"/>
  <c r="H15" i="1"/>
  <c r="AL15" i="1"/>
  <c r="G16" i="1"/>
  <c r="U16" i="1"/>
  <c r="AW16" i="1"/>
  <c r="J17" i="1"/>
  <c r="AN17" i="1"/>
  <c r="T18" i="1"/>
  <c r="O18" i="1"/>
  <c r="AT20" i="1"/>
  <c r="D21" i="1"/>
  <c r="BC21" i="1" s="1"/>
  <c r="R21" i="1"/>
  <c r="AD21" i="1"/>
  <c r="J22" i="1"/>
  <c r="T26" i="1"/>
  <c r="AJ26" i="1"/>
  <c r="AX26" i="1"/>
  <c r="BB26" i="1"/>
  <c r="AY2" i="28" s="1"/>
  <c r="H27" i="1"/>
  <c r="T27" i="1"/>
  <c r="O27" i="1"/>
  <c r="AD27" i="1"/>
  <c r="AP27" i="1"/>
  <c r="AH27" i="1"/>
  <c r="AV27" i="1"/>
  <c r="BB27" i="1"/>
  <c r="BA2" i="28" s="1"/>
  <c r="I16" i="1"/>
  <c r="AF21" i="1"/>
  <c r="J5" i="1"/>
  <c r="F5" i="1"/>
  <c r="J7" i="1"/>
  <c r="E7" i="1"/>
  <c r="AB8" i="1"/>
  <c r="T9" i="1"/>
  <c r="AK9" i="1"/>
  <c r="AY9" i="1"/>
  <c r="Q10" i="1"/>
  <c r="AH10" i="1"/>
  <c r="BB10" i="1"/>
  <c r="S2" i="28" s="1"/>
  <c r="S11" i="1"/>
  <c r="AT11" i="1"/>
  <c r="H12" i="1"/>
  <c r="AN12" i="1"/>
  <c r="H13" i="1"/>
  <c r="P14" i="1"/>
  <c r="AD14" i="1"/>
  <c r="AP14" i="1"/>
  <c r="AH14" i="1"/>
  <c r="AV14" i="1"/>
  <c r="D15" i="1"/>
  <c r="BC15" i="1" s="1"/>
  <c r="F16" i="1"/>
  <c r="AS16" i="1"/>
  <c r="AL17" i="1"/>
  <c r="AB21" i="1"/>
  <c r="F26" i="1"/>
  <c r="R26" i="1"/>
  <c r="AP26" i="1"/>
  <c r="AH26" i="1"/>
  <c r="AV26" i="1"/>
  <c r="AA27" i="1"/>
  <c r="AT27" i="1"/>
  <c r="AT13" i="1"/>
  <c r="P15" i="1"/>
  <c r="AG15" i="1"/>
  <c r="AK15" i="1"/>
  <c r="AT15" i="1"/>
  <c r="Y16" i="1"/>
  <c r="Z16" i="1"/>
  <c r="AE16" i="1"/>
  <c r="W16" i="1"/>
  <c r="AB16" i="1"/>
  <c r="AG16" i="1"/>
  <c r="AJ16" i="1"/>
  <c r="AP16" i="1"/>
  <c r="AH16" i="1"/>
  <c r="AM16" i="1"/>
  <c r="AX17" i="1"/>
  <c r="J18" i="1"/>
  <c r="AQ18" i="1"/>
  <c r="AV18" i="1"/>
  <c r="AR18" i="1"/>
  <c r="AZ18" i="1"/>
  <c r="C19" i="1"/>
  <c r="H19" i="1"/>
  <c r="D19" i="1"/>
  <c r="BC19" i="1" s="1"/>
  <c r="L19" i="1"/>
  <c r="Y19" i="1"/>
  <c r="Z19" i="1"/>
  <c r="AE19" i="1"/>
  <c r="W19" i="1"/>
  <c r="AB19" i="1"/>
  <c r="AX19" i="1"/>
  <c r="J20" i="1"/>
  <c r="W20" i="1"/>
  <c r="AB20" i="1"/>
  <c r="X20" i="1"/>
  <c r="AF20" i="1"/>
  <c r="AX21" i="1"/>
  <c r="F22" i="1"/>
  <c r="Q22" i="1"/>
  <c r="AB22" i="1"/>
  <c r="AQ22" i="1"/>
  <c r="AR22" i="1"/>
  <c r="AZ22" i="1"/>
  <c r="AV22" i="1"/>
  <c r="C23" i="1"/>
  <c r="D23" i="1"/>
  <c r="BC23" i="1" s="1"/>
  <c r="L23" i="1"/>
  <c r="H23" i="1"/>
  <c r="AX23" i="1"/>
  <c r="J24" i="1"/>
  <c r="M25" i="1"/>
  <c r="R25" i="1"/>
  <c r="N25" i="1"/>
  <c r="V25" i="1"/>
  <c r="AN25" i="1"/>
  <c r="I5" i="1"/>
  <c r="E5" i="1"/>
  <c r="U8" i="1"/>
  <c r="P8" i="1"/>
  <c r="AF8" i="1"/>
  <c r="Z8" i="1"/>
  <c r="AO8" i="1"/>
  <c r="AJ8" i="1"/>
  <c r="V9" i="1"/>
  <c r="N9" i="1"/>
  <c r="AB9" i="1"/>
  <c r="Z10" i="1"/>
  <c r="AN11" i="1"/>
  <c r="L12" i="1"/>
  <c r="F12" i="1"/>
  <c r="AC12" i="1"/>
  <c r="AO13" i="1"/>
  <c r="AJ13" i="1"/>
  <c r="AZ13" i="1"/>
  <c r="AR13" i="1"/>
  <c r="O15" i="1"/>
  <c r="AO15" i="1"/>
  <c r="AJ15" i="1"/>
  <c r="AZ15" i="1"/>
  <c r="AD16" i="1"/>
  <c r="AN16" i="1"/>
  <c r="C17" i="1"/>
  <c r="D17" i="1"/>
  <c r="BC17" i="1" s="1"/>
  <c r="I17" i="1"/>
  <c r="F17" i="1"/>
  <c r="L17" i="1"/>
  <c r="N17" i="1"/>
  <c r="M17" i="1"/>
  <c r="S17" i="1"/>
  <c r="P17" i="1"/>
  <c r="U17" i="1"/>
  <c r="AI18" i="1"/>
  <c r="AG18" i="1"/>
  <c r="AL18" i="1"/>
  <c r="AJ18" i="1"/>
  <c r="AO18" i="1"/>
  <c r="BA18" i="1"/>
  <c r="BB18" i="1"/>
  <c r="AI2" i="28" s="1"/>
  <c r="AD19" i="1"/>
  <c r="M20" i="1"/>
  <c r="N20" i="1"/>
  <c r="V20" i="1"/>
  <c r="R20" i="1"/>
  <c r="L22" i="1"/>
  <c r="AG22" i="1"/>
  <c r="AL22" i="1"/>
  <c r="AH22" i="1"/>
  <c r="AP22" i="1"/>
  <c r="BA22" i="1"/>
  <c r="BB22" i="1"/>
  <c r="AQ2" i="28" s="1"/>
  <c r="M24" i="1"/>
  <c r="R24" i="1"/>
  <c r="N24" i="1"/>
  <c r="V24" i="1"/>
  <c r="AG24" i="1"/>
  <c r="AJ24" i="1"/>
  <c r="AQ24" i="1"/>
  <c r="AR24" i="1"/>
  <c r="AW24" i="1"/>
  <c r="AT24" i="1"/>
  <c r="AZ24" i="1"/>
  <c r="C25" i="1"/>
  <c r="D25" i="1"/>
  <c r="BC25" i="1" s="1"/>
  <c r="L25" i="1"/>
  <c r="H25" i="1"/>
  <c r="AQ25" i="1"/>
  <c r="AR25" i="1"/>
  <c r="AZ25" i="1"/>
  <c r="AV25" i="1"/>
  <c r="L5" i="1"/>
  <c r="H5" i="1"/>
  <c r="D5" i="1"/>
  <c r="BC5" i="1" s="1"/>
  <c r="T8" i="1"/>
  <c r="N8" i="1"/>
  <c r="AD8" i="1"/>
  <c r="Y8" i="1"/>
  <c r="AN8" i="1"/>
  <c r="AI8" i="1"/>
  <c r="Z9" i="1"/>
  <c r="J11" i="1"/>
  <c r="AD11" i="1"/>
  <c r="J12" i="1"/>
  <c r="E12" i="1"/>
  <c r="AQ15" i="1"/>
  <c r="AR15" i="1"/>
  <c r="AW15" i="1"/>
  <c r="AQ17" i="1"/>
  <c r="AS17" i="1"/>
  <c r="AW17" i="1"/>
  <c r="C18" i="1"/>
  <c r="D18" i="1"/>
  <c r="BC18" i="1" s="1"/>
  <c r="L18" i="1"/>
  <c r="H18" i="1"/>
  <c r="AQ19" i="1"/>
  <c r="AV19" i="1"/>
  <c r="AR19" i="1"/>
  <c r="AZ19" i="1"/>
  <c r="C20" i="1"/>
  <c r="H20" i="1"/>
  <c r="D20" i="1"/>
  <c r="BC20" i="1" s="1"/>
  <c r="L20" i="1"/>
  <c r="AQ21" i="1"/>
  <c r="AV21" i="1"/>
  <c r="AR21" i="1"/>
  <c r="AZ21" i="1"/>
  <c r="C22" i="1"/>
  <c r="G22" i="1"/>
  <c r="K22" i="1"/>
  <c r="E22" i="1"/>
  <c r="I22" i="1"/>
  <c r="N22" i="1"/>
  <c r="M22" i="1"/>
  <c r="S22" i="1"/>
  <c r="P22" i="1"/>
  <c r="U22" i="1"/>
  <c r="W22" i="1"/>
  <c r="X22" i="1"/>
  <c r="AC22" i="1"/>
  <c r="Z22" i="1"/>
  <c r="AF22" i="1"/>
  <c r="AQ23" i="1"/>
  <c r="AR23" i="1"/>
  <c r="AZ23" i="1"/>
  <c r="AV23" i="1"/>
  <c r="C24" i="1"/>
  <c r="D24" i="1"/>
  <c r="BC24" i="1" s="1"/>
  <c r="L24" i="1"/>
  <c r="H24" i="1"/>
  <c r="BB24" i="1"/>
  <c r="AU2" i="28" s="1"/>
  <c r="BA24" i="1"/>
  <c r="T25" i="1"/>
  <c r="AG25" i="1"/>
  <c r="AL25" i="1"/>
  <c r="AH25" i="1"/>
  <c r="AP25" i="1"/>
  <c r="BB25" i="1"/>
  <c r="AW2" i="28" s="1"/>
  <c r="BA25" i="1"/>
  <c r="K5" i="1"/>
  <c r="G5" i="1"/>
  <c r="L7" i="1"/>
  <c r="H7" i="1"/>
  <c r="R8" i="1"/>
  <c r="M8" i="1"/>
  <c r="AC8" i="1"/>
  <c r="X8" i="1"/>
  <c r="AM8" i="1"/>
  <c r="AG8" i="1"/>
  <c r="R9" i="1"/>
  <c r="AF9" i="1"/>
  <c r="X9" i="1"/>
  <c r="AN9" i="1"/>
  <c r="AH9" i="1"/>
  <c r="AX9" i="1"/>
  <c r="AS9" i="1"/>
  <c r="T10" i="1"/>
  <c r="N10" i="1"/>
  <c r="AJ10" i="1"/>
  <c r="F11" i="1"/>
  <c r="Z11" i="1"/>
  <c r="I12" i="1"/>
  <c r="D12" i="1"/>
  <c r="BC12" i="1" s="1"/>
  <c r="Y12" i="1"/>
  <c r="AJ12" i="1"/>
  <c r="F13" i="1"/>
  <c r="P13" i="1"/>
  <c r="AL13" i="1"/>
  <c r="AG13" i="1"/>
  <c r="AV13" i="1"/>
  <c r="BB13" i="1"/>
  <c r="Y2" i="28" s="1"/>
  <c r="Z14" i="1"/>
  <c r="AT14" i="1"/>
  <c r="F15" i="1"/>
  <c r="S15" i="1"/>
  <c r="AM15" i="1"/>
  <c r="AH15" i="1"/>
  <c r="AV15" i="1"/>
  <c r="X16" i="1"/>
  <c r="AI16" i="1"/>
  <c r="H17" i="1"/>
  <c r="Q17" i="1"/>
  <c r="BA17" i="1"/>
  <c r="BB17" i="1"/>
  <c r="AG2" i="28" s="1"/>
  <c r="AK18" i="1"/>
  <c r="AT18" i="1"/>
  <c r="F19" i="1"/>
  <c r="X19" i="1"/>
  <c r="AG19" i="1"/>
  <c r="AH19" i="1"/>
  <c r="AP19" i="1"/>
  <c r="AL19" i="1"/>
  <c r="BA19" i="1"/>
  <c r="BB19" i="1"/>
  <c r="AK2" i="28" s="1"/>
  <c r="T20" i="1"/>
  <c r="Z20" i="1"/>
  <c r="H22" i="1"/>
  <c r="T22" i="1"/>
  <c r="AD22" i="1"/>
  <c r="AN22" i="1"/>
  <c r="AT22" i="1"/>
  <c r="F23" i="1"/>
  <c r="M23" i="1"/>
  <c r="R23" i="1"/>
  <c r="N23" i="1"/>
  <c r="V23" i="1"/>
  <c r="X23" i="1"/>
  <c r="Z23" i="1"/>
  <c r="AE23" i="1"/>
  <c r="W23" i="1"/>
  <c r="AC23" i="1"/>
  <c r="AG23" i="1"/>
  <c r="AJ23" i="1"/>
  <c r="AP23" i="1"/>
  <c r="AH23" i="1"/>
  <c r="AM23" i="1"/>
  <c r="BA23" i="1"/>
  <c r="BB23" i="1"/>
  <c r="AS2" i="28" s="1"/>
  <c r="T24" i="1"/>
  <c r="AV24" i="1"/>
  <c r="J25" i="1"/>
  <c r="P25" i="1"/>
  <c r="W25" i="1"/>
  <c r="X25" i="1"/>
  <c r="AF25" i="1"/>
  <c r="AB25" i="1"/>
  <c r="AX25" i="1"/>
  <c r="J16" i="1"/>
  <c r="E16" i="1"/>
  <c r="AT16" i="1"/>
  <c r="AJ17" i="1"/>
  <c r="V18" i="1"/>
  <c r="R18" i="1"/>
  <c r="AD18" i="1"/>
  <c r="Y18" i="1"/>
  <c r="AN20" i="1"/>
  <c r="AH20" i="1"/>
  <c r="AX20" i="1"/>
  <c r="AS20" i="1"/>
  <c r="F21" i="1"/>
  <c r="Z21" i="1"/>
  <c r="P26" i="1"/>
  <c r="Z27" i="1"/>
  <c r="AN27" i="1"/>
  <c r="AI27" i="1"/>
  <c r="P21" i="1"/>
  <c r="AD24" i="1"/>
  <c r="J26" i="1"/>
  <c r="Z26" i="1"/>
  <c r="AT26" i="1"/>
  <c r="F27" i="1"/>
  <c r="AW27" i="1"/>
  <c r="AS27" i="1"/>
  <c r="AY27" i="1"/>
  <c r="AU27" i="1"/>
  <c r="AO27" i="1"/>
  <c r="AK27" i="1"/>
  <c r="AC27" i="1"/>
  <c r="Y27" i="1"/>
  <c r="AF27" i="1"/>
  <c r="AB27" i="1"/>
  <c r="V27" i="1"/>
  <c r="R27" i="1"/>
  <c r="I27" i="1"/>
  <c r="E27" i="1"/>
  <c r="K27" i="1"/>
  <c r="G27" i="1"/>
  <c r="AW26" i="1"/>
  <c r="AS26" i="1"/>
  <c r="AY26" i="1"/>
  <c r="AU26" i="1"/>
  <c r="AM26" i="1"/>
  <c r="AI26" i="1"/>
  <c r="AO26" i="1"/>
  <c r="AK26" i="1"/>
  <c r="AC26" i="1"/>
  <c r="Y26" i="1"/>
  <c r="AE26" i="1"/>
  <c r="AA26" i="1"/>
  <c r="S26" i="1"/>
  <c r="O26" i="1"/>
  <c r="U26" i="1"/>
  <c r="Q26" i="1"/>
  <c r="I26" i="1"/>
  <c r="E26" i="1"/>
  <c r="L26" i="1"/>
  <c r="H26" i="1"/>
  <c r="D26" i="1"/>
  <c r="BC26" i="1" s="1"/>
  <c r="K26" i="1"/>
  <c r="G26" i="1"/>
  <c r="AW25" i="1"/>
  <c r="AS25" i="1"/>
  <c r="AY25" i="1"/>
  <c r="AU25" i="1"/>
  <c r="AM25" i="1"/>
  <c r="AI25" i="1"/>
  <c r="AO25" i="1"/>
  <c r="AK25" i="1"/>
  <c r="AC25" i="1"/>
  <c r="Y25" i="1"/>
  <c r="AE25" i="1"/>
  <c r="AA25" i="1"/>
  <c r="S25" i="1"/>
  <c r="O25" i="1"/>
  <c r="U25" i="1"/>
  <c r="Q25" i="1"/>
  <c r="I25" i="1"/>
  <c r="E25" i="1"/>
  <c r="K25" i="1"/>
  <c r="G25" i="1"/>
  <c r="AY24" i="1"/>
  <c r="AU24" i="1"/>
  <c r="AM24" i="1"/>
  <c r="AI24" i="1"/>
  <c r="AP24" i="1"/>
  <c r="AL24" i="1"/>
  <c r="AH24" i="1"/>
  <c r="AO24" i="1"/>
  <c r="AK24" i="1"/>
  <c r="AC24" i="1"/>
  <c r="Y24" i="1"/>
  <c r="AF24" i="1"/>
  <c r="AB24" i="1"/>
  <c r="X24" i="1"/>
  <c r="AE24" i="1"/>
  <c r="AA24" i="1"/>
  <c r="S24" i="1"/>
  <c r="O24" i="1"/>
  <c r="U24" i="1"/>
  <c r="Q24" i="1"/>
  <c r="I24" i="1"/>
  <c r="E24" i="1"/>
  <c r="K24" i="1"/>
  <c r="G24" i="1"/>
  <c r="AW23" i="1"/>
  <c r="AS23" i="1"/>
  <c r="AY23" i="1"/>
  <c r="AU23" i="1"/>
  <c r="AO23" i="1"/>
  <c r="AK23" i="1"/>
  <c r="AF23" i="1"/>
  <c r="AB23" i="1"/>
  <c r="S23" i="1"/>
  <c r="O23" i="1"/>
  <c r="U23" i="1"/>
  <c r="Q23" i="1"/>
  <c r="I23" i="1"/>
  <c r="E23" i="1"/>
  <c r="K23" i="1"/>
  <c r="G23" i="1"/>
  <c r="AW22" i="1"/>
  <c r="AS22" i="1"/>
  <c r="AY22" i="1"/>
  <c r="AU22" i="1"/>
  <c r="AM22" i="1"/>
  <c r="AI22" i="1"/>
  <c r="AO22" i="1"/>
  <c r="AK22" i="1"/>
  <c r="AE22" i="1"/>
  <c r="AA22" i="1"/>
  <c r="V22" i="1"/>
  <c r="R22" i="1"/>
  <c r="AW21" i="1"/>
  <c r="AS21" i="1"/>
  <c r="AY21" i="1"/>
  <c r="AU21" i="1"/>
  <c r="AN21" i="1"/>
  <c r="AJ21" i="1"/>
  <c r="AM21" i="1"/>
  <c r="AI21" i="1"/>
  <c r="AP21" i="1"/>
  <c r="AL21" i="1"/>
  <c r="AH21" i="1"/>
  <c r="AO21" i="1"/>
  <c r="AK21" i="1"/>
  <c r="AC21" i="1"/>
  <c r="Y21" i="1"/>
  <c r="AE21" i="1"/>
  <c r="AA21" i="1"/>
  <c r="S21" i="1"/>
  <c r="O21" i="1"/>
  <c r="U21" i="1"/>
  <c r="Q21" i="1"/>
  <c r="I21" i="1"/>
  <c r="E21" i="1"/>
  <c r="K21" i="1"/>
  <c r="G21" i="1"/>
  <c r="AY20" i="1"/>
  <c r="AU20" i="1"/>
  <c r="AM20" i="1"/>
  <c r="AC20" i="1"/>
  <c r="Y20" i="1"/>
  <c r="AE20" i="1"/>
  <c r="AA20" i="1"/>
  <c r="S20" i="1"/>
  <c r="O20" i="1"/>
  <c r="U20" i="1"/>
  <c r="Q20" i="1"/>
  <c r="I20" i="1"/>
  <c r="E20" i="1"/>
  <c r="K20" i="1"/>
  <c r="G20" i="1"/>
  <c r="AW19" i="1"/>
  <c r="AS19" i="1"/>
  <c r="AY19" i="1"/>
  <c r="AU19" i="1"/>
  <c r="AM19" i="1"/>
  <c r="AI19" i="1"/>
  <c r="AO19" i="1"/>
  <c r="AK19" i="1"/>
  <c r="AC19" i="1"/>
  <c r="I19" i="1"/>
  <c r="E19" i="1"/>
  <c r="K19" i="1"/>
  <c r="G19" i="1"/>
  <c r="AW18" i="1"/>
  <c r="AS18" i="1"/>
  <c r="AY18" i="1"/>
  <c r="AU18" i="1"/>
  <c r="AM18" i="1"/>
  <c r="AE18" i="1"/>
  <c r="AA18" i="1"/>
  <c r="I18" i="1"/>
  <c r="E18" i="1"/>
  <c r="K18" i="1"/>
  <c r="G18" i="1"/>
  <c r="AZ17" i="1"/>
  <c r="AV17" i="1"/>
  <c r="AR17" i="1"/>
  <c r="AY17" i="1"/>
  <c r="AU17" i="1"/>
  <c r="AM17" i="1"/>
  <c r="AI17" i="1"/>
  <c r="AO17" i="1"/>
  <c r="AK17" i="1"/>
  <c r="AD17" i="1"/>
  <c r="Z17" i="1"/>
  <c r="AF17" i="1"/>
  <c r="AB17" i="1"/>
  <c r="X17" i="1"/>
  <c r="AC17" i="1"/>
  <c r="Y17" i="1"/>
  <c r="AE17" i="1"/>
  <c r="AA17" i="1"/>
  <c r="V17" i="1"/>
  <c r="R17" i="1"/>
  <c r="K17" i="1"/>
  <c r="G17" i="1"/>
  <c r="BB16" i="1"/>
  <c r="AE2" i="28" s="1"/>
  <c r="AZ16" i="1"/>
  <c r="AV16" i="1"/>
  <c r="AR16" i="1"/>
  <c r="AY16" i="1"/>
  <c r="AU16" i="1"/>
  <c r="AO16" i="1"/>
  <c r="AK16" i="1"/>
  <c r="AC16" i="1"/>
  <c r="S16" i="1"/>
  <c r="O16" i="1"/>
  <c r="V16" i="1"/>
  <c r="R16" i="1"/>
  <c r="L16" i="1"/>
  <c r="H16" i="1"/>
  <c r="BB15" i="1"/>
  <c r="AC2" i="28" s="1"/>
  <c r="AY15" i="1"/>
  <c r="AU15" i="1"/>
  <c r="AF15" i="1"/>
  <c r="AB15" i="1"/>
  <c r="X15" i="1"/>
  <c r="AE15" i="1"/>
  <c r="AA15" i="1"/>
  <c r="V15" i="1"/>
  <c r="R15" i="1"/>
  <c r="N15" i="1"/>
  <c r="U15" i="1"/>
  <c r="Q15" i="1"/>
  <c r="I15" i="1"/>
  <c r="E15" i="1"/>
  <c r="K15" i="1"/>
  <c r="G15" i="1"/>
  <c r="AW14" i="1"/>
  <c r="AS14" i="1"/>
  <c r="AY14" i="1"/>
  <c r="AU14" i="1"/>
  <c r="AM14" i="1"/>
  <c r="AI14" i="1"/>
  <c r="AO14" i="1"/>
  <c r="AK14" i="1"/>
  <c r="AC14" i="1"/>
  <c r="Y14" i="1"/>
  <c r="AE14" i="1"/>
  <c r="AA14" i="1"/>
  <c r="S14" i="1"/>
  <c r="O14" i="1"/>
  <c r="U14" i="1"/>
  <c r="Q14" i="1"/>
  <c r="J14" i="1"/>
  <c r="F14" i="1"/>
  <c r="I14" i="1"/>
  <c r="E14" i="1"/>
  <c r="L14" i="1"/>
  <c r="H14" i="1"/>
  <c r="D14" i="1"/>
  <c r="BC14" i="1" s="1"/>
  <c r="K14" i="1"/>
  <c r="G14" i="1"/>
  <c r="AW13" i="1"/>
  <c r="AS13" i="1"/>
  <c r="AY13" i="1"/>
  <c r="AU13" i="1"/>
  <c r="AM13" i="1"/>
  <c r="AC13" i="1"/>
  <c r="Y13" i="1"/>
  <c r="AF13" i="1"/>
  <c r="AB13" i="1"/>
  <c r="X13" i="1"/>
  <c r="AE13" i="1"/>
  <c r="AA13" i="1"/>
  <c r="S13" i="1"/>
  <c r="O13" i="1"/>
  <c r="V13" i="1"/>
  <c r="R13" i="1"/>
  <c r="N13" i="1"/>
  <c r="U13" i="1"/>
  <c r="Q13" i="1"/>
  <c r="J13" i="1"/>
  <c r="I13" i="1"/>
  <c r="E13" i="1"/>
  <c r="L13" i="1"/>
  <c r="K13" i="1"/>
  <c r="G13" i="1"/>
  <c r="AW12" i="1"/>
  <c r="AS12" i="1"/>
  <c r="AZ12" i="1"/>
  <c r="AV12" i="1"/>
  <c r="AR12" i="1"/>
  <c r="AX12" i="1"/>
  <c r="AY12" i="1"/>
  <c r="AU12" i="1"/>
  <c r="AP12" i="1"/>
  <c r="AL12" i="1"/>
  <c r="AH12" i="1"/>
  <c r="AO12" i="1"/>
  <c r="AK12" i="1"/>
  <c r="AF12" i="1"/>
  <c r="AB12" i="1"/>
  <c r="X12" i="1"/>
  <c r="AE12" i="1"/>
  <c r="AA12" i="1"/>
  <c r="K12" i="1"/>
  <c r="G12" i="1"/>
  <c r="BB11" i="1"/>
  <c r="U2" i="28" s="1"/>
  <c r="AX11" i="1"/>
  <c r="AW11" i="1"/>
  <c r="AS11" i="1"/>
  <c r="AZ11" i="1"/>
  <c r="AY11" i="1"/>
  <c r="AU11" i="1"/>
  <c r="AM11" i="1"/>
  <c r="AI11" i="1"/>
  <c r="AP11" i="1"/>
  <c r="AL11" i="1"/>
  <c r="AH11" i="1"/>
  <c r="AO11" i="1"/>
  <c r="AK11" i="1"/>
  <c r="AC11" i="1"/>
  <c r="Y11" i="1"/>
  <c r="AF11" i="1"/>
  <c r="AB11" i="1"/>
  <c r="X11" i="1"/>
  <c r="AE11" i="1"/>
  <c r="AA11" i="1"/>
  <c r="V11" i="1"/>
  <c r="R11" i="1"/>
  <c r="N11" i="1"/>
  <c r="U11" i="1"/>
  <c r="Q11" i="1"/>
  <c r="I11" i="1"/>
  <c r="E11" i="1"/>
  <c r="L11" i="1"/>
  <c r="H11" i="1"/>
  <c r="D11" i="1"/>
  <c r="BC11" i="1" s="1"/>
  <c r="K11" i="1"/>
  <c r="G11" i="1"/>
  <c r="AX10" i="1"/>
  <c r="AT10" i="1"/>
  <c r="AW10" i="1"/>
  <c r="AS10" i="1"/>
  <c r="AZ10" i="1"/>
  <c r="AV10" i="1"/>
  <c r="AY10" i="1"/>
  <c r="AU10" i="1"/>
  <c r="AM10" i="1"/>
  <c r="AI10" i="1"/>
  <c r="AO10" i="1"/>
  <c r="AK10" i="1"/>
  <c r="AC10" i="1"/>
  <c r="Y10" i="1"/>
  <c r="AE10" i="1"/>
  <c r="AA10" i="1"/>
  <c r="S10" i="1"/>
  <c r="J10" i="1"/>
  <c r="F10" i="1"/>
  <c r="I10" i="1"/>
  <c r="E10" i="1"/>
  <c r="L10" i="1"/>
  <c r="H10" i="1"/>
  <c r="D10" i="1"/>
  <c r="BC10" i="1" s="1"/>
  <c r="K10" i="1"/>
  <c r="G10" i="1"/>
  <c r="AZ9" i="1"/>
  <c r="AV9" i="1"/>
  <c r="AM9" i="1"/>
  <c r="AC9" i="1"/>
  <c r="Y9" i="1"/>
  <c r="AE9" i="1"/>
  <c r="AA9" i="1"/>
  <c r="S9" i="1"/>
  <c r="O9" i="1"/>
  <c r="U9" i="1"/>
  <c r="Q9" i="1"/>
  <c r="J9" i="1"/>
  <c r="F9" i="1"/>
  <c r="I9" i="1"/>
  <c r="E9" i="1"/>
  <c r="L9" i="1"/>
  <c r="H9" i="1"/>
  <c r="D9" i="1"/>
  <c r="BC9" i="1" s="1"/>
  <c r="K9" i="1"/>
  <c r="G9" i="1"/>
  <c r="AX8" i="1"/>
  <c r="AT8" i="1"/>
  <c r="AW8" i="1"/>
  <c r="AS8" i="1"/>
  <c r="AZ8" i="1"/>
  <c r="AV8" i="1"/>
  <c r="AR8" i="1"/>
  <c r="AY8" i="1"/>
  <c r="AU8" i="1"/>
  <c r="AP8" i="1"/>
  <c r="AL8" i="1"/>
  <c r="AE8" i="1"/>
  <c r="AA8" i="1"/>
  <c r="S8" i="1"/>
  <c r="J8" i="1"/>
  <c r="F8" i="1"/>
  <c r="I8" i="1"/>
  <c r="E8" i="1"/>
  <c r="L8" i="1"/>
  <c r="H8" i="1"/>
  <c r="D8" i="1"/>
  <c r="BC8" i="1" s="1"/>
  <c r="K8" i="1"/>
  <c r="G8" i="1"/>
  <c r="BB7" i="1"/>
  <c r="AX7" i="1"/>
  <c r="AT7" i="1"/>
  <c r="AW7" i="1"/>
  <c r="AS7" i="1"/>
  <c r="AZ7" i="1"/>
  <c r="AV7" i="1"/>
  <c r="AR7" i="1"/>
  <c r="AY7" i="1"/>
  <c r="AU7" i="1"/>
  <c r="AN7" i="1"/>
  <c r="AI7" i="1"/>
  <c r="AP7" i="1"/>
  <c r="AL7" i="1"/>
  <c r="AH7" i="1"/>
  <c r="AJ7" i="1"/>
  <c r="AM7" i="1"/>
  <c r="AO7" i="1"/>
  <c r="AK7" i="1"/>
  <c r="AC7" i="1"/>
  <c r="P7" i="1"/>
  <c r="O7" i="1"/>
  <c r="V7" i="1"/>
  <c r="R7" i="1"/>
  <c r="N7" i="1"/>
  <c r="T7" i="1"/>
  <c r="S7" i="1"/>
  <c r="U7" i="1"/>
  <c r="Q7" i="1"/>
  <c r="BB6" i="1"/>
  <c r="I2" i="28" s="1"/>
  <c r="AX6" i="1"/>
  <c r="AT6" i="1"/>
  <c r="AW6" i="1"/>
  <c r="AS6" i="1"/>
  <c r="AZ6" i="1"/>
  <c r="AV6" i="1"/>
  <c r="AR6" i="1"/>
  <c r="AY6" i="1"/>
  <c r="AU6" i="1"/>
  <c r="AJ6" i="1"/>
  <c r="AI6" i="1"/>
  <c r="AP6" i="1"/>
  <c r="AL6" i="1"/>
  <c r="AH6" i="1"/>
  <c r="AN6" i="1"/>
  <c r="AM6" i="1"/>
  <c r="AO6" i="1"/>
  <c r="AK6" i="1"/>
  <c r="AD6" i="1"/>
  <c r="Z6" i="1"/>
  <c r="Y6" i="1"/>
  <c r="AF6" i="1"/>
  <c r="AB6" i="1"/>
  <c r="X6" i="1"/>
  <c r="AC6" i="1"/>
  <c r="AE6" i="1"/>
  <c r="AA6" i="1"/>
  <c r="T6" i="1"/>
  <c r="P6" i="1"/>
  <c r="S6" i="1"/>
  <c r="O6" i="1"/>
  <c r="V6" i="1"/>
  <c r="R6" i="1"/>
  <c r="N6" i="1"/>
  <c r="U6" i="1"/>
  <c r="Q6" i="1"/>
  <c r="J6" i="1"/>
  <c r="F6" i="1"/>
  <c r="I6" i="1"/>
  <c r="E6" i="1"/>
  <c r="L6" i="1"/>
  <c r="D6" i="1"/>
  <c r="BC6" i="1" s="1"/>
  <c r="H6" i="1"/>
  <c r="K6" i="1"/>
  <c r="G6" i="1"/>
  <c r="BB5" i="1"/>
  <c r="G2" i="28" s="1"/>
  <c r="AT5" i="1"/>
  <c r="AW5" i="1"/>
  <c r="AS5" i="1"/>
  <c r="AX5" i="1"/>
  <c r="AZ5" i="1"/>
  <c r="AV5" i="1"/>
  <c r="AR5" i="1"/>
  <c r="AY5" i="1"/>
  <c r="AU5" i="1"/>
  <c r="AN5" i="1"/>
  <c r="AJ5" i="1"/>
  <c r="AM5" i="1"/>
  <c r="AI5" i="1"/>
  <c r="AP5" i="1"/>
  <c r="AL5" i="1"/>
  <c r="AH5" i="1"/>
  <c r="AO5" i="1"/>
  <c r="AK5" i="1"/>
  <c r="AD5" i="1"/>
  <c r="Z5" i="1"/>
  <c r="AC5" i="1"/>
  <c r="Y5" i="1"/>
  <c r="AF5" i="1"/>
  <c r="AB5" i="1"/>
  <c r="X5" i="1"/>
  <c r="AE5" i="1"/>
  <c r="AA5" i="1"/>
  <c r="T5" i="1"/>
  <c r="P5" i="1"/>
  <c r="S5" i="1"/>
  <c r="O5" i="1"/>
  <c r="V5" i="1"/>
  <c r="R5" i="1"/>
  <c r="N5" i="1"/>
  <c r="U5" i="1"/>
  <c r="Q5" i="1"/>
  <c r="AT4" i="1"/>
  <c r="AW4" i="1"/>
  <c r="AS4" i="1"/>
  <c r="AX4" i="1"/>
  <c r="AZ4" i="1"/>
  <c r="AV4" i="1"/>
  <c r="AR4" i="1"/>
  <c r="AY4" i="1"/>
  <c r="AU4" i="1"/>
  <c r="AO4" i="1"/>
  <c r="AK4" i="1"/>
  <c r="AG4" i="1"/>
  <c r="AN4" i="1"/>
  <c r="AJ4" i="1"/>
  <c r="AM4" i="1"/>
  <c r="AI4" i="1"/>
  <c r="AP4" i="1"/>
  <c r="AL4" i="1"/>
  <c r="AD4" i="1"/>
  <c r="Z4" i="1"/>
  <c r="Y4" i="1"/>
  <c r="AC4" i="1"/>
  <c r="AF4" i="1"/>
  <c r="AB4" i="1"/>
  <c r="X4" i="1"/>
  <c r="AE4" i="1"/>
  <c r="AA4" i="1"/>
  <c r="T4" i="1"/>
  <c r="P4" i="1"/>
  <c r="S4" i="1"/>
  <c r="O4" i="1"/>
  <c r="V4" i="1"/>
  <c r="R4" i="1"/>
  <c r="N4" i="1"/>
  <c r="U4" i="1"/>
  <c r="Q4" i="1"/>
  <c r="J4" i="1"/>
  <c r="I4" i="1"/>
  <c r="E4" i="1"/>
  <c r="F4" i="1"/>
  <c r="L4" i="1"/>
  <c r="H4" i="1"/>
  <c r="D4" i="1"/>
  <c r="BC4" i="1" s="1"/>
  <c r="K4" i="1"/>
  <c r="G4" i="1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M2" i="28" l="1"/>
  <c r="K2" i="28"/>
  <c r="BD1" i="1"/>
  <c r="AU3" i="4"/>
  <c r="B5" i="28" l="1"/>
  <c r="B501" i="28" l="1"/>
  <c r="B500" i="28"/>
  <c r="B498" i="28"/>
  <c r="B9" i="28"/>
  <c r="B13" i="28"/>
  <c r="B17" i="28"/>
  <c r="B21" i="28"/>
  <c r="B25" i="28"/>
  <c r="B29" i="28"/>
  <c r="B33" i="28"/>
  <c r="B37" i="28"/>
  <c r="B41" i="28"/>
  <c r="B45" i="28"/>
  <c r="B49" i="28"/>
  <c r="B53" i="28"/>
  <c r="B57" i="28"/>
  <c r="B61" i="28"/>
  <c r="B65" i="28"/>
  <c r="B69" i="28"/>
  <c r="B73" i="28"/>
  <c r="B77" i="28"/>
  <c r="B81" i="28"/>
  <c r="B85" i="28"/>
  <c r="B89" i="28"/>
  <c r="B93" i="28"/>
  <c r="B97" i="28"/>
  <c r="B101" i="28"/>
  <c r="B105" i="28"/>
  <c r="B109" i="28"/>
  <c r="B113" i="28"/>
  <c r="B117" i="28"/>
  <c r="B121" i="28"/>
  <c r="B125" i="28"/>
  <c r="B129" i="28"/>
  <c r="B133" i="28"/>
  <c r="B137" i="28"/>
  <c r="B141" i="28"/>
  <c r="B145" i="28"/>
  <c r="B149" i="28"/>
  <c r="B153" i="28"/>
  <c r="B157" i="28"/>
  <c r="B161" i="28"/>
  <c r="B165" i="28"/>
  <c r="B169" i="28"/>
  <c r="B173" i="28"/>
  <c r="B177" i="28"/>
  <c r="B181" i="28"/>
  <c r="B185" i="28"/>
  <c r="B189" i="28"/>
  <c r="B193" i="28"/>
  <c r="B197" i="28"/>
  <c r="B201" i="28"/>
  <c r="B205" i="28"/>
  <c r="B209" i="28"/>
  <c r="B213" i="28"/>
  <c r="B217" i="28"/>
  <c r="B221" i="28"/>
  <c r="B7" i="28"/>
  <c r="B11" i="28"/>
  <c r="B15" i="28"/>
  <c r="B19" i="28"/>
  <c r="B23" i="28"/>
  <c r="B27" i="28"/>
  <c r="B31" i="28"/>
  <c r="B35" i="28"/>
  <c r="B39" i="28"/>
  <c r="B43" i="28"/>
  <c r="B47" i="28"/>
  <c r="B51" i="28"/>
  <c r="B55" i="28"/>
  <c r="B59" i="28"/>
  <c r="B63" i="28"/>
  <c r="B67" i="28"/>
  <c r="B71" i="28"/>
  <c r="B75" i="28"/>
  <c r="B79" i="28"/>
  <c r="B83" i="28"/>
  <c r="B87" i="28"/>
  <c r="B91" i="28"/>
  <c r="B95" i="28"/>
  <c r="B99" i="28"/>
  <c r="B103" i="28"/>
  <c r="B107" i="28"/>
  <c r="B111" i="28"/>
  <c r="B115" i="28"/>
  <c r="B119" i="28"/>
  <c r="B123" i="28"/>
  <c r="B127" i="28"/>
  <c r="B131" i="28"/>
  <c r="B135" i="28"/>
  <c r="B139" i="28"/>
  <c r="B143" i="28"/>
  <c r="B147" i="28"/>
  <c r="B151" i="28"/>
  <c r="B155" i="28"/>
  <c r="B159" i="28"/>
  <c r="B163" i="28"/>
  <c r="B167" i="28"/>
  <c r="B171" i="28"/>
  <c r="B175" i="28"/>
  <c r="B179" i="28"/>
  <c r="B183" i="28"/>
  <c r="B187" i="28"/>
  <c r="B191" i="28"/>
  <c r="B195" i="28"/>
  <c r="B199" i="28"/>
  <c r="B203" i="28"/>
  <c r="B207" i="28"/>
  <c r="B211" i="28"/>
  <c r="B215" i="28"/>
  <c r="B219" i="28"/>
  <c r="B223" i="28"/>
  <c r="B227" i="28"/>
  <c r="B231" i="28"/>
  <c r="B235" i="28"/>
  <c r="B239" i="28"/>
  <c r="B243" i="28"/>
  <c r="B247" i="28"/>
  <c r="B251" i="28"/>
  <c r="B255" i="28"/>
  <c r="B259" i="28"/>
  <c r="B263" i="28"/>
  <c r="B267" i="28"/>
  <c r="B271" i="28"/>
  <c r="B275" i="28"/>
  <c r="B279" i="28"/>
  <c r="B283" i="28"/>
  <c r="B287" i="28"/>
  <c r="B291" i="28"/>
  <c r="B295" i="28"/>
  <c r="B299" i="28"/>
  <c r="B303" i="28"/>
  <c r="B307" i="28"/>
  <c r="B311" i="28"/>
  <c r="B315" i="28"/>
  <c r="B319" i="28"/>
  <c r="B323" i="28"/>
  <c r="B327" i="28"/>
  <c r="B331" i="28"/>
  <c r="B335" i="28"/>
  <c r="B339" i="28"/>
  <c r="B343" i="28"/>
  <c r="B499" i="28"/>
  <c r="B14" i="28"/>
  <c r="B22" i="28"/>
  <c r="B30" i="28"/>
  <c r="B38" i="28"/>
  <c r="B46" i="28"/>
  <c r="B54" i="28"/>
  <c r="B62" i="28"/>
  <c r="B70" i="28"/>
  <c r="B78" i="28"/>
  <c r="B86" i="28"/>
  <c r="B94" i="28"/>
  <c r="B102" i="28"/>
  <c r="B110" i="28"/>
  <c r="B118" i="28"/>
  <c r="B126" i="28"/>
  <c r="B134" i="28"/>
  <c r="B142" i="28"/>
  <c r="B150" i="28"/>
  <c r="B158" i="28"/>
  <c r="B166" i="28"/>
  <c r="B174" i="28"/>
  <c r="B182" i="28"/>
  <c r="B190" i="28"/>
  <c r="B198" i="28"/>
  <c r="B206" i="28"/>
  <c r="B214" i="28"/>
  <c r="B222" i="28"/>
  <c r="B228" i="28"/>
  <c r="B233" i="28"/>
  <c r="B238" i="28"/>
  <c r="B244" i="28"/>
  <c r="B249" i="28"/>
  <c r="B254" i="28"/>
  <c r="B260" i="28"/>
  <c r="B265" i="28"/>
  <c r="B270" i="28"/>
  <c r="B276" i="28"/>
  <c r="B281" i="28"/>
  <c r="B286" i="28"/>
  <c r="B292" i="28"/>
  <c r="B297" i="28"/>
  <c r="B302" i="28"/>
  <c r="B308" i="28"/>
  <c r="B313" i="28"/>
  <c r="B318" i="28"/>
  <c r="B324" i="28"/>
  <c r="B329" i="28"/>
  <c r="B334" i="28"/>
  <c r="B340" i="28"/>
  <c r="B345" i="28"/>
  <c r="B349" i="28"/>
  <c r="B353" i="28"/>
  <c r="B357" i="28"/>
  <c r="B361" i="28"/>
  <c r="B365" i="28"/>
  <c r="B369" i="28"/>
  <c r="B373" i="28"/>
  <c r="B377" i="28"/>
  <c r="B381" i="28"/>
  <c r="B385" i="28"/>
  <c r="B389" i="28"/>
  <c r="B393" i="28"/>
  <c r="B397" i="28"/>
  <c r="B401" i="28"/>
  <c r="B405" i="28"/>
  <c r="B409" i="28"/>
  <c r="B413" i="28"/>
  <c r="B417" i="28"/>
  <c r="B421" i="28"/>
  <c r="B425" i="28"/>
  <c r="B429" i="28"/>
  <c r="B433" i="28"/>
  <c r="B437" i="28"/>
  <c r="B441" i="28"/>
  <c r="B445" i="28"/>
  <c r="B449" i="28"/>
  <c r="B453" i="28"/>
  <c r="B457" i="28"/>
  <c r="B461" i="28"/>
  <c r="B465" i="28"/>
  <c r="B469" i="28"/>
  <c r="B473" i="28"/>
  <c r="B477" i="28"/>
  <c r="B481" i="28"/>
  <c r="B8" i="28"/>
  <c r="B16" i="28"/>
  <c r="B24" i="28"/>
  <c r="B32" i="28"/>
  <c r="B40" i="28"/>
  <c r="B48" i="28"/>
  <c r="B56" i="28"/>
  <c r="B64" i="28"/>
  <c r="B72" i="28"/>
  <c r="B80" i="28"/>
  <c r="B88" i="28"/>
  <c r="B96" i="28"/>
  <c r="B104" i="28"/>
  <c r="B112" i="28"/>
  <c r="B120" i="28"/>
  <c r="B128" i="28"/>
  <c r="B136" i="28"/>
  <c r="B144" i="28"/>
  <c r="B152" i="28"/>
  <c r="B160" i="28"/>
  <c r="B168" i="28"/>
  <c r="B176" i="28"/>
  <c r="B184" i="28"/>
  <c r="B192" i="28"/>
  <c r="B200" i="28"/>
  <c r="B208" i="28"/>
  <c r="B216" i="28"/>
  <c r="B224" i="28"/>
  <c r="B229" i="28"/>
  <c r="B234" i="28"/>
  <c r="B240" i="28"/>
  <c r="B245" i="28"/>
  <c r="B250" i="28"/>
  <c r="B256" i="28"/>
  <c r="B261" i="28"/>
  <c r="B266" i="28"/>
  <c r="B272" i="28"/>
  <c r="B10" i="28"/>
  <c r="B26" i="28"/>
  <c r="B42" i="28"/>
  <c r="B58" i="28"/>
  <c r="B74" i="28"/>
  <c r="B90" i="28"/>
  <c r="B106" i="28"/>
  <c r="B122" i="28"/>
  <c r="B138" i="28"/>
  <c r="B154" i="28"/>
  <c r="B170" i="28"/>
  <c r="B186" i="28"/>
  <c r="B202" i="28"/>
  <c r="B218" i="28"/>
  <c r="B230" i="28"/>
  <c r="B241" i="28"/>
  <c r="B252" i="28"/>
  <c r="B262" i="28"/>
  <c r="B273" i="28"/>
  <c r="B280" i="28"/>
  <c r="B288" i="28"/>
  <c r="B294" i="28"/>
  <c r="B301" i="28"/>
  <c r="B309" i="28"/>
  <c r="B316" i="28"/>
  <c r="B322" i="28"/>
  <c r="B330" i="28"/>
  <c r="B337" i="28"/>
  <c r="B344" i="28"/>
  <c r="B350" i="28"/>
  <c r="B355" i="28"/>
  <c r="B360" i="28"/>
  <c r="B366" i="28"/>
  <c r="B371" i="28"/>
  <c r="B376" i="28"/>
  <c r="B382" i="28"/>
  <c r="B387" i="28"/>
  <c r="B392" i="28"/>
  <c r="B398" i="28"/>
  <c r="B403" i="28"/>
  <c r="B408" i="28"/>
  <c r="B414" i="28"/>
  <c r="B419" i="28"/>
  <c r="B424" i="28"/>
  <c r="B430" i="28"/>
  <c r="B435" i="28"/>
  <c r="B440" i="28"/>
  <c r="B446" i="28"/>
  <c r="B451" i="28"/>
  <c r="B456" i="28"/>
  <c r="B462" i="28"/>
  <c r="B467" i="28"/>
  <c r="B472" i="28"/>
  <c r="B478" i="28"/>
  <c r="B483" i="28"/>
  <c r="B487" i="28"/>
  <c r="B491" i="28"/>
  <c r="B495" i="28"/>
  <c r="B12" i="28"/>
  <c r="B28" i="28"/>
  <c r="B44" i="28"/>
  <c r="B60" i="28"/>
  <c r="B76" i="28"/>
  <c r="B92" i="28"/>
  <c r="B108" i="28"/>
  <c r="B124" i="28"/>
  <c r="B140" i="28"/>
  <c r="B156" i="28"/>
  <c r="B172" i="28"/>
  <c r="B188" i="28"/>
  <c r="B204" i="28"/>
  <c r="B232" i="28"/>
  <c r="B242" i="28"/>
  <c r="B274" i="28"/>
  <c r="B296" i="28"/>
  <c r="B317" i="28"/>
  <c r="B338" i="28"/>
  <c r="B356" i="28"/>
  <c r="B372" i="28"/>
  <c r="B383" i="28"/>
  <c r="B399" i="28"/>
  <c r="B415" i="28"/>
  <c r="B431" i="28"/>
  <c r="B442" i="28"/>
  <c r="B458" i="28"/>
  <c r="B474" i="28"/>
  <c r="B488" i="28"/>
  <c r="B18" i="28"/>
  <c r="B34" i="28"/>
  <c r="B50" i="28"/>
  <c r="B66" i="28"/>
  <c r="B82" i="28"/>
  <c r="B98" i="28"/>
  <c r="B114" i="28"/>
  <c r="B130" i="28"/>
  <c r="B146" i="28"/>
  <c r="B162" i="28"/>
  <c r="B178" i="28"/>
  <c r="B194" i="28"/>
  <c r="B210" i="28"/>
  <c r="B225" i="28"/>
  <c r="B236" i="28"/>
  <c r="B246" i="28"/>
  <c r="B257" i="28"/>
  <c r="B268" i="28"/>
  <c r="B277" i="28"/>
  <c r="B284" i="28"/>
  <c r="B290" i="28"/>
  <c r="B298" i="28"/>
  <c r="B305" i="28"/>
  <c r="B312" i="28"/>
  <c r="B320" i="28"/>
  <c r="B326" i="28"/>
  <c r="B333" i="28"/>
  <c r="B341" i="28"/>
  <c r="B347" i="28"/>
  <c r="B352" i="28"/>
  <c r="B358" i="28"/>
  <c r="B363" i="28"/>
  <c r="B368" i="28"/>
  <c r="B374" i="28"/>
  <c r="B379" i="28"/>
  <c r="B384" i="28"/>
  <c r="B390" i="28"/>
  <c r="B395" i="28"/>
  <c r="B400" i="28"/>
  <c r="B406" i="28"/>
  <c r="B411" i="28"/>
  <c r="B416" i="28"/>
  <c r="B422" i="28"/>
  <c r="B427" i="28"/>
  <c r="B432" i="28"/>
  <c r="B438" i="28"/>
  <c r="B443" i="28"/>
  <c r="B448" i="28"/>
  <c r="B454" i="28"/>
  <c r="B459" i="28"/>
  <c r="B464" i="28"/>
  <c r="B470" i="28"/>
  <c r="B475" i="28"/>
  <c r="B480" i="28"/>
  <c r="B485" i="28"/>
  <c r="B489" i="28"/>
  <c r="B493" i="28"/>
  <c r="B497" i="28"/>
  <c r="B20" i="28"/>
  <c r="B36" i="28"/>
  <c r="B52" i="28"/>
  <c r="B68" i="28"/>
  <c r="B84" i="28"/>
  <c r="B100" i="28"/>
  <c r="B116" i="28"/>
  <c r="B132" i="28"/>
  <c r="B148" i="28"/>
  <c r="B164" i="28"/>
  <c r="B180" i="28"/>
  <c r="B196" i="28"/>
  <c r="B212" i="28"/>
  <c r="B226" i="28"/>
  <c r="B237" i="28"/>
  <c r="B248" i="28"/>
  <c r="B258" i="28"/>
  <c r="B269" i="28"/>
  <c r="B278" i="28"/>
  <c r="B285" i="28"/>
  <c r="B293" i="28"/>
  <c r="B300" i="28"/>
  <c r="B306" i="28"/>
  <c r="B314" i="28"/>
  <c r="B321" i="28"/>
  <c r="B328" i="28"/>
  <c r="B336" i="28"/>
  <c r="B342" i="28"/>
  <c r="B348" i="28"/>
  <c r="B354" i="28"/>
  <c r="B359" i="28"/>
  <c r="B364" i="28"/>
  <c r="B370" i="28"/>
  <c r="B375" i="28"/>
  <c r="B380" i="28"/>
  <c r="B386" i="28"/>
  <c r="B391" i="28"/>
  <c r="B396" i="28"/>
  <c r="B402" i="28"/>
  <c r="B407" i="28"/>
  <c r="B412" i="28"/>
  <c r="B418" i="28"/>
  <c r="B423" i="28"/>
  <c r="B428" i="28"/>
  <c r="B434" i="28"/>
  <c r="B439" i="28"/>
  <c r="B444" i="28"/>
  <c r="B450" i="28"/>
  <c r="B455" i="28"/>
  <c r="B460" i="28"/>
  <c r="B466" i="28"/>
  <c r="B471" i="28"/>
  <c r="B476" i="28"/>
  <c r="B482" i="28"/>
  <c r="B486" i="28"/>
  <c r="B490" i="28"/>
  <c r="B494" i="28"/>
  <c r="B220" i="28"/>
  <c r="B253" i="28"/>
  <c r="B264" i="28"/>
  <c r="B282" i="28"/>
  <c r="B289" i="28"/>
  <c r="B304" i="28"/>
  <c r="B310" i="28"/>
  <c r="B325" i="28"/>
  <c r="B332" i="28"/>
  <c r="B346" i="28"/>
  <c r="B351" i="28"/>
  <c r="B362" i="28"/>
  <c r="B367" i="28"/>
  <c r="B378" i="28"/>
  <c r="B388" i="28"/>
  <c r="B394" i="28"/>
  <c r="B404" i="28"/>
  <c r="B410" i="28"/>
  <c r="B420" i="28"/>
  <c r="B426" i="28"/>
  <c r="B436" i="28"/>
  <c r="B447" i="28"/>
  <c r="B452" i="28"/>
  <c r="B463" i="28"/>
  <c r="B468" i="28"/>
  <c r="B479" i="28"/>
  <c r="B484" i="28"/>
  <c r="B492" i="28"/>
  <c r="B496" i="28"/>
  <c r="B6" i="28"/>
  <c r="Q3" i="26"/>
  <c r="BI1" i="28" l="1"/>
  <c r="BG1" i="28"/>
  <c r="BH3" i="28"/>
  <c r="BM32" i="1" s="1"/>
  <c r="B32" i="6" s="1"/>
  <c r="BI3" i="28"/>
  <c r="BN32" i="1" s="1"/>
  <c r="BG3" i="28"/>
  <c r="BN31" i="1" s="1"/>
  <c r="BF3" i="28"/>
  <c r="BM31" i="1" s="1"/>
  <c r="B31" i="6" s="1"/>
  <c r="BD3" i="28"/>
  <c r="BM30" i="1" s="1"/>
  <c r="B30" i="6" s="1"/>
  <c r="BC3" i="28"/>
  <c r="BN29" i="1" s="1"/>
  <c r="BE3" i="28"/>
  <c r="BN30" i="1" s="1"/>
  <c r="BE1" i="28"/>
  <c r="BC1" i="28"/>
  <c r="Q1" i="28"/>
  <c r="BA1" i="28"/>
  <c r="H3" i="28"/>
  <c r="BM6" i="1" s="1"/>
  <c r="B6" i="6" s="1"/>
  <c r="L3" i="28"/>
  <c r="BM8" i="1" s="1"/>
  <c r="B8" i="6" s="1"/>
  <c r="P3" i="28"/>
  <c r="BM10" i="1" s="1"/>
  <c r="B10" i="6" s="1"/>
  <c r="T3" i="28"/>
  <c r="BM12" i="1" s="1"/>
  <c r="B12" i="6" s="1"/>
  <c r="X3" i="28"/>
  <c r="BM14" i="1" s="1"/>
  <c r="B14" i="6" s="1"/>
  <c r="AB3" i="28"/>
  <c r="BM16" i="1" s="1"/>
  <c r="B16" i="6" s="1"/>
  <c r="AF3" i="28"/>
  <c r="BM18" i="1" s="1"/>
  <c r="B18" i="6" s="1"/>
  <c r="AJ3" i="28"/>
  <c r="BM20" i="1" s="1"/>
  <c r="B20" i="6" s="1"/>
  <c r="AN3" i="28"/>
  <c r="BM22" i="1" s="1"/>
  <c r="B22" i="6" s="1"/>
  <c r="AR3" i="28"/>
  <c r="BM24" i="1" s="1"/>
  <c r="B24" i="6" s="1"/>
  <c r="E3" i="28"/>
  <c r="BN4" i="1" s="1"/>
  <c r="Q3" i="28"/>
  <c r="BN10" i="1" s="1"/>
  <c r="AC3" i="28"/>
  <c r="BN16" i="1" s="1"/>
  <c r="AO3" i="28"/>
  <c r="BN22" i="1" s="1"/>
  <c r="BA3" i="28"/>
  <c r="BN28" i="1" s="1"/>
  <c r="F3" i="28"/>
  <c r="BM5" i="1" s="1"/>
  <c r="B5" i="6" s="1"/>
  <c r="J3" i="28"/>
  <c r="BM7" i="1" s="1"/>
  <c r="B7" i="6" s="1"/>
  <c r="N3" i="28"/>
  <c r="BM9" i="1" s="1"/>
  <c r="B9" i="6" s="1"/>
  <c r="R3" i="28"/>
  <c r="BM11" i="1" s="1"/>
  <c r="B11" i="6" s="1"/>
  <c r="V3" i="28"/>
  <c r="BM13" i="1" s="1"/>
  <c r="B13" i="6" s="1"/>
  <c r="Z3" i="28"/>
  <c r="BM15" i="1" s="1"/>
  <c r="B15" i="6" s="1"/>
  <c r="AD3" i="28"/>
  <c r="BM17" i="1" s="1"/>
  <c r="B17" i="6" s="1"/>
  <c r="AH3" i="28"/>
  <c r="BM19" i="1" s="1"/>
  <c r="B19" i="6" s="1"/>
  <c r="AL3" i="28"/>
  <c r="BM21" i="1" s="1"/>
  <c r="B21" i="6" s="1"/>
  <c r="AP3" i="28"/>
  <c r="BM23" i="1" s="1"/>
  <c r="B23" i="6" s="1"/>
  <c r="AT3" i="28"/>
  <c r="BM25" i="1" s="1"/>
  <c r="B25" i="6" s="1"/>
  <c r="AX3" i="28"/>
  <c r="BM27" i="1" s="1"/>
  <c r="B27" i="6" s="1"/>
  <c r="AZ3" i="28"/>
  <c r="BM28" i="1" s="1"/>
  <c r="B28" i="6" s="1"/>
  <c r="M3" i="28"/>
  <c r="BN8" i="1" s="1"/>
  <c r="Y3" i="28"/>
  <c r="BN14" i="1" s="1"/>
  <c r="AK3" i="28"/>
  <c r="BN20" i="1" s="1"/>
  <c r="AW3" i="28"/>
  <c r="BN26" i="1" s="1"/>
  <c r="G3" i="28"/>
  <c r="BN5" i="1" s="1"/>
  <c r="K3" i="28"/>
  <c r="BN7" i="1" s="1"/>
  <c r="O3" i="28"/>
  <c r="BN9" i="1" s="1"/>
  <c r="S3" i="28"/>
  <c r="BN11" i="1" s="1"/>
  <c r="W3" i="28"/>
  <c r="BN13" i="1" s="1"/>
  <c r="AA3" i="28"/>
  <c r="BN15" i="1" s="1"/>
  <c r="AE3" i="28"/>
  <c r="BN17" i="1" s="1"/>
  <c r="AI3" i="28"/>
  <c r="BN19" i="1" s="1"/>
  <c r="AM3" i="28"/>
  <c r="BN21" i="1" s="1"/>
  <c r="AQ3" i="28"/>
  <c r="BN23" i="1" s="1"/>
  <c r="AU3" i="28"/>
  <c r="BN25" i="1" s="1"/>
  <c r="AY3" i="28"/>
  <c r="BN27" i="1" s="1"/>
  <c r="AV3" i="28"/>
  <c r="BM26" i="1" s="1"/>
  <c r="B26" i="6" s="1"/>
  <c r="I3" i="28"/>
  <c r="BN6" i="1" s="1"/>
  <c r="U3" i="28"/>
  <c r="BN12" i="1" s="1"/>
  <c r="AG3" i="28"/>
  <c r="BN18" i="1" s="1"/>
  <c r="AS3" i="28"/>
  <c r="BN24" i="1" s="1"/>
  <c r="I1" i="28"/>
  <c r="AY1" i="28"/>
  <c r="AQ1" i="28"/>
  <c r="K1" i="28"/>
  <c r="AG1" i="28"/>
  <c r="Y1" i="28"/>
  <c r="AE1" i="28"/>
  <c r="AW1" i="28"/>
  <c r="AI1" i="28"/>
  <c r="AS1" i="28"/>
  <c r="AU1" i="28"/>
  <c r="AC1" i="28"/>
  <c r="U1" i="28"/>
  <c r="AO1" i="28"/>
  <c r="O1" i="28"/>
  <c r="AA1" i="28"/>
  <c r="S1" i="28"/>
  <c r="W1" i="28"/>
  <c r="M1" i="28"/>
  <c r="AK1" i="28"/>
  <c r="G1" i="28"/>
  <c r="E1" i="28"/>
  <c r="AM1" i="28"/>
  <c r="BB3" i="28"/>
  <c r="BM29" i="1" s="1"/>
  <c r="B29" i="6" s="1"/>
  <c r="D3" i="28"/>
  <c r="BM4" i="1" s="1"/>
  <c r="C27" i="6" l="1"/>
  <c r="C19" i="6"/>
  <c r="C18" i="6"/>
  <c r="C10" i="6"/>
  <c r="C25" i="6"/>
  <c r="C17" i="6"/>
  <c r="C9" i="6"/>
  <c r="C24" i="6"/>
  <c r="C16" i="6"/>
  <c r="C8" i="6"/>
  <c r="C30" i="6"/>
  <c r="C32" i="6"/>
  <c r="L32" i="6" s="1"/>
  <c r="C29" i="6"/>
  <c r="C23" i="6"/>
  <c r="C15" i="6"/>
  <c r="C7" i="6"/>
  <c r="C22" i="6"/>
  <c r="C14" i="6"/>
  <c r="C6" i="6"/>
  <c r="C28" i="6"/>
  <c r="C21" i="6"/>
  <c r="C13" i="6"/>
  <c r="C5" i="6"/>
  <c r="C20" i="6"/>
  <c r="C12" i="6"/>
  <c r="C11" i="6"/>
  <c r="C26" i="6"/>
  <c r="C46" i="6"/>
  <c r="C55" i="6"/>
  <c r="C70" i="6"/>
  <c r="C83" i="6"/>
  <c r="C98" i="6"/>
  <c r="C110" i="6"/>
  <c r="C119" i="6"/>
  <c r="C134" i="6"/>
  <c r="C147" i="6"/>
  <c r="C162" i="6"/>
  <c r="C174" i="6"/>
  <c r="C183" i="6"/>
  <c r="C198" i="6"/>
  <c r="C210" i="6"/>
  <c r="C222" i="6"/>
  <c r="C231" i="6"/>
  <c r="C243" i="6"/>
  <c r="C258" i="6"/>
  <c r="C265" i="6"/>
  <c r="C278" i="6"/>
  <c r="C291" i="6"/>
  <c r="C302" i="6"/>
  <c r="C311" i="6"/>
  <c r="C326" i="6"/>
  <c r="C338" i="6"/>
  <c r="C344" i="6"/>
  <c r="C350" i="6"/>
  <c r="C355" i="6"/>
  <c r="C360" i="6"/>
  <c r="C366" i="6"/>
  <c r="C371" i="6"/>
  <c r="C376" i="6"/>
  <c r="C382" i="6"/>
  <c r="C387" i="6"/>
  <c r="C392" i="6"/>
  <c r="C398" i="6"/>
  <c r="C403" i="6"/>
  <c r="C35" i="6"/>
  <c r="C51" i="6"/>
  <c r="C67" i="6"/>
  <c r="C86" i="6"/>
  <c r="C102" i="6"/>
  <c r="C118" i="6"/>
  <c r="C135" i="6"/>
  <c r="C151" i="6"/>
  <c r="C167" i="6"/>
  <c r="C190" i="6"/>
  <c r="C201" i="6"/>
  <c r="C215" i="6"/>
  <c r="C233" i="6"/>
  <c r="C247" i="6"/>
  <c r="C263" i="6"/>
  <c r="C279" i="6"/>
  <c r="C295" i="6"/>
  <c r="C310" i="6"/>
  <c r="C327" i="6"/>
  <c r="C342" i="6"/>
  <c r="C348" i="6"/>
  <c r="C356" i="6"/>
  <c r="C363" i="6"/>
  <c r="C370" i="6"/>
  <c r="C378" i="6"/>
  <c r="C384" i="6"/>
  <c r="C391" i="6"/>
  <c r="C399" i="6"/>
  <c r="C38" i="6"/>
  <c r="C54" i="6"/>
  <c r="C71" i="6"/>
  <c r="C87" i="6"/>
  <c r="C103" i="6"/>
  <c r="C126" i="6"/>
  <c r="C142" i="6"/>
  <c r="C158" i="6"/>
  <c r="C178" i="6"/>
  <c r="C194" i="6"/>
  <c r="C206" i="6"/>
  <c r="C226" i="6"/>
  <c r="C238" i="6"/>
  <c r="C254" i="6"/>
  <c r="C270" i="6"/>
  <c r="C286" i="6"/>
  <c r="C297" i="6"/>
  <c r="C318" i="6"/>
  <c r="C329" i="6"/>
  <c r="C343" i="6"/>
  <c r="C351" i="6"/>
  <c r="C358" i="6"/>
  <c r="C364" i="6"/>
  <c r="C372" i="6"/>
  <c r="C379" i="6"/>
  <c r="C386" i="6"/>
  <c r="C394" i="6"/>
  <c r="C400" i="6"/>
  <c r="C78" i="6"/>
  <c r="C146" i="6"/>
  <c r="C163" i="6"/>
  <c r="C179" i="6"/>
  <c r="C227" i="6"/>
  <c r="C242" i="6"/>
  <c r="C274" i="6"/>
  <c r="C290" i="6"/>
  <c r="C322" i="6"/>
  <c r="C334" i="6"/>
  <c r="C346" i="6"/>
  <c r="C367" i="6"/>
  <c r="C374" i="6"/>
  <c r="C395" i="6"/>
  <c r="C402" i="6"/>
  <c r="C82" i="6"/>
  <c r="C99" i="6"/>
  <c r="C150" i="6"/>
  <c r="C166" i="6"/>
  <c r="C214" i="6"/>
  <c r="C230" i="6"/>
  <c r="C275" i="6"/>
  <c r="C294" i="6"/>
  <c r="C339" i="6"/>
  <c r="C347" i="6"/>
  <c r="C368" i="6"/>
  <c r="C375" i="6"/>
  <c r="C396" i="6"/>
  <c r="C404" i="6"/>
  <c r="B4" i="6"/>
  <c r="C211" i="6"/>
  <c r="C359" i="6"/>
  <c r="C388" i="6"/>
  <c r="C66" i="6"/>
  <c r="C131" i="6"/>
  <c r="C199" i="6"/>
  <c r="C262" i="6"/>
  <c r="C323" i="6"/>
  <c r="C362" i="6"/>
  <c r="C390" i="6"/>
  <c r="C39" i="6"/>
  <c r="C62" i="6"/>
  <c r="C94" i="6"/>
  <c r="C114" i="6"/>
  <c r="C130" i="6"/>
  <c r="C195" i="6"/>
  <c r="C259" i="6"/>
  <c r="C306" i="6"/>
  <c r="C352" i="6"/>
  <c r="C380" i="6"/>
  <c r="C50" i="6"/>
  <c r="C115" i="6"/>
  <c r="C182" i="6"/>
  <c r="C246" i="6"/>
  <c r="C307" i="6"/>
  <c r="C354" i="6"/>
  <c r="C383" i="6"/>
  <c r="C298" i="6"/>
  <c r="C389" i="6"/>
  <c r="C321" i="6"/>
  <c r="C253" i="6"/>
  <c r="C181" i="6"/>
  <c r="C170" i="6"/>
  <c r="C353" i="6"/>
  <c r="C285" i="6"/>
  <c r="C213" i="6"/>
  <c r="C256" i="6"/>
  <c r="C218" i="6"/>
  <c r="C381" i="6"/>
  <c r="C349" i="6"/>
  <c r="C313" i="6"/>
  <c r="C277" i="6"/>
  <c r="C241" i="6"/>
  <c r="C205" i="6"/>
  <c r="C165" i="6"/>
  <c r="C328" i="6"/>
  <c r="C312" i="6"/>
  <c r="C296" i="6"/>
  <c r="C280" i="6"/>
  <c r="C264" i="6"/>
  <c r="C244" i="6"/>
  <c r="C228" i="6"/>
  <c r="C212" i="6"/>
  <c r="C196" i="6"/>
  <c r="C180" i="6"/>
  <c r="C164" i="6"/>
  <c r="C331" i="6"/>
  <c r="C299" i="6"/>
  <c r="C267" i="6"/>
  <c r="C235" i="6"/>
  <c r="C203" i="6"/>
  <c r="C171" i="6"/>
  <c r="C47" i="6"/>
  <c r="C145" i="6"/>
  <c r="C129" i="6"/>
  <c r="C113" i="6"/>
  <c r="C97" i="6"/>
  <c r="C81" i="6"/>
  <c r="C65" i="6"/>
  <c r="C49" i="6"/>
  <c r="C156" i="6"/>
  <c r="C140" i="6"/>
  <c r="C124" i="6"/>
  <c r="C108" i="6"/>
  <c r="C92" i="6"/>
  <c r="C72" i="6"/>
  <c r="C56" i="6"/>
  <c r="C40" i="6"/>
  <c r="C75" i="6"/>
  <c r="C159" i="6"/>
  <c r="C127" i="6"/>
  <c r="C95" i="6"/>
  <c r="C58" i="6"/>
  <c r="C250" i="6"/>
  <c r="C373" i="6"/>
  <c r="C301" i="6"/>
  <c r="C237" i="6"/>
  <c r="C161" i="6"/>
  <c r="C401" i="6"/>
  <c r="C337" i="6"/>
  <c r="C273" i="6"/>
  <c r="C197" i="6"/>
  <c r="C314" i="6"/>
  <c r="C202" i="6"/>
  <c r="C377" i="6"/>
  <c r="C345" i="6"/>
  <c r="C309" i="6"/>
  <c r="C261" i="6"/>
  <c r="C225" i="6"/>
  <c r="C189" i="6"/>
  <c r="C340" i="6"/>
  <c r="C324" i="6"/>
  <c r="C308" i="6"/>
  <c r="C292" i="6"/>
  <c r="C276" i="6"/>
  <c r="C260" i="6"/>
  <c r="C240" i="6"/>
  <c r="C224" i="6"/>
  <c r="C186" i="6"/>
  <c r="C357" i="6"/>
  <c r="C289" i="6"/>
  <c r="C217" i="6"/>
  <c r="C330" i="6"/>
  <c r="C385" i="6"/>
  <c r="C317" i="6"/>
  <c r="C249" i="6"/>
  <c r="C177" i="6"/>
  <c r="C282" i="6"/>
  <c r="C405" i="6"/>
  <c r="C365" i="6"/>
  <c r="C333" i="6"/>
  <c r="C293" i="6"/>
  <c r="C257" i="6"/>
  <c r="C221" i="6"/>
  <c r="C185" i="6"/>
  <c r="C336" i="6"/>
  <c r="C320" i="6"/>
  <c r="C304" i="6"/>
  <c r="C288" i="6"/>
  <c r="C272" i="6"/>
  <c r="C252" i="6"/>
  <c r="C236" i="6"/>
  <c r="C220" i="6"/>
  <c r="C204" i="6"/>
  <c r="C188" i="6"/>
  <c r="C172" i="6"/>
  <c r="C80" i="6"/>
  <c r="C315" i="6"/>
  <c r="C283" i="6"/>
  <c r="C251" i="6"/>
  <c r="C219" i="6"/>
  <c r="C187" i="6"/>
  <c r="C123" i="6"/>
  <c r="C153" i="6"/>
  <c r="C137" i="6"/>
  <c r="C121" i="6"/>
  <c r="C105" i="6"/>
  <c r="C89" i="6"/>
  <c r="C73" i="6"/>
  <c r="C57" i="6"/>
  <c r="C41" i="6"/>
  <c r="C148" i="6"/>
  <c r="C132" i="6"/>
  <c r="C116" i="6"/>
  <c r="C100" i="6"/>
  <c r="C84" i="6"/>
  <c r="C64" i="6"/>
  <c r="C48" i="6"/>
  <c r="C107" i="6"/>
  <c r="C43" i="6"/>
  <c r="C143" i="6"/>
  <c r="C111" i="6"/>
  <c r="C74" i="6"/>
  <c r="C31" i="6"/>
  <c r="C397" i="6"/>
  <c r="C341" i="6"/>
  <c r="C269" i="6"/>
  <c r="C193" i="6"/>
  <c r="C234" i="6"/>
  <c r="C369" i="6"/>
  <c r="C305" i="6"/>
  <c r="C229" i="6"/>
  <c r="C169" i="6"/>
  <c r="C266" i="6"/>
  <c r="C393" i="6"/>
  <c r="C361" i="6"/>
  <c r="C325" i="6"/>
  <c r="C281" i="6"/>
  <c r="C245" i="6"/>
  <c r="C209" i="6"/>
  <c r="C173" i="6"/>
  <c r="C332" i="6"/>
  <c r="C316" i="6"/>
  <c r="C300" i="6"/>
  <c r="C284" i="6"/>
  <c r="C268" i="6"/>
  <c r="C248" i="6"/>
  <c r="C232" i="6"/>
  <c r="C216" i="6"/>
  <c r="C208" i="6"/>
  <c r="C176" i="6"/>
  <c r="C319" i="6"/>
  <c r="C255" i="6"/>
  <c r="C191" i="6"/>
  <c r="C157" i="6"/>
  <c r="C125" i="6"/>
  <c r="C93" i="6"/>
  <c r="C61" i="6"/>
  <c r="C152" i="6"/>
  <c r="C120" i="6"/>
  <c r="C88" i="6"/>
  <c r="C52" i="6"/>
  <c r="C59" i="6"/>
  <c r="C122" i="6"/>
  <c r="C42" i="6"/>
  <c r="C223" i="6"/>
  <c r="C141" i="6"/>
  <c r="C45" i="6"/>
  <c r="C136" i="6"/>
  <c r="C68" i="6"/>
  <c r="C139" i="6"/>
  <c r="C90" i="6"/>
  <c r="C335" i="6"/>
  <c r="C207" i="6"/>
  <c r="C133" i="6"/>
  <c r="C69" i="6"/>
  <c r="C128" i="6"/>
  <c r="C60" i="6"/>
  <c r="C138" i="6"/>
  <c r="C200" i="6"/>
  <c r="C168" i="6"/>
  <c r="C303" i="6"/>
  <c r="C239" i="6"/>
  <c r="C175" i="6"/>
  <c r="C149" i="6"/>
  <c r="C117" i="6"/>
  <c r="C85" i="6"/>
  <c r="C53" i="6"/>
  <c r="C144" i="6"/>
  <c r="C112" i="6"/>
  <c r="C76" i="6"/>
  <c r="C44" i="6"/>
  <c r="C106" i="6"/>
  <c r="C192" i="6"/>
  <c r="C160" i="6"/>
  <c r="C287" i="6"/>
  <c r="C155" i="6"/>
  <c r="C109" i="6"/>
  <c r="C77" i="6"/>
  <c r="C104" i="6"/>
  <c r="C36" i="6"/>
  <c r="C154" i="6"/>
  <c r="C184" i="6"/>
  <c r="C271" i="6"/>
  <c r="C79" i="6"/>
  <c r="C101" i="6"/>
  <c r="C37" i="6"/>
  <c r="C96" i="6"/>
  <c r="C91" i="6"/>
  <c r="C63" i="6"/>
  <c r="BK27" i="1"/>
  <c r="BG27" i="1"/>
  <c r="BI27" i="1"/>
  <c r="BE27" i="1"/>
  <c r="BH27" i="1"/>
  <c r="BJ27" i="1"/>
  <c r="BF27" i="1"/>
  <c r="BI26" i="1"/>
  <c r="BE26" i="1"/>
  <c r="BK26" i="1"/>
  <c r="BG26" i="1"/>
  <c r="BH26" i="1"/>
  <c r="BJ26" i="1"/>
  <c r="BF26" i="1"/>
  <c r="BE25" i="1"/>
  <c r="BJ25" i="1"/>
  <c r="BI25" i="1"/>
  <c r="BF25" i="1"/>
  <c r="BH25" i="1"/>
  <c r="BK25" i="1"/>
  <c r="BG25" i="1"/>
  <c r="N1" i="26"/>
  <c r="L1" i="26"/>
  <c r="Y5" i="6" l="1"/>
  <c r="Z5" i="6" s="1"/>
  <c r="Y9" i="6"/>
  <c r="Z9" i="6" s="1"/>
  <c r="Y13" i="6"/>
  <c r="Z13" i="6" s="1"/>
  <c r="Y17" i="6"/>
  <c r="Z17" i="6" s="1"/>
  <c r="Y21" i="6"/>
  <c r="Z21" i="6" s="1"/>
  <c r="Y25" i="6"/>
  <c r="Z25" i="6" s="1"/>
  <c r="Y29" i="6"/>
  <c r="Z29" i="6" s="1"/>
  <c r="Y33" i="6"/>
  <c r="Z33" i="6" s="1"/>
  <c r="Y37" i="6"/>
  <c r="Z37" i="6" s="1"/>
  <c r="Y41" i="6"/>
  <c r="Z41" i="6" s="1"/>
  <c r="Y45" i="6"/>
  <c r="Z45" i="6" s="1"/>
  <c r="Y49" i="6"/>
  <c r="Z49" i="6" s="1"/>
  <c r="Y53" i="6"/>
  <c r="Z53" i="6" s="1"/>
  <c r="Y57" i="6"/>
  <c r="Z57" i="6" s="1"/>
  <c r="Y61" i="6"/>
  <c r="Z61" i="6" s="1"/>
  <c r="Y65" i="6"/>
  <c r="Z65" i="6" s="1"/>
  <c r="Y69" i="6"/>
  <c r="Z69" i="6" s="1"/>
  <c r="Y73" i="6"/>
  <c r="Z73" i="6" s="1"/>
  <c r="Y77" i="6"/>
  <c r="Z77" i="6" s="1"/>
  <c r="Y81" i="6"/>
  <c r="Z81" i="6" s="1"/>
  <c r="Y85" i="6"/>
  <c r="Z85" i="6" s="1"/>
  <c r="Y89" i="6"/>
  <c r="Z89" i="6" s="1"/>
  <c r="Y93" i="6"/>
  <c r="Z93" i="6" s="1"/>
  <c r="Y97" i="6"/>
  <c r="Z97" i="6" s="1"/>
  <c r="Y101" i="6"/>
  <c r="Z101" i="6" s="1"/>
  <c r="Y105" i="6"/>
  <c r="Z105" i="6" s="1"/>
  <c r="Y109" i="6"/>
  <c r="Z109" i="6" s="1"/>
  <c r="Y113" i="6"/>
  <c r="Z113" i="6" s="1"/>
  <c r="Y117" i="6"/>
  <c r="Z117" i="6" s="1"/>
  <c r="Y121" i="6"/>
  <c r="Z121" i="6" s="1"/>
  <c r="Y125" i="6"/>
  <c r="Z125" i="6" s="1"/>
  <c r="Y129" i="6"/>
  <c r="Z129" i="6" s="1"/>
  <c r="Y133" i="6"/>
  <c r="Z133" i="6" s="1"/>
  <c r="Y137" i="6"/>
  <c r="Z137" i="6" s="1"/>
  <c r="Y141" i="6"/>
  <c r="Z141" i="6" s="1"/>
  <c r="Y145" i="6"/>
  <c r="Z145" i="6" s="1"/>
  <c r="Y149" i="6"/>
  <c r="Z149" i="6" s="1"/>
  <c r="Y153" i="6"/>
  <c r="Z153" i="6" s="1"/>
  <c r="Y157" i="6"/>
  <c r="Z157" i="6" s="1"/>
  <c r="Y11" i="6"/>
  <c r="Z11" i="6" s="1"/>
  <c r="Y19" i="6"/>
  <c r="Z19" i="6" s="1"/>
  <c r="Y27" i="6"/>
  <c r="Z27" i="6" s="1"/>
  <c r="Y31" i="6"/>
  <c r="Z31" i="6" s="1"/>
  <c r="Y39" i="6"/>
  <c r="Z39" i="6" s="1"/>
  <c r="Y47" i="6"/>
  <c r="Z47" i="6" s="1"/>
  <c r="Y51" i="6"/>
  <c r="Z51" i="6" s="1"/>
  <c r="Y59" i="6"/>
  <c r="Z59" i="6" s="1"/>
  <c r="Y71" i="6"/>
  <c r="Z71" i="6" s="1"/>
  <c r="Y75" i="6"/>
  <c r="Z75" i="6" s="1"/>
  <c r="Y87" i="6"/>
  <c r="Z87" i="6" s="1"/>
  <c r="Y95" i="6"/>
  <c r="Z95" i="6" s="1"/>
  <c r="Y103" i="6"/>
  <c r="Z103" i="6" s="1"/>
  <c r="Y115" i="6"/>
  <c r="Z115" i="6" s="1"/>
  <c r="Y123" i="6"/>
  <c r="Z123" i="6" s="1"/>
  <c r="Y131" i="6"/>
  <c r="Z131" i="6" s="1"/>
  <c r="Y143" i="6"/>
  <c r="Z143" i="6" s="1"/>
  <c r="Y155" i="6"/>
  <c r="Z155" i="6" s="1"/>
  <c r="Y6" i="6"/>
  <c r="Z6" i="6" s="1"/>
  <c r="Y10" i="6"/>
  <c r="Z10" i="6" s="1"/>
  <c r="Y14" i="6"/>
  <c r="Z14" i="6" s="1"/>
  <c r="Y18" i="6"/>
  <c r="Y22" i="6"/>
  <c r="Y26" i="6"/>
  <c r="Z26" i="6" s="1"/>
  <c r="Y30" i="6"/>
  <c r="Z30" i="6" s="1"/>
  <c r="Y34" i="6"/>
  <c r="Z34" i="6" s="1"/>
  <c r="Y38" i="6"/>
  <c r="Z38" i="6" s="1"/>
  <c r="Y42" i="6"/>
  <c r="Z42" i="6" s="1"/>
  <c r="Y46" i="6"/>
  <c r="Z46" i="6" s="1"/>
  <c r="Y50" i="6"/>
  <c r="Z50" i="6" s="1"/>
  <c r="Y54" i="6"/>
  <c r="Z54" i="6" s="1"/>
  <c r="Y58" i="6"/>
  <c r="Z58" i="6" s="1"/>
  <c r="Y62" i="6"/>
  <c r="Z62" i="6" s="1"/>
  <c r="Y66" i="6"/>
  <c r="Z66" i="6" s="1"/>
  <c r="Y70" i="6"/>
  <c r="Z70" i="6" s="1"/>
  <c r="Y74" i="6"/>
  <c r="Z74" i="6" s="1"/>
  <c r="Y78" i="6"/>
  <c r="Z78" i="6" s="1"/>
  <c r="Y82" i="6"/>
  <c r="Z82" i="6" s="1"/>
  <c r="Y86" i="6"/>
  <c r="Z86" i="6" s="1"/>
  <c r="Y90" i="6"/>
  <c r="Z90" i="6" s="1"/>
  <c r="Y94" i="6"/>
  <c r="Z94" i="6" s="1"/>
  <c r="Y98" i="6"/>
  <c r="Z98" i="6" s="1"/>
  <c r="Y102" i="6"/>
  <c r="Z102" i="6" s="1"/>
  <c r="Y106" i="6"/>
  <c r="Z106" i="6" s="1"/>
  <c r="Y110" i="6"/>
  <c r="Z110" i="6" s="1"/>
  <c r="Y114" i="6"/>
  <c r="Z114" i="6" s="1"/>
  <c r="Y118" i="6"/>
  <c r="Z118" i="6" s="1"/>
  <c r="Y122" i="6"/>
  <c r="Z122" i="6" s="1"/>
  <c r="Y126" i="6"/>
  <c r="Z126" i="6" s="1"/>
  <c r="Y130" i="6"/>
  <c r="Z130" i="6" s="1"/>
  <c r="Y134" i="6"/>
  <c r="Z134" i="6" s="1"/>
  <c r="Y138" i="6"/>
  <c r="Z138" i="6" s="1"/>
  <c r="Y142" i="6"/>
  <c r="Z142" i="6" s="1"/>
  <c r="Y146" i="6"/>
  <c r="Z146" i="6" s="1"/>
  <c r="Y150" i="6"/>
  <c r="Z150" i="6" s="1"/>
  <c r="Y154" i="6"/>
  <c r="Z154" i="6" s="1"/>
  <c r="Y158" i="6"/>
  <c r="Z158" i="6" s="1"/>
  <c r="Y15" i="6"/>
  <c r="Z15" i="6" s="1"/>
  <c r="Y23" i="6"/>
  <c r="Z23" i="6" s="1"/>
  <c r="Y35" i="6"/>
  <c r="Z35" i="6" s="1"/>
  <c r="Y43" i="6"/>
  <c r="Z43" i="6" s="1"/>
  <c r="Y55" i="6"/>
  <c r="Z55" i="6" s="1"/>
  <c r="Y67" i="6"/>
  <c r="Z67" i="6" s="1"/>
  <c r="Y83" i="6"/>
  <c r="Z83" i="6" s="1"/>
  <c r="Y99" i="6"/>
  <c r="Z99" i="6" s="1"/>
  <c r="Y111" i="6"/>
  <c r="Z111" i="6" s="1"/>
  <c r="Y127" i="6"/>
  <c r="Z127" i="6" s="1"/>
  <c r="Y139" i="6"/>
  <c r="Z139" i="6" s="1"/>
  <c r="Y151" i="6"/>
  <c r="Z151" i="6" s="1"/>
  <c r="Y7" i="6"/>
  <c r="Z7" i="6" s="1"/>
  <c r="Y8" i="6"/>
  <c r="Z8" i="6" s="1"/>
  <c r="Y12" i="6"/>
  <c r="Z12" i="6" s="1"/>
  <c r="Y16" i="6"/>
  <c r="Z16" i="6" s="1"/>
  <c r="Y20" i="6"/>
  <c r="Z20" i="6" s="1"/>
  <c r="Y24" i="6"/>
  <c r="Z24" i="6" s="1"/>
  <c r="Y28" i="6"/>
  <c r="Z28" i="6" s="1"/>
  <c r="Y32" i="6"/>
  <c r="Z32" i="6" s="1"/>
  <c r="Y36" i="6"/>
  <c r="Z36" i="6" s="1"/>
  <c r="Y40" i="6"/>
  <c r="Z40" i="6" s="1"/>
  <c r="Y44" i="6"/>
  <c r="Z44" i="6" s="1"/>
  <c r="Y48" i="6"/>
  <c r="Z48" i="6" s="1"/>
  <c r="Y52" i="6"/>
  <c r="Z52" i="6" s="1"/>
  <c r="Y56" i="6"/>
  <c r="Z56" i="6" s="1"/>
  <c r="Y60" i="6"/>
  <c r="Z60" i="6" s="1"/>
  <c r="Y64" i="6"/>
  <c r="Z64" i="6" s="1"/>
  <c r="Y68" i="6"/>
  <c r="Z68" i="6" s="1"/>
  <c r="Y72" i="6"/>
  <c r="Z72" i="6" s="1"/>
  <c r="Y76" i="6"/>
  <c r="Z76" i="6" s="1"/>
  <c r="Y80" i="6"/>
  <c r="Z80" i="6" s="1"/>
  <c r="Y84" i="6"/>
  <c r="Z84" i="6" s="1"/>
  <c r="Y88" i="6"/>
  <c r="Z88" i="6" s="1"/>
  <c r="Y92" i="6"/>
  <c r="Z92" i="6" s="1"/>
  <c r="Y96" i="6"/>
  <c r="Z96" i="6" s="1"/>
  <c r="Y100" i="6"/>
  <c r="Z100" i="6" s="1"/>
  <c r="Y104" i="6"/>
  <c r="Z104" i="6" s="1"/>
  <c r="Y108" i="6"/>
  <c r="Z108" i="6" s="1"/>
  <c r="Y112" i="6"/>
  <c r="Z112" i="6" s="1"/>
  <c r="Y116" i="6"/>
  <c r="Z116" i="6" s="1"/>
  <c r="Y120" i="6"/>
  <c r="Z120" i="6" s="1"/>
  <c r="Y124" i="6"/>
  <c r="Z124" i="6" s="1"/>
  <c r="Y128" i="6"/>
  <c r="Z128" i="6" s="1"/>
  <c r="Y132" i="6"/>
  <c r="Z132" i="6" s="1"/>
  <c r="Y136" i="6"/>
  <c r="Z136" i="6" s="1"/>
  <c r="Y140" i="6"/>
  <c r="Z140" i="6" s="1"/>
  <c r="Y144" i="6"/>
  <c r="Z144" i="6" s="1"/>
  <c r="Y148" i="6"/>
  <c r="Z148" i="6" s="1"/>
  <c r="Y152" i="6"/>
  <c r="Z152" i="6" s="1"/>
  <c r="Y156" i="6"/>
  <c r="Z156" i="6" s="1"/>
  <c r="Y4" i="6"/>
  <c r="Z4" i="6" s="1"/>
  <c r="Y63" i="6"/>
  <c r="Z63" i="6" s="1"/>
  <c r="Y79" i="6"/>
  <c r="Z79" i="6" s="1"/>
  <c r="Y91" i="6"/>
  <c r="Z91" i="6" s="1"/>
  <c r="Y107" i="6"/>
  <c r="Z107" i="6" s="1"/>
  <c r="Y119" i="6"/>
  <c r="Z119" i="6" s="1"/>
  <c r="Y135" i="6"/>
  <c r="Z135" i="6" s="1"/>
  <c r="Y147" i="6"/>
  <c r="Z147" i="6" s="1"/>
  <c r="Y159" i="6"/>
  <c r="Z159" i="6" s="1"/>
  <c r="Z18" i="6"/>
  <c r="Z22" i="6"/>
  <c r="G32" i="6"/>
  <c r="H32" i="6"/>
  <c r="D32" i="6"/>
  <c r="K32" i="6"/>
  <c r="M32" i="6"/>
  <c r="J32" i="6"/>
  <c r="N32" i="6"/>
  <c r="F32" i="6"/>
  <c r="O32" i="6"/>
  <c r="E32" i="6"/>
  <c r="I32" i="6"/>
  <c r="C4" i="6"/>
  <c r="M5" i="26"/>
  <c r="M4" i="26"/>
  <c r="AA117" i="6" l="1"/>
  <c r="AB117" i="6"/>
  <c r="AB148" i="6"/>
  <c r="AA148" i="6"/>
  <c r="AB116" i="6"/>
  <c r="AA116" i="6"/>
  <c r="AB84" i="6"/>
  <c r="AA84" i="6"/>
  <c r="AA85" i="6"/>
  <c r="AB85" i="6"/>
  <c r="AA145" i="6"/>
  <c r="AB145" i="6"/>
  <c r="AA113" i="6"/>
  <c r="AB113" i="6"/>
  <c r="AB80" i="6"/>
  <c r="AA80" i="6"/>
  <c r="AB136" i="6"/>
  <c r="AA136" i="6"/>
  <c r="AB104" i="6"/>
  <c r="AA104" i="6"/>
  <c r="AA61" i="6"/>
  <c r="AB61" i="6"/>
  <c r="AB159" i="6"/>
  <c r="AA159" i="6"/>
  <c r="AB143" i="6"/>
  <c r="AA143" i="6"/>
  <c r="AB127" i="6"/>
  <c r="AA127" i="6"/>
  <c r="AB111" i="6"/>
  <c r="AA111" i="6"/>
  <c r="AB95" i="6"/>
  <c r="AA95" i="6"/>
  <c r="AB76" i="6"/>
  <c r="AA76" i="6"/>
  <c r="AB44" i="6"/>
  <c r="AA44" i="6"/>
  <c r="AB146" i="6"/>
  <c r="AA146" i="6"/>
  <c r="AB130" i="6"/>
  <c r="AA130" i="6"/>
  <c r="AB114" i="6"/>
  <c r="AA114" i="6"/>
  <c r="AB98" i="6"/>
  <c r="AA98" i="6"/>
  <c r="AA81" i="6"/>
  <c r="AB81" i="6"/>
  <c r="AA49" i="6"/>
  <c r="AB49" i="6"/>
  <c r="AB74" i="6"/>
  <c r="AA74" i="6"/>
  <c r="AB58" i="6"/>
  <c r="AA58" i="6"/>
  <c r="AB42" i="6"/>
  <c r="AA42" i="6"/>
  <c r="AB79" i="6"/>
  <c r="AA79" i="6"/>
  <c r="AB63" i="6"/>
  <c r="AA63" i="6"/>
  <c r="AB47" i="6"/>
  <c r="AA47" i="6"/>
  <c r="AA93" i="6"/>
  <c r="AB93" i="6"/>
  <c r="AB140" i="6"/>
  <c r="AA140" i="6"/>
  <c r="AB108" i="6"/>
  <c r="AA108" i="6"/>
  <c r="AA69" i="6"/>
  <c r="AB69" i="6"/>
  <c r="AA157" i="6"/>
  <c r="AB157" i="6"/>
  <c r="AA141" i="6"/>
  <c r="AB141" i="6"/>
  <c r="AB72" i="6"/>
  <c r="AA72" i="6"/>
  <c r="AA137" i="6"/>
  <c r="AB137" i="6"/>
  <c r="AA105" i="6"/>
  <c r="AB105" i="6"/>
  <c r="AB64" i="6"/>
  <c r="AA64" i="6"/>
  <c r="AB128" i="6"/>
  <c r="AA128" i="6"/>
  <c r="AB96" i="6"/>
  <c r="AA96" i="6"/>
  <c r="AA45" i="6"/>
  <c r="AB45" i="6"/>
  <c r="AB155" i="6"/>
  <c r="AA155" i="6"/>
  <c r="AB139" i="6"/>
  <c r="AA139" i="6"/>
  <c r="AB123" i="6"/>
  <c r="AA123" i="6"/>
  <c r="AB107" i="6"/>
  <c r="AA107" i="6"/>
  <c r="AB91" i="6"/>
  <c r="AA91" i="6"/>
  <c r="AB68" i="6"/>
  <c r="AA68" i="6"/>
  <c r="AB36" i="6"/>
  <c r="AA36" i="6"/>
  <c r="AB158" i="6"/>
  <c r="AA158" i="6"/>
  <c r="AB142" i="6"/>
  <c r="AA142" i="6"/>
  <c r="AB126" i="6"/>
  <c r="AA126" i="6"/>
  <c r="AB110" i="6"/>
  <c r="AA110" i="6"/>
  <c r="AB94" i="6"/>
  <c r="AA94" i="6"/>
  <c r="AA73" i="6"/>
  <c r="AB73" i="6"/>
  <c r="AA41" i="6"/>
  <c r="AB41" i="6"/>
  <c r="AB70" i="6"/>
  <c r="AA70" i="6"/>
  <c r="AB54" i="6"/>
  <c r="AA54" i="6"/>
  <c r="AB38" i="6"/>
  <c r="AA38" i="6"/>
  <c r="AB75" i="6"/>
  <c r="AA75" i="6"/>
  <c r="AB59" i="6"/>
  <c r="AA59" i="6"/>
  <c r="AB43" i="6"/>
  <c r="AA43" i="6"/>
  <c r="AB56" i="6"/>
  <c r="AA56" i="6"/>
  <c r="AB132" i="6"/>
  <c r="AA132" i="6"/>
  <c r="AB100" i="6"/>
  <c r="AA100" i="6"/>
  <c r="AA53" i="6"/>
  <c r="AB53" i="6"/>
  <c r="AA125" i="6"/>
  <c r="AB125" i="6"/>
  <c r="AA133" i="6"/>
  <c r="AB133" i="6"/>
  <c r="AB40" i="6"/>
  <c r="AA40" i="6"/>
  <c r="AA129" i="6"/>
  <c r="AB129" i="6"/>
  <c r="AA97" i="6"/>
  <c r="AB97" i="6"/>
  <c r="AB48" i="6"/>
  <c r="AA48" i="6"/>
  <c r="AB152" i="6"/>
  <c r="AA152" i="6"/>
  <c r="AB120" i="6"/>
  <c r="AA120" i="6"/>
  <c r="AB88" i="6"/>
  <c r="AA88" i="6"/>
  <c r="AB151" i="6"/>
  <c r="AA151" i="6"/>
  <c r="AB135" i="6"/>
  <c r="AA135" i="6"/>
  <c r="AB119" i="6"/>
  <c r="AA119" i="6"/>
  <c r="AB103" i="6"/>
  <c r="AA103" i="6"/>
  <c r="AB87" i="6"/>
  <c r="AA87" i="6"/>
  <c r="AB60" i="6"/>
  <c r="AA60" i="6"/>
  <c r="AB154" i="6"/>
  <c r="AA154" i="6"/>
  <c r="AB138" i="6"/>
  <c r="AA138" i="6"/>
  <c r="AB122" i="6"/>
  <c r="AA122" i="6"/>
  <c r="AB106" i="6"/>
  <c r="AA106" i="6"/>
  <c r="AB90" i="6"/>
  <c r="AA90" i="6"/>
  <c r="AA65" i="6"/>
  <c r="AB65" i="6"/>
  <c r="AA33" i="6"/>
  <c r="AB33" i="6"/>
  <c r="AB82" i="6"/>
  <c r="AA82" i="6"/>
  <c r="AB66" i="6"/>
  <c r="AA66" i="6"/>
  <c r="AB50" i="6"/>
  <c r="AA50" i="6"/>
  <c r="AB34" i="6"/>
  <c r="AA34" i="6"/>
  <c r="AB71" i="6"/>
  <c r="AA71" i="6"/>
  <c r="AB55" i="6"/>
  <c r="AA55" i="6"/>
  <c r="AB39" i="6"/>
  <c r="AA39" i="6"/>
  <c r="AA149" i="6"/>
  <c r="AB149" i="6"/>
  <c r="AB156" i="6"/>
  <c r="AA156" i="6"/>
  <c r="AB124" i="6"/>
  <c r="AA124" i="6"/>
  <c r="AB92" i="6"/>
  <c r="AA92" i="6"/>
  <c r="AA37" i="6"/>
  <c r="AB37" i="6"/>
  <c r="AA101" i="6"/>
  <c r="AB101" i="6"/>
  <c r="AA109" i="6"/>
  <c r="AB109" i="6"/>
  <c r="AA153" i="6"/>
  <c r="AB153" i="6"/>
  <c r="AA121" i="6"/>
  <c r="AB121" i="6"/>
  <c r="AA89" i="6"/>
  <c r="AB89" i="6"/>
  <c r="AB144" i="6"/>
  <c r="AA144" i="6"/>
  <c r="AB112" i="6"/>
  <c r="AA112" i="6"/>
  <c r="AA77" i="6"/>
  <c r="AB77" i="6"/>
  <c r="AB147" i="6"/>
  <c r="AA147" i="6"/>
  <c r="AB131" i="6"/>
  <c r="AA131" i="6"/>
  <c r="AB115" i="6"/>
  <c r="AA115" i="6"/>
  <c r="AB99" i="6"/>
  <c r="AA99" i="6"/>
  <c r="AB83" i="6"/>
  <c r="AA83" i="6"/>
  <c r="AB52" i="6"/>
  <c r="AA52" i="6"/>
  <c r="AB150" i="6"/>
  <c r="AA150" i="6"/>
  <c r="AB134" i="6"/>
  <c r="AA134" i="6"/>
  <c r="AB118" i="6"/>
  <c r="AA118" i="6"/>
  <c r="AB102" i="6"/>
  <c r="AA102" i="6"/>
  <c r="AB86" i="6"/>
  <c r="AA86" i="6"/>
  <c r="AA57" i="6"/>
  <c r="AB57" i="6"/>
  <c r="AB78" i="6"/>
  <c r="AA78" i="6"/>
  <c r="AB62" i="6"/>
  <c r="AA62" i="6"/>
  <c r="AB46" i="6"/>
  <c r="AA46" i="6"/>
  <c r="AB67" i="6"/>
  <c r="AA67" i="6"/>
  <c r="AB51" i="6"/>
  <c r="AA51" i="6"/>
  <c r="AB35" i="6"/>
  <c r="AA35" i="6"/>
  <c r="B3" i="26"/>
  <c r="B495" i="26" l="1"/>
  <c r="B496" i="26"/>
  <c r="B5" i="26"/>
  <c r="B250" i="26"/>
  <c r="B254" i="26"/>
  <c r="B258" i="26"/>
  <c r="B262" i="26"/>
  <c r="B266" i="26"/>
  <c r="B270" i="26"/>
  <c r="B274" i="26"/>
  <c r="B278" i="26"/>
  <c r="B282" i="26"/>
  <c r="B286" i="26"/>
  <c r="B290" i="26"/>
  <c r="B294" i="26"/>
  <c r="B298" i="26"/>
  <c r="B302" i="26"/>
  <c r="B306" i="26"/>
  <c r="B310" i="26"/>
  <c r="B314" i="26"/>
  <c r="B318" i="26"/>
  <c r="B322" i="26"/>
  <c r="B326" i="26"/>
  <c r="B330" i="26"/>
  <c r="B334" i="26"/>
  <c r="B338" i="26"/>
  <c r="B342" i="26"/>
  <c r="B346" i="26"/>
  <c r="B350" i="26"/>
  <c r="B354" i="26"/>
  <c r="B358" i="26"/>
  <c r="B362" i="26"/>
  <c r="B366" i="26"/>
  <c r="B370" i="26"/>
  <c r="B374" i="26"/>
  <c r="B378" i="26"/>
  <c r="B382" i="26"/>
  <c r="B386" i="26"/>
  <c r="B390" i="26"/>
  <c r="B394" i="26"/>
  <c r="B398" i="26"/>
  <c r="B402" i="26"/>
  <c r="B406" i="26"/>
  <c r="B410" i="26"/>
  <c r="B414" i="26"/>
  <c r="B418" i="26"/>
  <c r="B422" i="26"/>
  <c r="B426" i="26"/>
  <c r="B430" i="26"/>
  <c r="B434" i="26"/>
  <c r="B438" i="26"/>
  <c r="B442" i="26"/>
  <c r="B446" i="26"/>
  <c r="B450" i="26"/>
  <c r="B454" i="26"/>
  <c r="B458" i="26"/>
  <c r="B462" i="26"/>
  <c r="B466" i="26"/>
  <c r="B470" i="26"/>
  <c r="B474" i="26"/>
  <c r="B478" i="26"/>
  <c r="B482" i="26"/>
  <c r="B486" i="26"/>
  <c r="B490" i="26"/>
  <c r="B494" i="26"/>
  <c r="B251" i="26"/>
  <c r="B259" i="26"/>
  <c r="B267" i="26"/>
  <c r="B275" i="26"/>
  <c r="B283" i="26"/>
  <c r="B291" i="26"/>
  <c r="B299" i="26"/>
  <c r="B307" i="26"/>
  <c r="B315" i="26"/>
  <c r="B323" i="26"/>
  <c r="B331" i="26"/>
  <c r="B339" i="26"/>
  <c r="B347" i="26"/>
  <c r="B355" i="26"/>
  <c r="B363" i="26"/>
  <c r="B371" i="26"/>
  <c r="B379" i="26"/>
  <c r="B387" i="26"/>
  <c r="B395" i="26"/>
  <c r="B403" i="26"/>
  <c r="B411" i="26"/>
  <c r="B253" i="26"/>
  <c r="B257" i="26"/>
  <c r="B261" i="26"/>
  <c r="B265" i="26"/>
  <c r="B269" i="26"/>
  <c r="B273" i="26"/>
  <c r="B277" i="26"/>
  <c r="B281" i="26"/>
  <c r="B285" i="26"/>
  <c r="B289" i="26"/>
  <c r="B293" i="26"/>
  <c r="B297" i="26"/>
  <c r="B301" i="26"/>
  <c r="B305" i="26"/>
  <c r="B309" i="26"/>
  <c r="B313" i="26"/>
  <c r="B317" i="26"/>
  <c r="B321" i="26"/>
  <c r="B325" i="26"/>
  <c r="B329" i="26"/>
  <c r="B333" i="26"/>
  <c r="B337" i="26"/>
  <c r="B341" i="26"/>
  <c r="B345" i="26"/>
  <c r="B349" i="26"/>
  <c r="B353" i="26"/>
  <c r="B357" i="26"/>
  <c r="B361" i="26"/>
  <c r="B365" i="26"/>
  <c r="B369" i="26"/>
  <c r="B373" i="26"/>
  <c r="B377" i="26"/>
  <c r="B381" i="26"/>
  <c r="B385" i="26"/>
  <c r="B389" i="26"/>
  <c r="B393" i="26"/>
  <c r="B397" i="26"/>
  <c r="B401" i="26"/>
  <c r="B405" i="26"/>
  <c r="B409" i="26"/>
  <c r="B413" i="26"/>
  <c r="B417" i="26"/>
  <c r="B421" i="26"/>
  <c r="B425" i="26"/>
  <c r="B429" i="26"/>
  <c r="B433" i="26"/>
  <c r="B437" i="26"/>
  <c r="B441" i="26"/>
  <c r="B445" i="26"/>
  <c r="B449" i="26"/>
  <c r="B453" i="26"/>
  <c r="B457" i="26"/>
  <c r="B461" i="26"/>
  <c r="B465" i="26"/>
  <c r="B469" i="26"/>
  <c r="B473" i="26"/>
  <c r="B477" i="26"/>
  <c r="B481" i="26"/>
  <c r="B485" i="26"/>
  <c r="B489" i="26"/>
  <c r="B493" i="26"/>
  <c r="B255" i="26"/>
  <c r="B263" i="26"/>
  <c r="B271" i="26"/>
  <c r="B279" i="26"/>
  <c r="B287" i="26"/>
  <c r="B295" i="26"/>
  <c r="B303" i="26"/>
  <c r="B311" i="26"/>
  <c r="B319" i="26"/>
  <c r="B327" i="26"/>
  <c r="B335" i="26"/>
  <c r="B343" i="26"/>
  <c r="B351" i="26"/>
  <c r="B359" i="26"/>
  <c r="B367" i="26"/>
  <c r="B375" i="26"/>
  <c r="B383" i="26"/>
  <c r="B391" i="26"/>
  <c r="B399" i="26"/>
  <c r="B407" i="26"/>
  <c r="B252" i="26"/>
  <c r="B268" i="26"/>
  <c r="B284" i="26"/>
  <c r="B300" i="26"/>
  <c r="B316" i="26"/>
  <c r="B332" i="26"/>
  <c r="B348" i="26"/>
  <c r="B364" i="26"/>
  <c r="B380" i="26"/>
  <c r="B396" i="26"/>
  <c r="B412" i="26"/>
  <c r="B420" i="26"/>
  <c r="B428" i="26"/>
  <c r="B436" i="26"/>
  <c r="B444" i="26"/>
  <c r="B452" i="26"/>
  <c r="B460" i="26"/>
  <c r="B468" i="26"/>
  <c r="B476" i="26"/>
  <c r="B484" i="26"/>
  <c r="B492" i="26"/>
  <c r="B256" i="26"/>
  <c r="B272" i="26"/>
  <c r="B288" i="26"/>
  <c r="B304" i="26"/>
  <c r="B320" i="26"/>
  <c r="B336" i="26"/>
  <c r="B352" i="26"/>
  <c r="B368" i="26"/>
  <c r="B384" i="26"/>
  <c r="B400" i="26"/>
  <c r="B415" i="26"/>
  <c r="B423" i="26"/>
  <c r="B431" i="26"/>
  <c r="B439" i="26"/>
  <c r="B447" i="26"/>
  <c r="B455" i="26"/>
  <c r="B463" i="26"/>
  <c r="B471" i="26"/>
  <c r="B479" i="26"/>
  <c r="B487" i="26"/>
  <c r="B260" i="26"/>
  <c r="B276" i="26"/>
  <c r="B292" i="26"/>
  <c r="B308" i="26"/>
  <c r="B324" i="26"/>
  <c r="B340" i="26"/>
  <c r="B356" i="26"/>
  <c r="B372" i="26"/>
  <c r="B388" i="26"/>
  <c r="B404" i="26"/>
  <c r="B416" i="26"/>
  <c r="B424" i="26"/>
  <c r="B432" i="26"/>
  <c r="B440" i="26"/>
  <c r="B448" i="26"/>
  <c r="B456" i="26"/>
  <c r="B464" i="26"/>
  <c r="B472" i="26"/>
  <c r="B480" i="26"/>
  <c r="B488" i="26"/>
  <c r="B264" i="26"/>
  <c r="B280" i="26"/>
  <c r="B296" i="26"/>
  <c r="B312" i="26"/>
  <c r="B328" i="26"/>
  <c r="B344" i="26"/>
  <c r="B360" i="26"/>
  <c r="B376" i="26"/>
  <c r="B392" i="26"/>
  <c r="B408" i="26"/>
  <c r="B419" i="26"/>
  <c r="B427" i="26"/>
  <c r="B435" i="26"/>
  <c r="B443" i="26"/>
  <c r="B451" i="26"/>
  <c r="B459" i="26"/>
  <c r="B467" i="26"/>
  <c r="B475" i="26"/>
  <c r="B483" i="26"/>
  <c r="B491" i="26"/>
  <c r="B248" i="26"/>
  <c r="B232" i="26"/>
  <c r="B216" i="26"/>
  <c r="B200" i="26"/>
  <c r="B184" i="26"/>
  <c r="B168" i="26"/>
  <c r="B160" i="26"/>
  <c r="B144" i="26"/>
  <c r="B128" i="26"/>
  <c r="B112" i="26"/>
  <c r="B104" i="26"/>
  <c r="B77" i="26"/>
  <c r="B61" i="26"/>
  <c r="B29" i="26"/>
  <c r="B245" i="26"/>
  <c r="B237" i="26"/>
  <c r="B229" i="26"/>
  <c r="B221" i="26"/>
  <c r="B213" i="26"/>
  <c r="B205" i="26"/>
  <c r="B197" i="26"/>
  <c r="B189" i="26"/>
  <c r="B181" i="26"/>
  <c r="B173" i="26"/>
  <c r="B165" i="26"/>
  <c r="B157" i="26"/>
  <c r="B149" i="26"/>
  <c r="B141" i="26"/>
  <c r="B133" i="26"/>
  <c r="B125" i="26"/>
  <c r="B117" i="26"/>
  <c r="B109" i="26"/>
  <c r="B101" i="26"/>
  <c r="B89" i="26"/>
  <c r="B73" i="26"/>
  <c r="B57" i="26"/>
  <c r="B41" i="26"/>
  <c r="B25" i="26"/>
  <c r="B240" i="26"/>
  <c r="B224" i="26"/>
  <c r="B208" i="26"/>
  <c r="B192" i="26"/>
  <c r="B176" i="26"/>
  <c r="B152" i="26"/>
  <c r="B136" i="26"/>
  <c r="B120" i="26"/>
  <c r="B93" i="26"/>
  <c r="B45" i="26"/>
  <c r="B244" i="26"/>
  <c r="B236" i="26"/>
  <c r="B228" i="26"/>
  <c r="B220" i="26"/>
  <c r="B212" i="26"/>
  <c r="B204" i="26"/>
  <c r="B196" i="26"/>
  <c r="B188" i="26"/>
  <c r="B180" i="26"/>
  <c r="B172" i="26"/>
  <c r="B164" i="26"/>
  <c r="B156" i="26"/>
  <c r="B148" i="26"/>
  <c r="B140" i="26"/>
  <c r="B132" i="26"/>
  <c r="B124" i="26"/>
  <c r="B116" i="26"/>
  <c r="B108" i="26"/>
  <c r="B100" i="26"/>
  <c r="B85" i="26"/>
  <c r="B69" i="26"/>
  <c r="B53" i="26"/>
  <c r="B37" i="26"/>
  <c r="B21" i="26"/>
  <c r="B249" i="26"/>
  <c r="B241" i="26"/>
  <c r="B233" i="26"/>
  <c r="B225" i="26"/>
  <c r="B217" i="26"/>
  <c r="B209" i="26"/>
  <c r="B201" i="26"/>
  <c r="B193" i="26"/>
  <c r="B185" i="26"/>
  <c r="B177" i="26"/>
  <c r="B169" i="26"/>
  <c r="B161" i="26"/>
  <c r="B153" i="26"/>
  <c r="B145" i="26"/>
  <c r="B137" i="26"/>
  <c r="B129" i="26"/>
  <c r="B121" i="26"/>
  <c r="B113" i="26"/>
  <c r="B105" i="26"/>
  <c r="B97" i="26"/>
  <c r="B81" i="26"/>
  <c r="B65" i="26"/>
  <c r="B49" i="26"/>
  <c r="B33" i="26"/>
  <c r="B17" i="26"/>
  <c r="B247" i="26"/>
  <c r="B243" i="26"/>
  <c r="B239" i="26"/>
  <c r="B235" i="26"/>
  <c r="B231" i="26"/>
  <c r="B227" i="26"/>
  <c r="B223" i="26"/>
  <c r="B219" i="26"/>
  <c r="B215" i="26"/>
  <c r="B211" i="26"/>
  <c r="B207" i="26"/>
  <c r="B203" i="26"/>
  <c r="B199" i="26"/>
  <c r="B195" i="26"/>
  <c r="B191" i="26"/>
  <c r="B187" i="26"/>
  <c r="B183" i="26"/>
  <c r="B179" i="26"/>
  <c r="B175" i="26"/>
  <c r="B171" i="26"/>
  <c r="B167" i="26"/>
  <c r="B163" i="26"/>
  <c r="B159" i="26"/>
  <c r="B155" i="26"/>
  <c r="B151" i="26"/>
  <c r="B147" i="26"/>
  <c r="B143" i="26"/>
  <c r="B139" i="26"/>
  <c r="B135" i="26"/>
  <c r="B131" i="26"/>
  <c r="B127" i="26"/>
  <c r="B123" i="26"/>
  <c r="B119" i="26"/>
  <c r="B115" i="26"/>
  <c r="B111" i="26"/>
  <c r="B107" i="26"/>
  <c r="B103" i="26"/>
  <c r="B99" i="26"/>
  <c r="B95" i="26"/>
  <c r="B91" i="26"/>
  <c r="B87" i="26"/>
  <c r="B83" i="26"/>
  <c r="B79" i="26"/>
  <c r="B75" i="26"/>
  <c r="B71" i="26"/>
  <c r="B67" i="26"/>
  <c r="B63" i="26"/>
  <c r="B59" i="26"/>
  <c r="B55" i="26"/>
  <c r="B51" i="26"/>
  <c r="B47" i="26"/>
  <c r="B43" i="26"/>
  <c r="B39" i="26"/>
  <c r="B35" i="26"/>
  <c r="B31" i="26"/>
  <c r="B27" i="26"/>
  <c r="B23" i="26"/>
  <c r="B19" i="26"/>
  <c r="B15" i="26"/>
  <c r="B11" i="26"/>
  <c r="B7" i="26"/>
  <c r="B96" i="26"/>
  <c r="B92" i="26"/>
  <c r="B88" i="26"/>
  <c r="B84" i="26"/>
  <c r="B80" i="26"/>
  <c r="B76" i="26"/>
  <c r="B72" i="26"/>
  <c r="B68" i="26"/>
  <c r="B64" i="26"/>
  <c r="B60" i="26"/>
  <c r="B56" i="26"/>
  <c r="B52" i="26"/>
  <c r="B48" i="26"/>
  <c r="B44" i="26"/>
  <c r="B40" i="26"/>
  <c r="B36" i="26"/>
  <c r="B32" i="26"/>
  <c r="B28" i="26"/>
  <c r="B24" i="26"/>
  <c r="B20" i="26"/>
  <c r="B16" i="26"/>
  <c r="B12" i="26"/>
  <c r="B8" i="26"/>
  <c r="B4" i="26"/>
  <c r="B246" i="26"/>
  <c r="B242" i="26"/>
  <c r="B238" i="26"/>
  <c r="B234" i="26"/>
  <c r="B230" i="26"/>
  <c r="B226" i="26"/>
  <c r="B222" i="26"/>
  <c r="B218" i="26"/>
  <c r="B214" i="26"/>
  <c r="B210" i="26"/>
  <c r="B206" i="26"/>
  <c r="B202" i="26"/>
  <c r="B198" i="26"/>
  <c r="B194" i="26"/>
  <c r="B190" i="26"/>
  <c r="B186" i="26"/>
  <c r="B182" i="26"/>
  <c r="B178" i="26"/>
  <c r="B174" i="26"/>
  <c r="B170" i="26"/>
  <c r="B166" i="26"/>
  <c r="B162" i="26"/>
  <c r="B158" i="26"/>
  <c r="B154" i="26"/>
  <c r="B150" i="26"/>
  <c r="B146" i="26"/>
  <c r="B142" i="26"/>
  <c r="B138" i="26"/>
  <c r="B134" i="26"/>
  <c r="B130" i="26"/>
  <c r="B126" i="26"/>
  <c r="B122" i="26"/>
  <c r="B118" i="26"/>
  <c r="B114" i="26"/>
  <c r="B110" i="26"/>
  <c r="B106" i="26"/>
  <c r="B102" i="26"/>
  <c r="B98" i="26"/>
  <c r="B94" i="26"/>
  <c r="B90" i="26"/>
  <c r="B86" i="26"/>
  <c r="B82" i="26"/>
  <c r="B78" i="26"/>
  <c r="B74" i="26"/>
  <c r="B70" i="26"/>
  <c r="B66" i="26"/>
  <c r="B62" i="26"/>
  <c r="B58" i="26"/>
  <c r="B54" i="26"/>
  <c r="B50" i="26"/>
  <c r="B46" i="26"/>
  <c r="B42" i="26"/>
  <c r="B38" i="26"/>
  <c r="B34" i="26"/>
  <c r="B30" i="26"/>
  <c r="B26" i="26"/>
  <c r="B22" i="26"/>
  <c r="B18" i="26"/>
  <c r="B14" i="26"/>
  <c r="B10" i="26"/>
  <c r="B6" i="26"/>
  <c r="B13" i="26"/>
  <c r="B9" i="26"/>
  <c r="N5" i="26" l="1"/>
  <c r="N4" i="26"/>
  <c r="F2" i="26"/>
  <c r="BF24" i="1" l="1"/>
  <c r="BG24" i="1"/>
  <c r="BH24" i="1"/>
  <c r="BJ24" i="1"/>
  <c r="BK24" i="1"/>
  <c r="BE24" i="1"/>
  <c r="BI24" i="1"/>
  <c r="BE23" i="1" l="1"/>
  <c r="BF23" i="1"/>
  <c r="BG23" i="1"/>
  <c r="BH23" i="1"/>
  <c r="BI23" i="1"/>
  <c r="BJ23" i="1"/>
  <c r="BK23" i="1"/>
  <c r="BI22" i="1" l="1"/>
  <c r="BE22" i="1"/>
  <c r="BH22" i="1"/>
  <c r="BK22" i="1"/>
  <c r="BG22" i="1"/>
  <c r="BJ22" i="1"/>
  <c r="BF22" i="1"/>
  <c r="BI21" i="1" l="1"/>
  <c r="BE21" i="1"/>
  <c r="BK21" i="1"/>
  <c r="BG21" i="1"/>
  <c r="BH21" i="1"/>
  <c r="BJ21" i="1"/>
  <c r="BF21" i="1"/>
  <c r="H27" i="27" l="1"/>
  <c r="G27" i="27"/>
  <c r="F27" i="27"/>
  <c r="H26" i="27"/>
  <c r="G26" i="27"/>
  <c r="F26" i="27"/>
  <c r="H25" i="27"/>
  <c r="G25" i="27"/>
  <c r="F25" i="27"/>
  <c r="H24" i="27"/>
  <c r="G24" i="27"/>
  <c r="F24" i="27"/>
  <c r="H23" i="27"/>
  <c r="G23" i="27"/>
  <c r="F23" i="27"/>
  <c r="H22" i="27"/>
  <c r="G22" i="27"/>
  <c r="F22" i="27"/>
  <c r="H21" i="27"/>
  <c r="G21" i="27"/>
  <c r="F21" i="27"/>
  <c r="H20" i="27"/>
  <c r="G20" i="27"/>
  <c r="F20" i="27"/>
  <c r="H19" i="27"/>
  <c r="G19" i="27"/>
  <c r="F19" i="27"/>
  <c r="H18" i="27"/>
  <c r="G18" i="27"/>
  <c r="F18" i="27"/>
  <c r="H17" i="27"/>
  <c r="G17" i="27"/>
  <c r="F17" i="27"/>
  <c r="H16" i="27"/>
  <c r="G16" i="27"/>
  <c r="F16" i="27"/>
  <c r="H15" i="27"/>
  <c r="G15" i="27"/>
  <c r="F15" i="27"/>
  <c r="H14" i="27"/>
  <c r="G14" i="27"/>
  <c r="F14" i="27"/>
  <c r="H13" i="27"/>
  <c r="G13" i="27"/>
  <c r="F13" i="27"/>
  <c r="H12" i="27"/>
  <c r="G12" i="27"/>
  <c r="F12" i="27"/>
  <c r="H11" i="27"/>
  <c r="G11" i="27"/>
  <c r="F11" i="27"/>
  <c r="G10" i="27"/>
  <c r="F10" i="27"/>
  <c r="G9" i="27"/>
  <c r="F9" i="27"/>
  <c r="G8" i="27"/>
  <c r="F8" i="27"/>
  <c r="F7" i="27"/>
  <c r="I7" i="27" s="1"/>
  <c r="F6" i="27"/>
  <c r="I6" i="27" s="1"/>
  <c r="I5" i="27"/>
  <c r="I18" i="27" l="1"/>
  <c r="I22" i="27"/>
  <c r="I26" i="27"/>
  <c r="I9" i="27"/>
  <c r="I14" i="27"/>
  <c r="I10" i="27"/>
  <c r="I11" i="27"/>
  <c r="I15" i="27"/>
  <c r="I19" i="27"/>
  <c r="I23" i="27"/>
  <c r="I27" i="27"/>
  <c r="I8" i="27"/>
  <c r="I13" i="27"/>
  <c r="I17" i="27"/>
  <c r="I21" i="27"/>
  <c r="I25" i="27"/>
  <c r="I12" i="27"/>
  <c r="I16" i="27"/>
  <c r="I20" i="27"/>
  <c r="I24" i="27"/>
  <c r="U2" i="6" l="1"/>
  <c r="V2" i="6"/>
  <c r="P13" i="26"/>
  <c r="P12" i="26"/>
  <c r="P11" i="26"/>
  <c r="P10" i="26"/>
  <c r="J2" i="26" l="1"/>
  <c r="K2" i="26"/>
  <c r="BE17" i="1"/>
  <c r="BJ15" i="1"/>
  <c r="BG11" i="1"/>
  <c r="BK10" i="1"/>
  <c r="BH7" i="1"/>
  <c r="BE4" i="1"/>
  <c r="BI15" i="1" l="1"/>
  <c r="BE7" i="1"/>
  <c r="BE19" i="1"/>
  <c r="BI19" i="1"/>
  <c r="BI11" i="1"/>
  <c r="BE11" i="1"/>
  <c r="BE12" i="1"/>
  <c r="BI13" i="1"/>
  <c r="BI16" i="1"/>
  <c r="BE20" i="1"/>
  <c r="BI20" i="1"/>
  <c r="BK11" i="1"/>
  <c r="BE13" i="1"/>
  <c r="BE16" i="1"/>
  <c r="BG19" i="1"/>
  <c r="BK19" i="1"/>
  <c r="BH20" i="1"/>
  <c r="BE9" i="1"/>
  <c r="BI9" i="1"/>
  <c r="BG10" i="1"/>
  <c r="BE10" i="1"/>
  <c r="BI10" i="1"/>
  <c r="BE8" i="1"/>
  <c r="BI8" i="1"/>
  <c r="BH12" i="1"/>
  <c r="BI7" i="1"/>
  <c r="BH8" i="1"/>
  <c r="BH11" i="1"/>
  <c r="BI12" i="1"/>
  <c r="BE15" i="1"/>
  <c r="BF15" i="1"/>
  <c r="BI17" i="1"/>
  <c r="BK20" i="1"/>
  <c r="BG20" i="1"/>
  <c r="BJ20" i="1"/>
  <c r="BF20" i="1"/>
  <c r="BH19" i="1"/>
  <c r="BJ19" i="1"/>
  <c r="BF19" i="1"/>
  <c r="BE18" i="1"/>
  <c r="BH18" i="1"/>
  <c r="BK18" i="1"/>
  <c r="BG18" i="1"/>
  <c r="BI18" i="1"/>
  <c r="BJ18" i="1"/>
  <c r="BF18" i="1"/>
  <c r="BH17" i="1"/>
  <c r="BK17" i="1"/>
  <c r="BG17" i="1"/>
  <c r="BJ17" i="1"/>
  <c r="BF17" i="1"/>
  <c r="BH16" i="1"/>
  <c r="BK16" i="1"/>
  <c r="BG16" i="1"/>
  <c r="BJ16" i="1"/>
  <c r="BF16" i="1"/>
  <c r="BH15" i="1"/>
  <c r="BK15" i="1"/>
  <c r="BG15" i="1"/>
  <c r="BI14" i="1"/>
  <c r="BE14" i="1"/>
  <c r="BK14" i="1"/>
  <c r="BG14" i="1"/>
  <c r="BH14" i="1"/>
  <c r="BJ14" i="1"/>
  <c r="BF14" i="1"/>
  <c r="BH13" i="1"/>
  <c r="BK13" i="1"/>
  <c r="BG13" i="1"/>
  <c r="BJ13" i="1"/>
  <c r="BF13" i="1"/>
  <c r="BK12" i="1"/>
  <c r="BG12" i="1"/>
  <c r="BJ12" i="1"/>
  <c r="BF12" i="1"/>
  <c r="BJ11" i="1"/>
  <c r="BF11" i="1"/>
  <c r="BH10" i="1"/>
  <c r="BJ10" i="1"/>
  <c r="BF10" i="1"/>
  <c r="BH9" i="1"/>
  <c r="BK9" i="1"/>
  <c r="BG9" i="1"/>
  <c r="BJ9" i="1"/>
  <c r="BF9" i="1"/>
  <c r="BK8" i="1"/>
  <c r="BG8" i="1"/>
  <c r="BJ8" i="1"/>
  <c r="BF8" i="1"/>
  <c r="BK7" i="1"/>
  <c r="BG7" i="1"/>
  <c r="BJ7" i="1"/>
  <c r="BF7" i="1"/>
  <c r="BE6" i="1"/>
  <c r="BH6" i="1"/>
  <c r="BI6" i="1"/>
  <c r="BK6" i="1"/>
  <c r="BG6" i="1"/>
  <c r="BJ6" i="1"/>
  <c r="BF6" i="1"/>
  <c r="BI5" i="1"/>
  <c r="BK5" i="1"/>
  <c r="BG5" i="1"/>
  <c r="BE5" i="1"/>
  <c r="BH5" i="1"/>
  <c r="BJ5" i="1"/>
  <c r="BF5" i="1"/>
  <c r="BH4" i="1"/>
  <c r="BK4" i="1"/>
  <c r="BG4" i="1"/>
  <c r="BJ4" i="1"/>
  <c r="BF4" i="1"/>
  <c r="BI4" i="1"/>
  <c r="P3" i="10"/>
  <c r="BL33" i="1" l="1"/>
  <c r="B4" i="5"/>
  <c r="B5" i="5"/>
  <c r="B9" i="5"/>
  <c r="B13" i="5"/>
  <c r="B17" i="5"/>
  <c r="B21" i="5"/>
  <c r="B25" i="5"/>
  <c r="B29" i="5"/>
  <c r="B33" i="5"/>
  <c r="B37" i="5"/>
  <c r="B41" i="5"/>
  <c r="B45" i="5"/>
  <c r="B49" i="5"/>
  <c r="B53" i="5"/>
  <c r="B57" i="5"/>
  <c r="B61" i="5"/>
  <c r="B65" i="5"/>
  <c r="B69" i="5"/>
  <c r="B73" i="5"/>
  <c r="B77" i="5"/>
  <c r="B81" i="5"/>
  <c r="B85" i="5"/>
  <c r="B89" i="5"/>
  <c r="B93" i="5"/>
  <c r="B97" i="5"/>
  <c r="B101" i="5"/>
  <c r="B105" i="5"/>
  <c r="B109" i="5"/>
  <c r="B113" i="5"/>
  <c r="B117" i="5"/>
  <c r="B121" i="5"/>
  <c r="B125" i="5"/>
  <c r="B129" i="5"/>
  <c r="B133" i="5"/>
  <c r="B137" i="5"/>
  <c r="B141" i="5"/>
  <c r="B145" i="5"/>
  <c r="B149" i="5"/>
  <c r="B153" i="5"/>
  <c r="B157" i="5"/>
  <c r="B161" i="5"/>
  <c r="B165" i="5"/>
  <c r="B169" i="5"/>
  <c r="B173" i="5"/>
  <c r="B177" i="5"/>
  <c r="B181" i="5"/>
  <c r="B185" i="5"/>
  <c r="B189" i="5"/>
  <c r="B193" i="5"/>
  <c r="B197" i="5"/>
  <c r="B201" i="5"/>
  <c r="B205" i="5"/>
  <c r="B209" i="5"/>
  <c r="B213" i="5"/>
  <c r="B217" i="5"/>
  <c r="B221" i="5"/>
  <c r="B225" i="5"/>
  <c r="B229" i="5"/>
  <c r="B233" i="5"/>
  <c r="B237" i="5"/>
  <c r="B241" i="5"/>
  <c r="B245" i="5"/>
  <c r="B249" i="5"/>
  <c r="B253" i="5"/>
  <c r="B257" i="5"/>
  <c r="B261" i="5"/>
  <c r="B265" i="5"/>
  <c r="B269" i="5"/>
  <c r="B273" i="5"/>
  <c r="B277" i="5"/>
  <c r="B281" i="5"/>
  <c r="B285" i="5"/>
  <c r="B289" i="5"/>
  <c r="B293" i="5"/>
  <c r="B297" i="5"/>
  <c r="B301" i="5"/>
  <c r="B305" i="5"/>
  <c r="B309" i="5"/>
  <c r="B313" i="5"/>
  <c r="B317" i="5"/>
  <c r="B321" i="5"/>
  <c r="B325" i="5"/>
  <c r="B329" i="5"/>
  <c r="B333" i="5"/>
  <c r="B337" i="5"/>
  <c r="B341" i="5"/>
  <c r="B6" i="5"/>
  <c r="B11" i="5"/>
  <c r="B16" i="5"/>
  <c r="B22" i="5"/>
  <c r="B27" i="5"/>
  <c r="B32" i="5"/>
  <c r="B38" i="5"/>
  <c r="B43" i="5"/>
  <c r="B48" i="5"/>
  <c r="B54" i="5"/>
  <c r="B59" i="5"/>
  <c r="B64" i="5"/>
  <c r="B70" i="5"/>
  <c r="B75" i="5"/>
  <c r="B80" i="5"/>
  <c r="B86" i="5"/>
  <c r="B91" i="5"/>
  <c r="B96" i="5"/>
  <c r="B102" i="5"/>
  <c r="B107" i="5"/>
  <c r="B112" i="5"/>
  <c r="B118" i="5"/>
  <c r="B123" i="5"/>
  <c r="B128" i="5"/>
  <c r="B134" i="5"/>
  <c r="B139" i="5"/>
  <c r="B144" i="5"/>
  <c r="B150" i="5"/>
  <c r="B155" i="5"/>
  <c r="B160" i="5"/>
  <c r="B166" i="5"/>
  <c r="B171" i="5"/>
  <c r="B176" i="5"/>
  <c r="B182" i="5"/>
  <c r="B187" i="5"/>
  <c r="B192" i="5"/>
  <c r="B198" i="5"/>
  <c r="B203" i="5"/>
  <c r="B208" i="5"/>
  <c r="B214" i="5"/>
  <c r="B219" i="5"/>
  <c r="B224" i="5"/>
  <c r="B230" i="5"/>
  <c r="B235" i="5"/>
  <c r="B240" i="5"/>
  <c r="B246" i="5"/>
  <c r="B251" i="5"/>
  <c r="B256" i="5"/>
  <c r="B262" i="5"/>
  <c r="B267" i="5"/>
  <c r="B272" i="5"/>
  <c r="B278" i="5"/>
  <c r="B283" i="5"/>
  <c r="B288" i="5"/>
  <c r="B294" i="5"/>
  <c r="B299" i="5"/>
  <c r="B304" i="5"/>
  <c r="B310" i="5"/>
  <c r="B315" i="5"/>
  <c r="B320" i="5"/>
  <c r="B326" i="5"/>
  <c r="B331" i="5"/>
  <c r="B336" i="5"/>
  <c r="B342" i="5"/>
  <c r="B346" i="5"/>
  <c r="B350" i="5"/>
  <c r="B354" i="5"/>
  <c r="B358" i="5"/>
  <c r="B362" i="5"/>
  <c r="B366" i="5"/>
  <c r="B370" i="5"/>
  <c r="B374" i="5"/>
  <c r="B378" i="5"/>
  <c r="B382" i="5"/>
  <c r="B386" i="5"/>
  <c r="B390" i="5"/>
  <c r="B394" i="5"/>
  <c r="B398" i="5"/>
  <c r="B402" i="5"/>
  <c r="B7" i="5"/>
  <c r="B12" i="5"/>
  <c r="B18" i="5"/>
  <c r="B23" i="5"/>
  <c r="B28" i="5"/>
  <c r="B34" i="5"/>
  <c r="B39" i="5"/>
  <c r="B44" i="5"/>
  <c r="B50" i="5"/>
  <c r="B55" i="5"/>
  <c r="B60" i="5"/>
  <c r="B66" i="5"/>
  <c r="B71" i="5"/>
  <c r="B76" i="5"/>
  <c r="B82" i="5"/>
  <c r="B87" i="5"/>
  <c r="B92" i="5"/>
  <c r="B98" i="5"/>
  <c r="B103" i="5"/>
  <c r="B108" i="5"/>
  <c r="B114" i="5"/>
  <c r="B119" i="5"/>
  <c r="B124" i="5"/>
  <c r="B130" i="5"/>
  <c r="B135" i="5"/>
  <c r="B140" i="5"/>
  <c r="B146" i="5"/>
  <c r="B151" i="5"/>
  <c r="B156" i="5"/>
  <c r="B162" i="5"/>
  <c r="B167" i="5"/>
  <c r="B172" i="5"/>
  <c r="B178" i="5"/>
  <c r="B183" i="5"/>
  <c r="B188" i="5"/>
  <c r="B194" i="5"/>
  <c r="B199" i="5"/>
  <c r="B204" i="5"/>
  <c r="B210" i="5"/>
  <c r="B215" i="5"/>
  <c r="B220" i="5"/>
  <c r="B226" i="5"/>
  <c r="B231" i="5"/>
  <c r="B236" i="5"/>
  <c r="B242" i="5"/>
  <c r="B247" i="5"/>
  <c r="B252" i="5"/>
  <c r="B258" i="5"/>
  <c r="B263" i="5"/>
  <c r="B268" i="5"/>
  <c r="B274" i="5"/>
  <c r="B279" i="5"/>
  <c r="B284" i="5"/>
  <c r="B290" i="5"/>
  <c r="B295" i="5"/>
  <c r="B300" i="5"/>
  <c r="B306" i="5"/>
  <c r="B311" i="5"/>
  <c r="B316" i="5"/>
  <c r="B322" i="5"/>
  <c r="B327" i="5"/>
  <c r="B332" i="5"/>
  <c r="B338" i="5"/>
  <c r="B343" i="5"/>
  <c r="B347" i="5"/>
  <c r="B351" i="5"/>
  <c r="B355" i="5"/>
  <c r="B359" i="5"/>
  <c r="B363" i="5"/>
  <c r="B367" i="5"/>
  <c r="B371" i="5"/>
  <c r="B375" i="5"/>
  <c r="B379" i="5"/>
  <c r="B383" i="5"/>
  <c r="B387" i="5"/>
  <c r="B391" i="5"/>
  <c r="B395" i="5"/>
  <c r="B399" i="5"/>
  <c r="B403" i="5"/>
  <c r="B8" i="5"/>
  <c r="B14" i="5"/>
  <c r="B19" i="5"/>
  <c r="B24" i="5"/>
  <c r="B30" i="5"/>
  <c r="B35" i="5"/>
  <c r="B40" i="5"/>
  <c r="B46" i="5"/>
  <c r="B51" i="5"/>
  <c r="B56" i="5"/>
  <c r="B62" i="5"/>
  <c r="B67" i="5"/>
  <c r="B10" i="5"/>
  <c r="B31" i="5"/>
  <c r="B52" i="5"/>
  <c r="B72" i="5"/>
  <c r="B83" i="5"/>
  <c r="B94" i="5"/>
  <c r="B104" i="5"/>
  <c r="B115" i="5"/>
  <c r="B126" i="5"/>
  <c r="B136" i="5"/>
  <c r="B147" i="5"/>
  <c r="B158" i="5"/>
  <c r="B168" i="5"/>
  <c r="B179" i="5"/>
  <c r="B190" i="5"/>
  <c r="B200" i="5"/>
  <c r="B211" i="5"/>
  <c r="B222" i="5"/>
  <c r="B232" i="5"/>
  <c r="B243" i="5"/>
  <c r="B254" i="5"/>
  <c r="B264" i="5"/>
  <c r="B275" i="5"/>
  <c r="B286" i="5"/>
  <c r="B296" i="5"/>
  <c r="B307" i="5"/>
  <c r="B318" i="5"/>
  <c r="B328" i="5"/>
  <c r="B339" i="5"/>
  <c r="B348" i="5"/>
  <c r="B356" i="5"/>
  <c r="B364" i="5"/>
  <c r="B372" i="5"/>
  <c r="B380" i="5"/>
  <c r="B388" i="5"/>
  <c r="B396" i="5"/>
  <c r="B404" i="5"/>
  <c r="B15" i="5"/>
  <c r="B36" i="5"/>
  <c r="B58" i="5"/>
  <c r="B74" i="5"/>
  <c r="B84" i="5"/>
  <c r="B95" i="5"/>
  <c r="B106" i="5"/>
  <c r="B116" i="5"/>
  <c r="B127" i="5"/>
  <c r="B138" i="5"/>
  <c r="B148" i="5"/>
  <c r="B159" i="5"/>
  <c r="B170" i="5"/>
  <c r="B180" i="5"/>
  <c r="B191" i="5"/>
  <c r="B202" i="5"/>
  <c r="B212" i="5"/>
  <c r="B223" i="5"/>
  <c r="B234" i="5"/>
  <c r="B244" i="5"/>
  <c r="B255" i="5"/>
  <c r="B266" i="5"/>
  <c r="B276" i="5"/>
  <c r="B287" i="5"/>
  <c r="B298" i="5"/>
  <c r="B308" i="5"/>
  <c r="B319" i="5"/>
  <c r="B330" i="5"/>
  <c r="B340" i="5"/>
  <c r="B349" i="5"/>
  <c r="B357" i="5"/>
  <c r="B365" i="5"/>
  <c r="B373" i="5"/>
  <c r="B381" i="5"/>
  <c r="B389" i="5"/>
  <c r="B397" i="5"/>
  <c r="B405" i="5"/>
  <c r="B20" i="5"/>
  <c r="B42" i="5"/>
  <c r="B63" i="5"/>
  <c r="B78" i="5"/>
  <c r="B88" i="5"/>
  <c r="B99" i="5"/>
  <c r="B110" i="5"/>
  <c r="B120" i="5"/>
  <c r="B131" i="5"/>
  <c r="B142" i="5"/>
  <c r="B152" i="5"/>
  <c r="B163" i="5"/>
  <c r="B174" i="5"/>
  <c r="B184" i="5"/>
  <c r="B195" i="5"/>
  <c r="B206" i="5"/>
  <c r="B216" i="5"/>
  <c r="B227" i="5"/>
  <c r="B238" i="5"/>
  <c r="B248" i="5"/>
  <c r="B259" i="5"/>
  <c r="B270" i="5"/>
  <c r="B280" i="5"/>
  <c r="B291" i="5"/>
  <c r="B302" i="5"/>
  <c r="B312" i="5"/>
  <c r="B323" i="5"/>
  <c r="B334" i="5"/>
  <c r="B344" i="5"/>
  <c r="B352" i="5"/>
  <c r="B360" i="5"/>
  <c r="B368" i="5"/>
  <c r="B376" i="5"/>
  <c r="B384" i="5"/>
  <c r="B392" i="5"/>
  <c r="B400" i="5"/>
  <c r="B26" i="5"/>
  <c r="B47" i="5"/>
  <c r="B68" i="5"/>
  <c r="B79" i="5"/>
  <c r="B90" i="5"/>
  <c r="B100" i="5"/>
  <c r="B111" i="5"/>
  <c r="B122" i="5"/>
  <c r="B132" i="5"/>
  <c r="B143" i="5"/>
  <c r="B154" i="5"/>
  <c r="B164" i="5"/>
  <c r="B175" i="5"/>
  <c r="B186" i="5"/>
  <c r="B196" i="5"/>
  <c r="B207" i="5"/>
  <c r="B218" i="5"/>
  <c r="B228" i="5"/>
  <c r="B239" i="5"/>
  <c r="B250" i="5"/>
  <c r="B260" i="5"/>
  <c r="B271" i="5"/>
  <c r="B282" i="5"/>
  <c r="B292" i="5"/>
  <c r="B303" i="5"/>
  <c r="B314" i="5"/>
  <c r="B324" i="5"/>
  <c r="B335" i="5"/>
  <c r="B345" i="5"/>
  <c r="B353" i="5"/>
  <c r="B361" i="5"/>
  <c r="B369" i="5"/>
  <c r="B377" i="5"/>
  <c r="B385" i="5"/>
  <c r="B393" i="5"/>
  <c r="B401" i="5"/>
  <c r="BL36" i="1"/>
  <c r="BL44" i="1"/>
  <c r="BL52" i="1"/>
  <c r="BL60" i="1"/>
  <c r="BL68" i="1"/>
  <c r="BL76" i="1"/>
  <c r="BL84" i="1"/>
  <c r="BL92" i="1"/>
  <c r="BL100" i="1"/>
  <c r="BL108" i="1"/>
  <c r="BL116" i="1"/>
  <c r="BL124" i="1"/>
  <c r="BL132" i="1"/>
  <c r="BL140" i="1"/>
  <c r="BL148" i="1"/>
  <c r="BL156" i="1"/>
  <c r="BL164" i="1"/>
  <c r="BL172" i="1"/>
  <c r="BL180" i="1"/>
  <c r="BL188" i="1"/>
  <c r="BL196" i="1"/>
  <c r="BL204" i="1"/>
  <c r="BL212" i="1"/>
  <c r="BL220" i="1"/>
  <c r="BL228" i="1"/>
  <c r="BL236" i="1"/>
  <c r="BL244" i="1"/>
  <c r="BL252" i="1"/>
  <c r="BL260" i="1"/>
  <c r="BL268" i="1"/>
  <c r="BL276" i="1"/>
  <c r="BL284" i="1"/>
  <c r="BL292" i="1"/>
  <c r="BL300" i="1"/>
  <c r="BL308" i="1"/>
  <c r="BL316" i="1"/>
  <c r="BL324" i="1"/>
  <c r="BL332" i="1"/>
  <c r="BL340" i="1"/>
  <c r="BL348" i="1"/>
  <c r="BL356" i="1"/>
  <c r="BL34" i="1"/>
  <c r="BL42" i="1"/>
  <c r="BL38" i="1"/>
  <c r="BL46" i="1"/>
  <c r="BL54" i="1"/>
  <c r="BL62" i="1"/>
  <c r="BL70" i="1"/>
  <c r="BL78" i="1"/>
  <c r="BL86" i="1"/>
  <c r="BL94" i="1"/>
  <c r="BL102" i="1"/>
  <c r="BL110" i="1"/>
  <c r="BL118" i="1"/>
  <c r="BL126" i="1"/>
  <c r="BL134" i="1"/>
  <c r="BL142" i="1"/>
  <c r="BL150" i="1"/>
  <c r="BL158" i="1"/>
  <c r="BL166" i="1"/>
  <c r="BL174" i="1"/>
  <c r="BL182" i="1"/>
  <c r="BL190" i="1"/>
  <c r="BL198" i="1"/>
  <c r="BL206" i="1"/>
  <c r="BL214" i="1"/>
  <c r="BL222" i="1"/>
  <c r="BL230" i="1"/>
  <c r="BL238" i="1"/>
  <c r="BL246" i="1"/>
  <c r="BL254" i="1"/>
  <c r="BL262" i="1"/>
  <c r="BL270" i="1"/>
  <c r="BL278" i="1"/>
  <c r="BL286" i="1"/>
  <c r="BL294" i="1"/>
  <c r="BL302" i="1"/>
  <c r="BL310" i="1"/>
  <c r="BL318" i="1"/>
  <c r="BL326" i="1"/>
  <c r="BL334" i="1"/>
  <c r="BL342" i="1"/>
  <c r="BL350" i="1"/>
  <c r="BL56" i="1"/>
  <c r="BL72" i="1"/>
  <c r="BL88" i="1"/>
  <c r="BL104" i="1"/>
  <c r="BL120" i="1"/>
  <c r="BL136" i="1"/>
  <c r="BL152" i="1"/>
  <c r="BL168" i="1"/>
  <c r="BL184" i="1"/>
  <c r="BL200" i="1"/>
  <c r="BL216" i="1"/>
  <c r="BL232" i="1"/>
  <c r="BL248" i="1"/>
  <c r="BL264" i="1"/>
  <c r="BL280" i="1"/>
  <c r="BL296" i="1"/>
  <c r="BL312" i="1"/>
  <c r="BL328" i="1"/>
  <c r="BL344" i="1"/>
  <c r="BL362" i="1"/>
  <c r="BL373" i="1"/>
  <c r="BL381" i="1"/>
  <c r="BL389" i="1"/>
  <c r="BL397" i="1"/>
  <c r="BL40" i="1"/>
  <c r="BL50" i="1"/>
  <c r="BL114" i="1"/>
  <c r="BL130" i="1"/>
  <c r="BL226" i="1"/>
  <c r="BL242" i="1"/>
  <c r="BL258" i="1"/>
  <c r="BL290" i="1"/>
  <c r="BL322" i="1"/>
  <c r="BL354" i="1"/>
  <c r="BL58" i="1"/>
  <c r="BL74" i="1"/>
  <c r="BL90" i="1"/>
  <c r="BL106" i="1"/>
  <c r="BL122" i="1"/>
  <c r="BL138" i="1"/>
  <c r="BL154" i="1"/>
  <c r="BL170" i="1"/>
  <c r="BL186" i="1"/>
  <c r="BL202" i="1"/>
  <c r="BL218" i="1"/>
  <c r="BL234" i="1"/>
  <c r="BL250" i="1"/>
  <c r="BL266" i="1"/>
  <c r="BL282" i="1"/>
  <c r="BL298" i="1"/>
  <c r="BL314" i="1"/>
  <c r="BL330" i="1"/>
  <c r="BL346" i="1"/>
  <c r="BL364" i="1"/>
  <c r="BL375" i="1"/>
  <c r="BL383" i="1"/>
  <c r="BL391" i="1"/>
  <c r="BL399" i="1"/>
  <c r="BL66" i="1"/>
  <c r="BL82" i="1"/>
  <c r="BL98" i="1"/>
  <c r="BL146" i="1"/>
  <c r="BL162" i="1"/>
  <c r="BL178" i="1"/>
  <c r="BL194" i="1"/>
  <c r="BL210" i="1"/>
  <c r="BL274" i="1"/>
  <c r="BL306" i="1"/>
  <c r="BL338" i="1"/>
  <c r="BL360" i="1"/>
  <c r="BL368" i="1"/>
  <c r="BL371" i="1"/>
  <c r="BL379" i="1"/>
  <c r="BL387" i="1"/>
  <c r="BL395" i="1"/>
  <c r="BL48" i="1"/>
  <c r="BL64" i="1"/>
  <c r="BL80" i="1"/>
  <c r="BL128" i="1"/>
  <c r="BL192" i="1"/>
  <c r="BL256" i="1"/>
  <c r="BL320" i="1"/>
  <c r="BL393" i="1"/>
  <c r="BL96" i="1"/>
  <c r="BL160" i="1"/>
  <c r="BL224" i="1"/>
  <c r="BL288" i="1"/>
  <c r="BL352" i="1"/>
  <c r="BL366" i="1"/>
  <c r="BL377" i="1"/>
  <c r="BL385" i="1"/>
  <c r="BL144" i="1"/>
  <c r="BL208" i="1"/>
  <c r="BL272" i="1"/>
  <c r="BL336" i="1"/>
  <c r="BL358" i="1"/>
  <c r="BL112" i="1"/>
  <c r="BL176" i="1"/>
  <c r="BL240" i="1"/>
  <c r="BL304" i="1"/>
  <c r="BL305" i="1"/>
  <c r="BL370" i="1"/>
  <c r="BL209" i="1"/>
  <c r="BL378" i="1"/>
  <c r="BL225" i="1"/>
  <c r="BL321" i="1"/>
  <c r="BL65" i="1"/>
  <c r="BL380" i="1"/>
  <c r="BL355" i="1"/>
  <c r="BL195" i="1"/>
  <c r="BL67" i="1"/>
  <c r="BL376" i="1"/>
  <c r="BL315" i="1"/>
  <c r="BL251" i="1"/>
  <c r="BL187" i="1"/>
  <c r="BL123" i="1"/>
  <c r="BL59" i="1"/>
  <c r="BL243" i="1"/>
  <c r="BL147" i="1"/>
  <c r="BL41" i="1"/>
  <c r="BL374" i="1"/>
  <c r="BL313" i="1"/>
  <c r="BL249" i="1"/>
  <c r="BL185" i="1"/>
  <c r="BL121" i="1"/>
  <c r="BL57" i="1"/>
  <c r="BL335" i="1"/>
  <c r="BL303" i="1"/>
  <c r="BL271" i="1"/>
  <c r="BL239" i="1"/>
  <c r="BL207" i="1"/>
  <c r="BL175" i="1"/>
  <c r="BL143" i="1"/>
  <c r="BL111" i="1"/>
  <c r="BL79" i="1"/>
  <c r="BL47" i="1"/>
  <c r="BL357" i="1"/>
  <c r="BL325" i="1"/>
  <c r="BL293" i="1"/>
  <c r="BL261" i="1"/>
  <c r="BL229" i="1"/>
  <c r="BL197" i="1"/>
  <c r="BL165" i="1"/>
  <c r="BL133" i="1"/>
  <c r="BL101" i="1"/>
  <c r="BL69" i="1"/>
  <c r="BL37" i="1"/>
  <c r="BL337" i="1"/>
  <c r="BL131" i="1"/>
  <c r="BL347" i="1"/>
  <c r="BL219" i="1"/>
  <c r="BL155" i="1"/>
  <c r="BL307" i="1"/>
  <c r="BL99" i="1"/>
  <c r="BL345" i="1"/>
  <c r="BL217" i="1"/>
  <c r="BL89" i="1"/>
  <c r="BL319" i="1"/>
  <c r="BL255" i="1"/>
  <c r="BL191" i="1"/>
  <c r="BL127" i="1"/>
  <c r="BL63" i="1"/>
  <c r="BL341" i="1"/>
  <c r="BL277" i="1"/>
  <c r="BL213" i="1"/>
  <c r="BL149" i="1"/>
  <c r="BL85" i="1"/>
  <c r="BL113" i="1"/>
  <c r="BL273" i="1"/>
  <c r="BL386" i="1"/>
  <c r="BL289" i="1"/>
  <c r="BL394" i="1"/>
  <c r="BL129" i="1"/>
  <c r="BL388" i="1"/>
  <c r="BL361" i="1"/>
  <c r="BL259" i="1"/>
  <c r="BL83" i="1"/>
  <c r="BL384" i="1"/>
  <c r="BL331" i="1"/>
  <c r="BL267" i="1"/>
  <c r="BL203" i="1"/>
  <c r="BL139" i="1"/>
  <c r="BL75" i="1"/>
  <c r="BL275" i="1"/>
  <c r="BL163" i="1"/>
  <c r="BL51" i="1"/>
  <c r="BL382" i="1"/>
  <c r="BL329" i="1"/>
  <c r="BL265" i="1"/>
  <c r="BL201" i="1"/>
  <c r="BL137" i="1"/>
  <c r="BL73" i="1"/>
  <c r="BL343" i="1"/>
  <c r="BL311" i="1"/>
  <c r="BL279" i="1"/>
  <c r="BL247" i="1"/>
  <c r="BL215" i="1"/>
  <c r="BL183" i="1"/>
  <c r="BL151" i="1"/>
  <c r="BL119" i="1"/>
  <c r="BL87" i="1"/>
  <c r="BL55" i="1"/>
  <c r="BL35" i="1"/>
  <c r="BL333" i="1"/>
  <c r="BL301" i="1"/>
  <c r="BL269" i="1"/>
  <c r="BL237" i="1"/>
  <c r="BL205" i="1"/>
  <c r="BL173" i="1"/>
  <c r="BL141" i="1"/>
  <c r="BL109" i="1"/>
  <c r="BL77" i="1"/>
  <c r="BL45" i="1"/>
  <c r="BL241" i="1"/>
  <c r="BL359" i="1"/>
  <c r="BL145" i="1"/>
  <c r="BL367" i="1"/>
  <c r="BL161" i="1"/>
  <c r="BL257" i="1"/>
  <c r="BL49" i="1"/>
  <c r="BL372" i="1"/>
  <c r="BL323" i="1"/>
  <c r="BL179" i="1"/>
  <c r="BL400" i="1"/>
  <c r="BL365" i="1"/>
  <c r="BL299" i="1"/>
  <c r="BL235" i="1"/>
  <c r="BL171" i="1"/>
  <c r="BL107" i="1"/>
  <c r="BL339" i="1"/>
  <c r="BL227" i="1"/>
  <c r="BL115" i="1"/>
  <c r="BL398" i="1"/>
  <c r="BL363" i="1"/>
  <c r="BL297" i="1"/>
  <c r="BL233" i="1"/>
  <c r="BL169" i="1"/>
  <c r="BL105" i="1"/>
  <c r="BL327" i="1"/>
  <c r="BL295" i="1"/>
  <c r="BL263" i="1"/>
  <c r="BL231" i="1"/>
  <c r="BL199" i="1"/>
  <c r="BL167" i="1"/>
  <c r="BL135" i="1"/>
  <c r="BL103" i="1"/>
  <c r="BL71" i="1"/>
  <c r="BL39" i="1"/>
  <c r="BL349" i="1"/>
  <c r="BL317" i="1"/>
  <c r="BL285" i="1"/>
  <c r="BL253" i="1"/>
  <c r="BL221" i="1"/>
  <c r="BL189" i="1"/>
  <c r="BL157" i="1"/>
  <c r="BL125" i="1"/>
  <c r="BL93" i="1"/>
  <c r="BL61" i="1"/>
  <c r="BL177" i="1"/>
  <c r="BL81" i="1"/>
  <c r="BL353" i="1"/>
  <c r="BL97" i="1"/>
  <c r="BL193" i="1"/>
  <c r="BL396" i="1"/>
  <c r="BL369" i="1"/>
  <c r="BL291" i="1"/>
  <c r="BL392" i="1"/>
  <c r="BL283" i="1"/>
  <c r="BL91" i="1"/>
  <c r="BL211" i="1"/>
  <c r="BL390" i="1"/>
  <c r="BL281" i="1"/>
  <c r="BL153" i="1"/>
  <c r="BL351" i="1"/>
  <c r="BL287" i="1"/>
  <c r="BL223" i="1"/>
  <c r="BL159" i="1"/>
  <c r="BL95" i="1"/>
  <c r="BL43" i="1"/>
  <c r="BL309" i="1"/>
  <c r="BL245" i="1"/>
  <c r="BL181" i="1"/>
  <c r="BL117" i="1"/>
  <c r="BL53" i="1"/>
  <c r="BL32" i="1"/>
  <c r="BL31" i="1"/>
  <c r="BL30" i="1"/>
  <c r="BL29" i="1"/>
  <c r="BK10" i="4"/>
  <c r="BK21" i="4"/>
  <c r="BK15" i="4"/>
  <c r="BK17" i="4"/>
  <c r="BK12" i="4"/>
  <c r="BK20" i="4"/>
  <c r="BK29" i="4"/>
  <c r="BK33" i="4"/>
  <c r="BK37" i="4"/>
  <c r="BK41" i="4"/>
  <c r="BK45" i="4"/>
  <c r="BK49" i="4"/>
  <c r="BK53" i="4"/>
  <c r="BK57" i="4"/>
  <c r="BK61" i="4"/>
  <c r="BK65" i="4"/>
  <c r="BK69" i="4"/>
  <c r="BK73" i="4"/>
  <c r="BK77" i="4"/>
  <c r="BK81" i="4"/>
  <c r="BK85" i="4"/>
  <c r="BK89" i="4"/>
  <c r="BK93" i="4"/>
  <c r="BK97" i="4"/>
  <c r="BK101" i="4"/>
  <c r="BK105" i="4"/>
  <c r="BK109" i="4"/>
  <c r="BK113" i="4"/>
  <c r="BK117" i="4"/>
  <c r="BK121" i="4"/>
  <c r="BK125" i="4"/>
  <c r="BK129" i="4"/>
  <c r="BK133" i="4"/>
  <c r="BK137" i="4"/>
  <c r="BK141" i="4"/>
  <c r="BK145" i="4"/>
  <c r="BK149" i="4"/>
  <c r="BK153" i="4"/>
  <c r="BK157" i="4"/>
  <c r="BK161" i="4"/>
  <c r="BK165" i="4"/>
  <c r="BK169" i="4"/>
  <c r="BK173" i="4"/>
  <c r="BK4" i="4"/>
  <c r="BK32" i="4"/>
  <c r="BK44" i="4"/>
  <c r="BK56" i="4"/>
  <c r="BK68" i="4"/>
  <c r="BK80" i="4"/>
  <c r="BK88" i="4"/>
  <c r="BK100" i="4"/>
  <c r="BK112" i="4"/>
  <c r="BK124" i="4"/>
  <c r="BK136" i="4"/>
  <c r="BK144" i="4"/>
  <c r="BK156" i="4"/>
  <c r="BK168" i="4"/>
  <c r="BK30" i="4"/>
  <c r="BK34" i="4"/>
  <c r="BK38" i="4"/>
  <c r="BK42" i="4"/>
  <c r="BK46" i="4"/>
  <c r="BK50" i="4"/>
  <c r="BK54" i="4"/>
  <c r="BK58" i="4"/>
  <c r="BK62" i="4"/>
  <c r="BK66" i="4"/>
  <c r="BK70" i="4"/>
  <c r="BK74" i="4"/>
  <c r="BK78" i="4"/>
  <c r="BK82" i="4"/>
  <c r="BK86" i="4"/>
  <c r="BK90" i="4"/>
  <c r="BK94" i="4"/>
  <c r="BK98" i="4"/>
  <c r="BK102" i="4"/>
  <c r="BK106" i="4"/>
  <c r="BK110" i="4"/>
  <c r="BK114" i="4"/>
  <c r="BK118" i="4"/>
  <c r="BK122" i="4"/>
  <c r="BK126" i="4"/>
  <c r="BK130" i="4"/>
  <c r="BK134" i="4"/>
  <c r="BK138" i="4"/>
  <c r="BK142" i="4"/>
  <c r="BK146" i="4"/>
  <c r="BK150" i="4"/>
  <c r="BK154" i="4"/>
  <c r="BK158" i="4"/>
  <c r="BK162" i="4"/>
  <c r="BK166" i="4"/>
  <c r="BK170" i="4"/>
  <c r="BK174" i="4"/>
  <c r="BK40" i="4"/>
  <c r="BK52" i="4"/>
  <c r="BK64" i="4"/>
  <c r="BK72" i="4"/>
  <c r="BK84" i="4"/>
  <c r="BK96" i="4"/>
  <c r="BK108" i="4"/>
  <c r="BK120" i="4"/>
  <c r="BK128" i="4"/>
  <c r="BK140" i="4"/>
  <c r="BK152" i="4"/>
  <c r="BK164" i="4"/>
  <c r="BK176" i="4"/>
  <c r="BK31" i="4"/>
  <c r="BK35" i="4"/>
  <c r="BK39" i="4"/>
  <c r="BK43" i="4"/>
  <c r="BK47" i="4"/>
  <c r="BK51" i="4"/>
  <c r="BK55" i="4"/>
  <c r="BK59" i="4"/>
  <c r="BK63" i="4"/>
  <c r="BK67" i="4"/>
  <c r="BK71" i="4"/>
  <c r="BK75" i="4"/>
  <c r="BK79" i="4"/>
  <c r="BK83" i="4"/>
  <c r="BK87" i="4"/>
  <c r="BK91" i="4"/>
  <c r="BK95" i="4"/>
  <c r="BK99" i="4"/>
  <c r="BK103" i="4"/>
  <c r="BK107" i="4"/>
  <c r="BK111" i="4"/>
  <c r="BK115" i="4"/>
  <c r="BK119" i="4"/>
  <c r="BK123" i="4"/>
  <c r="BK127" i="4"/>
  <c r="BK131" i="4"/>
  <c r="BK135" i="4"/>
  <c r="BK139" i="4"/>
  <c r="BK143" i="4"/>
  <c r="BK147" i="4"/>
  <c r="BK151" i="4"/>
  <c r="BK155" i="4"/>
  <c r="BK159" i="4"/>
  <c r="BK163" i="4"/>
  <c r="BK167" i="4"/>
  <c r="BK171" i="4"/>
  <c r="BK175" i="4"/>
  <c r="BK36" i="4"/>
  <c r="BK48" i="4"/>
  <c r="BK60" i="4"/>
  <c r="BK76" i="4"/>
  <c r="BK92" i="4"/>
  <c r="BK104" i="4"/>
  <c r="BK116" i="4"/>
  <c r="BK132" i="4"/>
  <c r="BK148" i="4"/>
  <c r="BK160" i="4"/>
  <c r="BK172" i="4"/>
  <c r="BK28" i="4"/>
  <c r="BK27" i="4"/>
  <c r="BK26" i="4"/>
  <c r="BK25" i="4"/>
  <c r="BK24" i="4"/>
  <c r="BK23" i="4"/>
  <c r="BK22" i="4"/>
  <c r="BK14" i="4"/>
  <c r="BK18" i="4"/>
  <c r="BK9" i="4"/>
  <c r="BK16" i="4"/>
  <c r="BK19" i="4"/>
  <c r="BK13" i="4"/>
  <c r="BK5" i="4"/>
  <c r="BK6" i="4"/>
  <c r="BK7" i="4"/>
  <c r="BK11" i="4"/>
  <c r="BK8" i="4"/>
  <c r="B170" i="4"/>
  <c r="B165" i="4"/>
  <c r="B175" i="4"/>
  <c r="B173" i="4"/>
  <c r="B171" i="4"/>
  <c r="B167" i="4"/>
  <c r="B162" i="4"/>
  <c r="B174" i="4"/>
  <c r="B161" i="4"/>
  <c r="B160" i="4"/>
  <c r="B155" i="4"/>
  <c r="B154" i="4"/>
  <c r="B152" i="4"/>
  <c r="B147" i="4"/>
  <c r="B143" i="4"/>
  <c r="B134" i="4"/>
  <c r="B159" i="4"/>
  <c r="B158" i="4"/>
  <c r="B157" i="4"/>
  <c r="B156" i="4"/>
  <c r="B153" i="4"/>
  <c r="B151" i="4"/>
  <c r="B146" i="4"/>
  <c r="B142" i="4"/>
  <c r="B131" i="4"/>
  <c r="B176" i="4"/>
  <c r="B172" i="4"/>
  <c r="B169" i="4"/>
  <c r="B166" i="4"/>
  <c r="B164" i="4"/>
  <c r="B163" i="4"/>
  <c r="B150" i="4"/>
  <c r="B149" i="4"/>
  <c r="B145" i="4"/>
  <c r="B141" i="4"/>
  <c r="B139" i="4"/>
  <c r="B138" i="4"/>
  <c r="B135" i="4"/>
  <c r="B132" i="4"/>
  <c r="B130" i="4"/>
  <c r="B119" i="4"/>
  <c r="B118" i="4"/>
  <c r="B109" i="4"/>
  <c r="B107" i="4"/>
  <c r="B105" i="4"/>
  <c r="B103" i="4"/>
  <c r="B102" i="4"/>
  <c r="B87" i="4"/>
  <c r="B85" i="4"/>
  <c r="B80" i="4"/>
  <c r="B75" i="4"/>
  <c r="B70" i="4"/>
  <c r="B168" i="4"/>
  <c r="B144" i="4"/>
  <c r="B140" i="4"/>
  <c r="B129" i="4"/>
  <c r="B126" i="4"/>
  <c r="B124" i="4"/>
  <c r="B123" i="4"/>
  <c r="B121" i="4"/>
  <c r="B115" i="4"/>
  <c r="B114" i="4"/>
  <c r="B113" i="4"/>
  <c r="B148" i="4"/>
  <c r="B137" i="4"/>
  <c r="B136" i="4"/>
  <c r="B133" i="4"/>
  <c r="B128" i="4"/>
  <c r="B108" i="4"/>
  <c r="B104" i="4"/>
  <c r="B86" i="4"/>
  <c r="B76" i="4"/>
  <c r="B74" i="4"/>
  <c r="B73" i="4"/>
  <c r="B71" i="4"/>
  <c r="B69" i="4"/>
  <c r="B120" i="4"/>
  <c r="B110" i="4"/>
  <c r="B95" i="4"/>
  <c r="B93" i="4"/>
  <c r="B90" i="4"/>
  <c r="B78" i="4"/>
  <c r="B68" i="4"/>
  <c r="B65" i="4"/>
  <c r="B61" i="4"/>
  <c r="B56" i="4"/>
  <c r="B54" i="4"/>
  <c r="B52" i="4"/>
  <c r="B50" i="4"/>
  <c r="B47" i="4"/>
  <c r="B43" i="4"/>
  <c r="B40" i="4"/>
  <c r="B38" i="4"/>
  <c r="B36" i="4"/>
  <c r="B34" i="4"/>
  <c r="B31" i="4"/>
  <c r="B27" i="4"/>
  <c r="B60" i="4"/>
  <c r="B45" i="4"/>
  <c r="B37" i="4"/>
  <c r="B29" i="4"/>
  <c r="B125" i="4"/>
  <c r="B111" i="4"/>
  <c r="B100" i="4"/>
  <c r="B97" i="4"/>
  <c r="B94" i="4"/>
  <c r="B89" i="4"/>
  <c r="B88" i="4"/>
  <c r="B83" i="4"/>
  <c r="B66" i="4"/>
  <c r="B55" i="4"/>
  <c r="B51" i="4"/>
  <c r="B49" i="4"/>
  <c r="B48" i="4"/>
  <c r="B46" i="4"/>
  <c r="B44" i="4"/>
  <c r="B42" i="4"/>
  <c r="B41" i="4"/>
  <c r="B39" i="4"/>
  <c r="B35" i="4"/>
  <c r="B33" i="4"/>
  <c r="B32" i="4"/>
  <c r="B30" i="4"/>
  <c r="B28" i="4"/>
  <c r="B26" i="4"/>
  <c r="B116" i="4"/>
  <c r="B112" i="4"/>
  <c r="B101" i="4"/>
  <c r="B92" i="4"/>
  <c r="B84" i="4"/>
  <c r="B81" i="4"/>
  <c r="B77" i="4"/>
  <c r="B72" i="4"/>
  <c r="B67" i="4"/>
  <c r="B63" i="4"/>
  <c r="B59" i="4"/>
  <c r="B53" i="4"/>
  <c r="C53" i="4" s="1"/>
  <c r="B127" i="4"/>
  <c r="B122" i="4"/>
  <c r="B117" i="4"/>
  <c r="B106" i="4"/>
  <c r="B99" i="4"/>
  <c r="B98" i="4"/>
  <c r="B96" i="4"/>
  <c r="B91" i="4"/>
  <c r="B82" i="4"/>
  <c r="B79" i="4"/>
  <c r="B64" i="4"/>
  <c r="B62" i="4"/>
  <c r="B58" i="4"/>
  <c r="B57" i="4"/>
  <c r="AW3" i="4"/>
  <c r="AU53" i="4" l="1"/>
  <c r="BP53" i="4" s="1"/>
  <c r="AX53" i="4"/>
  <c r="AY53" i="4"/>
  <c r="BO53" i="4" s="1"/>
  <c r="AZ53" i="4"/>
  <c r="C57" i="4"/>
  <c r="C91" i="4"/>
  <c r="C127" i="4"/>
  <c r="AJ53" i="4"/>
  <c r="L53" i="4"/>
  <c r="AR53" i="4"/>
  <c r="AB53" i="4"/>
  <c r="AF53" i="4"/>
  <c r="AM53" i="4"/>
  <c r="W53" i="4"/>
  <c r="G53" i="4"/>
  <c r="AK53" i="4"/>
  <c r="U53" i="4"/>
  <c r="E53" i="4"/>
  <c r="AL53" i="4"/>
  <c r="V53" i="4"/>
  <c r="F53" i="4"/>
  <c r="H53" i="4"/>
  <c r="D53" i="4"/>
  <c r="AI53" i="4"/>
  <c r="S53" i="4"/>
  <c r="AG53" i="4"/>
  <c r="Q53" i="4"/>
  <c r="AH53" i="4"/>
  <c r="R53" i="4"/>
  <c r="P53" i="4"/>
  <c r="X53" i="4"/>
  <c r="T53" i="4"/>
  <c r="AV53" i="4"/>
  <c r="AE53" i="4"/>
  <c r="O53" i="4"/>
  <c r="AS53" i="4"/>
  <c r="AC53" i="4"/>
  <c r="M53" i="4"/>
  <c r="AT53" i="4"/>
  <c r="AD53" i="4"/>
  <c r="N53" i="4"/>
  <c r="AW53" i="4"/>
  <c r="AQ53" i="4"/>
  <c r="AA53" i="4"/>
  <c r="K53" i="4"/>
  <c r="AO53" i="4"/>
  <c r="Y53" i="4"/>
  <c r="I53" i="4"/>
  <c r="AP53" i="4"/>
  <c r="Z53" i="4"/>
  <c r="J53" i="4"/>
  <c r="AN53" i="4"/>
  <c r="C63" i="4"/>
  <c r="C84" i="4"/>
  <c r="C26" i="4"/>
  <c r="C32" i="4"/>
  <c r="C39" i="4"/>
  <c r="C51" i="4"/>
  <c r="C89" i="4"/>
  <c r="C125" i="4"/>
  <c r="C27" i="4"/>
  <c r="C38" i="4"/>
  <c r="C50" i="4"/>
  <c r="C78" i="4"/>
  <c r="C95" i="4"/>
  <c r="C120" i="4"/>
  <c r="C69" i="4"/>
  <c r="C76" i="4"/>
  <c r="C104" i="4"/>
  <c r="C148" i="4"/>
  <c r="C115" i="4"/>
  <c r="C123" i="4"/>
  <c r="C70" i="4"/>
  <c r="C130" i="4"/>
  <c r="C138" i="4"/>
  <c r="C145" i="4"/>
  <c r="C166" i="4"/>
  <c r="C146" i="4"/>
  <c r="C156" i="4"/>
  <c r="C147" i="4"/>
  <c r="C154" i="4"/>
  <c r="C174" i="4"/>
  <c r="C167" i="4"/>
  <c r="C175" i="4"/>
  <c r="C58" i="4"/>
  <c r="C96" i="4"/>
  <c r="C106" i="4"/>
  <c r="C67" i="4"/>
  <c r="C112" i="4"/>
  <c r="C28" i="4"/>
  <c r="C33" i="4"/>
  <c r="C41" i="4"/>
  <c r="C46" i="4"/>
  <c r="C83" i="4"/>
  <c r="C94" i="4"/>
  <c r="C37" i="4"/>
  <c r="C31" i="4"/>
  <c r="C40" i="4"/>
  <c r="C52" i="4"/>
  <c r="C65" i="4"/>
  <c r="C71" i="4"/>
  <c r="C108" i="4"/>
  <c r="C133" i="4"/>
  <c r="C124" i="4"/>
  <c r="C140" i="4"/>
  <c r="C80" i="4"/>
  <c r="C85" i="4"/>
  <c r="C102" i="4"/>
  <c r="C107" i="4"/>
  <c r="C139" i="4"/>
  <c r="C169" i="4"/>
  <c r="C131" i="4"/>
  <c r="C157" i="4"/>
  <c r="C134" i="4"/>
  <c r="C155" i="4"/>
  <c r="C165" i="4"/>
  <c r="C170" i="4"/>
  <c r="C62" i="4"/>
  <c r="C79" i="4"/>
  <c r="C98" i="4"/>
  <c r="C117" i="4"/>
  <c r="C59" i="4"/>
  <c r="C77" i="4"/>
  <c r="C92" i="4"/>
  <c r="C116" i="4"/>
  <c r="C35" i="4"/>
  <c r="C42" i="4"/>
  <c r="C48" i="4"/>
  <c r="C55" i="4"/>
  <c r="C66" i="4"/>
  <c r="C97" i="4"/>
  <c r="C34" i="4"/>
  <c r="C43" i="4"/>
  <c r="C54" i="4"/>
  <c r="C61" i="4"/>
  <c r="C68" i="4"/>
  <c r="C90" i="4"/>
  <c r="C73" i="4"/>
  <c r="C136" i="4"/>
  <c r="C113" i="4"/>
  <c r="C126" i="4"/>
  <c r="C144" i="4"/>
  <c r="C168" i="4"/>
  <c r="C75" i="4"/>
  <c r="C87" i="4"/>
  <c r="C103" i="4"/>
  <c r="C109" i="4"/>
  <c r="C118" i="4"/>
  <c r="C132" i="4"/>
  <c r="C141" i="4"/>
  <c r="C149" i="4"/>
  <c r="C163" i="4"/>
  <c r="C172" i="4"/>
  <c r="C142" i="4"/>
  <c r="C151" i="4"/>
  <c r="C158" i="4"/>
  <c r="C143" i="4"/>
  <c r="C160" i="4"/>
  <c r="C162" i="4"/>
  <c r="C171" i="4"/>
  <c r="C64" i="4"/>
  <c r="C82" i="4"/>
  <c r="C99" i="4"/>
  <c r="C122" i="4"/>
  <c r="C72" i="4"/>
  <c r="C81" i="4"/>
  <c r="C101" i="4"/>
  <c r="C30" i="4"/>
  <c r="C44" i="4"/>
  <c r="C49" i="4"/>
  <c r="C88" i="4"/>
  <c r="C100" i="4"/>
  <c r="C111" i="4"/>
  <c r="C29" i="4"/>
  <c r="C45" i="4"/>
  <c r="C60" i="4"/>
  <c r="C36" i="4"/>
  <c r="C47" i="4"/>
  <c r="C56" i="4"/>
  <c r="C93" i="4"/>
  <c r="C110" i="4"/>
  <c r="C74" i="4"/>
  <c r="C86" i="4"/>
  <c r="C128" i="4"/>
  <c r="C137" i="4"/>
  <c r="C114" i="4"/>
  <c r="C121" i="4"/>
  <c r="C129" i="4"/>
  <c r="C105" i="4"/>
  <c r="C119" i="4"/>
  <c r="C135" i="4"/>
  <c r="C150" i="4"/>
  <c r="C164" i="4"/>
  <c r="C176" i="4"/>
  <c r="C153" i="4"/>
  <c r="C159" i="4"/>
  <c r="C152" i="4"/>
  <c r="C161" i="4"/>
  <c r="C173" i="4"/>
  <c r="D4" i="6"/>
  <c r="F4" i="6"/>
  <c r="J4" i="6"/>
  <c r="N4" i="6"/>
  <c r="G4" i="6"/>
  <c r="K4" i="6"/>
  <c r="O4" i="6"/>
  <c r="H4" i="6"/>
  <c r="L4" i="6"/>
  <c r="E4" i="6"/>
  <c r="I4" i="6"/>
  <c r="M4" i="6"/>
  <c r="F3" i="4"/>
  <c r="G3" i="4"/>
  <c r="H3" i="4"/>
  <c r="I3" i="4"/>
  <c r="J3" i="4"/>
  <c r="K3" i="4"/>
  <c r="L3" i="4"/>
  <c r="M3" i="4"/>
  <c r="N3" i="4"/>
  <c r="O3" i="11" s="1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AF3" i="4"/>
  <c r="AG3" i="4"/>
  <c r="AH3" i="4"/>
  <c r="AI3" i="4"/>
  <c r="AJ3" i="4"/>
  <c r="AK3" i="4"/>
  <c r="AL3" i="4"/>
  <c r="AM3" i="4"/>
  <c r="AN3" i="4"/>
  <c r="AO3" i="4"/>
  <c r="AP3" i="4"/>
  <c r="AQ3" i="4"/>
  <c r="AR3" i="4"/>
  <c r="AS3" i="4"/>
  <c r="AT3" i="4"/>
  <c r="E3" i="4"/>
  <c r="BM53" i="4" l="1"/>
  <c r="T4" i="29"/>
  <c r="U4" i="29"/>
  <c r="AU173" i="4"/>
  <c r="BP173" i="4" s="1"/>
  <c r="AX173" i="4"/>
  <c r="AU121" i="4"/>
  <c r="BP121" i="4" s="1"/>
  <c r="AX121" i="4"/>
  <c r="AU45" i="4"/>
  <c r="BP45" i="4" s="1"/>
  <c r="AX45" i="4"/>
  <c r="AU99" i="4"/>
  <c r="BP99" i="4" s="1"/>
  <c r="AX99" i="4"/>
  <c r="AU149" i="4"/>
  <c r="BP149" i="4" s="1"/>
  <c r="AX149" i="4"/>
  <c r="AU136" i="4"/>
  <c r="BP136" i="4" s="1"/>
  <c r="AX136" i="4"/>
  <c r="AU77" i="4"/>
  <c r="BP77" i="4" s="1"/>
  <c r="AX77" i="4"/>
  <c r="AU169" i="4"/>
  <c r="BP169" i="4" s="1"/>
  <c r="AX169" i="4"/>
  <c r="AU94" i="4"/>
  <c r="BP94" i="4" s="1"/>
  <c r="AX94" i="4"/>
  <c r="AU33" i="4"/>
  <c r="BP33" i="4" s="1"/>
  <c r="AX33" i="4"/>
  <c r="AU156" i="4"/>
  <c r="BP156" i="4" s="1"/>
  <c r="AX156" i="4"/>
  <c r="AU69" i="4"/>
  <c r="BP69" i="4" s="1"/>
  <c r="AX69" i="4"/>
  <c r="AU26" i="4"/>
  <c r="BP26" i="4" s="1"/>
  <c r="AX26" i="4"/>
  <c r="AU127" i="4"/>
  <c r="BP127" i="4" s="1"/>
  <c r="AX127" i="4"/>
  <c r="AU159" i="4"/>
  <c r="BP159" i="4" s="1"/>
  <c r="AX159" i="4"/>
  <c r="AU150" i="4"/>
  <c r="BP150" i="4" s="1"/>
  <c r="AX150" i="4"/>
  <c r="AU129" i="4"/>
  <c r="BP129" i="4" s="1"/>
  <c r="AX129" i="4"/>
  <c r="AU128" i="4"/>
  <c r="BP128" i="4" s="1"/>
  <c r="AX128" i="4"/>
  <c r="AU93" i="4"/>
  <c r="BP93" i="4" s="1"/>
  <c r="AX93" i="4"/>
  <c r="AU60" i="4"/>
  <c r="BP60" i="4" s="1"/>
  <c r="AX60" i="4"/>
  <c r="AU100" i="4"/>
  <c r="BP100" i="4" s="1"/>
  <c r="AX100" i="4"/>
  <c r="AU30" i="4"/>
  <c r="BP30" i="4" s="1"/>
  <c r="AX30" i="4"/>
  <c r="AU122" i="4"/>
  <c r="BP122" i="4" s="1"/>
  <c r="AX122" i="4"/>
  <c r="AU171" i="4"/>
  <c r="BP171" i="4" s="1"/>
  <c r="AX171" i="4"/>
  <c r="AU158" i="4"/>
  <c r="BP158" i="4" s="1"/>
  <c r="AX158" i="4"/>
  <c r="AU163" i="4"/>
  <c r="BP163" i="4" s="1"/>
  <c r="AX163" i="4"/>
  <c r="AU118" i="4"/>
  <c r="BP118" i="4" s="1"/>
  <c r="AX118" i="4"/>
  <c r="AU75" i="4"/>
  <c r="BP75" i="4" s="1"/>
  <c r="AX75" i="4"/>
  <c r="AU113" i="4"/>
  <c r="BP113" i="4" s="1"/>
  <c r="AX113" i="4"/>
  <c r="AU68" i="4"/>
  <c r="BP68" i="4" s="1"/>
  <c r="AX68" i="4"/>
  <c r="AU34" i="4"/>
  <c r="BP34" i="4" s="1"/>
  <c r="AX34" i="4"/>
  <c r="AU48" i="4"/>
  <c r="BP48" i="4" s="1"/>
  <c r="AX48" i="4"/>
  <c r="AU92" i="4"/>
  <c r="BP92" i="4" s="1"/>
  <c r="AX92" i="4"/>
  <c r="AU98" i="4"/>
  <c r="BP98" i="4" s="1"/>
  <c r="AX98" i="4"/>
  <c r="AU165" i="4"/>
  <c r="BP165" i="4" s="1"/>
  <c r="AX165" i="4"/>
  <c r="AU131" i="4"/>
  <c r="BP131" i="4" s="1"/>
  <c r="AX131" i="4"/>
  <c r="AU102" i="4"/>
  <c r="BP102" i="4" s="1"/>
  <c r="AX102" i="4"/>
  <c r="AU124" i="4"/>
  <c r="BP124" i="4" s="1"/>
  <c r="AX124" i="4"/>
  <c r="AU65" i="4"/>
  <c r="BP65" i="4" s="1"/>
  <c r="AX65" i="4"/>
  <c r="AU37" i="4"/>
  <c r="BP37" i="4" s="1"/>
  <c r="AX37" i="4"/>
  <c r="AU41" i="4"/>
  <c r="BP41" i="4" s="1"/>
  <c r="AX41" i="4"/>
  <c r="AU67" i="4"/>
  <c r="BP67" i="4" s="1"/>
  <c r="AX67" i="4"/>
  <c r="AU175" i="4"/>
  <c r="BP175" i="4" s="1"/>
  <c r="AX175" i="4"/>
  <c r="AU147" i="4"/>
  <c r="BP147" i="4" s="1"/>
  <c r="AX147" i="4"/>
  <c r="AU145" i="4"/>
  <c r="BP145" i="4" s="1"/>
  <c r="AX145" i="4"/>
  <c r="AU123" i="4"/>
  <c r="BP123" i="4" s="1"/>
  <c r="AX123" i="4"/>
  <c r="AU76" i="4"/>
  <c r="BP76" i="4" s="1"/>
  <c r="AX76" i="4"/>
  <c r="AU78" i="4"/>
  <c r="BP78" i="4" s="1"/>
  <c r="AX78" i="4"/>
  <c r="AU125" i="4"/>
  <c r="BP125" i="4" s="1"/>
  <c r="AX125" i="4"/>
  <c r="AU32" i="4"/>
  <c r="BP32" i="4" s="1"/>
  <c r="AX32" i="4"/>
  <c r="AU153" i="4"/>
  <c r="BP153" i="4" s="1"/>
  <c r="AX153" i="4"/>
  <c r="AU86" i="4"/>
  <c r="BP86" i="4" s="1"/>
  <c r="AX86" i="4"/>
  <c r="AU88" i="4"/>
  <c r="BP88" i="4" s="1"/>
  <c r="AX88" i="4"/>
  <c r="AU162" i="4"/>
  <c r="BP162" i="4" s="1"/>
  <c r="AX162" i="4"/>
  <c r="AU109" i="4"/>
  <c r="BP109" i="4" s="1"/>
  <c r="AX109" i="4"/>
  <c r="AU61" i="4"/>
  <c r="BP61" i="4" s="1"/>
  <c r="AX61" i="4"/>
  <c r="AU42" i="4"/>
  <c r="BP42" i="4" s="1"/>
  <c r="AX42" i="4"/>
  <c r="AU79" i="4"/>
  <c r="BP79" i="4" s="1"/>
  <c r="AX79" i="4"/>
  <c r="AU85" i="4"/>
  <c r="BP85" i="4" s="1"/>
  <c r="AX85" i="4"/>
  <c r="AU52" i="4"/>
  <c r="BP52" i="4" s="1"/>
  <c r="AX52" i="4"/>
  <c r="AU167" i="4"/>
  <c r="BP167" i="4" s="1"/>
  <c r="AX167" i="4"/>
  <c r="AU115" i="4"/>
  <c r="BP115" i="4" s="1"/>
  <c r="AX115" i="4"/>
  <c r="AU50" i="4"/>
  <c r="BP50" i="4" s="1"/>
  <c r="AX50" i="4"/>
  <c r="AU161" i="4"/>
  <c r="BP161" i="4" s="1"/>
  <c r="AX161" i="4"/>
  <c r="AU176" i="4"/>
  <c r="BP176" i="4" s="1"/>
  <c r="AX176" i="4"/>
  <c r="AU119" i="4"/>
  <c r="BP119" i="4" s="1"/>
  <c r="AX119" i="4"/>
  <c r="AU114" i="4"/>
  <c r="BP114" i="4" s="1"/>
  <c r="AX114" i="4"/>
  <c r="AU74" i="4"/>
  <c r="BP74" i="4" s="1"/>
  <c r="AX74" i="4"/>
  <c r="AU47" i="4"/>
  <c r="BP47" i="4" s="1"/>
  <c r="AX47" i="4"/>
  <c r="AU29" i="4"/>
  <c r="BP29" i="4" s="1"/>
  <c r="AX29" i="4"/>
  <c r="AU49" i="4"/>
  <c r="BP49" i="4" s="1"/>
  <c r="AX49" i="4"/>
  <c r="AU81" i="4"/>
  <c r="BP81" i="4" s="1"/>
  <c r="AX81" i="4"/>
  <c r="AU82" i="4"/>
  <c r="BP82" i="4" s="1"/>
  <c r="AX82" i="4"/>
  <c r="AU160" i="4"/>
  <c r="BP160" i="4" s="1"/>
  <c r="AX160" i="4"/>
  <c r="AU142" i="4"/>
  <c r="BP142" i="4" s="1"/>
  <c r="AX142" i="4"/>
  <c r="AU141" i="4"/>
  <c r="BP141" i="4" s="1"/>
  <c r="AX141" i="4"/>
  <c r="AU103" i="4"/>
  <c r="BP103" i="4" s="1"/>
  <c r="AX103" i="4"/>
  <c r="AU144" i="4"/>
  <c r="BP144" i="4" s="1"/>
  <c r="AX144" i="4"/>
  <c r="AU73" i="4"/>
  <c r="BP73" i="4" s="1"/>
  <c r="AX73" i="4"/>
  <c r="AU54" i="4"/>
  <c r="BP54" i="4" s="1"/>
  <c r="AX54" i="4"/>
  <c r="AU66" i="4"/>
  <c r="BP66" i="4" s="1"/>
  <c r="AX66" i="4"/>
  <c r="AU35" i="4"/>
  <c r="BP35" i="4" s="1"/>
  <c r="AX35" i="4"/>
  <c r="AU59" i="4"/>
  <c r="BP59" i="4" s="1"/>
  <c r="AX59" i="4"/>
  <c r="AU62" i="4"/>
  <c r="BP62" i="4" s="1"/>
  <c r="AX62" i="4"/>
  <c r="AU134" i="4"/>
  <c r="BP134" i="4" s="1"/>
  <c r="AX134" i="4"/>
  <c r="AU139" i="4"/>
  <c r="BP139" i="4" s="1"/>
  <c r="AX139" i="4"/>
  <c r="AU80" i="4"/>
  <c r="BP80" i="4" s="1"/>
  <c r="AX80" i="4"/>
  <c r="AU108" i="4"/>
  <c r="BP108" i="4" s="1"/>
  <c r="AX108" i="4"/>
  <c r="AU40" i="4"/>
  <c r="BP40" i="4" s="1"/>
  <c r="AX40" i="4"/>
  <c r="AU83" i="4"/>
  <c r="BP83" i="4" s="1"/>
  <c r="AX83" i="4"/>
  <c r="AU28" i="4"/>
  <c r="AX28" i="4"/>
  <c r="AU96" i="4"/>
  <c r="BP96" i="4" s="1"/>
  <c r="AX96" i="4"/>
  <c r="AU174" i="4"/>
  <c r="BP174" i="4" s="1"/>
  <c r="AX174" i="4"/>
  <c r="AU146" i="4"/>
  <c r="BP146" i="4" s="1"/>
  <c r="AX146" i="4"/>
  <c r="AU130" i="4"/>
  <c r="BP130" i="4" s="1"/>
  <c r="AX130" i="4"/>
  <c r="AU148" i="4"/>
  <c r="BP148" i="4" s="1"/>
  <c r="AX148" i="4"/>
  <c r="AU120" i="4"/>
  <c r="BP120" i="4" s="1"/>
  <c r="AX120" i="4"/>
  <c r="AU38" i="4"/>
  <c r="BP38" i="4" s="1"/>
  <c r="AX38" i="4"/>
  <c r="AU51" i="4"/>
  <c r="BP51" i="4" s="1"/>
  <c r="AX51" i="4"/>
  <c r="AU84" i="4"/>
  <c r="BP84" i="4" s="1"/>
  <c r="AX84" i="4"/>
  <c r="AU91" i="4"/>
  <c r="BP91" i="4" s="1"/>
  <c r="AX91" i="4"/>
  <c r="AU135" i="4"/>
  <c r="BP135" i="4" s="1"/>
  <c r="AX135" i="4"/>
  <c r="AU56" i="4"/>
  <c r="BP56" i="4" s="1"/>
  <c r="AX56" i="4"/>
  <c r="AU101" i="4"/>
  <c r="BP101" i="4" s="1"/>
  <c r="AX101" i="4"/>
  <c r="AU151" i="4"/>
  <c r="BP151" i="4" s="1"/>
  <c r="AX151" i="4"/>
  <c r="AU168" i="4"/>
  <c r="BP168" i="4" s="1"/>
  <c r="AX168" i="4"/>
  <c r="AU97" i="4"/>
  <c r="BP97" i="4" s="1"/>
  <c r="AX97" i="4"/>
  <c r="AU155" i="4"/>
  <c r="BP155" i="4" s="1"/>
  <c r="AX155" i="4"/>
  <c r="AU133" i="4"/>
  <c r="BP133" i="4" s="1"/>
  <c r="AX133" i="4"/>
  <c r="AU106" i="4"/>
  <c r="BP106" i="4" s="1"/>
  <c r="AX106" i="4"/>
  <c r="AU138" i="4"/>
  <c r="BP138" i="4" s="1"/>
  <c r="AX138" i="4"/>
  <c r="AU89" i="4"/>
  <c r="BP89" i="4" s="1"/>
  <c r="AX89" i="4"/>
  <c r="AU152" i="4"/>
  <c r="BP152" i="4" s="1"/>
  <c r="AX152" i="4"/>
  <c r="AU164" i="4"/>
  <c r="BP164" i="4" s="1"/>
  <c r="AX164" i="4"/>
  <c r="AU105" i="4"/>
  <c r="BP105" i="4" s="1"/>
  <c r="AX105" i="4"/>
  <c r="AU137" i="4"/>
  <c r="BP137" i="4" s="1"/>
  <c r="AX137" i="4"/>
  <c r="AU110" i="4"/>
  <c r="BP110" i="4" s="1"/>
  <c r="AX110" i="4"/>
  <c r="AU36" i="4"/>
  <c r="BP36" i="4" s="1"/>
  <c r="AX36" i="4"/>
  <c r="AU111" i="4"/>
  <c r="BP111" i="4" s="1"/>
  <c r="AX111" i="4"/>
  <c r="AU44" i="4"/>
  <c r="BP44" i="4" s="1"/>
  <c r="AX44" i="4"/>
  <c r="AU72" i="4"/>
  <c r="BP72" i="4" s="1"/>
  <c r="AX72" i="4"/>
  <c r="AU64" i="4"/>
  <c r="BP64" i="4" s="1"/>
  <c r="AX64" i="4"/>
  <c r="AU143" i="4"/>
  <c r="BP143" i="4" s="1"/>
  <c r="AX143" i="4"/>
  <c r="AU172" i="4"/>
  <c r="BP172" i="4" s="1"/>
  <c r="AX172" i="4"/>
  <c r="AU132" i="4"/>
  <c r="BP132" i="4" s="1"/>
  <c r="AX132" i="4"/>
  <c r="AU87" i="4"/>
  <c r="BP87" i="4" s="1"/>
  <c r="AX87" i="4"/>
  <c r="AU126" i="4"/>
  <c r="BP126" i="4" s="1"/>
  <c r="AX126" i="4"/>
  <c r="AU90" i="4"/>
  <c r="BP90" i="4" s="1"/>
  <c r="AX90" i="4"/>
  <c r="AU43" i="4"/>
  <c r="BP43" i="4" s="1"/>
  <c r="AX43" i="4"/>
  <c r="AU55" i="4"/>
  <c r="BP55" i="4" s="1"/>
  <c r="AX55" i="4"/>
  <c r="AU116" i="4"/>
  <c r="BP116" i="4" s="1"/>
  <c r="AX116" i="4"/>
  <c r="AU117" i="4"/>
  <c r="BP117" i="4" s="1"/>
  <c r="AX117" i="4"/>
  <c r="AU170" i="4"/>
  <c r="BP170" i="4" s="1"/>
  <c r="AX170" i="4"/>
  <c r="AU157" i="4"/>
  <c r="BP157" i="4" s="1"/>
  <c r="AX157" i="4"/>
  <c r="AU107" i="4"/>
  <c r="BP107" i="4" s="1"/>
  <c r="AX107" i="4"/>
  <c r="AU140" i="4"/>
  <c r="BP140" i="4" s="1"/>
  <c r="AX140" i="4"/>
  <c r="AU71" i="4"/>
  <c r="BP71" i="4" s="1"/>
  <c r="AX71" i="4"/>
  <c r="AU31" i="4"/>
  <c r="BP31" i="4" s="1"/>
  <c r="AX31" i="4"/>
  <c r="AU46" i="4"/>
  <c r="BP46" i="4" s="1"/>
  <c r="AX46" i="4"/>
  <c r="AU112" i="4"/>
  <c r="BP112" i="4" s="1"/>
  <c r="AX112" i="4"/>
  <c r="AU58" i="4"/>
  <c r="BP58" i="4" s="1"/>
  <c r="AX58" i="4"/>
  <c r="AU154" i="4"/>
  <c r="BP154" i="4" s="1"/>
  <c r="AX154" i="4"/>
  <c r="AU166" i="4"/>
  <c r="BP166" i="4" s="1"/>
  <c r="AX166" i="4"/>
  <c r="AU70" i="4"/>
  <c r="BP70" i="4" s="1"/>
  <c r="AX70" i="4"/>
  <c r="AU104" i="4"/>
  <c r="BP104" i="4" s="1"/>
  <c r="AX104" i="4"/>
  <c r="AU95" i="4"/>
  <c r="BP95" i="4" s="1"/>
  <c r="AX95" i="4"/>
  <c r="AU27" i="4"/>
  <c r="BP27" i="4" s="1"/>
  <c r="AX27" i="4"/>
  <c r="AU39" i="4"/>
  <c r="BP39" i="4" s="1"/>
  <c r="AX39" i="4"/>
  <c r="AU63" i="4"/>
  <c r="BP63" i="4" s="1"/>
  <c r="AX63" i="4"/>
  <c r="AU57" i="4"/>
  <c r="BP57" i="4" s="1"/>
  <c r="AX57" i="4"/>
  <c r="AY161" i="4"/>
  <c r="BO161" i="4" s="1"/>
  <c r="AZ161" i="4"/>
  <c r="AZ114" i="4"/>
  <c r="AY114" i="4"/>
  <c r="BO114" i="4" s="1"/>
  <c r="AY29" i="4"/>
  <c r="BO29" i="4" s="1"/>
  <c r="AZ29" i="4"/>
  <c r="AZ160" i="4"/>
  <c r="AY160" i="4"/>
  <c r="BO160" i="4" s="1"/>
  <c r="AZ144" i="4"/>
  <c r="AY144" i="4"/>
  <c r="BO144" i="4" s="1"/>
  <c r="AZ54" i="4"/>
  <c r="AY54" i="4"/>
  <c r="BO54" i="4" s="1"/>
  <c r="AY59" i="4"/>
  <c r="BO59" i="4" s="1"/>
  <c r="AZ59" i="4"/>
  <c r="AY139" i="4"/>
  <c r="BO139" i="4" s="1"/>
  <c r="AZ139" i="4"/>
  <c r="AZ40" i="4"/>
  <c r="AY40" i="4"/>
  <c r="BO40" i="4" s="1"/>
  <c r="AZ28" i="4"/>
  <c r="AY28" i="4"/>
  <c r="BO28" i="4" s="1"/>
  <c r="AZ146" i="4"/>
  <c r="AY146" i="4"/>
  <c r="BO146" i="4" s="1"/>
  <c r="AZ120" i="4"/>
  <c r="AY120" i="4"/>
  <c r="BO120" i="4" s="1"/>
  <c r="AY51" i="4"/>
  <c r="BO51" i="4" s="1"/>
  <c r="AZ51" i="4"/>
  <c r="AZ152" i="4"/>
  <c r="AY152" i="4"/>
  <c r="BO152" i="4" s="1"/>
  <c r="AZ164" i="4"/>
  <c r="AY164" i="4"/>
  <c r="BO164" i="4" s="1"/>
  <c r="AY105" i="4"/>
  <c r="BO105" i="4" s="1"/>
  <c r="AZ105" i="4"/>
  <c r="AY137" i="4"/>
  <c r="BO137" i="4" s="1"/>
  <c r="AZ137" i="4"/>
  <c r="AZ110" i="4"/>
  <c r="AY110" i="4"/>
  <c r="BO110" i="4" s="1"/>
  <c r="AZ36" i="4"/>
  <c r="AY36" i="4"/>
  <c r="BO36" i="4" s="1"/>
  <c r="AY111" i="4"/>
  <c r="BO111" i="4" s="1"/>
  <c r="AZ111" i="4"/>
  <c r="AZ44" i="4"/>
  <c r="AY44" i="4"/>
  <c r="BO44" i="4" s="1"/>
  <c r="AZ72" i="4"/>
  <c r="AY72" i="4"/>
  <c r="BO72" i="4" s="1"/>
  <c r="AZ64" i="4"/>
  <c r="AY64" i="4"/>
  <c r="BO64" i="4" s="1"/>
  <c r="AY143" i="4"/>
  <c r="BO143" i="4" s="1"/>
  <c r="AZ143" i="4"/>
  <c r="AZ172" i="4"/>
  <c r="AY172" i="4"/>
  <c r="BO172" i="4" s="1"/>
  <c r="AZ132" i="4"/>
  <c r="AY132" i="4"/>
  <c r="BO132" i="4" s="1"/>
  <c r="AY87" i="4"/>
  <c r="BO87" i="4" s="1"/>
  <c r="AZ87" i="4"/>
  <c r="AZ126" i="4"/>
  <c r="AY126" i="4"/>
  <c r="BO126" i="4" s="1"/>
  <c r="AZ90" i="4"/>
  <c r="AY90" i="4"/>
  <c r="BO90" i="4" s="1"/>
  <c r="AY43" i="4"/>
  <c r="BO43" i="4" s="1"/>
  <c r="AZ43" i="4"/>
  <c r="AY55" i="4"/>
  <c r="BO55" i="4" s="1"/>
  <c r="AZ55" i="4"/>
  <c r="AZ116" i="4"/>
  <c r="AY116" i="4"/>
  <c r="BO116" i="4" s="1"/>
  <c r="AY117" i="4"/>
  <c r="BO117" i="4" s="1"/>
  <c r="AZ117" i="4"/>
  <c r="AY170" i="4"/>
  <c r="BO170" i="4" s="1"/>
  <c r="AZ170" i="4"/>
  <c r="AY157" i="4"/>
  <c r="BO157" i="4" s="1"/>
  <c r="AZ157" i="4"/>
  <c r="AY107" i="4"/>
  <c r="BO107" i="4" s="1"/>
  <c r="AZ107" i="4"/>
  <c r="AZ140" i="4"/>
  <c r="AY140" i="4"/>
  <c r="BO140" i="4" s="1"/>
  <c r="AY71" i="4"/>
  <c r="BO71" i="4" s="1"/>
  <c r="AZ71" i="4"/>
  <c r="AY31" i="4"/>
  <c r="BO31" i="4" s="1"/>
  <c r="AZ31" i="4"/>
  <c r="AZ46" i="4"/>
  <c r="AY46" i="4"/>
  <c r="BO46" i="4" s="1"/>
  <c r="AZ112" i="4"/>
  <c r="AY112" i="4"/>
  <c r="BO112" i="4" s="1"/>
  <c r="AZ58" i="4"/>
  <c r="AY58" i="4"/>
  <c r="BO58" i="4" s="1"/>
  <c r="AZ154" i="4"/>
  <c r="AY154" i="4"/>
  <c r="BO154" i="4" s="1"/>
  <c r="AZ166" i="4"/>
  <c r="AY166" i="4"/>
  <c r="BO166" i="4" s="1"/>
  <c r="AZ70" i="4"/>
  <c r="AY70" i="4"/>
  <c r="BO70" i="4" s="1"/>
  <c r="AZ104" i="4"/>
  <c r="AY104" i="4"/>
  <c r="BO104" i="4" s="1"/>
  <c r="AY95" i="4"/>
  <c r="BO95" i="4" s="1"/>
  <c r="AZ95" i="4"/>
  <c r="AY27" i="4"/>
  <c r="BO27" i="4" s="1"/>
  <c r="AZ27" i="4"/>
  <c r="AY39" i="4"/>
  <c r="BO39" i="4" s="1"/>
  <c r="AZ39" i="4"/>
  <c r="AY63" i="4"/>
  <c r="BO63" i="4" s="1"/>
  <c r="AZ63" i="4"/>
  <c r="AY57" i="4"/>
  <c r="BO57" i="4" s="1"/>
  <c r="AZ57" i="4"/>
  <c r="AZ176" i="4"/>
  <c r="AY176" i="4"/>
  <c r="BO176" i="4" s="1"/>
  <c r="AZ74" i="4"/>
  <c r="AY74" i="4"/>
  <c r="BO74" i="4" s="1"/>
  <c r="AY49" i="4"/>
  <c r="BO49" i="4" s="1"/>
  <c r="AZ49" i="4"/>
  <c r="AZ142" i="4"/>
  <c r="AY142" i="4"/>
  <c r="BO142" i="4" s="1"/>
  <c r="AY103" i="4"/>
  <c r="BO103" i="4" s="1"/>
  <c r="AZ103" i="4"/>
  <c r="AZ66" i="4"/>
  <c r="AY66" i="4"/>
  <c r="BO66" i="4" s="1"/>
  <c r="AZ134" i="4"/>
  <c r="AY134" i="4"/>
  <c r="BO134" i="4" s="1"/>
  <c r="AZ108" i="4"/>
  <c r="AY108" i="4"/>
  <c r="BO108" i="4" s="1"/>
  <c r="AZ174" i="4"/>
  <c r="AY174" i="4"/>
  <c r="BO174" i="4" s="1"/>
  <c r="AZ148" i="4"/>
  <c r="AY148" i="4"/>
  <c r="BO148" i="4" s="1"/>
  <c r="AZ84" i="4"/>
  <c r="AY84" i="4"/>
  <c r="BO84" i="4" s="1"/>
  <c r="AY91" i="4"/>
  <c r="BO91" i="4" s="1"/>
  <c r="AZ91" i="4"/>
  <c r="AY159" i="4"/>
  <c r="BO159" i="4" s="1"/>
  <c r="AZ159" i="4"/>
  <c r="AZ150" i="4"/>
  <c r="AY150" i="4"/>
  <c r="BO150" i="4" s="1"/>
  <c r="AY129" i="4"/>
  <c r="BO129" i="4" s="1"/>
  <c r="AZ129" i="4"/>
  <c r="AZ128" i="4"/>
  <c r="AY128" i="4"/>
  <c r="BO128" i="4" s="1"/>
  <c r="AY93" i="4"/>
  <c r="BO93" i="4" s="1"/>
  <c r="AZ93" i="4"/>
  <c r="AZ60" i="4"/>
  <c r="AY60" i="4"/>
  <c r="BO60" i="4" s="1"/>
  <c r="AZ100" i="4"/>
  <c r="AY100" i="4"/>
  <c r="BO100" i="4" s="1"/>
  <c r="AY30" i="4"/>
  <c r="BO30" i="4" s="1"/>
  <c r="AZ30" i="4"/>
  <c r="AZ122" i="4"/>
  <c r="AY122" i="4"/>
  <c r="BO122" i="4" s="1"/>
  <c r="AY171" i="4"/>
  <c r="BO171" i="4" s="1"/>
  <c r="AZ171" i="4"/>
  <c r="AZ158" i="4"/>
  <c r="AY158" i="4"/>
  <c r="BO158" i="4" s="1"/>
  <c r="AY163" i="4"/>
  <c r="BO163" i="4" s="1"/>
  <c r="AZ163" i="4"/>
  <c r="AZ118" i="4"/>
  <c r="AY118" i="4"/>
  <c r="BO118" i="4" s="1"/>
  <c r="AY75" i="4"/>
  <c r="BO75" i="4" s="1"/>
  <c r="AZ75" i="4"/>
  <c r="AY113" i="4"/>
  <c r="BO113" i="4" s="1"/>
  <c r="AZ113" i="4"/>
  <c r="AZ68" i="4"/>
  <c r="AY68" i="4"/>
  <c r="BO68" i="4" s="1"/>
  <c r="AY34" i="4"/>
  <c r="BO34" i="4" s="1"/>
  <c r="AZ34" i="4"/>
  <c r="AZ48" i="4"/>
  <c r="AY48" i="4"/>
  <c r="BO48" i="4" s="1"/>
  <c r="AZ92" i="4"/>
  <c r="AY92" i="4"/>
  <c r="BO92" i="4" s="1"/>
  <c r="AZ98" i="4"/>
  <c r="AY98" i="4"/>
  <c r="BO98" i="4" s="1"/>
  <c r="AY165" i="4"/>
  <c r="BO165" i="4" s="1"/>
  <c r="AZ165" i="4"/>
  <c r="AY131" i="4"/>
  <c r="BO131" i="4" s="1"/>
  <c r="AZ131" i="4"/>
  <c r="AZ102" i="4"/>
  <c r="AY102" i="4"/>
  <c r="BO102" i="4" s="1"/>
  <c r="AZ124" i="4"/>
  <c r="AY124" i="4"/>
  <c r="BO124" i="4" s="1"/>
  <c r="AY65" i="4"/>
  <c r="BO65" i="4" s="1"/>
  <c r="AZ65" i="4"/>
  <c r="AY37" i="4"/>
  <c r="BO37" i="4" s="1"/>
  <c r="AZ37" i="4"/>
  <c r="AY41" i="4"/>
  <c r="BO41" i="4" s="1"/>
  <c r="AZ41" i="4"/>
  <c r="AY67" i="4"/>
  <c r="BO67" i="4" s="1"/>
  <c r="AZ67" i="4"/>
  <c r="AY175" i="4"/>
  <c r="BO175" i="4" s="1"/>
  <c r="AZ175" i="4"/>
  <c r="AY147" i="4"/>
  <c r="BO147" i="4" s="1"/>
  <c r="AZ147" i="4"/>
  <c r="AY145" i="4"/>
  <c r="BO145" i="4" s="1"/>
  <c r="AZ145" i="4"/>
  <c r="AY123" i="4"/>
  <c r="BO123" i="4" s="1"/>
  <c r="AZ123" i="4"/>
  <c r="AZ76" i="4"/>
  <c r="AY76" i="4"/>
  <c r="BO76" i="4" s="1"/>
  <c r="AZ78" i="4"/>
  <c r="AY78" i="4"/>
  <c r="BO78" i="4" s="1"/>
  <c r="AY125" i="4"/>
  <c r="BO125" i="4" s="1"/>
  <c r="AZ125" i="4"/>
  <c r="AZ32" i="4"/>
  <c r="AY32" i="4"/>
  <c r="BO32" i="4" s="1"/>
  <c r="AY119" i="4"/>
  <c r="BO119" i="4" s="1"/>
  <c r="AZ119" i="4"/>
  <c r="AY47" i="4"/>
  <c r="BO47" i="4" s="1"/>
  <c r="AZ47" i="4"/>
  <c r="AY81" i="4"/>
  <c r="BO81" i="4" s="1"/>
  <c r="AZ81" i="4"/>
  <c r="AZ82" i="4"/>
  <c r="AY82" i="4"/>
  <c r="BO82" i="4" s="1"/>
  <c r="AY141" i="4"/>
  <c r="BO141" i="4" s="1"/>
  <c r="AZ141" i="4"/>
  <c r="AY73" i="4"/>
  <c r="BO73" i="4" s="1"/>
  <c r="AZ73" i="4"/>
  <c r="AY35" i="4"/>
  <c r="BO35" i="4" s="1"/>
  <c r="AZ35" i="4"/>
  <c r="AZ62" i="4"/>
  <c r="AY62" i="4"/>
  <c r="BO62" i="4" s="1"/>
  <c r="AZ80" i="4"/>
  <c r="AY80" i="4"/>
  <c r="BO80" i="4" s="1"/>
  <c r="AY83" i="4"/>
  <c r="BO83" i="4" s="1"/>
  <c r="AZ83" i="4"/>
  <c r="AZ96" i="4"/>
  <c r="AY96" i="4"/>
  <c r="BO96" i="4" s="1"/>
  <c r="AZ130" i="4"/>
  <c r="AY130" i="4"/>
  <c r="BO130" i="4" s="1"/>
  <c r="AY38" i="4"/>
  <c r="BO38" i="4" s="1"/>
  <c r="AZ38" i="4"/>
  <c r="AY173" i="4"/>
  <c r="BO173" i="4" s="1"/>
  <c r="AZ173" i="4"/>
  <c r="AY153" i="4"/>
  <c r="BO153" i="4" s="1"/>
  <c r="AZ153" i="4"/>
  <c r="AY135" i="4"/>
  <c r="BO135" i="4" s="1"/>
  <c r="AZ135" i="4"/>
  <c r="AY121" i="4"/>
  <c r="BO121" i="4" s="1"/>
  <c r="AZ121" i="4"/>
  <c r="AZ86" i="4"/>
  <c r="AY86" i="4"/>
  <c r="BO86" i="4" s="1"/>
  <c r="AZ56" i="4"/>
  <c r="AY56" i="4"/>
  <c r="BO56" i="4" s="1"/>
  <c r="AY45" i="4"/>
  <c r="BO45" i="4" s="1"/>
  <c r="AZ45" i="4"/>
  <c r="AZ88" i="4"/>
  <c r="AY88" i="4"/>
  <c r="BO88" i="4" s="1"/>
  <c r="AY101" i="4"/>
  <c r="BO101" i="4" s="1"/>
  <c r="AZ101" i="4"/>
  <c r="AY99" i="4"/>
  <c r="BO99" i="4" s="1"/>
  <c r="AZ99" i="4"/>
  <c r="AZ162" i="4"/>
  <c r="AY162" i="4"/>
  <c r="BO162" i="4" s="1"/>
  <c r="AY151" i="4"/>
  <c r="BO151" i="4" s="1"/>
  <c r="AZ151" i="4"/>
  <c r="AY149" i="4"/>
  <c r="BO149" i="4" s="1"/>
  <c r="AZ149" i="4"/>
  <c r="AY109" i="4"/>
  <c r="BO109" i="4" s="1"/>
  <c r="AZ109" i="4"/>
  <c r="AZ168" i="4"/>
  <c r="AY168" i="4"/>
  <c r="BO168" i="4" s="1"/>
  <c r="AZ136" i="4"/>
  <c r="AY136" i="4"/>
  <c r="BO136" i="4" s="1"/>
  <c r="AY61" i="4"/>
  <c r="BO61" i="4" s="1"/>
  <c r="AZ61" i="4"/>
  <c r="AY97" i="4"/>
  <c r="BO97" i="4" s="1"/>
  <c r="AZ97" i="4"/>
  <c r="AZ42" i="4"/>
  <c r="AY42" i="4"/>
  <c r="BO42" i="4" s="1"/>
  <c r="AY77" i="4"/>
  <c r="BO77" i="4" s="1"/>
  <c r="AZ77" i="4"/>
  <c r="AY79" i="4"/>
  <c r="BO79" i="4" s="1"/>
  <c r="AZ79" i="4"/>
  <c r="AY155" i="4"/>
  <c r="BO155" i="4" s="1"/>
  <c r="AZ155" i="4"/>
  <c r="AY169" i="4"/>
  <c r="BO169" i="4" s="1"/>
  <c r="AZ169" i="4"/>
  <c r="AY85" i="4"/>
  <c r="BO85" i="4" s="1"/>
  <c r="AZ85" i="4"/>
  <c r="AY133" i="4"/>
  <c r="BO133" i="4" s="1"/>
  <c r="AZ133" i="4"/>
  <c r="AZ52" i="4"/>
  <c r="AY52" i="4"/>
  <c r="BO52" i="4" s="1"/>
  <c r="AZ94" i="4"/>
  <c r="AY94" i="4"/>
  <c r="BO94" i="4" s="1"/>
  <c r="AY33" i="4"/>
  <c r="BO33" i="4" s="1"/>
  <c r="AZ33" i="4"/>
  <c r="AZ106" i="4"/>
  <c r="AY106" i="4"/>
  <c r="BO106" i="4" s="1"/>
  <c r="AY167" i="4"/>
  <c r="BO167" i="4" s="1"/>
  <c r="AZ167" i="4"/>
  <c r="AZ156" i="4"/>
  <c r="AY156" i="4"/>
  <c r="BO156" i="4" s="1"/>
  <c r="AZ138" i="4"/>
  <c r="AY138" i="4"/>
  <c r="BO138" i="4" s="1"/>
  <c r="AY115" i="4"/>
  <c r="BO115" i="4" s="1"/>
  <c r="AZ115" i="4"/>
  <c r="AY69" i="4"/>
  <c r="BO69" i="4" s="1"/>
  <c r="AZ69" i="4"/>
  <c r="AZ50" i="4"/>
  <c r="AY50" i="4"/>
  <c r="BO50" i="4" s="1"/>
  <c r="AY89" i="4"/>
  <c r="BO89" i="4" s="1"/>
  <c r="AZ89" i="4"/>
  <c r="AY26" i="4"/>
  <c r="BO26" i="4" s="1"/>
  <c r="AZ26" i="4"/>
  <c r="AY127" i="4"/>
  <c r="BO127" i="4" s="1"/>
  <c r="AZ127" i="4"/>
  <c r="AG121" i="4"/>
  <c r="Q121" i="4"/>
  <c r="AV121" i="4"/>
  <c r="Z121" i="4"/>
  <c r="D121" i="4"/>
  <c r="AD121" i="4"/>
  <c r="H121" i="4"/>
  <c r="R121" i="4"/>
  <c r="AA121" i="4"/>
  <c r="V121" i="4"/>
  <c r="L121" i="4"/>
  <c r="AS121" i="4"/>
  <c r="AC121" i="4"/>
  <c r="M121" i="4"/>
  <c r="AP121" i="4"/>
  <c r="T121" i="4"/>
  <c r="AT121" i="4"/>
  <c r="X121" i="4"/>
  <c r="G121" i="4"/>
  <c r="P121" i="4"/>
  <c r="AF121" i="4"/>
  <c r="AH121" i="4"/>
  <c r="AO121" i="4"/>
  <c r="Y121" i="4"/>
  <c r="I121" i="4"/>
  <c r="AJ121" i="4"/>
  <c r="O121" i="4"/>
  <c r="AN121" i="4"/>
  <c r="S121" i="4"/>
  <c r="AM121" i="4"/>
  <c r="AW121" i="4"/>
  <c r="F121" i="4"/>
  <c r="AR121" i="4"/>
  <c r="K121" i="4"/>
  <c r="AK121" i="4"/>
  <c r="U121" i="4"/>
  <c r="E121" i="4"/>
  <c r="AE121" i="4"/>
  <c r="J121" i="4"/>
  <c r="AI121" i="4"/>
  <c r="N121" i="4"/>
  <c r="AB121" i="4"/>
  <c r="AL121" i="4"/>
  <c r="AQ121" i="4"/>
  <c r="W121" i="4"/>
  <c r="AJ86" i="4"/>
  <c r="T86" i="4"/>
  <c r="D86" i="4"/>
  <c r="AI86" i="4"/>
  <c r="S86" i="4"/>
  <c r="Q86" i="4"/>
  <c r="AC86" i="4"/>
  <c r="R86" i="4"/>
  <c r="AD86" i="4"/>
  <c r="AW86" i="4"/>
  <c r="AF86" i="4"/>
  <c r="P86" i="4"/>
  <c r="AV86" i="4"/>
  <c r="AE86" i="4"/>
  <c r="O86" i="4"/>
  <c r="AO86" i="4"/>
  <c r="I86" i="4"/>
  <c r="U86" i="4"/>
  <c r="AP86" i="4"/>
  <c r="J86" i="4"/>
  <c r="V86" i="4"/>
  <c r="AR86" i="4"/>
  <c r="AB86" i="4"/>
  <c r="L86" i="4"/>
  <c r="AQ86" i="4"/>
  <c r="AA86" i="4"/>
  <c r="K86" i="4"/>
  <c r="AG86" i="4"/>
  <c r="AS86" i="4"/>
  <c r="M86" i="4"/>
  <c r="AH86" i="4"/>
  <c r="AT86" i="4"/>
  <c r="N86" i="4"/>
  <c r="AN86" i="4"/>
  <c r="X86" i="4"/>
  <c r="H86" i="4"/>
  <c r="AM86" i="4"/>
  <c r="W86" i="4"/>
  <c r="G86" i="4"/>
  <c r="Y86" i="4"/>
  <c r="AK86" i="4"/>
  <c r="E86" i="4"/>
  <c r="Z86" i="4"/>
  <c r="AL86" i="4"/>
  <c r="F86" i="4"/>
  <c r="AN111" i="4"/>
  <c r="X111" i="4"/>
  <c r="H111" i="4"/>
  <c r="AM111" i="4"/>
  <c r="W111" i="4"/>
  <c r="G111" i="4"/>
  <c r="Z111" i="4"/>
  <c r="AO111" i="4"/>
  <c r="I111" i="4"/>
  <c r="AS111" i="4"/>
  <c r="AL111" i="4"/>
  <c r="F111" i="4"/>
  <c r="AJ111" i="4"/>
  <c r="T111" i="4"/>
  <c r="D111" i="4"/>
  <c r="AI111" i="4"/>
  <c r="S111" i="4"/>
  <c r="R111" i="4"/>
  <c r="AG111" i="4"/>
  <c r="AT111" i="4"/>
  <c r="V111" i="4"/>
  <c r="U111" i="4"/>
  <c r="AR111" i="4"/>
  <c r="AB111" i="4"/>
  <c r="L111" i="4"/>
  <c r="AQ111" i="4"/>
  <c r="AA111" i="4"/>
  <c r="K111" i="4"/>
  <c r="AH111" i="4"/>
  <c r="Q111" i="4"/>
  <c r="N111" i="4"/>
  <c r="AK111" i="4"/>
  <c r="AC111" i="4"/>
  <c r="AW111" i="4"/>
  <c r="AE111" i="4"/>
  <c r="Y111" i="4"/>
  <c r="AF111" i="4"/>
  <c r="O111" i="4"/>
  <c r="AD111" i="4"/>
  <c r="P111" i="4"/>
  <c r="AP111" i="4"/>
  <c r="E111" i="4"/>
  <c r="AV111" i="4"/>
  <c r="J111" i="4"/>
  <c r="M111" i="4"/>
  <c r="AW99" i="4"/>
  <c r="AF99" i="4"/>
  <c r="P99" i="4"/>
  <c r="AV99" i="4"/>
  <c r="AE99" i="4"/>
  <c r="O99" i="4"/>
  <c r="AL99" i="4"/>
  <c r="F99" i="4"/>
  <c r="U99" i="4"/>
  <c r="AG99" i="4"/>
  <c r="I99" i="4"/>
  <c r="AR99" i="4"/>
  <c r="AB99" i="4"/>
  <c r="L99" i="4"/>
  <c r="AQ99" i="4"/>
  <c r="AA99" i="4"/>
  <c r="K99" i="4"/>
  <c r="AD99" i="4"/>
  <c r="AS99" i="4"/>
  <c r="M99" i="4"/>
  <c r="Q99" i="4"/>
  <c r="AP99" i="4"/>
  <c r="AH99" i="4"/>
  <c r="AN99" i="4"/>
  <c r="X99" i="4"/>
  <c r="H99" i="4"/>
  <c r="AM99" i="4"/>
  <c r="W99" i="4"/>
  <c r="G99" i="4"/>
  <c r="V99" i="4"/>
  <c r="AK99" i="4"/>
  <c r="E99" i="4"/>
  <c r="AO99" i="4"/>
  <c r="Z99" i="4"/>
  <c r="R99" i="4"/>
  <c r="AJ99" i="4"/>
  <c r="T99" i="4"/>
  <c r="D99" i="4"/>
  <c r="AI99" i="4"/>
  <c r="S99" i="4"/>
  <c r="AT99" i="4"/>
  <c r="N99" i="4"/>
  <c r="AC99" i="4"/>
  <c r="Y99" i="4"/>
  <c r="J99" i="4"/>
  <c r="AR162" i="4"/>
  <c r="AB162" i="4"/>
  <c r="L162" i="4"/>
  <c r="AO162" i="4"/>
  <c r="S162" i="4"/>
  <c r="AQ162" i="4"/>
  <c r="O162" i="4"/>
  <c r="AA162" i="4"/>
  <c r="AE162" i="4"/>
  <c r="Z162" i="4"/>
  <c r="AG162" i="4"/>
  <c r="W162" i="4"/>
  <c r="AN162" i="4"/>
  <c r="X162" i="4"/>
  <c r="H162" i="4"/>
  <c r="AI162" i="4"/>
  <c r="N162" i="4"/>
  <c r="AK162" i="4"/>
  <c r="G162" i="4"/>
  <c r="R162" i="4"/>
  <c r="Q162" i="4"/>
  <c r="M162" i="4"/>
  <c r="F162" i="4"/>
  <c r="U162" i="4"/>
  <c r="AJ162" i="4"/>
  <c r="T162" i="4"/>
  <c r="D162" i="4"/>
  <c r="AD162" i="4"/>
  <c r="I162" i="4"/>
  <c r="AC162" i="4"/>
  <c r="AV162" i="4"/>
  <c r="J162" i="4"/>
  <c r="E162" i="4"/>
  <c r="AH162" i="4"/>
  <c r="AW162" i="4"/>
  <c r="AF162" i="4"/>
  <c r="P162" i="4"/>
  <c r="AT162" i="4"/>
  <c r="Y162" i="4"/>
  <c r="V162" i="4"/>
  <c r="AL162" i="4"/>
  <c r="AP162" i="4"/>
  <c r="AM162" i="4"/>
  <c r="K162" i="4"/>
  <c r="AS162" i="4"/>
  <c r="AJ132" i="4"/>
  <c r="T132" i="4"/>
  <c r="D132" i="4"/>
  <c r="AI132" i="4"/>
  <c r="S132" i="4"/>
  <c r="Q132" i="4"/>
  <c r="AD132" i="4"/>
  <c r="AS132" i="4"/>
  <c r="Z132" i="4"/>
  <c r="E132" i="4"/>
  <c r="AW132" i="4"/>
  <c r="AF132" i="4"/>
  <c r="P132" i="4"/>
  <c r="AV132" i="4"/>
  <c r="AE132" i="4"/>
  <c r="O132" i="4"/>
  <c r="AO132" i="4"/>
  <c r="I132" i="4"/>
  <c r="V132" i="4"/>
  <c r="AC132" i="4"/>
  <c r="J132" i="4"/>
  <c r="AH132" i="4"/>
  <c r="AR132" i="4"/>
  <c r="AB132" i="4"/>
  <c r="L132" i="4"/>
  <c r="AQ132" i="4"/>
  <c r="AA132" i="4"/>
  <c r="K132" i="4"/>
  <c r="AG132" i="4"/>
  <c r="AT132" i="4"/>
  <c r="N132" i="4"/>
  <c r="M132" i="4"/>
  <c r="U132" i="4"/>
  <c r="AN132" i="4"/>
  <c r="X132" i="4"/>
  <c r="H132" i="4"/>
  <c r="AM132" i="4"/>
  <c r="W132" i="4"/>
  <c r="G132" i="4"/>
  <c r="Y132" i="4"/>
  <c r="AL132" i="4"/>
  <c r="F132" i="4"/>
  <c r="AP132" i="4"/>
  <c r="AK132" i="4"/>
  <c r="R132" i="4"/>
  <c r="AM90" i="4"/>
  <c r="W90" i="4"/>
  <c r="G90" i="4"/>
  <c r="AG90" i="4"/>
  <c r="L90" i="4"/>
  <c r="AK90" i="4"/>
  <c r="P90" i="4"/>
  <c r="AJ90" i="4"/>
  <c r="AO90" i="4"/>
  <c r="R90" i="4"/>
  <c r="M90" i="4"/>
  <c r="H90" i="4"/>
  <c r="AI90" i="4"/>
  <c r="S90" i="4"/>
  <c r="AB90" i="4"/>
  <c r="F90" i="4"/>
  <c r="AF90" i="4"/>
  <c r="J90" i="4"/>
  <c r="Y90" i="4"/>
  <c r="AD90" i="4"/>
  <c r="AS90" i="4"/>
  <c r="AV90" i="4"/>
  <c r="AE90" i="4"/>
  <c r="O90" i="4"/>
  <c r="AR90" i="4"/>
  <c r="V90" i="4"/>
  <c r="AW90" i="4"/>
  <c r="Z90" i="4"/>
  <c r="E90" i="4"/>
  <c r="N90" i="4"/>
  <c r="T90" i="4"/>
  <c r="AH90" i="4"/>
  <c r="AN90" i="4"/>
  <c r="AQ90" i="4"/>
  <c r="AA90" i="4"/>
  <c r="K90" i="4"/>
  <c r="AL90" i="4"/>
  <c r="Q90" i="4"/>
  <c r="AP90" i="4"/>
  <c r="U90" i="4"/>
  <c r="AT90" i="4"/>
  <c r="D90" i="4"/>
  <c r="I90" i="4"/>
  <c r="X90" i="4"/>
  <c r="AC90" i="4"/>
  <c r="AK55" i="4"/>
  <c r="U55" i="4"/>
  <c r="E55" i="4"/>
  <c r="AJ55" i="4"/>
  <c r="T55" i="4"/>
  <c r="D55" i="4"/>
  <c r="AI55" i="4"/>
  <c r="S55" i="4"/>
  <c r="Z55" i="4"/>
  <c r="AD55" i="4"/>
  <c r="AG55" i="4"/>
  <c r="Q55" i="4"/>
  <c r="AW55" i="4"/>
  <c r="AF55" i="4"/>
  <c r="P55" i="4"/>
  <c r="AV55" i="4"/>
  <c r="AE55" i="4"/>
  <c r="O55" i="4"/>
  <c r="AH55" i="4"/>
  <c r="J55" i="4"/>
  <c r="N55" i="4"/>
  <c r="AS55" i="4"/>
  <c r="AC55" i="4"/>
  <c r="M55" i="4"/>
  <c r="AR55" i="4"/>
  <c r="AB55" i="4"/>
  <c r="L55" i="4"/>
  <c r="AQ55" i="4"/>
  <c r="AA55" i="4"/>
  <c r="K55" i="4"/>
  <c r="R55" i="4"/>
  <c r="V55" i="4"/>
  <c r="AL55" i="4"/>
  <c r="AO55" i="4"/>
  <c r="Y55" i="4"/>
  <c r="I55" i="4"/>
  <c r="AN55" i="4"/>
  <c r="X55" i="4"/>
  <c r="H55" i="4"/>
  <c r="AM55" i="4"/>
  <c r="W55" i="4"/>
  <c r="G55" i="4"/>
  <c r="AP55" i="4"/>
  <c r="AT55" i="4"/>
  <c r="F55" i="4"/>
  <c r="AK140" i="4"/>
  <c r="U140" i="4"/>
  <c r="E140" i="4"/>
  <c r="AF140" i="4"/>
  <c r="K140" i="4"/>
  <c r="AJ140" i="4"/>
  <c r="O140" i="4"/>
  <c r="AM140" i="4"/>
  <c r="AT140" i="4"/>
  <c r="AN140" i="4"/>
  <c r="H140" i="4"/>
  <c r="AG140" i="4"/>
  <c r="Q140" i="4"/>
  <c r="AW140" i="4"/>
  <c r="AA140" i="4"/>
  <c r="F140" i="4"/>
  <c r="AE140" i="4"/>
  <c r="J140" i="4"/>
  <c r="AB140" i="4"/>
  <c r="AI140" i="4"/>
  <c r="S140" i="4"/>
  <c r="AD140" i="4"/>
  <c r="AS140" i="4"/>
  <c r="AC140" i="4"/>
  <c r="M140" i="4"/>
  <c r="AQ140" i="4"/>
  <c r="V140" i="4"/>
  <c r="AV140" i="4"/>
  <c r="Z140" i="4"/>
  <c r="D140" i="4"/>
  <c r="R140" i="4"/>
  <c r="X140" i="4"/>
  <c r="AH140" i="4"/>
  <c r="AR140" i="4"/>
  <c r="AO140" i="4"/>
  <c r="Y140" i="4"/>
  <c r="I140" i="4"/>
  <c r="AL140" i="4"/>
  <c r="P140" i="4"/>
  <c r="AP140" i="4"/>
  <c r="T140" i="4"/>
  <c r="G140" i="4"/>
  <c r="N140" i="4"/>
  <c r="L140" i="4"/>
  <c r="W140" i="4"/>
  <c r="AG31" i="4"/>
  <c r="Q31" i="4"/>
  <c r="AW31" i="4"/>
  <c r="AF31" i="4"/>
  <c r="P31" i="4"/>
  <c r="AV31" i="4"/>
  <c r="AE31" i="4"/>
  <c r="O31" i="4"/>
  <c r="Z31" i="4"/>
  <c r="R31" i="4"/>
  <c r="AL31" i="4"/>
  <c r="AS31" i="4"/>
  <c r="AC31" i="4"/>
  <c r="M31" i="4"/>
  <c r="AR31" i="4"/>
  <c r="AB31" i="4"/>
  <c r="L31" i="4"/>
  <c r="AQ31" i="4"/>
  <c r="AA31" i="4"/>
  <c r="K31" i="4"/>
  <c r="J31" i="4"/>
  <c r="AT31" i="4"/>
  <c r="V31" i="4"/>
  <c r="AO31" i="4"/>
  <c r="Y31" i="4"/>
  <c r="I31" i="4"/>
  <c r="AN31" i="4"/>
  <c r="X31" i="4"/>
  <c r="H31" i="4"/>
  <c r="AM31" i="4"/>
  <c r="W31" i="4"/>
  <c r="G31" i="4"/>
  <c r="AD31" i="4"/>
  <c r="F31" i="4"/>
  <c r="AK31" i="4"/>
  <c r="U31" i="4"/>
  <c r="E31" i="4"/>
  <c r="AJ31" i="4"/>
  <c r="T31" i="4"/>
  <c r="D31" i="4"/>
  <c r="AI31" i="4"/>
  <c r="S31" i="4"/>
  <c r="AP31" i="4"/>
  <c r="AH31" i="4"/>
  <c r="N31" i="4"/>
  <c r="AN46" i="4"/>
  <c r="X46" i="4"/>
  <c r="H46" i="4"/>
  <c r="AM46" i="4"/>
  <c r="W46" i="4"/>
  <c r="G46" i="4"/>
  <c r="AL46" i="4"/>
  <c r="V46" i="4"/>
  <c r="F46" i="4"/>
  <c r="AK46" i="4"/>
  <c r="AG46" i="4"/>
  <c r="M46" i="4"/>
  <c r="AJ46" i="4"/>
  <c r="T46" i="4"/>
  <c r="D46" i="4"/>
  <c r="AI46" i="4"/>
  <c r="S46" i="4"/>
  <c r="AH46" i="4"/>
  <c r="R46" i="4"/>
  <c r="AO46" i="4"/>
  <c r="U46" i="4"/>
  <c r="Q46" i="4"/>
  <c r="AW46" i="4"/>
  <c r="AF46" i="4"/>
  <c r="P46" i="4"/>
  <c r="AV46" i="4"/>
  <c r="AE46" i="4"/>
  <c r="O46" i="4"/>
  <c r="AT46" i="4"/>
  <c r="AD46" i="4"/>
  <c r="N46" i="4"/>
  <c r="Y46" i="4"/>
  <c r="E46" i="4"/>
  <c r="AS46" i="4"/>
  <c r="AR46" i="4"/>
  <c r="AB46" i="4"/>
  <c r="L46" i="4"/>
  <c r="AQ46" i="4"/>
  <c r="AA46" i="4"/>
  <c r="K46" i="4"/>
  <c r="AP46" i="4"/>
  <c r="Z46" i="4"/>
  <c r="J46" i="4"/>
  <c r="I46" i="4"/>
  <c r="AC46" i="4"/>
  <c r="AO112" i="4"/>
  <c r="Y112" i="4"/>
  <c r="I112" i="4"/>
  <c r="AN112" i="4"/>
  <c r="X112" i="4"/>
  <c r="H112" i="4"/>
  <c r="AA112" i="4"/>
  <c r="AP112" i="4"/>
  <c r="J112" i="4"/>
  <c r="AM112" i="4"/>
  <c r="AE112" i="4"/>
  <c r="F112" i="4"/>
  <c r="AK112" i="4"/>
  <c r="U112" i="4"/>
  <c r="E112" i="4"/>
  <c r="AJ112" i="4"/>
  <c r="T112" i="4"/>
  <c r="D112" i="4"/>
  <c r="S112" i="4"/>
  <c r="AH112" i="4"/>
  <c r="AT112" i="4"/>
  <c r="V112" i="4"/>
  <c r="G112" i="4"/>
  <c r="AG112" i="4"/>
  <c r="Q112" i="4"/>
  <c r="AW112" i="4"/>
  <c r="AF112" i="4"/>
  <c r="P112" i="4"/>
  <c r="AQ112" i="4"/>
  <c r="K112" i="4"/>
  <c r="Z112" i="4"/>
  <c r="AD112" i="4"/>
  <c r="AL112" i="4"/>
  <c r="AV112" i="4"/>
  <c r="AS112" i="4"/>
  <c r="AC112" i="4"/>
  <c r="M112" i="4"/>
  <c r="AR112" i="4"/>
  <c r="AB112" i="4"/>
  <c r="L112" i="4"/>
  <c r="AI112" i="4"/>
  <c r="R112" i="4"/>
  <c r="N112" i="4"/>
  <c r="O112" i="4"/>
  <c r="W112" i="4"/>
  <c r="AN58" i="4"/>
  <c r="X58" i="4"/>
  <c r="H58" i="4"/>
  <c r="AI58" i="4"/>
  <c r="N58" i="4"/>
  <c r="AM58" i="4"/>
  <c r="R58" i="4"/>
  <c r="AQ58" i="4"/>
  <c r="V58" i="4"/>
  <c r="AK58" i="4"/>
  <c r="AV58" i="4"/>
  <c r="U58" i="4"/>
  <c r="AJ58" i="4"/>
  <c r="T58" i="4"/>
  <c r="D58" i="4"/>
  <c r="AD58" i="4"/>
  <c r="I58" i="4"/>
  <c r="AH58" i="4"/>
  <c r="M58" i="4"/>
  <c r="AL58" i="4"/>
  <c r="Q58" i="4"/>
  <c r="O58" i="4"/>
  <c r="Z58" i="4"/>
  <c r="AW58" i="4"/>
  <c r="AF58" i="4"/>
  <c r="P58" i="4"/>
  <c r="AT58" i="4"/>
  <c r="Y58" i="4"/>
  <c r="AC58" i="4"/>
  <c r="G58" i="4"/>
  <c r="AG58" i="4"/>
  <c r="K58" i="4"/>
  <c r="AE58" i="4"/>
  <c r="E58" i="4"/>
  <c r="AR58" i="4"/>
  <c r="AB58" i="4"/>
  <c r="L58" i="4"/>
  <c r="AO58" i="4"/>
  <c r="S58" i="4"/>
  <c r="AS58" i="4"/>
  <c r="W58" i="4"/>
  <c r="AA58" i="4"/>
  <c r="F58" i="4"/>
  <c r="J58" i="4"/>
  <c r="AP58" i="4"/>
  <c r="AS167" i="4"/>
  <c r="AC167" i="4"/>
  <c r="M167" i="4"/>
  <c r="AQ167" i="4"/>
  <c r="V167" i="4"/>
  <c r="T167" i="4"/>
  <c r="AH167" i="4"/>
  <c r="AT167" i="4"/>
  <c r="AN167" i="4"/>
  <c r="W167" i="4"/>
  <c r="Z167" i="4"/>
  <c r="AO167" i="4"/>
  <c r="Y167" i="4"/>
  <c r="I167" i="4"/>
  <c r="AL167" i="4"/>
  <c r="P167" i="4"/>
  <c r="AP167" i="4"/>
  <c r="N167" i="4"/>
  <c r="X167" i="4"/>
  <c r="AE167" i="4"/>
  <c r="AD167" i="4"/>
  <c r="AM167" i="4"/>
  <c r="J167" i="4"/>
  <c r="AK167" i="4"/>
  <c r="U167" i="4"/>
  <c r="E167" i="4"/>
  <c r="AF167" i="4"/>
  <c r="K167" i="4"/>
  <c r="AI167" i="4"/>
  <c r="G167" i="4"/>
  <c r="O167" i="4"/>
  <c r="S167" i="4"/>
  <c r="R167" i="4"/>
  <c r="L167" i="4"/>
  <c r="AG167" i="4"/>
  <c r="Q167" i="4"/>
  <c r="AW167" i="4"/>
  <c r="AA167" i="4"/>
  <c r="F167" i="4"/>
  <c r="AB167" i="4"/>
  <c r="AR167" i="4"/>
  <c r="D167" i="4"/>
  <c r="H167" i="4"/>
  <c r="AV167" i="4"/>
  <c r="AJ167" i="4"/>
  <c r="AW70" i="4"/>
  <c r="AF70" i="4"/>
  <c r="P70" i="4"/>
  <c r="AV70" i="4"/>
  <c r="AE70" i="4"/>
  <c r="O70" i="4"/>
  <c r="AO70" i="4"/>
  <c r="I70" i="4"/>
  <c r="E70" i="4"/>
  <c r="Z70" i="4"/>
  <c r="AL70" i="4"/>
  <c r="F70" i="4"/>
  <c r="AR70" i="4"/>
  <c r="AB70" i="4"/>
  <c r="L70" i="4"/>
  <c r="AQ70" i="4"/>
  <c r="AA70" i="4"/>
  <c r="K70" i="4"/>
  <c r="AG70" i="4"/>
  <c r="AS70" i="4"/>
  <c r="R70" i="4"/>
  <c r="AD70" i="4"/>
  <c r="AC70" i="4"/>
  <c r="AN70" i="4"/>
  <c r="X70" i="4"/>
  <c r="H70" i="4"/>
  <c r="AM70" i="4"/>
  <c r="W70" i="4"/>
  <c r="G70" i="4"/>
  <c r="Y70" i="4"/>
  <c r="AK70" i="4"/>
  <c r="AP70" i="4"/>
  <c r="J70" i="4"/>
  <c r="V70" i="4"/>
  <c r="M70" i="4"/>
  <c r="AJ70" i="4"/>
  <c r="T70" i="4"/>
  <c r="D70" i="4"/>
  <c r="AI70" i="4"/>
  <c r="S70" i="4"/>
  <c r="Q70" i="4"/>
  <c r="U70" i="4"/>
  <c r="AH70" i="4"/>
  <c r="AT70" i="4"/>
  <c r="N70" i="4"/>
  <c r="AG104" i="4"/>
  <c r="Q104" i="4"/>
  <c r="AW104" i="4"/>
  <c r="AF104" i="4"/>
  <c r="P104" i="4"/>
  <c r="AQ104" i="4"/>
  <c r="K104" i="4"/>
  <c r="Z104" i="4"/>
  <c r="AE104" i="4"/>
  <c r="AD104" i="4"/>
  <c r="F104" i="4"/>
  <c r="AS104" i="4"/>
  <c r="AC104" i="4"/>
  <c r="M104" i="4"/>
  <c r="AR104" i="4"/>
  <c r="AB104" i="4"/>
  <c r="L104" i="4"/>
  <c r="AI104" i="4"/>
  <c r="R104" i="4"/>
  <c r="O104" i="4"/>
  <c r="G104" i="4"/>
  <c r="AL104" i="4"/>
  <c r="AO104" i="4"/>
  <c r="Y104" i="4"/>
  <c r="I104" i="4"/>
  <c r="AN104" i="4"/>
  <c r="X104" i="4"/>
  <c r="H104" i="4"/>
  <c r="AA104" i="4"/>
  <c r="AP104" i="4"/>
  <c r="J104" i="4"/>
  <c r="AM104" i="4"/>
  <c r="AT104" i="4"/>
  <c r="N104" i="4"/>
  <c r="AK104" i="4"/>
  <c r="U104" i="4"/>
  <c r="E104" i="4"/>
  <c r="AJ104" i="4"/>
  <c r="T104" i="4"/>
  <c r="D104" i="4"/>
  <c r="S104" i="4"/>
  <c r="AH104" i="4"/>
  <c r="AV104" i="4"/>
  <c r="V104" i="4"/>
  <c r="W104" i="4"/>
  <c r="AW95" i="4"/>
  <c r="AF95" i="4"/>
  <c r="P95" i="4"/>
  <c r="AV95" i="4"/>
  <c r="AE95" i="4"/>
  <c r="O95" i="4"/>
  <c r="AP95" i="4"/>
  <c r="AR95" i="4"/>
  <c r="AB95" i="4"/>
  <c r="L95" i="4"/>
  <c r="AQ95" i="4"/>
  <c r="AA95" i="4"/>
  <c r="K95" i="4"/>
  <c r="AH95" i="4"/>
  <c r="AJ95" i="4"/>
  <c r="T95" i="4"/>
  <c r="D95" i="4"/>
  <c r="AI95" i="4"/>
  <c r="S95" i="4"/>
  <c r="AM95" i="4"/>
  <c r="R95" i="4"/>
  <c r="AG95" i="4"/>
  <c r="AK95" i="4"/>
  <c r="AC95" i="4"/>
  <c r="F95" i="4"/>
  <c r="AN95" i="4"/>
  <c r="W95" i="4"/>
  <c r="J95" i="4"/>
  <c r="Y95" i="4"/>
  <c r="U95" i="4"/>
  <c r="M95" i="4"/>
  <c r="AT95" i="4"/>
  <c r="X95" i="4"/>
  <c r="G95" i="4"/>
  <c r="Q95" i="4"/>
  <c r="E95" i="4"/>
  <c r="AL95" i="4"/>
  <c r="AD95" i="4"/>
  <c r="H95" i="4"/>
  <c r="Z95" i="4"/>
  <c r="AO95" i="4"/>
  <c r="I95" i="4"/>
  <c r="AS95" i="4"/>
  <c r="V95" i="4"/>
  <c r="N95" i="4"/>
  <c r="AR50" i="4"/>
  <c r="AB50" i="4"/>
  <c r="L50" i="4"/>
  <c r="AT50" i="4"/>
  <c r="AD50" i="4"/>
  <c r="N50" i="4"/>
  <c r="AQ50" i="4"/>
  <c r="AA50" i="4"/>
  <c r="K50" i="4"/>
  <c r="E50" i="4"/>
  <c r="AS50" i="4"/>
  <c r="AO50" i="4"/>
  <c r="AN50" i="4"/>
  <c r="X50" i="4"/>
  <c r="H50" i="4"/>
  <c r="AP50" i="4"/>
  <c r="Z50" i="4"/>
  <c r="J50" i="4"/>
  <c r="AM50" i="4"/>
  <c r="W50" i="4"/>
  <c r="G50" i="4"/>
  <c r="AC50" i="4"/>
  <c r="Y50" i="4"/>
  <c r="AJ50" i="4"/>
  <c r="T50" i="4"/>
  <c r="D50" i="4"/>
  <c r="AL50" i="4"/>
  <c r="V50" i="4"/>
  <c r="F50" i="4"/>
  <c r="AI50" i="4"/>
  <c r="S50" i="4"/>
  <c r="AK50" i="4"/>
  <c r="AG50" i="4"/>
  <c r="M50" i="4"/>
  <c r="AW50" i="4"/>
  <c r="AF50" i="4"/>
  <c r="P50" i="4"/>
  <c r="AH50" i="4"/>
  <c r="R50" i="4"/>
  <c r="AV50" i="4"/>
  <c r="AE50" i="4"/>
  <c r="O50" i="4"/>
  <c r="U50" i="4"/>
  <c r="Q50" i="4"/>
  <c r="I50" i="4"/>
  <c r="AO27" i="4"/>
  <c r="Y27" i="4"/>
  <c r="I27" i="4"/>
  <c r="AM27" i="4"/>
  <c r="W27" i="4"/>
  <c r="G27" i="4"/>
  <c r="AJ27" i="4"/>
  <c r="T27" i="4"/>
  <c r="D27" i="4"/>
  <c r="Z27" i="4"/>
  <c r="F27" i="4"/>
  <c r="AD27" i="4"/>
  <c r="AK27" i="4"/>
  <c r="U27" i="4"/>
  <c r="E27" i="4"/>
  <c r="AI27" i="4"/>
  <c r="S27" i="4"/>
  <c r="AW27" i="4"/>
  <c r="AF27" i="4"/>
  <c r="P27" i="4"/>
  <c r="AT27" i="4"/>
  <c r="AH27" i="4"/>
  <c r="J27" i="4"/>
  <c r="AB27" i="4"/>
  <c r="AG27" i="4"/>
  <c r="Q27" i="4"/>
  <c r="AV27" i="4"/>
  <c r="AE27" i="4"/>
  <c r="O27" i="4"/>
  <c r="AR27" i="4"/>
  <c r="L27" i="4"/>
  <c r="AL27" i="4"/>
  <c r="AS27" i="4"/>
  <c r="AC27" i="4"/>
  <c r="M27" i="4"/>
  <c r="AQ27" i="4"/>
  <c r="AA27" i="4"/>
  <c r="K27" i="4"/>
  <c r="AN27" i="4"/>
  <c r="X27" i="4"/>
  <c r="H27" i="4"/>
  <c r="N27" i="4"/>
  <c r="AP27" i="4"/>
  <c r="V27" i="4"/>
  <c r="R27" i="4"/>
  <c r="S125" i="4"/>
  <c r="F125" i="4"/>
  <c r="AI125" i="4"/>
  <c r="AG125" i="4"/>
  <c r="Q125" i="4"/>
  <c r="AW125" i="4"/>
  <c r="AF125" i="4"/>
  <c r="P125" i="4"/>
  <c r="R125" i="4"/>
  <c r="AE125" i="4"/>
  <c r="AT125" i="4"/>
  <c r="AA125" i="4"/>
  <c r="AS125" i="4"/>
  <c r="AC125" i="4"/>
  <c r="M125" i="4"/>
  <c r="AR125" i="4"/>
  <c r="AB125" i="4"/>
  <c r="L125" i="4"/>
  <c r="AP125" i="4"/>
  <c r="J125" i="4"/>
  <c r="W125" i="4"/>
  <c r="AD125" i="4"/>
  <c r="K125" i="4"/>
  <c r="AO125" i="4"/>
  <c r="Y125" i="4"/>
  <c r="I125" i="4"/>
  <c r="AN125" i="4"/>
  <c r="X125" i="4"/>
  <c r="H125" i="4"/>
  <c r="AH125" i="4"/>
  <c r="AV125" i="4"/>
  <c r="O125" i="4"/>
  <c r="N125" i="4"/>
  <c r="V125" i="4"/>
  <c r="AK125" i="4"/>
  <c r="U125" i="4"/>
  <c r="E125" i="4"/>
  <c r="AJ125" i="4"/>
  <c r="T125" i="4"/>
  <c r="D125" i="4"/>
  <c r="Z125" i="4"/>
  <c r="AM125" i="4"/>
  <c r="G125" i="4"/>
  <c r="AQ125" i="4"/>
  <c r="AL125" i="4"/>
  <c r="AG51" i="4"/>
  <c r="Q51" i="4"/>
  <c r="AV51" i="4"/>
  <c r="AE51" i="4"/>
  <c r="O51" i="4"/>
  <c r="AR51" i="4"/>
  <c r="AB51" i="4"/>
  <c r="L51" i="4"/>
  <c r="V51" i="4"/>
  <c r="J51" i="4"/>
  <c r="AT51" i="4"/>
  <c r="AJ51" i="4"/>
  <c r="AH51" i="4"/>
  <c r="AS51" i="4"/>
  <c r="AC51" i="4"/>
  <c r="M51" i="4"/>
  <c r="AQ51" i="4"/>
  <c r="AA51" i="4"/>
  <c r="K51" i="4"/>
  <c r="AN51" i="4"/>
  <c r="X51" i="4"/>
  <c r="H51" i="4"/>
  <c r="F51" i="4"/>
  <c r="AD51" i="4"/>
  <c r="I51" i="4"/>
  <c r="W51" i="4"/>
  <c r="D51" i="4"/>
  <c r="Y51" i="4"/>
  <c r="G51" i="4"/>
  <c r="AP51" i="4"/>
  <c r="AK51" i="4"/>
  <c r="U51" i="4"/>
  <c r="E51" i="4"/>
  <c r="AI51" i="4"/>
  <c r="S51" i="4"/>
  <c r="AW51" i="4"/>
  <c r="AF51" i="4"/>
  <c r="P51" i="4"/>
  <c r="AL51" i="4"/>
  <c r="Z51" i="4"/>
  <c r="R51" i="4"/>
  <c r="AO51" i="4"/>
  <c r="AM51" i="4"/>
  <c r="T51" i="4"/>
  <c r="N51" i="4"/>
  <c r="AV32" i="4"/>
  <c r="AA32" i="4"/>
  <c r="G32" i="4"/>
  <c r="AQ32" i="4"/>
  <c r="W32" i="4"/>
  <c r="AM32" i="4"/>
  <c r="O32" i="4"/>
  <c r="AE32" i="4"/>
  <c r="K32" i="4"/>
  <c r="AP32" i="4"/>
  <c r="Z32" i="4"/>
  <c r="J32" i="4"/>
  <c r="AO32" i="4"/>
  <c r="Y32" i="4"/>
  <c r="I32" i="4"/>
  <c r="AN32" i="4"/>
  <c r="X32" i="4"/>
  <c r="H32" i="4"/>
  <c r="AL32" i="4"/>
  <c r="V32" i="4"/>
  <c r="F32" i="4"/>
  <c r="AK32" i="4"/>
  <c r="U32" i="4"/>
  <c r="E32" i="4"/>
  <c r="AJ32" i="4"/>
  <c r="T32" i="4"/>
  <c r="D32" i="4"/>
  <c r="AH32" i="4"/>
  <c r="R32" i="4"/>
  <c r="AG32" i="4"/>
  <c r="Q32" i="4"/>
  <c r="AW32" i="4"/>
  <c r="AF32" i="4"/>
  <c r="P32" i="4"/>
  <c r="S32" i="4"/>
  <c r="AT32" i="4"/>
  <c r="AD32" i="4"/>
  <c r="N32" i="4"/>
  <c r="AS32" i="4"/>
  <c r="AC32" i="4"/>
  <c r="M32" i="4"/>
  <c r="AR32" i="4"/>
  <c r="AB32" i="4"/>
  <c r="L32" i="4"/>
  <c r="AI32" i="4"/>
  <c r="AW84" i="4"/>
  <c r="AM84" i="4"/>
  <c r="W84" i="4"/>
  <c r="G84" i="4"/>
  <c r="AV84" i="4"/>
  <c r="AE84" i="4"/>
  <c r="O84" i="4"/>
  <c r="AJ84" i="4"/>
  <c r="D84" i="4"/>
  <c r="T84" i="4"/>
  <c r="AB84" i="4"/>
  <c r="AR84" i="4"/>
  <c r="L84" i="4"/>
  <c r="AF84" i="4"/>
  <c r="H84" i="4"/>
  <c r="AN84" i="4"/>
  <c r="X84" i="4"/>
  <c r="AT84" i="4"/>
  <c r="AD84" i="4"/>
  <c r="N84" i="4"/>
  <c r="AS84" i="4"/>
  <c r="AC84" i="4"/>
  <c r="M84" i="4"/>
  <c r="S84" i="4"/>
  <c r="P84" i="4"/>
  <c r="AP84" i="4"/>
  <c r="Z84" i="4"/>
  <c r="J84" i="4"/>
  <c r="AO84" i="4"/>
  <c r="Y84" i="4"/>
  <c r="I84" i="4"/>
  <c r="AA84" i="4"/>
  <c r="AL84" i="4"/>
  <c r="V84" i="4"/>
  <c r="F84" i="4"/>
  <c r="AK84" i="4"/>
  <c r="U84" i="4"/>
  <c r="E84" i="4"/>
  <c r="AI84" i="4"/>
  <c r="AH84" i="4"/>
  <c r="R84" i="4"/>
  <c r="AG84" i="4"/>
  <c r="Q84" i="4"/>
  <c r="K84" i="4"/>
  <c r="AQ84" i="4"/>
  <c r="BE53" i="4"/>
  <c r="BG53" i="4"/>
  <c r="BA53" i="4"/>
  <c r="BB53" i="4" s="1"/>
  <c r="AN173" i="4"/>
  <c r="AL173" i="4"/>
  <c r="S173" i="4"/>
  <c r="N173" i="4"/>
  <c r="AG173" i="4"/>
  <c r="Q173" i="4"/>
  <c r="AB173" i="4"/>
  <c r="G173" i="4"/>
  <c r="V173" i="4"/>
  <c r="AI173" i="4"/>
  <c r="AV173" i="4"/>
  <c r="AP173" i="4"/>
  <c r="AW173" i="4"/>
  <c r="D173" i="4"/>
  <c r="AS173" i="4"/>
  <c r="AC173" i="4"/>
  <c r="M173" i="4"/>
  <c r="AR173" i="4"/>
  <c r="W173" i="4"/>
  <c r="AQ173" i="4"/>
  <c r="O173" i="4"/>
  <c r="Z173" i="4"/>
  <c r="AF173" i="4"/>
  <c r="AA173" i="4"/>
  <c r="AE173" i="4"/>
  <c r="AO173" i="4"/>
  <c r="Y173" i="4"/>
  <c r="I173" i="4"/>
  <c r="AM173" i="4"/>
  <c r="R173" i="4"/>
  <c r="AJ173" i="4"/>
  <c r="H173" i="4"/>
  <c r="P173" i="4"/>
  <c r="T173" i="4"/>
  <c r="K173" i="4"/>
  <c r="AK173" i="4"/>
  <c r="L173" i="4"/>
  <c r="J173" i="4"/>
  <c r="AD173" i="4"/>
  <c r="X173" i="4"/>
  <c r="E173" i="4"/>
  <c r="AT173" i="4"/>
  <c r="AH173" i="4"/>
  <c r="F173" i="4"/>
  <c r="U173" i="4"/>
  <c r="AR152" i="4"/>
  <c r="AB152" i="4"/>
  <c r="L152" i="4"/>
  <c r="AQ152" i="4"/>
  <c r="V152" i="4"/>
  <c r="U152" i="4"/>
  <c r="AO152" i="4"/>
  <c r="M152" i="4"/>
  <c r="R152" i="4"/>
  <c r="Y152" i="4"/>
  <c r="I152" i="4"/>
  <c r="AN152" i="4"/>
  <c r="X152" i="4"/>
  <c r="H152" i="4"/>
  <c r="AL152" i="4"/>
  <c r="Q152" i="4"/>
  <c r="AP152" i="4"/>
  <c r="N152" i="4"/>
  <c r="AH152" i="4"/>
  <c r="E152" i="4"/>
  <c r="AS152" i="4"/>
  <c r="W152" i="4"/>
  <c r="AM152" i="4"/>
  <c r="AJ152" i="4"/>
  <c r="T152" i="4"/>
  <c r="D152" i="4"/>
  <c r="AG152" i="4"/>
  <c r="K152" i="4"/>
  <c r="AI152" i="4"/>
  <c r="G152" i="4"/>
  <c r="Z152" i="4"/>
  <c r="AT152" i="4"/>
  <c r="AD152" i="4"/>
  <c r="AK152" i="4"/>
  <c r="AW152" i="4"/>
  <c r="AF152" i="4"/>
  <c r="P152" i="4"/>
  <c r="AA152" i="4"/>
  <c r="F152" i="4"/>
  <c r="AC152" i="4"/>
  <c r="AV152" i="4"/>
  <c r="S152" i="4"/>
  <c r="AE152" i="4"/>
  <c r="O152" i="4"/>
  <c r="J152" i="4"/>
  <c r="P153" i="4"/>
  <c r="AT153" i="4"/>
  <c r="AD153" i="4"/>
  <c r="AG153" i="4"/>
  <c r="Q153" i="4"/>
  <c r="AB153" i="4"/>
  <c r="G153" i="4"/>
  <c r="AA153" i="4"/>
  <c r="AV153" i="4"/>
  <c r="S153" i="4"/>
  <c r="X153" i="4"/>
  <c r="H153" i="4"/>
  <c r="AS153" i="4"/>
  <c r="AC153" i="4"/>
  <c r="M153" i="4"/>
  <c r="AR153" i="4"/>
  <c r="W153" i="4"/>
  <c r="AW153" i="4"/>
  <c r="T153" i="4"/>
  <c r="AN153" i="4"/>
  <c r="K153" i="4"/>
  <c r="J153" i="4"/>
  <c r="AE153" i="4"/>
  <c r="AO153" i="4"/>
  <c r="Y153" i="4"/>
  <c r="I153" i="4"/>
  <c r="AM153" i="4"/>
  <c r="R153" i="4"/>
  <c r="AP153" i="4"/>
  <c r="N153" i="4"/>
  <c r="AF153" i="4"/>
  <c r="D153" i="4"/>
  <c r="AJ153" i="4"/>
  <c r="O153" i="4"/>
  <c r="AH153" i="4"/>
  <c r="Z153" i="4"/>
  <c r="AK153" i="4"/>
  <c r="L153" i="4"/>
  <c r="U153" i="4"/>
  <c r="AI153" i="4"/>
  <c r="V153" i="4"/>
  <c r="AQ153" i="4"/>
  <c r="E153" i="4"/>
  <c r="F153" i="4"/>
  <c r="AL153" i="4"/>
  <c r="AV164" i="4"/>
  <c r="AM164" i="4"/>
  <c r="AF164" i="4"/>
  <c r="Y164" i="4"/>
  <c r="AR164" i="4"/>
  <c r="AK164" i="4"/>
  <c r="AE164" i="4"/>
  <c r="W164" i="4"/>
  <c r="P164" i="4"/>
  <c r="I164" i="4"/>
  <c r="AQ164" i="4"/>
  <c r="AB164" i="4"/>
  <c r="Q164" i="4"/>
  <c r="G164" i="4"/>
  <c r="AJ164" i="4"/>
  <c r="U164" i="4"/>
  <c r="L164" i="4"/>
  <c r="D164" i="4"/>
  <c r="AW164" i="4"/>
  <c r="AG164" i="4"/>
  <c r="T164" i="4"/>
  <c r="K164" i="4"/>
  <c r="AO164" i="4"/>
  <c r="AA164" i="4"/>
  <c r="O164" i="4"/>
  <c r="E164" i="4"/>
  <c r="AT164" i="4"/>
  <c r="AD164" i="4"/>
  <c r="N164" i="4"/>
  <c r="M164" i="4"/>
  <c r="AI164" i="4"/>
  <c r="AP164" i="4"/>
  <c r="Z164" i="4"/>
  <c r="J164" i="4"/>
  <c r="S164" i="4"/>
  <c r="AN164" i="4"/>
  <c r="AL164" i="4"/>
  <c r="V164" i="4"/>
  <c r="F164" i="4"/>
  <c r="X164" i="4"/>
  <c r="AS164" i="4"/>
  <c r="R164" i="4"/>
  <c r="H164" i="4"/>
  <c r="AH164" i="4"/>
  <c r="AC164" i="4"/>
  <c r="AJ135" i="4"/>
  <c r="T135" i="4"/>
  <c r="D135" i="4"/>
  <c r="AD135" i="4"/>
  <c r="I135" i="4"/>
  <c r="AH135" i="4"/>
  <c r="M135" i="4"/>
  <c r="Z135" i="4"/>
  <c r="AG135" i="4"/>
  <c r="Q135" i="4"/>
  <c r="AW135" i="4"/>
  <c r="AF135" i="4"/>
  <c r="P135" i="4"/>
  <c r="AT135" i="4"/>
  <c r="Y135" i="4"/>
  <c r="AC135" i="4"/>
  <c r="G135" i="4"/>
  <c r="O135" i="4"/>
  <c r="V135" i="4"/>
  <c r="AE135" i="4"/>
  <c r="F135" i="4"/>
  <c r="AR135" i="4"/>
  <c r="AB135" i="4"/>
  <c r="L135" i="4"/>
  <c r="AO135" i="4"/>
  <c r="S135" i="4"/>
  <c r="AS135" i="4"/>
  <c r="W135" i="4"/>
  <c r="AV135" i="4"/>
  <c r="E135" i="4"/>
  <c r="K135" i="4"/>
  <c r="J135" i="4"/>
  <c r="U135" i="4"/>
  <c r="AN135" i="4"/>
  <c r="X135" i="4"/>
  <c r="H135" i="4"/>
  <c r="AI135" i="4"/>
  <c r="N135" i="4"/>
  <c r="AM135" i="4"/>
  <c r="R135" i="4"/>
  <c r="AK135" i="4"/>
  <c r="AQ135" i="4"/>
  <c r="AL135" i="4"/>
  <c r="AA135" i="4"/>
  <c r="AP135" i="4"/>
  <c r="AB105" i="4"/>
  <c r="S105" i="4"/>
  <c r="AJ105" i="4"/>
  <c r="D105" i="4"/>
  <c r="AH105" i="4"/>
  <c r="R105" i="4"/>
  <c r="AG105" i="4"/>
  <c r="Q105" i="4"/>
  <c r="AW105" i="4"/>
  <c r="P105" i="4"/>
  <c r="AE105" i="4"/>
  <c r="AQ105" i="4"/>
  <c r="AR105" i="4"/>
  <c r="AI105" i="4"/>
  <c r="AT105" i="4"/>
  <c r="AD105" i="4"/>
  <c r="N105" i="4"/>
  <c r="AS105" i="4"/>
  <c r="AC105" i="4"/>
  <c r="M105" i="4"/>
  <c r="AN105" i="4"/>
  <c r="H105" i="4"/>
  <c r="W105" i="4"/>
  <c r="AA105" i="4"/>
  <c r="AP105" i="4"/>
  <c r="Z105" i="4"/>
  <c r="J105" i="4"/>
  <c r="AO105" i="4"/>
  <c r="Y105" i="4"/>
  <c r="I105" i="4"/>
  <c r="AF105" i="4"/>
  <c r="AV105" i="4"/>
  <c r="O105" i="4"/>
  <c r="K105" i="4"/>
  <c r="AL105" i="4"/>
  <c r="V105" i="4"/>
  <c r="F105" i="4"/>
  <c r="AK105" i="4"/>
  <c r="U105" i="4"/>
  <c r="E105" i="4"/>
  <c r="X105" i="4"/>
  <c r="AM105" i="4"/>
  <c r="G105" i="4"/>
  <c r="T105" i="4"/>
  <c r="L105" i="4"/>
  <c r="AR137" i="4"/>
  <c r="AK137" i="4"/>
  <c r="AE137" i="4"/>
  <c r="W137" i="4"/>
  <c r="P137" i="4"/>
  <c r="I137" i="4"/>
  <c r="AW137" i="4"/>
  <c r="AO137" i="4"/>
  <c r="AG137" i="4"/>
  <c r="AA137" i="4"/>
  <c r="T137" i="4"/>
  <c r="L137" i="4"/>
  <c r="E137" i="4"/>
  <c r="AV137" i="4"/>
  <c r="AM137" i="4"/>
  <c r="AF137" i="4"/>
  <c r="Y137" i="4"/>
  <c r="Q137" i="4"/>
  <c r="K137" i="4"/>
  <c r="D137" i="4"/>
  <c r="AQ137" i="4"/>
  <c r="O137" i="4"/>
  <c r="AJ137" i="4"/>
  <c r="G137" i="4"/>
  <c r="AB137" i="4"/>
  <c r="U137" i="4"/>
  <c r="AP137" i="4"/>
  <c r="Z137" i="4"/>
  <c r="J137" i="4"/>
  <c r="S137" i="4"/>
  <c r="AN137" i="4"/>
  <c r="AL137" i="4"/>
  <c r="V137" i="4"/>
  <c r="F137" i="4"/>
  <c r="X137" i="4"/>
  <c r="AS137" i="4"/>
  <c r="AH137" i="4"/>
  <c r="R137" i="4"/>
  <c r="H137" i="4"/>
  <c r="AC137" i="4"/>
  <c r="AT137" i="4"/>
  <c r="AI137" i="4"/>
  <c r="AD137" i="4"/>
  <c r="N137" i="4"/>
  <c r="M137" i="4"/>
  <c r="AS110" i="4"/>
  <c r="AJ110" i="4"/>
  <c r="X110" i="4"/>
  <c r="M110" i="4"/>
  <c r="D110" i="4"/>
  <c r="AN110" i="4"/>
  <c r="AC110" i="4"/>
  <c r="T110" i="4"/>
  <c r="H110" i="4"/>
  <c r="AR110" i="4"/>
  <c r="U110" i="4"/>
  <c r="AF110" i="4"/>
  <c r="L110" i="4"/>
  <c r="AK110" i="4"/>
  <c r="P110" i="4"/>
  <c r="AW110" i="4"/>
  <c r="AB110" i="4"/>
  <c r="E110" i="4"/>
  <c r="AV110" i="4"/>
  <c r="AE110" i="4"/>
  <c r="O110" i="4"/>
  <c r="AT110" i="4"/>
  <c r="AD110" i="4"/>
  <c r="N110" i="4"/>
  <c r="Q110" i="4"/>
  <c r="AQ110" i="4"/>
  <c r="AA110" i="4"/>
  <c r="K110" i="4"/>
  <c r="AP110" i="4"/>
  <c r="Z110" i="4"/>
  <c r="J110" i="4"/>
  <c r="Y110" i="4"/>
  <c r="AM110" i="4"/>
  <c r="W110" i="4"/>
  <c r="G110" i="4"/>
  <c r="AL110" i="4"/>
  <c r="V110" i="4"/>
  <c r="F110" i="4"/>
  <c r="AG110" i="4"/>
  <c r="AO110" i="4"/>
  <c r="AH110" i="4"/>
  <c r="AI110" i="4"/>
  <c r="R110" i="4"/>
  <c r="S110" i="4"/>
  <c r="I110" i="4"/>
  <c r="AN56" i="4"/>
  <c r="S56" i="4"/>
  <c r="AL56" i="4"/>
  <c r="V56" i="4"/>
  <c r="F56" i="4"/>
  <c r="AG56" i="4"/>
  <c r="L56" i="4"/>
  <c r="AK56" i="4"/>
  <c r="P56" i="4"/>
  <c r="AO56" i="4"/>
  <c r="T56" i="4"/>
  <c r="AC56" i="4"/>
  <c r="AS56" i="4"/>
  <c r="AH56" i="4"/>
  <c r="R56" i="4"/>
  <c r="AB56" i="4"/>
  <c r="G56" i="4"/>
  <c r="AF56" i="4"/>
  <c r="K56" i="4"/>
  <c r="AJ56" i="4"/>
  <c r="O56" i="4"/>
  <c r="AT56" i="4"/>
  <c r="AD56" i="4"/>
  <c r="N56" i="4"/>
  <c r="AR56" i="4"/>
  <c r="W56" i="4"/>
  <c r="AW56" i="4"/>
  <c r="AA56" i="4"/>
  <c r="E56" i="4"/>
  <c r="AE56" i="4"/>
  <c r="I56" i="4"/>
  <c r="AP56" i="4"/>
  <c r="Z56" i="4"/>
  <c r="J56" i="4"/>
  <c r="AM56" i="4"/>
  <c r="Q56" i="4"/>
  <c r="AQ56" i="4"/>
  <c r="U56" i="4"/>
  <c r="AV56" i="4"/>
  <c r="Y56" i="4"/>
  <c r="D56" i="4"/>
  <c r="H56" i="4"/>
  <c r="X56" i="4"/>
  <c r="AI56" i="4"/>
  <c r="M56" i="4"/>
  <c r="AH36" i="4"/>
  <c r="R36" i="4"/>
  <c r="AW36" i="4"/>
  <c r="AF36" i="4"/>
  <c r="P36" i="4"/>
  <c r="AG36" i="4"/>
  <c r="Q36" i="4"/>
  <c r="S36" i="4"/>
  <c r="W36" i="4"/>
  <c r="AA36" i="4"/>
  <c r="AE36" i="4"/>
  <c r="AT36" i="4"/>
  <c r="AD36" i="4"/>
  <c r="N36" i="4"/>
  <c r="AR36" i="4"/>
  <c r="AB36" i="4"/>
  <c r="L36" i="4"/>
  <c r="AS36" i="4"/>
  <c r="AC36" i="4"/>
  <c r="M36" i="4"/>
  <c r="AI36" i="4"/>
  <c r="AM36" i="4"/>
  <c r="AQ36" i="4"/>
  <c r="AV36" i="4"/>
  <c r="AP36" i="4"/>
  <c r="Z36" i="4"/>
  <c r="J36" i="4"/>
  <c r="AN36" i="4"/>
  <c r="X36" i="4"/>
  <c r="H36" i="4"/>
  <c r="AO36" i="4"/>
  <c r="Y36" i="4"/>
  <c r="I36" i="4"/>
  <c r="AL36" i="4"/>
  <c r="V36" i="4"/>
  <c r="F36" i="4"/>
  <c r="AJ36" i="4"/>
  <c r="T36" i="4"/>
  <c r="D36" i="4"/>
  <c r="AK36" i="4"/>
  <c r="U36" i="4"/>
  <c r="E36" i="4"/>
  <c r="G36" i="4"/>
  <c r="K36" i="4"/>
  <c r="O36" i="4"/>
  <c r="AR45" i="4"/>
  <c r="X45" i="4"/>
  <c r="D45" i="4"/>
  <c r="AJ45" i="4"/>
  <c r="L45" i="4"/>
  <c r="AN45" i="4"/>
  <c r="T45" i="4"/>
  <c r="AB45" i="4"/>
  <c r="H45" i="4"/>
  <c r="AM45" i="4"/>
  <c r="W45" i="4"/>
  <c r="G45" i="4"/>
  <c r="AK45" i="4"/>
  <c r="U45" i="4"/>
  <c r="E45" i="4"/>
  <c r="AL45" i="4"/>
  <c r="V45" i="4"/>
  <c r="F45" i="4"/>
  <c r="AI45" i="4"/>
  <c r="S45" i="4"/>
  <c r="AG45" i="4"/>
  <c r="Q45" i="4"/>
  <c r="AH45" i="4"/>
  <c r="R45" i="4"/>
  <c r="P45" i="4"/>
  <c r="AV45" i="4"/>
  <c r="AE45" i="4"/>
  <c r="O45" i="4"/>
  <c r="AS45" i="4"/>
  <c r="AC45" i="4"/>
  <c r="M45" i="4"/>
  <c r="AT45" i="4"/>
  <c r="AD45" i="4"/>
  <c r="N45" i="4"/>
  <c r="AF45" i="4"/>
  <c r="AQ45" i="4"/>
  <c r="AA45" i="4"/>
  <c r="K45" i="4"/>
  <c r="AO45" i="4"/>
  <c r="Y45" i="4"/>
  <c r="I45" i="4"/>
  <c r="AP45" i="4"/>
  <c r="Z45" i="4"/>
  <c r="J45" i="4"/>
  <c r="AW45" i="4"/>
  <c r="AP88" i="4"/>
  <c r="AD88" i="4"/>
  <c r="O88" i="4"/>
  <c r="AJ88" i="4"/>
  <c r="T88" i="4"/>
  <c r="H88" i="4"/>
  <c r="AN88" i="4"/>
  <c r="J88" i="4"/>
  <c r="Z88" i="4"/>
  <c r="AE88" i="4"/>
  <c r="D88" i="4"/>
  <c r="AV88" i="4"/>
  <c r="S88" i="4"/>
  <c r="AK88" i="4"/>
  <c r="U88" i="4"/>
  <c r="E88" i="4"/>
  <c r="AH88" i="4"/>
  <c r="L88" i="4"/>
  <c r="AL88" i="4"/>
  <c r="P88" i="4"/>
  <c r="X88" i="4"/>
  <c r="AG88" i="4"/>
  <c r="Q88" i="4"/>
  <c r="AB88" i="4"/>
  <c r="G88" i="4"/>
  <c r="AF88" i="4"/>
  <c r="K88" i="4"/>
  <c r="AI88" i="4"/>
  <c r="AO88" i="4"/>
  <c r="Y88" i="4"/>
  <c r="I88" i="4"/>
  <c r="AM88" i="4"/>
  <c r="R88" i="4"/>
  <c r="AQ88" i="4"/>
  <c r="V88" i="4"/>
  <c r="N88" i="4"/>
  <c r="AR88" i="4"/>
  <c r="F88" i="4"/>
  <c r="AS88" i="4"/>
  <c r="W88" i="4"/>
  <c r="AT88" i="4"/>
  <c r="AC88" i="4"/>
  <c r="AW88" i="4"/>
  <c r="M88" i="4"/>
  <c r="AA88" i="4"/>
  <c r="AQ44" i="4"/>
  <c r="K44" i="4"/>
  <c r="AA44" i="4"/>
  <c r="AE44" i="4"/>
  <c r="AV44" i="4"/>
  <c r="O44" i="4"/>
  <c r="AT44" i="4"/>
  <c r="AD44" i="4"/>
  <c r="N44" i="4"/>
  <c r="AR44" i="4"/>
  <c r="AB44" i="4"/>
  <c r="L44" i="4"/>
  <c r="AS44" i="4"/>
  <c r="AC44" i="4"/>
  <c r="M44" i="4"/>
  <c r="AI44" i="4"/>
  <c r="W44" i="4"/>
  <c r="AP44" i="4"/>
  <c r="Z44" i="4"/>
  <c r="J44" i="4"/>
  <c r="AN44" i="4"/>
  <c r="X44" i="4"/>
  <c r="H44" i="4"/>
  <c r="AO44" i="4"/>
  <c r="Y44" i="4"/>
  <c r="I44" i="4"/>
  <c r="AM44" i="4"/>
  <c r="AL44" i="4"/>
  <c r="V44" i="4"/>
  <c r="F44" i="4"/>
  <c r="AJ44" i="4"/>
  <c r="T44" i="4"/>
  <c r="D44" i="4"/>
  <c r="AK44" i="4"/>
  <c r="U44" i="4"/>
  <c r="E44" i="4"/>
  <c r="AH44" i="4"/>
  <c r="R44" i="4"/>
  <c r="AW44" i="4"/>
  <c r="AF44" i="4"/>
  <c r="P44" i="4"/>
  <c r="AG44" i="4"/>
  <c r="Q44" i="4"/>
  <c r="S44" i="4"/>
  <c r="G44" i="4"/>
  <c r="AN101" i="4"/>
  <c r="X101" i="4"/>
  <c r="H101" i="4"/>
  <c r="AW101" i="4"/>
  <c r="AF101" i="4"/>
  <c r="P101" i="4"/>
  <c r="AM101" i="4"/>
  <c r="G101" i="4"/>
  <c r="W101" i="4"/>
  <c r="AE101" i="4"/>
  <c r="AV101" i="4"/>
  <c r="O101" i="4"/>
  <c r="AP101" i="4"/>
  <c r="Z101" i="4"/>
  <c r="J101" i="4"/>
  <c r="AO101" i="4"/>
  <c r="Y101" i="4"/>
  <c r="I101" i="4"/>
  <c r="AA101" i="4"/>
  <c r="AL101" i="4"/>
  <c r="V101" i="4"/>
  <c r="F101" i="4"/>
  <c r="AK101" i="4"/>
  <c r="U101" i="4"/>
  <c r="E101" i="4"/>
  <c r="AI101" i="4"/>
  <c r="AT101" i="4"/>
  <c r="AD101" i="4"/>
  <c r="N101" i="4"/>
  <c r="AS101" i="4"/>
  <c r="AC101" i="4"/>
  <c r="M101" i="4"/>
  <c r="S101" i="4"/>
  <c r="AH101" i="4"/>
  <c r="Q101" i="4"/>
  <c r="D101" i="4"/>
  <c r="AJ101" i="4"/>
  <c r="AB101" i="4"/>
  <c r="R101" i="4"/>
  <c r="K101" i="4"/>
  <c r="L101" i="4"/>
  <c r="AR101" i="4"/>
  <c r="AQ101" i="4"/>
  <c r="T101" i="4"/>
  <c r="AG101" i="4"/>
  <c r="AR72" i="4"/>
  <c r="AW72" i="4"/>
  <c r="P72" i="4"/>
  <c r="AF72" i="4"/>
  <c r="H72" i="4"/>
  <c r="AN72" i="4"/>
  <c r="X72" i="4"/>
  <c r="L72" i="4"/>
  <c r="T72" i="4"/>
  <c r="AA72" i="4"/>
  <c r="D72" i="4"/>
  <c r="AJ72" i="4"/>
  <c r="AL72" i="4"/>
  <c r="V72" i="4"/>
  <c r="F72" i="4"/>
  <c r="AK72" i="4"/>
  <c r="U72" i="4"/>
  <c r="E72" i="4"/>
  <c r="AQ72" i="4"/>
  <c r="O72" i="4"/>
  <c r="AV72" i="4"/>
  <c r="AH72" i="4"/>
  <c r="R72" i="4"/>
  <c r="AG72" i="4"/>
  <c r="Q72" i="4"/>
  <c r="K72" i="4"/>
  <c r="W72" i="4"/>
  <c r="AT72" i="4"/>
  <c r="AD72" i="4"/>
  <c r="N72" i="4"/>
  <c r="AS72" i="4"/>
  <c r="AC72" i="4"/>
  <c r="M72" i="4"/>
  <c r="S72" i="4"/>
  <c r="AE72" i="4"/>
  <c r="AB72" i="4"/>
  <c r="AP72" i="4"/>
  <c r="Z72" i="4"/>
  <c r="J72" i="4"/>
  <c r="AO72" i="4"/>
  <c r="Y72" i="4"/>
  <c r="I72" i="4"/>
  <c r="AI72" i="4"/>
  <c r="G72" i="4"/>
  <c r="AM72" i="4"/>
  <c r="AV64" i="4"/>
  <c r="AI64" i="4"/>
  <c r="AA64" i="4"/>
  <c r="AN64" i="4"/>
  <c r="AE64" i="4"/>
  <c r="W64" i="4"/>
  <c r="AF64" i="4"/>
  <c r="T64" i="4"/>
  <c r="L64" i="4"/>
  <c r="E64" i="4"/>
  <c r="AB64" i="4"/>
  <c r="AQ64" i="4"/>
  <c r="Y64" i="4"/>
  <c r="P64" i="4"/>
  <c r="I64" i="4"/>
  <c r="AW64" i="4"/>
  <c r="Q64" i="4"/>
  <c r="K64" i="4"/>
  <c r="D64" i="4"/>
  <c r="AM64" i="4"/>
  <c r="U64" i="4"/>
  <c r="O64" i="4"/>
  <c r="G64" i="4"/>
  <c r="AT64" i="4"/>
  <c r="AD64" i="4"/>
  <c r="N64" i="4"/>
  <c r="AS64" i="4"/>
  <c r="H64" i="4"/>
  <c r="AC64" i="4"/>
  <c r="AP64" i="4"/>
  <c r="Z64" i="4"/>
  <c r="J64" i="4"/>
  <c r="AO64" i="4"/>
  <c r="M64" i="4"/>
  <c r="AJ64" i="4"/>
  <c r="AH64" i="4"/>
  <c r="R64" i="4"/>
  <c r="AG64" i="4"/>
  <c r="X64" i="4"/>
  <c r="AK64" i="4"/>
  <c r="AL64" i="4"/>
  <c r="S64" i="4"/>
  <c r="V64" i="4"/>
  <c r="AR64" i="4"/>
  <c r="F64" i="4"/>
  <c r="AI143" i="4"/>
  <c r="N143" i="4"/>
  <c r="AM143" i="4"/>
  <c r="R143" i="4"/>
  <c r="AN143" i="4"/>
  <c r="X143" i="4"/>
  <c r="H143" i="4"/>
  <c r="AL143" i="4"/>
  <c r="Q143" i="4"/>
  <c r="AP143" i="4"/>
  <c r="U143" i="4"/>
  <c r="AS143" i="4"/>
  <c r="AO143" i="4"/>
  <c r="Y143" i="4"/>
  <c r="AJ143" i="4"/>
  <c r="T143" i="4"/>
  <c r="D143" i="4"/>
  <c r="AG143" i="4"/>
  <c r="K143" i="4"/>
  <c r="AK143" i="4"/>
  <c r="O143" i="4"/>
  <c r="AH143" i="4"/>
  <c r="AD143" i="4"/>
  <c r="AT143" i="4"/>
  <c r="AR143" i="4"/>
  <c r="AB143" i="4"/>
  <c r="L143" i="4"/>
  <c r="AQ143" i="4"/>
  <c r="V143" i="4"/>
  <c r="AV143" i="4"/>
  <c r="Z143" i="4"/>
  <c r="E143" i="4"/>
  <c r="M143" i="4"/>
  <c r="I143" i="4"/>
  <c r="AW143" i="4"/>
  <c r="AA143" i="4"/>
  <c r="W143" i="4"/>
  <c r="AC143" i="4"/>
  <c r="J143" i="4"/>
  <c r="AF143" i="4"/>
  <c r="F143" i="4"/>
  <c r="S143" i="4"/>
  <c r="P143" i="4"/>
  <c r="AE143" i="4"/>
  <c r="G143" i="4"/>
  <c r="AV151" i="4"/>
  <c r="AE151" i="4"/>
  <c r="O151" i="4"/>
  <c r="AP151" i="4"/>
  <c r="U151" i="4"/>
  <c r="T151" i="4"/>
  <c r="AN151" i="4"/>
  <c r="L151" i="4"/>
  <c r="N151" i="4"/>
  <c r="AS151" i="4"/>
  <c r="V151" i="4"/>
  <c r="AQ151" i="4"/>
  <c r="AA151" i="4"/>
  <c r="K151" i="4"/>
  <c r="AK151" i="4"/>
  <c r="P151" i="4"/>
  <c r="AO151" i="4"/>
  <c r="M151" i="4"/>
  <c r="AG151" i="4"/>
  <c r="D151" i="4"/>
  <c r="AL151" i="4"/>
  <c r="Q151" i="4"/>
  <c r="AD151" i="4"/>
  <c r="AM151" i="4"/>
  <c r="W151" i="4"/>
  <c r="G151" i="4"/>
  <c r="AF151" i="4"/>
  <c r="J151" i="4"/>
  <c r="AH151" i="4"/>
  <c r="F151" i="4"/>
  <c r="Y151" i="4"/>
  <c r="AR151" i="4"/>
  <c r="X151" i="4"/>
  <c r="AJ151" i="4"/>
  <c r="AI151" i="4"/>
  <c r="S151" i="4"/>
  <c r="AW151" i="4"/>
  <c r="Z151" i="4"/>
  <c r="E151" i="4"/>
  <c r="AB151" i="4"/>
  <c r="AT151" i="4"/>
  <c r="R151" i="4"/>
  <c r="AC151" i="4"/>
  <c r="I151" i="4"/>
  <c r="H151" i="4"/>
  <c r="U172" i="4"/>
  <c r="S172" i="4"/>
  <c r="AO172" i="4"/>
  <c r="AJ172" i="4"/>
  <c r="T172" i="4"/>
  <c r="D172" i="4"/>
  <c r="AG172" i="4"/>
  <c r="K172" i="4"/>
  <c r="AD172" i="4"/>
  <c r="AT172" i="4"/>
  <c r="G172" i="4"/>
  <c r="M172" i="4"/>
  <c r="AH172" i="4"/>
  <c r="AV172" i="4"/>
  <c r="AW172" i="4"/>
  <c r="AF172" i="4"/>
  <c r="P172" i="4"/>
  <c r="AA172" i="4"/>
  <c r="F172" i="4"/>
  <c r="W172" i="4"/>
  <c r="AI172" i="4"/>
  <c r="AP172" i="4"/>
  <c r="N172" i="4"/>
  <c r="AR172" i="4"/>
  <c r="AB172" i="4"/>
  <c r="L172" i="4"/>
  <c r="AQ172" i="4"/>
  <c r="V172" i="4"/>
  <c r="AS172" i="4"/>
  <c r="O172" i="4"/>
  <c r="Z172" i="4"/>
  <c r="AM172" i="4"/>
  <c r="AC172" i="4"/>
  <c r="AE172" i="4"/>
  <c r="AN172" i="4"/>
  <c r="Q172" i="4"/>
  <c r="Y172" i="4"/>
  <c r="AK172" i="4"/>
  <c r="J172" i="4"/>
  <c r="H172" i="4"/>
  <c r="I172" i="4"/>
  <c r="E172" i="4"/>
  <c r="AL172" i="4"/>
  <c r="R172" i="4"/>
  <c r="X172" i="4"/>
  <c r="W149" i="4"/>
  <c r="AN149" i="4"/>
  <c r="AO149" i="4"/>
  <c r="Y149" i="4"/>
  <c r="I149" i="4"/>
  <c r="AL149" i="4"/>
  <c r="P149" i="4"/>
  <c r="AP149" i="4"/>
  <c r="T149" i="4"/>
  <c r="AK149" i="4"/>
  <c r="U149" i="4"/>
  <c r="E149" i="4"/>
  <c r="AF149" i="4"/>
  <c r="K149" i="4"/>
  <c r="AJ149" i="4"/>
  <c r="O149" i="4"/>
  <c r="AM149" i="4"/>
  <c r="AT149" i="4"/>
  <c r="AS149" i="4"/>
  <c r="AC149" i="4"/>
  <c r="M149" i="4"/>
  <c r="AQ149" i="4"/>
  <c r="V149" i="4"/>
  <c r="AV149" i="4"/>
  <c r="Z149" i="4"/>
  <c r="D149" i="4"/>
  <c r="R149" i="4"/>
  <c r="Q149" i="4"/>
  <c r="AE149" i="4"/>
  <c r="AI149" i="4"/>
  <c r="L149" i="4"/>
  <c r="G149" i="4"/>
  <c r="AH149" i="4"/>
  <c r="AW149" i="4"/>
  <c r="J149" i="4"/>
  <c r="X149" i="4"/>
  <c r="AD149" i="4"/>
  <c r="AA149" i="4"/>
  <c r="AB149" i="4"/>
  <c r="N149" i="4"/>
  <c r="H149" i="4"/>
  <c r="S149" i="4"/>
  <c r="AG149" i="4"/>
  <c r="F149" i="4"/>
  <c r="AR149" i="4"/>
  <c r="AV109" i="4"/>
  <c r="AE109" i="4"/>
  <c r="O109" i="4"/>
  <c r="AM109" i="4"/>
  <c r="W109" i="4"/>
  <c r="G109" i="4"/>
  <c r="X109" i="4"/>
  <c r="AN109" i="4"/>
  <c r="H109" i="4"/>
  <c r="AW109" i="4"/>
  <c r="P109" i="4"/>
  <c r="AF109" i="4"/>
  <c r="AH109" i="4"/>
  <c r="R109" i="4"/>
  <c r="AG109" i="4"/>
  <c r="Q109" i="4"/>
  <c r="K109" i="4"/>
  <c r="AQ109" i="4"/>
  <c r="AT109" i="4"/>
  <c r="AD109" i="4"/>
  <c r="N109" i="4"/>
  <c r="AS109" i="4"/>
  <c r="AC109" i="4"/>
  <c r="M109" i="4"/>
  <c r="S109" i="4"/>
  <c r="AL109" i="4"/>
  <c r="V109" i="4"/>
  <c r="F109" i="4"/>
  <c r="AK109" i="4"/>
  <c r="U109" i="4"/>
  <c r="E109" i="4"/>
  <c r="AI109" i="4"/>
  <c r="Z109" i="4"/>
  <c r="I109" i="4"/>
  <c r="T109" i="4"/>
  <c r="Y109" i="4"/>
  <c r="J109" i="4"/>
  <c r="AA109" i="4"/>
  <c r="AB109" i="4"/>
  <c r="AO109" i="4"/>
  <c r="D109" i="4"/>
  <c r="AJ109" i="4"/>
  <c r="AP109" i="4"/>
  <c r="L109" i="4"/>
  <c r="AR109" i="4"/>
  <c r="AN87" i="4"/>
  <c r="X87" i="4"/>
  <c r="AL87" i="4"/>
  <c r="Q87" i="4"/>
  <c r="AV87" i="4"/>
  <c r="Z87" i="4"/>
  <c r="H87" i="4"/>
  <c r="G87" i="4"/>
  <c r="AT87" i="4"/>
  <c r="AJ87" i="4"/>
  <c r="T87" i="4"/>
  <c r="AG87" i="4"/>
  <c r="M87" i="4"/>
  <c r="AP87" i="4"/>
  <c r="U87" i="4"/>
  <c r="D87" i="4"/>
  <c r="O87" i="4"/>
  <c r="AR87" i="4"/>
  <c r="AB87" i="4"/>
  <c r="AQ87" i="4"/>
  <c r="V87" i="4"/>
  <c r="E87" i="4"/>
  <c r="AE87" i="4"/>
  <c r="L87" i="4"/>
  <c r="AO87" i="4"/>
  <c r="AI87" i="4"/>
  <c r="AA87" i="4"/>
  <c r="S87" i="4"/>
  <c r="Y87" i="4"/>
  <c r="AD87" i="4"/>
  <c r="W87" i="4"/>
  <c r="AM87" i="4"/>
  <c r="AW87" i="4"/>
  <c r="I87" i="4"/>
  <c r="AH87" i="4"/>
  <c r="J87" i="4"/>
  <c r="AF87" i="4"/>
  <c r="AK87" i="4"/>
  <c r="F87" i="4"/>
  <c r="AS87" i="4"/>
  <c r="R87" i="4"/>
  <c r="P87" i="4"/>
  <c r="K87" i="4"/>
  <c r="N87" i="4"/>
  <c r="AC87" i="4"/>
  <c r="H168" i="4"/>
  <c r="AT168" i="4"/>
  <c r="AD168" i="4"/>
  <c r="N168" i="4"/>
  <c r="AO168" i="4"/>
  <c r="T168" i="4"/>
  <c r="AW168" i="4"/>
  <c r="S168" i="4"/>
  <c r="AI168" i="4"/>
  <c r="AM168" i="4"/>
  <c r="AK168" i="4"/>
  <c r="U168" i="4"/>
  <c r="AC168" i="4"/>
  <c r="AP168" i="4"/>
  <c r="Z168" i="4"/>
  <c r="J168" i="4"/>
  <c r="AJ168" i="4"/>
  <c r="O168" i="4"/>
  <c r="AN168" i="4"/>
  <c r="L168" i="4"/>
  <c r="X168" i="4"/>
  <c r="AB168" i="4"/>
  <c r="W168" i="4"/>
  <c r="AQ168" i="4"/>
  <c r="AL168" i="4"/>
  <c r="V168" i="4"/>
  <c r="F168" i="4"/>
  <c r="AE168" i="4"/>
  <c r="I168" i="4"/>
  <c r="AG168" i="4"/>
  <c r="E168" i="4"/>
  <c r="P168" i="4"/>
  <c r="M168" i="4"/>
  <c r="K168" i="4"/>
  <c r="Q168" i="4"/>
  <c r="R168" i="4"/>
  <c r="AA168" i="4"/>
  <c r="AS168" i="4"/>
  <c r="AV168" i="4"/>
  <c r="AR168" i="4"/>
  <c r="AF168" i="4"/>
  <c r="Y168" i="4"/>
  <c r="G168" i="4"/>
  <c r="AH168" i="4"/>
  <c r="D168" i="4"/>
  <c r="AI126" i="4"/>
  <c r="AF126" i="4"/>
  <c r="S126" i="4"/>
  <c r="AH126" i="4"/>
  <c r="R126" i="4"/>
  <c r="AG126" i="4"/>
  <c r="Q126" i="4"/>
  <c r="AV126" i="4"/>
  <c r="O126" i="4"/>
  <c r="AB126" i="4"/>
  <c r="AQ126" i="4"/>
  <c r="X126" i="4"/>
  <c r="AT126" i="4"/>
  <c r="AD126" i="4"/>
  <c r="N126" i="4"/>
  <c r="AS126" i="4"/>
  <c r="AC126" i="4"/>
  <c r="M126" i="4"/>
  <c r="AM126" i="4"/>
  <c r="G126" i="4"/>
  <c r="T126" i="4"/>
  <c r="AA126" i="4"/>
  <c r="H126" i="4"/>
  <c r="AP126" i="4"/>
  <c r="Z126" i="4"/>
  <c r="J126" i="4"/>
  <c r="AO126" i="4"/>
  <c r="Y126" i="4"/>
  <c r="I126" i="4"/>
  <c r="AE126" i="4"/>
  <c r="AR126" i="4"/>
  <c r="L126" i="4"/>
  <c r="K126" i="4"/>
  <c r="AW126" i="4"/>
  <c r="AL126" i="4"/>
  <c r="V126" i="4"/>
  <c r="F126" i="4"/>
  <c r="AK126" i="4"/>
  <c r="U126" i="4"/>
  <c r="E126" i="4"/>
  <c r="W126" i="4"/>
  <c r="AJ126" i="4"/>
  <c r="D126" i="4"/>
  <c r="AN126" i="4"/>
  <c r="P126" i="4"/>
  <c r="AW136" i="4"/>
  <c r="AF136" i="4"/>
  <c r="R136" i="4"/>
  <c r="F136" i="4"/>
  <c r="AM136" i="4"/>
  <c r="AA136" i="4"/>
  <c r="K136" i="4"/>
  <c r="AL136" i="4"/>
  <c r="V136" i="4"/>
  <c r="G136" i="4"/>
  <c r="AB136" i="4"/>
  <c r="P136" i="4"/>
  <c r="AQ136" i="4"/>
  <c r="AG136" i="4"/>
  <c r="Q136" i="4"/>
  <c r="AV136" i="4"/>
  <c r="Z136" i="4"/>
  <c r="D136" i="4"/>
  <c r="AD136" i="4"/>
  <c r="H136" i="4"/>
  <c r="AR136" i="4"/>
  <c r="AS136" i="4"/>
  <c r="AC136" i="4"/>
  <c r="M136" i="4"/>
  <c r="AP136" i="4"/>
  <c r="T136" i="4"/>
  <c r="AT136" i="4"/>
  <c r="X136" i="4"/>
  <c r="L136" i="4"/>
  <c r="AO136" i="4"/>
  <c r="Y136" i="4"/>
  <c r="I136" i="4"/>
  <c r="AJ136" i="4"/>
  <c r="O136" i="4"/>
  <c r="AN136" i="4"/>
  <c r="S136" i="4"/>
  <c r="W136" i="4"/>
  <c r="AE136" i="4"/>
  <c r="AH136" i="4"/>
  <c r="AK136" i="4"/>
  <c r="J136" i="4"/>
  <c r="U136" i="4"/>
  <c r="AI136" i="4"/>
  <c r="E136" i="4"/>
  <c r="N136" i="4"/>
  <c r="AR61" i="4"/>
  <c r="AK61" i="4"/>
  <c r="AD61" i="4"/>
  <c r="V61" i="4"/>
  <c r="P61" i="4"/>
  <c r="I61" i="4"/>
  <c r="AW61" i="4"/>
  <c r="AO61" i="4"/>
  <c r="AG61" i="4"/>
  <c r="Z61" i="4"/>
  <c r="T61" i="4"/>
  <c r="L61" i="4"/>
  <c r="E61" i="4"/>
  <c r="AP61" i="4"/>
  <c r="AJ61" i="4"/>
  <c r="AB61" i="4"/>
  <c r="U61" i="4"/>
  <c r="N61" i="4"/>
  <c r="F61" i="4"/>
  <c r="AT61" i="4"/>
  <c r="AL61" i="4"/>
  <c r="AF61" i="4"/>
  <c r="Y61" i="4"/>
  <c r="Q61" i="4"/>
  <c r="J61" i="4"/>
  <c r="D61" i="4"/>
  <c r="AQ61" i="4"/>
  <c r="AA61" i="4"/>
  <c r="K61" i="4"/>
  <c r="R61" i="4"/>
  <c r="AN61" i="4"/>
  <c r="AM61" i="4"/>
  <c r="W61" i="4"/>
  <c r="G61" i="4"/>
  <c r="X61" i="4"/>
  <c r="AS61" i="4"/>
  <c r="AV61" i="4"/>
  <c r="AE61" i="4"/>
  <c r="O61" i="4"/>
  <c r="M61" i="4"/>
  <c r="AH61" i="4"/>
  <c r="AI61" i="4"/>
  <c r="S61" i="4"/>
  <c r="H61" i="4"/>
  <c r="AC61" i="4"/>
  <c r="AK43" i="4"/>
  <c r="U43" i="4"/>
  <c r="E43" i="4"/>
  <c r="AI43" i="4"/>
  <c r="S43" i="4"/>
  <c r="AW43" i="4"/>
  <c r="AF43" i="4"/>
  <c r="P43" i="4"/>
  <c r="AT43" i="4"/>
  <c r="Z43" i="4"/>
  <c r="F43" i="4"/>
  <c r="M43" i="4"/>
  <c r="K43" i="4"/>
  <c r="N43" i="4"/>
  <c r="AG43" i="4"/>
  <c r="Q43" i="4"/>
  <c r="AV43" i="4"/>
  <c r="AE43" i="4"/>
  <c r="O43" i="4"/>
  <c r="AR43" i="4"/>
  <c r="AB43" i="4"/>
  <c r="L43" i="4"/>
  <c r="AD43" i="4"/>
  <c r="J43" i="4"/>
  <c r="AN43" i="4"/>
  <c r="AL43" i="4"/>
  <c r="AS43" i="4"/>
  <c r="AQ43" i="4"/>
  <c r="X43" i="4"/>
  <c r="R43" i="4"/>
  <c r="AO43" i="4"/>
  <c r="Y43" i="4"/>
  <c r="I43" i="4"/>
  <c r="AM43" i="4"/>
  <c r="W43" i="4"/>
  <c r="G43" i="4"/>
  <c r="AJ43" i="4"/>
  <c r="T43" i="4"/>
  <c r="D43" i="4"/>
  <c r="AP43" i="4"/>
  <c r="V43" i="4"/>
  <c r="AH43" i="4"/>
  <c r="AC43" i="4"/>
  <c r="AA43" i="4"/>
  <c r="H43" i="4"/>
  <c r="AJ97" i="4"/>
  <c r="AB97" i="4"/>
  <c r="AR97" i="4"/>
  <c r="L97" i="4"/>
  <c r="T97" i="4"/>
  <c r="AL97" i="4"/>
  <c r="V97" i="4"/>
  <c r="F97" i="4"/>
  <c r="AK97" i="4"/>
  <c r="U97" i="4"/>
  <c r="E97" i="4"/>
  <c r="X97" i="4"/>
  <c r="AM97" i="4"/>
  <c r="G97" i="4"/>
  <c r="D97" i="4"/>
  <c r="AH97" i="4"/>
  <c r="R97" i="4"/>
  <c r="AG97" i="4"/>
  <c r="Q97" i="4"/>
  <c r="AW97" i="4"/>
  <c r="P97" i="4"/>
  <c r="AE97" i="4"/>
  <c r="S97" i="4"/>
  <c r="K97" i="4"/>
  <c r="AT97" i="4"/>
  <c r="AD97" i="4"/>
  <c r="N97" i="4"/>
  <c r="AS97" i="4"/>
  <c r="AC97" i="4"/>
  <c r="M97" i="4"/>
  <c r="AN97" i="4"/>
  <c r="H97" i="4"/>
  <c r="W97" i="4"/>
  <c r="AI97" i="4"/>
  <c r="AA97" i="4"/>
  <c r="AP97" i="4"/>
  <c r="Z97" i="4"/>
  <c r="J97" i="4"/>
  <c r="AO97" i="4"/>
  <c r="Y97" i="4"/>
  <c r="I97" i="4"/>
  <c r="AF97" i="4"/>
  <c r="AV97" i="4"/>
  <c r="O97" i="4"/>
  <c r="AQ97" i="4"/>
  <c r="AR42" i="4"/>
  <c r="AB42" i="4"/>
  <c r="L42" i="4"/>
  <c r="AT42" i="4"/>
  <c r="AD42" i="4"/>
  <c r="N42" i="4"/>
  <c r="AQ42" i="4"/>
  <c r="AA42" i="4"/>
  <c r="K42" i="4"/>
  <c r="M42" i="4"/>
  <c r="AK42" i="4"/>
  <c r="AG42" i="4"/>
  <c r="AN42" i="4"/>
  <c r="X42" i="4"/>
  <c r="H42" i="4"/>
  <c r="AP42" i="4"/>
  <c r="Z42" i="4"/>
  <c r="J42" i="4"/>
  <c r="AM42" i="4"/>
  <c r="W42" i="4"/>
  <c r="G42" i="4"/>
  <c r="AO42" i="4"/>
  <c r="U42" i="4"/>
  <c r="Q42" i="4"/>
  <c r="AJ42" i="4"/>
  <c r="T42" i="4"/>
  <c r="D42" i="4"/>
  <c r="AL42" i="4"/>
  <c r="V42" i="4"/>
  <c r="F42" i="4"/>
  <c r="AI42" i="4"/>
  <c r="S42" i="4"/>
  <c r="AS42" i="4"/>
  <c r="Y42" i="4"/>
  <c r="E42" i="4"/>
  <c r="AW42" i="4"/>
  <c r="AF42" i="4"/>
  <c r="P42" i="4"/>
  <c r="AH42" i="4"/>
  <c r="R42" i="4"/>
  <c r="AV42" i="4"/>
  <c r="AE42" i="4"/>
  <c r="O42" i="4"/>
  <c r="AC42" i="4"/>
  <c r="I42" i="4"/>
  <c r="U116" i="4"/>
  <c r="AT116" i="4"/>
  <c r="N116" i="4"/>
  <c r="AP116" i="4"/>
  <c r="Y116" i="4"/>
  <c r="AR116" i="4"/>
  <c r="AB116" i="4"/>
  <c r="L116" i="4"/>
  <c r="AS116" i="4"/>
  <c r="W116" i="4"/>
  <c r="AA116" i="4"/>
  <c r="F116" i="4"/>
  <c r="I116" i="4"/>
  <c r="O116" i="4"/>
  <c r="AI116" i="4"/>
  <c r="AN116" i="4"/>
  <c r="X116" i="4"/>
  <c r="H116" i="4"/>
  <c r="AM116" i="4"/>
  <c r="R116" i="4"/>
  <c r="AQ116" i="4"/>
  <c r="V116" i="4"/>
  <c r="AO116" i="4"/>
  <c r="AV116" i="4"/>
  <c r="E116" i="4"/>
  <c r="AJ116" i="4"/>
  <c r="T116" i="4"/>
  <c r="D116" i="4"/>
  <c r="AH116" i="4"/>
  <c r="M116" i="4"/>
  <c r="AL116" i="4"/>
  <c r="Q116" i="4"/>
  <c r="AD116" i="4"/>
  <c r="AK116" i="4"/>
  <c r="AE116" i="4"/>
  <c r="AW116" i="4"/>
  <c r="AF116" i="4"/>
  <c r="P116" i="4"/>
  <c r="AC116" i="4"/>
  <c r="G116" i="4"/>
  <c r="AG116" i="4"/>
  <c r="K116" i="4"/>
  <c r="S116" i="4"/>
  <c r="Z116" i="4"/>
  <c r="J116" i="4"/>
  <c r="AS77" i="4"/>
  <c r="AB77" i="4"/>
  <c r="AC77" i="4"/>
  <c r="D77" i="4"/>
  <c r="AJ77" i="4"/>
  <c r="E77" i="4"/>
  <c r="AK77" i="4"/>
  <c r="T77" i="4"/>
  <c r="U77" i="4"/>
  <c r="AV77" i="4"/>
  <c r="AE77" i="4"/>
  <c r="O77" i="4"/>
  <c r="AT77" i="4"/>
  <c r="AD77" i="4"/>
  <c r="N77" i="4"/>
  <c r="Q77" i="4"/>
  <c r="P77" i="4"/>
  <c r="AW77" i="4"/>
  <c r="M77" i="4"/>
  <c r="AQ77" i="4"/>
  <c r="AA77" i="4"/>
  <c r="K77" i="4"/>
  <c r="AP77" i="4"/>
  <c r="Z77" i="4"/>
  <c r="J77" i="4"/>
  <c r="Y77" i="4"/>
  <c r="X77" i="4"/>
  <c r="L77" i="4"/>
  <c r="AM77" i="4"/>
  <c r="W77" i="4"/>
  <c r="G77" i="4"/>
  <c r="AL77" i="4"/>
  <c r="V77" i="4"/>
  <c r="F77" i="4"/>
  <c r="AG77" i="4"/>
  <c r="AF77" i="4"/>
  <c r="AR77" i="4"/>
  <c r="AI77" i="4"/>
  <c r="S77" i="4"/>
  <c r="AH77" i="4"/>
  <c r="R77" i="4"/>
  <c r="I77" i="4"/>
  <c r="AO77" i="4"/>
  <c r="H77" i="4"/>
  <c r="AN77" i="4"/>
  <c r="AL117" i="4"/>
  <c r="P117" i="4"/>
  <c r="AE117" i="4"/>
  <c r="J117" i="4"/>
  <c r="AW117" i="4"/>
  <c r="AA117" i="4"/>
  <c r="F117" i="4"/>
  <c r="T117" i="4"/>
  <c r="AP117" i="4"/>
  <c r="AO117" i="4"/>
  <c r="Y117" i="4"/>
  <c r="I117" i="4"/>
  <c r="AI117" i="4"/>
  <c r="N117" i="4"/>
  <c r="AM117" i="4"/>
  <c r="R117" i="4"/>
  <c r="V117" i="4"/>
  <c r="AK117" i="4"/>
  <c r="U117" i="4"/>
  <c r="E117" i="4"/>
  <c r="AD117" i="4"/>
  <c r="H117" i="4"/>
  <c r="AH117" i="4"/>
  <c r="L117" i="4"/>
  <c r="AF117" i="4"/>
  <c r="AS117" i="4"/>
  <c r="AC117" i="4"/>
  <c r="M117" i="4"/>
  <c r="AN117" i="4"/>
  <c r="S117" i="4"/>
  <c r="AR117" i="4"/>
  <c r="W117" i="4"/>
  <c r="K117" i="4"/>
  <c r="Q117" i="4"/>
  <c r="AB117" i="4"/>
  <c r="AJ117" i="4"/>
  <c r="AT117" i="4"/>
  <c r="G117" i="4"/>
  <c r="D117" i="4"/>
  <c r="AV117" i="4"/>
  <c r="X117" i="4"/>
  <c r="AQ117" i="4"/>
  <c r="O117" i="4"/>
  <c r="AG117" i="4"/>
  <c r="Z117" i="4"/>
  <c r="AG79" i="4"/>
  <c r="Q79" i="4"/>
  <c r="AW79" i="4"/>
  <c r="AF79" i="4"/>
  <c r="P79" i="4"/>
  <c r="K79" i="4"/>
  <c r="AQ79" i="4"/>
  <c r="N79" i="4"/>
  <c r="AT79" i="4"/>
  <c r="W79" i="4"/>
  <c r="AS79" i="4"/>
  <c r="AC79" i="4"/>
  <c r="M79" i="4"/>
  <c r="AR79" i="4"/>
  <c r="AB79" i="4"/>
  <c r="L79" i="4"/>
  <c r="S79" i="4"/>
  <c r="V79" i="4"/>
  <c r="AE79" i="4"/>
  <c r="AK79" i="4"/>
  <c r="U79" i="4"/>
  <c r="E79" i="4"/>
  <c r="AJ79" i="4"/>
  <c r="T79" i="4"/>
  <c r="D79" i="4"/>
  <c r="AI79" i="4"/>
  <c r="F79" i="4"/>
  <c r="AL79" i="4"/>
  <c r="O79" i="4"/>
  <c r="AV79" i="4"/>
  <c r="Y79" i="4"/>
  <c r="H79" i="4"/>
  <c r="AD79" i="4"/>
  <c r="R79" i="4"/>
  <c r="I79" i="4"/>
  <c r="AA79" i="4"/>
  <c r="Z79" i="4"/>
  <c r="AN79" i="4"/>
  <c r="G79" i="4"/>
  <c r="AH79" i="4"/>
  <c r="AO79" i="4"/>
  <c r="X79" i="4"/>
  <c r="AM79" i="4"/>
  <c r="J79" i="4"/>
  <c r="AP79" i="4"/>
  <c r="AG170" i="4"/>
  <c r="P170" i="4"/>
  <c r="L170" i="4"/>
  <c r="AO170" i="4"/>
  <c r="AV170" i="4"/>
  <c r="AE170" i="4"/>
  <c r="O170" i="4"/>
  <c r="AN170" i="4"/>
  <c r="R170" i="4"/>
  <c r="U170" i="4"/>
  <c r="AK170" i="4"/>
  <c r="AR170" i="4"/>
  <c r="AL170" i="4"/>
  <c r="AW170" i="4"/>
  <c r="AD170" i="4"/>
  <c r="AQ170" i="4"/>
  <c r="AA170" i="4"/>
  <c r="K170" i="4"/>
  <c r="AH170" i="4"/>
  <c r="M170" i="4"/>
  <c r="AP170" i="4"/>
  <c r="N170" i="4"/>
  <c r="Z170" i="4"/>
  <c r="AF170" i="4"/>
  <c r="V170" i="4"/>
  <c r="AM170" i="4"/>
  <c r="W170" i="4"/>
  <c r="AC170" i="4"/>
  <c r="H170" i="4"/>
  <c r="AJ170" i="4"/>
  <c r="G170" i="4"/>
  <c r="Q170" i="4"/>
  <c r="T170" i="4"/>
  <c r="E170" i="4"/>
  <c r="S170" i="4"/>
  <c r="AB170" i="4"/>
  <c r="Y170" i="4"/>
  <c r="AT170" i="4"/>
  <c r="X170" i="4"/>
  <c r="I170" i="4"/>
  <c r="AI170" i="4"/>
  <c r="D170" i="4"/>
  <c r="F170" i="4"/>
  <c r="J170" i="4"/>
  <c r="AS170" i="4"/>
  <c r="AQ155" i="4"/>
  <c r="AA155" i="4"/>
  <c r="K155" i="4"/>
  <c r="AL155" i="4"/>
  <c r="Q155" i="4"/>
  <c r="AO155" i="4"/>
  <c r="M155" i="4"/>
  <c r="AF155" i="4"/>
  <c r="D155" i="4"/>
  <c r="AK155" i="4"/>
  <c r="H155" i="4"/>
  <c r="AS155" i="4"/>
  <c r="AM155" i="4"/>
  <c r="W155" i="4"/>
  <c r="G155" i="4"/>
  <c r="AG155" i="4"/>
  <c r="L155" i="4"/>
  <c r="AH155" i="4"/>
  <c r="E155" i="4"/>
  <c r="Y155" i="4"/>
  <c r="AP155" i="4"/>
  <c r="X155" i="4"/>
  <c r="AD155" i="4"/>
  <c r="U155" i="4"/>
  <c r="AI155" i="4"/>
  <c r="S155" i="4"/>
  <c r="AB155" i="4"/>
  <c r="F155" i="4"/>
  <c r="Z155" i="4"/>
  <c r="AT155" i="4"/>
  <c r="R155" i="4"/>
  <c r="AC155" i="4"/>
  <c r="I155" i="4"/>
  <c r="P155" i="4"/>
  <c r="AV155" i="4"/>
  <c r="AE155" i="4"/>
  <c r="O155" i="4"/>
  <c r="AR155" i="4"/>
  <c r="V155" i="4"/>
  <c r="AW155" i="4"/>
  <c r="T155" i="4"/>
  <c r="AN155" i="4"/>
  <c r="J155" i="4"/>
  <c r="N155" i="4"/>
  <c r="AJ155" i="4"/>
  <c r="AJ157" i="4"/>
  <c r="V157" i="4"/>
  <c r="G157" i="4"/>
  <c r="AQ157" i="4"/>
  <c r="AB157" i="4"/>
  <c r="O157" i="4"/>
  <c r="AP157" i="4"/>
  <c r="AA157" i="4"/>
  <c r="L157" i="4"/>
  <c r="F157" i="4"/>
  <c r="AW157" i="4"/>
  <c r="AH157" i="4"/>
  <c r="T157" i="4"/>
  <c r="AG157" i="4"/>
  <c r="Q157" i="4"/>
  <c r="AT157" i="4"/>
  <c r="X157" i="4"/>
  <c r="J157" i="4"/>
  <c r="AL157" i="4"/>
  <c r="D157" i="4"/>
  <c r="AF157" i="4"/>
  <c r="AS157" i="4"/>
  <c r="AC157" i="4"/>
  <c r="M157" i="4"/>
  <c r="AN157" i="4"/>
  <c r="S157" i="4"/>
  <c r="P157" i="4"/>
  <c r="AR157" i="4"/>
  <c r="K157" i="4"/>
  <c r="AM157" i="4"/>
  <c r="AO157" i="4"/>
  <c r="Y157" i="4"/>
  <c r="I157" i="4"/>
  <c r="AI157" i="4"/>
  <c r="N157" i="4"/>
  <c r="W157" i="4"/>
  <c r="R157" i="4"/>
  <c r="AV157" i="4"/>
  <c r="U157" i="4"/>
  <c r="AE157" i="4"/>
  <c r="Z157" i="4"/>
  <c r="E157" i="4"/>
  <c r="AD157" i="4"/>
  <c r="AK157" i="4"/>
  <c r="H157" i="4"/>
  <c r="AT169" i="4"/>
  <c r="AJ169" i="4"/>
  <c r="Z169" i="4"/>
  <c r="R169" i="4"/>
  <c r="H169" i="4"/>
  <c r="AP169" i="4"/>
  <c r="AH169" i="4"/>
  <c r="Y169" i="4"/>
  <c r="N169" i="4"/>
  <c r="E169" i="4"/>
  <c r="AF169" i="4"/>
  <c r="M169" i="4"/>
  <c r="AO169" i="4"/>
  <c r="U169" i="4"/>
  <c r="D169" i="4"/>
  <c r="AN169" i="4"/>
  <c r="T169" i="4"/>
  <c r="J169" i="4"/>
  <c r="AW169" i="4"/>
  <c r="AC169" i="4"/>
  <c r="AQ169" i="4"/>
  <c r="AA169" i="4"/>
  <c r="K169" i="4"/>
  <c r="AL169" i="4"/>
  <c r="Q169" i="4"/>
  <c r="P169" i="4"/>
  <c r="AS169" i="4"/>
  <c r="AM169" i="4"/>
  <c r="W169" i="4"/>
  <c r="G169" i="4"/>
  <c r="AG169" i="4"/>
  <c r="L169" i="4"/>
  <c r="X169" i="4"/>
  <c r="AI169" i="4"/>
  <c r="S169" i="4"/>
  <c r="AB169" i="4"/>
  <c r="F169" i="4"/>
  <c r="AD169" i="4"/>
  <c r="AE169" i="4"/>
  <c r="I169" i="4"/>
  <c r="AR169" i="4"/>
  <c r="O169" i="4"/>
  <c r="AV169" i="4"/>
  <c r="V169" i="4"/>
  <c r="AK169" i="4"/>
  <c r="AN107" i="4"/>
  <c r="X107" i="4"/>
  <c r="H107" i="4"/>
  <c r="AM107" i="4"/>
  <c r="W107" i="4"/>
  <c r="G107" i="4"/>
  <c r="V107" i="4"/>
  <c r="AK107" i="4"/>
  <c r="E107" i="4"/>
  <c r="AO107" i="4"/>
  <c r="I107" i="4"/>
  <c r="Y107" i="4"/>
  <c r="AJ107" i="4"/>
  <c r="T107" i="4"/>
  <c r="D107" i="4"/>
  <c r="AI107" i="4"/>
  <c r="S107" i="4"/>
  <c r="AT107" i="4"/>
  <c r="N107" i="4"/>
  <c r="AC107" i="4"/>
  <c r="R107" i="4"/>
  <c r="AH107" i="4"/>
  <c r="AW107" i="4"/>
  <c r="AF107" i="4"/>
  <c r="P107" i="4"/>
  <c r="AV107" i="4"/>
  <c r="AE107" i="4"/>
  <c r="O107" i="4"/>
  <c r="AL107" i="4"/>
  <c r="F107" i="4"/>
  <c r="U107" i="4"/>
  <c r="AG107" i="4"/>
  <c r="J107" i="4"/>
  <c r="AR107" i="4"/>
  <c r="AB107" i="4"/>
  <c r="L107" i="4"/>
  <c r="AQ107" i="4"/>
  <c r="AA107" i="4"/>
  <c r="K107" i="4"/>
  <c r="AD107" i="4"/>
  <c r="AS107" i="4"/>
  <c r="M107" i="4"/>
  <c r="Q107" i="4"/>
  <c r="Z107" i="4"/>
  <c r="AP107" i="4"/>
  <c r="AI85" i="4"/>
  <c r="S85" i="4"/>
  <c r="AH85" i="4"/>
  <c r="R85" i="4"/>
  <c r="I85" i="4"/>
  <c r="AO85" i="4"/>
  <c r="U85" i="4"/>
  <c r="AV85" i="4"/>
  <c r="AE85" i="4"/>
  <c r="O85" i="4"/>
  <c r="AT85" i="4"/>
  <c r="AD85" i="4"/>
  <c r="N85" i="4"/>
  <c r="Q85" i="4"/>
  <c r="AC85" i="4"/>
  <c r="AM85" i="4"/>
  <c r="W85" i="4"/>
  <c r="G85" i="4"/>
  <c r="AL85" i="4"/>
  <c r="V85" i="4"/>
  <c r="F85" i="4"/>
  <c r="AG85" i="4"/>
  <c r="M85" i="4"/>
  <c r="AS85" i="4"/>
  <c r="K85" i="4"/>
  <c r="Y85" i="4"/>
  <c r="D85" i="4"/>
  <c r="AJ85" i="4"/>
  <c r="AF85" i="4"/>
  <c r="AP85" i="4"/>
  <c r="L85" i="4"/>
  <c r="AR85" i="4"/>
  <c r="H85" i="4"/>
  <c r="AN85" i="4"/>
  <c r="AQ85" i="4"/>
  <c r="Z85" i="4"/>
  <c r="E85" i="4"/>
  <c r="T85" i="4"/>
  <c r="P85" i="4"/>
  <c r="AW85" i="4"/>
  <c r="AA85" i="4"/>
  <c r="J85" i="4"/>
  <c r="AK85" i="4"/>
  <c r="AB85" i="4"/>
  <c r="X85" i="4"/>
  <c r="AI133" i="4"/>
  <c r="S133" i="4"/>
  <c r="AK133" i="4"/>
  <c r="U133" i="4"/>
  <c r="E133" i="4"/>
  <c r="AJ133" i="4"/>
  <c r="T133" i="4"/>
  <c r="D133" i="4"/>
  <c r="Z133" i="4"/>
  <c r="AM133" i="4"/>
  <c r="G133" i="4"/>
  <c r="AL133" i="4"/>
  <c r="N133" i="4"/>
  <c r="AG133" i="4"/>
  <c r="Q133" i="4"/>
  <c r="AW133" i="4"/>
  <c r="AF133" i="4"/>
  <c r="P133" i="4"/>
  <c r="R133" i="4"/>
  <c r="AE133" i="4"/>
  <c r="AQ133" i="4"/>
  <c r="V133" i="4"/>
  <c r="AD133" i="4"/>
  <c r="AS133" i="4"/>
  <c r="AC133" i="4"/>
  <c r="AO133" i="4"/>
  <c r="Y133" i="4"/>
  <c r="I133" i="4"/>
  <c r="AN133" i="4"/>
  <c r="X133" i="4"/>
  <c r="H133" i="4"/>
  <c r="AH133" i="4"/>
  <c r="AV133" i="4"/>
  <c r="O133" i="4"/>
  <c r="K133" i="4"/>
  <c r="AT133" i="4"/>
  <c r="AR133" i="4"/>
  <c r="J133" i="4"/>
  <c r="AP133" i="4"/>
  <c r="AB133" i="4"/>
  <c r="W133" i="4"/>
  <c r="F133" i="4"/>
  <c r="L133" i="4"/>
  <c r="AA133" i="4"/>
  <c r="M133" i="4"/>
  <c r="AV71" i="4"/>
  <c r="AD71" i="4"/>
  <c r="W71" i="4"/>
  <c r="AL71" i="4"/>
  <c r="AE71" i="4"/>
  <c r="V71" i="4"/>
  <c r="O71" i="4"/>
  <c r="F71" i="4"/>
  <c r="AS71" i="4"/>
  <c r="AC71" i="4"/>
  <c r="M71" i="4"/>
  <c r="AR71" i="4"/>
  <c r="AB71" i="4"/>
  <c r="L71" i="4"/>
  <c r="S71" i="4"/>
  <c r="N71" i="4"/>
  <c r="AH71" i="4"/>
  <c r="AT71" i="4"/>
  <c r="G71" i="4"/>
  <c r="AO71" i="4"/>
  <c r="Y71" i="4"/>
  <c r="I71" i="4"/>
  <c r="AN71" i="4"/>
  <c r="X71" i="4"/>
  <c r="H71" i="4"/>
  <c r="AA71" i="4"/>
  <c r="J71" i="4"/>
  <c r="AP71" i="4"/>
  <c r="AM71" i="4"/>
  <c r="AK71" i="4"/>
  <c r="U71" i="4"/>
  <c r="E71" i="4"/>
  <c r="AJ71" i="4"/>
  <c r="T71" i="4"/>
  <c r="D71" i="4"/>
  <c r="AI71" i="4"/>
  <c r="R71" i="4"/>
  <c r="AG71" i="4"/>
  <c r="Q71" i="4"/>
  <c r="AW71" i="4"/>
  <c r="AF71" i="4"/>
  <c r="P71" i="4"/>
  <c r="K71" i="4"/>
  <c r="AQ71" i="4"/>
  <c r="Z71" i="4"/>
  <c r="AP52" i="4"/>
  <c r="Z52" i="4"/>
  <c r="J52" i="4"/>
  <c r="AN52" i="4"/>
  <c r="X52" i="4"/>
  <c r="H52" i="4"/>
  <c r="AO52" i="4"/>
  <c r="Y52" i="4"/>
  <c r="I52" i="4"/>
  <c r="AQ52" i="4"/>
  <c r="AI52" i="4"/>
  <c r="AL52" i="4"/>
  <c r="V52" i="4"/>
  <c r="F52" i="4"/>
  <c r="AJ52" i="4"/>
  <c r="T52" i="4"/>
  <c r="D52" i="4"/>
  <c r="AK52" i="4"/>
  <c r="U52" i="4"/>
  <c r="E52" i="4"/>
  <c r="G52" i="4"/>
  <c r="O52" i="4"/>
  <c r="AH52" i="4"/>
  <c r="R52" i="4"/>
  <c r="AW52" i="4"/>
  <c r="AF52" i="4"/>
  <c r="P52" i="4"/>
  <c r="AG52" i="4"/>
  <c r="Q52" i="4"/>
  <c r="W52" i="4"/>
  <c r="K52" i="4"/>
  <c r="AT52" i="4"/>
  <c r="AD52" i="4"/>
  <c r="N52" i="4"/>
  <c r="AR52" i="4"/>
  <c r="AB52" i="4"/>
  <c r="L52" i="4"/>
  <c r="AS52" i="4"/>
  <c r="AC52" i="4"/>
  <c r="M52" i="4"/>
  <c r="AM52" i="4"/>
  <c r="AA52" i="4"/>
  <c r="S52" i="4"/>
  <c r="AV52" i="4"/>
  <c r="AE52" i="4"/>
  <c r="AS94" i="4"/>
  <c r="AJ94" i="4"/>
  <c r="X94" i="4"/>
  <c r="M94" i="4"/>
  <c r="D94" i="4"/>
  <c r="AN94" i="4"/>
  <c r="AC94" i="4"/>
  <c r="T94" i="4"/>
  <c r="H94" i="4"/>
  <c r="AF94" i="4"/>
  <c r="L94" i="4"/>
  <c r="AR94" i="4"/>
  <c r="U94" i="4"/>
  <c r="AW94" i="4"/>
  <c r="AB94" i="4"/>
  <c r="E94" i="4"/>
  <c r="AK94" i="4"/>
  <c r="P94" i="4"/>
  <c r="AV94" i="4"/>
  <c r="AE94" i="4"/>
  <c r="O94" i="4"/>
  <c r="AT94" i="4"/>
  <c r="AD94" i="4"/>
  <c r="N94" i="4"/>
  <c r="Q94" i="4"/>
  <c r="AI94" i="4"/>
  <c r="AH94" i="4"/>
  <c r="I94" i="4"/>
  <c r="AQ94" i="4"/>
  <c r="AA94" i="4"/>
  <c r="K94" i="4"/>
  <c r="AP94" i="4"/>
  <c r="Z94" i="4"/>
  <c r="J94" i="4"/>
  <c r="Y94" i="4"/>
  <c r="AM94" i="4"/>
  <c r="W94" i="4"/>
  <c r="G94" i="4"/>
  <c r="AL94" i="4"/>
  <c r="V94" i="4"/>
  <c r="F94" i="4"/>
  <c r="AG94" i="4"/>
  <c r="S94" i="4"/>
  <c r="R94" i="4"/>
  <c r="AO94" i="4"/>
  <c r="AN33" i="4"/>
  <c r="AM33" i="4"/>
  <c r="W33" i="4"/>
  <c r="G33" i="4"/>
  <c r="AL33" i="4"/>
  <c r="V33" i="4"/>
  <c r="F33" i="4"/>
  <c r="AK33" i="4"/>
  <c r="U33" i="4"/>
  <c r="E33" i="4"/>
  <c r="T33" i="4"/>
  <c r="L33" i="4"/>
  <c r="H33" i="4"/>
  <c r="AI33" i="4"/>
  <c r="S33" i="4"/>
  <c r="AH33" i="4"/>
  <c r="R33" i="4"/>
  <c r="AG33" i="4"/>
  <c r="Q33" i="4"/>
  <c r="P33" i="4"/>
  <c r="AJ33" i="4"/>
  <c r="AB33" i="4"/>
  <c r="X33" i="4"/>
  <c r="AV33" i="4"/>
  <c r="AE33" i="4"/>
  <c r="O33" i="4"/>
  <c r="AT33" i="4"/>
  <c r="AD33" i="4"/>
  <c r="N33" i="4"/>
  <c r="AS33" i="4"/>
  <c r="AC33" i="4"/>
  <c r="M33" i="4"/>
  <c r="AF33" i="4"/>
  <c r="AR33" i="4"/>
  <c r="AQ33" i="4"/>
  <c r="AA33" i="4"/>
  <c r="K33" i="4"/>
  <c r="AP33" i="4"/>
  <c r="Z33" i="4"/>
  <c r="J33" i="4"/>
  <c r="AO33" i="4"/>
  <c r="Y33" i="4"/>
  <c r="I33" i="4"/>
  <c r="AW33" i="4"/>
  <c r="D33" i="4"/>
  <c r="AN106" i="4"/>
  <c r="P106" i="4"/>
  <c r="AW106" i="4"/>
  <c r="Y106" i="4"/>
  <c r="H106" i="4"/>
  <c r="AF106" i="4"/>
  <c r="I106" i="4"/>
  <c r="X106" i="4"/>
  <c r="AO106" i="4"/>
  <c r="AM106" i="4"/>
  <c r="W106" i="4"/>
  <c r="G106" i="4"/>
  <c r="AL106" i="4"/>
  <c r="V106" i="4"/>
  <c r="F106" i="4"/>
  <c r="U106" i="4"/>
  <c r="AJ106" i="4"/>
  <c r="D106" i="4"/>
  <c r="AI106" i="4"/>
  <c r="S106" i="4"/>
  <c r="AH106" i="4"/>
  <c r="R106" i="4"/>
  <c r="AS106" i="4"/>
  <c r="M106" i="4"/>
  <c r="AB106" i="4"/>
  <c r="Q106" i="4"/>
  <c r="AQ106" i="4"/>
  <c r="AA106" i="4"/>
  <c r="K106" i="4"/>
  <c r="AP106" i="4"/>
  <c r="Z106" i="4"/>
  <c r="J106" i="4"/>
  <c r="AC106" i="4"/>
  <c r="AR106" i="4"/>
  <c r="L106" i="4"/>
  <c r="AT106" i="4"/>
  <c r="E106" i="4"/>
  <c r="AK106" i="4"/>
  <c r="AV106" i="4"/>
  <c r="AD106" i="4"/>
  <c r="T106" i="4"/>
  <c r="AE106" i="4"/>
  <c r="N106" i="4"/>
  <c r="AG106" i="4"/>
  <c r="O106" i="4"/>
  <c r="AO154" i="4"/>
  <c r="AB154" i="4"/>
  <c r="M154" i="4"/>
  <c r="AI154" i="4"/>
  <c r="T154" i="4"/>
  <c r="G154" i="4"/>
  <c r="AR154" i="4"/>
  <c r="AC154" i="4"/>
  <c r="O154" i="4"/>
  <c r="H154" i="4"/>
  <c r="AJ154" i="4"/>
  <c r="W154" i="4"/>
  <c r="AP154" i="4"/>
  <c r="Z154" i="4"/>
  <c r="J154" i="4"/>
  <c r="AK154" i="4"/>
  <c r="P154" i="4"/>
  <c r="Q154" i="4"/>
  <c r="AS154" i="4"/>
  <c r="S154" i="4"/>
  <c r="AV154" i="4"/>
  <c r="AL154" i="4"/>
  <c r="V154" i="4"/>
  <c r="F154" i="4"/>
  <c r="AF154" i="4"/>
  <c r="K154" i="4"/>
  <c r="X154" i="4"/>
  <c r="Y154" i="4"/>
  <c r="AH154" i="4"/>
  <c r="R154" i="4"/>
  <c r="AW154" i="4"/>
  <c r="AA154" i="4"/>
  <c r="E154" i="4"/>
  <c r="AE154" i="4"/>
  <c r="D154" i="4"/>
  <c r="AG154" i="4"/>
  <c r="AQ154" i="4"/>
  <c r="L154" i="4"/>
  <c r="U154" i="4"/>
  <c r="AN154" i="4"/>
  <c r="AD154" i="4"/>
  <c r="I154" i="4"/>
  <c r="N154" i="4"/>
  <c r="AM154" i="4"/>
  <c r="AT154" i="4"/>
  <c r="AI156" i="4"/>
  <c r="U156" i="4"/>
  <c r="F156" i="4"/>
  <c r="AP156" i="4"/>
  <c r="AA156" i="4"/>
  <c r="N156" i="4"/>
  <c r="AK156" i="4"/>
  <c r="V156" i="4"/>
  <c r="I156" i="4"/>
  <c r="AQ156" i="4"/>
  <c r="AD156" i="4"/>
  <c r="O156" i="4"/>
  <c r="AJ156" i="4"/>
  <c r="T156" i="4"/>
  <c r="D156" i="4"/>
  <c r="AH156" i="4"/>
  <c r="M156" i="4"/>
  <c r="Y156" i="4"/>
  <c r="Z156" i="4"/>
  <c r="AW156" i="4"/>
  <c r="AF156" i="4"/>
  <c r="P156" i="4"/>
  <c r="AC156" i="4"/>
  <c r="G156" i="4"/>
  <c r="AE156" i="4"/>
  <c r="E156" i="4"/>
  <c r="AG156" i="4"/>
  <c r="AR156" i="4"/>
  <c r="AB156" i="4"/>
  <c r="L156" i="4"/>
  <c r="AS156" i="4"/>
  <c r="W156" i="4"/>
  <c r="J156" i="4"/>
  <c r="AL156" i="4"/>
  <c r="K156" i="4"/>
  <c r="AO156" i="4"/>
  <c r="AN156" i="4"/>
  <c r="R156" i="4"/>
  <c r="X156" i="4"/>
  <c r="H156" i="4"/>
  <c r="AT156" i="4"/>
  <c r="S156" i="4"/>
  <c r="AM156" i="4"/>
  <c r="AV156" i="4"/>
  <c r="Q156" i="4"/>
  <c r="AL166" i="4"/>
  <c r="N166" i="4"/>
  <c r="AI166" i="4"/>
  <c r="I166" i="4"/>
  <c r="Y166" i="4"/>
  <c r="AT166" i="4"/>
  <c r="W166" i="4"/>
  <c r="AW166" i="4"/>
  <c r="AF166" i="4"/>
  <c r="P166" i="4"/>
  <c r="AV166" i="4"/>
  <c r="Z166" i="4"/>
  <c r="E166" i="4"/>
  <c r="AA166" i="4"/>
  <c r="K166" i="4"/>
  <c r="AG166" i="4"/>
  <c r="AR166" i="4"/>
  <c r="AB166" i="4"/>
  <c r="L166" i="4"/>
  <c r="AP166" i="4"/>
  <c r="U166" i="4"/>
  <c r="S166" i="4"/>
  <c r="AM166" i="4"/>
  <c r="Q166" i="4"/>
  <c r="AS166" i="4"/>
  <c r="AN166" i="4"/>
  <c r="X166" i="4"/>
  <c r="H166" i="4"/>
  <c r="AK166" i="4"/>
  <c r="O166" i="4"/>
  <c r="AO166" i="4"/>
  <c r="M166" i="4"/>
  <c r="AD166" i="4"/>
  <c r="AC166" i="4"/>
  <c r="G166" i="4"/>
  <c r="D166" i="4"/>
  <c r="F166" i="4"/>
  <c r="V166" i="4"/>
  <c r="AE166" i="4"/>
  <c r="AJ166" i="4"/>
  <c r="J166" i="4"/>
  <c r="AQ166" i="4"/>
  <c r="R166" i="4"/>
  <c r="T166" i="4"/>
  <c r="AH166" i="4"/>
  <c r="AP138" i="4"/>
  <c r="AF138" i="4"/>
  <c r="U138" i="4"/>
  <c r="J138" i="4"/>
  <c r="AW138" i="4"/>
  <c r="AK138" i="4"/>
  <c r="Z138" i="4"/>
  <c r="P138" i="4"/>
  <c r="E138" i="4"/>
  <c r="AR138" i="4"/>
  <c r="AG138" i="4"/>
  <c r="V138" i="4"/>
  <c r="L138" i="4"/>
  <c r="AB138" i="4"/>
  <c r="Q138" i="4"/>
  <c r="F138" i="4"/>
  <c r="AL138" i="4"/>
  <c r="AV138" i="4"/>
  <c r="AE138" i="4"/>
  <c r="O138" i="4"/>
  <c r="M138" i="4"/>
  <c r="AH138" i="4"/>
  <c r="N138" i="4"/>
  <c r="AJ138" i="4"/>
  <c r="AQ138" i="4"/>
  <c r="AA138" i="4"/>
  <c r="K138" i="4"/>
  <c r="R138" i="4"/>
  <c r="AN138" i="4"/>
  <c r="T138" i="4"/>
  <c r="AO138" i="4"/>
  <c r="AM138" i="4"/>
  <c r="W138" i="4"/>
  <c r="G138" i="4"/>
  <c r="X138" i="4"/>
  <c r="AS138" i="4"/>
  <c r="D138" i="4"/>
  <c r="Y138" i="4"/>
  <c r="AT138" i="4"/>
  <c r="AC138" i="4"/>
  <c r="AI138" i="4"/>
  <c r="S138" i="4"/>
  <c r="AD138" i="4"/>
  <c r="H138" i="4"/>
  <c r="I138" i="4"/>
  <c r="AI115" i="4"/>
  <c r="S115" i="4"/>
  <c r="AB115" i="4"/>
  <c r="F115" i="4"/>
  <c r="AF115" i="4"/>
  <c r="J115" i="4"/>
  <c r="T115" i="4"/>
  <c r="AC115" i="4"/>
  <c r="N115" i="4"/>
  <c r="AT115" i="4"/>
  <c r="AV115" i="4"/>
  <c r="AE115" i="4"/>
  <c r="O115" i="4"/>
  <c r="AR115" i="4"/>
  <c r="V115" i="4"/>
  <c r="AW115" i="4"/>
  <c r="Z115" i="4"/>
  <c r="E115" i="4"/>
  <c r="I115" i="4"/>
  <c r="R115" i="4"/>
  <c r="Y115" i="4"/>
  <c r="X115" i="4"/>
  <c r="AQ115" i="4"/>
  <c r="AA115" i="4"/>
  <c r="K115" i="4"/>
  <c r="AL115" i="4"/>
  <c r="Q115" i="4"/>
  <c r="AP115" i="4"/>
  <c r="U115" i="4"/>
  <c r="AO115" i="4"/>
  <c r="H115" i="4"/>
  <c r="AS115" i="4"/>
  <c r="AH115" i="4"/>
  <c r="AM115" i="4"/>
  <c r="W115" i="4"/>
  <c r="G115" i="4"/>
  <c r="AG115" i="4"/>
  <c r="L115" i="4"/>
  <c r="AK115" i="4"/>
  <c r="P115" i="4"/>
  <c r="AD115" i="4"/>
  <c r="AN115" i="4"/>
  <c r="AJ115" i="4"/>
  <c r="M115" i="4"/>
  <c r="D115" i="4"/>
  <c r="AI69" i="4"/>
  <c r="S69" i="4"/>
  <c r="AH69" i="4"/>
  <c r="R69" i="4"/>
  <c r="I69" i="4"/>
  <c r="AO69" i="4"/>
  <c r="AJ69" i="4"/>
  <c r="E69" i="4"/>
  <c r="AK69" i="4"/>
  <c r="AV69" i="4"/>
  <c r="AE69" i="4"/>
  <c r="O69" i="4"/>
  <c r="AT69" i="4"/>
  <c r="AD69" i="4"/>
  <c r="N69" i="4"/>
  <c r="Q69" i="4"/>
  <c r="AR69" i="4"/>
  <c r="M69" i="4"/>
  <c r="AS69" i="4"/>
  <c r="AM69" i="4"/>
  <c r="W69" i="4"/>
  <c r="G69" i="4"/>
  <c r="AL69" i="4"/>
  <c r="V69" i="4"/>
  <c r="F69" i="4"/>
  <c r="AG69" i="4"/>
  <c r="T69" i="4"/>
  <c r="AC69" i="4"/>
  <c r="AA69" i="4"/>
  <c r="J69" i="4"/>
  <c r="U69" i="4"/>
  <c r="AF69" i="4"/>
  <c r="K69" i="4"/>
  <c r="Y69" i="4"/>
  <c r="H69" i="4"/>
  <c r="AN69" i="4"/>
  <c r="AP69" i="4"/>
  <c r="D69" i="4"/>
  <c r="P69" i="4"/>
  <c r="AW69" i="4"/>
  <c r="AQ69" i="4"/>
  <c r="Z69" i="4"/>
  <c r="L69" i="4"/>
  <c r="AB69" i="4"/>
  <c r="X69" i="4"/>
  <c r="AS39" i="4"/>
  <c r="AC39" i="4"/>
  <c r="M39" i="4"/>
  <c r="AR39" i="4"/>
  <c r="AB39" i="4"/>
  <c r="L39" i="4"/>
  <c r="AQ39" i="4"/>
  <c r="AA39" i="4"/>
  <c r="K39" i="4"/>
  <c r="R39" i="4"/>
  <c r="AP39" i="4"/>
  <c r="V39" i="4"/>
  <c r="AO39" i="4"/>
  <c r="Y39" i="4"/>
  <c r="I39" i="4"/>
  <c r="AN39" i="4"/>
  <c r="X39" i="4"/>
  <c r="H39" i="4"/>
  <c r="AM39" i="4"/>
  <c r="W39" i="4"/>
  <c r="G39" i="4"/>
  <c r="AT39" i="4"/>
  <c r="Z39" i="4"/>
  <c r="F39" i="4"/>
  <c r="AK39" i="4"/>
  <c r="U39" i="4"/>
  <c r="E39" i="4"/>
  <c r="AJ39" i="4"/>
  <c r="T39" i="4"/>
  <c r="D39" i="4"/>
  <c r="AI39" i="4"/>
  <c r="S39" i="4"/>
  <c r="AD39" i="4"/>
  <c r="J39" i="4"/>
  <c r="AG39" i="4"/>
  <c r="Q39" i="4"/>
  <c r="AW39" i="4"/>
  <c r="AF39" i="4"/>
  <c r="P39" i="4"/>
  <c r="AV39" i="4"/>
  <c r="AE39" i="4"/>
  <c r="O39" i="4"/>
  <c r="AH39" i="4"/>
  <c r="N39" i="4"/>
  <c r="AL39" i="4"/>
  <c r="AP91" i="4"/>
  <c r="AD91" i="4"/>
  <c r="I91" i="4"/>
  <c r="AO91" i="4"/>
  <c r="S91" i="4"/>
  <c r="Z91" i="4"/>
  <c r="AV91" i="4"/>
  <c r="E91" i="4"/>
  <c r="O91" i="4"/>
  <c r="AK91" i="4"/>
  <c r="J91" i="4"/>
  <c r="U91" i="4"/>
  <c r="AJ91" i="4"/>
  <c r="T91" i="4"/>
  <c r="D91" i="4"/>
  <c r="AH91" i="4"/>
  <c r="M91" i="4"/>
  <c r="AL91" i="4"/>
  <c r="Q91" i="4"/>
  <c r="Y91" i="4"/>
  <c r="AW91" i="4"/>
  <c r="AF91" i="4"/>
  <c r="P91" i="4"/>
  <c r="AC91" i="4"/>
  <c r="G91" i="4"/>
  <c r="AG91" i="4"/>
  <c r="K91" i="4"/>
  <c r="AI91" i="4"/>
  <c r="AR91" i="4"/>
  <c r="AB91" i="4"/>
  <c r="L91" i="4"/>
  <c r="AS91" i="4"/>
  <c r="W91" i="4"/>
  <c r="AA91" i="4"/>
  <c r="F91" i="4"/>
  <c r="AT91" i="4"/>
  <c r="AE91" i="4"/>
  <c r="AN91" i="4"/>
  <c r="X91" i="4"/>
  <c r="H91" i="4"/>
  <c r="AM91" i="4"/>
  <c r="R91" i="4"/>
  <c r="AQ91" i="4"/>
  <c r="V91" i="4"/>
  <c r="N91" i="4"/>
  <c r="AN159" i="4"/>
  <c r="X159" i="4"/>
  <c r="H159" i="4"/>
  <c r="AI159" i="4"/>
  <c r="N159" i="4"/>
  <c r="AH159" i="4"/>
  <c r="F159" i="4"/>
  <c r="V159" i="4"/>
  <c r="AC159" i="4"/>
  <c r="Z159" i="4"/>
  <c r="E159" i="4"/>
  <c r="O159" i="4"/>
  <c r="AJ159" i="4"/>
  <c r="T159" i="4"/>
  <c r="D159" i="4"/>
  <c r="AD159" i="4"/>
  <c r="I159" i="4"/>
  <c r="AA159" i="4"/>
  <c r="K159" i="4"/>
  <c r="R159" i="4"/>
  <c r="G159" i="4"/>
  <c r="AG159" i="4"/>
  <c r="AR159" i="4"/>
  <c r="AB159" i="4"/>
  <c r="L159" i="4"/>
  <c r="AO159" i="4"/>
  <c r="S159" i="4"/>
  <c r="AP159" i="4"/>
  <c r="M159" i="4"/>
  <c r="AE159" i="4"/>
  <c r="AL159" i="4"/>
  <c r="AS159" i="4"/>
  <c r="W159" i="4"/>
  <c r="AK159" i="4"/>
  <c r="AT159" i="4"/>
  <c r="AM159" i="4"/>
  <c r="Q159" i="4"/>
  <c r="AW159" i="4"/>
  <c r="Y159" i="4"/>
  <c r="AV159" i="4"/>
  <c r="AF159" i="4"/>
  <c r="J159" i="4"/>
  <c r="P159" i="4"/>
  <c r="U159" i="4"/>
  <c r="AQ159" i="4"/>
  <c r="AS129" i="4"/>
  <c r="AC129" i="4"/>
  <c r="M129" i="4"/>
  <c r="AR129" i="4"/>
  <c r="AB129" i="4"/>
  <c r="L129" i="4"/>
  <c r="AL129" i="4"/>
  <c r="F129" i="4"/>
  <c r="S129" i="4"/>
  <c r="J129" i="4"/>
  <c r="AH129" i="4"/>
  <c r="AV129" i="4"/>
  <c r="AO129" i="4"/>
  <c r="Y129" i="4"/>
  <c r="I129" i="4"/>
  <c r="AN129" i="4"/>
  <c r="X129" i="4"/>
  <c r="H129" i="4"/>
  <c r="AD129" i="4"/>
  <c r="AQ129" i="4"/>
  <c r="K129" i="4"/>
  <c r="AM129" i="4"/>
  <c r="AE129" i="4"/>
  <c r="AK129" i="4"/>
  <c r="U129" i="4"/>
  <c r="E129" i="4"/>
  <c r="AJ129" i="4"/>
  <c r="T129" i="4"/>
  <c r="D129" i="4"/>
  <c r="V129" i="4"/>
  <c r="AI129" i="4"/>
  <c r="AP129" i="4"/>
  <c r="W129" i="4"/>
  <c r="R129" i="4"/>
  <c r="AG129" i="4"/>
  <c r="Q129" i="4"/>
  <c r="AW129" i="4"/>
  <c r="AF129" i="4"/>
  <c r="P129" i="4"/>
  <c r="AT129" i="4"/>
  <c r="N129" i="4"/>
  <c r="AA129" i="4"/>
  <c r="Z129" i="4"/>
  <c r="G129" i="4"/>
  <c r="O129" i="4"/>
  <c r="AR128" i="4"/>
  <c r="AB128" i="4"/>
  <c r="L128" i="4"/>
  <c r="AQ128" i="4"/>
  <c r="AA128" i="4"/>
  <c r="K128" i="4"/>
  <c r="AC128" i="4"/>
  <c r="R128" i="4"/>
  <c r="N128" i="4"/>
  <c r="AG128" i="4"/>
  <c r="AN128" i="4"/>
  <c r="X128" i="4"/>
  <c r="H128" i="4"/>
  <c r="AM128" i="4"/>
  <c r="W128" i="4"/>
  <c r="G128" i="4"/>
  <c r="U128" i="4"/>
  <c r="AP128" i="4"/>
  <c r="J128" i="4"/>
  <c r="AO128" i="4"/>
  <c r="Q128" i="4"/>
  <c r="F128" i="4"/>
  <c r="AW128" i="4"/>
  <c r="AF128" i="4"/>
  <c r="P128" i="4"/>
  <c r="AV128" i="4"/>
  <c r="AE128" i="4"/>
  <c r="O128" i="4"/>
  <c r="AK128" i="4"/>
  <c r="E128" i="4"/>
  <c r="Z128" i="4"/>
  <c r="AD128" i="4"/>
  <c r="I128" i="4"/>
  <c r="V128" i="4"/>
  <c r="AJ128" i="4"/>
  <c r="S128" i="4"/>
  <c r="AT128" i="4"/>
  <c r="T128" i="4"/>
  <c r="AS128" i="4"/>
  <c r="Y128" i="4"/>
  <c r="D128" i="4"/>
  <c r="M128" i="4"/>
  <c r="AL128" i="4"/>
  <c r="AI128" i="4"/>
  <c r="AH128" i="4"/>
  <c r="AW74" i="4"/>
  <c r="AF74" i="4"/>
  <c r="P74" i="4"/>
  <c r="AV74" i="4"/>
  <c r="AE74" i="4"/>
  <c r="O74" i="4"/>
  <c r="AK74" i="4"/>
  <c r="E74" i="4"/>
  <c r="Y74" i="4"/>
  <c r="AL74" i="4"/>
  <c r="F74" i="4"/>
  <c r="Z74" i="4"/>
  <c r="AR74" i="4"/>
  <c r="AB74" i="4"/>
  <c r="L74" i="4"/>
  <c r="AQ74" i="4"/>
  <c r="AA74" i="4"/>
  <c r="K74" i="4"/>
  <c r="AC74" i="4"/>
  <c r="Q74" i="4"/>
  <c r="AD74" i="4"/>
  <c r="R74" i="4"/>
  <c r="AN74" i="4"/>
  <c r="X74" i="4"/>
  <c r="H74" i="4"/>
  <c r="AM74" i="4"/>
  <c r="W74" i="4"/>
  <c r="G74" i="4"/>
  <c r="U74" i="4"/>
  <c r="AO74" i="4"/>
  <c r="I74" i="4"/>
  <c r="V74" i="4"/>
  <c r="AP74" i="4"/>
  <c r="J74" i="4"/>
  <c r="AJ74" i="4"/>
  <c r="T74" i="4"/>
  <c r="D74" i="4"/>
  <c r="AI74" i="4"/>
  <c r="S74" i="4"/>
  <c r="AS74" i="4"/>
  <c r="M74" i="4"/>
  <c r="AG74" i="4"/>
  <c r="AT74" i="4"/>
  <c r="N74" i="4"/>
  <c r="AH74" i="4"/>
  <c r="AO100" i="4"/>
  <c r="Y100" i="4"/>
  <c r="I100" i="4"/>
  <c r="AN100" i="4"/>
  <c r="X100" i="4"/>
  <c r="H100" i="4"/>
  <c r="AE100" i="4"/>
  <c r="AT100" i="4"/>
  <c r="N100" i="4"/>
  <c r="K100" i="4"/>
  <c r="AH100" i="4"/>
  <c r="J100" i="4"/>
  <c r="AK100" i="4"/>
  <c r="U100" i="4"/>
  <c r="E100" i="4"/>
  <c r="AJ100" i="4"/>
  <c r="T100" i="4"/>
  <c r="D100" i="4"/>
  <c r="W100" i="4"/>
  <c r="AL100" i="4"/>
  <c r="F100" i="4"/>
  <c r="AI100" i="4"/>
  <c r="R100" i="4"/>
  <c r="AG100" i="4"/>
  <c r="Q100" i="4"/>
  <c r="AW100" i="4"/>
  <c r="AF100" i="4"/>
  <c r="P100" i="4"/>
  <c r="AV100" i="4"/>
  <c r="O100" i="4"/>
  <c r="AD100" i="4"/>
  <c r="AQ100" i="4"/>
  <c r="S100" i="4"/>
  <c r="AP100" i="4"/>
  <c r="AS100" i="4"/>
  <c r="AC100" i="4"/>
  <c r="M100" i="4"/>
  <c r="AR100" i="4"/>
  <c r="AB100" i="4"/>
  <c r="L100" i="4"/>
  <c r="AM100" i="4"/>
  <c r="G100" i="4"/>
  <c r="V100" i="4"/>
  <c r="AA100" i="4"/>
  <c r="Z100" i="4"/>
  <c r="AJ30" i="4"/>
  <c r="T30" i="4"/>
  <c r="D30" i="4"/>
  <c r="AI30" i="4"/>
  <c r="S30" i="4"/>
  <c r="AH30" i="4"/>
  <c r="R30" i="4"/>
  <c r="AO30" i="4"/>
  <c r="AC30" i="4"/>
  <c r="E30" i="4"/>
  <c r="AW30" i="4"/>
  <c r="AF30" i="4"/>
  <c r="P30" i="4"/>
  <c r="AV30" i="4"/>
  <c r="AE30" i="4"/>
  <c r="O30" i="4"/>
  <c r="AT30" i="4"/>
  <c r="AD30" i="4"/>
  <c r="N30" i="4"/>
  <c r="Y30" i="4"/>
  <c r="M30" i="4"/>
  <c r="AR30" i="4"/>
  <c r="AB30" i="4"/>
  <c r="L30" i="4"/>
  <c r="AQ30" i="4"/>
  <c r="AA30" i="4"/>
  <c r="K30" i="4"/>
  <c r="AP30" i="4"/>
  <c r="Z30" i="4"/>
  <c r="J30" i="4"/>
  <c r="I30" i="4"/>
  <c r="AK30" i="4"/>
  <c r="AG30" i="4"/>
  <c r="AN30" i="4"/>
  <c r="X30" i="4"/>
  <c r="H30" i="4"/>
  <c r="AM30" i="4"/>
  <c r="W30" i="4"/>
  <c r="G30" i="4"/>
  <c r="AL30" i="4"/>
  <c r="V30" i="4"/>
  <c r="F30" i="4"/>
  <c r="AS30" i="4"/>
  <c r="U30" i="4"/>
  <c r="Q30" i="4"/>
  <c r="AI171" i="4"/>
  <c r="AF171" i="4"/>
  <c r="P171" i="4"/>
  <c r="Y171" i="4"/>
  <c r="AS171" i="4"/>
  <c r="M171" i="4"/>
  <c r="R171" i="4"/>
  <c r="Q171" i="4"/>
  <c r="G171" i="4"/>
  <c r="K171" i="4"/>
  <c r="AV171" i="4"/>
  <c r="AW171" i="4"/>
  <c r="AB171" i="4"/>
  <c r="L171" i="4"/>
  <c r="AR171" i="4"/>
  <c r="S171" i="4"/>
  <c r="AH171" i="4"/>
  <c r="F171" i="4"/>
  <c r="J171" i="4"/>
  <c r="E171" i="4"/>
  <c r="AL171" i="4"/>
  <c r="AG171" i="4"/>
  <c r="AQ171" i="4"/>
  <c r="AP171" i="4"/>
  <c r="X171" i="4"/>
  <c r="H171" i="4"/>
  <c r="AJ171" i="4"/>
  <c r="N171" i="4"/>
  <c r="AA171" i="4"/>
  <c r="AN171" i="4"/>
  <c r="AT171" i="4"/>
  <c r="AO171" i="4"/>
  <c r="V171" i="4"/>
  <c r="Z171" i="4"/>
  <c r="AM171" i="4"/>
  <c r="AK171" i="4"/>
  <c r="T171" i="4"/>
  <c r="D171" i="4"/>
  <c r="AD171" i="4"/>
  <c r="I171" i="4"/>
  <c r="U171" i="4"/>
  <c r="AC171" i="4"/>
  <c r="AE171" i="4"/>
  <c r="W171" i="4"/>
  <c r="O171" i="4"/>
  <c r="AQ142" i="4"/>
  <c r="AA142" i="4"/>
  <c r="K142" i="4"/>
  <c r="AK142" i="4"/>
  <c r="P142" i="4"/>
  <c r="AO142" i="4"/>
  <c r="T142" i="4"/>
  <c r="AR142" i="4"/>
  <c r="H142" i="4"/>
  <c r="M142" i="4"/>
  <c r="AS142" i="4"/>
  <c r="AM142" i="4"/>
  <c r="W142" i="4"/>
  <c r="G142" i="4"/>
  <c r="AF142" i="4"/>
  <c r="J142" i="4"/>
  <c r="AJ142" i="4"/>
  <c r="N142" i="4"/>
  <c r="AG142" i="4"/>
  <c r="AN142" i="4"/>
  <c r="AL142" i="4"/>
  <c r="AB142" i="4"/>
  <c r="X142" i="4"/>
  <c r="AI142" i="4"/>
  <c r="S142" i="4"/>
  <c r="AW142" i="4"/>
  <c r="Z142" i="4"/>
  <c r="E142" i="4"/>
  <c r="AD142" i="4"/>
  <c r="I142" i="4"/>
  <c r="V142" i="4"/>
  <c r="AC142" i="4"/>
  <c r="Q142" i="4"/>
  <c r="AV142" i="4"/>
  <c r="AE142" i="4"/>
  <c r="O142" i="4"/>
  <c r="AP142" i="4"/>
  <c r="U142" i="4"/>
  <c r="AT142" i="4"/>
  <c r="Y142" i="4"/>
  <c r="D142" i="4"/>
  <c r="L142" i="4"/>
  <c r="R142" i="4"/>
  <c r="AH142" i="4"/>
  <c r="F142" i="4"/>
  <c r="AO75" i="4"/>
  <c r="Y75" i="4"/>
  <c r="I75" i="4"/>
  <c r="AN75" i="4"/>
  <c r="X75" i="4"/>
  <c r="H75" i="4"/>
  <c r="AD75" i="4"/>
  <c r="AV75" i="4"/>
  <c r="O75" i="4"/>
  <c r="AA75" i="4"/>
  <c r="AP75" i="4"/>
  <c r="J75" i="4"/>
  <c r="AK75" i="4"/>
  <c r="U75" i="4"/>
  <c r="E75" i="4"/>
  <c r="AJ75" i="4"/>
  <c r="T75" i="4"/>
  <c r="D75" i="4"/>
  <c r="V75" i="4"/>
  <c r="AM75" i="4"/>
  <c r="G75" i="4"/>
  <c r="S75" i="4"/>
  <c r="AH75" i="4"/>
  <c r="AG75" i="4"/>
  <c r="Q75" i="4"/>
  <c r="AW75" i="4"/>
  <c r="AF75" i="4"/>
  <c r="P75" i="4"/>
  <c r="AT75" i="4"/>
  <c r="N75" i="4"/>
  <c r="AE75" i="4"/>
  <c r="AQ75" i="4"/>
  <c r="K75" i="4"/>
  <c r="Z75" i="4"/>
  <c r="AS75" i="4"/>
  <c r="AC75" i="4"/>
  <c r="M75" i="4"/>
  <c r="AR75" i="4"/>
  <c r="AB75" i="4"/>
  <c r="L75" i="4"/>
  <c r="AL75" i="4"/>
  <c r="F75" i="4"/>
  <c r="W75" i="4"/>
  <c r="AI75" i="4"/>
  <c r="R75" i="4"/>
  <c r="AJ144" i="4"/>
  <c r="T144" i="4"/>
  <c r="D144" i="4"/>
  <c r="AD144" i="4"/>
  <c r="I144" i="4"/>
  <c r="W144" i="4"/>
  <c r="AQ144" i="4"/>
  <c r="O144" i="4"/>
  <c r="M144" i="4"/>
  <c r="AG144" i="4"/>
  <c r="AV144" i="4"/>
  <c r="AW144" i="4"/>
  <c r="AF144" i="4"/>
  <c r="P144" i="4"/>
  <c r="AT144" i="4"/>
  <c r="Y144" i="4"/>
  <c r="AS144" i="4"/>
  <c r="Q144" i="4"/>
  <c r="AK144" i="4"/>
  <c r="G144" i="4"/>
  <c r="AM144" i="4"/>
  <c r="E144" i="4"/>
  <c r="R144" i="4"/>
  <c r="AR144" i="4"/>
  <c r="AB144" i="4"/>
  <c r="L144" i="4"/>
  <c r="AO144" i="4"/>
  <c r="S144" i="4"/>
  <c r="AL144" i="4"/>
  <c r="J144" i="4"/>
  <c r="AC144" i="4"/>
  <c r="AP144" i="4"/>
  <c r="Z144" i="4"/>
  <c r="F144" i="4"/>
  <c r="AN144" i="4"/>
  <c r="X144" i="4"/>
  <c r="H144" i="4"/>
  <c r="AI144" i="4"/>
  <c r="N144" i="4"/>
  <c r="AE144" i="4"/>
  <c r="V144" i="4"/>
  <c r="AA144" i="4"/>
  <c r="K144" i="4"/>
  <c r="U144" i="4"/>
  <c r="AH144" i="4"/>
  <c r="AN34" i="4"/>
  <c r="X34" i="4"/>
  <c r="H34" i="4"/>
  <c r="AP34" i="4"/>
  <c r="Z34" i="4"/>
  <c r="J34" i="4"/>
  <c r="AM34" i="4"/>
  <c r="W34" i="4"/>
  <c r="G34" i="4"/>
  <c r="AS34" i="4"/>
  <c r="Y34" i="4"/>
  <c r="Q34" i="4"/>
  <c r="AJ34" i="4"/>
  <c r="T34" i="4"/>
  <c r="D34" i="4"/>
  <c r="AL34" i="4"/>
  <c r="V34" i="4"/>
  <c r="F34" i="4"/>
  <c r="AI34" i="4"/>
  <c r="S34" i="4"/>
  <c r="AK34" i="4"/>
  <c r="AC34" i="4"/>
  <c r="I34" i="4"/>
  <c r="AW34" i="4"/>
  <c r="AF34" i="4"/>
  <c r="P34" i="4"/>
  <c r="AH34" i="4"/>
  <c r="R34" i="4"/>
  <c r="AV34" i="4"/>
  <c r="AE34" i="4"/>
  <c r="O34" i="4"/>
  <c r="U34" i="4"/>
  <c r="M34" i="4"/>
  <c r="AR34" i="4"/>
  <c r="AB34" i="4"/>
  <c r="L34" i="4"/>
  <c r="AT34" i="4"/>
  <c r="AD34" i="4"/>
  <c r="N34" i="4"/>
  <c r="AQ34" i="4"/>
  <c r="AA34" i="4"/>
  <c r="K34" i="4"/>
  <c r="E34" i="4"/>
  <c r="AO34" i="4"/>
  <c r="AG34" i="4"/>
  <c r="AN66" i="4"/>
  <c r="X66" i="4"/>
  <c r="H66" i="4"/>
  <c r="AM66" i="4"/>
  <c r="W66" i="4"/>
  <c r="G66" i="4"/>
  <c r="U66" i="4"/>
  <c r="AO66" i="4"/>
  <c r="I66" i="4"/>
  <c r="Z66" i="4"/>
  <c r="AL66" i="4"/>
  <c r="F66" i="4"/>
  <c r="AJ66" i="4"/>
  <c r="T66" i="4"/>
  <c r="D66" i="4"/>
  <c r="AI66" i="4"/>
  <c r="S66" i="4"/>
  <c r="AS66" i="4"/>
  <c r="M66" i="4"/>
  <c r="AG66" i="4"/>
  <c r="R66" i="4"/>
  <c r="AD66" i="4"/>
  <c r="AW66" i="4"/>
  <c r="AF66" i="4"/>
  <c r="P66" i="4"/>
  <c r="AV66" i="4"/>
  <c r="AE66" i="4"/>
  <c r="O66" i="4"/>
  <c r="AK66" i="4"/>
  <c r="E66" i="4"/>
  <c r="Y66" i="4"/>
  <c r="AP66" i="4"/>
  <c r="J66" i="4"/>
  <c r="V66" i="4"/>
  <c r="AR66" i="4"/>
  <c r="AB66" i="4"/>
  <c r="L66" i="4"/>
  <c r="AQ66" i="4"/>
  <c r="AA66" i="4"/>
  <c r="K66" i="4"/>
  <c r="AC66" i="4"/>
  <c r="Q66" i="4"/>
  <c r="AH66" i="4"/>
  <c r="AT66" i="4"/>
  <c r="N66" i="4"/>
  <c r="AR139" i="4"/>
  <c r="AB139" i="4"/>
  <c r="L139" i="4"/>
  <c r="AP139" i="4"/>
  <c r="U139" i="4"/>
  <c r="AT139" i="4"/>
  <c r="Y139" i="4"/>
  <c r="F139" i="4"/>
  <c r="M139" i="4"/>
  <c r="K139" i="4"/>
  <c r="G139" i="4"/>
  <c r="AN139" i="4"/>
  <c r="X139" i="4"/>
  <c r="H139" i="4"/>
  <c r="AK139" i="4"/>
  <c r="O139" i="4"/>
  <c r="AO139" i="4"/>
  <c r="S139" i="4"/>
  <c r="AL139" i="4"/>
  <c r="AS139" i="4"/>
  <c r="AM139" i="4"/>
  <c r="AQ139" i="4"/>
  <c r="AC139" i="4"/>
  <c r="AJ139" i="4"/>
  <c r="T139" i="4"/>
  <c r="D139" i="4"/>
  <c r="AE139" i="4"/>
  <c r="J139" i="4"/>
  <c r="AI139" i="4"/>
  <c r="N139" i="4"/>
  <c r="AA139" i="4"/>
  <c r="AH139" i="4"/>
  <c r="R139" i="4"/>
  <c r="V139" i="4"/>
  <c r="AW139" i="4"/>
  <c r="AF139" i="4"/>
  <c r="P139" i="4"/>
  <c r="AV139" i="4"/>
  <c r="Z139" i="4"/>
  <c r="E139" i="4"/>
  <c r="AD139" i="4"/>
  <c r="I139" i="4"/>
  <c r="Q139" i="4"/>
  <c r="W139" i="4"/>
  <c r="AG139" i="4"/>
  <c r="AO108" i="4"/>
  <c r="Y108" i="4"/>
  <c r="I108" i="4"/>
  <c r="AN108" i="4"/>
  <c r="X108" i="4"/>
  <c r="H108" i="4"/>
  <c r="AE108" i="4"/>
  <c r="AT108" i="4"/>
  <c r="N108" i="4"/>
  <c r="K108" i="4"/>
  <c r="R108" i="4"/>
  <c r="AK108" i="4"/>
  <c r="U108" i="4"/>
  <c r="E108" i="4"/>
  <c r="AJ108" i="4"/>
  <c r="T108" i="4"/>
  <c r="D108" i="4"/>
  <c r="W108" i="4"/>
  <c r="AL108" i="4"/>
  <c r="F108" i="4"/>
  <c r="AH108" i="4"/>
  <c r="Z108" i="4"/>
  <c r="AG108" i="4"/>
  <c r="Q108" i="4"/>
  <c r="AW108" i="4"/>
  <c r="AF108" i="4"/>
  <c r="P108" i="4"/>
  <c r="AV108" i="4"/>
  <c r="O108" i="4"/>
  <c r="AD108" i="4"/>
  <c r="AQ108" i="4"/>
  <c r="J108" i="4"/>
  <c r="AP108" i="4"/>
  <c r="AS108" i="4"/>
  <c r="AC108" i="4"/>
  <c r="M108" i="4"/>
  <c r="AR108" i="4"/>
  <c r="AB108" i="4"/>
  <c r="L108" i="4"/>
  <c r="AM108" i="4"/>
  <c r="G108" i="4"/>
  <c r="V108" i="4"/>
  <c r="AA108" i="4"/>
  <c r="S108" i="4"/>
  <c r="AI108" i="4"/>
  <c r="AS67" i="4"/>
  <c r="AC67" i="4"/>
  <c r="M67" i="4"/>
  <c r="AR67" i="4"/>
  <c r="AB67" i="4"/>
  <c r="L67" i="4"/>
  <c r="AL67" i="4"/>
  <c r="F67" i="4"/>
  <c r="J67" i="4"/>
  <c r="S67" i="4"/>
  <c r="AV67" i="4"/>
  <c r="O67" i="4"/>
  <c r="AO67" i="4"/>
  <c r="Y67" i="4"/>
  <c r="I67" i="4"/>
  <c r="AN67" i="4"/>
  <c r="X67" i="4"/>
  <c r="H67" i="4"/>
  <c r="AD67" i="4"/>
  <c r="AQ67" i="4"/>
  <c r="K67" i="4"/>
  <c r="AM67" i="4"/>
  <c r="G67" i="4"/>
  <c r="AK67" i="4"/>
  <c r="U67" i="4"/>
  <c r="E67" i="4"/>
  <c r="AJ67" i="4"/>
  <c r="T67" i="4"/>
  <c r="D67" i="4"/>
  <c r="V67" i="4"/>
  <c r="AP67" i="4"/>
  <c r="AI67" i="4"/>
  <c r="AH67" i="4"/>
  <c r="AE67" i="4"/>
  <c r="AG67" i="4"/>
  <c r="Q67" i="4"/>
  <c r="AW67" i="4"/>
  <c r="AF67" i="4"/>
  <c r="P67" i="4"/>
  <c r="AT67" i="4"/>
  <c r="N67" i="4"/>
  <c r="Z67" i="4"/>
  <c r="AA67" i="4"/>
  <c r="R67" i="4"/>
  <c r="W67" i="4"/>
  <c r="AG96" i="4"/>
  <c r="Q96" i="4"/>
  <c r="AW96" i="4"/>
  <c r="AF96" i="4"/>
  <c r="P96" i="4"/>
  <c r="AQ96" i="4"/>
  <c r="K96" i="4"/>
  <c r="Z96" i="4"/>
  <c r="AE96" i="4"/>
  <c r="G96" i="4"/>
  <c r="AT96" i="4"/>
  <c r="AS96" i="4"/>
  <c r="AC96" i="4"/>
  <c r="M96" i="4"/>
  <c r="AR96" i="4"/>
  <c r="AB96" i="4"/>
  <c r="L96" i="4"/>
  <c r="AI96" i="4"/>
  <c r="R96" i="4"/>
  <c r="O96" i="4"/>
  <c r="AL96" i="4"/>
  <c r="AD96" i="4"/>
  <c r="AO96" i="4"/>
  <c r="Y96" i="4"/>
  <c r="I96" i="4"/>
  <c r="AN96" i="4"/>
  <c r="X96" i="4"/>
  <c r="H96" i="4"/>
  <c r="AA96" i="4"/>
  <c r="AP96" i="4"/>
  <c r="J96" i="4"/>
  <c r="AM96" i="4"/>
  <c r="V96" i="4"/>
  <c r="N96" i="4"/>
  <c r="AK96" i="4"/>
  <c r="U96" i="4"/>
  <c r="E96" i="4"/>
  <c r="AJ96" i="4"/>
  <c r="T96" i="4"/>
  <c r="D96" i="4"/>
  <c r="S96" i="4"/>
  <c r="AH96" i="4"/>
  <c r="AV96" i="4"/>
  <c r="W96" i="4"/>
  <c r="F96" i="4"/>
  <c r="AN148" i="4"/>
  <c r="X148" i="4"/>
  <c r="H148" i="4"/>
  <c r="AK148" i="4"/>
  <c r="O148" i="4"/>
  <c r="AO148" i="4"/>
  <c r="S148" i="4"/>
  <c r="AL148" i="4"/>
  <c r="AS148" i="4"/>
  <c r="AG148" i="4"/>
  <c r="G148" i="4"/>
  <c r="AQ148" i="4"/>
  <c r="AJ148" i="4"/>
  <c r="T148" i="4"/>
  <c r="D148" i="4"/>
  <c r="AE148" i="4"/>
  <c r="J148" i="4"/>
  <c r="AI148" i="4"/>
  <c r="N148" i="4"/>
  <c r="AA148" i="4"/>
  <c r="AH148" i="4"/>
  <c r="K148" i="4"/>
  <c r="AM148" i="4"/>
  <c r="AW148" i="4"/>
  <c r="AF148" i="4"/>
  <c r="P148" i="4"/>
  <c r="AV148" i="4"/>
  <c r="Z148" i="4"/>
  <c r="E148" i="4"/>
  <c r="AD148" i="4"/>
  <c r="I148" i="4"/>
  <c r="Q148" i="4"/>
  <c r="W148" i="4"/>
  <c r="V148" i="4"/>
  <c r="AR148" i="4"/>
  <c r="AB148" i="4"/>
  <c r="L148" i="4"/>
  <c r="AP148" i="4"/>
  <c r="U148" i="4"/>
  <c r="AT148" i="4"/>
  <c r="Y148" i="4"/>
  <c r="F148" i="4"/>
  <c r="M148" i="4"/>
  <c r="AC148" i="4"/>
  <c r="R148" i="4"/>
  <c r="AR89" i="4"/>
  <c r="AN89" i="4"/>
  <c r="S89" i="4"/>
  <c r="AC89" i="4"/>
  <c r="H89" i="4"/>
  <c r="Q89" i="4"/>
  <c r="AM89" i="4"/>
  <c r="G89" i="4"/>
  <c r="AB89" i="4"/>
  <c r="W89" i="4"/>
  <c r="AG89" i="4"/>
  <c r="L89" i="4"/>
  <c r="AT89" i="4"/>
  <c r="AD89" i="4"/>
  <c r="N89" i="4"/>
  <c r="AQ89" i="4"/>
  <c r="U89" i="4"/>
  <c r="AV89" i="4"/>
  <c r="Y89" i="4"/>
  <c r="D89" i="4"/>
  <c r="AS89" i="4"/>
  <c r="AP89" i="4"/>
  <c r="Z89" i="4"/>
  <c r="J89" i="4"/>
  <c r="AK89" i="4"/>
  <c r="P89" i="4"/>
  <c r="AO89" i="4"/>
  <c r="T89" i="4"/>
  <c r="M89" i="4"/>
  <c r="AL89" i="4"/>
  <c r="V89" i="4"/>
  <c r="F89" i="4"/>
  <c r="AF89" i="4"/>
  <c r="K89" i="4"/>
  <c r="AJ89" i="4"/>
  <c r="O89" i="4"/>
  <c r="X89" i="4"/>
  <c r="AH89" i="4"/>
  <c r="R89" i="4"/>
  <c r="AW89" i="4"/>
  <c r="AA89" i="4"/>
  <c r="E89" i="4"/>
  <c r="AE89" i="4"/>
  <c r="I89" i="4"/>
  <c r="AI89" i="4"/>
  <c r="AN26" i="4"/>
  <c r="X26" i="4"/>
  <c r="H26" i="4"/>
  <c r="AP26" i="4"/>
  <c r="Z26" i="4"/>
  <c r="J26" i="4"/>
  <c r="AM26" i="4"/>
  <c r="W26" i="4"/>
  <c r="G26" i="4"/>
  <c r="Y26" i="4"/>
  <c r="E26" i="4"/>
  <c r="AJ26" i="4"/>
  <c r="T26" i="4"/>
  <c r="D26" i="4"/>
  <c r="AL26" i="4"/>
  <c r="V26" i="4"/>
  <c r="F26" i="4"/>
  <c r="AI26" i="4"/>
  <c r="S26" i="4"/>
  <c r="AS26" i="4"/>
  <c r="AG26" i="4"/>
  <c r="I26" i="4"/>
  <c r="AW26" i="4"/>
  <c r="AF26" i="4"/>
  <c r="P26" i="4"/>
  <c r="AH26" i="4"/>
  <c r="R26" i="4"/>
  <c r="AV26" i="4"/>
  <c r="AE26" i="4"/>
  <c r="O26" i="4"/>
  <c r="AC26" i="4"/>
  <c r="Q26" i="4"/>
  <c r="AK26" i="4"/>
  <c r="AR26" i="4"/>
  <c r="AB26" i="4"/>
  <c r="L26" i="4"/>
  <c r="AT26" i="4"/>
  <c r="AD26" i="4"/>
  <c r="N26" i="4"/>
  <c r="AQ26" i="4"/>
  <c r="AA26" i="4"/>
  <c r="K26" i="4"/>
  <c r="M26" i="4"/>
  <c r="AO26" i="4"/>
  <c r="U26" i="4"/>
  <c r="AO63" i="4"/>
  <c r="Y63" i="4"/>
  <c r="I63" i="4"/>
  <c r="AL63" i="4"/>
  <c r="P63" i="4"/>
  <c r="AN63" i="4"/>
  <c r="S63" i="4"/>
  <c r="AP63" i="4"/>
  <c r="T63" i="4"/>
  <c r="AB63" i="4"/>
  <c r="G63" i="4"/>
  <c r="AK63" i="4"/>
  <c r="U63" i="4"/>
  <c r="E63" i="4"/>
  <c r="AF63" i="4"/>
  <c r="K63" i="4"/>
  <c r="AI63" i="4"/>
  <c r="N63" i="4"/>
  <c r="AJ63" i="4"/>
  <c r="O63" i="4"/>
  <c r="AR63" i="4"/>
  <c r="W63" i="4"/>
  <c r="AS63" i="4"/>
  <c r="AC63" i="4"/>
  <c r="M63" i="4"/>
  <c r="AQ63" i="4"/>
  <c r="V63" i="4"/>
  <c r="AT63" i="4"/>
  <c r="X63" i="4"/>
  <c r="AV63" i="4"/>
  <c r="Z63" i="4"/>
  <c r="D63" i="4"/>
  <c r="AH63" i="4"/>
  <c r="L63" i="4"/>
  <c r="AG63" i="4"/>
  <c r="F63" i="4"/>
  <c r="J63" i="4"/>
  <c r="Q63" i="4"/>
  <c r="AD63" i="4"/>
  <c r="AM63" i="4"/>
  <c r="AW63" i="4"/>
  <c r="H63" i="4"/>
  <c r="R63" i="4"/>
  <c r="AA63" i="4"/>
  <c r="AE63" i="4"/>
  <c r="BL53" i="4"/>
  <c r="AV161" i="4"/>
  <c r="AM161" i="4"/>
  <c r="AR161" i="4"/>
  <c r="AJ161" i="4"/>
  <c r="AB161" i="4"/>
  <c r="U161" i="4"/>
  <c r="O161" i="4"/>
  <c r="G161" i="4"/>
  <c r="AO161" i="4"/>
  <c r="AF161" i="4"/>
  <c r="Y161" i="4"/>
  <c r="Q161" i="4"/>
  <c r="K161" i="4"/>
  <c r="D161" i="4"/>
  <c r="AW161" i="4"/>
  <c r="AK161" i="4"/>
  <c r="AE161" i="4"/>
  <c r="W161" i="4"/>
  <c r="P161" i="4"/>
  <c r="I161" i="4"/>
  <c r="AA161" i="4"/>
  <c r="T161" i="4"/>
  <c r="AQ161" i="4"/>
  <c r="L161" i="4"/>
  <c r="E161" i="4"/>
  <c r="AG161" i="4"/>
  <c r="AT161" i="4"/>
  <c r="AD161" i="4"/>
  <c r="N161" i="4"/>
  <c r="M161" i="4"/>
  <c r="AI161" i="4"/>
  <c r="AP161" i="4"/>
  <c r="Z161" i="4"/>
  <c r="J161" i="4"/>
  <c r="S161" i="4"/>
  <c r="AN161" i="4"/>
  <c r="AL161" i="4"/>
  <c r="V161" i="4"/>
  <c r="F161" i="4"/>
  <c r="X161" i="4"/>
  <c r="AS161" i="4"/>
  <c r="H161" i="4"/>
  <c r="AH161" i="4"/>
  <c r="R161" i="4"/>
  <c r="AC161" i="4"/>
  <c r="AT176" i="4"/>
  <c r="AG176" i="4"/>
  <c r="S176" i="4"/>
  <c r="I176" i="4"/>
  <c r="AQ176" i="4"/>
  <c r="AD176" i="4"/>
  <c r="Q176" i="4"/>
  <c r="E176" i="4"/>
  <c r="AL176" i="4"/>
  <c r="O176" i="4"/>
  <c r="Z176" i="4"/>
  <c r="AV176" i="4"/>
  <c r="Y176" i="4"/>
  <c r="AK176" i="4"/>
  <c r="J176" i="4"/>
  <c r="AR176" i="4"/>
  <c r="AB176" i="4"/>
  <c r="L176" i="4"/>
  <c r="AS176" i="4"/>
  <c r="W176" i="4"/>
  <c r="U176" i="4"/>
  <c r="V176" i="4"/>
  <c r="AN176" i="4"/>
  <c r="X176" i="4"/>
  <c r="H176" i="4"/>
  <c r="AM176" i="4"/>
  <c r="R176" i="4"/>
  <c r="AP176" i="4"/>
  <c r="N176" i="4"/>
  <c r="AE176" i="4"/>
  <c r="AJ176" i="4"/>
  <c r="T176" i="4"/>
  <c r="D176" i="4"/>
  <c r="AH176" i="4"/>
  <c r="M176" i="4"/>
  <c r="AI176" i="4"/>
  <c r="F176" i="4"/>
  <c r="AO176" i="4"/>
  <c r="P176" i="4"/>
  <c r="AA176" i="4"/>
  <c r="AC176" i="4"/>
  <c r="AW176" i="4"/>
  <c r="AF176" i="4"/>
  <c r="G176" i="4"/>
  <c r="K176" i="4"/>
  <c r="AM150" i="4"/>
  <c r="AB150" i="4"/>
  <c r="Q150" i="4"/>
  <c r="G150" i="4"/>
  <c r="AR150" i="4"/>
  <c r="AG150" i="4"/>
  <c r="W150" i="4"/>
  <c r="L150" i="4"/>
  <c r="AQ150" i="4"/>
  <c r="AF150" i="4"/>
  <c r="U150" i="4"/>
  <c r="K150" i="4"/>
  <c r="AW150" i="4"/>
  <c r="E150" i="4"/>
  <c r="AK150" i="4"/>
  <c r="AA150" i="4"/>
  <c r="P150" i="4"/>
  <c r="AP150" i="4"/>
  <c r="Z150" i="4"/>
  <c r="J150" i="4"/>
  <c r="S150" i="4"/>
  <c r="AN150" i="4"/>
  <c r="T150" i="4"/>
  <c r="AO150" i="4"/>
  <c r="AL150" i="4"/>
  <c r="V150" i="4"/>
  <c r="F150" i="4"/>
  <c r="X150" i="4"/>
  <c r="AS150" i="4"/>
  <c r="D150" i="4"/>
  <c r="Y150" i="4"/>
  <c r="AV150" i="4"/>
  <c r="AH150" i="4"/>
  <c r="R150" i="4"/>
  <c r="H150" i="4"/>
  <c r="AC150" i="4"/>
  <c r="I150" i="4"/>
  <c r="AE150" i="4"/>
  <c r="AT150" i="4"/>
  <c r="AI150" i="4"/>
  <c r="AD150" i="4"/>
  <c r="N150" i="4"/>
  <c r="O150" i="4"/>
  <c r="M150" i="4"/>
  <c r="AJ150" i="4"/>
  <c r="AR119" i="4"/>
  <c r="AK119" i="4"/>
  <c r="AD119" i="4"/>
  <c r="V119" i="4"/>
  <c r="P119" i="4"/>
  <c r="I119" i="4"/>
  <c r="AP119" i="4"/>
  <c r="AJ119" i="4"/>
  <c r="AB119" i="4"/>
  <c r="U119" i="4"/>
  <c r="N119" i="4"/>
  <c r="F119" i="4"/>
  <c r="AW119" i="4"/>
  <c r="AO119" i="4"/>
  <c r="AG119" i="4"/>
  <c r="Z119" i="4"/>
  <c r="T119" i="4"/>
  <c r="L119" i="4"/>
  <c r="E119" i="4"/>
  <c r="Y119" i="4"/>
  <c r="AL119" i="4"/>
  <c r="J119" i="4"/>
  <c r="AT119" i="4"/>
  <c r="Q119" i="4"/>
  <c r="AF119" i="4"/>
  <c r="D119" i="4"/>
  <c r="AI119" i="4"/>
  <c r="S119" i="4"/>
  <c r="H119" i="4"/>
  <c r="AC119" i="4"/>
  <c r="AV119" i="4"/>
  <c r="AE119" i="4"/>
  <c r="O119" i="4"/>
  <c r="M119" i="4"/>
  <c r="AH119" i="4"/>
  <c r="AQ119" i="4"/>
  <c r="AA119" i="4"/>
  <c r="K119" i="4"/>
  <c r="R119" i="4"/>
  <c r="AN119" i="4"/>
  <c r="W119" i="4"/>
  <c r="X119" i="4"/>
  <c r="AM119" i="4"/>
  <c r="AS119" i="4"/>
  <c r="G119" i="4"/>
  <c r="AI114" i="4"/>
  <c r="X114" i="4"/>
  <c r="AL114" i="4"/>
  <c r="V114" i="4"/>
  <c r="F114" i="4"/>
  <c r="AF114" i="4"/>
  <c r="K114" i="4"/>
  <c r="AJ114" i="4"/>
  <c r="O114" i="4"/>
  <c r="AC114" i="4"/>
  <c r="AM114" i="4"/>
  <c r="AR114" i="4"/>
  <c r="AS114" i="4"/>
  <c r="AH114" i="4"/>
  <c r="R114" i="4"/>
  <c r="AW114" i="4"/>
  <c r="AA114" i="4"/>
  <c r="E114" i="4"/>
  <c r="AE114" i="4"/>
  <c r="I114" i="4"/>
  <c r="S114" i="4"/>
  <c r="AB114" i="4"/>
  <c r="W114" i="4"/>
  <c r="L114" i="4"/>
  <c r="AT114" i="4"/>
  <c r="AD114" i="4"/>
  <c r="N114" i="4"/>
  <c r="AQ114" i="4"/>
  <c r="U114" i="4"/>
  <c r="AV114" i="4"/>
  <c r="Y114" i="4"/>
  <c r="D114" i="4"/>
  <c r="H114" i="4"/>
  <c r="Q114" i="4"/>
  <c r="AG114" i="4"/>
  <c r="AP114" i="4"/>
  <c r="Z114" i="4"/>
  <c r="J114" i="4"/>
  <c r="AK114" i="4"/>
  <c r="P114" i="4"/>
  <c r="AO114" i="4"/>
  <c r="T114" i="4"/>
  <c r="AN114" i="4"/>
  <c r="G114" i="4"/>
  <c r="M114" i="4"/>
  <c r="AO93" i="4"/>
  <c r="AN93" i="4"/>
  <c r="S93" i="4"/>
  <c r="AC93" i="4"/>
  <c r="H93" i="4"/>
  <c r="AJ93" i="4"/>
  <c r="O93" i="4"/>
  <c r="Y93" i="4"/>
  <c r="AV93" i="4"/>
  <c r="D93" i="4"/>
  <c r="T93" i="4"/>
  <c r="AE93" i="4"/>
  <c r="I93" i="4"/>
  <c r="AT93" i="4"/>
  <c r="AD93" i="4"/>
  <c r="N93" i="4"/>
  <c r="AR93" i="4"/>
  <c r="W93" i="4"/>
  <c r="AW93" i="4"/>
  <c r="AA93" i="4"/>
  <c r="E93" i="4"/>
  <c r="AS93" i="4"/>
  <c r="AP93" i="4"/>
  <c r="Z93" i="4"/>
  <c r="J93" i="4"/>
  <c r="AM93" i="4"/>
  <c r="Q93" i="4"/>
  <c r="AQ93" i="4"/>
  <c r="U93" i="4"/>
  <c r="M93" i="4"/>
  <c r="AL93" i="4"/>
  <c r="V93" i="4"/>
  <c r="F93" i="4"/>
  <c r="AG93" i="4"/>
  <c r="L93" i="4"/>
  <c r="AK93" i="4"/>
  <c r="P93" i="4"/>
  <c r="X93" i="4"/>
  <c r="AH93" i="4"/>
  <c r="R93" i="4"/>
  <c r="AB93" i="4"/>
  <c r="G93" i="4"/>
  <c r="AF93" i="4"/>
  <c r="K93" i="4"/>
  <c r="AI93" i="4"/>
  <c r="AO47" i="4"/>
  <c r="Y47" i="4"/>
  <c r="I47" i="4"/>
  <c r="AN47" i="4"/>
  <c r="X47" i="4"/>
  <c r="H47" i="4"/>
  <c r="AM47" i="4"/>
  <c r="W47" i="4"/>
  <c r="G47" i="4"/>
  <c r="AL47" i="4"/>
  <c r="R47" i="4"/>
  <c r="N47" i="4"/>
  <c r="AK47" i="4"/>
  <c r="U47" i="4"/>
  <c r="E47" i="4"/>
  <c r="AJ47" i="4"/>
  <c r="T47" i="4"/>
  <c r="D47" i="4"/>
  <c r="AI47" i="4"/>
  <c r="S47" i="4"/>
  <c r="AP47" i="4"/>
  <c r="V47" i="4"/>
  <c r="AD47" i="4"/>
  <c r="AG47" i="4"/>
  <c r="Q47" i="4"/>
  <c r="AW47" i="4"/>
  <c r="AF47" i="4"/>
  <c r="P47" i="4"/>
  <c r="AV47" i="4"/>
  <c r="AE47" i="4"/>
  <c r="O47" i="4"/>
  <c r="Z47" i="4"/>
  <c r="F47" i="4"/>
  <c r="AH47" i="4"/>
  <c r="AS47" i="4"/>
  <c r="AC47" i="4"/>
  <c r="M47" i="4"/>
  <c r="AR47" i="4"/>
  <c r="AB47" i="4"/>
  <c r="L47" i="4"/>
  <c r="AQ47" i="4"/>
  <c r="AA47" i="4"/>
  <c r="K47" i="4"/>
  <c r="J47" i="4"/>
  <c r="AT47" i="4"/>
  <c r="AQ60" i="4"/>
  <c r="AF60" i="4"/>
  <c r="U60" i="4"/>
  <c r="K60" i="4"/>
  <c r="T60" i="4"/>
  <c r="AW60" i="4"/>
  <c r="AK60" i="4"/>
  <c r="AA60" i="4"/>
  <c r="P60" i="4"/>
  <c r="E60" i="4"/>
  <c r="AO60" i="4"/>
  <c r="AE60" i="4"/>
  <c r="I60" i="4"/>
  <c r="AV60" i="4"/>
  <c r="AJ60" i="4"/>
  <c r="Y60" i="4"/>
  <c r="O60" i="4"/>
  <c r="D60" i="4"/>
  <c r="L60" i="4"/>
  <c r="AG60" i="4"/>
  <c r="Q60" i="4"/>
  <c r="AM60" i="4"/>
  <c r="G60" i="4"/>
  <c r="AB60" i="4"/>
  <c r="AH60" i="4"/>
  <c r="R60" i="4"/>
  <c r="H60" i="4"/>
  <c r="AC60" i="4"/>
  <c r="AT60" i="4"/>
  <c r="AD60" i="4"/>
  <c r="N60" i="4"/>
  <c r="M60" i="4"/>
  <c r="AI60" i="4"/>
  <c r="W60" i="4"/>
  <c r="AP60" i="4"/>
  <c r="Z60" i="4"/>
  <c r="J60" i="4"/>
  <c r="S60" i="4"/>
  <c r="AN60" i="4"/>
  <c r="AR60" i="4"/>
  <c r="AL60" i="4"/>
  <c r="V60" i="4"/>
  <c r="F60" i="4"/>
  <c r="X60" i="4"/>
  <c r="AS60" i="4"/>
  <c r="AR29" i="4"/>
  <c r="X29" i="4"/>
  <c r="D29" i="4"/>
  <c r="AJ29" i="4"/>
  <c r="L29" i="4"/>
  <c r="AN29" i="4"/>
  <c r="T29" i="4"/>
  <c r="AB29" i="4"/>
  <c r="H29" i="4"/>
  <c r="AV29" i="4"/>
  <c r="AE29" i="4"/>
  <c r="O29" i="4"/>
  <c r="AS29" i="4"/>
  <c r="AC29" i="4"/>
  <c r="M29" i="4"/>
  <c r="AT29" i="4"/>
  <c r="AD29" i="4"/>
  <c r="N29" i="4"/>
  <c r="AF29" i="4"/>
  <c r="AQ29" i="4"/>
  <c r="AA29" i="4"/>
  <c r="K29" i="4"/>
  <c r="AO29" i="4"/>
  <c r="Y29" i="4"/>
  <c r="I29" i="4"/>
  <c r="AP29" i="4"/>
  <c r="Z29" i="4"/>
  <c r="J29" i="4"/>
  <c r="AW29" i="4"/>
  <c r="AM29" i="4"/>
  <c r="W29" i="4"/>
  <c r="G29" i="4"/>
  <c r="AK29" i="4"/>
  <c r="U29" i="4"/>
  <c r="E29" i="4"/>
  <c r="AL29" i="4"/>
  <c r="V29" i="4"/>
  <c r="F29" i="4"/>
  <c r="AI29" i="4"/>
  <c r="S29" i="4"/>
  <c r="AG29" i="4"/>
  <c r="Q29" i="4"/>
  <c r="AH29" i="4"/>
  <c r="R29" i="4"/>
  <c r="P29" i="4"/>
  <c r="D49" i="4"/>
  <c r="P49" i="4"/>
  <c r="AQ49" i="4"/>
  <c r="AA49" i="4"/>
  <c r="K49" i="4"/>
  <c r="AP49" i="4"/>
  <c r="Z49" i="4"/>
  <c r="J49" i="4"/>
  <c r="AO49" i="4"/>
  <c r="Y49" i="4"/>
  <c r="I49" i="4"/>
  <c r="AJ49" i="4"/>
  <c r="AR49" i="4"/>
  <c r="AW49" i="4"/>
  <c r="AM49" i="4"/>
  <c r="W49" i="4"/>
  <c r="G49" i="4"/>
  <c r="AL49" i="4"/>
  <c r="V49" i="4"/>
  <c r="F49" i="4"/>
  <c r="AK49" i="4"/>
  <c r="U49" i="4"/>
  <c r="E49" i="4"/>
  <c r="H49" i="4"/>
  <c r="AI49" i="4"/>
  <c r="S49" i="4"/>
  <c r="AH49" i="4"/>
  <c r="R49" i="4"/>
  <c r="AG49" i="4"/>
  <c r="Q49" i="4"/>
  <c r="AF49" i="4"/>
  <c r="X49" i="4"/>
  <c r="AV49" i="4"/>
  <c r="AE49" i="4"/>
  <c r="O49" i="4"/>
  <c r="AT49" i="4"/>
  <c r="AD49" i="4"/>
  <c r="N49" i="4"/>
  <c r="AS49" i="4"/>
  <c r="AC49" i="4"/>
  <c r="M49" i="4"/>
  <c r="T49" i="4"/>
  <c r="AN49" i="4"/>
  <c r="AB49" i="4"/>
  <c r="L49" i="4"/>
  <c r="AN81" i="4"/>
  <c r="AC81" i="4"/>
  <c r="T81" i="4"/>
  <c r="H81" i="4"/>
  <c r="AS81" i="4"/>
  <c r="AJ81" i="4"/>
  <c r="X81" i="4"/>
  <c r="M81" i="4"/>
  <c r="D81" i="4"/>
  <c r="AW81" i="4"/>
  <c r="AB81" i="4"/>
  <c r="E81" i="4"/>
  <c r="AK81" i="4"/>
  <c r="P81" i="4"/>
  <c r="AR81" i="4"/>
  <c r="U81" i="4"/>
  <c r="AF81" i="4"/>
  <c r="L81" i="4"/>
  <c r="AM81" i="4"/>
  <c r="W81" i="4"/>
  <c r="G81" i="4"/>
  <c r="AL81" i="4"/>
  <c r="V81" i="4"/>
  <c r="F81" i="4"/>
  <c r="AG81" i="4"/>
  <c r="AI81" i="4"/>
  <c r="S81" i="4"/>
  <c r="AH81" i="4"/>
  <c r="R81" i="4"/>
  <c r="I81" i="4"/>
  <c r="AO81" i="4"/>
  <c r="AQ81" i="4"/>
  <c r="AA81" i="4"/>
  <c r="K81" i="4"/>
  <c r="AP81" i="4"/>
  <c r="Z81" i="4"/>
  <c r="J81" i="4"/>
  <c r="Y81" i="4"/>
  <c r="AT81" i="4"/>
  <c r="AV81" i="4"/>
  <c r="AD81" i="4"/>
  <c r="AE81" i="4"/>
  <c r="N81" i="4"/>
  <c r="O81" i="4"/>
  <c r="Q81" i="4"/>
  <c r="AW122" i="4"/>
  <c r="AO122" i="4"/>
  <c r="AG122" i="4"/>
  <c r="AA122" i="4"/>
  <c r="T122" i="4"/>
  <c r="L122" i="4"/>
  <c r="E122" i="4"/>
  <c r="AV122" i="4"/>
  <c r="AM122" i="4"/>
  <c r="AF122" i="4"/>
  <c r="Y122" i="4"/>
  <c r="Q122" i="4"/>
  <c r="K122" i="4"/>
  <c r="D122" i="4"/>
  <c r="AR122" i="4"/>
  <c r="AK122" i="4"/>
  <c r="AE122" i="4"/>
  <c r="W122" i="4"/>
  <c r="P122" i="4"/>
  <c r="I122" i="4"/>
  <c r="U122" i="4"/>
  <c r="AJ122" i="4"/>
  <c r="G122" i="4"/>
  <c r="AQ122" i="4"/>
  <c r="O122" i="4"/>
  <c r="AB122" i="4"/>
  <c r="AP122" i="4"/>
  <c r="Z122" i="4"/>
  <c r="J122" i="4"/>
  <c r="S122" i="4"/>
  <c r="AN122" i="4"/>
  <c r="AL122" i="4"/>
  <c r="V122" i="4"/>
  <c r="F122" i="4"/>
  <c r="X122" i="4"/>
  <c r="AS122" i="4"/>
  <c r="AH122" i="4"/>
  <c r="R122" i="4"/>
  <c r="H122" i="4"/>
  <c r="AC122" i="4"/>
  <c r="AT122" i="4"/>
  <c r="AI122" i="4"/>
  <c r="AD122" i="4"/>
  <c r="N122" i="4"/>
  <c r="M122" i="4"/>
  <c r="AR82" i="4"/>
  <c r="AB82" i="4"/>
  <c r="L82" i="4"/>
  <c r="AQ82" i="4"/>
  <c r="AA82" i="4"/>
  <c r="K82" i="4"/>
  <c r="AC82" i="4"/>
  <c r="R82" i="4"/>
  <c r="AG82" i="4"/>
  <c r="AT82" i="4"/>
  <c r="N82" i="4"/>
  <c r="AN82" i="4"/>
  <c r="X82" i="4"/>
  <c r="H82" i="4"/>
  <c r="AM82" i="4"/>
  <c r="W82" i="4"/>
  <c r="G82" i="4"/>
  <c r="U82" i="4"/>
  <c r="AP82" i="4"/>
  <c r="J82" i="4"/>
  <c r="Y82" i="4"/>
  <c r="AL82" i="4"/>
  <c r="F82" i="4"/>
  <c r="AJ82" i="4"/>
  <c r="T82" i="4"/>
  <c r="D82" i="4"/>
  <c r="AI82" i="4"/>
  <c r="S82" i="4"/>
  <c r="AS82" i="4"/>
  <c r="M82" i="4"/>
  <c r="AH82" i="4"/>
  <c r="Q82" i="4"/>
  <c r="AD82" i="4"/>
  <c r="AW82" i="4"/>
  <c r="AF82" i="4"/>
  <c r="P82" i="4"/>
  <c r="AV82" i="4"/>
  <c r="AE82" i="4"/>
  <c r="O82" i="4"/>
  <c r="AK82" i="4"/>
  <c r="E82" i="4"/>
  <c r="Z82" i="4"/>
  <c r="AO82" i="4"/>
  <c r="I82" i="4"/>
  <c r="V82" i="4"/>
  <c r="AL160" i="4"/>
  <c r="AD160" i="4"/>
  <c r="AW160" i="4"/>
  <c r="K160" i="4"/>
  <c r="AT160" i="4"/>
  <c r="H160" i="4"/>
  <c r="AA160" i="4"/>
  <c r="R160" i="4"/>
  <c r="AS160" i="4"/>
  <c r="AC160" i="4"/>
  <c r="M160" i="4"/>
  <c r="AP160" i="4"/>
  <c r="T160" i="4"/>
  <c r="V160" i="4"/>
  <c r="AH160" i="4"/>
  <c r="AN160" i="4"/>
  <c r="S160" i="4"/>
  <c r="AO160" i="4"/>
  <c r="Y160" i="4"/>
  <c r="I160" i="4"/>
  <c r="AJ160" i="4"/>
  <c r="O160" i="4"/>
  <c r="AQ160" i="4"/>
  <c r="N160" i="4"/>
  <c r="X160" i="4"/>
  <c r="AF160" i="4"/>
  <c r="AM160" i="4"/>
  <c r="AK160" i="4"/>
  <c r="U160" i="4"/>
  <c r="E160" i="4"/>
  <c r="AE160" i="4"/>
  <c r="J160" i="4"/>
  <c r="AI160" i="4"/>
  <c r="G160" i="4"/>
  <c r="P160" i="4"/>
  <c r="W160" i="4"/>
  <c r="Q160" i="4"/>
  <c r="AB160" i="4"/>
  <c r="AV160" i="4"/>
  <c r="Z160" i="4"/>
  <c r="F160" i="4"/>
  <c r="AG160" i="4"/>
  <c r="D160" i="4"/>
  <c r="L160" i="4"/>
  <c r="AR160" i="4"/>
  <c r="AS158" i="4"/>
  <c r="H158" i="4"/>
  <c r="U158" i="4"/>
  <c r="P158" i="4"/>
  <c r="AJ158" i="4"/>
  <c r="AH158" i="4"/>
  <c r="R158" i="4"/>
  <c r="AB158" i="4"/>
  <c r="G158" i="4"/>
  <c r="AA158" i="4"/>
  <c r="AV158" i="4"/>
  <c r="S158" i="4"/>
  <c r="AC158" i="4"/>
  <c r="I158" i="4"/>
  <c r="AT158" i="4"/>
  <c r="AD158" i="4"/>
  <c r="N158" i="4"/>
  <c r="AR158" i="4"/>
  <c r="W158" i="4"/>
  <c r="AW158" i="4"/>
  <c r="T158" i="4"/>
  <c r="AN158" i="4"/>
  <c r="K158" i="4"/>
  <c r="O158" i="4"/>
  <c r="AE158" i="4"/>
  <c r="AP158" i="4"/>
  <c r="Z158" i="4"/>
  <c r="J158" i="4"/>
  <c r="AM158" i="4"/>
  <c r="Q158" i="4"/>
  <c r="AO158" i="4"/>
  <c r="M158" i="4"/>
  <c r="AF158" i="4"/>
  <c r="D158" i="4"/>
  <c r="AK158" i="4"/>
  <c r="V158" i="4"/>
  <c r="AI158" i="4"/>
  <c r="X158" i="4"/>
  <c r="F158" i="4"/>
  <c r="AG158" i="4"/>
  <c r="Y158" i="4"/>
  <c r="AL158" i="4"/>
  <c r="L158" i="4"/>
  <c r="AQ158" i="4"/>
  <c r="E158" i="4"/>
  <c r="AA163" i="4"/>
  <c r="AQ163" i="4"/>
  <c r="AG163" i="4"/>
  <c r="Q163" i="4"/>
  <c r="AV163" i="4"/>
  <c r="Z163" i="4"/>
  <c r="D163" i="4"/>
  <c r="W163" i="4"/>
  <c r="AM163" i="4"/>
  <c r="AT163" i="4"/>
  <c r="AN163" i="4"/>
  <c r="AS163" i="4"/>
  <c r="AC163" i="4"/>
  <c r="M163" i="4"/>
  <c r="AP163" i="4"/>
  <c r="T163" i="4"/>
  <c r="AR163" i="4"/>
  <c r="P163" i="4"/>
  <c r="AB163" i="4"/>
  <c r="AI163" i="4"/>
  <c r="AH163" i="4"/>
  <c r="N163" i="4"/>
  <c r="AO163" i="4"/>
  <c r="Y163" i="4"/>
  <c r="I163" i="4"/>
  <c r="AJ163" i="4"/>
  <c r="O163" i="4"/>
  <c r="AL163" i="4"/>
  <c r="H163" i="4"/>
  <c r="S163" i="4"/>
  <c r="X163" i="4"/>
  <c r="V163" i="4"/>
  <c r="AF163" i="4"/>
  <c r="R163" i="4"/>
  <c r="AK163" i="4"/>
  <c r="J163" i="4"/>
  <c r="L163" i="4"/>
  <c r="U163" i="4"/>
  <c r="G163" i="4"/>
  <c r="E163" i="4"/>
  <c r="AW163" i="4"/>
  <c r="F163" i="4"/>
  <c r="AE163" i="4"/>
  <c r="K163" i="4"/>
  <c r="AD163" i="4"/>
  <c r="AM141" i="4"/>
  <c r="AB141" i="4"/>
  <c r="Q141" i="4"/>
  <c r="G141" i="4"/>
  <c r="AR141" i="4"/>
  <c r="AG141" i="4"/>
  <c r="W141" i="4"/>
  <c r="L141" i="4"/>
  <c r="AQ141" i="4"/>
  <c r="AF141" i="4"/>
  <c r="U141" i="4"/>
  <c r="K141" i="4"/>
  <c r="AW141" i="4"/>
  <c r="E141" i="4"/>
  <c r="AK141" i="4"/>
  <c r="AA141" i="4"/>
  <c r="P141" i="4"/>
  <c r="AH141" i="4"/>
  <c r="R141" i="4"/>
  <c r="H141" i="4"/>
  <c r="AC141" i="4"/>
  <c r="I141" i="4"/>
  <c r="AE141" i="4"/>
  <c r="AT141" i="4"/>
  <c r="AD141" i="4"/>
  <c r="N141" i="4"/>
  <c r="M141" i="4"/>
  <c r="AI141" i="4"/>
  <c r="O141" i="4"/>
  <c r="AJ141" i="4"/>
  <c r="AP141" i="4"/>
  <c r="Z141" i="4"/>
  <c r="J141" i="4"/>
  <c r="S141" i="4"/>
  <c r="AN141" i="4"/>
  <c r="T141" i="4"/>
  <c r="AO141" i="4"/>
  <c r="F141" i="4"/>
  <c r="Y141" i="4"/>
  <c r="X141" i="4"/>
  <c r="AV141" i="4"/>
  <c r="AL141" i="4"/>
  <c r="AS141" i="4"/>
  <c r="V141" i="4"/>
  <c r="D141" i="4"/>
  <c r="AO118" i="4"/>
  <c r="X118" i="4"/>
  <c r="AT118" i="4"/>
  <c r="AD118" i="4"/>
  <c r="N118" i="4"/>
  <c r="AR118" i="4"/>
  <c r="W118" i="4"/>
  <c r="AW118" i="4"/>
  <c r="AA118" i="4"/>
  <c r="E118" i="4"/>
  <c r="H118" i="4"/>
  <c r="O118" i="4"/>
  <c r="AI118" i="4"/>
  <c r="M118" i="4"/>
  <c r="AP118" i="4"/>
  <c r="Z118" i="4"/>
  <c r="J118" i="4"/>
  <c r="AM118" i="4"/>
  <c r="Q118" i="4"/>
  <c r="AQ118" i="4"/>
  <c r="U118" i="4"/>
  <c r="AN118" i="4"/>
  <c r="AV118" i="4"/>
  <c r="D118" i="4"/>
  <c r="T118" i="4"/>
  <c r="AL118" i="4"/>
  <c r="V118" i="4"/>
  <c r="F118" i="4"/>
  <c r="AG118" i="4"/>
  <c r="L118" i="4"/>
  <c r="AK118" i="4"/>
  <c r="P118" i="4"/>
  <c r="AC118" i="4"/>
  <c r="AJ118" i="4"/>
  <c r="AE118" i="4"/>
  <c r="AS118" i="4"/>
  <c r="AH118" i="4"/>
  <c r="R118" i="4"/>
  <c r="AB118" i="4"/>
  <c r="G118" i="4"/>
  <c r="AF118" i="4"/>
  <c r="K118" i="4"/>
  <c r="S118" i="4"/>
  <c r="Y118" i="4"/>
  <c r="I118" i="4"/>
  <c r="AR103" i="4"/>
  <c r="AB103" i="4"/>
  <c r="L103" i="4"/>
  <c r="AQ103" i="4"/>
  <c r="AA103" i="4"/>
  <c r="K103" i="4"/>
  <c r="AH103" i="4"/>
  <c r="Q103" i="4"/>
  <c r="N103" i="4"/>
  <c r="AK103" i="4"/>
  <c r="AC103" i="4"/>
  <c r="AN103" i="4"/>
  <c r="X103" i="4"/>
  <c r="H103" i="4"/>
  <c r="AM103" i="4"/>
  <c r="W103" i="4"/>
  <c r="G103" i="4"/>
  <c r="Z103" i="4"/>
  <c r="AO103" i="4"/>
  <c r="I103" i="4"/>
  <c r="AL103" i="4"/>
  <c r="U103" i="4"/>
  <c r="M103" i="4"/>
  <c r="AJ103" i="4"/>
  <c r="T103" i="4"/>
  <c r="D103" i="4"/>
  <c r="AI103" i="4"/>
  <c r="S103" i="4"/>
  <c r="R103" i="4"/>
  <c r="AG103" i="4"/>
  <c r="AT103" i="4"/>
  <c r="V103" i="4"/>
  <c r="E103" i="4"/>
  <c r="AW103" i="4"/>
  <c r="AF103" i="4"/>
  <c r="P103" i="4"/>
  <c r="AV103" i="4"/>
  <c r="AE103" i="4"/>
  <c r="O103" i="4"/>
  <c r="AP103" i="4"/>
  <c r="J103" i="4"/>
  <c r="Y103" i="4"/>
  <c r="AD103" i="4"/>
  <c r="F103" i="4"/>
  <c r="AS103" i="4"/>
  <c r="AJ113" i="4"/>
  <c r="X113" i="4"/>
  <c r="O113" i="4"/>
  <c r="N113" i="4"/>
  <c r="AT113" i="4"/>
  <c r="AO113" i="4"/>
  <c r="Y113" i="4"/>
  <c r="I113" i="4"/>
  <c r="AM113" i="4"/>
  <c r="R113" i="4"/>
  <c r="AK113" i="4"/>
  <c r="U113" i="4"/>
  <c r="E113" i="4"/>
  <c r="AH113" i="4"/>
  <c r="L113" i="4"/>
  <c r="AS113" i="4"/>
  <c r="AC113" i="4"/>
  <c r="M113" i="4"/>
  <c r="AR113" i="4"/>
  <c r="W113" i="4"/>
  <c r="AG113" i="4"/>
  <c r="G113" i="4"/>
  <c r="AF113" i="4"/>
  <c r="K113" i="4"/>
  <c r="T113" i="4"/>
  <c r="S113" i="4"/>
  <c r="D113" i="4"/>
  <c r="Q113" i="4"/>
  <c r="AW113" i="4"/>
  <c r="AA113" i="4"/>
  <c r="F113" i="4"/>
  <c r="J113" i="4"/>
  <c r="H113" i="4"/>
  <c r="AI113" i="4"/>
  <c r="AQ113" i="4"/>
  <c r="V113" i="4"/>
  <c r="AP113" i="4"/>
  <c r="AN113" i="4"/>
  <c r="AV113" i="4"/>
  <c r="AB113" i="4"/>
  <c r="AL113" i="4"/>
  <c r="P113" i="4"/>
  <c r="AE113" i="4"/>
  <c r="AD113" i="4"/>
  <c r="Z113" i="4"/>
  <c r="AW73" i="4"/>
  <c r="AK73" i="4"/>
  <c r="AB73" i="4"/>
  <c r="P73" i="4"/>
  <c r="E73" i="4"/>
  <c r="AR73" i="4"/>
  <c r="AF73" i="4"/>
  <c r="U73" i="4"/>
  <c r="L73" i="4"/>
  <c r="AS73" i="4"/>
  <c r="X73" i="4"/>
  <c r="D73" i="4"/>
  <c r="AJ73" i="4"/>
  <c r="M73" i="4"/>
  <c r="AN73" i="4"/>
  <c r="T73" i="4"/>
  <c r="AC73" i="4"/>
  <c r="H73" i="4"/>
  <c r="AV73" i="4"/>
  <c r="AE73" i="4"/>
  <c r="O73" i="4"/>
  <c r="AT73" i="4"/>
  <c r="AD73" i="4"/>
  <c r="N73" i="4"/>
  <c r="Q73" i="4"/>
  <c r="AQ73" i="4"/>
  <c r="AA73" i="4"/>
  <c r="K73" i="4"/>
  <c r="AP73" i="4"/>
  <c r="Z73" i="4"/>
  <c r="J73" i="4"/>
  <c r="Y73" i="4"/>
  <c r="AI73" i="4"/>
  <c r="S73" i="4"/>
  <c r="AH73" i="4"/>
  <c r="R73" i="4"/>
  <c r="I73" i="4"/>
  <c r="AO73" i="4"/>
  <c r="AM73" i="4"/>
  <c r="V73" i="4"/>
  <c r="W73" i="4"/>
  <c r="F73" i="4"/>
  <c r="G73" i="4"/>
  <c r="AG73" i="4"/>
  <c r="AL73" i="4"/>
  <c r="AW68" i="4"/>
  <c r="AV68" i="4"/>
  <c r="AE68" i="4"/>
  <c r="O68" i="4"/>
  <c r="AM68" i="4"/>
  <c r="W68" i="4"/>
  <c r="G68" i="4"/>
  <c r="AB68" i="4"/>
  <c r="AR68" i="4"/>
  <c r="L68" i="4"/>
  <c r="T68" i="4"/>
  <c r="AJ68" i="4"/>
  <c r="D68" i="4"/>
  <c r="P68" i="4"/>
  <c r="X68" i="4"/>
  <c r="H68" i="4"/>
  <c r="AN68" i="4"/>
  <c r="AT68" i="4"/>
  <c r="AD68" i="4"/>
  <c r="N68" i="4"/>
  <c r="AS68" i="4"/>
  <c r="AC68" i="4"/>
  <c r="M68" i="4"/>
  <c r="S68" i="4"/>
  <c r="AP68" i="4"/>
  <c r="Z68" i="4"/>
  <c r="J68" i="4"/>
  <c r="AO68" i="4"/>
  <c r="Y68" i="4"/>
  <c r="I68" i="4"/>
  <c r="AA68" i="4"/>
  <c r="AL68" i="4"/>
  <c r="V68" i="4"/>
  <c r="F68" i="4"/>
  <c r="AK68" i="4"/>
  <c r="U68" i="4"/>
  <c r="E68" i="4"/>
  <c r="AI68" i="4"/>
  <c r="AF68" i="4"/>
  <c r="AH68" i="4"/>
  <c r="R68" i="4"/>
  <c r="AG68" i="4"/>
  <c r="Q68" i="4"/>
  <c r="K68" i="4"/>
  <c r="AQ68" i="4"/>
  <c r="AN54" i="4"/>
  <c r="X54" i="4"/>
  <c r="H54" i="4"/>
  <c r="AM54" i="4"/>
  <c r="W54" i="4"/>
  <c r="G54" i="4"/>
  <c r="AL54" i="4"/>
  <c r="V54" i="4"/>
  <c r="F54" i="4"/>
  <c r="AC54" i="4"/>
  <c r="AS54" i="4"/>
  <c r="E54" i="4"/>
  <c r="AJ54" i="4"/>
  <c r="T54" i="4"/>
  <c r="D54" i="4"/>
  <c r="AI54" i="4"/>
  <c r="S54" i="4"/>
  <c r="AH54" i="4"/>
  <c r="R54" i="4"/>
  <c r="AO54" i="4"/>
  <c r="M54" i="4"/>
  <c r="AW54" i="4"/>
  <c r="AF54" i="4"/>
  <c r="P54" i="4"/>
  <c r="AV54" i="4"/>
  <c r="AE54" i="4"/>
  <c r="O54" i="4"/>
  <c r="AT54" i="4"/>
  <c r="AD54" i="4"/>
  <c r="N54" i="4"/>
  <c r="AG54" i="4"/>
  <c r="Y54" i="4"/>
  <c r="AK54" i="4"/>
  <c r="AR54" i="4"/>
  <c r="AB54" i="4"/>
  <c r="L54" i="4"/>
  <c r="AQ54" i="4"/>
  <c r="AA54" i="4"/>
  <c r="K54" i="4"/>
  <c r="AP54" i="4"/>
  <c r="Z54" i="4"/>
  <c r="J54" i="4"/>
  <c r="Q54" i="4"/>
  <c r="I54" i="4"/>
  <c r="U54" i="4"/>
  <c r="AV48" i="4"/>
  <c r="AA48" i="4"/>
  <c r="G48" i="4"/>
  <c r="W48" i="4"/>
  <c r="AM48" i="4"/>
  <c r="O48" i="4"/>
  <c r="AQ48" i="4"/>
  <c r="AE48" i="4"/>
  <c r="K48" i="4"/>
  <c r="AH48" i="4"/>
  <c r="R48" i="4"/>
  <c r="AG48" i="4"/>
  <c r="Q48" i="4"/>
  <c r="AW48" i="4"/>
  <c r="AF48" i="4"/>
  <c r="P48" i="4"/>
  <c r="S48" i="4"/>
  <c r="AT48" i="4"/>
  <c r="AD48" i="4"/>
  <c r="N48" i="4"/>
  <c r="AS48" i="4"/>
  <c r="AC48" i="4"/>
  <c r="M48" i="4"/>
  <c r="AR48" i="4"/>
  <c r="AB48" i="4"/>
  <c r="L48" i="4"/>
  <c r="AI48" i="4"/>
  <c r="AP48" i="4"/>
  <c r="Z48" i="4"/>
  <c r="J48" i="4"/>
  <c r="AO48" i="4"/>
  <c r="Y48" i="4"/>
  <c r="I48" i="4"/>
  <c r="AL48" i="4"/>
  <c r="V48" i="4"/>
  <c r="F48" i="4"/>
  <c r="AK48" i="4"/>
  <c r="U48" i="4"/>
  <c r="E48" i="4"/>
  <c r="AJ48" i="4"/>
  <c r="T48" i="4"/>
  <c r="D48" i="4"/>
  <c r="AN48" i="4"/>
  <c r="X48" i="4"/>
  <c r="H48" i="4"/>
  <c r="AK35" i="4"/>
  <c r="U35" i="4"/>
  <c r="E35" i="4"/>
  <c r="AI35" i="4"/>
  <c r="S35" i="4"/>
  <c r="AW35" i="4"/>
  <c r="AF35" i="4"/>
  <c r="P35" i="4"/>
  <c r="AL35" i="4"/>
  <c r="AH35" i="4"/>
  <c r="N35" i="4"/>
  <c r="AG35" i="4"/>
  <c r="Q35" i="4"/>
  <c r="AV35" i="4"/>
  <c r="AE35" i="4"/>
  <c r="O35" i="4"/>
  <c r="AR35" i="4"/>
  <c r="AB35" i="4"/>
  <c r="L35" i="4"/>
  <c r="V35" i="4"/>
  <c r="R35" i="4"/>
  <c r="AP35" i="4"/>
  <c r="AS35" i="4"/>
  <c r="AC35" i="4"/>
  <c r="M35" i="4"/>
  <c r="AQ35" i="4"/>
  <c r="AA35" i="4"/>
  <c r="K35" i="4"/>
  <c r="AN35" i="4"/>
  <c r="X35" i="4"/>
  <c r="H35" i="4"/>
  <c r="F35" i="4"/>
  <c r="AT35" i="4"/>
  <c r="Z35" i="4"/>
  <c r="AO35" i="4"/>
  <c r="Y35" i="4"/>
  <c r="I35" i="4"/>
  <c r="AM35" i="4"/>
  <c r="W35" i="4"/>
  <c r="G35" i="4"/>
  <c r="AJ35" i="4"/>
  <c r="T35" i="4"/>
  <c r="D35" i="4"/>
  <c r="AD35" i="4"/>
  <c r="J35" i="4"/>
  <c r="AW92" i="4"/>
  <c r="P92" i="4"/>
  <c r="AA92" i="4"/>
  <c r="F92" i="4"/>
  <c r="AL92" i="4"/>
  <c r="AK92" i="4"/>
  <c r="U92" i="4"/>
  <c r="E92" i="4"/>
  <c r="AD92" i="4"/>
  <c r="H92" i="4"/>
  <c r="AH92" i="4"/>
  <c r="L92" i="4"/>
  <c r="AF92" i="4"/>
  <c r="D92" i="4"/>
  <c r="AV92" i="4"/>
  <c r="T92" i="4"/>
  <c r="AG92" i="4"/>
  <c r="Q92" i="4"/>
  <c r="AT92" i="4"/>
  <c r="X92" i="4"/>
  <c r="AB92" i="4"/>
  <c r="G92" i="4"/>
  <c r="AQ92" i="4"/>
  <c r="O92" i="4"/>
  <c r="AE92" i="4"/>
  <c r="AS92" i="4"/>
  <c r="AC92" i="4"/>
  <c r="M92" i="4"/>
  <c r="AN92" i="4"/>
  <c r="S92" i="4"/>
  <c r="AR92" i="4"/>
  <c r="W92" i="4"/>
  <c r="K92" i="4"/>
  <c r="Z92" i="4"/>
  <c r="AP92" i="4"/>
  <c r="AO92" i="4"/>
  <c r="Y92" i="4"/>
  <c r="I92" i="4"/>
  <c r="AI92" i="4"/>
  <c r="N92" i="4"/>
  <c r="AM92" i="4"/>
  <c r="R92" i="4"/>
  <c r="V92" i="4"/>
  <c r="AJ92" i="4"/>
  <c r="J92" i="4"/>
  <c r="K59" i="4"/>
  <c r="P59" i="4"/>
  <c r="AK59" i="4"/>
  <c r="U59" i="4"/>
  <c r="E59" i="4"/>
  <c r="AE59" i="4"/>
  <c r="J59" i="4"/>
  <c r="W59" i="4"/>
  <c r="AL59" i="4"/>
  <c r="AT59" i="4"/>
  <c r="X59" i="4"/>
  <c r="G59" i="4"/>
  <c r="AG59" i="4"/>
  <c r="Q59" i="4"/>
  <c r="AV59" i="4"/>
  <c r="Z59" i="4"/>
  <c r="D59" i="4"/>
  <c r="L59" i="4"/>
  <c r="AF59" i="4"/>
  <c r="AN59" i="4"/>
  <c r="S59" i="4"/>
  <c r="AM59" i="4"/>
  <c r="F59" i="4"/>
  <c r="AS59" i="4"/>
  <c r="AC59" i="4"/>
  <c r="M59" i="4"/>
  <c r="AP59" i="4"/>
  <c r="T59" i="4"/>
  <c r="AR59" i="4"/>
  <c r="AW59" i="4"/>
  <c r="AA59" i="4"/>
  <c r="AI59" i="4"/>
  <c r="N59" i="4"/>
  <c r="AB59" i="4"/>
  <c r="AO59" i="4"/>
  <c r="Y59" i="4"/>
  <c r="I59" i="4"/>
  <c r="AJ59" i="4"/>
  <c r="O59" i="4"/>
  <c r="AH59" i="4"/>
  <c r="AQ59" i="4"/>
  <c r="V59" i="4"/>
  <c r="AD59" i="4"/>
  <c r="H59" i="4"/>
  <c r="R59" i="4"/>
  <c r="AW98" i="4"/>
  <c r="X98" i="4"/>
  <c r="AN98" i="4"/>
  <c r="H98" i="4"/>
  <c r="AO98" i="4"/>
  <c r="I98" i="4"/>
  <c r="Y98" i="4"/>
  <c r="P98" i="4"/>
  <c r="AV98" i="4"/>
  <c r="AE98" i="4"/>
  <c r="O98" i="4"/>
  <c r="AT98" i="4"/>
  <c r="AD98" i="4"/>
  <c r="N98" i="4"/>
  <c r="AK98" i="4"/>
  <c r="E98" i="4"/>
  <c r="T98" i="4"/>
  <c r="AG98" i="4"/>
  <c r="AQ98" i="4"/>
  <c r="AA98" i="4"/>
  <c r="K98" i="4"/>
  <c r="AP98" i="4"/>
  <c r="Z98" i="4"/>
  <c r="J98" i="4"/>
  <c r="AC98" i="4"/>
  <c r="AR98" i="4"/>
  <c r="L98" i="4"/>
  <c r="AF98" i="4"/>
  <c r="AM98" i="4"/>
  <c r="W98" i="4"/>
  <c r="G98" i="4"/>
  <c r="AL98" i="4"/>
  <c r="V98" i="4"/>
  <c r="F98" i="4"/>
  <c r="U98" i="4"/>
  <c r="AJ98" i="4"/>
  <c r="D98" i="4"/>
  <c r="AI98" i="4"/>
  <c r="S98" i="4"/>
  <c r="AH98" i="4"/>
  <c r="R98" i="4"/>
  <c r="AS98" i="4"/>
  <c r="M98" i="4"/>
  <c r="AB98" i="4"/>
  <c r="Q98" i="4"/>
  <c r="AW62" i="4"/>
  <c r="AF62" i="4"/>
  <c r="P62" i="4"/>
  <c r="AV62" i="4"/>
  <c r="Z62" i="4"/>
  <c r="E62" i="4"/>
  <c r="AH62" i="4"/>
  <c r="M62" i="4"/>
  <c r="AL62" i="4"/>
  <c r="Q62" i="4"/>
  <c r="AO62" i="4"/>
  <c r="S62" i="4"/>
  <c r="AR62" i="4"/>
  <c r="AB62" i="4"/>
  <c r="L62" i="4"/>
  <c r="AP62" i="4"/>
  <c r="U62" i="4"/>
  <c r="AC62" i="4"/>
  <c r="G62" i="4"/>
  <c r="AG62" i="4"/>
  <c r="K62" i="4"/>
  <c r="AI62" i="4"/>
  <c r="N62" i="4"/>
  <c r="AN62" i="4"/>
  <c r="X62" i="4"/>
  <c r="H62" i="4"/>
  <c r="AK62" i="4"/>
  <c r="O62" i="4"/>
  <c r="AS62" i="4"/>
  <c r="W62" i="4"/>
  <c r="AA62" i="4"/>
  <c r="F62" i="4"/>
  <c r="AD62" i="4"/>
  <c r="I62" i="4"/>
  <c r="AJ62" i="4"/>
  <c r="T62" i="4"/>
  <c r="D62" i="4"/>
  <c r="AE62" i="4"/>
  <c r="J62" i="4"/>
  <c r="AM62" i="4"/>
  <c r="R62" i="4"/>
  <c r="AQ62" i="4"/>
  <c r="V62" i="4"/>
  <c r="AT62" i="4"/>
  <c r="Y62" i="4"/>
  <c r="AR165" i="4"/>
  <c r="AB165" i="4"/>
  <c r="Q165" i="4"/>
  <c r="AQ165" i="4"/>
  <c r="AA165" i="4"/>
  <c r="K165" i="4"/>
  <c r="AJ165" i="4"/>
  <c r="N165" i="4"/>
  <c r="AN165" i="4"/>
  <c r="L165" i="4"/>
  <c r="AC165" i="4"/>
  <c r="AK165" i="4"/>
  <c r="AH165" i="4"/>
  <c r="P165" i="4"/>
  <c r="AM165" i="4"/>
  <c r="W165" i="4"/>
  <c r="G165" i="4"/>
  <c r="AD165" i="4"/>
  <c r="I165" i="4"/>
  <c r="AG165" i="4"/>
  <c r="E165" i="4"/>
  <c r="U165" i="4"/>
  <c r="X165" i="4"/>
  <c r="V165" i="4"/>
  <c r="AF165" i="4"/>
  <c r="AI165" i="4"/>
  <c r="S165" i="4"/>
  <c r="AT165" i="4"/>
  <c r="Y165" i="4"/>
  <c r="D165" i="4"/>
  <c r="Z165" i="4"/>
  <c r="J165" i="4"/>
  <c r="M165" i="4"/>
  <c r="H165" i="4"/>
  <c r="F165" i="4"/>
  <c r="AO165" i="4"/>
  <c r="AL165" i="4"/>
  <c r="T165" i="4"/>
  <c r="AE165" i="4"/>
  <c r="AW165" i="4"/>
  <c r="AS165" i="4"/>
  <c r="O165" i="4"/>
  <c r="R165" i="4"/>
  <c r="AP165" i="4"/>
  <c r="AV165" i="4"/>
  <c r="AA134" i="4"/>
  <c r="AQ134" i="4"/>
  <c r="K134" i="4"/>
  <c r="AF134" i="4"/>
  <c r="P134" i="4"/>
  <c r="AW134" i="4"/>
  <c r="AH134" i="4"/>
  <c r="R134" i="4"/>
  <c r="AG134" i="4"/>
  <c r="Q134" i="4"/>
  <c r="AV134" i="4"/>
  <c r="O134" i="4"/>
  <c r="AB134" i="4"/>
  <c r="S134" i="4"/>
  <c r="AT134" i="4"/>
  <c r="AD134" i="4"/>
  <c r="N134" i="4"/>
  <c r="AS134" i="4"/>
  <c r="AC134" i="4"/>
  <c r="M134" i="4"/>
  <c r="AM134" i="4"/>
  <c r="G134" i="4"/>
  <c r="T134" i="4"/>
  <c r="AI134" i="4"/>
  <c r="AL134" i="4"/>
  <c r="V134" i="4"/>
  <c r="F134" i="4"/>
  <c r="AK134" i="4"/>
  <c r="U134" i="4"/>
  <c r="E134" i="4"/>
  <c r="W134" i="4"/>
  <c r="AJ134" i="4"/>
  <c r="D134" i="4"/>
  <c r="Z134" i="4"/>
  <c r="I134" i="4"/>
  <c r="H134" i="4"/>
  <c r="Y134" i="4"/>
  <c r="L134" i="4"/>
  <c r="J134" i="4"/>
  <c r="AE134" i="4"/>
  <c r="X134" i="4"/>
  <c r="AO134" i="4"/>
  <c r="AR134" i="4"/>
  <c r="AN134" i="4"/>
  <c r="AP134" i="4"/>
  <c r="AB131" i="4"/>
  <c r="I131" i="4"/>
  <c r="AO131" i="4"/>
  <c r="T131" i="4"/>
  <c r="AJ131" i="4"/>
  <c r="L131" i="4"/>
  <c r="Y131" i="4"/>
  <c r="D131" i="4"/>
  <c r="AR131" i="4"/>
  <c r="AM131" i="4"/>
  <c r="W131" i="4"/>
  <c r="G131" i="4"/>
  <c r="AL131" i="4"/>
  <c r="V131" i="4"/>
  <c r="F131" i="4"/>
  <c r="X131" i="4"/>
  <c r="AK131" i="4"/>
  <c r="E131" i="4"/>
  <c r="AI131" i="4"/>
  <c r="S131" i="4"/>
  <c r="AH131" i="4"/>
  <c r="R131" i="4"/>
  <c r="AW131" i="4"/>
  <c r="P131" i="4"/>
  <c r="AC131" i="4"/>
  <c r="Q131" i="4"/>
  <c r="AV131" i="4"/>
  <c r="AE131" i="4"/>
  <c r="O131" i="4"/>
  <c r="AT131" i="4"/>
  <c r="AD131" i="4"/>
  <c r="N131" i="4"/>
  <c r="AN131" i="4"/>
  <c r="H131" i="4"/>
  <c r="U131" i="4"/>
  <c r="AG131" i="4"/>
  <c r="AA131" i="4"/>
  <c r="J131" i="4"/>
  <c r="K131" i="4"/>
  <c r="AF131" i="4"/>
  <c r="AP131" i="4"/>
  <c r="AS131" i="4"/>
  <c r="AQ131" i="4"/>
  <c r="Z131" i="4"/>
  <c r="M131" i="4"/>
  <c r="AR102" i="4"/>
  <c r="AF102" i="4"/>
  <c r="U102" i="4"/>
  <c r="L102" i="4"/>
  <c r="AW102" i="4"/>
  <c r="AK102" i="4"/>
  <c r="AB102" i="4"/>
  <c r="P102" i="4"/>
  <c r="E102" i="4"/>
  <c r="AC102" i="4"/>
  <c r="H102" i="4"/>
  <c r="AN102" i="4"/>
  <c r="T102" i="4"/>
  <c r="AS102" i="4"/>
  <c r="X102" i="4"/>
  <c r="D102" i="4"/>
  <c r="AJ102" i="4"/>
  <c r="M102" i="4"/>
  <c r="AM102" i="4"/>
  <c r="W102" i="4"/>
  <c r="G102" i="4"/>
  <c r="AL102" i="4"/>
  <c r="V102" i="4"/>
  <c r="F102" i="4"/>
  <c r="AG102" i="4"/>
  <c r="AI102" i="4"/>
  <c r="S102" i="4"/>
  <c r="AH102" i="4"/>
  <c r="R102" i="4"/>
  <c r="I102" i="4"/>
  <c r="AO102" i="4"/>
  <c r="AV102" i="4"/>
  <c r="AE102" i="4"/>
  <c r="O102" i="4"/>
  <c r="AT102" i="4"/>
  <c r="AD102" i="4"/>
  <c r="N102" i="4"/>
  <c r="Q102" i="4"/>
  <c r="AQ102" i="4"/>
  <c r="Z102" i="4"/>
  <c r="J102" i="4"/>
  <c r="AA102" i="4"/>
  <c r="K102" i="4"/>
  <c r="Y102" i="4"/>
  <c r="AP102" i="4"/>
  <c r="X80" i="4"/>
  <c r="AN80" i="4"/>
  <c r="H80" i="4"/>
  <c r="P80" i="4"/>
  <c r="AW80" i="4"/>
  <c r="AF80" i="4"/>
  <c r="AL80" i="4"/>
  <c r="V80" i="4"/>
  <c r="F80" i="4"/>
  <c r="AK80" i="4"/>
  <c r="U80" i="4"/>
  <c r="E80" i="4"/>
  <c r="AI80" i="4"/>
  <c r="D80" i="4"/>
  <c r="AJ80" i="4"/>
  <c r="AH80" i="4"/>
  <c r="R80" i="4"/>
  <c r="AG80" i="4"/>
  <c r="Q80" i="4"/>
  <c r="K80" i="4"/>
  <c r="AQ80" i="4"/>
  <c r="L80" i="4"/>
  <c r="AR80" i="4"/>
  <c r="AP80" i="4"/>
  <c r="Z80" i="4"/>
  <c r="J80" i="4"/>
  <c r="AO80" i="4"/>
  <c r="Y80" i="4"/>
  <c r="I80" i="4"/>
  <c r="AA80" i="4"/>
  <c r="AB80" i="4"/>
  <c r="AS80" i="4"/>
  <c r="T80" i="4"/>
  <c r="AE80" i="4"/>
  <c r="AT80" i="4"/>
  <c r="AC80" i="4"/>
  <c r="G80" i="4"/>
  <c r="AM80" i="4"/>
  <c r="AD80" i="4"/>
  <c r="M80" i="4"/>
  <c r="O80" i="4"/>
  <c r="AV80" i="4"/>
  <c r="N80" i="4"/>
  <c r="S80" i="4"/>
  <c r="W80" i="4"/>
  <c r="AN124" i="4"/>
  <c r="X124" i="4"/>
  <c r="H124" i="4"/>
  <c r="AM124" i="4"/>
  <c r="AO124" i="4"/>
  <c r="O124" i="4"/>
  <c r="AL124" i="4"/>
  <c r="N124" i="4"/>
  <c r="V124" i="4"/>
  <c r="R124" i="4"/>
  <c r="W124" i="4"/>
  <c r="M124" i="4"/>
  <c r="AJ124" i="4"/>
  <c r="T124" i="4"/>
  <c r="D124" i="4"/>
  <c r="AI124" i="4"/>
  <c r="AG124" i="4"/>
  <c r="J124" i="4"/>
  <c r="AD124" i="4"/>
  <c r="I124" i="4"/>
  <c r="K124" i="4"/>
  <c r="G124" i="4"/>
  <c r="AK124" i="4"/>
  <c r="AW124" i="4"/>
  <c r="AF124" i="4"/>
  <c r="P124" i="4"/>
  <c r="AV124" i="4"/>
  <c r="AE124" i="4"/>
  <c r="Z124" i="4"/>
  <c r="E124" i="4"/>
  <c r="Y124" i="4"/>
  <c r="AS124" i="4"/>
  <c r="AP124" i="4"/>
  <c r="F124" i="4"/>
  <c r="AR124" i="4"/>
  <c r="AB124" i="4"/>
  <c r="L124" i="4"/>
  <c r="AQ124" i="4"/>
  <c r="U124" i="4"/>
  <c r="AT124" i="4"/>
  <c r="S124" i="4"/>
  <c r="AH124" i="4"/>
  <c r="AC124" i="4"/>
  <c r="Q124" i="4"/>
  <c r="AA124" i="4"/>
  <c r="AS65" i="4"/>
  <c r="AJ65" i="4"/>
  <c r="X65" i="4"/>
  <c r="M65" i="4"/>
  <c r="D65" i="4"/>
  <c r="AN65" i="4"/>
  <c r="AC65" i="4"/>
  <c r="T65" i="4"/>
  <c r="H65" i="4"/>
  <c r="AR65" i="4"/>
  <c r="U65" i="4"/>
  <c r="AF65" i="4"/>
  <c r="L65" i="4"/>
  <c r="AK65" i="4"/>
  <c r="P65" i="4"/>
  <c r="AW65" i="4"/>
  <c r="AB65" i="4"/>
  <c r="E65" i="4"/>
  <c r="AQ65" i="4"/>
  <c r="AA65" i="4"/>
  <c r="K65" i="4"/>
  <c r="AP65" i="4"/>
  <c r="Z65" i="4"/>
  <c r="J65" i="4"/>
  <c r="Y65" i="4"/>
  <c r="AM65" i="4"/>
  <c r="W65" i="4"/>
  <c r="G65" i="4"/>
  <c r="AL65" i="4"/>
  <c r="V65" i="4"/>
  <c r="F65" i="4"/>
  <c r="AG65" i="4"/>
  <c r="AV65" i="4"/>
  <c r="AE65" i="4"/>
  <c r="O65" i="4"/>
  <c r="AT65" i="4"/>
  <c r="AD65" i="4"/>
  <c r="N65" i="4"/>
  <c r="Q65" i="4"/>
  <c r="S65" i="4"/>
  <c r="I65" i="4"/>
  <c r="AO65" i="4"/>
  <c r="AH65" i="4"/>
  <c r="AI65" i="4"/>
  <c r="R65" i="4"/>
  <c r="AV40" i="4"/>
  <c r="O40" i="4"/>
  <c r="AE40" i="4"/>
  <c r="AH40" i="4"/>
  <c r="R40" i="4"/>
  <c r="AG40" i="4"/>
  <c r="Q40" i="4"/>
  <c r="AW40" i="4"/>
  <c r="AF40" i="4"/>
  <c r="P40" i="4"/>
  <c r="S40" i="4"/>
  <c r="AM40" i="4"/>
  <c r="K40" i="4"/>
  <c r="AT40" i="4"/>
  <c r="AD40" i="4"/>
  <c r="N40" i="4"/>
  <c r="AS40" i="4"/>
  <c r="AC40" i="4"/>
  <c r="M40" i="4"/>
  <c r="AR40" i="4"/>
  <c r="AB40" i="4"/>
  <c r="L40" i="4"/>
  <c r="AI40" i="4"/>
  <c r="AA40" i="4"/>
  <c r="AP40" i="4"/>
  <c r="Z40" i="4"/>
  <c r="J40" i="4"/>
  <c r="AO40" i="4"/>
  <c r="Y40" i="4"/>
  <c r="I40" i="4"/>
  <c r="AN40" i="4"/>
  <c r="X40" i="4"/>
  <c r="H40" i="4"/>
  <c r="G40" i="4"/>
  <c r="AQ40" i="4"/>
  <c r="AL40" i="4"/>
  <c r="V40" i="4"/>
  <c r="F40" i="4"/>
  <c r="AK40" i="4"/>
  <c r="U40" i="4"/>
  <c r="E40" i="4"/>
  <c r="AJ40" i="4"/>
  <c r="T40" i="4"/>
  <c r="D40" i="4"/>
  <c r="W40" i="4"/>
  <c r="L37" i="4"/>
  <c r="AR37" i="4"/>
  <c r="AB37" i="4"/>
  <c r="AM37" i="4"/>
  <c r="W37" i="4"/>
  <c r="G37" i="4"/>
  <c r="AK37" i="4"/>
  <c r="U37" i="4"/>
  <c r="E37" i="4"/>
  <c r="AL37" i="4"/>
  <c r="V37" i="4"/>
  <c r="F37" i="4"/>
  <c r="AJ37" i="4"/>
  <c r="AN37" i="4"/>
  <c r="AI37" i="4"/>
  <c r="S37" i="4"/>
  <c r="AG37" i="4"/>
  <c r="Q37" i="4"/>
  <c r="AH37" i="4"/>
  <c r="R37" i="4"/>
  <c r="P37" i="4"/>
  <c r="AV37" i="4"/>
  <c r="AE37" i="4"/>
  <c r="O37" i="4"/>
  <c r="AS37" i="4"/>
  <c r="AC37" i="4"/>
  <c r="M37" i="4"/>
  <c r="AT37" i="4"/>
  <c r="AD37" i="4"/>
  <c r="N37" i="4"/>
  <c r="AF37" i="4"/>
  <c r="D37" i="4"/>
  <c r="H37" i="4"/>
  <c r="AQ37" i="4"/>
  <c r="AA37" i="4"/>
  <c r="K37" i="4"/>
  <c r="AO37" i="4"/>
  <c r="Y37" i="4"/>
  <c r="I37" i="4"/>
  <c r="AP37" i="4"/>
  <c r="Z37" i="4"/>
  <c r="J37" i="4"/>
  <c r="AW37" i="4"/>
  <c r="T37" i="4"/>
  <c r="X37" i="4"/>
  <c r="AK83" i="4"/>
  <c r="U83" i="4"/>
  <c r="E83" i="4"/>
  <c r="AJ83" i="4"/>
  <c r="T83" i="4"/>
  <c r="D83" i="4"/>
  <c r="V83" i="4"/>
  <c r="AP83" i="4"/>
  <c r="J83" i="4"/>
  <c r="S83" i="4"/>
  <c r="AE83" i="4"/>
  <c r="AG83" i="4"/>
  <c r="Q83" i="4"/>
  <c r="AW83" i="4"/>
  <c r="AF83" i="4"/>
  <c r="P83" i="4"/>
  <c r="AT83" i="4"/>
  <c r="N83" i="4"/>
  <c r="AH83" i="4"/>
  <c r="AQ83" i="4"/>
  <c r="K83" i="4"/>
  <c r="W83" i="4"/>
  <c r="AO83" i="4"/>
  <c r="Y83" i="4"/>
  <c r="I83" i="4"/>
  <c r="AN83" i="4"/>
  <c r="X83" i="4"/>
  <c r="H83" i="4"/>
  <c r="AD83" i="4"/>
  <c r="R83" i="4"/>
  <c r="AA83" i="4"/>
  <c r="AM83" i="4"/>
  <c r="G83" i="4"/>
  <c r="AC83" i="4"/>
  <c r="L83" i="4"/>
  <c r="AI83" i="4"/>
  <c r="M83" i="4"/>
  <c r="AL83" i="4"/>
  <c r="AV83" i="4"/>
  <c r="AR83" i="4"/>
  <c r="F83" i="4"/>
  <c r="O83" i="4"/>
  <c r="AS83" i="4"/>
  <c r="AB83" i="4"/>
  <c r="Z83" i="4"/>
  <c r="AR41" i="4"/>
  <c r="L41" i="4"/>
  <c r="AN41" i="4"/>
  <c r="H41" i="4"/>
  <c r="AB41" i="4"/>
  <c r="X41" i="4"/>
  <c r="AI41" i="4"/>
  <c r="S41" i="4"/>
  <c r="AH41" i="4"/>
  <c r="R41" i="4"/>
  <c r="AG41" i="4"/>
  <c r="Q41" i="4"/>
  <c r="P41" i="4"/>
  <c r="T41" i="4"/>
  <c r="AV41" i="4"/>
  <c r="AE41" i="4"/>
  <c r="O41" i="4"/>
  <c r="AT41" i="4"/>
  <c r="AD41" i="4"/>
  <c r="N41" i="4"/>
  <c r="AS41" i="4"/>
  <c r="AC41" i="4"/>
  <c r="M41" i="4"/>
  <c r="AF41" i="4"/>
  <c r="AJ41" i="4"/>
  <c r="AQ41" i="4"/>
  <c r="AA41" i="4"/>
  <c r="K41" i="4"/>
  <c r="AP41" i="4"/>
  <c r="Z41" i="4"/>
  <c r="J41" i="4"/>
  <c r="AO41" i="4"/>
  <c r="Y41" i="4"/>
  <c r="I41" i="4"/>
  <c r="AW41" i="4"/>
  <c r="AM41" i="4"/>
  <c r="W41" i="4"/>
  <c r="G41" i="4"/>
  <c r="AL41" i="4"/>
  <c r="V41" i="4"/>
  <c r="F41" i="4"/>
  <c r="AK41" i="4"/>
  <c r="U41" i="4"/>
  <c r="E41" i="4"/>
  <c r="D41" i="4"/>
  <c r="AQ28" i="4"/>
  <c r="K28" i="4"/>
  <c r="AA28" i="4"/>
  <c r="AE28" i="4"/>
  <c r="AV28" i="4"/>
  <c r="O28" i="4"/>
  <c r="AT28" i="4"/>
  <c r="AD28" i="4"/>
  <c r="N28" i="4"/>
  <c r="AR28" i="4"/>
  <c r="AB28" i="4"/>
  <c r="L28" i="4"/>
  <c r="AS28" i="4"/>
  <c r="AC28" i="4"/>
  <c r="M28" i="4"/>
  <c r="AI28" i="4"/>
  <c r="AP28" i="4"/>
  <c r="Z28" i="4"/>
  <c r="J28" i="4"/>
  <c r="AN28" i="4"/>
  <c r="X28" i="4"/>
  <c r="H28" i="4"/>
  <c r="AO28" i="4"/>
  <c r="Y28" i="4"/>
  <c r="I28" i="4"/>
  <c r="G28" i="4"/>
  <c r="AL28" i="4"/>
  <c r="V28" i="4"/>
  <c r="F28" i="4"/>
  <c r="AJ28" i="4"/>
  <c r="T28" i="4"/>
  <c r="D28" i="4"/>
  <c r="AK28" i="4"/>
  <c r="U28" i="4"/>
  <c r="E28" i="4"/>
  <c r="W28" i="4"/>
  <c r="AH28" i="4"/>
  <c r="R28" i="4"/>
  <c r="AW28" i="4"/>
  <c r="AF28" i="4"/>
  <c r="P28" i="4"/>
  <c r="AG28" i="4"/>
  <c r="Q28" i="4"/>
  <c r="S28" i="4"/>
  <c r="AM28" i="4"/>
  <c r="AV175" i="4"/>
  <c r="AE175" i="4"/>
  <c r="O175" i="4"/>
  <c r="AR175" i="4"/>
  <c r="V175" i="4"/>
  <c r="U175" i="4"/>
  <c r="AN175" i="4"/>
  <c r="AO175" i="4"/>
  <c r="AT175" i="4"/>
  <c r="X175" i="4"/>
  <c r="I175" i="4"/>
  <c r="AQ175" i="4"/>
  <c r="AA175" i="4"/>
  <c r="K175" i="4"/>
  <c r="AL175" i="4"/>
  <c r="Q175" i="4"/>
  <c r="AP175" i="4"/>
  <c r="N175" i="4"/>
  <c r="AD175" i="4"/>
  <c r="Z175" i="4"/>
  <c r="AF175" i="4"/>
  <c r="AK175" i="4"/>
  <c r="AH175" i="4"/>
  <c r="AM175" i="4"/>
  <c r="W175" i="4"/>
  <c r="G175" i="4"/>
  <c r="AG175" i="4"/>
  <c r="L175" i="4"/>
  <c r="AJ175" i="4"/>
  <c r="H175" i="4"/>
  <c r="T175" i="4"/>
  <c r="P175" i="4"/>
  <c r="M175" i="4"/>
  <c r="R175" i="4"/>
  <c r="E175" i="4"/>
  <c r="AI175" i="4"/>
  <c r="S175" i="4"/>
  <c r="AB175" i="4"/>
  <c r="F175" i="4"/>
  <c r="AC175" i="4"/>
  <c r="AW175" i="4"/>
  <c r="J175" i="4"/>
  <c r="D175" i="4"/>
  <c r="AS175" i="4"/>
  <c r="Y175" i="4"/>
  <c r="AM174" i="4"/>
  <c r="I174" i="4"/>
  <c r="AG174" i="4"/>
  <c r="W174" i="4"/>
  <c r="O174" i="4"/>
  <c r="AN174" i="4"/>
  <c r="AP174" i="4"/>
  <c r="Z174" i="4"/>
  <c r="J174" i="4"/>
  <c r="AK174" i="4"/>
  <c r="P174" i="4"/>
  <c r="AO174" i="4"/>
  <c r="M174" i="4"/>
  <c r="Y174" i="4"/>
  <c r="AE174" i="4"/>
  <c r="AC174" i="4"/>
  <c r="AL174" i="4"/>
  <c r="V174" i="4"/>
  <c r="F174" i="4"/>
  <c r="AF174" i="4"/>
  <c r="K174" i="4"/>
  <c r="AI174" i="4"/>
  <c r="G174" i="4"/>
  <c r="Q174" i="4"/>
  <c r="S174" i="4"/>
  <c r="L174" i="4"/>
  <c r="AH174" i="4"/>
  <c r="R174" i="4"/>
  <c r="AW174" i="4"/>
  <c r="AA174" i="4"/>
  <c r="E174" i="4"/>
  <c r="AB174" i="4"/>
  <c r="AS174" i="4"/>
  <c r="H174" i="4"/>
  <c r="D174" i="4"/>
  <c r="X174" i="4"/>
  <c r="AD174" i="4"/>
  <c r="AV174" i="4"/>
  <c r="T174" i="4"/>
  <c r="AJ174" i="4"/>
  <c r="AT174" i="4"/>
  <c r="U174" i="4"/>
  <c r="AR174" i="4"/>
  <c r="N174" i="4"/>
  <c r="AQ174" i="4"/>
  <c r="AR147" i="4"/>
  <c r="J147" i="4"/>
  <c r="AQ147" i="4"/>
  <c r="AA147" i="4"/>
  <c r="K147" i="4"/>
  <c r="AJ147" i="4"/>
  <c r="N147" i="4"/>
  <c r="AS147" i="4"/>
  <c r="X147" i="4"/>
  <c r="F147" i="4"/>
  <c r="P147" i="4"/>
  <c r="AG147" i="4"/>
  <c r="AM147" i="4"/>
  <c r="W147" i="4"/>
  <c r="G147" i="4"/>
  <c r="AD147" i="4"/>
  <c r="I147" i="4"/>
  <c r="AN147" i="4"/>
  <c r="R147" i="4"/>
  <c r="AL147" i="4"/>
  <c r="AW147" i="4"/>
  <c r="E147" i="4"/>
  <c r="L147" i="4"/>
  <c r="AV147" i="4"/>
  <c r="AE147" i="4"/>
  <c r="O147" i="4"/>
  <c r="AO147" i="4"/>
  <c r="T147" i="4"/>
  <c r="AC147" i="4"/>
  <c r="H147" i="4"/>
  <c r="Q147" i="4"/>
  <c r="Z147" i="4"/>
  <c r="U147" i="4"/>
  <c r="V147" i="4"/>
  <c r="AI147" i="4"/>
  <c r="D147" i="4"/>
  <c r="AK147" i="4"/>
  <c r="Y147" i="4"/>
  <c r="S147" i="4"/>
  <c r="AH147" i="4"/>
  <c r="AP147" i="4"/>
  <c r="AT147" i="4"/>
  <c r="M147" i="4"/>
  <c r="AF147" i="4"/>
  <c r="AB147" i="4"/>
  <c r="AV146" i="4"/>
  <c r="AM146" i="4"/>
  <c r="AF146" i="4"/>
  <c r="Y146" i="4"/>
  <c r="Q146" i="4"/>
  <c r="K146" i="4"/>
  <c r="D146" i="4"/>
  <c r="AQ146" i="4"/>
  <c r="AJ146" i="4"/>
  <c r="AB146" i="4"/>
  <c r="U146" i="4"/>
  <c r="O146" i="4"/>
  <c r="G146" i="4"/>
  <c r="AW146" i="4"/>
  <c r="AO146" i="4"/>
  <c r="AG146" i="4"/>
  <c r="AA146" i="4"/>
  <c r="T146" i="4"/>
  <c r="L146" i="4"/>
  <c r="E146" i="4"/>
  <c r="AR146" i="4"/>
  <c r="P146" i="4"/>
  <c r="AK146" i="4"/>
  <c r="I146" i="4"/>
  <c r="AE146" i="4"/>
  <c r="W146" i="4"/>
  <c r="AL146" i="4"/>
  <c r="V146" i="4"/>
  <c r="F146" i="4"/>
  <c r="X146" i="4"/>
  <c r="AS146" i="4"/>
  <c r="AH146" i="4"/>
  <c r="R146" i="4"/>
  <c r="H146" i="4"/>
  <c r="AC146" i="4"/>
  <c r="AT146" i="4"/>
  <c r="AD146" i="4"/>
  <c r="N146" i="4"/>
  <c r="M146" i="4"/>
  <c r="AI146" i="4"/>
  <c r="S146" i="4"/>
  <c r="AP146" i="4"/>
  <c r="Z146" i="4"/>
  <c r="J146" i="4"/>
  <c r="AN146" i="4"/>
  <c r="V145" i="4"/>
  <c r="AI145" i="4"/>
  <c r="G145" i="4"/>
  <c r="AA145" i="4"/>
  <c r="L145" i="4"/>
  <c r="AN145" i="4"/>
  <c r="AG145" i="4"/>
  <c r="Q145" i="4"/>
  <c r="AV145" i="4"/>
  <c r="Z145" i="4"/>
  <c r="D145" i="4"/>
  <c r="X145" i="4"/>
  <c r="AL145" i="4"/>
  <c r="H145" i="4"/>
  <c r="AH145" i="4"/>
  <c r="AS145" i="4"/>
  <c r="AC145" i="4"/>
  <c r="M145" i="4"/>
  <c r="AP145" i="4"/>
  <c r="T145" i="4"/>
  <c r="AT145" i="4"/>
  <c r="R145" i="4"/>
  <c r="AD145" i="4"/>
  <c r="N145" i="4"/>
  <c r="AW145" i="4"/>
  <c r="AO145" i="4"/>
  <c r="Y145" i="4"/>
  <c r="I145" i="4"/>
  <c r="AJ145" i="4"/>
  <c r="O145" i="4"/>
  <c r="AM145" i="4"/>
  <c r="K145" i="4"/>
  <c r="W145" i="4"/>
  <c r="AB145" i="4"/>
  <c r="F145" i="4"/>
  <c r="AK145" i="4"/>
  <c r="J145" i="4"/>
  <c r="AQ145" i="4"/>
  <c r="AF145" i="4"/>
  <c r="E145" i="4"/>
  <c r="AR145" i="4"/>
  <c r="AE145" i="4"/>
  <c r="P145" i="4"/>
  <c r="U145" i="4"/>
  <c r="S145" i="4"/>
  <c r="AW130" i="4"/>
  <c r="AM130" i="4"/>
  <c r="AB130" i="4"/>
  <c r="P130" i="4"/>
  <c r="G130" i="4"/>
  <c r="AR130" i="4"/>
  <c r="AF130" i="4"/>
  <c r="W130" i="4"/>
  <c r="L130" i="4"/>
  <c r="AN130" i="4"/>
  <c r="T130" i="4"/>
  <c r="AJ130" i="4"/>
  <c r="O130" i="4"/>
  <c r="AE130" i="4"/>
  <c r="H130" i="4"/>
  <c r="D130" i="4"/>
  <c r="AV130" i="4"/>
  <c r="X130" i="4"/>
  <c r="AP130" i="4"/>
  <c r="Z130" i="4"/>
  <c r="J130" i="4"/>
  <c r="AO130" i="4"/>
  <c r="Y130" i="4"/>
  <c r="I130" i="4"/>
  <c r="AA130" i="4"/>
  <c r="AL130" i="4"/>
  <c r="V130" i="4"/>
  <c r="F130" i="4"/>
  <c r="AK130" i="4"/>
  <c r="U130" i="4"/>
  <c r="E130" i="4"/>
  <c r="AI130" i="4"/>
  <c r="AH130" i="4"/>
  <c r="R130" i="4"/>
  <c r="AG130" i="4"/>
  <c r="Q130" i="4"/>
  <c r="K130" i="4"/>
  <c r="AQ130" i="4"/>
  <c r="AS130" i="4"/>
  <c r="AT130" i="4"/>
  <c r="AD130" i="4"/>
  <c r="M130" i="4"/>
  <c r="N130" i="4"/>
  <c r="S130" i="4"/>
  <c r="AC130" i="4"/>
  <c r="AW123" i="4"/>
  <c r="AK123" i="4"/>
  <c r="Z123" i="4"/>
  <c r="P123" i="4"/>
  <c r="E123" i="4"/>
  <c r="AR123" i="4"/>
  <c r="AG123" i="4"/>
  <c r="V123" i="4"/>
  <c r="L123" i="4"/>
  <c r="AP123" i="4"/>
  <c r="AF123" i="4"/>
  <c r="U123" i="4"/>
  <c r="J123" i="4"/>
  <c r="AL123" i="4"/>
  <c r="Q123" i="4"/>
  <c r="AB123" i="4"/>
  <c r="F123" i="4"/>
  <c r="AQ123" i="4"/>
  <c r="AA123" i="4"/>
  <c r="K123" i="4"/>
  <c r="R123" i="4"/>
  <c r="AN123" i="4"/>
  <c r="N123" i="4"/>
  <c r="AJ123" i="4"/>
  <c r="AM123" i="4"/>
  <c r="W123" i="4"/>
  <c r="G123" i="4"/>
  <c r="X123" i="4"/>
  <c r="AS123" i="4"/>
  <c r="T123" i="4"/>
  <c r="AO123" i="4"/>
  <c r="AI123" i="4"/>
  <c r="S123" i="4"/>
  <c r="H123" i="4"/>
  <c r="AC123" i="4"/>
  <c r="D123" i="4"/>
  <c r="Y123" i="4"/>
  <c r="AT123" i="4"/>
  <c r="O123" i="4"/>
  <c r="M123" i="4"/>
  <c r="AV123" i="4"/>
  <c r="AH123" i="4"/>
  <c r="AD123" i="4"/>
  <c r="AE123" i="4"/>
  <c r="I123" i="4"/>
  <c r="AW76" i="4"/>
  <c r="AJ76" i="4"/>
  <c r="T76" i="4"/>
  <c r="D76" i="4"/>
  <c r="AR76" i="4"/>
  <c r="AB76" i="4"/>
  <c r="L76" i="4"/>
  <c r="AE76" i="4"/>
  <c r="AV76" i="4"/>
  <c r="O76" i="4"/>
  <c r="W76" i="4"/>
  <c r="AM76" i="4"/>
  <c r="G76" i="4"/>
  <c r="H76" i="4"/>
  <c r="AN76" i="4"/>
  <c r="P76" i="4"/>
  <c r="AF76" i="4"/>
  <c r="X76" i="4"/>
  <c r="AL76" i="4"/>
  <c r="V76" i="4"/>
  <c r="F76" i="4"/>
  <c r="AK76" i="4"/>
  <c r="U76" i="4"/>
  <c r="E76" i="4"/>
  <c r="AI76" i="4"/>
  <c r="AH76" i="4"/>
  <c r="R76" i="4"/>
  <c r="AG76" i="4"/>
  <c r="Q76" i="4"/>
  <c r="K76" i="4"/>
  <c r="AQ76" i="4"/>
  <c r="AT76" i="4"/>
  <c r="AD76" i="4"/>
  <c r="N76" i="4"/>
  <c r="AS76" i="4"/>
  <c r="AC76" i="4"/>
  <c r="M76" i="4"/>
  <c r="S76" i="4"/>
  <c r="AP76" i="4"/>
  <c r="Z76" i="4"/>
  <c r="J76" i="4"/>
  <c r="AO76" i="4"/>
  <c r="Y76" i="4"/>
  <c r="I76" i="4"/>
  <c r="AA76" i="4"/>
  <c r="AW120" i="4"/>
  <c r="AF120" i="4"/>
  <c r="P120" i="4"/>
  <c r="AT120" i="4"/>
  <c r="Y120" i="4"/>
  <c r="AC120" i="4"/>
  <c r="G120" i="4"/>
  <c r="J120" i="4"/>
  <c r="Q120" i="4"/>
  <c r="E120" i="4"/>
  <c r="AK120" i="4"/>
  <c r="AR120" i="4"/>
  <c r="AB120" i="4"/>
  <c r="L120" i="4"/>
  <c r="AO120" i="4"/>
  <c r="S120" i="4"/>
  <c r="AS120" i="4"/>
  <c r="W120" i="4"/>
  <c r="AP120" i="4"/>
  <c r="F120" i="4"/>
  <c r="AQ120" i="4"/>
  <c r="K120" i="4"/>
  <c r="AJ120" i="4"/>
  <c r="T120" i="4"/>
  <c r="D120" i="4"/>
  <c r="AD120" i="4"/>
  <c r="I120" i="4"/>
  <c r="AH120" i="4"/>
  <c r="M120" i="4"/>
  <c r="U120" i="4"/>
  <c r="AA120" i="4"/>
  <c r="Z120" i="4"/>
  <c r="AG120" i="4"/>
  <c r="H120" i="4"/>
  <c r="R120" i="4"/>
  <c r="O120" i="4"/>
  <c r="AI120" i="4"/>
  <c r="AE120" i="4"/>
  <c r="V120" i="4"/>
  <c r="AN120" i="4"/>
  <c r="N120" i="4"/>
  <c r="AL120" i="4"/>
  <c r="X120" i="4"/>
  <c r="AM120" i="4"/>
  <c r="AV120" i="4"/>
  <c r="AJ78" i="4"/>
  <c r="T78" i="4"/>
  <c r="D78" i="4"/>
  <c r="AI78" i="4"/>
  <c r="S78" i="4"/>
  <c r="Q78" i="4"/>
  <c r="AD78" i="4"/>
  <c r="AS78" i="4"/>
  <c r="M78" i="4"/>
  <c r="AH78" i="4"/>
  <c r="AW78" i="4"/>
  <c r="AF78" i="4"/>
  <c r="P78" i="4"/>
  <c r="AV78" i="4"/>
  <c r="AE78" i="4"/>
  <c r="O78" i="4"/>
  <c r="AO78" i="4"/>
  <c r="I78" i="4"/>
  <c r="V78" i="4"/>
  <c r="AK78" i="4"/>
  <c r="E78" i="4"/>
  <c r="Z78" i="4"/>
  <c r="AR78" i="4"/>
  <c r="AB78" i="4"/>
  <c r="L78" i="4"/>
  <c r="AQ78" i="4"/>
  <c r="AA78" i="4"/>
  <c r="K78" i="4"/>
  <c r="AG78" i="4"/>
  <c r="AT78" i="4"/>
  <c r="N78" i="4"/>
  <c r="AC78" i="4"/>
  <c r="R78" i="4"/>
  <c r="AN78" i="4"/>
  <c r="X78" i="4"/>
  <c r="H78" i="4"/>
  <c r="AM78" i="4"/>
  <c r="W78" i="4"/>
  <c r="G78" i="4"/>
  <c r="Y78" i="4"/>
  <c r="AL78" i="4"/>
  <c r="F78" i="4"/>
  <c r="U78" i="4"/>
  <c r="AP78" i="4"/>
  <c r="J78" i="4"/>
  <c r="AW38" i="4"/>
  <c r="AF38" i="4"/>
  <c r="P38" i="4"/>
  <c r="AV38" i="4"/>
  <c r="AE38" i="4"/>
  <c r="O38" i="4"/>
  <c r="AT38" i="4"/>
  <c r="AD38" i="4"/>
  <c r="N38" i="4"/>
  <c r="AG38" i="4"/>
  <c r="M38" i="4"/>
  <c r="AK38" i="4"/>
  <c r="AR38" i="4"/>
  <c r="AB38" i="4"/>
  <c r="L38" i="4"/>
  <c r="AQ38" i="4"/>
  <c r="AA38" i="4"/>
  <c r="K38" i="4"/>
  <c r="AP38" i="4"/>
  <c r="Z38" i="4"/>
  <c r="J38" i="4"/>
  <c r="Q38" i="4"/>
  <c r="AO38" i="4"/>
  <c r="U38" i="4"/>
  <c r="AN38" i="4"/>
  <c r="X38" i="4"/>
  <c r="H38" i="4"/>
  <c r="AM38" i="4"/>
  <c r="W38" i="4"/>
  <c r="G38" i="4"/>
  <c r="AL38" i="4"/>
  <c r="V38" i="4"/>
  <c r="F38" i="4"/>
  <c r="AS38" i="4"/>
  <c r="Y38" i="4"/>
  <c r="E38" i="4"/>
  <c r="AJ38" i="4"/>
  <c r="T38" i="4"/>
  <c r="D38" i="4"/>
  <c r="AI38" i="4"/>
  <c r="S38" i="4"/>
  <c r="AH38" i="4"/>
  <c r="R38" i="4"/>
  <c r="AC38" i="4"/>
  <c r="I38" i="4"/>
  <c r="BH53" i="4"/>
  <c r="AK127" i="4"/>
  <c r="U127" i="4"/>
  <c r="AS127" i="4"/>
  <c r="AC127" i="4"/>
  <c r="AN127" i="4"/>
  <c r="M127" i="4"/>
  <c r="AF127" i="4"/>
  <c r="H127" i="4"/>
  <c r="X127" i="4"/>
  <c r="E127" i="4"/>
  <c r="P127" i="4"/>
  <c r="AW127" i="4"/>
  <c r="AQ127" i="4"/>
  <c r="AA127" i="4"/>
  <c r="K127" i="4"/>
  <c r="AP127" i="4"/>
  <c r="Z127" i="4"/>
  <c r="J127" i="4"/>
  <c r="Y127" i="4"/>
  <c r="D127" i="4"/>
  <c r="AJ127" i="4"/>
  <c r="AM127" i="4"/>
  <c r="W127" i="4"/>
  <c r="G127" i="4"/>
  <c r="AL127" i="4"/>
  <c r="V127" i="4"/>
  <c r="F127" i="4"/>
  <c r="AG127" i="4"/>
  <c r="L127" i="4"/>
  <c r="AR127" i="4"/>
  <c r="AI127" i="4"/>
  <c r="S127" i="4"/>
  <c r="AH127" i="4"/>
  <c r="R127" i="4"/>
  <c r="I127" i="4"/>
  <c r="AO127" i="4"/>
  <c r="T127" i="4"/>
  <c r="AE127" i="4"/>
  <c r="N127" i="4"/>
  <c r="AB127" i="4"/>
  <c r="O127" i="4"/>
  <c r="Q127" i="4"/>
  <c r="AT127" i="4"/>
  <c r="AV127" i="4"/>
  <c r="AD127" i="4"/>
  <c r="AO57" i="4"/>
  <c r="AD57" i="4"/>
  <c r="T57" i="4"/>
  <c r="I57" i="4"/>
  <c r="AK57" i="4"/>
  <c r="P57" i="4"/>
  <c r="AT57" i="4"/>
  <c r="AJ57" i="4"/>
  <c r="Y57" i="4"/>
  <c r="N57" i="4"/>
  <c r="D57" i="4"/>
  <c r="AW57" i="4"/>
  <c r="Z57" i="4"/>
  <c r="E57" i="4"/>
  <c r="AP57" i="4"/>
  <c r="AF57" i="4"/>
  <c r="U57" i="4"/>
  <c r="J57" i="4"/>
  <c r="Q57" i="4"/>
  <c r="AL57" i="4"/>
  <c r="V57" i="4"/>
  <c r="AR57" i="4"/>
  <c r="L57" i="4"/>
  <c r="AG57" i="4"/>
  <c r="AB57" i="4"/>
  <c r="AQ57" i="4"/>
  <c r="AA57" i="4"/>
  <c r="K57" i="4"/>
  <c r="R57" i="4"/>
  <c r="AN57" i="4"/>
  <c r="AM57" i="4"/>
  <c r="W57" i="4"/>
  <c r="G57" i="4"/>
  <c r="X57" i="4"/>
  <c r="AS57" i="4"/>
  <c r="AI57" i="4"/>
  <c r="S57" i="4"/>
  <c r="H57" i="4"/>
  <c r="AC57" i="4"/>
  <c r="F57" i="4"/>
  <c r="AV57" i="4"/>
  <c r="AE57" i="4"/>
  <c r="O57" i="4"/>
  <c r="M57" i="4"/>
  <c r="AH57" i="4"/>
  <c r="N3" i="13"/>
  <c r="BQ75" i="1"/>
  <c r="BR75" i="1"/>
  <c r="BS75" i="1"/>
  <c r="BT75" i="1"/>
  <c r="BU75" i="1"/>
  <c r="BV75" i="1"/>
  <c r="BW75" i="1"/>
  <c r="BX75" i="1"/>
  <c r="BY75" i="1"/>
  <c r="BZ75" i="1"/>
  <c r="CA75" i="1"/>
  <c r="CB75" i="1"/>
  <c r="CC75" i="1"/>
  <c r="CD75" i="1"/>
  <c r="CE75" i="1"/>
  <c r="CF75" i="1"/>
  <c r="CG75" i="1"/>
  <c r="CH75" i="1"/>
  <c r="BP75" i="1"/>
  <c r="BM153" i="4" l="1"/>
  <c r="BM176" i="4"/>
  <c r="BM144" i="4"/>
  <c r="BM135" i="4"/>
  <c r="BM80" i="4"/>
  <c r="BM163" i="4"/>
  <c r="BM169" i="4"/>
  <c r="BM139" i="4"/>
  <c r="BM81" i="4"/>
  <c r="BM83" i="4"/>
  <c r="BM121" i="4"/>
  <c r="BM174" i="4"/>
  <c r="BM28" i="4"/>
  <c r="BM65" i="4"/>
  <c r="BM102" i="4"/>
  <c r="BM98" i="4"/>
  <c r="BM68" i="4"/>
  <c r="BM93" i="4"/>
  <c r="BM39" i="4"/>
  <c r="BM52" i="4"/>
  <c r="BM149" i="4"/>
  <c r="BM36" i="4"/>
  <c r="BM110" i="4"/>
  <c r="BM51" i="4"/>
  <c r="BM95" i="4"/>
  <c r="BM104" i="4"/>
  <c r="BM46" i="4"/>
  <c r="BM99" i="4"/>
  <c r="BM72" i="4"/>
  <c r="BM45" i="4"/>
  <c r="BM56" i="4"/>
  <c r="BM164" i="4"/>
  <c r="BM92" i="4"/>
  <c r="BM161" i="4"/>
  <c r="BM85" i="4"/>
  <c r="BM152" i="4"/>
  <c r="BM100" i="4"/>
  <c r="BM118" i="4"/>
  <c r="BM141" i="4"/>
  <c r="BM148" i="4"/>
  <c r="BM79" i="4"/>
  <c r="BM78" i="4"/>
  <c r="BM108" i="4"/>
  <c r="BM129" i="4"/>
  <c r="BM61" i="4"/>
  <c r="BM58" i="4"/>
  <c r="BM27" i="4"/>
  <c r="BM55" i="4"/>
  <c r="BM90" i="4"/>
  <c r="BM132" i="4"/>
  <c r="BM76" i="4"/>
  <c r="BM146" i="4"/>
  <c r="BM29" i="4"/>
  <c r="BM60" i="4"/>
  <c r="BM47" i="4"/>
  <c r="BM31" i="4"/>
  <c r="BM130" i="4"/>
  <c r="BM160" i="4"/>
  <c r="BM75" i="4"/>
  <c r="BM171" i="4"/>
  <c r="BM106" i="4"/>
  <c r="BM88" i="4"/>
  <c r="BM162" i="4"/>
  <c r="BM111" i="4"/>
  <c r="BM145" i="4"/>
  <c r="BM26" i="4"/>
  <c r="BM34" i="4"/>
  <c r="BM94" i="4"/>
  <c r="BM155" i="4"/>
  <c r="BM42" i="4"/>
  <c r="BM97" i="4"/>
  <c r="BM126" i="4"/>
  <c r="BM168" i="4"/>
  <c r="BM101" i="4"/>
  <c r="BM125" i="4"/>
  <c r="BM138" i="4"/>
  <c r="BM40" i="4"/>
  <c r="BM150" i="4"/>
  <c r="BM63" i="4"/>
  <c r="BM96" i="4"/>
  <c r="BM142" i="4"/>
  <c r="BM159" i="4"/>
  <c r="BM115" i="4"/>
  <c r="BM157" i="4"/>
  <c r="BM151" i="4"/>
  <c r="BM143" i="4"/>
  <c r="BM137" i="4"/>
  <c r="BM105" i="4"/>
  <c r="BM170" i="4"/>
  <c r="BM57" i="4"/>
  <c r="BM127" i="4"/>
  <c r="BM38" i="4"/>
  <c r="BM54" i="4"/>
  <c r="BM73" i="4"/>
  <c r="BM175" i="4"/>
  <c r="BM41" i="4"/>
  <c r="BM37" i="4"/>
  <c r="BM131" i="4"/>
  <c r="BM134" i="4"/>
  <c r="BM62" i="4"/>
  <c r="BM59" i="4"/>
  <c r="BM35" i="4"/>
  <c r="BM48" i="4"/>
  <c r="BM113" i="4"/>
  <c r="BM103" i="4"/>
  <c r="BM158" i="4"/>
  <c r="BM82" i="4"/>
  <c r="BM122" i="4"/>
  <c r="BM49" i="4"/>
  <c r="BM114" i="4"/>
  <c r="BM89" i="4"/>
  <c r="BM66" i="4"/>
  <c r="BM30" i="4"/>
  <c r="BM91" i="4"/>
  <c r="BM69" i="4"/>
  <c r="BM166" i="4"/>
  <c r="BM117" i="4"/>
  <c r="BM77" i="4"/>
  <c r="BM136" i="4"/>
  <c r="BM87" i="4"/>
  <c r="BM109" i="4"/>
  <c r="BM172" i="4"/>
  <c r="BM64" i="4"/>
  <c r="BM44" i="4"/>
  <c r="BM32" i="4"/>
  <c r="BM50" i="4"/>
  <c r="BM70" i="4"/>
  <c r="BM167" i="4"/>
  <c r="BM140" i="4"/>
  <c r="BM165" i="4"/>
  <c r="BM120" i="4"/>
  <c r="BM123" i="4"/>
  <c r="BM147" i="4"/>
  <c r="BM124" i="4"/>
  <c r="BM119" i="4"/>
  <c r="BM67" i="4"/>
  <c r="BM74" i="4"/>
  <c r="BM128" i="4"/>
  <c r="BM156" i="4"/>
  <c r="BM154" i="4"/>
  <c r="BM33" i="4"/>
  <c r="BM71" i="4"/>
  <c r="BM133" i="4"/>
  <c r="BM107" i="4"/>
  <c r="BM116" i="4"/>
  <c r="BM43" i="4"/>
  <c r="BM173" i="4"/>
  <c r="BM84" i="4"/>
  <c r="BM112" i="4"/>
  <c r="BM86" i="4"/>
  <c r="BL173" i="4"/>
  <c r="BL156" i="4"/>
  <c r="BI53" i="4"/>
  <c r="BE155" i="4"/>
  <c r="BF155" i="4" s="1"/>
  <c r="BE58" i="4"/>
  <c r="BF58" i="4" s="1"/>
  <c r="BE78" i="4"/>
  <c r="BJ78" i="4" s="1"/>
  <c r="BC53" i="4"/>
  <c r="BD53" i="4" s="1"/>
  <c r="BE147" i="4"/>
  <c r="BF147" i="4" s="1"/>
  <c r="BE124" i="4"/>
  <c r="BJ124" i="4" s="1"/>
  <c r="BE131" i="4"/>
  <c r="BF131" i="4" s="1"/>
  <c r="BE60" i="4"/>
  <c r="BJ60" i="4" s="1"/>
  <c r="BE142" i="4"/>
  <c r="BF142" i="4" s="1"/>
  <c r="BE133" i="4"/>
  <c r="BF133" i="4" s="1"/>
  <c r="BE149" i="4"/>
  <c r="BF149" i="4" s="1"/>
  <c r="BE111" i="4"/>
  <c r="BJ111" i="4" s="1"/>
  <c r="BE40" i="4"/>
  <c r="BF40" i="4" s="1"/>
  <c r="BE113" i="4"/>
  <c r="BJ113" i="4" s="1"/>
  <c r="BE82" i="4"/>
  <c r="BF82" i="4" s="1"/>
  <c r="BE63" i="4"/>
  <c r="BF63" i="4" s="1"/>
  <c r="BE138" i="4"/>
  <c r="BF138" i="4" s="1"/>
  <c r="BE169" i="4"/>
  <c r="BF169" i="4" s="1"/>
  <c r="BE79" i="4"/>
  <c r="BJ79" i="4" s="1"/>
  <c r="BE84" i="4"/>
  <c r="BF84" i="4" s="1"/>
  <c r="BH32" i="4"/>
  <c r="BE27" i="4"/>
  <c r="BF27" i="4" s="1"/>
  <c r="BE104" i="4"/>
  <c r="BJ104" i="4" s="1"/>
  <c r="BH112" i="4"/>
  <c r="BE112" i="4"/>
  <c r="BF112" i="4" s="1"/>
  <c r="BE46" i="4"/>
  <c r="BJ46" i="4" s="1"/>
  <c r="BE123" i="4"/>
  <c r="BF123" i="4" s="1"/>
  <c r="BE165" i="4"/>
  <c r="BJ165" i="4" s="1"/>
  <c r="BE73" i="4"/>
  <c r="BF73" i="4" s="1"/>
  <c r="BE81" i="4"/>
  <c r="BF81" i="4" s="1"/>
  <c r="BE29" i="4"/>
  <c r="BJ29" i="4" s="1"/>
  <c r="BG176" i="4"/>
  <c r="BE176" i="4"/>
  <c r="BJ176" i="4" s="1"/>
  <c r="BE96" i="4"/>
  <c r="BJ96" i="4" s="1"/>
  <c r="BH34" i="4"/>
  <c r="BE171" i="4"/>
  <c r="BF171" i="4" s="1"/>
  <c r="BH156" i="4"/>
  <c r="BE156" i="4"/>
  <c r="BF156" i="4" s="1"/>
  <c r="BE106" i="4"/>
  <c r="BF106" i="4" s="1"/>
  <c r="BE157" i="4"/>
  <c r="BJ157" i="4" s="1"/>
  <c r="BE170" i="4"/>
  <c r="BJ170" i="4" s="1"/>
  <c r="BE97" i="4"/>
  <c r="BF97" i="4" s="1"/>
  <c r="BE126" i="4"/>
  <c r="BF126" i="4" s="1"/>
  <c r="BE64" i="4"/>
  <c r="BJ64" i="4" s="1"/>
  <c r="BE110" i="4"/>
  <c r="BJ110" i="4" s="1"/>
  <c r="BH152" i="4"/>
  <c r="BE57" i="4"/>
  <c r="BL127" i="4"/>
  <c r="BE38" i="4"/>
  <c r="BL38" i="4"/>
  <c r="BL78" i="4"/>
  <c r="BH78" i="4"/>
  <c r="BL120" i="4"/>
  <c r="BH123" i="4"/>
  <c r="BE145" i="4"/>
  <c r="BE146" i="4"/>
  <c r="BH147" i="4"/>
  <c r="BA175" i="4"/>
  <c r="BC175" i="4" s="1"/>
  <c r="BG175" i="4"/>
  <c r="BL175" i="4"/>
  <c r="BE41" i="4"/>
  <c r="BH41" i="4"/>
  <c r="BH37" i="4"/>
  <c r="BL40" i="4"/>
  <c r="BH65" i="4"/>
  <c r="BA65" i="4"/>
  <c r="BB65" i="4" s="1"/>
  <c r="BG65" i="4"/>
  <c r="BL124" i="4"/>
  <c r="BA102" i="4"/>
  <c r="BC102" i="4" s="1"/>
  <c r="BG102" i="4"/>
  <c r="BL102" i="4"/>
  <c r="BL131" i="4"/>
  <c r="BG98" i="4"/>
  <c r="BH98" i="4"/>
  <c r="BE92" i="4"/>
  <c r="BG92" i="4"/>
  <c r="BA92" i="4"/>
  <c r="BC92" i="4" s="1"/>
  <c r="BH35" i="4"/>
  <c r="BH48" i="4"/>
  <c r="BE54" i="4"/>
  <c r="BL54" i="4"/>
  <c r="BE68" i="4"/>
  <c r="BH68" i="4"/>
  <c r="BG103" i="4"/>
  <c r="BA103" i="4"/>
  <c r="BC103" i="4" s="1"/>
  <c r="BA82" i="4"/>
  <c r="BB82" i="4" s="1"/>
  <c r="BG82" i="4"/>
  <c r="BH122" i="4"/>
  <c r="BH49" i="4"/>
  <c r="BL29" i="4"/>
  <c r="BL60" i="4"/>
  <c r="BG60" i="4"/>
  <c r="BL47" i="4"/>
  <c r="BH93" i="4"/>
  <c r="BA119" i="4"/>
  <c r="BB119" i="4" s="1"/>
  <c r="BG119" i="4"/>
  <c r="BL150" i="4"/>
  <c r="BG150" i="4"/>
  <c r="BA150" i="4"/>
  <c r="BC150" i="4" s="1"/>
  <c r="BG161" i="4"/>
  <c r="BL161" i="4"/>
  <c r="BL63" i="4"/>
  <c r="BE26" i="4"/>
  <c r="BE89" i="4"/>
  <c r="BA67" i="4"/>
  <c r="BC67" i="4" s="1"/>
  <c r="BG67" i="4"/>
  <c r="BL108" i="4"/>
  <c r="BL66" i="4"/>
  <c r="BH66" i="4"/>
  <c r="BE34" i="4"/>
  <c r="BE75" i="4"/>
  <c r="BL142" i="4"/>
  <c r="BA30" i="4"/>
  <c r="BB30" i="4" s="1"/>
  <c r="BG30" i="4"/>
  <c r="BH100" i="4"/>
  <c r="BE100" i="4"/>
  <c r="BA128" i="4"/>
  <c r="BC128" i="4" s="1"/>
  <c r="BG128" i="4"/>
  <c r="BH128" i="4"/>
  <c r="BL128" i="4"/>
  <c r="BE159" i="4"/>
  <c r="BG159" i="4"/>
  <c r="BA159" i="4"/>
  <c r="BC159" i="4" s="1"/>
  <c r="BH159" i="4"/>
  <c r="BL91" i="4"/>
  <c r="BE91" i="4"/>
  <c r="BL39" i="4"/>
  <c r="BH39" i="4"/>
  <c r="BA39" i="4"/>
  <c r="BC39" i="4" s="1"/>
  <c r="BG39" i="4"/>
  <c r="BA138" i="4"/>
  <c r="BC138" i="4" s="1"/>
  <c r="BG138" i="4"/>
  <c r="BG166" i="4"/>
  <c r="BL166" i="4"/>
  <c r="BE154" i="4"/>
  <c r="BE33" i="4"/>
  <c r="BH33" i="4"/>
  <c r="BL52" i="4"/>
  <c r="BG52" i="4"/>
  <c r="BA52" i="4"/>
  <c r="BB52" i="4" s="1"/>
  <c r="BE71" i="4"/>
  <c r="BH85" i="4"/>
  <c r="BG107" i="4"/>
  <c r="BA107" i="4"/>
  <c r="BB107" i="4" s="1"/>
  <c r="BG169" i="4"/>
  <c r="BG157" i="4"/>
  <c r="BA157" i="4"/>
  <c r="BB157" i="4" s="1"/>
  <c r="BL155" i="4"/>
  <c r="BH170" i="4"/>
  <c r="BL117" i="4"/>
  <c r="BA116" i="4"/>
  <c r="BB116" i="4" s="1"/>
  <c r="BG97" i="4"/>
  <c r="BA97" i="4"/>
  <c r="BB97" i="4" s="1"/>
  <c r="BE43" i="4"/>
  <c r="BA61" i="4"/>
  <c r="BB61" i="4" s="1"/>
  <c r="BL136" i="4"/>
  <c r="BE136" i="4"/>
  <c r="BA126" i="4"/>
  <c r="BC126" i="4" s="1"/>
  <c r="BG126" i="4"/>
  <c r="BE87" i="4"/>
  <c r="BE109" i="4"/>
  <c r="BL109" i="4"/>
  <c r="BL149" i="4"/>
  <c r="BH149" i="4"/>
  <c r="BE172" i="4"/>
  <c r="BL172" i="4"/>
  <c r="BH172" i="4"/>
  <c r="BA151" i="4"/>
  <c r="BC151" i="4" s="1"/>
  <c r="BG151" i="4"/>
  <c r="BH151" i="4"/>
  <c r="BE143" i="4"/>
  <c r="BH143" i="4"/>
  <c r="BL64" i="4"/>
  <c r="BE72" i="4"/>
  <c r="BH101" i="4"/>
  <c r="BL88" i="4"/>
  <c r="BH88" i="4"/>
  <c r="BL36" i="4"/>
  <c r="BH137" i="4"/>
  <c r="BG137" i="4"/>
  <c r="BL164" i="4"/>
  <c r="BG84" i="4"/>
  <c r="BA84" i="4"/>
  <c r="BC84" i="4" s="1"/>
  <c r="BL125" i="4"/>
  <c r="BG125" i="4"/>
  <c r="BA125" i="4"/>
  <c r="BC125" i="4" s="1"/>
  <c r="BG27" i="4"/>
  <c r="BA27" i="4"/>
  <c r="BC27" i="4" s="1"/>
  <c r="BH50" i="4"/>
  <c r="BH95" i="4"/>
  <c r="BH104" i="4"/>
  <c r="BE70" i="4"/>
  <c r="BG58" i="4"/>
  <c r="BA58" i="4"/>
  <c r="BC58" i="4" s="1"/>
  <c r="BH58" i="4"/>
  <c r="BL55" i="4"/>
  <c r="BH55" i="4"/>
  <c r="BG162" i="4"/>
  <c r="BA162" i="4"/>
  <c r="BB162" i="4" s="1"/>
  <c r="BE162" i="4"/>
  <c r="BH162" i="4"/>
  <c r="BE99" i="4"/>
  <c r="BL99" i="4"/>
  <c r="BH99" i="4"/>
  <c r="BG111" i="4"/>
  <c r="BA111" i="4"/>
  <c r="BB111" i="4" s="1"/>
  <c r="BH57" i="4"/>
  <c r="BA57" i="4"/>
  <c r="BB57" i="4" s="1"/>
  <c r="BH127" i="4"/>
  <c r="BG127" i="4"/>
  <c r="BA127" i="4"/>
  <c r="BB127" i="4" s="1"/>
  <c r="BH38" i="4"/>
  <c r="BG76" i="4"/>
  <c r="BA76" i="4"/>
  <c r="BC76" i="4" s="1"/>
  <c r="BL123" i="4"/>
  <c r="BH130" i="4"/>
  <c r="BG130" i="4"/>
  <c r="BA130" i="4"/>
  <c r="BC130" i="4" s="1"/>
  <c r="BL145" i="4"/>
  <c r="BG146" i="4"/>
  <c r="BA147" i="4"/>
  <c r="BC147" i="4" s="1"/>
  <c r="BG147" i="4"/>
  <c r="BL28" i="4"/>
  <c r="BL83" i="4"/>
  <c r="BH40" i="4"/>
  <c r="BE65" i="4"/>
  <c r="BG124" i="4"/>
  <c r="BA124" i="4"/>
  <c r="BB124" i="4" s="1"/>
  <c r="BH124" i="4"/>
  <c r="BG80" i="4"/>
  <c r="BA80" i="4"/>
  <c r="BB80" i="4" s="1"/>
  <c r="BH102" i="4"/>
  <c r="BH131" i="4"/>
  <c r="BA134" i="4"/>
  <c r="BC134" i="4" s="1"/>
  <c r="BG134" i="4"/>
  <c r="BL134" i="4"/>
  <c r="BH165" i="4"/>
  <c r="BE62" i="4"/>
  <c r="BE98" i="4"/>
  <c r="BL59" i="4"/>
  <c r="BE59" i="4"/>
  <c r="BL92" i="4"/>
  <c r="BG35" i="4"/>
  <c r="BA35" i="4"/>
  <c r="BB35" i="4" s="1"/>
  <c r="BE48" i="4"/>
  <c r="BH54" i="4"/>
  <c r="BG73" i="4"/>
  <c r="BA73" i="4"/>
  <c r="BB73" i="4" s="1"/>
  <c r="BL113" i="4"/>
  <c r="BE103" i="4"/>
  <c r="BA118" i="4"/>
  <c r="BB118" i="4" s="1"/>
  <c r="BG118" i="4"/>
  <c r="BA141" i="4"/>
  <c r="BC141" i="4" s="1"/>
  <c r="BG141" i="4"/>
  <c r="BL163" i="4"/>
  <c r="BA158" i="4"/>
  <c r="BC158" i="4" s="1"/>
  <c r="BG158" i="4"/>
  <c r="BL158" i="4"/>
  <c r="BH81" i="4"/>
  <c r="BG81" i="4"/>
  <c r="BA81" i="4"/>
  <c r="BC81" i="4" s="1"/>
  <c r="BA49" i="4"/>
  <c r="BC49" i="4" s="1"/>
  <c r="BG49" i="4"/>
  <c r="BH29" i="4"/>
  <c r="BH60" i="4"/>
  <c r="BH47" i="4"/>
  <c r="BL119" i="4"/>
  <c r="BH150" i="4"/>
  <c r="BL176" i="4"/>
  <c r="BH176" i="4"/>
  <c r="BH161" i="4"/>
  <c r="BG63" i="4"/>
  <c r="BA63" i="4"/>
  <c r="BB63" i="4" s="1"/>
  <c r="BL26" i="4"/>
  <c r="BA89" i="4"/>
  <c r="BB89" i="4" s="1"/>
  <c r="BG89" i="4"/>
  <c r="BL89" i="4"/>
  <c r="BL148" i="4"/>
  <c r="BG96" i="4"/>
  <c r="BA96" i="4"/>
  <c r="BB96" i="4" s="1"/>
  <c r="BE67" i="4"/>
  <c r="BH108" i="4"/>
  <c r="BL139" i="4"/>
  <c r="BG139" i="4"/>
  <c r="BA139" i="4"/>
  <c r="BC139" i="4" s="1"/>
  <c r="BE66" i="4"/>
  <c r="BL34" i="4"/>
  <c r="BL144" i="4"/>
  <c r="BG144" i="4"/>
  <c r="BA144" i="4"/>
  <c r="BB144" i="4" s="1"/>
  <c r="BH144" i="4"/>
  <c r="BL75" i="4"/>
  <c r="BH75" i="4"/>
  <c r="BG142" i="4"/>
  <c r="BA142" i="4"/>
  <c r="BB142" i="4" s="1"/>
  <c r="BH142" i="4"/>
  <c r="BL171" i="4"/>
  <c r="BG171" i="4"/>
  <c r="BA171" i="4"/>
  <c r="BB171" i="4" s="1"/>
  <c r="BE30" i="4"/>
  <c r="BL30" i="4"/>
  <c r="BL74" i="4"/>
  <c r="BH74" i="4"/>
  <c r="BE128" i="4"/>
  <c r="BH91" i="4"/>
  <c r="BG69" i="4"/>
  <c r="BA69" i="4"/>
  <c r="BC69" i="4" s="1"/>
  <c r="BE69" i="4"/>
  <c r="BL69" i="4"/>
  <c r="BH115" i="4"/>
  <c r="BE115" i="4"/>
  <c r="BH154" i="4"/>
  <c r="BH106" i="4"/>
  <c r="BG94" i="4"/>
  <c r="BA94" i="4"/>
  <c r="BB94" i="4" s="1"/>
  <c r="BL94" i="4"/>
  <c r="BH52" i="4"/>
  <c r="BE52" i="4"/>
  <c r="BH71" i="4"/>
  <c r="BG133" i="4"/>
  <c r="BA133" i="4"/>
  <c r="BB133" i="4" s="1"/>
  <c r="BH133" i="4"/>
  <c r="BL133" i="4"/>
  <c r="BE85" i="4"/>
  <c r="BG85" i="4"/>
  <c r="BA85" i="4"/>
  <c r="BC85" i="4" s="1"/>
  <c r="BE107" i="4"/>
  <c r="BL107" i="4"/>
  <c r="BH157" i="4"/>
  <c r="BL157" i="4"/>
  <c r="BA155" i="4"/>
  <c r="BB155" i="4" s="1"/>
  <c r="BG155" i="4"/>
  <c r="BG170" i="4"/>
  <c r="BA170" i="4"/>
  <c r="BB170" i="4" s="1"/>
  <c r="BL170" i="4"/>
  <c r="BH79" i="4"/>
  <c r="BH117" i="4"/>
  <c r="BE117" i="4"/>
  <c r="BE116" i="4"/>
  <c r="BL116" i="4"/>
  <c r="BA42" i="4"/>
  <c r="BC42" i="4" s="1"/>
  <c r="BG42" i="4"/>
  <c r="BE42" i="4"/>
  <c r="BL42" i="4"/>
  <c r="BL97" i="4"/>
  <c r="BH43" i="4"/>
  <c r="BL61" i="4"/>
  <c r="BH61" i="4"/>
  <c r="BL126" i="4"/>
  <c r="BE168" i="4"/>
  <c r="BL168" i="4"/>
  <c r="BG109" i="4"/>
  <c r="BA109" i="4"/>
  <c r="BC109" i="4" s="1"/>
  <c r="BH109" i="4"/>
  <c r="BA143" i="4"/>
  <c r="BB143" i="4" s="1"/>
  <c r="BG143" i="4"/>
  <c r="BH64" i="4"/>
  <c r="BG64" i="4"/>
  <c r="BA64" i="4"/>
  <c r="BC64" i="4" s="1"/>
  <c r="BL72" i="4"/>
  <c r="BE101" i="4"/>
  <c r="BL45" i="4"/>
  <c r="BH36" i="4"/>
  <c r="BA56" i="4"/>
  <c r="BB56" i="4" s="1"/>
  <c r="BG56" i="4"/>
  <c r="BL56" i="4"/>
  <c r="BA110" i="4"/>
  <c r="BC110" i="4" s="1"/>
  <c r="BG110" i="4"/>
  <c r="BG105" i="4"/>
  <c r="BA105" i="4"/>
  <c r="BB105" i="4" s="1"/>
  <c r="BL105" i="4"/>
  <c r="BE135" i="4"/>
  <c r="BH164" i="4"/>
  <c r="BL153" i="4"/>
  <c r="BE153" i="4"/>
  <c r="BE152" i="4"/>
  <c r="BL152" i="4"/>
  <c r="BG152" i="4"/>
  <c r="BA152" i="4"/>
  <c r="BC152" i="4" s="1"/>
  <c r="BL32" i="4"/>
  <c r="BE32" i="4"/>
  <c r="BL51" i="4"/>
  <c r="BE51" i="4"/>
  <c r="BE125" i="4"/>
  <c r="BH27" i="4"/>
  <c r="BG50" i="4"/>
  <c r="BA50" i="4"/>
  <c r="BC50" i="4" s="1"/>
  <c r="BL95" i="4"/>
  <c r="BG104" i="4"/>
  <c r="BA104" i="4"/>
  <c r="BC104" i="4" s="1"/>
  <c r="BE167" i="4"/>
  <c r="BG112" i="4"/>
  <c r="BA112" i="4"/>
  <c r="BC112" i="4" s="1"/>
  <c r="BG46" i="4"/>
  <c r="BA46" i="4"/>
  <c r="BB46" i="4" s="1"/>
  <c r="BH140" i="4"/>
  <c r="BE140" i="4"/>
  <c r="BE55" i="4"/>
  <c r="BH90" i="4"/>
  <c r="BL132" i="4"/>
  <c r="BH132" i="4"/>
  <c r="BG99" i="4"/>
  <c r="BA99" i="4"/>
  <c r="BB99" i="4" s="1"/>
  <c r="BH111" i="4"/>
  <c r="BL111" i="4"/>
  <c r="BL121" i="4"/>
  <c r="BH121" i="4"/>
  <c r="BL57" i="4"/>
  <c r="BE127" i="4"/>
  <c r="BA38" i="4"/>
  <c r="BB38" i="4" s="1"/>
  <c r="BG38" i="4"/>
  <c r="BA78" i="4"/>
  <c r="BC78" i="4" s="1"/>
  <c r="BG78" i="4"/>
  <c r="BE120" i="4"/>
  <c r="BA120" i="4"/>
  <c r="BB120" i="4" s="1"/>
  <c r="BG120" i="4"/>
  <c r="BL76" i="4"/>
  <c r="BA123" i="4"/>
  <c r="BB123" i="4" s="1"/>
  <c r="BG123" i="4"/>
  <c r="BG145" i="4"/>
  <c r="BA145" i="4"/>
  <c r="BB145" i="4" s="1"/>
  <c r="BH145" i="4"/>
  <c r="BL146" i="4"/>
  <c r="BA146" i="4"/>
  <c r="BB146" i="4" s="1"/>
  <c r="BL147" i="4"/>
  <c r="BL174" i="4"/>
  <c r="BH174" i="4"/>
  <c r="BA174" i="4"/>
  <c r="BB174" i="4" s="1"/>
  <c r="BG174" i="4"/>
  <c r="BG28" i="4"/>
  <c r="BA28" i="4"/>
  <c r="BB28" i="4" s="1"/>
  <c r="BH28" i="4"/>
  <c r="BA41" i="4"/>
  <c r="BC41" i="4" s="1"/>
  <c r="BG41" i="4"/>
  <c r="BH83" i="4"/>
  <c r="BL80" i="4"/>
  <c r="BH80" i="4"/>
  <c r="BG131" i="4"/>
  <c r="BA131" i="4"/>
  <c r="BC131" i="4" s="1"/>
  <c r="BH134" i="4"/>
  <c r="BA165" i="4"/>
  <c r="BC165" i="4" s="1"/>
  <c r="BG165" i="4"/>
  <c r="BL62" i="4"/>
  <c r="BA98" i="4"/>
  <c r="BC98" i="4" s="1"/>
  <c r="BG59" i="4"/>
  <c r="BA59" i="4"/>
  <c r="BB59" i="4" s="1"/>
  <c r="BH92" i="4"/>
  <c r="BA54" i="4"/>
  <c r="BC54" i="4" s="1"/>
  <c r="BG54" i="4"/>
  <c r="BG68" i="4"/>
  <c r="BA68" i="4"/>
  <c r="BC68" i="4" s="1"/>
  <c r="BL73" i="4"/>
  <c r="BA113" i="4"/>
  <c r="BB113" i="4" s="1"/>
  <c r="BG113" i="4"/>
  <c r="BL103" i="4"/>
  <c r="BE118" i="4"/>
  <c r="BL118" i="4"/>
  <c r="BL141" i="4"/>
  <c r="BH163" i="4"/>
  <c r="BE158" i="4"/>
  <c r="BH158" i="4"/>
  <c r="BE160" i="4"/>
  <c r="BL160" i="4"/>
  <c r="BL82" i="4"/>
  <c r="BA122" i="4"/>
  <c r="BC122" i="4" s="1"/>
  <c r="BG122" i="4"/>
  <c r="BA29" i="4"/>
  <c r="BB29" i="4" s="1"/>
  <c r="BG29" i="4"/>
  <c r="BG47" i="4"/>
  <c r="BA47" i="4"/>
  <c r="BC47" i="4" s="1"/>
  <c r="BE93" i="4"/>
  <c r="BG114" i="4"/>
  <c r="BA114" i="4"/>
  <c r="BB114" i="4" s="1"/>
  <c r="BL114" i="4"/>
  <c r="BE119" i="4"/>
  <c r="BH119" i="4"/>
  <c r="BA176" i="4"/>
  <c r="BC176" i="4" s="1"/>
  <c r="BA161" i="4"/>
  <c r="BC161" i="4" s="1"/>
  <c r="BH26" i="4"/>
  <c r="BH89" i="4"/>
  <c r="BG148" i="4"/>
  <c r="BA148" i="4"/>
  <c r="BB148" i="4" s="1"/>
  <c r="BH148" i="4"/>
  <c r="BH139" i="4"/>
  <c r="BA75" i="4"/>
  <c r="BC75" i="4" s="1"/>
  <c r="BG75" i="4"/>
  <c r="BH171" i="4"/>
  <c r="BH30" i="4"/>
  <c r="BA100" i="4"/>
  <c r="BB100" i="4" s="1"/>
  <c r="BG100" i="4"/>
  <c r="BA74" i="4"/>
  <c r="BC74" i="4" s="1"/>
  <c r="BG74" i="4"/>
  <c r="BL129" i="4"/>
  <c r="BH129" i="4"/>
  <c r="BH69" i="4"/>
  <c r="BA115" i="4"/>
  <c r="BB115" i="4" s="1"/>
  <c r="BG115" i="4"/>
  <c r="BL115" i="4"/>
  <c r="BA166" i="4"/>
  <c r="BB166" i="4" s="1"/>
  <c r="BG156" i="4"/>
  <c r="BA156" i="4"/>
  <c r="BB156" i="4" s="1"/>
  <c r="BL106" i="4"/>
  <c r="BA33" i="4"/>
  <c r="BB33" i="4" s="1"/>
  <c r="BG33" i="4"/>
  <c r="BE94" i="4"/>
  <c r="BH94" i="4"/>
  <c r="BG71" i="4"/>
  <c r="BA71" i="4"/>
  <c r="BC71" i="4" s="1"/>
  <c r="BH107" i="4"/>
  <c r="BL169" i="4"/>
  <c r="BH155" i="4"/>
  <c r="BL79" i="4"/>
  <c r="BA77" i="4"/>
  <c r="BB77" i="4" s="1"/>
  <c r="BG77" i="4"/>
  <c r="BL77" i="4"/>
  <c r="BH116" i="4"/>
  <c r="BH42" i="4"/>
  <c r="BH97" i="4"/>
  <c r="BE61" i="4"/>
  <c r="BA136" i="4"/>
  <c r="BB136" i="4" s="1"/>
  <c r="BG136" i="4"/>
  <c r="BH136" i="4"/>
  <c r="BH126" i="4"/>
  <c r="BG168" i="4"/>
  <c r="BA168" i="4"/>
  <c r="BC168" i="4" s="1"/>
  <c r="BH168" i="4"/>
  <c r="BL87" i="4"/>
  <c r="BH87" i="4"/>
  <c r="BG149" i="4"/>
  <c r="BA149" i="4"/>
  <c r="BC149" i="4" s="1"/>
  <c r="BG172" i="4"/>
  <c r="BA172" i="4"/>
  <c r="BB172" i="4" s="1"/>
  <c r="BL151" i="4"/>
  <c r="BA72" i="4"/>
  <c r="BC72" i="4" s="1"/>
  <c r="BG72" i="4"/>
  <c r="BH72" i="4"/>
  <c r="BA44" i="4"/>
  <c r="BB44" i="4" s="1"/>
  <c r="BG44" i="4"/>
  <c r="BL44" i="4"/>
  <c r="BG88" i="4"/>
  <c r="BA88" i="4"/>
  <c r="BC88" i="4" s="1"/>
  <c r="BH45" i="4"/>
  <c r="BG36" i="4"/>
  <c r="BA36" i="4"/>
  <c r="BC36" i="4" s="1"/>
  <c r="BH56" i="4"/>
  <c r="BL110" i="4"/>
  <c r="BH105" i="4"/>
  <c r="BA164" i="4"/>
  <c r="BB164" i="4" s="1"/>
  <c r="BG164" i="4"/>
  <c r="BG153" i="4"/>
  <c r="BA153" i="4"/>
  <c r="BB153" i="4" s="1"/>
  <c r="BH153" i="4"/>
  <c r="BH173" i="4"/>
  <c r="BG173" i="4"/>
  <c r="BA173" i="4"/>
  <c r="BC173" i="4" s="1"/>
  <c r="BF53" i="4"/>
  <c r="BJ53" i="4"/>
  <c r="BL84" i="4"/>
  <c r="BA51" i="4"/>
  <c r="BB51" i="4" s="1"/>
  <c r="BG51" i="4"/>
  <c r="BH51" i="4"/>
  <c r="BL27" i="4"/>
  <c r="BA95" i="4"/>
  <c r="BC95" i="4" s="1"/>
  <c r="BG95" i="4"/>
  <c r="BL167" i="4"/>
  <c r="BL112" i="4"/>
  <c r="BL46" i="4"/>
  <c r="BL31" i="4"/>
  <c r="BH31" i="4"/>
  <c r="BA55" i="4"/>
  <c r="BC55" i="4" s="1"/>
  <c r="BG55" i="4"/>
  <c r="BL90" i="4"/>
  <c r="BA90" i="4"/>
  <c r="BC90" i="4" s="1"/>
  <c r="BG90" i="4"/>
  <c r="BL86" i="4"/>
  <c r="BH86" i="4"/>
  <c r="BG121" i="4"/>
  <c r="BA121" i="4"/>
  <c r="BC121" i="4" s="1"/>
  <c r="BG57" i="4"/>
  <c r="BH120" i="4"/>
  <c r="BE76" i="4"/>
  <c r="BH76" i="4"/>
  <c r="BL130" i="4"/>
  <c r="BE130" i="4"/>
  <c r="BH146" i="4"/>
  <c r="BE174" i="4"/>
  <c r="BE175" i="4"/>
  <c r="BH175" i="4"/>
  <c r="BE28" i="4"/>
  <c r="BL41" i="4"/>
  <c r="BG83" i="4"/>
  <c r="BA83" i="4"/>
  <c r="BC83" i="4" s="1"/>
  <c r="BE83" i="4"/>
  <c r="BE37" i="4"/>
  <c r="BG37" i="4"/>
  <c r="BA37" i="4"/>
  <c r="BC37" i="4" s="1"/>
  <c r="BL37" i="4"/>
  <c r="BG40" i="4"/>
  <c r="BA40" i="4"/>
  <c r="BC40" i="4" s="1"/>
  <c r="BL65" i="4"/>
  <c r="BE80" i="4"/>
  <c r="BE102" i="4"/>
  <c r="BE134" i="4"/>
  <c r="BL165" i="4"/>
  <c r="BG62" i="4"/>
  <c r="BA62" i="4"/>
  <c r="BC62" i="4" s="1"/>
  <c r="BH62" i="4"/>
  <c r="BL98" i="4"/>
  <c r="BH59" i="4"/>
  <c r="BE35" i="4"/>
  <c r="BL35" i="4"/>
  <c r="BG48" i="4"/>
  <c r="BA48" i="4"/>
  <c r="BB48" i="4" s="1"/>
  <c r="BL48" i="4"/>
  <c r="BL68" i="4"/>
  <c r="BH73" i="4"/>
  <c r="BH113" i="4"/>
  <c r="BH103" i="4"/>
  <c r="BH118" i="4"/>
  <c r="BE141" i="4"/>
  <c r="BH141" i="4"/>
  <c r="BE163" i="4"/>
  <c r="BG163" i="4"/>
  <c r="BA163" i="4"/>
  <c r="BB163" i="4" s="1"/>
  <c r="BH160" i="4"/>
  <c r="BA160" i="4"/>
  <c r="BC160" i="4" s="1"/>
  <c r="BG160" i="4"/>
  <c r="BH82" i="4"/>
  <c r="BL122" i="4"/>
  <c r="BE122" i="4"/>
  <c r="BL81" i="4"/>
  <c r="BL49" i="4"/>
  <c r="BE49" i="4"/>
  <c r="BA60" i="4"/>
  <c r="BC60" i="4" s="1"/>
  <c r="BE47" i="4"/>
  <c r="BA93" i="4"/>
  <c r="BC93" i="4" s="1"/>
  <c r="BL93" i="4"/>
  <c r="BG93" i="4"/>
  <c r="BE114" i="4"/>
  <c r="BH114" i="4"/>
  <c r="BE150" i="4"/>
  <c r="BE161" i="4"/>
  <c r="BH63" i="4"/>
  <c r="BA26" i="4"/>
  <c r="BC26" i="4" s="1"/>
  <c r="BG26" i="4"/>
  <c r="BE148" i="4"/>
  <c r="BL96" i="4"/>
  <c r="BH96" i="4"/>
  <c r="BL67" i="4"/>
  <c r="BH67" i="4"/>
  <c r="BE108" i="4"/>
  <c r="BA108" i="4"/>
  <c r="BC108" i="4" s="1"/>
  <c r="BG108" i="4"/>
  <c r="BE139" i="4"/>
  <c r="BA66" i="4"/>
  <c r="BC66" i="4" s="1"/>
  <c r="BG66" i="4"/>
  <c r="BA34" i="4"/>
  <c r="BC34" i="4" s="1"/>
  <c r="BG34" i="4"/>
  <c r="BE144" i="4"/>
  <c r="BL100" i="4"/>
  <c r="BE74" i="4"/>
  <c r="BG129" i="4"/>
  <c r="BA129" i="4"/>
  <c r="BB129" i="4" s="1"/>
  <c r="BE129" i="4"/>
  <c r="BL159" i="4"/>
  <c r="BG91" i="4"/>
  <c r="BA91" i="4"/>
  <c r="BC91" i="4" s="1"/>
  <c r="BE39" i="4"/>
  <c r="BH138" i="4"/>
  <c r="BL138" i="4"/>
  <c r="BE166" i="4"/>
  <c r="BH166" i="4"/>
  <c r="BL154" i="4"/>
  <c r="BA154" i="4"/>
  <c r="BC154" i="4" s="1"/>
  <c r="BG154" i="4"/>
  <c r="BG106" i="4"/>
  <c r="BA106" i="4"/>
  <c r="BC106" i="4" s="1"/>
  <c r="BL33" i="4"/>
  <c r="BL71" i="4"/>
  <c r="BL85" i="4"/>
  <c r="BH169" i="4"/>
  <c r="BA169" i="4"/>
  <c r="BB169" i="4" s="1"/>
  <c r="BG79" i="4"/>
  <c r="BA79" i="4"/>
  <c r="BB79" i="4" s="1"/>
  <c r="BG117" i="4"/>
  <c r="BA117" i="4"/>
  <c r="BC117" i="4" s="1"/>
  <c r="BE77" i="4"/>
  <c r="BH77" i="4"/>
  <c r="BG116" i="4"/>
  <c r="BA43" i="4"/>
  <c r="BB43" i="4" s="1"/>
  <c r="BG43" i="4"/>
  <c r="BL43" i="4"/>
  <c r="BG61" i="4"/>
  <c r="BA87" i="4"/>
  <c r="BC87" i="4" s="1"/>
  <c r="BG87" i="4"/>
  <c r="BE151" i="4"/>
  <c r="BL143" i="4"/>
  <c r="BL101" i="4"/>
  <c r="BG101" i="4"/>
  <c r="BA101" i="4"/>
  <c r="BB101" i="4" s="1"/>
  <c r="BE44" i="4"/>
  <c r="BH44" i="4"/>
  <c r="BE88" i="4"/>
  <c r="BE45" i="4"/>
  <c r="BA45" i="4"/>
  <c r="BC45" i="4" s="1"/>
  <c r="BG45" i="4"/>
  <c r="BE36" i="4"/>
  <c r="BE56" i="4"/>
  <c r="BH110" i="4"/>
  <c r="BL137" i="4"/>
  <c r="BA137" i="4"/>
  <c r="BB137" i="4" s="1"/>
  <c r="BE137" i="4"/>
  <c r="BE105" i="4"/>
  <c r="BL135" i="4"/>
  <c r="BG135" i="4"/>
  <c r="BA135" i="4"/>
  <c r="BC135" i="4" s="1"/>
  <c r="BH135" i="4"/>
  <c r="BE164" i="4"/>
  <c r="BE173" i="4"/>
  <c r="BH84" i="4"/>
  <c r="BG32" i="4"/>
  <c r="BA32" i="4"/>
  <c r="BC32" i="4" s="1"/>
  <c r="BH125" i="4"/>
  <c r="BE50" i="4"/>
  <c r="BL50" i="4"/>
  <c r="BE95" i="4"/>
  <c r="BL104" i="4"/>
  <c r="BL70" i="4"/>
  <c r="BA70" i="4"/>
  <c r="BB70" i="4" s="1"/>
  <c r="BG70" i="4"/>
  <c r="BH70" i="4"/>
  <c r="BH167" i="4"/>
  <c r="BA167" i="4"/>
  <c r="BC167" i="4" s="1"/>
  <c r="BG167" i="4"/>
  <c r="BL58" i="4"/>
  <c r="BH46" i="4"/>
  <c r="BG31" i="4"/>
  <c r="BA31" i="4"/>
  <c r="BC31" i="4" s="1"/>
  <c r="BE31" i="4"/>
  <c r="BL140" i="4"/>
  <c r="BG140" i="4"/>
  <c r="BA140" i="4"/>
  <c r="BC140" i="4" s="1"/>
  <c r="BE90" i="4"/>
  <c r="BA132" i="4"/>
  <c r="BC132" i="4" s="1"/>
  <c r="BG132" i="4"/>
  <c r="BE132" i="4"/>
  <c r="BL162" i="4"/>
  <c r="BA86" i="4"/>
  <c r="BC86" i="4" s="1"/>
  <c r="BG86" i="4"/>
  <c r="BE86" i="4"/>
  <c r="BE121" i="4"/>
  <c r="D7" i="6"/>
  <c r="H7" i="6"/>
  <c r="L7" i="6"/>
  <c r="F7" i="6"/>
  <c r="J7" i="6"/>
  <c r="N7" i="6"/>
  <c r="E7" i="6"/>
  <c r="M7" i="6"/>
  <c r="I7" i="6"/>
  <c r="O7" i="6"/>
  <c r="G7" i="6"/>
  <c r="K7" i="6"/>
  <c r="D6" i="6"/>
  <c r="H6" i="6"/>
  <c r="L6" i="6"/>
  <c r="F6" i="6"/>
  <c r="J6" i="6"/>
  <c r="N6" i="6"/>
  <c r="I6" i="6"/>
  <c r="E6" i="6"/>
  <c r="M6" i="6"/>
  <c r="K6" i="6"/>
  <c r="O6" i="6"/>
  <c r="G6" i="6"/>
  <c r="D5" i="6"/>
  <c r="H5" i="6"/>
  <c r="L5" i="6"/>
  <c r="F5" i="6"/>
  <c r="J5" i="6"/>
  <c r="N5" i="6"/>
  <c r="E5" i="6"/>
  <c r="M5" i="6"/>
  <c r="I5" i="6"/>
  <c r="G5" i="6"/>
  <c r="O5" i="6"/>
  <c r="K5" i="6"/>
  <c r="U6" i="29" l="1"/>
  <c r="U5" i="29"/>
  <c r="U7" i="29"/>
  <c r="T5" i="29"/>
  <c r="T6" i="29"/>
  <c r="T7" i="29"/>
  <c r="M8" i="6"/>
  <c r="H9" i="6"/>
  <c r="N9" i="6"/>
  <c r="G9" i="6"/>
  <c r="L9" i="6"/>
  <c r="E9" i="6"/>
  <c r="O9" i="6"/>
  <c r="F9" i="6"/>
  <c r="K9" i="6"/>
  <c r="M9" i="6"/>
  <c r="J9" i="6"/>
  <c r="D9" i="6"/>
  <c r="D10" i="6"/>
  <c r="J10" i="6"/>
  <c r="M10" i="6"/>
  <c r="H10" i="6"/>
  <c r="N10" i="6"/>
  <c r="K10" i="6"/>
  <c r="L10" i="6"/>
  <c r="O10" i="6"/>
  <c r="F10" i="6"/>
  <c r="G10" i="6"/>
  <c r="I10" i="6"/>
  <c r="E10" i="6"/>
  <c r="H8" i="6"/>
  <c r="N8" i="6"/>
  <c r="K8" i="6"/>
  <c r="L8" i="6"/>
  <c r="I8" i="6"/>
  <c r="G8" i="6"/>
  <c r="F8" i="6"/>
  <c r="O8" i="6"/>
  <c r="E8" i="6"/>
  <c r="J8" i="6"/>
  <c r="D8" i="6"/>
  <c r="I9" i="6"/>
  <c r="BB26" i="4"/>
  <c r="BD26" i="4" s="1"/>
  <c r="BJ171" i="4"/>
  <c r="BJ84" i="4"/>
  <c r="BF64" i="4"/>
  <c r="BJ147" i="4"/>
  <c r="BI112" i="4"/>
  <c r="BF157" i="4"/>
  <c r="BJ142" i="4"/>
  <c r="BJ40" i="4"/>
  <c r="BJ155" i="4"/>
  <c r="BJ138" i="4"/>
  <c r="BI150" i="4"/>
  <c r="BI60" i="4"/>
  <c r="BC96" i="4"/>
  <c r="BD96" i="4" s="1"/>
  <c r="BC119" i="4"/>
  <c r="BD119" i="4" s="1"/>
  <c r="BF176" i="4"/>
  <c r="BI84" i="4"/>
  <c r="BC82" i="4"/>
  <c r="BD82" i="4" s="1"/>
  <c r="BI156" i="4"/>
  <c r="BI155" i="4"/>
  <c r="BJ149" i="4"/>
  <c r="BF79" i="4"/>
  <c r="BI67" i="4"/>
  <c r="BI118" i="4"/>
  <c r="BC59" i="4"/>
  <c r="BD59" i="4" s="1"/>
  <c r="BI125" i="4"/>
  <c r="BC30" i="4"/>
  <c r="BD30" i="4" s="1"/>
  <c r="BF165" i="4"/>
  <c r="BJ131" i="4"/>
  <c r="BJ82" i="4"/>
  <c r="BI171" i="4"/>
  <c r="BI44" i="4"/>
  <c r="BC120" i="4"/>
  <c r="BD120" i="4" s="1"/>
  <c r="BF110" i="4"/>
  <c r="BC116" i="4"/>
  <c r="BD116" i="4" s="1"/>
  <c r="BJ133" i="4"/>
  <c r="BJ169" i="4"/>
  <c r="BC63" i="4"/>
  <c r="BD63" i="4" s="1"/>
  <c r="BJ58" i="4"/>
  <c r="BF170" i="4"/>
  <c r="BI92" i="4"/>
  <c r="BF124" i="4"/>
  <c r="BI32" i="4"/>
  <c r="BI88" i="4"/>
  <c r="BI89" i="4"/>
  <c r="BC61" i="4"/>
  <c r="BD61" i="4" s="1"/>
  <c r="BF113" i="4"/>
  <c r="BC107" i="4"/>
  <c r="BD107" i="4" s="1"/>
  <c r="BC52" i="4"/>
  <c r="BD52" i="4" s="1"/>
  <c r="BI63" i="4"/>
  <c r="BI73" i="4"/>
  <c r="BI57" i="4"/>
  <c r="BC46" i="4"/>
  <c r="BD46" i="4" s="1"/>
  <c r="BI169" i="4"/>
  <c r="BJ112" i="4"/>
  <c r="BC111" i="4"/>
  <c r="BD111" i="4" s="1"/>
  <c r="BI102" i="4"/>
  <c r="BI82" i="4"/>
  <c r="BC113" i="4"/>
  <c r="BD113" i="4" s="1"/>
  <c r="BJ106" i="4"/>
  <c r="BI30" i="4"/>
  <c r="BI119" i="4"/>
  <c r="BJ73" i="4"/>
  <c r="BI34" i="4"/>
  <c r="BC97" i="4"/>
  <c r="BD97" i="4" s="1"/>
  <c r="BC157" i="4"/>
  <c r="BD157" i="4" s="1"/>
  <c r="BJ63" i="4"/>
  <c r="BF111" i="4"/>
  <c r="BC44" i="4"/>
  <c r="BD44" i="4" s="1"/>
  <c r="BJ27" i="4"/>
  <c r="BI158" i="4"/>
  <c r="BC77" i="4"/>
  <c r="BD77" i="4" s="1"/>
  <c r="BI175" i="4"/>
  <c r="BF104" i="4"/>
  <c r="BI69" i="4"/>
  <c r="BI128" i="4"/>
  <c r="BI152" i="4"/>
  <c r="BF46" i="4"/>
  <c r="BI126" i="4"/>
  <c r="BI42" i="4"/>
  <c r="BC73" i="4"/>
  <c r="BD73" i="4" s="1"/>
  <c r="BI105" i="4"/>
  <c r="BJ81" i="4"/>
  <c r="BI134" i="4"/>
  <c r="BJ97" i="4"/>
  <c r="BF96" i="4"/>
  <c r="BC118" i="4"/>
  <c r="BD118" i="4" s="1"/>
  <c r="BF60" i="4"/>
  <c r="BF29" i="4"/>
  <c r="BI52" i="4"/>
  <c r="BI46" i="4"/>
  <c r="BC166" i="4"/>
  <c r="BD166" i="4" s="1"/>
  <c r="BI120" i="4"/>
  <c r="BJ126" i="4"/>
  <c r="BI107" i="4"/>
  <c r="BJ156" i="4"/>
  <c r="BB165" i="4"/>
  <c r="BD165" i="4" s="1"/>
  <c r="BJ123" i="4"/>
  <c r="BC57" i="4"/>
  <c r="BD57" i="4" s="1"/>
  <c r="BI27" i="4"/>
  <c r="BI161" i="4"/>
  <c r="BF78" i="4"/>
  <c r="BI110" i="4"/>
  <c r="BI166" i="4"/>
  <c r="BI138" i="4"/>
  <c r="BI96" i="4"/>
  <c r="BI114" i="4"/>
  <c r="BI141" i="4"/>
  <c r="BI103" i="4"/>
  <c r="BI146" i="4"/>
  <c r="BI76" i="4"/>
  <c r="BI56" i="4"/>
  <c r="BI97" i="4"/>
  <c r="BC155" i="4"/>
  <c r="BD155" i="4" s="1"/>
  <c r="BI94" i="4"/>
  <c r="BC80" i="4"/>
  <c r="BD80" i="4" s="1"/>
  <c r="BI157" i="4"/>
  <c r="BI137" i="4"/>
  <c r="BI77" i="4"/>
  <c r="BI59" i="4"/>
  <c r="BB55" i="4"/>
  <c r="BD55" i="4" s="1"/>
  <c r="BC94" i="4"/>
  <c r="BD94" i="4" s="1"/>
  <c r="BC171" i="4"/>
  <c r="BD171" i="4" s="1"/>
  <c r="BB112" i="4"/>
  <c r="BD112" i="4" s="1"/>
  <c r="BB64" i="4"/>
  <c r="BD64" i="4" s="1"/>
  <c r="BI113" i="4"/>
  <c r="BB71" i="4"/>
  <c r="BD71" i="4" s="1"/>
  <c r="BC56" i="4"/>
  <c r="BD56" i="4" s="1"/>
  <c r="BB84" i="4"/>
  <c r="BD84" i="4" s="1"/>
  <c r="BB39" i="4"/>
  <c r="BD39" i="4" s="1"/>
  <c r="BB159" i="4"/>
  <c r="BD159" i="4" s="1"/>
  <c r="BB67" i="4"/>
  <c r="BD67" i="4" s="1"/>
  <c r="BI167" i="4"/>
  <c r="BB45" i="4"/>
  <c r="BD45" i="4" s="1"/>
  <c r="BB87" i="4"/>
  <c r="BD87" i="4" s="1"/>
  <c r="BB117" i="4"/>
  <c r="BD117" i="4" s="1"/>
  <c r="BB40" i="4"/>
  <c r="BD40" i="4" s="1"/>
  <c r="BC51" i="4"/>
  <c r="BD51" i="4" s="1"/>
  <c r="BI173" i="4"/>
  <c r="BB72" i="4"/>
  <c r="BD72" i="4" s="1"/>
  <c r="BB34" i="4"/>
  <c r="BD34" i="4" s="1"/>
  <c r="BB37" i="4"/>
  <c r="BD37" i="4" s="1"/>
  <c r="BI142" i="4"/>
  <c r="BI81" i="4"/>
  <c r="BC124" i="4"/>
  <c r="BD124" i="4" s="1"/>
  <c r="BI127" i="4"/>
  <c r="BB103" i="4"/>
  <c r="BD103" i="4" s="1"/>
  <c r="BB154" i="4"/>
  <c r="BD154" i="4" s="1"/>
  <c r="BI72" i="4"/>
  <c r="BC174" i="4"/>
  <c r="BD174" i="4" s="1"/>
  <c r="BB108" i="4"/>
  <c r="BD108" i="4" s="1"/>
  <c r="BB62" i="4"/>
  <c r="BD62" i="4" s="1"/>
  <c r="BC146" i="4"/>
  <c r="BD146" i="4" s="1"/>
  <c r="BI139" i="4"/>
  <c r="BC148" i="4"/>
  <c r="BD148" i="4" s="1"/>
  <c r="BB54" i="4"/>
  <c r="BD54" i="4" s="1"/>
  <c r="BI80" i="4"/>
  <c r="BI176" i="4"/>
  <c r="BB93" i="4"/>
  <c r="BD93" i="4" s="1"/>
  <c r="BI136" i="4"/>
  <c r="BB176" i="4"/>
  <c r="BD176" i="4" s="1"/>
  <c r="BI111" i="4"/>
  <c r="BB152" i="4"/>
  <c r="BD152" i="4" s="1"/>
  <c r="BB69" i="4"/>
  <c r="BD69" i="4" s="1"/>
  <c r="BC142" i="4"/>
  <c r="BD142" i="4" s="1"/>
  <c r="BC144" i="4"/>
  <c r="BD144" i="4" s="1"/>
  <c r="BB76" i="4"/>
  <c r="BD76" i="4" s="1"/>
  <c r="BC127" i="4"/>
  <c r="BD127" i="4" s="1"/>
  <c r="BC162" i="4"/>
  <c r="BD162" i="4" s="1"/>
  <c r="BB151" i="4"/>
  <c r="BD151" i="4" s="1"/>
  <c r="BI159" i="4"/>
  <c r="BB132" i="4"/>
  <c r="BD132" i="4" s="1"/>
  <c r="BB140" i="4"/>
  <c r="BD140" i="4" s="1"/>
  <c r="BC70" i="4"/>
  <c r="BD70" i="4" s="1"/>
  <c r="BC114" i="4"/>
  <c r="BD114" i="4" s="1"/>
  <c r="BI160" i="4"/>
  <c r="BB121" i="4"/>
  <c r="BD121" i="4" s="1"/>
  <c r="BC105" i="4"/>
  <c r="BD105" i="4" s="1"/>
  <c r="BB36" i="4"/>
  <c r="BD36" i="4" s="1"/>
  <c r="BB168" i="4"/>
  <c r="BD168" i="4" s="1"/>
  <c r="BB75" i="4"/>
  <c r="BD75" i="4" s="1"/>
  <c r="BI148" i="4"/>
  <c r="BC89" i="4"/>
  <c r="BD89" i="4" s="1"/>
  <c r="BB161" i="4"/>
  <c r="BD161" i="4" s="1"/>
  <c r="BC145" i="4"/>
  <c r="BD145" i="4" s="1"/>
  <c r="BB50" i="4"/>
  <c r="BD50" i="4" s="1"/>
  <c r="BB109" i="4"/>
  <c r="BD109" i="4" s="1"/>
  <c r="BB49" i="4"/>
  <c r="BD49" i="4" s="1"/>
  <c r="BB158" i="4"/>
  <c r="BD158" i="4" s="1"/>
  <c r="BI39" i="4"/>
  <c r="BB150" i="4"/>
  <c r="BD150" i="4" s="1"/>
  <c r="BJ86" i="4"/>
  <c r="BF86" i="4"/>
  <c r="BJ31" i="4"/>
  <c r="BF31" i="4"/>
  <c r="BB167" i="4"/>
  <c r="BD167" i="4" s="1"/>
  <c r="BJ50" i="4"/>
  <c r="BF50" i="4"/>
  <c r="BF164" i="4"/>
  <c r="BJ164" i="4"/>
  <c r="BB135" i="4"/>
  <c r="BD135" i="4" s="1"/>
  <c r="BJ137" i="4"/>
  <c r="BF137" i="4"/>
  <c r="BF151" i="4"/>
  <c r="BJ151" i="4"/>
  <c r="BJ77" i="4"/>
  <c r="BF77" i="4"/>
  <c r="BB106" i="4"/>
  <c r="BD106" i="4" s="1"/>
  <c r="BF129" i="4"/>
  <c r="BJ129" i="4"/>
  <c r="BB66" i="4"/>
  <c r="BD66" i="4" s="1"/>
  <c r="BF150" i="4"/>
  <c r="BJ150" i="4"/>
  <c r="BF122" i="4"/>
  <c r="BJ122" i="4"/>
  <c r="BJ134" i="4"/>
  <c r="BF134" i="4"/>
  <c r="BB83" i="4"/>
  <c r="BD83" i="4" s="1"/>
  <c r="BJ28" i="4"/>
  <c r="BF28" i="4"/>
  <c r="BB95" i="4"/>
  <c r="BD95" i="4" s="1"/>
  <c r="BI51" i="4"/>
  <c r="BI153" i="4"/>
  <c r="BB149" i="4"/>
  <c r="BD149" i="4" s="1"/>
  <c r="BI168" i="4"/>
  <c r="BC136" i="4"/>
  <c r="BD136" i="4" s="1"/>
  <c r="BJ93" i="4"/>
  <c r="BF93" i="4"/>
  <c r="BJ160" i="4"/>
  <c r="BF160" i="4"/>
  <c r="BI163" i="4"/>
  <c r="BB98" i="4"/>
  <c r="BD98" i="4" s="1"/>
  <c r="BI145" i="4"/>
  <c r="BJ120" i="4"/>
  <c r="BF120" i="4"/>
  <c r="BI132" i="4"/>
  <c r="BI90" i="4"/>
  <c r="BB104" i="4"/>
  <c r="BD104" i="4" s="1"/>
  <c r="BJ125" i="4"/>
  <c r="BF125" i="4"/>
  <c r="BJ32" i="4"/>
  <c r="BF32" i="4"/>
  <c r="BJ152" i="4"/>
  <c r="BF152" i="4"/>
  <c r="BC164" i="4"/>
  <c r="BD164" i="4" s="1"/>
  <c r="BI109" i="4"/>
  <c r="BC156" i="4"/>
  <c r="BD156" i="4" s="1"/>
  <c r="BC115" i="4"/>
  <c r="BD115" i="4" s="1"/>
  <c r="BJ69" i="4"/>
  <c r="BF69" i="4"/>
  <c r="BI91" i="4"/>
  <c r="BJ30" i="4"/>
  <c r="BF30" i="4"/>
  <c r="BI47" i="4"/>
  <c r="BC29" i="4"/>
  <c r="BD29" i="4" s="1"/>
  <c r="BB81" i="4"/>
  <c r="BD81" i="4" s="1"/>
  <c r="BJ48" i="4"/>
  <c r="BF48" i="4"/>
  <c r="BB130" i="4"/>
  <c r="BD130" i="4" s="1"/>
  <c r="BI130" i="4"/>
  <c r="BC38" i="4"/>
  <c r="BD38" i="4" s="1"/>
  <c r="BI162" i="4"/>
  <c r="BI55" i="4"/>
  <c r="BI58" i="4"/>
  <c r="BF70" i="4"/>
  <c r="BJ70" i="4"/>
  <c r="BI50" i="4"/>
  <c r="BC101" i="4"/>
  <c r="BD101" i="4" s="1"/>
  <c r="BI151" i="4"/>
  <c r="BC172" i="4"/>
  <c r="BD172" i="4" s="1"/>
  <c r="BJ172" i="4"/>
  <c r="BF172" i="4"/>
  <c r="BB126" i="4"/>
  <c r="BD126" i="4" s="1"/>
  <c r="BJ43" i="4"/>
  <c r="BF43" i="4"/>
  <c r="BC170" i="4"/>
  <c r="BD170" i="4" s="1"/>
  <c r="BJ154" i="4"/>
  <c r="BF154" i="4"/>
  <c r="BB138" i="4"/>
  <c r="BD138" i="4" s="1"/>
  <c r="BJ159" i="4"/>
  <c r="BF159" i="4"/>
  <c r="BC100" i="4"/>
  <c r="BD100" i="4" s="1"/>
  <c r="BJ34" i="4"/>
  <c r="BF34" i="4"/>
  <c r="BI93" i="4"/>
  <c r="BB60" i="4"/>
  <c r="BD60" i="4" s="1"/>
  <c r="BI35" i="4"/>
  <c r="BJ41" i="4"/>
  <c r="BF41" i="4"/>
  <c r="BJ145" i="4"/>
  <c r="BF145" i="4"/>
  <c r="BB86" i="4"/>
  <c r="BD86" i="4" s="1"/>
  <c r="BI70" i="4"/>
  <c r="BJ95" i="4"/>
  <c r="BF95" i="4"/>
  <c r="BI135" i="4"/>
  <c r="BJ56" i="4"/>
  <c r="BF56" i="4"/>
  <c r="BC169" i="4"/>
  <c r="BD169" i="4" s="1"/>
  <c r="BB91" i="4"/>
  <c r="BD91" i="4" s="1"/>
  <c r="BJ139" i="4"/>
  <c r="BF139" i="4"/>
  <c r="BJ108" i="4"/>
  <c r="BF108" i="4"/>
  <c r="BJ148" i="4"/>
  <c r="BF148" i="4"/>
  <c r="BJ47" i="4"/>
  <c r="BF47" i="4"/>
  <c r="BB160" i="4"/>
  <c r="BD160" i="4" s="1"/>
  <c r="BF141" i="4"/>
  <c r="BJ141" i="4"/>
  <c r="BJ35" i="4"/>
  <c r="BF35" i="4"/>
  <c r="BF102" i="4"/>
  <c r="BJ102" i="4"/>
  <c r="BF37" i="4"/>
  <c r="BJ37" i="4"/>
  <c r="BB90" i="4"/>
  <c r="BD90" i="4" s="1"/>
  <c r="BI31" i="4"/>
  <c r="BI45" i="4"/>
  <c r="BI87" i="4"/>
  <c r="BB122" i="4"/>
  <c r="BD122" i="4" s="1"/>
  <c r="BJ118" i="4"/>
  <c r="BF118" i="4"/>
  <c r="BB68" i="4"/>
  <c r="BD68" i="4" s="1"/>
  <c r="BI83" i="4"/>
  <c r="BC28" i="4"/>
  <c r="BD28" i="4" s="1"/>
  <c r="BI174" i="4"/>
  <c r="BB78" i="4"/>
  <c r="BD78" i="4" s="1"/>
  <c r="BJ55" i="4"/>
  <c r="BF55" i="4"/>
  <c r="BJ51" i="4"/>
  <c r="BF51" i="4"/>
  <c r="BJ153" i="4"/>
  <c r="BF153" i="4"/>
  <c r="BI164" i="4"/>
  <c r="BI64" i="4"/>
  <c r="BI43" i="4"/>
  <c r="BJ116" i="4"/>
  <c r="BF116" i="4"/>
  <c r="BI79" i="4"/>
  <c r="BB85" i="4"/>
  <c r="BD85" i="4" s="1"/>
  <c r="BC133" i="4"/>
  <c r="BD133" i="4" s="1"/>
  <c r="BI71" i="4"/>
  <c r="BI115" i="4"/>
  <c r="BI108" i="4"/>
  <c r="BJ98" i="4"/>
  <c r="BF98" i="4"/>
  <c r="BI131" i="4"/>
  <c r="BI38" i="4"/>
  <c r="BJ162" i="4"/>
  <c r="BF162" i="4"/>
  <c r="BI104" i="4"/>
  <c r="BC137" i="4"/>
  <c r="BD137" i="4" s="1"/>
  <c r="BI101" i="4"/>
  <c r="BC143" i="4"/>
  <c r="BD143" i="4" s="1"/>
  <c r="BI172" i="4"/>
  <c r="BI149" i="4"/>
  <c r="BC33" i="4"/>
  <c r="BD33" i="4" s="1"/>
  <c r="BJ91" i="4"/>
  <c r="BF91" i="4"/>
  <c r="BI100" i="4"/>
  <c r="BI66" i="4"/>
  <c r="BJ89" i="4"/>
  <c r="BF89" i="4"/>
  <c r="BI68" i="4"/>
  <c r="BJ54" i="4"/>
  <c r="BF54" i="4"/>
  <c r="BC35" i="4"/>
  <c r="BD35" i="4" s="1"/>
  <c r="BF92" i="4"/>
  <c r="BJ92" i="4"/>
  <c r="BB102" i="4"/>
  <c r="BD102" i="4" s="1"/>
  <c r="BI65" i="4"/>
  <c r="BI37" i="4"/>
  <c r="BC123" i="4"/>
  <c r="BD123" i="4" s="1"/>
  <c r="BI78" i="4"/>
  <c r="BJ132" i="4"/>
  <c r="BF132" i="4"/>
  <c r="BF90" i="4"/>
  <c r="BJ90" i="4"/>
  <c r="BB31" i="4"/>
  <c r="BD31" i="4" s="1"/>
  <c r="BB32" i="4"/>
  <c r="BD32" i="4" s="1"/>
  <c r="BJ36" i="4"/>
  <c r="BF36" i="4"/>
  <c r="BJ45" i="4"/>
  <c r="BF45" i="4"/>
  <c r="BF44" i="4"/>
  <c r="BJ44" i="4"/>
  <c r="BJ166" i="4"/>
  <c r="BF166" i="4"/>
  <c r="BF39" i="4"/>
  <c r="BJ39" i="4"/>
  <c r="BJ144" i="4"/>
  <c r="BF144" i="4"/>
  <c r="BI62" i="4"/>
  <c r="BF80" i="4"/>
  <c r="BJ80" i="4"/>
  <c r="BJ83" i="4"/>
  <c r="BF83" i="4"/>
  <c r="BJ175" i="4"/>
  <c r="BF175" i="4"/>
  <c r="BJ130" i="4"/>
  <c r="BF130" i="4"/>
  <c r="BJ76" i="4"/>
  <c r="BF76" i="4"/>
  <c r="BI86" i="4"/>
  <c r="BB173" i="4"/>
  <c r="BD173" i="4" s="1"/>
  <c r="BB88" i="4"/>
  <c r="BD88" i="4" s="1"/>
  <c r="BI116" i="4"/>
  <c r="BC129" i="4"/>
  <c r="BD129" i="4" s="1"/>
  <c r="BB74" i="4"/>
  <c r="BD74" i="4" s="1"/>
  <c r="BI26" i="4"/>
  <c r="BB47" i="4"/>
  <c r="BD47" i="4" s="1"/>
  <c r="BF158" i="4"/>
  <c r="BJ158" i="4"/>
  <c r="BB131" i="4"/>
  <c r="BD131" i="4" s="1"/>
  <c r="BB41" i="4"/>
  <c r="BD41" i="4" s="1"/>
  <c r="BI28" i="4"/>
  <c r="BJ140" i="4"/>
  <c r="BF140" i="4"/>
  <c r="BF167" i="4"/>
  <c r="BJ167" i="4"/>
  <c r="BJ135" i="4"/>
  <c r="BF135" i="4"/>
  <c r="BJ101" i="4"/>
  <c r="BF101" i="4"/>
  <c r="BF168" i="4"/>
  <c r="BJ168" i="4"/>
  <c r="BI61" i="4"/>
  <c r="BC43" i="4"/>
  <c r="BD43" i="4" s="1"/>
  <c r="BB42" i="4"/>
  <c r="BD42" i="4" s="1"/>
  <c r="BJ117" i="4"/>
  <c r="BF117" i="4"/>
  <c r="BC79" i="4"/>
  <c r="BD79" i="4" s="1"/>
  <c r="BF107" i="4"/>
  <c r="BJ107" i="4"/>
  <c r="BF85" i="4"/>
  <c r="BJ85" i="4"/>
  <c r="BI133" i="4"/>
  <c r="BF52" i="4"/>
  <c r="BJ52" i="4"/>
  <c r="BI106" i="4"/>
  <c r="BF128" i="4"/>
  <c r="BJ128" i="4"/>
  <c r="BI144" i="4"/>
  <c r="BB139" i="4"/>
  <c r="BD139" i="4" s="1"/>
  <c r="BJ67" i="4"/>
  <c r="BF67" i="4"/>
  <c r="BB141" i="4"/>
  <c r="BD141" i="4" s="1"/>
  <c r="BF59" i="4"/>
  <c r="BJ59" i="4"/>
  <c r="BJ62" i="4"/>
  <c r="BF62" i="4"/>
  <c r="BB134" i="4"/>
  <c r="BD134" i="4" s="1"/>
  <c r="BI124" i="4"/>
  <c r="BJ65" i="4"/>
  <c r="BF65" i="4"/>
  <c r="BB147" i="4"/>
  <c r="BD147" i="4" s="1"/>
  <c r="BC99" i="4"/>
  <c r="BD99" i="4" s="1"/>
  <c r="BF99" i="4"/>
  <c r="BJ99" i="4"/>
  <c r="BB27" i="4"/>
  <c r="BD27" i="4" s="1"/>
  <c r="BB125" i="4"/>
  <c r="BD125" i="4" s="1"/>
  <c r="BF72" i="4"/>
  <c r="BJ72" i="4"/>
  <c r="BI143" i="4"/>
  <c r="BJ109" i="4"/>
  <c r="BF109" i="4"/>
  <c r="BI85" i="4"/>
  <c r="BI33" i="4"/>
  <c r="BB128" i="4"/>
  <c r="BD128" i="4" s="1"/>
  <c r="BF26" i="4"/>
  <c r="BJ26" i="4"/>
  <c r="BI49" i="4"/>
  <c r="BF68" i="4"/>
  <c r="BJ68" i="4"/>
  <c r="BC48" i="4"/>
  <c r="BD48" i="4" s="1"/>
  <c r="BB92" i="4"/>
  <c r="BD92" i="4" s="1"/>
  <c r="BC65" i="4"/>
  <c r="BD65" i="4" s="1"/>
  <c r="BI147" i="4"/>
  <c r="BI123" i="4"/>
  <c r="BF121" i="4"/>
  <c r="BJ121" i="4"/>
  <c r="BJ173" i="4"/>
  <c r="BF173" i="4"/>
  <c r="BF105" i="4"/>
  <c r="BJ105" i="4"/>
  <c r="BJ88" i="4"/>
  <c r="BF88" i="4"/>
  <c r="BJ74" i="4"/>
  <c r="BF74" i="4"/>
  <c r="BF161" i="4"/>
  <c r="BJ161" i="4"/>
  <c r="BF114" i="4"/>
  <c r="BJ114" i="4"/>
  <c r="BJ49" i="4"/>
  <c r="BF49" i="4"/>
  <c r="BJ163" i="4"/>
  <c r="BF163" i="4"/>
  <c r="BJ174" i="4"/>
  <c r="BF174" i="4"/>
  <c r="BC153" i="4"/>
  <c r="BD153" i="4" s="1"/>
  <c r="BF61" i="4"/>
  <c r="BJ61" i="4"/>
  <c r="BF94" i="4"/>
  <c r="BJ94" i="4"/>
  <c r="BI129" i="4"/>
  <c r="BF119" i="4"/>
  <c r="BJ119" i="4"/>
  <c r="BC163" i="4"/>
  <c r="BD163" i="4" s="1"/>
  <c r="BF127" i="4"/>
  <c r="BJ127" i="4"/>
  <c r="BI121" i="4"/>
  <c r="BI140" i="4"/>
  <c r="BB110" i="4"/>
  <c r="BD110" i="4" s="1"/>
  <c r="BI36" i="4"/>
  <c r="BJ42" i="4"/>
  <c r="BF42" i="4"/>
  <c r="BI117" i="4"/>
  <c r="BI154" i="4"/>
  <c r="BJ115" i="4"/>
  <c r="BF115" i="4"/>
  <c r="BI74" i="4"/>
  <c r="BI75" i="4"/>
  <c r="BJ66" i="4"/>
  <c r="BF66" i="4"/>
  <c r="BI29" i="4"/>
  <c r="BJ103" i="4"/>
  <c r="BF103" i="4"/>
  <c r="BI54" i="4"/>
  <c r="BI165" i="4"/>
  <c r="BI40" i="4"/>
  <c r="BI99" i="4"/>
  <c r="BB58" i="4"/>
  <c r="BD58" i="4" s="1"/>
  <c r="BI95" i="4"/>
  <c r="BJ143" i="4"/>
  <c r="BF143" i="4"/>
  <c r="BF87" i="4"/>
  <c r="BJ87" i="4"/>
  <c r="BF136" i="4"/>
  <c r="BJ136" i="4"/>
  <c r="BI170" i="4"/>
  <c r="BJ71" i="4"/>
  <c r="BF71" i="4"/>
  <c r="BJ33" i="4"/>
  <c r="BF33" i="4"/>
  <c r="BJ100" i="4"/>
  <c r="BF100" i="4"/>
  <c r="BJ75" i="4"/>
  <c r="BF75" i="4"/>
  <c r="BI122" i="4"/>
  <c r="BI48" i="4"/>
  <c r="BI98" i="4"/>
  <c r="BI41" i="4"/>
  <c r="BB175" i="4"/>
  <c r="BD175" i="4" s="1"/>
  <c r="BF146" i="4"/>
  <c r="BJ146" i="4"/>
  <c r="BJ38" i="4"/>
  <c r="BF38" i="4"/>
  <c r="BF57" i="4"/>
  <c r="BJ57" i="4"/>
  <c r="U10" i="29" l="1"/>
  <c r="T9" i="29"/>
  <c r="T8" i="29"/>
  <c r="U9" i="29"/>
  <c r="U8" i="29"/>
  <c r="T10" i="29"/>
  <c r="D13" i="6"/>
  <c r="J13" i="6"/>
  <c r="I13" i="6"/>
  <c r="H13" i="6"/>
  <c r="N13" i="6"/>
  <c r="G13" i="6"/>
  <c r="E13" i="6"/>
  <c r="M13" i="6"/>
  <c r="L13" i="6"/>
  <c r="F13" i="6"/>
  <c r="O13" i="6"/>
  <c r="K13" i="6"/>
  <c r="H12" i="6"/>
  <c r="N12" i="6"/>
  <c r="K12" i="6"/>
  <c r="L12" i="6"/>
  <c r="I12" i="6"/>
  <c r="G12" i="6"/>
  <c r="F12" i="6"/>
  <c r="O12" i="6"/>
  <c r="J12" i="6"/>
  <c r="E12" i="6"/>
  <c r="D12" i="6"/>
  <c r="M12" i="6"/>
  <c r="F11" i="6"/>
  <c r="M11" i="6"/>
  <c r="K11" i="6"/>
  <c r="D11" i="6"/>
  <c r="J11" i="6"/>
  <c r="I11" i="6"/>
  <c r="N11" i="6"/>
  <c r="E11" i="6"/>
  <c r="H11" i="6"/>
  <c r="L11" i="6"/>
  <c r="O11" i="6"/>
  <c r="G11" i="6"/>
  <c r="AY3" i="4"/>
  <c r="U11" i="29" l="1"/>
  <c r="T11" i="29"/>
  <c r="T12" i="29"/>
  <c r="U13" i="29"/>
  <c r="U12" i="29"/>
  <c r="T13" i="29"/>
  <c r="F14" i="6"/>
  <c r="E14" i="6"/>
  <c r="G14" i="6"/>
  <c r="L14" i="6"/>
  <c r="M14" i="6"/>
  <c r="D14" i="6"/>
  <c r="N14" i="6"/>
  <c r="O14" i="6"/>
  <c r="K14" i="6"/>
  <c r="I14" i="6"/>
  <c r="H14" i="6"/>
  <c r="J14" i="6"/>
  <c r="H15" i="6"/>
  <c r="N15" i="6"/>
  <c r="O15" i="6"/>
  <c r="L15" i="6"/>
  <c r="E15" i="6"/>
  <c r="G15" i="6"/>
  <c r="M15" i="6"/>
  <c r="D15" i="6"/>
  <c r="K15" i="6"/>
  <c r="J15" i="6"/>
  <c r="F15" i="6"/>
  <c r="I15" i="6"/>
  <c r="H16" i="6"/>
  <c r="N16" i="6"/>
  <c r="K16" i="6"/>
  <c r="L16" i="6"/>
  <c r="I16" i="6"/>
  <c r="G16" i="6"/>
  <c r="F16" i="6"/>
  <c r="O16" i="6"/>
  <c r="J16" i="6"/>
  <c r="M16" i="6"/>
  <c r="E16" i="6"/>
  <c r="D16" i="6"/>
  <c r="O3" i="6"/>
  <c r="N3" i="6"/>
  <c r="AA26" i="6" l="1"/>
  <c r="AB26" i="6"/>
  <c r="AA25" i="6"/>
  <c r="AB25" i="6"/>
  <c r="T16" i="29"/>
  <c r="T15" i="29"/>
  <c r="U16" i="29"/>
  <c r="T14" i="29"/>
  <c r="U14" i="29"/>
  <c r="U15" i="29"/>
  <c r="F19" i="6"/>
  <c r="M19" i="6"/>
  <c r="K19" i="6"/>
  <c r="J19" i="6"/>
  <c r="O19" i="6"/>
  <c r="H19" i="6"/>
  <c r="E19" i="6"/>
  <c r="N19" i="6"/>
  <c r="I19" i="6"/>
  <c r="G19" i="6"/>
  <c r="L19" i="6"/>
  <c r="D19" i="6"/>
  <c r="H18" i="6"/>
  <c r="N18" i="6"/>
  <c r="K18" i="6"/>
  <c r="L18" i="6"/>
  <c r="I18" i="6"/>
  <c r="O18" i="6"/>
  <c r="E18" i="6"/>
  <c r="D18" i="6"/>
  <c r="M18" i="6"/>
  <c r="F18" i="6"/>
  <c r="J18" i="6"/>
  <c r="G18" i="6"/>
  <c r="F17" i="6"/>
  <c r="M17" i="6"/>
  <c r="K17" i="6"/>
  <c r="D17" i="6"/>
  <c r="J17" i="6"/>
  <c r="I17" i="6"/>
  <c r="N17" i="6"/>
  <c r="E17" i="6"/>
  <c r="H17" i="6"/>
  <c r="L17" i="6"/>
  <c r="G17" i="6"/>
  <c r="O17" i="6"/>
  <c r="BL24" i="1"/>
  <c r="BL25" i="1"/>
  <c r="C7" i="5"/>
  <c r="C11" i="5"/>
  <c r="C15" i="5"/>
  <c r="C19" i="5"/>
  <c r="C23" i="5"/>
  <c r="C27" i="5"/>
  <c r="C31" i="5"/>
  <c r="C35" i="5"/>
  <c r="C39" i="5"/>
  <c r="C43" i="5"/>
  <c r="C47" i="5"/>
  <c r="C51" i="5"/>
  <c r="C55" i="5"/>
  <c r="C59" i="5"/>
  <c r="C63" i="5"/>
  <c r="C67" i="5"/>
  <c r="C71" i="5"/>
  <c r="C75" i="5"/>
  <c r="C79" i="5"/>
  <c r="C83" i="5"/>
  <c r="C87" i="5"/>
  <c r="C91" i="5"/>
  <c r="C95" i="5"/>
  <c r="C99" i="5"/>
  <c r="C103" i="5"/>
  <c r="C107" i="5"/>
  <c r="C111" i="5"/>
  <c r="C115" i="5"/>
  <c r="C119" i="5"/>
  <c r="C123" i="5"/>
  <c r="C127" i="5"/>
  <c r="C131" i="5"/>
  <c r="C135" i="5"/>
  <c r="C139" i="5"/>
  <c r="C143" i="5"/>
  <c r="C147" i="5"/>
  <c r="C151" i="5"/>
  <c r="C155" i="5"/>
  <c r="C159" i="5"/>
  <c r="C163" i="5"/>
  <c r="C167" i="5"/>
  <c r="C171" i="5"/>
  <c r="C175" i="5"/>
  <c r="C179" i="5"/>
  <c r="C183" i="5"/>
  <c r="C187" i="5"/>
  <c r="C191" i="5"/>
  <c r="C195" i="5"/>
  <c r="C199" i="5"/>
  <c r="C203" i="5"/>
  <c r="C207" i="5"/>
  <c r="C211" i="5"/>
  <c r="C215" i="5"/>
  <c r="C219" i="5"/>
  <c r="C223" i="5"/>
  <c r="C227" i="5"/>
  <c r="C231" i="5"/>
  <c r="C235" i="5"/>
  <c r="C239" i="5"/>
  <c r="C243" i="5"/>
  <c r="C247" i="5"/>
  <c r="C251" i="5"/>
  <c r="C255" i="5"/>
  <c r="C259" i="5"/>
  <c r="C263" i="5"/>
  <c r="C267" i="5"/>
  <c r="C271" i="5"/>
  <c r="C275" i="5"/>
  <c r="C279" i="5"/>
  <c r="C283" i="5"/>
  <c r="C287" i="5"/>
  <c r="C291" i="5"/>
  <c r="C295" i="5"/>
  <c r="C299" i="5"/>
  <c r="C303" i="5"/>
  <c r="C307" i="5"/>
  <c r="C311" i="5"/>
  <c r="C315" i="5"/>
  <c r="C319" i="5"/>
  <c r="C323" i="5"/>
  <c r="C327" i="5"/>
  <c r="C331" i="5"/>
  <c r="C335" i="5"/>
  <c r="C339" i="5"/>
  <c r="C343" i="5"/>
  <c r="C347" i="5"/>
  <c r="C351" i="5"/>
  <c r="C355" i="5"/>
  <c r="C359" i="5"/>
  <c r="C363" i="5"/>
  <c r="C367" i="5"/>
  <c r="C371" i="5"/>
  <c r="C375" i="5"/>
  <c r="C379" i="5"/>
  <c r="C383" i="5"/>
  <c r="C387" i="5"/>
  <c r="C391" i="5"/>
  <c r="C395" i="5"/>
  <c r="C399" i="5"/>
  <c r="C403" i="5"/>
  <c r="C8" i="5"/>
  <c r="C13" i="5"/>
  <c r="C18" i="5"/>
  <c r="C24" i="5"/>
  <c r="C29" i="5"/>
  <c r="C34" i="5"/>
  <c r="C40" i="5"/>
  <c r="C45" i="5"/>
  <c r="C50" i="5"/>
  <c r="C56" i="5"/>
  <c r="C61" i="5"/>
  <c r="C66" i="5"/>
  <c r="C72" i="5"/>
  <c r="C77" i="5"/>
  <c r="C82" i="5"/>
  <c r="C88" i="5"/>
  <c r="C93" i="5"/>
  <c r="C98" i="5"/>
  <c r="C104" i="5"/>
  <c r="C109" i="5"/>
  <c r="C114" i="5"/>
  <c r="C120" i="5"/>
  <c r="C125" i="5"/>
  <c r="C130" i="5"/>
  <c r="C136" i="5"/>
  <c r="C141" i="5"/>
  <c r="C146" i="5"/>
  <c r="C152" i="5"/>
  <c r="C157" i="5"/>
  <c r="C162" i="5"/>
  <c r="C168" i="5"/>
  <c r="C173" i="5"/>
  <c r="C178" i="5"/>
  <c r="C184" i="5"/>
  <c r="C189" i="5"/>
  <c r="C194" i="5"/>
  <c r="C200" i="5"/>
  <c r="C205" i="5"/>
  <c r="C210" i="5"/>
  <c r="C216" i="5"/>
  <c r="C221" i="5"/>
  <c r="C226" i="5"/>
  <c r="C232" i="5"/>
  <c r="C237" i="5"/>
  <c r="C242" i="5"/>
  <c r="C248" i="5"/>
  <c r="C253" i="5"/>
  <c r="C258" i="5"/>
  <c r="C264" i="5"/>
  <c r="C269" i="5"/>
  <c r="C274" i="5"/>
  <c r="C280" i="5"/>
  <c r="C285" i="5"/>
  <c r="C290" i="5"/>
  <c r="C296" i="5"/>
  <c r="C301" i="5"/>
  <c r="C306" i="5"/>
  <c r="C312" i="5"/>
  <c r="C317" i="5"/>
  <c r="C322" i="5"/>
  <c r="C328" i="5"/>
  <c r="C333" i="5"/>
  <c r="C338" i="5"/>
  <c r="C344" i="5"/>
  <c r="C349" i="5"/>
  <c r="C354" i="5"/>
  <c r="C360" i="5"/>
  <c r="C365" i="5"/>
  <c r="C370" i="5"/>
  <c r="C376" i="5"/>
  <c r="C381" i="5"/>
  <c r="C386" i="5"/>
  <c r="C392" i="5"/>
  <c r="C397" i="5"/>
  <c r="C402" i="5"/>
  <c r="C9" i="5"/>
  <c r="C14" i="5"/>
  <c r="C20" i="5"/>
  <c r="C25" i="5"/>
  <c r="C30" i="5"/>
  <c r="C36" i="5"/>
  <c r="C41" i="5"/>
  <c r="C46" i="5"/>
  <c r="C52" i="5"/>
  <c r="C57" i="5"/>
  <c r="C62" i="5"/>
  <c r="C68" i="5"/>
  <c r="C73" i="5"/>
  <c r="C78" i="5"/>
  <c r="C84" i="5"/>
  <c r="C89" i="5"/>
  <c r="C94" i="5"/>
  <c r="C100" i="5"/>
  <c r="C105" i="5"/>
  <c r="C110" i="5"/>
  <c r="C116" i="5"/>
  <c r="C121" i="5"/>
  <c r="C126" i="5"/>
  <c r="C132" i="5"/>
  <c r="C137" i="5"/>
  <c r="C142" i="5"/>
  <c r="C148" i="5"/>
  <c r="C153" i="5"/>
  <c r="C158" i="5"/>
  <c r="C164" i="5"/>
  <c r="C169" i="5"/>
  <c r="C174" i="5"/>
  <c r="C180" i="5"/>
  <c r="C185" i="5"/>
  <c r="C190" i="5"/>
  <c r="C196" i="5"/>
  <c r="C201" i="5"/>
  <c r="C206" i="5"/>
  <c r="C212" i="5"/>
  <c r="C217" i="5"/>
  <c r="C222" i="5"/>
  <c r="C228" i="5"/>
  <c r="C233" i="5"/>
  <c r="C238" i="5"/>
  <c r="C244" i="5"/>
  <c r="C249" i="5"/>
  <c r="C254" i="5"/>
  <c r="C260" i="5"/>
  <c r="C265" i="5"/>
  <c r="C270" i="5"/>
  <c r="C276" i="5"/>
  <c r="C281" i="5"/>
  <c r="C286" i="5"/>
  <c r="C292" i="5"/>
  <c r="C297" i="5"/>
  <c r="C302" i="5"/>
  <c r="C308" i="5"/>
  <c r="C313" i="5"/>
  <c r="C318" i="5"/>
  <c r="C324" i="5"/>
  <c r="C329" i="5"/>
  <c r="C334" i="5"/>
  <c r="C340" i="5"/>
  <c r="C345" i="5"/>
  <c r="C350" i="5"/>
  <c r="C356" i="5"/>
  <c r="C361" i="5"/>
  <c r="C366" i="5"/>
  <c r="C372" i="5"/>
  <c r="C377" i="5"/>
  <c r="C382" i="5"/>
  <c r="C388" i="5"/>
  <c r="C393" i="5"/>
  <c r="C398" i="5"/>
  <c r="C404" i="5"/>
  <c r="C6" i="5"/>
  <c r="C22" i="5"/>
  <c r="C28" i="5"/>
  <c r="C38" i="5"/>
  <c r="C49" i="5"/>
  <c r="C60" i="5"/>
  <c r="C70" i="5"/>
  <c r="C81" i="5"/>
  <c r="C92" i="5"/>
  <c r="C102" i="5"/>
  <c r="C113" i="5"/>
  <c r="C124" i="5"/>
  <c r="C134" i="5"/>
  <c r="C145" i="5"/>
  <c r="C156" i="5"/>
  <c r="C166" i="5"/>
  <c r="C177" i="5"/>
  <c r="C188" i="5"/>
  <c r="C198" i="5"/>
  <c r="C209" i="5"/>
  <c r="C220" i="5"/>
  <c r="C230" i="5"/>
  <c r="C241" i="5"/>
  <c r="C252" i="5"/>
  <c r="C268" i="5"/>
  <c r="C278" i="5"/>
  <c r="C289" i="5"/>
  <c r="C300" i="5"/>
  <c r="C305" i="5"/>
  <c r="C316" i="5"/>
  <c r="C326" i="5"/>
  <c r="C337" i="5"/>
  <c r="C348" i="5"/>
  <c r="C358" i="5"/>
  <c r="C369" i="5"/>
  <c r="C380" i="5"/>
  <c r="C390" i="5"/>
  <c r="C401" i="5"/>
  <c r="C5" i="5"/>
  <c r="C10" i="5"/>
  <c r="C16" i="5"/>
  <c r="C21" i="5"/>
  <c r="C26" i="5"/>
  <c r="C32" i="5"/>
  <c r="C37" i="5"/>
  <c r="C42" i="5"/>
  <c r="C48" i="5"/>
  <c r="C53" i="5"/>
  <c r="C58" i="5"/>
  <c r="C64" i="5"/>
  <c r="C69" i="5"/>
  <c r="C74" i="5"/>
  <c r="C80" i="5"/>
  <c r="C85" i="5"/>
  <c r="C90" i="5"/>
  <c r="C96" i="5"/>
  <c r="C101" i="5"/>
  <c r="C106" i="5"/>
  <c r="C112" i="5"/>
  <c r="C117" i="5"/>
  <c r="C122" i="5"/>
  <c r="C128" i="5"/>
  <c r="C133" i="5"/>
  <c r="C138" i="5"/>
  <c r="C144" i="5"/>
  <c r="C149" i="5"/>
  <c r="C154" i="5"/>
  <c r="C160" i="5"/>
  <c r="C165" i="5"/>
  <c r="C170" i="5"/>
  <c r="C176" i="5"/>
  <c r="C181" i="5"/>
  <c r="C186" i="5"/>
  <c r="C192" i="5"/>
  <c r="C197" i="5"/>
  <c r="C202" i="5"/>
  <c r="C208" i="5"/>
  <c r="C213" i="5"/>
  <c r="C218" i="5"/>
  <c r="C224" i="5"/>
  <c r="C229" i="5"/>
  <c r="C234" i="5"/>
  <c r="C240" i="5"/>
  <c r="C245" i="5"/>
  <c r="C250" i="5"/>
  <c r="C256" i="5"/>
  <c r="C261" i="5"/>
  <c r="C266" i="5"/>
  <c r="C272" i="5"/>
  <c r="C277" i="5"/>
  <c r="C282" i="5"/>
  <c r="C288" i="5"/>
  <c r="C293" i="5"/>
  <c r="C298" i="5"/>
  <c r="C304" i="5"/>
  <c r="C309" i="5"/>
  <c r="C314" i="5"/>
  <c r="C320" i="5"/>
  <c r="C325" i="5"/>
  <c r="C330" i="5"/>
  <c r="C336" i="5"/>
  <c r="C341" i="5"/>
  <c r="C346" i="5"/>
  <c r="C352" i="5"/>
  <c r="C357" i="5"/>
  <c r="C362" i="5"/>
  <c r="C368" i="5"/>
  <c r="C373" i="5"/>
  <c r="C378" i="5"/>
  <c r="C384" i="5"/>
  <c r="C389" i="5"/>
  <c r="C394" i="5"/>
  <c r="C400" i="5"/>
  <c r="C405" i="5"/>
  <c r="C12" i="5"/>
  <c r="C17" i="5"/>
  <c r="C33" i="5"/>
  <c r="C44" i="5"/>
  <c r="C54" i="5"/>
  <c r="C65" i="5"/>
  <c r="C76" i="5"/>
  <c r="C86" i="5"/>
  <c r="C97" i="5"/>
  <c r="C108" i="5"/>
  <c r="C118" i="5"/>
  <c r="C129" i="5"/>
  <c r="C140" i="5"/>
  <c r="C150" i="5"/>
  <c r="C161" i="5"/>
  <c r="C172" i="5"/>
  <c r="C182" i="5"/>
  <c r="C193" i="5"/>
  <c r="C204" i="5"/>
  <c r="C214" i="5"/>
  <c r="C225" i="5"/>
  <c r="C236" i="5"/>
  <c r="C246" i="5"/>
  <c r="C257" i="5"/>
  <c r="C262" i="5"/>
  <c r="C273" i="5"/>
  <c r="C284" i="5"/>
  <c r="C294" i="5"/>
  <c r="C310" i="5"/>
  <c r="C321" i="5"/>
  <c r="C332" i="5"/>
  <c r="C342" i="5"/>
  <c r="C353" i="5"/>
  <c r="C364" i="5"/>
  <c r="C374" i="5"/>
  <c r="C385" i="5"/>
  <c r="C396" i="5"/>
  <c r="C4" i="5"/>
  <c r="BL23" i="1"/>
  <c r="BL22" i="1"/>
  <c r="BL26" i="1"/>
  <c r="BL401" i="1"/>
  <c r="BL27" i="1"/>
  <c r="BL28" i="1"/>
  <c r="BL21" i="1"/>
  <c r="BL15" i="1"/>
  <c r="BL18" i="1"/>
  <c r="BL16" i="1"/>
  <c r="BL7" i="1"/>
  <c r="BL20" i="1"/>
  <c r="BL17" i="1"/>
  <c r="BL8" i="1"/>
  <c r="BL9" i="1"/>
  <c r="BL4" i="1"/>
  <c r="BL13" i="1"/>
  <c r="BL6" i="1"/>
  <c r="BL10" i="1"/>
  <c r="BL12" i="1"/>
  <c r="BL5" i="1"/>
  <c r="BL11" i="1"/>
  <c r="BL14" i="1"/>
  <c r="BL19" i="1"/>
  <c r="B25" i="4"/>
  <c r="C25" i="4" s="1"/>
  <c r="B5" i="4"/>
  <c r="C5" i="4" s="1"/>
  <c r="B9" i="4"/>
  <c r="B13" i="4"/>
  <c r="B17" i="4"/>
  <c r="B21" i="4"/>
  <c r="C21" i="4" s="1"/>
  <c r="B6" i="4"/>
  <c r="B11" i="4"/>
  <c r="B16" i="4"/>
  <c r="B22" i="4"/>
  <c r="C22" i="4" s="1"/>
  <c r="B7" i="4"/>
  <c r="B18" i="4"/>
  <c r="C18" i="4" s="1"/>
  <c r="B10" i="4"/>
  <c r="C10" i="4" s="1"/>
  <c r="B15" i="4"/>
  <c r="B20" i="4"/>
  <c r="B12" i="4"/>
  <c r="C12" i="4" s="1"/>
  <c r="B23" i="4"/>
  <c r="C23" i="4" s="1"/>
  <c r="B8" i="4"/>
  <c r="C8" i="4" s="1"/>
  <c r="B14" i="4"/>
  <c r="C14" i="4" s="1"/>
  <c r="B19" i="4"/>
  <c r="B24" i="4"/>
  <c r="C24" i="4" s="1"/>
  <c r="B4" i="4"/>
  <c r="BG1" i="1"/>
  <c r="BF1" i="1"/>
  <c r="K2" i="3" a="1"/>
  <c r="T2" i="3" s="1"/>
  <c r="A2" i="3" a="1"/>
  <c r="I2" i="3" s="1"/>
  <c r="U17" i="29" l="1"/>
  <c r="T17" i="29"/>
  <c r="T18" i="29"/>
  <c r="T19" i="29"/>
  <c r="U19" i="29"/>
  <c r="U18" i="29"/>
  <c r="AU5" i="4"/>
  <c r="BP5" i="4" s="1"/>
  <c r="AX5" i="4"/>
  <c r="AU24" i="4"/>
  <c r="BP24" i="4" s="1"/>
  <c r="AX24" i="4"/>
  <c r="AU23" i="4"/>
  <c r="BP23" i="4" s="1"/>
  <c r="AX23" i="4"/>
  <c r="AU10" i="4"/>
  <c r="BP10" i="4" s="1"/>
  <c r="AX10" i="4"/>
  <c r="AU25" i="4"/>
  <c r="BP25" i="4" s="1"/>
  <c r="AX25" i="4"/>
  <c r="AU8" i="4"/>
  <c r="BP8" i="4" s="1"/>
  <c r="AX8" i="4"/>
  <c r="AU22" i="4"/>
  <c r="BP22" i="4" s="1"/>
  <c r="AX22" i="4"/>
  <c r="AU12" i="4"/>
  <c r="BP12" i="4" s="1"/>
  <c r="AX12" i="4"/>
  <c r="AU18" i="4"/>
  <c r="BP18" i="4" s="1"/>
  <c r="AX18" i="4"/>
  <c r="AU21" i="4"/>
  <c r="BP21" i="4" s="1"/>
  <c r="AX21" i="4"/>
  <c r="AU14" i="4"/>
  <c r="BP14" i="4" s="1"/>
  <c r="AX14" i="4"/>
  <c r="H20" i="6"/>
  <c r="N20" i="6"/>
  <c r="K20" i="6"/>
  <c r="L20" i="6"/>
  <c r="I20" i="6"/>
  <c r="G20" i="6"/>
  <c r="F20" i="6"/>
  <c r="O20" i="6"/>
  <c r="E20" i="6"/>
  <c r="D20" i="6"/>
  <c r="M20" i="6"/>
  <c r="J20" i="6"/>
  <c r="H21" i="6"/>
  <c r="N21" i="6"/>
  <c r="G21" i="6"/>
  <c r="L21" i="6"/>
  <c r="E21" i="6"/>
  <c r="O21" i="6"/>
  <c r="M21" i="6"/>
  <c r="I21" i="6"/>
  <c r="F21" i="6"/>
  <c r="K21" i="6"/>
  <c r="D21" i="6"/>
  <c r="J21" i="6"/>
  <c r="F22" i="6"/>
  <c r="E22" i="6"/>
  <c r="G22" i="6"/>
  <c r="D22" i="6"/>
  <c r="J22" i="6"/>
  <c r="M22" i="6"/>
  <c r="N22" i="6"/>
  <c r="I22" i="6"/>
  <c r="H22" i="6"/>
  <c r="L22" i="6"/>
  <c r="K22" i="6"/>
  <c r="O22" i="6"/>
  <c r="AY5" i="4"/>
  <c r="BO5" i="4" s="1"/>
  <c r="AZ5" i="4"/>
  <c r="AY23" i="4"/>
  <c r="BO23" i="4" s="1"/>
  <c r="AZ23" i="4"/>
  <c r="AY10" i="4"/>
  <c r="BO10" i="4" s="1"/>
  <c r="AZ10" i="4"/>
  <c r="AY21" i="4"/>
  <c r="BO21" i="4" s="1"/>
  <c r="AZ21" i="4"/>
  <c r="AZ24" i="4"/>
  <c r="AY24" i="4"/>
  <c r="BO24" i="4" s="1"/>
  <c r="AZ12" i="4"/>
  <c r="AY12" i="4"/>
  <c r="BO12" i="4" s="1"/>
  <c r="AY18" i="4"/>
  <c r="BO18" i="4" s="1"/>
  <c r="AZ18" i="4"/>
  <c r="D25" i="4"/>
  <c r="AY25" i="4"/>
  <c r="BO25" i="4" s="1"/>
  <c r="AZ25" i="4"/>
  <c r="AY14" i="4"/>
  <c r="BO14" i="4" s="1"/>
  <c r="AZ14" i="4"/>
  <c r="AZ8" i="4"/>
  <c r="AY8" i="4"/>
  <c r="BO8" i="4" s="1"/>
  <c r="AY22" i="4"/>
  <c r="BO22" i="4" s="1"/>
  <c r="AZ22" i="4"/>
  <c r="BN84" i="4"/>
  <c r="BN32" i="4"/>
  <c r="BN51" i="4"/>
  <c r="BN125" i="4"/>
  <c r="BN148" i="4"/>
  <c r="BN96" i="4"/>
  <c r="BN67" i="4"/>
  <c r="BN108" i="4"/>
  <c r="BN139" i="4"/>
  <c r="BN66" i="4"/>
  <c r="BN34" i="4"/>
  <c r="BN144" i="4"/>
  <c r="BN75" i="4"/>
  <c r="BN142" i="4"/>
  <c r="BN171" i="4"/>
  <c r="BN30" i="4"/>
  <c r="BN100" i="4"/>
  <c r="BN74" i="4"/>
  <c r="BN128" i="4"/>
  <c r="BN129" i="4"/>
  <c r="BN159" i="4"/>
  <c r="BN57" i="4"/>
  <c r="BN127" i="4"/>
  <c r="BN39" i="4"/>
  <c r="BN53" i="4"/>
  <c r="BN38" i="4"/>
  <c r="BN78" i="4"/>
  <c r="BN120" i="4"/>
  <c r="BN76" i="4"/>
  <c r="BN123" i="4"/>
  <c r="BN130" i="4"/>
  <c r="BN145" i="4"/>
  <c r="BN146" i="4"/>
  <c r="BN147" i="4"/>
  <c r="BN174" i="4"/>
  <c r="BN175" i="4"/>
  <c r="BN28" i="4"/>
  <c r="BN41" i="4"/>
  <c r="BN83" i="4"/>
  <c r="BN37" i="4"/>
  <c r="BN40" i="4"/>
  <c r="BN65" i="4"/>
  <c r="BN124" i="4"/>
  <c r="BN80" i="4"/>
  <c r="BN102" i="4"/>
  <c r="BN131" i="4"/>
  <c r="BN134" i="4"/>
  <c r="BN165" i="4"/>
  <c r="BN62" i="4"/>
  <c r="BN98" i="4"/>
  <c r="BN59" i="4"/>
  <c r="BN92" i="4"/>
  <c r="BN35" i="4"/>
  <c r="BN48" i="4"/>
  <c r="BN54" i="4"/>
  <c r="BN68" i="4"/>
  <c r="BN73" i="4"/>
  <c r="BN113" i="4"/>
  <c r="BN103" i="4"/>
  <c r="BN118" i="4"/>
  <c r="BN141" i="4"/>
  <c r="BN163" i="4"/>
  <c r="BN158" i="4"/>
  <c r="BN160" i="4"/>
  <c r="BN82" i="4"/>
  <c r="BN122" i="4"/>
  <c r="BN81" i="4"/>
  <c r="BN49" i="4"/>
  <c r="BN29" i="4"/>
  <c r="BN60" i="4"/>
  <c r="BN47" i="4"/>
  <c r="BN93" i="4"/>
  <c r="BN114" i="4"/>
  <c r="BN119" i="4"/>
  <c r="BN150" i="4"/>
  <c r="BN176" i="4"/>
  <c r="BN161" i="4"/>
  <c r="BN63" i="4"/>
  <c r="BN26" i="4"/>
  <c r="BN89" i="4"/>
  <c r="BN27" i="4"/>
  <c r="BN50" i="4"/>
  <c r="BN95" i="4"/>
  <c r="BN104" i="4"/>
  <c r="BN70" i="4"/>
  <c r="BN167" i="4"/>
  <c r="BN58" i="4"/>
  <c r="BN112" i="4"/>
  <c r="BN46" i="4"/>
  <c r="BN31" i="4"/>
  <c r="BN140" i="4"/>
  <c r="BN55" i="4"/>
  <c r="BN90" i="4"/>
  <c r="BN132" i="4"/>
  <c r="BN162" i="4"/>
  <c r="BN99" i="4"/>
  <c r="BN111" i="4"/>
  <c r="BN86" i="4"/>
  <c r="BN121" i="4"/>
  <c r="BN91" i="4"/>
  <c r="BN69" i="4"/>
  <c r="BN115" i="4"/>
  <c r="BN138" i="4"/>
  <c r="BN166" i="4"/>
  <c r="BN156" i="4"/>
  <c r="BN154" i="4"/>
  <c r="BN106" i="4"/>
  <c r="BN33" i="4"/>
  <c r="BN94" i="4"/>
  <c r="BN52" i="4"/>
  <c r="BN71" i="4"/>
  <c r="BN133" i="4"/>
  <c r="BN85" i="4"/>
  <c r="BN107" i="4"/>
  <c r="BN169" i="4"/>
  <c r="BN157" i="4"/>
  <c r="BN155" i="4"/>
  <c r="BN170" i="4"/>
  <c r="BN79" i="4"/>
  <c r="BN117" i="4"/>
  <c r="BN77" i="4"/>
  <c r="BN116" i="4"/>
  <c r="BN42" i="4"/>
  <c r="BN97" i="4"/>
  <c r="BN43" i="4"/>
  <c r="BN61" i="4"/>
  <c r="BN136" i="4"/>
  <c r="BN126" i="4"/>
  <c r="BN168" i="4"/>
  <c r="BN87" i="4"/>
  <c r="BN109" i="4"/>
  <c r="BN149" i="4"/>
  <c r="BN172" i="4"/>
  <c r="BN151" i="4"/>
  <c r="BN143" i="4"/>
  <c r="BN64" i="4"/>
  <c r="BN72" i="4"/>
  <c r="BN101" i="4"/>
  <c r="BN44" i="4"/>
  <c r="BN88" i="4"/>
  <c r="BN45" i="4"/>
  <c r="BN36" i="4"/>
  <c r="BN56" i="4"/>
  <c r="BN110" i="4"/>
  <c r="BN137" i="4"/>
  <c r="BN105" i="4"/>
  <c r="BN135" i="4"/>
  <c r="BN164" i="4"/>
  <c r="BN153" i="4"/>
  <c r="BN152" i="4"/>
  <c r="BN173" i="4"/>
  <c r="AW24" i="4"/>
  <c r="D24" i="4"/>
  <c r="AW12" i="4"/>
  <c r="D12" i="4"/>
  <c r="AW10" i="4"/>
  <c r="D10" i="4"/>
  <c r="AW14" i="4"/>
  <c r="D14" i="4"/>
  <c r="AW23" i="4"/>
  <c r="D23" i="4"/>
  <c r="AW18" i="4"/>
  <c r="D18" i="4"/>
  <c r="AW8" i="4"/>
  <c r="D8" i="4"/>
  <c r="AW22" i="4"/>
  <c r="D22" i="4"/>
  <c r="AW21" i="4"/>
  <c r="D21" i="4"/>
  <c r="AW5" i="4"/>
  <c r="D5" i="4"/>
  <c r="G25" i="4"/>
  <c r="X25" i="4"/>
  <c r="AS25" i="4"/>
  <c r="T25" i="4"/>
  <c r="AO25" i="4"/>
  <c r="AB25" i="4"/>
  <c r="U25" i="4"/>
  <c r="AK25" i="4"/>
  <c r="V25" i="4"/>
  <c r="AV25" i="4"/>
  <c r="S25" i="4"/>
  <c r="AM25" i="4"/>
  <c r="AQ25" i="4"/>
  <c r="H25" i="4"/>
  <c r="AC25" i="4"/>
  <c r="Y25" i="4"/>
  <c r="AT25" i="4"/>
  <c r="AL25" i="4"/>
  <c r="AF25" i="4"/>
  <c r="AW25" i="4"/>
  <c r="AG25" i="4"/>
  <c r="AE25" i="4"/>
  <c r="AI25" i="4"/>
  <c r="M25" i="4"/>
  <c r="AH25" i="4"/>
  <c r="I25" i="4"/>
  <c r="AD25" i="4"/>
  <c r="F25" i="4"/>
  <c r="AP25" i="4"/>
  <c r="P25" i="4"/>
  <c r="AR25" i="4"/>
  <c r="O25" i="4"/>
  <c r="AA25" i="4"/>
  <c r="K25" i="4"/>
  <c r="R25" i="4"/>
  <c r="AN25" i="4"/>
  <c r="N25" i="4"/>
  <c r="AJ25" i="4"/>
  <c r="Q25" i="4"/>
  <c r="J25" i="4"/>
  <c r="E25" i="4"/>
  <c r="L25" i="4"/>
  <c r="Z25" i="4"/>
  <c r="W25" i="4"/>
  <c r="C4" i="4"/>
  <c r="BN25" i="4"/>
  <c r="E399" i="5"/>
  <c r="I399" i="5"/>
  <c r="M399" i="5"/>
  <c r="J399" i="5"/>
  <c r="F399" i="5"/>
  <c r="K399" i="5"/>
  <c r="H399" i="5"/>
  <c r="L399" i="5"/>
  <c r="G399" i="5"/>
  <c r="F378" i="5"/>
  <c r="J378" i="5"/>
  <c r="G378" i="5"/>
  <c r="L378" i="5"/>
  <c r="H378" i="5"/>
  <c r="M378" i="5"/>
  <c r="E378" i="5"/>
  <c r="I378" i="5"/>
  <c r="K378" i="5"/>
  <c r="G357" i="5"/>
  <c r="K357" i="5"/>
  <c r="I357" i="5"/>
  <c r="E357" i="5"/>
  <c r="J357" i="5"/>
  <c r="M357" i="5"/>
  <c r="F357" i="5"/>
  <c r="H357" i="5"/>
  <c r="L357" i="5"/>
  <c r="E335" i="5"/>
  <c r="I335" i="5"/>
  <c r="M335" i="5"/>
  <c r="J335" i="5"/>
  <c r="F335" i="5"/>
  <c r="K335" i="5"/>
  <c r="H335" i="5"/>
  <c r="L335" i="5"/>
  <c r="G335" i="5"/>
  <c r="F314" i="5"/>
  <c r="J314" i="5"/>
  <c r="G314" i="5"/>
  <c r="L314" i="5"/>
  <c r="H314" i="5"/>
  <c r="M314" i="5"/>
  <c r="E314" i="5"/>
  <c r="I314" i="5"/>
  <c r="K314" i="5"/>
  <c r="G293" i="5"/>
  <c r="K293" i="5"/>
  <c r="I293" i="5"/>
  <c r="E293" i="5"/>
  <c r="J293" i="5"/>
  <c r="M293" i="5"/>
  <c r="F293" i="5"/>
  <c r="H293" i="5"/>
  <c r="L293" i="5"/>
  <c r="E271" i="5"/>
  <c r="I271" i="5"/>
  <c r="M271" i="5"/>
  <c r="J271" i="5"/>
  <c r="F271" i="5"/>
  <c r="K271" i="5"/>
  <c r="G271" i="5"/>
  <c r="L271" i="5"/>
  <c r="H271" i="5"/>
  <c r="F250" i="5"/>
  <c r="J250" i="5"/>
  <c r="G250" i="5"/>
  <c r="L250" i="5"/>
  <c r="H250" i="5"/>
  <c r="M250" i="5"/>
  <c r="I250" i="5"/>
  <c r="E250" i="5"/>
  <c r="K250" i="5"/>
  <c r="G229" i="5"/>
  <c r="K229" i="5"/>
  <c r="I229" i="5"/>
  <c r="E229" i="5"/>
  <c r="J229" i="5"/>
  <c r="F229" i="5"/>
  <c r="L229" i="5"/>
  <c r="H229" i="5"/>
  <c r="M229" i="5"/>
  <c r="H207" i="5"/>
  <c r="L207" i="5"/>
  <c r="E207" i="5"/>
  <c r="J207" i="5"/>
  <c r="G207" i="5"/>
  <c r="I207" i="5"/>
  <c r="K207" i="5"/>
  <c r="F207" i="5"/>
  <c r="M207" i="5"/>
  <c r="E186" i="5"/>
  <c r="I186" i="5"/>
  <c r="M186" i="5"/>
  <c r="G186" i="5"/>
  <c r="L186" i="5"/>
  <c r="K186" i="5"/>
  <c r="F186" i="5"/>
  <c r="H186" i="5"/>
  <c r="J186" i="5"/>
  <c r="F165" i="5"/>
  <c r="J165" i="5"/>
  <c r="I165" i="5"/>
  <c r="H165" i="5"/>
  <c r="K165" i="5"/>
  <c r="E165" i="5"/>
  <c r="L165" i="5"/>
  <c r="G165" i="5"/>
  <c r="M165" i="5"/>
  <c r="H143" i="5"/>
  <c r="L143" i="5"/>
  <c r="E143" i="5"/>
  <c r="J143" i="5"/>
  <c r="G143" i="5"/>
  <c r="I143" i="5"/>
  <c r="K143" i="5"/>
  <c r="F143" i="5"/>
  <c r="M143" i="5"/>
  <c r="E122" i="5"/>
  <c r="I122" i="5"/>
  <c r="M122" i="5"/>
  <c r="G122" i="5"/>
  <c r="L122" i="5"/>
  <c r="K122" i="5"/>
  <c r="F122" i="5"/>
  <c r="H122" i="5"/>
  <c r="J122" i="5"/>
  <c r="F101" i="5"/>
  <c r="J101" i="5"/>
  <c r="I101" i="5"/>
  <c r="H101" i="5"/>
  <c r="L101" i="5"/>
  <c r="E101" i="5"/>
  <c r="M101" i="5"/>
  <c r="G101" i="5"/>
  <c r="K101" i="5"/>
  <c r="H79" i="5"/>
  <c r="L79" i="5"/>
  <c r="I79" i="5"/>
  <c r="G79" i="5"/>
  <c r="K79" i="5"/>
  <c r="J79" i="5"/>
  <c r="M79" i="5"/>
  <c r="E79" i="5"/>
  <c r="F79" i="5"/>
  <c r="E58" i="5"/>
  <c r="I58" i="5"/>
  <c r="M58" i="5"/>
  <c r="F58" i="5"/>
  <c r="K58" i="5"/>
  <c r="L58" i="5"/>
  <c r="J58" i="5"/>
  <c r="H58" i="5"/>
  <c r="G58" i="5"/>
  <c r="H37" i="5"/>
  <c r="L37" i="5"/>
  <c r="I37" i="5"/>
  <c r="J37" i="5"/>
  <c r="F37" i="5"/>
  <c r="M37" i="5"/>
  <c r="E37" i="5"/>
  <c r="G37" i="5"/>
  <c r="K37" i="5"/>
  <c r="F15" i="5"/>
  <c r="J15" i="5"/>
  <c r="I15" i="5"/>
  <c r="H15" i="5"/>
  <c r="E15" i="5"/>
  <c r="M15" i="5"/>
  <c r="K15" i="5"/>
  <c r="L15" i="5"/>
  <c r="G15" i="5"/>
  <c r="F398" i="5"/>
  <c r="J398" i="5"/>
  <c r="H398" i="5"/>
  <c r="M398" i="5"/>
  <c r="I398" i="5"/>
  <c r="G398" i="5"/>
  <c r="K398" i="5"/>
  <c r="L398" i="5"/>
  <c r="E398" i="5"/>
  <c r="G377" i="5"/>
  <c r="K377" i="5"/>
  <c r="E377" i="5"/>
  <c r="J377" i="5"/>
  <c r="F377" i="5"/>
  <c r="L377" i="5"/>
  <c r="H377" i="5"/>
  <c r="I377" i="5"/>
  <c r="M377" i="5"/>
  <c r="E355" i="5"/>
  <c r="I355" i="5"/>
  <c r="M355" i="5"/>
  <c r="F355" i="5"/>
  <c r="K355" i="5"/>
  <c r="G355" i="5"/>
  <c r="L355" i="5"/>
  <c r="J355" i="5"/>
  <c r="H355" i="5"/>
  <c r="F334" i="5"/>
  <c r="J334" i="5"/>
  <c r="H334" i="5"/>
  <c r="M334" i="5"/>
  <c r="I334" i="5"/>
  <c r="G334" i="5"/>
  <c r="K334" i="5"/>
  <c r="L334" i="5"/>
  <c r="E334" i="5"/>
  <c r="G313" i="5"/>
  <c r="K313" i="5"/>
  <c r="E313" i="5"/>
  <c r="J313" i="5"/>
  <c r="F313" i="5"/>
  <c r="L313" i="5"/>
  <c r="H313" i="5"/>
  <c r="I313" i="5"/>
  <c r="M313" i="5"/>
  <c r="E291" i="5"/>
  <c r="I291" i="5"/>
  <c r="M291" i="5"/>
  <c r="F291" i="5"/>
  <c r="K291" i="5"/>
  <c r="G291" i="5"/>
  <c r="L291" i="5"/>
  <c r="J291" i="5"/>
  <c r="H291" i="5"/>
  <c r="F270" i="5"/>
  <c r="J270" i="5"/>
  <c r="H270" i="5"/>
  <c r="M270" i="5"/>
  <c r="I270" i="5"/>
  <c r="E270" i="5"/>
  <c r="K270" i="5"/>
  <c r="L270" i="5"/>
  <c r="G270" i="5"/>
  <c r="G249" i="5"/>
  <c r="K249" i="5"/>
  <c r="E249" i="5"/>
  <c r="J249" i="5"/>
  <c r="F249" i="5"/>
  <c r="L249" i="5"/>
  <c r="H249" i="5"/>
  <c r="M249" i="5"/>
  <c r="I249" i="5"/>
  <c r="E227" i="5"/>
  <c r="I227" i="5"/>
  <c r="M227" i="5"/>
  <c r="F227" i="5"/>
  <c r="K227" i="5"/>
  <c r="G227" i="5"/>
  <c r="L227" i="5"/>
  <c r="H227" i="5"/>
  <c r="J227" i="5"/>
  <c r="E206" i="5"/>
  <c r="I206" i="5"/>
  <c r="M206" i="5"/>
  <c r="H206" i="5"/>
  <c r="J206" i="5"/>
  <c r="K206" i="5"/>
  <c r="F206" i="5"/>
  <c r="L206" i="5"/>
  <c r="G206" i="5"/>
  <c r="F185" i="5"/>
  <c r="J185" i="5"/>
  <c r="E185" i="5"/>
  <c r="K185" i="5"/>
  <c r="G185" i="5"/>
  <c r="M185" i="5"/>
  <c r="H185" i="5"/>
  <c r="I185" i="5"/>
  <c r="L185" i="5"/>
  <c r="H163" i="5"/>
  <c r="L163" i="5"/>
  <c r="F163" i="5"/>
  <c r="K163" i="5"/>
  <c r="E163" i="5"/>
  <c r="M163" i="5"/>
  <c r="G163" i="5"/>
  <c r="I163" i="5"/>
  <c r="J163" i="5"/>
  <c r="E142" i="5"/>
  <c r="I142" i="5"/>
  <c r="M142" i="5"/>
  <c r="H142" i="5"/>
  <c r="J142" i="5"/>
  <c r="K142" i="5"/>
  <c r="F142" i="5"/>
  <c r="L142" i="5"/>
  <c r="G142" i="5"/>
  <c r="F121" i="5"/>
  <c r="J121" i="5"/>
  <c r="E121" i="5"/>
  <c r="K121" i="5"/>
  <c r="G121" i="5"/>
  <c r="M121" i="5"/>
  <c r="H121" i="5"/>
  <c r="I121" i="5"/>
  <c r="L121" i="5"/>
  <c r="H99" i="5"/>
  <c r="L99" i="5"/>
  <c r="F99" i="5"/>
  <c r="K99" i="5"/>
  <c r="E99" i="5"/>
  <c r="M99" i="5"/>
  <c r="J99" i="5"/>
  <c r="G99" i="5"/>
  <c r="I99" i="5"/>
  <c r="E78" i="5"/>
  <c r="I78" i="5"/>
  <c r="M78" i="5"/>
  <c r="G78" i="5"/>
  <c r="L78" i="5"/>
  <c r="J78" i="5"/>
  <c r="K78" i="5"/>
  <c r="F78" i="5"/>
  <c r="H78" i="5"/>
  <c r="F57" i="5"/>
  <c r="J57" i="5"/>
  <c r="I57" i="5"/>
  <c r="G57" i="5"/>
  <c r="M57" i="5"/>
  <c r="K57" i="5"/>
  <c r="E57" i="5"/>
  <c r="H57" i="5"/>
  <c r="L57" i="5"/>
  <c r="F35" i="5"/>
  <c r="J35" i="5"/>
  <c r="E35" i="5"/>
  <c r="K35" i="5"/>
  <c r="G35" i="5"/>
  <c r="M35" i="5"/>
  <c r="H35" i="5"/>
  <c r="L35" i="5"/>
  <c r="I35" i="5"/>
  <c r="G14" i="5"/>
  <c r="K14" i="5"/>
  <c r="H14" i="5"/>
  <c r="M14" i="5"/>
  <c r="J14" i="5"/>
  <c r="E14" i="5"/>
  <c r="F14" i="5"/>
  <c r="I14" i="5"/>
  <c r="L14" i="5"/>
  <c r="E391" i="5"/>
  <c r="I391" i="5"/>
  <c r="M391" i="5"/>
  <c r="G391" i="5"/>
  <c r="L391" i="5"/>
  <c r="H391" i="5"/>
  <c r="F391" i="5"/>
  <c r="J391" i="5"/>
  <c r="K391" i="5"/>
  <c r="F370" i="5"/>
  <c r="J370" i="5"/>
  <c r="I370" i="5"/>
  <c r="E370" i="5"/>
  <c r="K370" i="5"/>
  <c r="M370" i="5"/>
  <c r="G370" i="5"/>
  <c r="H370" i="5"/>
  <c r="L370" i="5"/>
  <c r="G349" i="5"/>
  <c r="K349" i="5"/>
  <c r="F349" i="5"/>
  <c r="L349" i="5"/>
  <c r="H349" i="5"/>
  <c r="M349" i="5"/>
  <c r="J349" i="5"/>
  <c r="E349" i="5"/>
  <c r="I349" i="5"/>
  <c r="E327" i="5"/>
  <c r="I327" i="5"/>
  <c r="M327" i="5"/>
  <c r="G327" i="5"/>
  <c r="L327" i="5"/>
  <c r="H327" i="5"/>
  <c r="F327" i="5"/>
  <c r="J327" i="5"/>
  <c r="K327" i="5"/>
  <c r="F306" i="5"/>
  <c r="J306" i="5"/>
  <c r="I306" i="5"/>
  <c r="E306" i="5"/>
  <c r="K306" i="5"/>
  <c r="M306" i="5"/>
  <c r="G306" i="5"/>
  <c r="H306" i="5"/>
  <c r="L306" i="5"/>
  <c r="G285" i="5"/>
  <c r="K285" i="5"/>
  <c r="F285" i="5"/>
  <c r="L285" i="5"/>
  <c r="H285" i="5"/>
  <c r="M285" i="5"/>
  <c r="J285" i="5"/>
  <c r="E285" i="5"/>
  <c r="I285" i="5"/>
  <c r="E263" i="5"/>
  <c r="I263" i="5"/>
  <c r="M263" i="5"/>
  <c r="G263" i="5"/>
  <c r="L263" i="5"/>
  <c r="H263" i="5"/>
  <c r="J263" i="5"/>
  <c r="K263" i="5"/>
  <c r="F263" i="5"/>
  <c r="F242" i="5"/>
  <c r="J242" i="5"/>
  <c r="I242" i="5"/>
  <c r="E242" i="5"/>
  <c r="K242" i="5"/>
  <c r="G242" i="5"/>
  <c r="L242" i="5"/>
  <c r="H242" i="5"/>
  <c r="M242" i="5"/>
  <c r="G221" i="5"/>
  <c r="K221" i="5"/>
  <c r="F221" i="5"/>
  <c r="L221" i="5"/>
  <c r="H221" i="5"/>
  <c r="M221" i="5"/>
  <c r="I221" i="5"/>
  <c r="E221" i="5"/>
  <c r="J221" i="5"/>
  <c r="H199" i="5"/>
  <c r="L199" i="5"/>
  <c r="G199" i="5"/>
  <c r="M199" i="5"/>
  <c r="I199" i="5"/>
  <c r="J199" i="5"/>
  <c r="E199" i="5"/>
  <c r="K199" i="5"/>
  <c r="F199" i="5"/>
  <c r="E178" i="5"/>
  <c r="I178" i="5"/>
  <c r="M178" i="5"/>
  <c r="J178" i="5"/>
  <c r="F178" i="5"/>
  <c r="L178" i="5"/>
  <c r="G178" i="5"/>
  <c r="H178" i="5"/>
  <c r="K178" i="5"/>
  <c r="F157" i="5"/>
  <c r="J157" i="5"/>
  <c r="G157" i="5"/>
  <c r="L157" i="5"/>
  <c r="I157" i="5"/>
  <c r="K157" i="5"/>
  <c r="E157" i="5"/>
  <c r="M157" i="5"/>
  <c r="H157" i="5"/>
  <c r="H135" i="5"/>
  <c r="L135" i="5"/>
  <c r="G135" i="5"/>
  <c r="M135" i="5"/>
  <c r="I135" i="5"/>
  <c r="J135" i="5"/>
  <c r="E135" i="5"/>
  <c r="K135" i="5"/>
  <c r="F135" i="5"/>
  <c r="E114" i="5"/>
  <c r="I114" i="5"/>
  <c r="M114" i="5"/>
  <c r="J114" i="5"/>
  <c r="F114" i="5"/>
  <c r="L114" i="5"/>
  <c r="H114" i="5"/>
  <c r="K114" i="5"/>
  <c r="G114" i="5"/>
  <c r="F93" i="5"/>
  <c r="J93" i="5"/>
  <c r="E93" i="5"/>
  <c r="K93" i="5"/>
  <c r="I93" i="5"/>
  <c r="H93" i="5"/>
  <c r="L93" i="5"/>
  <c r="M93" i="5"/>
  <c r="G93" i="5"/>
  <c r="H71" i="5"/>
  <c r="L71" i="5"/>
  <c r="F71" i="5"/>
  <c r="K71" i="5"/>
  <c r="I71" i="5"/>
  <c r="G71" i="5"/>
  <c r="E71" i="5"/>
  <c r="J71" i="5"/>
  <c r="M71" i="5"/>
  <c r="E50" i="5"/>
  <c r="I50" i="5"/>
  <c r="M50" i="5"/>
  <c r="H50" i="5"/>
  <c r="F50" i="5"/>
  <c r="L50" i="5"/>
  <c r="G50" i="5"/>
  <c r="J50" i="5"/>
  <c r="K50" i="5"/>
  <c r="H29" i="5"/>
  <c r="L29" i="5"/>
  <c r="F29" i="5"/>
  <c r="K29" i="5"/>
  <c r="J29" i="5"/>
  <c r="M29" i="5"/>
  <c r="I29" i="5"/>
  <c r="G29" i="5"/>
  <c r="E29" i="5"/>
  <c r="F7" i="5"/>
  <c r="J7" i="5"/>
  <c r="G7" i="5"/>
  <c r="L7" i="5"/>
  <c r="I7" i="5"/>
  <c r="K7" i="5"/>
  <c r="E7" i="5"/>
  <c r="H7" i="5"/>
  <c r="M7" i="5"/>
  <c r="F390" i="5"/>
  <c r="J390" i="5"/>
  <c r="E390" i="5"/>
  <c r="K390" i="5"/>
  <c r="G390" i="5"/>
  <c r="L390" i="5"/>
  <c r="H390" i="5"/>
  <c r="I390" i="5"/>
  <c r="M390" i="5"/>
  <c r="G369" i="5"/>
  <c r="K369" i="5"/>
  <c r="H369" i="5"/>
  <c r="M369" i="5"/>
  <c r="I369" i="5"/>
  <c r="L369" i="5"/>
  <c r="E369" i="5"/>
  <c r="F369" i="5"/>
  <c r="J369" i="5"/>
  <c r="E347" i="5"/>
  <c r="I347" i="5"/>
  <c r="M347" i="5"/>
  <c r="H347" i="5"/>
  <c r="J347" i="5"/>
  <c r="G347" i="5"/>
  <c r="K347" i="5"/>
  <c r="L347" i="5"/>
  <c r="F347" i="5"/>
  <c r="F326" i="5"/>
  <c r="J326" i="5"/>
  <c r="E326" i="5"/>
  <c r="K326" i="5"/>
  <c r="G326" i="5"/>
  <c r="L326" i="5"/>
  <c r="H326" i="5"/>
  <c r="I326" i="5"/>
  <c r="M326" i="5"/>
  <c r="G305" i="5"/>
  <c r="K305" i="5"/>
  <c r="H305" i="5"/>
  <c r="M305" i="5"/>
  <c r="I305" i="5"/>
  <c r="L305" i="5"/>
  <c r="E305" i="5"/>
  <c r="F305" i="5"/>
  <c r="J305" i="5"/>
  <c r="E283" i="5"/>
  <c r="I283" i="5"/>
  <c r="M283" i="5"/>
  <c r="H283" i="5"/>
  <c r="J283" i="5"/>
  <c r="G283" i="5"/>
  <c r="K283" i="5"/>
  <c r="L283" i="5"/>
  <c r="F283" i="5"/>
  <c r="F262" i="5"/>
  <c r="J262" i="5"/>
  <c r="E262" i="5"/>
  <c r="K262" i="5"/>
  <c r="G262" i="5"/>
  <c r="L262" i="5"/>
  <c r="H262" i="5"/>
  <c r="M262" i="5"/>
  <c r="I262" i="5"/>
  <c r="G241" i="5"/>
  <c r="K241" i="5"/>
  <c r="H241" i="5"/>
  <c r="M241" i="5"/>
  <c r="I241" i="5"/>
  <c r="E241" i="5"/>
  <c r="J241" i="5"/>
  <c r="F241" i="5"/>
  <c r="L241" i="5"/>
  <c r="E219" i="5"/>
  <c r="I219" i="5"/>
  <c r="M219" i="5"/>
  <c r="H219" i="5"/>
  <c r="J219" i="5"/>
  <c r="F219" i="5"/>
  <c r="K219" i="5"/>
  <c r="G219" i="5"/>
  <c r="L219" i="5"/>
  <c r="E198" i="5"/>
  <c r="I198" i="5"/>
  <c r="M198" i="5"/>
  <c r="F198" i="5"/>
  <c r="K198" i="5"/>
  <c r="J198" i="5"/>
  <c r="L198" i="5"/>
  <c r="G198" i="5"/>
  <c r="H198" i="5"/>
  <c r="F177" i="5"/>
  <c r="J177" i="5"/>
  <c r="H177" i="5"/>
  <c r="M177" i="5"/>
  <c r="G177" i="5"/>
  <c r="I177" i="5"/>
  <c r="K177" i="5"/>
  <c r="E177" i="5"/>
  <c r="L177" i="5"/>
  <c r="H155" i="5"/>
  <c r="L155" i="5"/>
  <c r="I155" i="5"/>
  <c r="F155" i="5"/>
  <c r="M155" i="5"/>
  <c r="G155" i="5"/>
  <c r="J155" i="5"/>
  <c r="E155" i="5"/>
  <c r="K155" i="5"/>
  <c r="E134" i="5"/>
  <c r="I134" i="5"/>
  <c r="M134" i="5"/>
  <c r="F134" i="5"/>
  <c r="K134" i="5"/>
  <c r="J134" i="5"/>
  <c r="L134" i="5"/>
  <c r="G134" i="5"/>
  <c r="H134" i="5"/>
  <c r="F113" i="5"/>
  <c r="J113" i="5"/>
  <c r="H113" i="5"/>
  <c r="M113" i="5"/>
  <c r="G113" i="5"/>
  <c r="I113" i="5"/>
  <c r="K113" i="5"/>
  <c r="L113" i="5"/>
  <c r="E113" i="5"/>
  <c r="H91" i="5"/>
  <c r="L91" i="5"/>
  <c r="G91" i="5"/>
  <c r="M91" i="5"/>
  <c r="F91" i="5"/>
  <c r="I91" i="5"/>
  <c r="E91" i="5"/>
  <c r="J91" i="5"/>
  <c r="K91" i="5"/>
  <c r="E70" i="5"/>
  <c r="I70" i="5"/>
  <c r="M70" i="5"/>
  <c r="J70" i="5"/>
  <c r="K70" i="5"/>
  <c r="G70" i="5"/>
  <c r="F70" i="5"/>
  <c r="H70" i="5"/>
  <c r="L70" i="5"/>
  <c r="G49" i="5"/>
  <c r="K49" i="5"/>
  <c r="I49" i="5"/>
  <c r="E49" i="5"/>
  <c r="L49" i="5"/>
  <c r="F49" i="5"/>
  <c r="M49" i="5"/>
  <c r="H49" i="5"/>
  <c r="J49" i="5"/>
  <c r="F27" i="5"/>
  <c r="J27" i="5"/>
  <c r="H27" i="5"/>
  <c r="M27" i="5"/>
  <c r="G27" i="5"/>
  <c r="K27" i="5"/>
  <c r="I27" i="5"/>
  <c r="E27" i="5"/>
  <c r="L27" i="5"/>
  <c r="G6" i="5"/>
  <c r="K6" i="5"/>
  <c r="E6" i="5"/>
  <c r="J6" i="5"/>
  <c r="L6" i="5"/>
  <c r="I6" i="5"/>
  <c r="M6" i="5"/>
  <c r="F6" i="5"/>
  <c r="H6" i="5"/>
  <c r="H392" i="5"/>
  <c r="L392" i="5"/>
  <c r="I392" i="5"/>
  <c r="E392" i="5"/>
  <c r="J392" i="5"/>
  <c r="G392" i="5"/>
  <c r="K392" i="5"/>
  <c r="M392" i="5"/>
  <c r="F392" i="5"/>
  <c r="H376" i="5"/>
  <c r="L376" i="5"/>
  <c r="I376" i="5"/>
  <c r="E376" i="5"/>
  <c r="J376" i="5"/>
  <c r="M376" i="5"/>
  <c r="F376" i="5"/>
  <c r="G376" i="5"/>
  <c r="K376" i="5"/>
  <c r="H360" i="5"/>
  <c r="L360" i="5"/>
  <c r="I360" i="5"/>
  <c r="E360" i="5"/>
  <c r="J360" i="5"/>
  <c r="G360" i="5"/>
  <c r="K360" i="5"/>
  <c r="M360" i="5"/>
  <c r="F360" i="5"/>
  <c r="H344" i="5"/>
  <c r="L344" i="5"/>
  <c r="I344" i="5"/>
  <c r="E344" i="5"/>
  <c r="J344" i="5"/>
  <c r="M344" i="5"/>
  <c r="F344" i="5"/>
  <c r="G344" i="5"/>
  <c r="K344" i="5"/>
  <c r="H328" i="5"/>
  <c r="L328" i="5"/>
  <c r="I328" i="5"/>
  <c r="E328" i="5"/>
  <c r="J328" i="5"/>
  <c r="G328" i="5"/>
  <c r="K328" i="5"/>
  <c r="M328" i="5"/>
  <c r="F328" i="5"/>
  <c r="H312" i="5"/>
  <c r="L312" i="5"/>
  <c r="I312" i="5"/>
  <c r="E312" i="5"/>
  <c r="J312" i="5"/>
  <c r="M312" i="5"/>
  <c r="F312" i="5"/>
  <c r="G312" i="5"/>
  <c r="K312" i="5"/>
  <c r="H296" i="5"/>
  <c r="L296" i="5"/>
  <c r="I296" i="5"/>
  <c r="E296" i="5"/>
  <c r="J296" i="5"/>
  <c r="G296" i="5"/>
  <c r="K296" i="5"/>
  <c r="M296" i="5"/>
  <c r="F296" i="5"/>
  <c r="H280" i="5"/>
  <c r="L280" i="5"/>
  <c r="I280" i="5"/>
  <c r="E280" i="5"/>
  <c r="J280" i="5"/>
  <c r="F280" i="5"/>
  <c r="K280" i="5"/>
  <c r="G280" i="5"/>
  <c r="M280" i="5"/>
  <c r="H264" i="5"/>
  <c r="L264" i="5"/>
  <c r="I264" i="5"/>
  <c r="E264" i="5"/>
  <c r="J264" i="5"/>
  <c r="F264" i="5"/>
  <c r="K264" i="5"/>
  <c r="G264" i="5"/>
  <c r="M264" i="5"/>
  <c r="H248" i="5"/>
  <c r="L248" i="5"/>
  <c r="I248" i="5"/>
  <c r="E248" i="5"/>
  <c r="J248" i="5"/>
  <c r="F248" i="5"/>
  <c r="K248" i="5"/>
  <c r="G248" i="5"/>
  <c r="M248" i="5"/>
  <c r="H232" i="5"/>
  <c r="L232" i="5"/>
  <c r="I232" i="5"/>
  <c r="E232" i="5"/>
  <c r="J232" i="5"/>
  <c r="F232" i="5"/>
  <c r="K232" i="5"/>
  <c r="M232" i="5"/>
  <c r="G232" i="5"/>
  <c r="H216" i="5"/>
  <c r="L216" i="5"/>
  <c r="I216" i="5"/>
  <c r="E216" i="5"/>
  <c r="J216" i="5"/>
  <c r="F216" i="5"/>
  <c r="K216" i="5"/>
  <c r="G216" i="5"/>
  <c r="M216" i="5"/>
  <c r="G200" i="5"/>
  <c r="K200" i="5"/>
  <c r="I200" i="5"/>
  <c r="F200" i="5"/>
  <c r="M200" i="5"/>
  <c r="H200" i="5"/>
  <c r="J200" i="5"/>
  <c r="E200" i="5"/>
  <c r="L200" i="5"/>
  <c r="G184" i="5"/>
  <c r="K184" i="5"/>
  <c r="I184" i="5"/>
  <c r="H184" i="5"/>
  <c r="J184" i="5"/>
  <c r="E184" i="5"/>
  <c r="L184" i="5"/>
  <c r="F184" i="5"/>
  <c r="M184" i="5"/>
  <c r="G168" i="5"/>
  <c r="K168" i="5"/>
  <c r="I168" i="5"/>
  <c r="J168" i="5"/>
  <c r="E168" i="5"/>
  <c r="L168" i="5"/>
  <c r="F168" i="5"/>
  <c r="M168" i="5"/>
  <c r="H168" i="5"/>
  <c r="G152" i="5"/>
  <c r="K152" i="5"/>
  <c r="I152" i="5"/>
  <c r="E152" i="5"/>
  <c r="L152" i="5"/>
  <c r="F152" i="5"/>
  <c r="M152" i="5"/>
  <c r="H152" i="5"/>
  <c r="J152" i="5"/>
  <c r="G136" i="5"/>
  <c r="K136" i="5"/>
  <c r="I136" i="5"/>
  <c r="F136" i="5"/>
  <c r="M136" i="5"/>
  <c r="H136" i="5"/>
  <c r="J136" i="5"/>
  <c r="E136" i="5"/>
  <c r="L136" i="5"/>
  <c r="G120" i="5"/>
  <c r="K120" i="5"/>
  <c r="I120" i="5"/>
  <c r="H120" i="5"/>
  <c r="J120" i="5"/>
  <c r="E120" i="5"/>
  <c r="L120" i="5"/>
  <c r="F120" i="5"/>
  <c r="M120" i="5"/>
  <c r="G104" i="5"/>
  <c r="K104" i="5"/>
  <c r="I104" i="5"/>
  <c r="J104" i="5"/>
  <c r="E104" i="5"/>
  <c r="M104" i="5"/>
  <c r="F104" i="5"/>
  <c r="H104" i="5"/>
  <c r="L104" i="5"/>
  <c r="G88" i="5"/>
  <c r="K88" i="5"/>
  <c r="H88" i="5"/>
  <c r="M88" i="5"/>
  <c r="E88" i="5"/>
  <c r="L88" i="5"/>
  <c r="F88" i="5"/>
  <c r="I88" i="5"/>
  <c r="J88" i="5"/>
  <c r="G72" i="5"/>
  <c r="K72" i="5"/>
  <c r="H72" i="5"/>
  <c r="M72" i="5"/>
  <c r="F72" i="5"/>
  <c r="I72" i="5"/>
  <c r="J72" i="5"/>
  <c r="L72" i="5"/>
  <c r="E72" i="5"/>
  <c r="G56" i="5"/>
  <c r="K56" i="5"/>
  <c r="H56" i="5"/>
  <c r="M56" i="5"/>
  <c r="I56" i="5"/>
  <c r="J56" i="5"/>
  <c r="E56" i="5"/>
  <c r="F56" i="5"/>
  <c r="L56" i="5"/>
  <c r="E40" i="5"/>
  <c r="H40" i="5"/>
  <c r="L40" i="5"/>
  <c r="J40" i="5"/>
  <c r="G40" i="5"/>
  <c r="K40" i="5"/>
  <c r="I40" i="5"/>
  <c r="M40" i="5"/>
  <c r="F40" i="5"/>
  <c r="E24" i="5"/>
  <c r="I24" i="5"/>
  <c r="M24" i="5"/>
  <c r="H24" i="5"/>
  <c r="F24" i="5"/>
  <c r="L24" i="5"/>
  <c r="J24" i="5"/>
  <c r="G24" i="5"/>
  <c r="K24" i="5"/>
  <c r="E8" i="5"/>
  <c r="I8" i="5"/>
  <c r="M8" i="5"/>
  <c r="H8" i="5"/>
  <c r="G8" i="5"/>
  <c r="K8" i="5"/>
  <c r="J8" i="5"/>
  <c r="L8" i="5"/>
  <c r="F8" i="5"/>
  <c r="F394" i="5"/>
  <c r="J394" i="5"/>
  <c r="G394" i="5"/>
  <c r="L394" i="5"/>
  <c r="H394" i="5"/>
  <c r="M394" i="5"/>
  <c r="K394" i="5"/>
  <c r="E394" i="5"/>
  <c r="I394" i="5"/>
  <c r="G373" i="5"/>
  <c r="K373" i="5"/>
  <c r="I373" i="5"/>
  <c r="E373" i="5"/>
  <c r="J373" i="5"/>
  <c r="H373" i="5"/>
  <c r="L373" i="5"/>
  <c r="M373" i="5"/>
  <c r="F373" i="5"/>
  <c r="E351" i="5"/>
  <c r="I351" i="5"/>
  <c r="M351" i="5"/>
  <c r="J351" i="5"/>
  <c r="F351" i="5"/>
  <c r="K351" i="5"/>
  <c r="G351" i="5"/>
  <c r="H351" i="5"/>
  <c r="L351" i="5"/>
  <c r="F330" i="5"/>
  <c r="J330" i="5"/>
  <c r="G330" i="5"/>
  <c r="L330" i="5"/>
  <c r="H330" i="5"/>
  <c r="M330" i="5"/>
  <c r="K330" i="5"/>
  <c r="E330" i="5"/>
  <c r="I330" i="5"/>
  <c r="G309" i="5"/>
  <c r="K309" i="5"/>
  <c r="I309" i="5"/>
  <c r="E309" i="5"/>
  <c r="J309" i="5"/>
  <c r="H309" i="5"/>
  <c r="L309" i="5"/>
  <c r="M309" i="5"/>
  <c r="F309" i="5"/>
  <c r="E287" i="5"/>
  <c r="I287" i="5"/>
  <c r="M287" i="5"/>
  <c r="J287" i="5"/>
  <c r="F287" i="5"/>
  <c r="K287" i="5"/>
  <c r="G287" i="5"/>
  <c r="H287" i="5"/>
  <c r="L287" i="5"/>
  <c r="F266" i="5"/>
  <c r="J266" i="5"/>
  <c r="G266" i="5"/>
  <c r="L266" i="5"/>
  <c r="H266" i="5"/>
  <c r="M266" i="5"/>
  <c r="I266" i="5"/>
  <c r="E266" i="5"/>
  <c r="K266" i="5"/>
  <c r="G245" i="5"/>
  <c r="K245" i="5"/>
  <c r="I245" i="5"/>
  <c r="E245" i="5"/>
  <c r="J245" i="5"/>
  <c r="F245" i="5"/>
  <c r="L245" i="5"/>
  <c r="H245" i="5"/>
  <c r="M245" i="5"/>
  <c r="E223" i="5"/>
  <c r="I223" i="5"/>
  <c r="M223" i="5"/>
  <c r="J223" i="5"/>
  <c r="F223" i="5"/>
  <c r="K223" i="5"/>
  <c r="G223" i="5"/>
  <c r="L223" i="5"/>
  <c r="H223" i="5"/>
  <c r="E202" i="5"/>
  <c r="I202" i="5"/>
  <c r="M202" i="5"/>
  <c r="G202" i="5"/>
  <c r="L202" i="5"/>
  <c r="J202" i="5"/>
  <c r="K202" i="5"/>
  <c r="F202" i="5"/>
  <c r="H202" i="5"/>
  <c r="F181" i="5"/>
  <c r="J181" i="5"/>
  <c r="I181" i="5"/>
  <c r="G181" i="5"/>
  <c r="M181" i="5"/>
  <c r="H181" i="5"/>
  <c r="K181" i="5"/>
  <c r="E181" i="5"/>
  <c r="L181" i="5"/>
  <c r="H159" i="5"/>
  <c r="L159" i="5"/>
  <c r="E159" i="5"/>
  <c r="J159" i="5"/>
  <c r="F159" i="5"/>
  <c r="M159" i="5"/>
  <c r="G159" i="5"/>
  <c r="I159" i="5"/>
  <c r="K159" i="5"/>
  <c r="E138" i="5"/>
  <c r="I138" i="5"/>
  <c r="M138" i="5"/>
  <c r="G138" i="5"/>
  <c r="L138" i="5"/>
  <c r="J138" i="5"/>
  <c r="K138" i="5"/>
  <c r="F138" i="5"/>
  <c r="H138" i="5"/>
  <c r="F117" i="5"/>
  <c r="J117" i="5"/>
  <c r="I117" i="5"/>
  <c r="G117" i="5"/>
  <c r="M117" i="5"/>
  <c r="H117" i="5"/>
  <c r="K117" i="5"/>
  <c r="E117" i="5"/>
  <c r="L117" i="5"/>
  <c r="H95" i="5"/>
  <c r="L95" i="5"/>
  <c r="I95" i="5"/>
  <c r="F95" i="5"/>
  <c r="M95" i="5"/>
  <c r="J95" i="5"/>
  <c r="E95" i="5"/>
  <c r="G95" i="5"/>
  <c r="K95" i="5"/>
  <c r="E74" i="5"/>
  <c r="I74" i="5"/>
  <c r="M74" i="5"/>
  <c r="F74" i="5"/>
  <c r="K74" i="5"/>
  <c r="J74" i="5"/>
  <c r="H74" i="5"/>
  <c r="G74" i="5"/>
  <c r="L74" i="5"/>
  <c r="F53" i="5"/>
  <c r="J53" i="5"/>
  <c r="H53" i="5"/>
  <c r="M53" i="5"/>
  <c r="G53" i="5"/>
  <c r="I53" i="5"/>
  <c r="E53" i="5"/>
  <c r="K53" i="5"/>
  <c r="L53" i="5"/>
  <c r="F31" i="5"/>
  <c r="J31" i="5"/>
  <c r="I31" i="5"/>
  <c r="G31" i="5"/>
  <c r="M31" i="5"/>
  <c r="L31" i="5"/>
  <c r="E31" i="5"/>
  <c r="H31" i="5"/>
  <c r="K31" i="5"/>
  <c r="G10" i="5"/>
  <c r="K10" i="5"/>
  <c r="F10" i="5"/>
  <c r="L10" i="5"/>
  <c r="J10" i="5"/>
  <c r="M10" i="5"/>
  <c r="E10" i="5"/>
  <c r="I10" i="5"/>
  <c r="H10" i="5"/>
  <c r="G393" i="5"/>
  <c r="K393" i="5"/>
  <c r="E393" i="5"/>
  <c r="J393" i="5"/>
  <c r="F393" i="5"/>
  <c r="L393" i="5"/>
  <c r="I393" i="5"/>
  <c r="M393" i="5"/>
  <c r="H393" i="5"/>
  <c r="E371" i="5"/>
  <c r="I371" i="5"/>
  <c r="M371" i="5"/>
  <c r="F371" i="5"/>
  <c r="K371" i="5"/>
  <c r="G371" i="5"/>
  <c r="L371" i="5"/>
  <c r="H371" i="5"/>
  <c r="J371" i="5"/>
  <c r="F350" i="5"/>
  <c r="J350" i="5"/>
  <c r="H350" i="5"/>
  <c r="M350" i="5"/>
  <c r="I350" i="5"/>
  <c r="L350" i="5"/>
  <c r="E350" i="5"/>
  <c r="G350" i="5"/>
  <c r="K350" i="5"/>
  <c r="G329" i="5"/>
  <c r="K329" i="5"/>
  <c r="E329" i="5"/>
  <c r="J329" i="5"/>
  <c r="F329" i="5"/>
  <c r="L329" i="5"/>
  <c r="I329" i="5"/>
  <c r="M329" i="5"/>
  <c r="H329" i="5"/>
  <c r="E307" i="5"/>
  <c r="I307" i="5"/>
  <c r="M307" i="5"/>
  <c r="F307" i="5"/>
  <c r="K307" i="5"/>
  <c r="G307" i="5"/>
  <c r="L307" i="5"/>
  <c r="H307" i="5"/>
  <c r="J307" i="5"/>
  <c r="F286" i="5"/>
  <c r="J286" i="5"/>
  <c r="H286" i="5"/>
  <c r="M286" i="5"/>
  <c r="I286" i="5"/>
  <c r="L286" i="5"/>
  <c r="E286" i="5"/>
  <c r="G286" i="5"/>
  <c r="K286" i="5"/>
  <c r="G265" i="5"/>
  <c r="K265" i="5"/>
  <c r="E265" i="5"/>
  <c r="J265" i="5"/>
  <c r="F265" i="5"/>
  <c r="L265" i="5"/>
  <c r="H265" i="5"/>
  <c r="M265" i="5"/>
  <c r="I265" i="5"/>
  <c r="E243" i="5"/>
  <c r="I243" i="5"/>
  <c r="M243" i="5"/>
  <c r="F243" i="5"/>
  <c r="K243" i="5"/>
  <c r="G243" i="5"/>
  <c r="L243" i="5"/>
  <c r="H243" i="5"/>
  <c r="J243" i="5"/>
  <c r="F222" i="5"/>
  <c r="J222" i="5"/>
  <c r="H222" i="5"/>
  <c r="M222" i="5"/>
  <c r="I222" i="5"/>
  <c r="E222" i="5"/>
  <c r="K222" i="5"/>
  <c r="G222" i="5"/>
  <c r="L222" i="5"/>
  <c r="F201" i="5"/>
  <c r="J201" i="5"/>
  <c r="E201" i="5"/>
  <c r="K201" i="5"/>
  <c r="L201" i="5"/>
  <c r="G201" i="5"/>
  <c r="M201" i="5"/>
  <c r="H201" i="5"/>
  <c r="I201" i="5"/>
  <c r="H179" i="5"/>
  <c r="L179" i="5"/>
  <c r="F179" i="5"/>
  <c r="K179" i="5"/>
  <c r="J179" i="5"/>
  <c r="E179" i="5"/>
  <c r="M179" i="5"/>
  <c r="G179" i="5"/>
  <c r="I179" i="5"/>
  <c r="E158" i="5"/>
  <c r="I158" i="5"/>
  <c r="M158" i="5"/>
  <c r="H158" i="5"/>
  <c r="G158" i="5"/>
  <c r="J158" i="5"/>
  <c r="K158" i="5"/>
  <c r="F158" i="5"/>
  <c r="L158" i="5"/>
  <c r="F137" i="5"/>
  <c r="J137" i="5"/>
  <c r="E137" i="5"/>
  <c r="K137" i="5"/>
  <c r="L137" i="5"/>
  <c r="G137" i="5"/>
  <c r="M137" i="5"/>
  <c r="H137" i="5"/>
  <c r="I137" i="5"/>
  <c r="H115" i="5"/>
  <c r="L115" i="5"/>
  <c r="F115" i="5"/>
  <c r="K115" i="5"/>
  <c r="J115" i="5"/>
  <c r="I115" i="5"/>
  <c r="M115" i="5"/>
  <c r="E115" i="5"/>
  <c r="G115" i="5"/>
  <c r="E94" i="5"/>
  <c r="I94" i="5"/>
  <c r="M94" i="5"/>
  <c r="G94" i="5"/>
  <c r="L94" i="5"/>
  <c r="H94" i="5"/>
  <c r="J94" i="5"/>
  <c r="F94" i="5"/>
  <c r="K94" i="5"/>
  <c r="F73" i="5"/>
  <c r="J73" i="5"/>
  <c r="I73" i="5"/>
  <c r="E73" i="5"/>
  <c r="L73" i="5"/>
  <c r="H73" i="5"/>
  <c r="M73" i="5"/>
  <c r="G73" i="5"/>
  <c r="K73" i="5"/>
  <c r="H51" i="5"/>
  <c r="L51" i="5"/>
  <c r="E51" i="5"/>
  <c r="J51" i="5"/>
  <c r="K51" i="5"/>
  <c r="G51" i="5"/>
  <c r="I51" i="5"/>
  <c r="M51" i="5"/>
  <c r="F51" i="5"/>
  <c r="G30" i="5"/>
  <c r="K30" i="5"/>
  <c r="H30" i="5"/>
  <c r="M30" i="5"/>
  <c r="I30" i="5"/>
  <c r="L30" i="5"/>
  <c r="J30" i="5"/>
  <c r="E30" i="5"/>
  <c r="F30" i="5"/>
  <c r="H9" i="5"/>
  <c r="L9" i="5"/>
  <c r="E9" i="5"/>
  <c r="J9" i="5"/>
  <c r="F9" i="5"/>
  <c r="M9" i="5"/>
  <c r="K9" i="5"/>
  <c r="G9" i="5"/>
  <c r="I9" i="5"/>
  <c r="F386" i="5"/>
  <c r="J386" i="5"/>
  <c r="I386" i="5"/>
  <c r="E386" i="5"/>
  <c r="K386" i="5"/>
  <c r="H386" i="5"/>
  <c r="L386" i="5"/>
  <c r="M386" i="5"/>
  <c r="G386" i="5"/>
  <c r="G365" i="5"/>
  <c r="K365" i="5"/>
  <c r="F365" i="5"/>
  <c r="L365" i="5"/>
  <c r="H365" i="5"/>
  <c r="M365" i="5"/>
  <c r="E365" i="5"/>
  <c r="I365" i="5"/>
  <c r="J365" i="5"/>
  <c r="E343" i="5"/>
  <c r="I343" i="5"/>
  <c r="M343" i="5"/>
  <c r="G343" i="5"/>
  <c r="L343" i="5"/>
  <c r="H343" i="5"/>
  <c r="K343" i="5"/>
  <c r="F343" i="5"/>
  <c r="J343" i="5"/>
  <c r="F322" i="5"/>
  <c r="J322" i="5"/>
  <c r="I322" i="5"/>
  <c r="E322" i="5"/>
  <c r="K322" i="5"/>
  <c r="H322" i="5"/>
  <c r="L322" i="5"/>
  <c r="M322" i="5"/>
  <c r="G322" i="5"/>
  <c r="G301" i="5"/>
  <c r="K301" i="5"/>
  <c r="F301" i="5"/>
  <c r="L301" i="5"/>
  <c r="H301" i="5"/>
  <c r="M301" i="5"/>
  <c r="E301" i="5"/>
  <c r="I301" i="5"/>
  <c r="J301" i="5"/>
  <c r="E279" i="5"/>
  <c r="I279" i="5"/>
  <c r="M279" i="5"/>
  <c r="G279" i="5"/>
  <c r="L279" i="5"/>
  <c r="H279" i="5"/>
  <c r="J279" i="5"/>
  <c r="F279" i="5"/>
  <c r="K279" i="5"/>
  <c r="F258" i="5"/>
  <c r="J258" i="5"/>
  <c r="I258" i="5"/>
  <c r="E258" i="5"/>
  <c r="K258" i="5"/>
  <c r="G258" i="5"/>
  <c r="L258" i="5"/>
  <c r="M258" i="5"/>
  <c r="H258" i="5"/>
  <c r="G237" i="5"/>
  <c r="K237" i="5"/>
  <c r="F237" i="5"/>
  <c r="L237" i="5"/>
  <c r="H237" i="5"/>
  <c r="M237" i="5"/>
  <c r="I237" i="5"/>
  <c r="J237" i="5"/>
  <c r="E237" i="5"/>
  <c r="E215" i="5"/>
  <c r="I215" i="5"/>
  <c r="M215" i="5"/>
  <c r="G215" i="5"/>
  <c r="L215" i="5"/>
  <c r="H215" i="5"/>
  <c r="J215" i="5"/>
  <c r="F215" i="5"/>
  <c r="K215" i="5"/>
  <c r="E194" i="5"/>
  <c r="I194" i="5"/>
  <c r="M194" i="5"/>
  <c r="J194" i="5"/>
  <c r="K194" i="5"/>
  <c r="F194" i="5"/>
  <c r="L194" i="5"/>
  <c r="G194" i="5"/>
  <c r="H194" i="5"/>
  <c r="F173" i="5"/>
  <c r="J173" i="5"/>
  <c r="G173" i="5"/>
  <c r="L173" i="5"/>
  <c r="H173" i="5"/>
  <c r="I173" i="5"/>
  <c r="K173" i="5"/>
  <c r="M173" i="5"/>
  <c r="E173" i="5"/>
  <c r="H151" i="5"/>
  <c r="L151" i="5"/>
  <c r="G151" i="5"/>
  <c r="M151" i="5"/>
  <c r="F151" i="5"/>
  <c r="I151" i="5"/>
  <c r="J151" i="5"/>
  <c r="K151" i="5"/>
  <c r="E151" i="5"/>
  <c r="E130" i="5"/>
  <c r="I130" i="5"/>
  <c r="M130" i="5"/>
  <c r="J130" i="5"/>
  <c r="K130" i="5"/>
  <c r="F130" i="5"/>
  <c r="L130" i="5"/>
  <c r="G130" i="5"/>
  <c r="H130" i="5"/>
  <c r="F109" i="5"/>
  <c r="J109" i="5"/>
  <c r="G109" i="5"/>
  <c r="L109" i="5"/>
  <c r="H109" i="5"/>
  <c r="E109" i="5"/>
  <c r="I109" i="5"/>
  <c r="K109" i="5"/>
  <c r="M109" i="5"/>
  <c r="H87" i="5"/>
  <c r="L87" i="5"/>
  <c r="F87" i="5"/>
  <c r="K87" i="5"/>
  <c r="G87" i="5"/>
  <c r="E87" i="5"/>
  <c r="M87" i="5"/>
  <c r="I87" i="5"/>
  <c r="J87" i="5"/>
  <c r="E66" i="5"/>
  <c r="I66" i="5"/>
  <c r="M66" i="5"/>
  <c r="H66" i="5"/>
  <c r="K66" i="5"/>
  <c r="F66" i="5"/>
  <c r="L66" i="5"/>
  <c r="G66" i="5"/>
  <c r="J66" i="5"/>
  <c r="G45" i="5"/>
  <c r="K45" i="5"/>
  <c r="H45" i="5"/>
  <c r="M45" i="5"/>
  <c r="E45" i="5"/>
  <c r="L45" i="5"/>
  <c r="F45" i="5"/>
  <c r="I45" i="5"/>
  <c r="J45" i="5"/>
  <c r="F23" i="5"/>
  <c r="J23" i="5"/>
  <c r="G23" i="5"/>
  <c r="L23" i="5"/>
  <c r="H23" i="5"/>
  <c r="I23" i="5"/>
  <c r="M23" i="5"/>
  <c r="K23" i="5"/>
  <c r="E23" i="5"/>
  <c r="I4" i="5"/>
  <c r="M4" i="5"/>
  <c r="F4" i="5"/>
  <c r="J4" i="5"/>
  <c r="E4" i="5"/>
  <c r="L4" i="5"/>
  <c r="G4" i="5"/>
  <c r="H4" i="5"/>
  <c r="K4" i="5"/>
  <c r="G385" i="5"/>
  <c r="K385" i="5"/>
  <c r="H385" i="5"/>
  <c r="M385" i="5"/>
  <c r="I385" i="5"/>
  <c r="F385" i="5"/>
  <c r="J385" i="5"/>
  <c r="L385" i="5"/>
  <c r="E385" i="5"/>
  <c r="E363" i="5"/>
  <c r="I363" i="5"/>
  <c r="M363" i="5"/>
  <c r="H363" i="5"/>
  <c r="J363" i="5"/>
  <c r="L363" i="5"/>
  <c r="F363" i="5"/>
  <c r="G363" i="5"/>
  <c r="K363" i="5"/>
  <c r="F342" i="5"/>
  <c r="J342" i="5"/>
  <c r="E342" i="5"/>
  <c r="K342" i="5"/>
  <c r="G342" i="5"/>
  <c r="L342" i="5"/>
  <c r="I342" i="5"/>
  <c r="M342" i="5"/>
  <c r="H342" i="5"/>
  <c r="G321" i="5"/>
  <c r="K321" i="5"/>
  <c r="H321" i="5"/>
  <c r="M321" i="5"/>
  <c r="I321" i="5"/>
  <c r="F321" i="5"/>
  <c r="J321" i="5"/>
  <c r="L321" i="5"/>
  <c r="E321" i="5"/>
  <c r="E299" i="5"/>
  <c r="I299" i="5"/>
  <c r="M299" i="5"/>
  <c r="H299" i="5"/>
  <c r="J299" i="5"/>
  <c r="L299" i="5"/>
  <c r="F299" i="5"/>
  <c r="G299" i="5"/>
  <c r="K299" i="5"/>
  <c r="F278" i="5"/>
  <c r="J278" i="5"/>
  <c r="E278" i="5"/>
  <c r="K278" i="5"/>
  <c r="G278" i="5"/>
  <c r="L278" i="5"/>
  <c r="H278" i="5"/>
  <c r="M278" i="5"/>
  <c r="I278" i="5"/>
  <c r="G257" i="5"/>
  <c r="K257" i="5"/>
  <c r="H257" i="5"/>
  <c r="M257" i="5"/>
  <c r="I257" i="5"/>
  <c r="E257" i="5"/>
  <c r="J257" i="5"/>
  <c r="F257" i="5"/>
  <c r="L257" i="5"/>
  <c r="E235" i="5"/>
  <c r="I235" i="5"/>
  <c r="M235" i="5"/>
  <c r="H235" i="5"/>
  <c r="J235" i="5"/>
  <c r="F235" i="5"/>
  <c r="K235" i="5"/>
  <c r="G235" i="5"/>
  <c r="L235" i="5"/>
  <c r="F214" i="5"/>
  <c r="J214" i="5"/>
  <c r="E214" i="5"/>
  <c r="K214" i="5"/>
  <c r="G214" i="5"/>
  <c r="L214" i="5"/>
  <c r="H214" i="5"/>
  <c r="M214" i="5"/>
  <c r="I214" i="5"/>
  <c r="F193" i="5"/>
  <c r="J193" i="5"/>
  <c r="H193" i="5"/>
  <c r="M193" i="5"/>
  <c r="E193" i="5"/>
  <c r="L193" i="5"/>
  <c r="G193" i="5"/>
  <c r="I193" i="5"/>
  <c r="K193" i="5"/>
  <c r="H171" i="5"/>
  <c r="L171" i="5"/>
  <c r="I171" i="5"/>
  <c r="E171" i="5"/>
  <c r="K171" i="5"/>
  <c r="F171" i="5"/>
  <c r="M171" i="5"/>
  <c r="G171" i="5"/>
  <c r="J171" i="5"/>
  <c r="E150" i="5"/>
  <c r="I150" i="5"/>
  <c r="M150" i="5"/>
  <c r="F150" i="5"/>
  <c r="K150" i="5"/>
  <c r="H150" i="5"/>
  <c r="J150" i="5"/>
  <c r="L150" i="5"/>
  <c r="G150" i="5"/>
  <c r="F129" i="5"/>
  <c r="J129" i="5"/>
  <c r="H129" i="5"/>
  <c r="M129" i="5"/>
  <c r="E129" i="5"/>
  <c r="L129" i="5"/>
  <c r="G129" i="5"/>
  <c r="I129" i="5"/>
  <c r="K129" i="5"/>
  <c r="H107" i="5"/>
  <c r="L107" i="5"/>
  <c r="I107" i="5"/>
  <c r="E107" i="5"/>
  <c r="K107" i="5"/>
  <c r="F107" i="5"/>
  <c r="G107" i="5"/>
  <c r="J107" i="5"/>
  <c r="M107" i="5"/>
  <c r="E86" i="5"/>
  <c r="I86" i="5"/>
  <c r="M86" i="5"/>
  <c r="J86" i="5"/>
  <c r="H86" i="5"/>
  <c r="F86" i="5"/>
  <c r="K86" i="5"/>
  <c r="L86" i="5"/>
  <c r="G86" i="5"/>
  <c r="F65" i="5"/>
  <c r="J65" i="5"/>
  <c r="G65" i="5"/>
  <c r="L65" i="5"/>
  <c r="E65" i="5"/>
  <c r="M65" i="5"/>
  <c r="I65" i="5"/>
  <c r="K65" i="5"/>
  <c r="H65" i="5"/>
  <c r="E43" i="5"/>
  <c r="I43" i="5"/>
  <c r="M43" i="5"/>
  <c r="J43" i="5"/>
  <c r="H43" i="5"/>
  <c r="L43" i="5"/>
  <c r="G43" i="5"/>
  <c r="F43" i="5"/>
  <c r="K43" i="5"/>
  <c r="G22" i="5"/>
  <c r="K22" i="5"/>
  <c r="E22" i="5"/>
  <c r="J22" i="5"/>
  <c r="I22" i="5"/>
  <c r="H22" i="5"/>
  <c r="L22" i="5"/>
  <c r="F22" i="5"/>
  <c r="M22" i="5"/>
  <c r="F404" i="5"/>
  <c r="J404" i="5"/>
  <c r="G404" i="5"/>
  <c r="K404" i="5"/>
  <c r="E404" i="5"/>
  <c r="M404" i="5"/>
  <c r="H404" i="5"/>
  <c r="I404" i="5"/>
  <c r="L404" i="5"/>
  <c r="H388" i="5"/>
  <c r="L388" i="5"/>
  <c r="G388" i="5"/>
  <c r="M388" i="5"/>
  <c r="I388" i="5"/>
  <c r="K388" i="5"/>
  <c r="E388" i="5"/>
  <c r="F388" i="5"/>
  <c r="J388" i="5"/>
  <c r="H372" i="5"/>
  <c r="L372" i="5"/>
  <c r="G372" i="5"/>
  <c r="M372" i="5"/>
  <c r="I372" i="5"/>
  <c r="F372" i="5"/>
  <c r="J372" i="5"/>
  <c r="K372" i="5"/>
  <c r="E372" i="5"/>
  <c r="H356" i="5"/>
  <c r="L356" i="5"/>
  <c r="G356" i="5"/>
  <c r="M356" i="5"/>
  <c r="I356" i="5"/>
  <c r="K356" i="5"/>
  <c r="E356" i="5"/>
  <c r="F356" i="5"/>
  <c r="J356" i="5"/>
  <c r="H340" i="5"/>
  <c r="L340" i="5"/>
  <c r="G340" i="5"/>
  <c r="M340" i="5"/>
  <c r="I340" i="5"/>
  <c r="F340" i="5"/>
  <c r="J340" i="5"/>
  <c r="K340" i="5"/>
  <c r="E340" i="5"/>
  <c r="H324" i="5"/>
  <c r="L324" i="5"/>
  <c r="G324" i="5"/>
  <c r="M324" i="5"/>
  <c r="I324" i="5"/>
  <c r="K324" i="5"/>
  <c r="E324" i="5"/>
  <c r="F324" i="5"/>
  <c r="J324" i="5"/>
  <c r="H308" i="5"/>
  <c r="L308" i="5"/>
  <c r="G308" i="5"/>
  <c r="M308" i="5"/>
  <c r="I308" i="5"/>
  <c r="F308" i="5"/>
  <c r="J308" i="5"/>
  <c r="K308" i="5"/>
  <c r="E308" i="5"/>
  <c r="H292" i="5"/>
  <c r="L292" i="5"/>
  <c r="G292" i="5"/>
  <c r="M292" i="5"/>
  <c r="I292" i="5"/>
  <c r="K292" i="5"/>
  <c r="E292" i="5"/>
  <c r="F292" i="5"/>
  <c r="J292" i="5"/>
  <c r="H276" i="5"/>
  <c r="L276" i="5"/>
  <c r="G276" i="5"/>
  <c r="M276" i="5"/>
  <c r="I276" i="5"/>
  <c r="E276" i="5"/>
  <c r="J276" i="5"/>
  <c r="F276" i="5"/>
  <c r="K276" i="5"/>
  <c r="H260" i="5"/>
  <c r="L260" i="5"/>
  <c r="G260" i="5"/>
  <c r="M260" i="5"/>
  <c r="I260" i="5"/>
  <c r="E260" i="5"/>
  <c r="J260" i="5"/>
  <c r="F260" i="5"/>
  <c r="K260" i="5"/>
  <c r="H244" i="5"/>
  <c r="L244" i="5"/>
  <c r="G244" i="5"/>
  <c r="M244" i="5"/>
  <c r="I244" i="5"/>
  <c r="E244" i="5"/>
  <c r="J244" i="5"/>
  <c r="K244" i="5"/>
  <c r="F244" i="5"/>
  <c r="H228" i="5"/>
  <c r="L228" i="5"/>
  <c r="G228" i="5"/>
  <c r="M228" i="5"/>
  <c r="I228" i="5"/>
  <c r="E228" i="5"/>
  <c r="J228" i="5"/>
  <c r="F228" i="5"/>
  <c r="K228" i="5"/>
  <c r="H212" i="5"/>
  <c r="L212" i="5"/>
  <c r="G212" i="5"/>
  <c r="M212" i="5"/>
  <c r="I212" i="5"/>
  <c r="E212" i="5"/>
  <c r="J212" i="5"/>
  <c r="F212" i="5"/>
  <c r="K212" i="5"/>
  <c r="G196" i="5"/>
  <c r="K196" i="5"/>
  <c r="H196" i="5"/>
  <c r="M196" i="5"/>
  <c r="F196" i="5"/>
  <c r="I196" i="5"/>
  <c r="J196" i="5"/>
  <c r="E196" i="5"/>
  <c r="L196" i="5"/>
  <c r="G180" i="5"/>
  <c r="K180" i="5"/>
  <c r="H180" i="5"/>
  <c r="M180" i="5"/>
  <c r="I180" i="5"/>
  <c r="J180" i="5"/>
  <c r="E180" i="5"/>
  <c r="L180" i="5"/>
  <c r="F180" i="5"/>
  <c r="G164" i="5"/>
  <c r="K164" i="5"/>
  <c r="H164" i="5"/>
  <c r="M164" i="5"/>
  <c r="J164" i="5"/>
  <c r="E164" i="5"/>
  <c r="L164" i="5"/>
  <c r="F164" i="5"/>
  <c r="I164" i="5"/>
  <c r="G148" i="5"/>
  <c r="K148" i="5"/>
  <c r="H148" i="5"/>
  <c r="M148" i="5"/>
  <c r="E148" i="5"/>
  <c r="L148" i="5"/>
  <c r="F148" i="5"/>
  <c r="I148" i="5"/>
  <c r="J148" i="5"/>
  <c r="G132" i="5"/>
  <c r="K132" i="5"/>
  <c r="H132" i="5"/>
  <c r="M132" i="5"/>
  <c r="F132" i="5"/>
  <c r="I132" i="5"/>
  <c r="J132" i="5"/>
  <c r="L132" i="5"/>
  <c r="E132" i="5"/>
  <c r="G116" i="5"/>
  <c r="K116" i="5"/>
  <c r="H116" i="5"/>
  <c r="M116" i="5"/>
  <c r="I116" i="5"/>
  <c r="J116" i="5"/>
  <c r="E116" i="5"/>
  <c r="L116" i="5"/>
  <c r="F116" i="5"/>
  <c r="G100" i="5"/>
  <c r="K100" i="5"/>
  <c r="H100" i="5"/>
  <c r="M100" i="5"/>
  <c r="J100" i="5"/>
  <c r="L100" i="5"/>
  <c r="E100" i="5"/>
  <c r="F100" i="5"/>
  <c r="I100" i="5"/>
  <c r="G84" i="5"/>
  <c r="K84" i="5"/>
  <c r="F84" i="5"/>
  <c r="L84" i="5"/>
  <c r="E84" i="5"/>
  <c r="M84" i="5"/>
  <c r="H84" i="5"/>
  <c r="I84" i="5"/>
  <c r="J84" i="5"/>
  <c r="G68" i="5"/>
  <c r="K68" i="5"/>
  <c r="F68" i="5"/>
  <c r="L68" i="5"/>
  <c r="H68" i="5"/>
  <c r="E68" i="5"/>
  <c r="I68" i="5"/>
  <c r="J68" i="5"/>
  <c r="M68" i="5"/>
  <c r="G52" i="5"/>
  <c r="K52" i="5"/>
  <c r="F52" i="5"/>
  <c r="L52" i="5"/>
  <c r="I52" i="5"/>
  <c r="H52" i="5"/>
  <c r="M52" i="5"/>
  <c r="E52" i="5"/>
  <c r="J52" i="5"/>
  <c r="E36" i="5"/>
  <c r="I36" i="5"/>
  <c r="M36" i="5"/>
  <c r="G36" i="5"/>
  <c r="L36" i="5"/>
  <c r="K36" i="5"/>
  <c r="F36" i="5"/>
  <c r="J36" i="5"/>
  <c r="H36" i="5"/>
  <c r="E20" i="5"/>
  <c r="I20" i="5"/>
  <c r="M20" i="5"/>
  <c r="G20" i="5"/>
  <c r="L20" i="5"/>
  <c r="F20" i="5"/>
  <c r="H20" i="5"/>
  <c r="K20" i="5"/>
  <c r="J20" i="5"/>
  <c r="G389" i="5"/>
  <c r="K389" i="5"/>
  <c r="I389" i="5"/>
  <c r="E389" i="5"/>
  <c r="J389" i="5"/>
  <c r="M389" i="5"/>
  <c r="F389" i="5"/>
  <c r="H389" i="5"/>
  <c r="L389" i="5"/>
  <c r="E367" i="5"/>
  <c r="I367" i="5"/>
  <c r="M367" i="5"/>
  <c r="J367" i="5"/>
  <c r="F367" i="5"/>
  <c r="K367" i="5"/>
  <c r="H367" i="5"/>
  <c r="L367" i="5"/>
  <c r="G367" i="5"/>
  <c r="F346" i="5"/>
  <c r="J346" i="5"/>
  <c r="G346" i="5"/>
  <c r="L346" i="5"/>
  <c r="H346" i="5"/>
  <c r="M346" i="5"/>
  <c r="E346" i="5"/>
  <c r="I346" i="5"/>
  <c r="K346" i="5"/>
  <c r="G325" i="5"/>
  <c r="K325" i="5"/>
  <c r="I325" i="5"/>
  <c r="E325" i="5"/>
  <c r="J325" i="5"/>
  <c r="M325" i="5"/>
  <c r="F325" i="5"/>
  <c r="H325" i="5"/>
  <c r="L325" i="5"/>
  <c r="E303" i="5"/>
  <c r="I303" i="5"/>
  <c r="M303" i="5"/>
  <c r="J303" i="5"/>
  <c r="F303" i="5"/>
  <c r="K303" i="5"/>
  <c r="H303" i="5"/>
  <c r="L303" i="5"/>
  <c r="G303" i="5"/>
  <c r="F282" i="5"/>
  <c r="J282" i="5"/>
  <c r="G282" i="5"/>
  <c r="L282" i="5"/>
  <c r="H282" i="5"/>
  <c r="M282" i="5"/>
  <c r="E282" i="5"/>
  <c r="I282" i="5"/>
  <c r="K282" i="5"/>
  <c r="G261" i="5"/>
  <c r="K261" i="5"/>
  <c r="I261" i="5"/>
  <c r="E261" i="5"/>
  <c r="J261" i="5"/>
  <c r="F261" i="5"/>
  <c r="L261" i="5"/>
  <c r="H261" i="5"/>
  <c r="M261" i="5"/>
  <c r="E239" i="5"/>
  <c r="I239" i="5"/>
  <c r="M239" i="5"/>
  <c r="J239" i="5"/>
  <c r="F239" i="5"/>
  <c r="K239" i="5"/>
  <c r="G239" i="5"/>
  <c r="L239" i="5"/>
  <c r="H239" i="5"/>
  <c r="F218" i="5"/>
  <c r="J218" i="5"/>
  <c r="G218" i="5"/>
  <c r="L218" i="5"/>
  <c r="H218" i="5"/>
  <c r="M218" i="5"/>
  <c r="I218" i="5"/>
  <c r="K218" i="5"/>
  <c r="E218" i="5"/>
  <c r="F197" i="5"/>
  <c r="J197" i="5"/>
  <c r="I197" i="5"/>
  <c r="E197" i="5"/>
  <c r="L197" i="5"/>
  <c r="G197" i="5"/>
  <c r="M197" i="5"/>
  <c r="H197" i="5"/>
  <c r="K197" i="5"/>
  <c r="H175" i="5"/>
  <c r="L175" i="5"/>
  <c r="E175" i="5"/>
  <c r="J175" i="5"/>
  <c r="K175" i="5"/>
  <c r="F175" i="5"/>
  <c r="M175" i="5"/>
  <c r="G175" i="5"/>
  <c r="I175" i="5"/>
  <c r="E154" i="5"/>
  <c r="I154" i="5"/>
  <c r="M154" i="5"/>
  <c r="G154" i="5"/>
  <c r="L154" i="5"/>
  <c r="H154" i="5"/>
  <c r="J154" i="5"/>
  <c r="K154" i="5"/>
  <c r="F154" i="5"/>
  <c r="F133" i="5"/>
  <c r="J133" i="5"/>
  <c r="I133" i="5"/>
  <c r="E133" i="5"/>
  <c r="L133" i="5"/>
  <c r="G133" i="5"/>
  <c r="M133" i="5"/>
  <c r="H133" i="5"/>
  <c r="K133" i="5"/>
  <c r="H111" i="5"/>
  <c r="L111" i="5"/>
  <c r="E111" i="5"/>
  <c r="J111" i="5"/>
  <c r="K111" i="5"/>
  <c r="G111" i="5"/>
  <c r="I111" i="5"/>
  <c r="M111" i="5"/>
  <c r="F111" i="5"/>
  <c r="E90" i="5"/>
  <c r="I90" i="5"/>
  <c r="M90" i="5"/>
  <c r="F90" i="5"/>
  <c r="K90" i="5"/>
  <c r="H90" i="5"/>
  <c r="G90" i="5"/>
  <c r="L90" i="5"/>
  <c r="J90" i="5"/>
  <c r="F69" i="5"/>
  <c r="J69" i="5"/>
  <c r="H69" i="5"/>
  <c r="M69" i="5"/>
  <c r="E69" i="5"/>
  <c r="L69" i="5"/>
  <c r="G69" i="5"/>
  <c r="K69" i="5"/>
  <c r="I69" i="5"/>
  <c r="E47" i="5"/>
  <c r="I47" i="5"/>
  <c r="M47" i="5"/>
  <c r="F47" i="5"/>
  <c r="K47" i="5"/>
  <c r="H47" i="5"/>
  <c r="J47" i="5"/>
  <c r="G47" i="5"/>
  <c r="L47" i="5"/>
  <c r="G26" i="5"/>
  <c r="K26" i="5"/>
  <c r="F26" i="5"/>
  <c r="L26" i="5"/>
  <c r="I26" i="5"/>
  <c r="J26" i="5"/>
  <c r="M26" i="5"/>
  <c r="E26" i="5"/>
  <c r="H26" i="5"/>
  <c r="H5" i="5"/>
  <c r="L5" i="5"/>
  <c r="I5" i="5"/>
  <c r="F5" i="5"/>
  <c r="M5" i="5"/>
  <c r="J5" i="5"/>
  <c r="K5" i="5"/>
  <c r="E5" i="5"/>
  <c r="G5" i="5"/>
  <c r="E387" i="5"/>
  <c r="I387" i="5"/>
  <c r="M387" i="5"/>
  <c r="F387" i="5"/>
  <c r="K387" i="5"/>
  <c r="G387" i="5"/>
  <c r="L387" i="5"/>
  <c r="J387" i="5"/>
  <c r="H387" i="5"/>
  <c r="F366" i="5"/>
  <c r="J366" i="5"/>
  <c r="H366" i="5"/>
  <c r="M366" i="5"/>
  <c r="I366" i="5"/>
  <c r="G366" i="5"/>
  <c r="K366" i="5"/>
  <c r="L366" i="5"/>
  <c r="E366" i="5"/>
  <c r="G345" i="5"/>
  <c r="K345" i="5"/>
  <c r="E345" i="5"/>
  <c r="J345" i="5"/>
  <c r="F345" i="5"/>
  <c r="L345" i="5"/>
  <c r="H345" i="5"/>
  <c r="I345" i="5"/>
  <c r="M345" i="5"/>
  <c r="E323" i="5"/>
  <c r="I323" i="5"/>
  <c r="M323" i="5"/>
  <c r="F323" i="5"/>
  <c r="K323" i="5"/>
  <c r="G323" i="5"/>
  <c r="L323" i="5"/>
  <c r="J323" i="5"/>
  <c r="H323" i="5"/>
  <c r="F302" i="5"/>
  <c r="J302" i="5"/>
  <c r="H302" i="5"/>
  <c r="M302" i="5"/>
  <c r="I302" i="5"/>
  <c r="G302" i="5"/>
  <c r="K302" i="5"/>
  <c r="L302" i="5"/>
  <c r="E302" i="5"/>
  <c r="G281" i="5"/>
  <c r="K281" i="5"/>
  <c r="E281" i="5"/>
  <c r="J281" i="5"/>
  <c r="F281" i="5"/>
  <c r="L281" i="5"/>
  <c r="H281" i="5"/>
  <c r="I281" i="5"/>
  <c r="M281" i="5"/>
  <c r="E259" i="5"/>
  <c r="I259" i="5"/>
  <c r="M259" i="5"/>
  <c r="F259" i="5"/>
  <c r="K259" i="5"/>
  <c r="G259" i="5"/>
  <c r="L259" i="5"/>
  <c r="H259" i="5"/>
  <c r="J259" i="5"/>
  <c r="F238" i="5"/>
  <c r="J238" i="5"/>
  <c r="H238" i="5"/>
  <c r="M238" i="5"/>
  <c r="I238" i="5"/>
  <c r="E238" i="5"/>
  <c r="K238" i="5"/>
  <c r="G238" i="5"/>
  <c r="L238" i="5"/>
  <c r="G217" i="5"/>
  <c r="K217" i="5"/>
  <c r="E217" i="5"/>
  <c r="J217" i="5"/>
  <c r="F217" i="5"/>
  <c r="L217" i="5"/>
  <c r="H217" i="5"/>
  <c r="M217" i="5"/>
  <c r="I217" i="5"/>
  <c r="H195" i="5"/>
  <c r="L195" i="5"/>
  <c r="F195" i="5"/>
  <c r="K195" i="5"/>
  <c r="I195" i="5"/>
  <c r="J195" i="5"/>
  <c r="E195" i="5"/>
  <c r="M195" i="5"/>
  <c r="G195" i="5"/>
  <c r="E174" i="5"/>
  <c r="I174" i="5"/>
  <c r="M174" i="5"/>
  <c r="H174" i="5"/>
  <c r="F174" i="5"/>
  <c r="L174" i="5"/>
  <c r="G174" i="5"/>
  <c r="J174" i="5"/>
  <c r="K174" i="5"/>
  <c r="F153" i="5"/>
  <c r="J153" i="5"/>
  <c r="E153" i="5"/>
  <c r="K153" i="5"/>
  <c r="I153" i="5"/>
  <c r="L153" i="5"/>
  <c r="G153" i="5"/>
  <c r="M153" i="5"/>
  <c r="H153" i="5"/>
  <c r="H131" i="5"/>
  <c r="L131" i="5"/>
  <c r="F131" i="5"/>
  <c r="K131" i="5"/>
  <c r="I131" i="5"/>
  <c r="J131" i="5"/>
  <c r="E131" i="5"/>
  <c r="M131" i="5"/>
  <c r="G131" i="5"/>
  <c r="E110" i="5"/>
  <c r="I110" i="5"/>
  <c r="M110" i="5"/>
  <c r="H110" i="5"/>
  <c r="F110" i="5"/>
  <c r="L110" i="5"/>
  <c r="G110" i="5"/>
  <c r="J110" i="5"/>
  <c r="K110" i="5"/>
  <c r="F89" i="5"/>
  <c r="J89" i="5"/>
  <c r="I89" i="5"/>
  <c r="K89" i="5"/>
  <c r="G89" i="5"/>
  <c r="H89" i="5"/>
  <c r="L89" i="5"/>
  <c r="M89" i="5"/>
  <c r="E89" i="5"/>
  <c r="H67" i="5"/>
  <c r="L67" i="5"/>
  <c r="E67" i="5"/>
  <c r="J67" i="5"/>
  <c r="I67" i="5"/>
  <c r="F67" i="5"/>
  <c r="G67" i="5"/>
  <c r="K67" i="5"/>
  <c r="M67" i="5"/>
  <c r="F46" i="5"/>
  <c r="J46" i="5"/>
  <c r="I46" i="5"/>
  <c r="K46" i="5"/>
  <c r="E46" i="5"/>
  <c r="M46" i="5"/>
  <c r="G46" i="5"/>
  <c r="H46" i="5"/>
  <c r="L46" i="5"/>
  <c r="H25" i="5"/>
  <c r="L25" i="5"/>
  <c r="E25" i="5"/>
  <c r="J25" i="5"/>
  <c r="K25" i="5"/>
  <c r="I25" i="5"/>
  <c r="G25" i="5"/>
  <c r="M25" i="5"/>
  <c r="F25" i="5"/>
  <c r="H402" i="5"/>
  <c r="L402" i="5"/>
  <c r="E402" i="5"/>
  <c r="I402" i="5"/>
  <c r="M402" i="5"/>
  <c r="G402" i="5"/>
  <c r="J402" i="5"/>
  <c r="K402" i="5"/>
  <c r="F402" i="5"/>
  <c r="G381" i="5"/>
  <c r="K381" i="5"/>
  <c r="F381" i="5"/>
  <c r="L381" i="5"/>
  <c r="H381" i="5"/>
  <c r="M381" i="5"/>
  <c r="J381" i="5"/>
  <c r="E381" i="5"/>
  <c r="I381" i="5"/>
  <c r="E359" i="5"/>
  <c r="I359" i="5"/>
  <c r="M359" i="5"/>
  <c r="G359" i="5"/>
  <c r="L359" i="5"/>
  <c r="H359" i="5"/>
  <c r="F359" i="5"/>
  <c r="J359" i="5"/>
  <c r="K359" i="5"/>
  <c r="F338" i="5"/>
  <c r="J338" i="5"/>
  <c r="I338" i="5"/>
  <c r="E338" i="5"/>
  <c r="K338" i="5"/>
  <c r="M338" i="5"/>
  <c r="G338" i="5"/>
  <c r="H338" i="5"/>
  <c r="L338" i="5"/>
  <c r="G317" i="5"/>
  <c r="K317" i="5"/>
  <c r="F317" i="5"/>
  <c r="L317" i="5"/>
  <c r="H317" i="5"/>
  <c r="M317" i="5"/>
  <c r="J317" i="5"/>
  <c r="E317" i="5"/>
  <c r="I317" i="5"/>
  <c r="E295" i="5"/>
  <c r="I295" i="5"/>
  <c r="M295" i="5"/>
  <c r="G295" i="5"/>
  <c r="L295" i="5"/>
  <c r="H295" i="5"/>
  <c r="F295" i="5"/>
  <c r="J295" i="5"/>
  <c r="K295" i="5"/>
  <c r="F274" i="5"/>
  <c r="J274" i="5"/>
  <c r="I274" i="5"/>
  <c r="E274" i="5"/>
  <c r="K274" i="5"/>
  <c r="G274" i="5"/>
  <c r="L274" i="5"/>
  <c r="H274" i="5"/>
  <c r="M274" i="5"/>
  <c r="G253" i="5"/>
  <c r="K253" i="5"/>
  <c r="F253" i="5"/>
  <c r="L253" i="5"/>
  <c r="H253" i="5"/>
  <c r="M253" i="5"/>
  <c r="I253" i="5"/>
  <c r="E253" i="5"/>
  <c r="J253" i="5"/>
  <c r="E231" i="5"/>
  <c r="I231" i="5"/>
  <c r="M231" i="5"/>
  <c r="G231" i="5"/>
  <c r="L231" i="5"/>
  <c r="H231" i="5"/>
  <c r="J231" i="5"/>
  <c r="F231" i="5"/>
  <c r="K231" i="5"/>
  <c r="E210" i="5"/>
  <c r="I210" i="5"/>
  <c r="J210" i="5"/>
  <c r="H210" i="5"/>
  <c r="K210" i="5"/>
  <c r="F210" i="5"/>
  <c r="L210" i="5"/>
  <c r="G210" i="5"/>
  <c r="M210" i="5"/>
  <c r="F189" i="5"/>
  <c r="J189" i="5"/>
  <c r="G189" i="5"/>
  <c r="L189" i="5"/>
  <c r="E189" i="5"/>
  <c r="M189" i="5"/>
  <c r="H189" i="5"/>
  <c r="I189" i="5"/>
  <c r="K189" i="5"/>
  <c r="H167" i="5"/>
  <c r="L167" i="5"/>
  <c r="G167" i="5"/>
  <c r="M167" i="5"/>
  <c r="E167" i="5"/>
  <c r="K167" i="5"/>
  <c r="F167" i="5"/>
  <c r="I167" i="5"/>
  <c r="J167" i="5"/>
  <c r="E146" i="5"/>
  <c r="I146" i="5"/>
  <c r="M146" i="5"/>
  <c r="J146" i="5"/>
  <c r="H146" i="5"/>
  <c r="K146" i="5"/>
  <c r="F146" i="5"/>
  <c r="L146" i="5"/>
  <c r="G146" i="5"/>
  <c r="F125" i="5"/>
  <c r="J125" i="5"/>
  <c r="G125" i="5"/>
  <c r="L125" i="5"/>
  <c r="E125" i="5"/>
  <c r="M125" i="5"/>
  <c r="H125" i="5"/>
  <c r="I125" i="5"/>
  <c r="K125" i="5"/>
  <c r="H103" i="5"/>
  <c r="L103" i="5"/>
  <c r="G103" i="5"/>
  <c r="M103" i="5"/>
  <c r="E103" i="5"/>
  <c r="K103" i="5"/>
  <c r="F103" i="5"/>
  <c r="I103" i="5"/>
  <c r="J103" i="5"/>
  <c r="E82" i="5"/>
  <c r="I82" i="5"/>
  <c r="M82" i="5"/>
  <c r="H82" i="5"/>
  <c r="J82" i="5"/>
  <c r="L82" i="5"/>
  <c r="G82" i="5"/>
  <c r="K82" i="5"/>
  <c r="F82" i="5"/>
  <c r="F61" i="5"/>
  <c r="J61" i="5"/>
  <c r="E61" i="5"/>
  <c r="K61" i="5"/>
  <c r="G61" i="5"/>
  <c r="M61" i="5"/>
  <c r="L61" i="5"/>
  <c r="H61" i="5"/>
  <c r="I61" i="5"/>
  <c r="F39" i="5"/>
  <c r="J39" i="5"/>
  <c r="G39" i="5"/>
  <c r="L39" i="5"/>
  <c r="E39" i="5"/>
  <c r="M39" i="5"/>
  <c r="H39" i="5"/>
  <c r="I39" i="5"/>
  <c r="K39" i="5"/>
  <c r="G18" i="5"/>
  <c r="K18" i="5"/>
  <c r="I18" i="5"/>
  <c r="J18" i="5"/>
  <c r="F18" i="5"/>
  <c r="H18" i="5"/>
  <c r="E18" i="5"/>
  <c r="L18" i="5"/>
  <c r="M18" i="5"/>
  <c r="E401" i="5"/>
  <c r="I401" i="5"/>
  <c r="M401" i="5"/>
  <c r="F401" i="5"/>
  <c r="J401" i="5"/>
  <c r="H401" i="5"/>
  <c r="K401" i="5"/>
  <c r="L401" i="5"/>
  <c r="G401" i="5"/>
  <c r="E379" i="5"/>
  <c r="I379" i="5"/>
  <c r="M379" i="5"/>
  <c r="H379" i="5"/>
  <c r="J379" i="5"/>
  <c r="G379" i="5"/>
  <c r="K379" i="5"/>
  <c r="L379" i="5"/>
  <c r="F379" i="5"/>
  <c r="F358" i="5"/>
  <c r="J358" i="5"/>
  <c r="E358" i="5"/>
  <c r="K358" i="5"/>
  <c r="G358" i="5"/>
  <c r="L358" i="5"/>
  <c r="H358" i="5"/>
  <c r="I358" i="5"/>
  <c r="M358" i="5"/>
  <c r="G337" i="5"/>
  <c r="K337" i="5"/>
  <c r="H337" i="5"/>
  <c r="M337" i="5"/>
  <c r="I337" i="5"/>
  <c r="L337" i="5"/>
  <c r="E337" i="5"/>
  <c r="F337" i="5"/>
  <c r="J337" i="5"/>
  <c r="E315" i="5"/>
  <c r="I315" i="5"/>
  <c r="M315" i="5"/>
  <c r="H315" i="5"/>
  <c r="J315" i="5"/>
  <c r="G315" i="5"/>
  <c r="K315" i="5"/>
  <c r="L315" i="5"/>
  <c r="F315" i="5"/>
  <c r="F294" i="5"/>
  <c r="J294" i="5"/>
  <c r="E294" i="5"/>
  <c r="K294" i="5"/>
  <c r="G294" i="5"/>
  <c r="L294" i="5"/>
  <c r="H294" i="5"/>
  <c r="I294" i="5"/>
  <c r="M294" i="5"/>
  <c r="G273" i="5"/>
  <c r="K273" i="5"/>
  <c r="H273" i="5"/>
  <c r="M273" i="5"/>
  <c r="I273" i="5"/>
  <c r="E273" i="5"/>
  <c r="J273" i="5"/>
  <c r="F273" i="5"/>
  <c r="L273" i="5"/>
  <c r="E251" i="5"/>
  <c r="I251" i="5"/>
  <c r="M251" i="5"/>
  <c r="H251" i="5"/>
  <c r="J251" i="5"/>
  <c r="F251" i="5"/>
  <c r="K251" i="5"/>
  <c r="L251" i="5"/>
  <c r="G251" i="5"/>
  <c r="F230" i="5"/>
  <c r="J230" i="5"/>
  <c r="E230" i="5"/>
  <c r="K230" i="5"/>
  <c r="G230" i="5"/>
  <c r="L230" i="5"/>
  <c r="H230" i="5"/>
  <c r="M230" i="5"/>
  <c r="I230" i="5"/>
  <c r="F209" i="5"/>
  <c r="J209" i="5"/>
  <c r="H209" i="5"/>
  <c r="M209" i="5"/>
  <c r="K209" i="5"/>
  <c r="E209" i="5"/>
  <c r="L209" i="5"/>
  <c r="G209" i="5"/>
  <c r="I209" i="5"/>
  <c r="H187" i="5"/>
  <c r="L187" i="5"/>
  <c r="I187" i="5"/>
  <c r="J187" i="5"/>
  <c r="E187" i="5"/>
  <c r="K187" i="5"/>
  <c r="F187" i="5"/>
  <c r="M187" i="5"/>
  <c r="G187" i="5"/>
  <c r="E166" i="5"/>
  <c r="I166" i="5"/>
  <c r="M166" i="5"/>
  <c r="F166" i="5"/>
  <c r="K166" i="5"/>
  <c r="G166" i="5"/>
  <c r="H166" i="5"/>
  <c r="J166" i="5"/>
  <c r="L166" i="5"/>
  <c r="F145" i="5"/>
  <c r="J145" i="5"/>
  <c r="H145" i="5"/>
  <c r="M145" i="5"/>
  <c r="K145" i="5"/>
  <c r="E145" i="5"/>
  <c r="L145" i="5"/>
  <c r="G145" i="5"/>
  <c r="I145" i="5"/>
  <c r="H123" i="5"/>
  <c r="L123" i="5"/>
  <c r="I123" i="5"/>
  <c r="J123" i="5"/>
  <c r="E123" i="5"/>
  <c r="K123" i="5"/>
  <c r="F123" i="5"/>
  <c r="M123" i="5"/>
  <c r="G123" i="5"/>
  <c r="E102" i="5"/>
  <c r="I102" i="5"/>
  <c r="M102" i="5"/>
  <c r="F102" i="5"/>
  <c r="K102" i="5"/>
  <c r="G102" i="5"/>
  <c r="L102" i="5"/>
  <c r="H102" i="5"/>
  <c r="J102" i="5"/>
  <c r="F81" i="5"/>
  <c r="J81" i="5"/>
  <c r="G81" i="5"/>
  <c r="L81" i="5"/>
  <c r="K81" i="5"/>
  <c r="M81" i="5"/>
  <c r="E81" i="5"/>
  <c r="H81" i="5"/>
  <c r="I81" i="5"/>
  <c r="H59" i="5"/>
  <c r="L59" i="5"/>
  <c r="G59" i="5"/>
  <c r="M59" i="5"/>
  <c r="J59" i="5"/>
  <c r="K59" i="5"/>
  <c r="E59" i="5"/>
  <c r="F59" i="5"/>
  <c r="I59" i="5"/>
  <c r="G38" i="5"/>
  <c r="K38" i="5"/>
  <c r="E38" i="5"/>
  <c r="J38" i="5"/>
  <c r="H38" i="5"/>
  <c r="F38" i="5"/>
  <c r="L38" i="5"/>
  <c r="I38" i="5"/>
  <c r="M38" i="5"/>
  <c r="H17" i="5"/>
  <c r="L17" i="5"/>
  <c r="G17" i="5"/>
  <c r="M17" i="5"/>
  <c r="E17" i="5"/>
  <c r="K17" i="5"/>
  <c r="F17" i="5"/>
  <c r="I17" i="5"/>
  <c r="J17" i="5"/>
  <c r="F400" i="5"/>
  <c r="J400" i="5"/>
  <c r="G400" i="5"/>
  <c r="K400" i="5"/>
  <c r="I400" i="5"/>
  <c r="L400" i="5"/>
  <c r="E400" i="5"/>
  <c r="M400" i="5"/>
  <c r="H400" i="5"/>
  <c r="H384" i="5"/>
  <c r="L384" i="5"/>
  <c r="F384" i="5"/>
  <c r="K384" i="5"/>
  <c r="G384" i="5"/>
  <c r="M384" i="5"/>
  <c r="E384" i="5"/>
  <c r="I384" i="5"/>
  <c r="J384" i="5"/>
  <c r="H368" i="5"/>
  <c r="L368" i="5"/>
  <c r="F368" i="5"/>
  <c r="K368" i="5"/>
  <c r="G368" i="5"/>
  <c r="M368" i="5"/>
  <c r="J368" i="5"/>
  <c r="E368" i="5"/>
  <c r="I368" i="5"/>
  <c r="H352" i="5"/>
  <c r="L352" i="5"/>
  <c r="F352" i="5"/>
  <c r="K352" i="5"/>
  <c r="G352" i="5"/>
  <c r="M352" i="5"/>
  <c r="E352" i="5"/>
  <c r="I352" i="5"/>
  <c r="J352" i="5"/>
  <c r="H336" i="5"/>
  <c r="L336" i="5"/>
  <c r="F336" i="5"/>
  <c r="K336" i="5"/>
  <c r="G336" i="5"/>
  <c r="M336" i="5"/>
  <c r="J336" i="5"/>
  <c r="E336" i="5"/>
  <c r="I336" i="5"/>
  <c r="H320" i="5"/>
  <c r="L320" i="5"/>
  <c r="F320" i="5"/>
  <c r="K320" i="5"/>
  <c r="G320" i="5"/>
  <c r="M320" i="5"/>
  <c r="E320" i="5"/>
  <c r="I320" i="5"/>
  <c r="J320" i="5"/>
  <c r="H304" i="5"/>
  <c r="L304" i="5"/>
  <c r="F304" i="5"/>
  <c r="K304" i="5"/>
  <c r="G304" i="5"/>
  <c r="M304" i="5"/>
  <c r="J304" i="5"/>
  <c r="E304" i="5"/>
  <c r="I304" i="5"/>
  <c r="H288" i="5"/>
  <c r="L288" i="5"/>
  <c r="F288" i="5"/>
  <c r="K288" i="5"/>
  <c r="G288" i="5"/>
  <c r="M288" i="5"/>
  <c r="E288" i="5"/>
  <c r="I288" i="5"/>
  <c r="J288" i="5"/>
  <c r="H272" i="5"/>
  <c r="L272" i="5"/>
  <c r="F272" i="5"/>
  <c r="K272" i="5"/>
  <c r="G272" i="5"/>
  <c r="M272" i="5"/>
  <c r="I272" i="5"/>
  <c r="E272" i="5"/>
  <c r="J272" i="5"/>
  <c r="H256" i="5"/>
  <c r="L256" i="5"/>
  <c r="F256" i="5"/>
  <c r="K256" i="5"/>
  <c r="G256" i="5"/>
  <c r="M256" i="5"/>
  <c r="I256" i="5"/>
  <c r="J256" i="5"/>
  <c r="E256" i="5"/>
  <c r="H240" i="5"/>
  <c r="L240" i="5"/>
  <c r="F240" i="5"/>
  <c r="K240" i="5"/>
  <c r="G240" i="5"/>
  <c r="M240" i="5"/>
  <c r="I240" i="5"/>
  <c r="E240" i="5"/>
  <c r="J240" i="5"/>
  <c r="H224" i="5"/>
  <c r="L224" i="5"/>
  <c r="F224" i="5"/>
  <c r="K224" i="5"/>
  <c r="G224" i="5"/>
  <c r="M224" i="5"/>
  <c r="I224" i="5"/>
  <c r="E224" i="5"/>
  <c r="J224" i="5"/>
  <c r="G208" i="5"/>
  <c r="K208" i="5"/>
  <c r="F208" i="5"/>
  <c r="L208" i="5"/>
  <c r="E208" i="5"/>
  <c r="M208" i="5"/>
  <c r="H208" i="5"/>
  <c r="I208" i="5"/>
  <c r="J208" i="5"/>
  <c r="G192" i="5"/>
  <c r="K192" i="5"/>
  <c r="F192" i="5"/>
  <c r="L192" i="5"/>
  <c r="H192" i="5"/>
  <c r="I192" i="5"/>
  <c r="J192" i="5"/>
  <c r="M192" i="5"/>
  <c r="E192" i="5"/>
  <c r="G176" i="5"/>
  <c r="K176" i="5"/>
  <c r="F176" i="5"/>
  <c r="L176" i="5"/>
  <c r="I176" i="5"/>
  <c r="J176" i="5"/>
  <c r="E176" i="5"/>
  <c r="M176" i="5"/>
  <c r="H176" i="5"/>
  <c r="G160" i="5"/>
  <c r="K160" i="5"/>
  <c r="F160" i="5"/>
  <c r="L160" i="5"/>
  <c r="J160" i="5"/>
  <c r="E160" i="5"/>
  <c r="M160" i="5"/>
  <c r="H160" i="5"/>
  <c r="I160" i="5"/>
  <c r="G144" i="5"/>
  <c r="K144" i="5"/>
  <c r="F144" i="5"/>
  <c r="L144" i="5"/>
  <c r="E144" i="5"/>
  <c r="M144" i="5"/>
  <c r="H144" i="5"/>
  <c r="I144" i="5"/>
  <c r="J144" i="5"/>
  <c r="G128" i="5"/>
  <c r="K128" i="5"/>
  <c r="F128" i="5"/>
  <c r="L128" i="5"/>
  <c r="H128" i="5"/>
  <c r="I128" i="5"/>
  <c r="J128" i="5"/>
  <c r="E128" i="5"/>
  <c r="M128" i="5"/>
  <c r="G112" i="5"/>
  <c r="K112" i="5"/>
  <c r="F112" i="5"/>
  <c r="L112" i="5"/>
  <c r="I112" i="5"/>
  <c r="H112" i="5"/>
  <c r="J112" i="5"/>
  <c r="M112" i="5"/>
  <c r="E112" i="5"/>
  <c r="G96" i="5"/>
  <c r="K96" i="5"/>
  <c r="E96" i="5"/>
  <c r="J96" i="5"/>
  <c r="L96" i="5"/>
  <c r="I96" i="5"/>
  <c r="H96" i="5"/>
  <c r="M96" i="5"/>
  <c r="F96" i="5"/>
  <c r="G80" i="5"/>
  <c r="K80" i="5"/>
  <c r="E80" i="5"/>
  <c r="J80" i="5"/>
  <c r="F80" i="5"/>
  <c r="M80" i="5"/>
  <c r="L80" i="5"/>
  <c r="H80" i="5"/>
  <c r="I80" i="5"/>
  <c r="G64" i="5"/>
  <c r="K64" i="5"/>
  <c r="E64" i="5"/>
  <c r="J64" i="5"/>
  <c r="H64" i="5"/>
  <c r="M64" i="5"/>
  <c r="F64" i="5"/>
  <c r="I64" i="5"/>
  <c r="L64" i="5"/>
  <c r="H48" i="5"/>
  <c r="L48" i="5"/>
  <c r="G48" i="5"/>
  <c r="M48" i="5"/>
  <c r="F48" i="5"/>
  <c r="E48" i="5"/>
  <c r="K48" i="5"/>
  <c r="I48" i="5"/>
  <c r="J48" i="5"/>
  <c r="E32" i="5"/>
  <c r="I32" i="5"/>
  <c r="M32" i="5"/>
  <c r="F32" i="5"/>
  <c r="K32" i="5"/>
  <c r="L32" i="5"/>
  <c r="H32" i="5"/>
  <c r="G32" i="5"/>
  <c r="J32" i="5"/>
  <c r="E16" i="5"/>
  <c r="I16" i="5"/>
  <c r="M16" i="5"/>
  <c r="F16" i="5"/>
  <c r="K16" i="5"/>
  <c r="G16" i="5"/>
  <c r="L16" i="5"/>
  <c r="H16" i="5"/>
  <c r="J16" i="5"/>
  <c r="E405" i="5"/>
  <c r="I405" i="5"/>
  <c r="M405" i="5"/>
  <c r="F405" i="5"/>
  <c r="J405" i="5"/>
  <c r="L405" i="5"/>
  <c r="G405" i="5"/>
  <c r="H405" i="5"/>
  <c r="K405" i="5"/>
  <c r="E383" i="5"/>
  <c r="I383" i="5"/>
  <c r="M383" i="5"/>
  <c r="J383" i="5"/>
  <c r="F383" i="5"/>
  <c r="K383" i="5"/>
  <c r="G383" i="5"/>
  <c r="H383" i="5"/>
  <c r="L383" i="5"/>
  <c r="F362" i="5"/>
  <c r="J362" i="5"/>
  <c r="G362" i="5"/>
  <c r="L362" i="5"/>
  <c r="H362" i="5"/>
  <c r="M362" i="5"/>
  <c r="K362" i="5"/>
  <c r="E362" i="5"/>
  <c r="I362" i="5"/>
  <c r="G341" i="5"/>
  <c r="K341" i="5"/>
  <c r="I341" i="5"/>
  <c r="E341" i="5"/>
  <c r="J341" i="5"/>
  <c r="H341" i="5"/>
  <c r="L341" i="5"/>
  <c r="M341" i="5"/>
  <c r="F341" i="5"/>
  <c r="E319" i="5"/>
  <c r="I319" i="5"/>
  <c r="M319" i="5"/>
  <c r="J319" i="5"/>
  <c r="F319" i="5"/>
  <c r="K319" i="5"/>
  <c r="G319" i="5"/>
  <c r="H319" i="5"/>
  <c r="L319" i="5"/>
  <c r="F298" i="5"/>
  <c r="J298" i="5"/>
  <c r="G298" i="5"/>
  <c r="L298" i="5"/>
  <c r="H298" i="5"/>
  <c r="M298" i="5"/>
  <c r="K298" i="5"/>
  <c r="E298" i="5"/>
  <c r="I298" i="5"/>
  <c r="G277" i="5"/>
  <c r="K277" i="5"/>
  <c r="I277" i="5"/>
  <c r="E277" i="5"/>
  <c r="J277" i="5"/>
  <c r="F277" i="5"/>
  <c r="L277" i="5"/>
  <c r="M277" i="5"/>
  <c r="H277" i="5"/>
  <c r="E255" i="5"/>
  <c r="I255" i="5"/>
  <c r="M255" i="5"/>
  <c r="J255" i="5"/>
  <c r="F255" i="5"/>
  <c r="K255" i="5"/>
  <c r="G255" i="5"/>
  <c r="L255" i="5"/>
  <c r="H255" i="5"/>
  <c r="F234" i="5"/>
  <c r="J234" i="5"/>
  <c r="G234" i="5"/>
  <c r="L234" i="5"/>
  <c r="H234" i="5"/>
  <c r="M234" i="5"/>
  <c r="I234" i="5"/>
  <c r="E234" i="5"/>
  <c r="K234" i="5"/>
  <c r="G213" i="5"/>
  <c r="K213" i="5"/>
  <c r="I213" i="5"/>
  <c r="E213" i="5"/>
  <c r="J213" i="5"/>
  <c r="F213" i="5"/>
  <c r="L213" i="5"/>
  <c r="M213" i="5"/>
  <c r="H213" i="5"/>
  <c r="H191" i="5"/>
  <c r="L191" i="5"/>
  <c r="E191" i="5"/>
  <c r="J191" i="5"/>
  <c r="I191" i="5"/>
  <c r="K191" i="5"/>
  <c r="F191" i="5"/>
  <c r="M191" i="5"/>
  <c r="G191" i="5"/>
  <c r="E170" i="5"/>
  <c r="I170" i="5"/>
  <c r="M170" i="5"/>
  <c r="G170" i="5"/>
  <c r="L170" i="5"/>
  <c r="F170" i="5"/>
  <c r="H170" i="5"/>
  <c r="J170" i="5"/>
  <c r="K170" i="5"/>
  <c r="F149" i="5"/>
  <c r="J149" i="5"/>
  <c r="I149" i="5"/>
  <c r="K149" i="5"/>
  <c r="E149" i="5"/>
  <c r="L149" i="5"/>
  <c r="G149" i="5"/>
  <c r="M149" i="5"/>
  <c r="H149" i="5"/>
  <c r="H127" i="5"/>
  <c r="L127" i="5"/>
  <c r="E127" i="5"/>
  <c r="J127" i="5"/>
  <c r="I127" i="5"/>
  <c r="K127" i="5"/>
  <c r="F127" i="5"/>
  <c r="M127" i="5"/>
  <c r="G127" i="5"/>
  <c r="E106" i="5"/>
  <c r="I106" i="5"/>
  <c r="M106" i="5"/>
  <c r="G106" i="5"/>
  <c r="L106" i="5"/>
  <c r="F106" i="5"/>
  <c r="H106" i="5"/>
  <c r="J106" i="5"/>
  <c r="K106" i="5"/>
  <c r="F85" i="5"/>
  <c r="J85" i="5"/>
  <c r="H85" i="5"/>
  <c r="M85" i="5"/>
  <c r="K85" i="5"/>
  <c r="E85" i="5"/>
  <c r="G85" i="5"/>
  <c r="I85" i="5"/>
  <c r="L85" i="5"/>
  <c r="H63" i="5"/>
  <c r="L63" i="5"/>
  <c r="I63" i="5"/>
  <c r="J63" i="5"/>
  <c r="E63" i="5"/>
  <c r="M63" i="5"/>
  <c r="F63" i="5"/>
  <c r="G63" i="5"/>
  <c r="K63" i="5"/>
  <c r="F42" i="5"/>
  <c r="J42" i="5"/>
  <c r="H42" i="5"/>
  <c r="M42" i="5"/>
  <c r="K42" i="5"/>
  <c r="L42" i="5"/>
  <c r="E42" i="5"/>
  <c r="I42" i="5"/>
  <c r="G42" i="5"/>
  <c r="H21" i="5"/>
  <c r="L21" i="5"/>
  <c r="I21" i="5"/>
  <c r="E21" i="5"/>
  <c r="K21" i="5"/>
  <c r="G21" i="5"/>
  <c r="F21" i="5"/>
  <c r="M21" i="5"/>
  <c r="J21" i="5"/>
  <c r="G403" i="5"/>
  <c r="K403" i="5"/>
  <c r="H403" i="5"/>
  <c r="L403" i="5"/>
  <c r="F403" i="5"/>
  <c r="I403" i="5"/>
  <c r="J403" i="5"/>
  <c r="E403" i="5"/>
  <c r="M403" i="5"/>
  <c r="F382" i="5"/>
  <c r="J382" i="5"/>
  <c r="H382" i="5"/>
  <c r="M382" i="5"/>
  <c r="I382" i="5"/>
  <c r="L382" i="5"/>
  <c r="E382" i="5"/>
  <c r="G382" i="5"/>
  <c r="K382" i="5"/>
  <c r="G361" i="5"/>
  <c r="K361" i="5"/>
  <c r="E361" i="5"/>
  <c r="J361" i="5"/>
  <c r="F361" i="5"/>
  <c r="L361" i="5"/>
  <c r="I361" i="5"/>
  <c r="M361" i="5"/>
  <c r="H361" i="5"/>
  <c r="E339" i="5"/>
  <c r="I339" i="5"/>
  <c r="M339" i="5"/>
  <c r="F339" i="5"/>
  <c r="K339" i="5"/>
  <c r="G339" i="5"/>
  <c r="L339" i="5"/>
  <c r="H339" i="5"/>
  <c r="J339" i="5"/>
  <c r="F318" i="5"/>
  <c r="J318" i="5"/>
  <c r="H318" i="5"/>
  <c r="M318" i="5"/>
  <c r="I318" i="5"/>
  <c r="L318" i="5"/>
  <c r="E318" i="5"/>
  <c r="G318" i="5"/>
  <c r="K318" i="5"/>
  <c r="G297" i="5"/>
  <c r="K297" i="5"/>
  <c r="E297" i="5"/>
  <c r="J297" i="5"/>
  <c r="F297" i="5"/>
  <c r="L297" i="5"/>
  <c r="I297" i="5"/>
  <c r="M297" i="5"/>
  <c r="H297" i="5"/>
  <c r="E275" i="5"/>
  <c r="I275" i="5"/>
  <c r="M275" i="5"/>
  <c r="F275" i="5"/>
  <c r="K275" i="5"/>
  <c r="G275" i="5"/>
  <c r="L275" i="5"/>
  <c r="H275" i="5"/>
  <c r="J275" i="5"/>
  <c r="F254" i="5"/>
  <c r="J254" i="5"/>
  <c r="H254" i="5"/>
  <c r="M254" i="5"/>
  <c r="I254" i="5"/>
  <c r="E254" i="5"/>
  <c r="K254" i="5"/>
  <c r="G254" i="5"/>
  <c r="L254" i="5"/>
  <c r="G233" i="5"/>
  <c r="K233" i="5"/>
  <c r="E233" i="5"/>
  <c r="J233" i="5"/>
  <c r="F233" i="5"/>
  <c r="L233" i="5"/>
  <c r="H233" i="5"/>
  <c r="M233" i="5"/>
  <c r="I233" i="5"/>
  <c r="E211" i="5"/>
  <c r="I211" i="5"/>
  <c r="M211" i="5"/>
  <c r="F211" i="5"/>
  <c r="K211" i="5"/>
  <c r="G211" i="5"/>
  <c r="L211" i="5"/>
  <c r="H211" i="5"/>
  <c r="J211" i="5"/>
  <c r="E190" i="5"/>
  <c r="I190" i="5"/>
  <c r="M190" i="5"/>
  <c r="H190" i="5"/>
  <c r="K190" i="5"/>
  <c r="F190" i="5"/>
  <c r="L190" i="5"/>
  <c r="G190" i="5"/>
  <c r="J190" i="5"/>
  <c r="F169" i="5"/>
  <c r="J169" i="5"/>
  <c r="E169" i="5"/>
  <c r="K169" i="5"/>
  <c r="H169" i="5"/>
  <c r="I169" i="5"/>
  <c r="L169" i="5"/>
  <c r="G169" i="5"/>
  <c r="M169" i="5"/>
  <c r="H147" i="5"/>
  <c r="L147" i="5"/>
  <c r="F147" i="5"/>
  <c r="K147" i="5"/>
  <c r="G147" i="5"/>
  <c r="I147" i="5"/>
  <c r="J147" i="5"/>
  <c r="E147" i="5"/>
  <c r="M147" i="5"/>
  <c r="E126" i="5"/>
  <c r="I126" i="5"/>
  <c r="M126" i="5"/>
  <c r="H126" i="5"/>
  <c r="K126" i="5"/>
  <c r="F126" i="5"/>
  <c r="L126" i="5"/>
  <c r="G126" i="5"/>
  <c r="J126" i="5"/>
  <c r="F105" i="5"/>
  <c r="J105" i="5"/>
  <c r="E105" i="5"/>
  <c r="K105" i="5"/>
  <c r="H105" i="5"/>
  <c r="M105" i="5"/>
  <c r="G105" i="5"/>
  <c r="I105" i="5"/>
  <c r="L105" i="5"/>
  <c r="H83" i="5"/>
  <c r="L83" i="5"/>
  <c r="E83" i="5"/>
  <c r="J83" i="5"/>
  <c r="G83" i="5"/>
  <c r="M83" i="5"/>
  <c r="K83" i="5"/>
  <c r="F83" i="5"/>
  <c r="I83" i="5"/>
  <c r="E62" i="5"/>
  <c r="I62" i="5"/>
  <c r="M62" i="5"/>
  <c r="G62" i="5"/>
  <c r="L62" i="5"/>
  <c r="K62" i="5"/>
  <c r="J62" i="5"/>
  <c r="F62" i="5"/>
  <c r="H62" i="5"/>
  <c r="G41" i="5"/>
  <c r="K41" i="5"/>
  <c r="F41" i="5"/>
  <c r="L41" i="5"/>
  <c r="E41" i="5"/>
  <c r="M41" i="5"/>
  <c r="J41" i="5"/>
  <c r="H41" i="5"/>
  <c r="I41" i="5"/>
  <c r="F19" i="5"/>
  <c r="J19" i="5"/>
  <c r="E19" i="5"/>
  <c r="K19" i="5"/>
  <c r="H19" i="5"/>
  <c r="G19" i="5"/>
  <c r="L19" i="5"/>
  <c r="M19" i="5"/>
  <c r="I19" i="5"/>
  <c r="G397" i="5"/>
  <c r="K397" i="5"/>
  <c r="F397" i="5"/>
  <c r="L397" i="5"/>
  <c r="H397" i="5"/>
  <c r="M397" i="5"/>
  <c r="E397" i="5"/>
  <c r="I397" i="5"/>
  <c r="J397" i="5"/>
  <c r="E375" i="5"/>
  <c r="I375" i="5"/>
  <c r="M375" i="5"/>
  <c r="G375" i="5"/>
  <c r="L375" i="5"/>
  <c r="H375" i="5"/>
  <c r="K375" i="5"/>
  <c r="F375" i="5"/>
  <c r="J375" i="5"/>
  <c r="F354" i="5"/>
  <c r="J354" i="5"/>
  <c r="I354" i="5"/>
  <c r="E354" i="5"/>
  <c r="K354" i="5"/>
  <c r="H354" i="5"/>
  <c r="L354" i="5"/>
  <c r="M354" i="5"/>
  <c r="G354" i="5"/>
  <c r="G333" i="5"/>
  <c r="K333" i="5"/>
  <c r="F333" i="5"/>
  <c r="L333" i="5"/>
  <c r="H333" i="5"/>
  <c r="M333" i="5"/>
  <c r="E333" i="5"/>
  <c r="I333" i="5"/>
  <c r="J333" i="5"/>
  <c r="E311" i="5"/>
  <c r="I311" i="5"/>
  <c r="M311" i="5"/>
  <c r="G311" i="5"/>
  <c r="L311" i="5"/>
  <c r="H311" i="5"/>
  <c r="K311" i="5"/>
  <c r="F311" i="5"/>
  <c r="J311" i="5"/>
  <c r="F290" i="5"/>
  <c r="J290" i="5"/>
  <c r="I290" i="5"/>
  <c r="E290" i="5"/>
  <c r="K290" i="5"/>
  <c r="H290" i="5"/>
  <c r="L290" i="5"/>
  <c r="M290" i="5"/>
  <c r="G290" i="5"/>
  <c r="G269" i="5"/>
  <c r="K269" i="5"/>
  <c r="F269" i="5"/>
  <c r="L269" i="5"/>
  <c r="H269" i="5"/>
  <c r="M269" i="5"/>
  <c r="I269" i="5"/>
  <c r="E269" i="5"/>
  <c r="J269" i="5"/>
  <c r="E247" i="5"/>
  <c r="I247" i="5"/>
  <c r="M247" i="5"/>
  <c r="G247" i="5"/>
  <c r="L247" i="5"/>
  <c r="H247" i="5"/>
  <c r="J247" i="5"/>
  <c r="F247" i="5"/>
  <c r="K247" i="5"/>
  <c r="F226" i="5"/>
  <c r="J226" i="5"/>
  <c r="I226" i="5"/>
  <c r="E226" i="5"/>
  <c r="K226" i="5"/>
  <c r="G226" i="5"/>
  <c r="L226" i="5"/>
  <c r="H226" i="5"/>
  <c r="M226" i="5"/>
  <c r="F205" i="5"/>
  <c r="J205" i="5"/>
  <c r="G205" i="5"/>
  <c r="L205" i="5"/>
  <c r="K205" i="5"/>
  <c r="E205" i="5"/>
  <c r="M205" i="5"/>
  <c r="H205" i="5"/>
  <c r="I205" i="5"/>
  <c r="H183" i="5"/>
  <c r="L183" i="5"/>
  <c r="G183" i="5"/>
  <c r="M183" i="5"/>
  <c r="J183" i="5"/>
  <c r="E183" i="5"/>
  <c r="K183" i="5"/>
  <c r="F183" i="5"/>
  <c r="I183" i="5"/>
  <c r="E162" i="5"/>
  <c r="I162" i="5"/>
  <c r="M162" i="5"/>
  <c r="J162" i="5"/>
  <c r="G162" i="5"/>
  <c r="H162" i="5"/>
  <c r="K162" i="5"/>
  <c r="F162" i="5"/>
  <c r="L162" i="5"/>
  <c r="F141" i="5"/>
  <c r="J141" i="5"/>
  <c r="G141" i="5"/>
  <c r="L141" i="5"/>
  <c r="K141" i="5"/>
  <c r="E141" i="5"/>
  <c r="M141" i="5"/>
  <c r="H141" i="5"/>
  <c r="I141" i="5"/>
  <c r="H119" i="5"/>
  <c r="L119" i="5"/>
  <c r="G119" i="5"/>
  <c r="M119" i="5"/>
  <c r="J119" i="5"/>
  <c r="E119" i="5"/>
  <c r="K119" i="5"/>
  <c r="F119" i="5"/>
  <c r="I119" i="5"/>
  <c r="E98" i="5"/>
  <c r="I98" i="5"/>
  <c r="M98" i="5"/>
  <c r="J98" i="5"/>
  <c r="G98" i="5"/>
  <c r="K98" i="5"/>
  <c r="L98" i="5"/>
  <c r="F98" i="5"/>
  <c r="H98" i="5"/>
  <c r="F77" i="5"/>
  <c r="J77" i="5"/>
  <c r="E77" i="5"/>
  <c r="K77" i="5"/>
  <c r="L77" i="5"/>
  <c r="I77" i="5"/>
  <c r="G77" i="5"/>
  <c r="H77" i="5"/>
  <c r="M77" i="5"/>
  <c r="H55" i="5"/>
  <c r="L55" i="5"/>
  <c r="F55" i="5"/>
  <c r="K55" i="5"/>
  <c r="J55" i="5"/>
  <c r="I55" i="5"/>
  <c r="M55" i="5"/>
  <c r="E55" i="5"/>
  <c r="G55" i="5"/>
  <c r="G34" i="5"/>
  <c r="K34" i="5"/>
  <c r="I34" i="5"/>
  <c r="H34" i="5"/>
  <c r="E34" i="5"/>
  <c r="M34" i="5"/>
  <c r="L34" i="5"/>
  <c r="F34" i="5"/>
  <c r="J34" i="5"/>
  <c r="H13" i="5"/>
  <c r="L13" i="5"/>
  <c r="F13" i="5"/>
  <c r="K13" i="5"/>
  <c r="E13" i="5"/>
  <c r="M13" i="5"/>
  <c r="I13" i="5"/>
  <c r="J13" i="5"/>
  <c r="G13" i="5"/>
  <c r="E395" i="5"/>
  <c r="I395" i="5"/>
  <c r="M395" i="5"/>
  <c r="H395" i="5"/>
  <c r="J395" i="5"/>
  <c r="L395" i="5"/>
  <c r="F395" i="5"/>
  <c r="G395" i="5"/>
  <c r="K395" i="5"/>
  <c r="F374" i="5"/>
  <c r="J374" i="5"/>
  <c r="E374" i="5"/>
  <c r="K374" i="5"/>
  <c r="G374" i="5"/>
  <c r="L374" i="5"/>
  <c r="I374" i="5"/>
  <c r="M374" i="5"/>
  <c r="H374" i="5"/>
  <c r="G353" i="5"/>
  <c r="K353" i="5"/>
  <c r="H353" i="5"/>
  <c r="M353" i="5"/>
  <c r="I353" i="5"/>
  <c r="F353" i="5"/>
  <c r="J353" i="5"/>
  <c r="L353" i="5"/>
  <c r="E353" i="5"/>
  <c r="E331" i="5"/>
  <c r="I331" i="5"/>
  <c r="M331" i="5"/>
  <c r="H331" i="5"/>
  <c r="J331" i="5"/>
  <c r="L331" i="5"/>
  <c r="F331" i="5"/>
  <c r="G331" i="5"/>
  <c r="K331" i="5"/>
  <c r="F310" i="5"/>
  <c r="J310" i="5"/>
  <c r="E310" i="5"/>
  <c r="K310" i="5"/>
  <c r="G310" i="5"/>
  <c r="L310" i="5"/>
  <c r="I310" i="5"/>
  <c r="M310" i="5"/>
  <c r="H310" i="5"/>
  <c r="G289" i="5"/>
  <c r="K289" i="5"/>
  <c r="H289" i="5"/>
  <c r="M289" i="5"/>
  <c r="I289" i="5"/>
  <c r="F289" i="5"/>
  <c r="J289" i="5"/>
  <c r="L289" i="5"/>
  <c r="E289" i="5"/>
  <c r="E267" i="5"/>
  <c r="I267" i="5"/>
  <c r="M267" i="5"/>
  <c r="H267" i="5"/>
  <c r="J267" i="5"/>
  <c r="F267" i="5"/>
  <c r="K267" i="5"/>
  <c r="G267" i="5"/>
  <c r="L267" i="5"/>
  <c r="F246" i="5"/>
  <c r="J246" i="5"/>
  <c r="E246" i="5"/>
  <c r="K246" i="5"/>
  <c r="G246" i="5"/>
  <c r="L246" i="5"/>
  <c r="H246" i="5"/>
  <c r="M246" i="5"/>
  <c r="I246" i="5"/>
  <c r="G225" i="5"/>
  <c r="K225" i="5"/>
  <c r="H225" i="5"/>
  <c r="M225" i="5"/>
  <c r="I225" i="5"/>
  <c r="E225" i="5"/>
  <c r="J225" i="5"/>
  <c r="L225" i="5"/>
  <c r="F225" i="5"/>
  <c r="H203" i="5"/>
  <c r="L203" i="5"/>
  <c r="I203" i="5"/>
  <c r="G203" i="5"/>
  <c r="J203" i="5"/>
  <c r="E203" i="5"/>
  <c r="K203" i="5"/>
  <c r="F203" i="5"/>
  <c r="M203" i="5"/>
  <c r="E182" i="5"/>
  <c r="I182" i="5"/>
  <c r="M182" i="5"/>
  <c r="F182" i="5"/>
  <c r="K182" i="5"/>
  <c r="L182" i="5"/>
  <c r="G182" i="5"/>
  <c r="H182" i="5"/>
  <c r="J182" i="5"/>
  <c r="F161" i="5"/>
  <c r="J161" i="5"/>
  <c r="H161" i="5"/>
  <c r="M161" i="5"/>
  <c r="I161" i="5"/>
  <c r="K161" i="5"/>
  <c r="E161" i="5"/>
  <c r="L161" i="5"/>
  <c r="G161" i="5"/>
  <c r="H139" i="5"/>
  <c r="L139" i="5"/>
  <c r="I139" i="5"/>
  <c r="G139" i="5"/>
  <c r="J139" i="5"/>
  <c r="E139" i="5"/>
  <c r="K139" i="5"/>
  <c r="F139" i="5"/>
  <c r="M139" i="5"/>
  <c r="E118" i="5"/>
  <c r="I118" i="5"/>
  <c r="M118" i="5"/>
  <c r="F118" i="5"/>
  <c r="K118" i="5"/>
  <c r="L118" i="5"/>
  <c r="G118" i="5"/>
  <c r="H118" i="5"/>
  <c r="J118" i="5"/>
  <c r="F97" i="5"/>
  <c r="J97" i="5"/>
  <c r="H97" i="5"/>
  <c r="M97" i="5"/>
  <c r="I97" i="5"/>
  <c r="K97" i="5"/>
  <c r="L97" i="5"/>
  <c r="E97" i="5"/>
  <c r="G97" i="5"/>
  <c r="H75" i="5"/>
  <c r="L75" i="5"/>
  <c r="G75" i="5"/>
  <c r="M75" i="5"/>
  <c r="I75" i="5"/>
  <c r="J75" i="5"/>
  <c r="F75" i="5"/>
  <c r="K75" i="5"/>
  <c r="E75" i="5"/>
  <c r="E54" i="5"/>
  <c r="I54" i="5"/>
  <c r="M54" i="5"/>
  <c r="J54" i="5"/>
  <c r="F54" i="5"/>
  <c r="L54" i="5"/>
  <c r="H54" i="5"/>
  <c r="G54" i="5"/>
  <c r="K54" i="5"/>
  <c r="H33" i="5"/>
  <c r="L33" i="5"/>
  <c r="G33" i="5"/>
  <c r="M33" i="5"/>
  <c r="J33" i="5"/>
  <c r="E33" i="5"/>
  <c r="K33" i="5"/>
  <c r="F33" i="5"/>
  <c r="I33" i="5"/>
  <c r="F11" i="5"/>
  <c r="J11" i="5"/>
  <c r="H11" i="5"/>
  <c r="M11" i="5"/>
  <c r="I11" i="5"/>
  <c r="L11" i="5"/>
  <c r="G11" i="5"/>
  <c r="E11" i="5"/>
  <c r="K11" i="5"/>
  <c r="H396" i="5"/>
  <c r="L396" i="5"/>
  <c r="E396" i="5"/>
  <c r="J396" i="5"/>
  <c r="F396" i="5"/>
  <c r="K396" i="5"/>
  <c r="G396" i="5"/>
  <c r="I396" i="5"/>
  <c r="M396" i="5"/>
  <c r="H380" i="5"/>
  <c r="L380" i="5"/>
  <c r="E380" i="5"/>
  <c r="J380" i="5"/>
  <c r="F380" i="5"/>
  <c r="K380" i="5"/>
  <c r="I380" i="5"/>
  <c r="M380" i="5"/>
  <c r="G380" i="5"/>
  <c r="H364" i="5"/>
  <c r="L364" i="5"/>
  <c r="E364" i="5"/>
  <c r="J364" i="5"/>
  <c r="F364" i="5"/>
  <c r="K364" i="5"/>
  <c r="G364" i="5"/>
  <c r="I364" i="5"/>
  <c r="M364" i="5"/>
  <c r="H348" i="5"/>
  <c r="L348" i="5"/>
  <c r="E348" i="5"/>
  <c r="J348" i="5"/>
  <c r="F348" i="5"/>
  <c r="K348" i="5"/>
  <c r="I348" i="5"/>
  <c r="M348" i="5"/>
  <c r="G348" i="5"/>
  <c r="H332" i="5"/>
  <c r="L332" i="5"/>
  <c r="E332" i="5"/>
  <c r="J332" i="5"/>
  <c r="F332" i="5"/>
  <c r="K332" i="5"/>
  <c r="G332" i="5"/>
  <c r="I332" i="5"/>
  <c r="M332" i="5"/>
  <c r="H316" i="5"/>
  <c r="L316" i="5"/>
  <c r="E316" i="5"/>
  <c r="J316" i="5"/>
  <c r="F316" i="5"/>
  <c r="K316" i="5"/>
  <c r="I316" i="5"/>
  <c r="M316" i="5"/>
  <c r="G316" i="5"/>
  <c r="H300" i="5"/>
  <c r="L300" i="5"/>
  <c r="E300" i="5"/>
  <c r="J300" i="5"/>
  <c r="F300" i="5"/>
  <c r="K300" i="5"/>
  <c r="G300" i="5"/>
  <c r="I300" i="5"/>
  <c r="M300" i="5"/>
  <c r="H284" i="5"/>
  <c r="L284" i="5"/>
  <c r="E284" i="5"/>
  <c r="J284" i="5"/>
  <c r="F284" i="5"/>
  <c r="K284" i="5"/>
  <c r="I284" i="5"/>
  <c r="M284" i="5"/>
  <c r="G284" i="5"/>
  <c r="H268" i="5"/>
  <c r="L268" i="5"/>
  <c r="E268" i="5"/>
  <c r="J268" i="5"/>
  <c r="F268" i="5"/>
  <c r="K268" i="5"/>
  <c r="G268" i="5"/>
  <c r="M268" i="5"/>
  <c r="I268" i="5"/>
  <c r="H252" i="5"/>
  <c r="L252" i="5"/>
  <c r="E252" i="5"/>
  <c r="J252" i="5"/>
  <c r="F252" i="5"/>
  <c r="K252" i="5"/>
  <c r="G252" i="5"/>
  <c r="M252" i="5"/>
  <c r="I252" i="5"/>
  <c r="H236" i="5"/>
  <c r="L236" i="5"/>
  <c r="E236" i="5"/>
  <c r="J236" i="5"/>
  <c r="F236" i="5"/>
  <c r="K236" i="5"/>
  <c r="G236" i="5"/>
  <c r="M236" i="5"/>
  <c r="I236" i="5"/>
  <c r="H220" i="5"/>
  <c r="L220" i="5"/>
  <c r="E220" i="5"/>
  <c r="J220" i="5"/>
  <c r="F220" i="5"/>
  <c r="K220" i="5"/>
  <c r="G220" i="5"/>
  <c r="M220" i="5"/>
  <c r="I220" i="5"/>
  <c r="G204" i="5"/>
  <c r="K204" i="5"/>
  <c r="E204" i="5"/>
  <c r="J204" i="5"/>
  <c r="F204" i="5"/>
  <c r="M204" i="5"/>
  <c r="H204" i="5"/>
  <c r="I204" i="5"/>
  <c r="L204" i="5"/>
  <c r="G188" i="5"/>
  <c r="K188" i="5"/>
  <c r="E188" i="5"/>
  <c r="J188" i="5"/>
  <c r="H188" i="5"/>
  <c r="I188" i="5"/>
  <c r="L188" i="5"/>
  <c r="F188" i="5"/>
  <c r="M188" i="5"/>
  <c r="G172" i="5"/>
  <c r="K172" i="5"/>
  <c r="E172" i="5"/>
  <c r="J172" i="5"/>
  <c r="I172" i="5"/>
  <c r="L172" i="5"/>
  <c r="F172" i="5"/>
  <c r="M172" i="5"/>
  <c r="H172" i="5"/>
  <c r="G156" i="5"/>
  <c r="K156" i="5"/>
  <c r="E156" i="5"/>
  <c r="J156" i="5"/>
  <c r="L156" i="5"/>
  <c r="F156" i="5"/>
  <c r="M156" i="5"/>
  <c r="H156" i="5"/>
  <c r="I156" i="5"/>
  <c r="G140" i="5"/>
  <c r="K140" i="5"/>
  <c r="E140" i="5"/>
  <c r="J140" i="5"/>
  <c r="F140" i="5"/>
  <c r="M140" i="5"/>
  <c r="H140" i="5"/>
  <c r="I140" i="5"/>
  <c r="L140" i="5"/>
  <c r="G124" i="5"/>
  <c r="K124" i="5"/>
  <c r="E124" i="5"/>
  <c r="J124" i="5"/>
  <c r="H124" i="5"/>
  <c r="I124" i="5"/>
  <c r="L124" i="5"/>
  <c r="F124" i="5"/>
  <c r="M124" i="5"/>
  <c r="G108" i="5"/>
  <c r="K108" i="5"/>
  <c r="E108" i="5"/>
  <c r="J108" i="5"/>
  <c r="I108" i="5"/>
  <c r="F108" i="5"/>
  <c r="H108" i="5"/>
  <c r="L108" i="5"/>
  <c r="M108" i="5"/>
  <c r="G92" i="5"/>
  <c r="K92" i="5"/>
  <c r="I92" i="5"/>
  <c r="E92" i="5"/>
  <c r="L92" i="5"/>
  <c r="H92" i="5"/>
  <c r="F92" i="5"/>
  <c r="J92" i="5"/>
  <c r="M92" i="5"/>
  <c r="G76" i="5"/>
  <c r="K76" i="5"/>
  <c r="I76" i="5"/>
  <c r="F76" i="5"/>
  <c r="M76" i="5"/>
  <c r="J76" i="5"/>
  <c r="L76" i="5"/>
  <c r="E76" i="5"/>
  <c r="H76" i="5"/>
  <c r="G60" i="5"/>
  <c r="K60" i="5"/>
  <c r="I60" i="5"/>
  <c r="H60" i="5"/>
  <c r="L60" i="5"/>
  <c r="E60" i="5"/>
  <c r="F60" i="5"/>
  <c r="J60" i="5"/>
  <c r="M60" i="5"/>
  <c r="H44" i="5"/>
  <c r="L44" i="5"/>
  <c r="F44" i="5"/>
  <c r="K44" i="5"/>
  <c r="G44" i="5"/>
  <c r="M44" i="5"/>
  <c r="J44" i="5"/>
  <c r="I44" i="5"/>
  <c r="E44" i="5"/>
  <c r="E28" i="5"/>
  <c r="I28" i="5"/>
  <c r="M28" i="5"/>
  <c r="J28" i="5"/>
  <c r="F28" i="5"/>
  <c r="L28" i="5"/>
  <c r="K28" i="5"/>
  <c r="G28" i="5"/>
  <c r="H28" i="5"/>
  <c r="E12" i="5"/>
  <c r="I12" i="5"/>
  <c r="M12" i="5"/>
  <c r="J12" i="5"/>
  <c r="G12" i="5"/>
  <c r="L12" i="5"/>
  <c r="K12" i="5"/>
  <c r="H12" i="5"/>
  <c r="F12" i="5"/>
  <c r="C16" i="4"/>
  <c r="C17" i="4"/>
  <c r="C19" i="4"/>
  <c r="C20" i="4"/>
  <c r="C7" i="4"/>
  <c r="C11" i="4"/>
  <c r="C13" i="4"/>
  <c r="C15" i="4"/>
  <c r="C6" i="4"/>
  <c r="C9" i="4"/>
  <c r="AV8" i="4"/>
  <c r="D4" i="5"/>
  <c r="D399" i="5"/>
  <c r="D378" i="5"/>
  <c r="D357" i="5"/>
  <c r="D335" i="5"/>
  <c r="D314" i="5"/>
  <c r="D293" i="5"/>
  <c r="D271" i="5"/>
  <c r="D250" i="5"/>
  <c r="D229" i="5"/>
  <c r="D207" i="5"/>
  <c r="D186" i="5"/>
  <c r="D165" i="5"/>
  <c r="D143" i="5"/>
  <c r="D122" i="5"/>
  <c r="D101" i="5"/>
  <c r="D79" i="5"/>
  <c r="D58" i="5"/>
  <c r="D37" i="5"/>
  <c r="D15" i="5"/>
  <c r="D398" i="5"/>
  <c r="D377" i="5"/>
  <c r="D355" i="5"/>
  <c r="D334" i="5"/>
  <c r="D313" i="5"/>
  <c r="D291" i="5"/>
  <c r="D270" i="5"/>
  <c r="D249" i="5"/>
  <c r="D227" i="5"/>
  <c r="D206" i="5"/>
  <c r="D185" i="5"/>
  <c r="D163" i="5"/>
  <c r="D142" i="5"/>
  <c r="D121" i="5"/>
  <c r="D99" i="5"/>
  <c r="D78" i="5"/>
  <c r="D57" i="5"/>
  <c r="D35" i="5"/>
  <c r="D14" i="5"/>
  <c r="D391" i="5"/>
  <c r="D370" i="5"/>
  <c r="D349" i="5"/>
  <c r="D327" i="5"/>
  <c r="D306" i="5"/>
  <c r="D285" i="5"/>
  <c r="D263" i="5"/>
  <c r="D242" i="5"/>
  <c r="D221" i="5"/>
  <c r="D199" i="5"/>
  <c r="D178" i="5"/>
  <c r="D157" i="5"/>
  <c r="D135" i="5"/>
  <c r="D114" i="5"/>
  <c r="D93" i="5"/>
  <c r="D71" i="5"/>
  <c r="D50" i="5"/>
  <c r="D29" i="5"/>
  <c r="D7" i="5"/>
  <c r="D390" i="5"/>
  <c r="D369" i="5"/>
  <c r="D347" i="5"/>
  <c r="D326" i="5"/>
  <c r="D305" i="5"/>
  <c r="D283" i="5"/>
  <c r="D262" i="5"/>
  <c r="D241" i="5"/>
  <c r="D219" i="5"/>
  <c r="D198" i="5"/>
  <c r="D177" i="5"/>
  <c r="D155" i="5"/>
  <c r="D134" i="5"/>
  <c r="D113" i="5"/>
  <c r="D91" i="5"/>
  <c r="D70" i="5"/>
  <c r="D49" i="5"/>
  <c r="D27" i="5"/>
  <c r="D6" i="5"/>
  <c r="D392" i="5"/>
  <c r="D376" i="5"/>
  <c r="D360" i="5"/>
  <c r="D344" i="5"/>
  <c r="D328" i="5"/>
  <c r="D312" i="5"/>
  <c r="D296" i="5"/>
  <c r="D280" i="5"/>
  <c r="D264" i="5"/>
  <c r="D248" i="5"/>
  <c r="D232" i="5"/>
  <c r="D216" i="5"/>
  <c r="D200" i="5"/>
  <c r="D184" i="5"/>
  <c r="D168" i="5"/>
  <c r="D152" i="5"/>
  <c r="D136" i="5"/>
  <c r="D120" i="5"/>
  <c r="D104" i="5"/>
  <c r="D88" i="5"/>
  <c r="D72" i="5"/>
  <c r="D56" i="5"/>
  <c r="D40" i="5"/>
  <c r="D24" i="5"/>
  <c r="D8" i="5"/>
  <c r="AV23" i="4"/>
  <c r="AV10" i="4"/>
  <c r="D394" i="5"/>
  <c r="D373" i="5"/>
  <c r="D351" i="5"/>
  <c r="D330" i="5"/>
  <c r="D309" i="5"/>
  <c r="D287" i="5"/>
  <c r="D266" i="5"/>
  <c r="D245" i="5"/>
  <c r="D223" i="5"/>
  <c r="D202" i="5"/>
  <c r="D181" i="5"/>
  <c r="D159" i="5"/>
  <c r="D138" i="5"/>
  <c r="D117" i="5"/>
  <c r="D95" i="5"/>
  <c r="D74" i="5"/>
  <c r="D53" i="5"/>
  <c r="D31" i="5"/>
  <c r="D10" i="5"/>
  <c r="D393" i="5"/>
  <c r="D371" i="5"/>
  <c r="D350" i="5"/>
  <c r="D329" i="5"/>
  <c r="D307" i="5"/>
  <c r="D286" i="5"/>
  <c r="D265" i="5"/>
  <c r="D243" i="5"/>
  <c r="D222" i="5"/>
  <c r="D201" i="5"/>
  <c r="D179" i="5"/>
  <c r="D158" i="5"/>
  <c r="D137" i="5"/>
  <c r="D115" i="5"/>
  <c r="D94" i="5"/>
  <c r="D73" i="5"/>
  <c r="D51" i="5"/>
  <c r="D30" i="5"/>
  <c r="D9" i="5"/>
  <c r="D386" i="5"/>
  <c r="D365" i="5"/>
  <c r="D343" i="5"/>
  <c r="D322" i="5"/>
  <c r="D301" i="5"/>
  <c r="D279" i="5"/>
  <c r="D258" i="5"/>
  <c r="D237" i="5"/>
  <c r="D215" i="5"/>
  <c r="D194" i="5"/>
  <c r="D173" i="5"/>
  <c r="D151" i="5"/>
  <c r="D130" i="5"/>
  <c r="D109" i="5"/>
  <c r="D87" i="5"/>
  <c r="D66" i="5"/>
  <c r="D45" i="5"/>
  <c r="D23" i="5"/>
  <c r="D385" i="5"/>
  <c r="D363" i="5"/>
  <c r="D342" i="5"/>
  <c r="D321" i="5"/>
  <c r="D299" i="5"/>
  <c r="D278" i="5"/>
  <c r="D257" i="5"/>
  <c r="D235" i="5"/>
  <c r="D214" i="5"/>
  <c r="D193" i="5"/>
  <c r="D171" i="5"/>
  <c r="D150" i="5"/>
  <c r="D129" i="5"/>
  <c r="D107" i="5"/>
  <c r="D86" i="5"/>
  <c r="D65" i="5"/>
  <c r="D43" i="5"/>
  <c r="D22" i="5"/>
  <c r="D404" i="5"/>
  <c r="D388" i="5"/>
  <c r="D372" i="5"/>
  <c r="D356" i="5"/>
  <c r="D340" i="5"/>
  <c r="D324" i="5"/>
  <c r="D308" i="5"/>
  <c r="D292" i="5"/>
  <c r="D276" i="5"/>
  <c r="D260" i="5"/>
  <c r="D244" i="5"/>
  <c r="D228" i="5"/>
  <c r="D212" i="5"/>
  <c r="D196" i="5"/>
  <c r="D180" i="5"/>
  <c r="D164" i="5"/>
  <c r="D148" i="5"/>
  <c r="D132" i="5"/>
  <c r="D116" i="5"/>
  <c r="D100" i="5"/>
  <c r="D84" i="5"/>
  <c r="D68" i="5"/>
  <c r="D52" i="5"/>
  <c r="D36" i="5"/>
  <c r="D20" i="5"/>
  <c r="AV12" i="4"/>
  <c r="AV18" i="4"/>
  <c r="D389" i="5"/>
  <c r="D367" i="5"/>
  <c r="D346" i="5"/>
  <c r="D325" i="5"/>
  <c r="D303" i="5"/>
  <c r="D282" i="5"/>
  <c r="D261" i="5"/>
  <c r="D239" i="5"/>
  <c r="D218" i="5"/>
  <c r="D197" i="5"/>
  <c r="D175" i="5"/>
  <c r="D154" i="5"/>
  <c r="D133" i="5"/>
  <c r="D111" i="5"/>
  <c r="D90" i="5"/>
  <c r="D69" i="5"/>
  <c r="D47" i="5"/>
  <c r="D26" i="5"/>
  <c r="D5" i="5"/>
  <c r="D387" i="5"/>
  <c r="D366" i="5"/>
  <c r="D345" i="5"/>
  <c r="D323" i="5"/>
  <c r="D302" i="5"/>
  <c r="D281" i="5"/>
  <c r="D259" i="5"/>
  <c r="D238" i="5"/>
  <c r="D217" i="5"/>
  <c r="D195" i="5"/>
  <c r="D174" i="5"/>
  <c r="D153" i="5"/>
  <c r="D131" i="5"/>
  <c r="D110" i="5"/>
  <c r="D89" i="5"/>
  <c r="D67" i="5"/>
  <c r="D46" i="5"/>
  <c r="D25" i="5"/>
  <c r="D402" i="5"/>
  <c r="D381" i="5"/>
  <c r="D359" i="5"/>
  <c r="D338" i="5"/>
  <c r="D317" i="5"/>
  <c r="D295" i="5"/>
  <c r="D274" i="5"/>
  <c r="D253" i="5"/>
  <c r="D231" i="5"/>
  <c r="D210" i="5"/>
  <c r="D189" i="5"/>
  <c r="D167" i="5"/>
  <c r="D146" i="5"/>
  <c r="D125" i="5"/>
  <c r="D103" i="5"/>
  <c r="D82" i="5"/>
  <c r="D61" i="5"/>
  <c r="D39" i="5"/>
  <c r="D18" i="5"/>
  <c r="D401" i="5"/>
  <c r="D379" i="5"/>
  <c r="D358" i="5"/>
  <c r="D337" i="5"/>
  <c r="D315" i="5"/>
  <c r="D294" i="5"/>
  <c r="D273" i="5"/>
  <c r="D251" i="5"/>
  <c r="D230" i="5"/>
  <c r="D209" i="5"/>
  <c r="D187" i="5"/>
  <c r="D166" i="5"/>
  <c r="D145" i="5"/>
  <c r="D123" i="5"/>
  <c r="D102" i="5"/>
  <c r="D81" i="5"/>
  <c r="D59" i="5"/>
  <c r="D38" i="5"/>
  <c r="D17" i="5"/>
  <c r="D400" i="5"/>
  <c r="D384" i="5"/>
  <c r="D368" i="5"/>
  <c r="D352" i="5"/>
  <c r="D336" i="5"/>
  <c r="D320" i="5"/>
  <c r="D304" i="5"/>
  <c r="D288" i="5"/>
  <c r="D272" i="5"/>
  <c r="D256" i="5"/>
  <c r="D240" i="5"/>
  <c r="D224" i="5"/>
  <c r="D208" i="5"/>
  <c r="D192" i="5"/>
  <c r="D176" i="5"/>
  <c r="D160" i="5"/>
  <c r="D144" i="5"/>
  <c r="D128" i="5"/>
  <c r="D112" i="5"/>
  <c r="D96" i="5"/>
  <c r="D80" i="5"/>
  <c r="D64" i="5"/>
  <c r="D48" i="5"/>
  <c r="D32" i="5"/>
  <c r="D16" i="5"/>
  <c r="AV14" i="4"/>
  <c r="AV22" i="4"/>
  <c r="N3" i="7"/>
  <c r="N3" i="22"/>
  <c r="AV21" i="4"/>
  <c r="D405" i="5"/>
  <c r="D383" i="5"/>
  <c r="D362" i="5"/>
  <c r="D341" i="5"/>
  <c r="D319" i="5"/>
  <c r="D298" i="5"/>
  <c r="D277" i="5"/>
  <c r="D255" i="5"/>
  <c r="D234" i="5"/>
  <c r="D213" i="5"/>
  <c r="D191" i="5"/>
  <c r="D170" i="5"/>
  <c r="D149" i="5"/>
  <c r="D127" i="5"/>
  <c r="D106" i="5"/>
  <c r="D85" i="5"/>
  <c r="D63" i="5"/>
  <c r="D42" i="5"/>
  <c r="D21" i="5"/>
  <c r="D403" i="5"/>
  <c r="D382" i="5"/>
  <c r="D361" i="5"/>
  <c r="D339" i="5"/>
  <c r="D318" i="5"/>
  <c r="D297" i="5"/>
  <c r="D275" i="5"/>
  <c r="D254" i="5"/>
  <c r="D233" i="5"/>
  <c r="D211" i="5"/>
  <c r="D190" i="5"/>
  <c r="D169" i="5"/>
  <c r="D147" i="5"/>
  <c r="D126" i="5"/>
  <c r="D105" i="5"/>
  <c r="D83" i="5"/>
  <c r="D62" i="5"/>
  <c r="D41" i="5"/>
  <c r="D19" i="5"/>
  <c r="D397" i="5"/>
  <c r="D375" i="5"/>
  <c r="D354" i="5"/>
  <c r="D333" i="5"/>
  <c r="D311" i="5"/>
  <c r="D290" i="5"/>
  <c r="D269" i="5"/>
  <c r="D247" i="5"/>
  <c r="D226" i="5"/>
  <c r="D205" i="5"/>
  <c r="D183" i="5"/>
  <c r="D162" i="5"/>
  <c r="D141" i="5"/>
  <c r="D119" i="5"/>
  <c r="D98" i="5"/>
  <c r="D77" i="5"/>
  <c r="D55" i="5"/>
  <c r="D34" i="5"/>
  <c r="D13" i="5"/>
  <c r="D395" i="5"/>
  <c r="D374" i="5"/>
  <c r="D353" i="5"/>
  <c r="D331" i="5"/>
  <c r="D310" i="5"/>
  <c r="D289" i="5"/>
  <c r="D267" i="5"/>
  <c r="D246" i="5"/>
  <c r="D225" i="5"/>
  <c r="D203" i="5"/>
  <c r="D182" i="5"/>
  <c r="D161" i="5"/>
  <c r="D139" i="5"/>
  <c r="D118" i="5"/>
  <c r="D97" i="5"/>
  <c r="D75" i="5"/>
  <c r="D54" i="5"/>
  <c r="D33" i="5"/>
  <c r="D11" i="5"/>
  <c r="D396" i="5"/>
  <c r="D380" i="5"/>
  <c r="D364" i="5"/>
  <c r="D348" i="5"/>
  <c r="D332" i="5"/>
  <c r="D316" i="5"/>
  <c r="D300" i="5"/>
  <c r="D284" i="5"/>
  <c r="D268" i="5"/>
  <c r="D252" i="5"/>
  <c r="D236" i="5"/>
  <c r="D220" i="5"/>
  <c r="D204" i="5"/>
  <c r="D188" i="5"/>
  <c r="D172" i="5"/>
  <c r="D156" i="5"/>
  <c r="D140" i="5"/>
  <c r="D124" i="5"/>
  <c r="D108" i="5"/>
  <c r="D92" i="5"/>
  <c r="D76" i="5"/>
  <c r="D60" i="5"/>
  <c r="D44" i="5"/>
  <c r="D28" i="5"/>
  <c r="D12" i="5"/>
  <c r="J24" i="4"/>
  <c r="AC24" i="4"/>
  <c r="AJ24" i="4"/>
  <c r="H14" i="4"/>
  <c r="L14" i="4"/>
  <c r="P14" i="4"/>
  <c r="T14" i="4"/>
  <c r="X14" i="4"/>
  <c r="AB14" i="4"/>
  <c r="AF14" i="4"/>
  <c r="AJ14" i="4"/>
  <c r="AN14" i="4"/>
  <c r="AR14" i="4"/>
  <c r="F14" i="4"/>
  <c r="K14" i="4"/>
  <c r="Q14" i="4"/>
  <c r="V14" i="4"/>
  <c r="AA14" i="4"/>
  <c r="AG14" i="4"/>
  <c r="AL14" i="4"/>
  <c r="AQ14" i="4"/>
  <c r="E14" i="4"/>
  <c r="J14" i="4"/>
  <c r="O14" i="4"/>
  <c r="U14" i="4"/>
  <c r="Z14" i="4"/>
  <c r="AE14" i="4"/>
  <c r="AK14" i="4"/>
  <c r="AP14" i="4"/>
  <c r="M14" i="4"/>
  <c r="W14" i="4"/>
  <c r="AH14" i="4"/>
  <c r="AS14" i="4"/>
  <c r="I14" i="4"/>
  <c r="S14" i="4"/>
  <c r="AD14" i="4"/>
  <c r="AO14" i="4"/>
  <c r="Y14" i="4"/>
  <c r="AT14" i="4"/>
  <c r="G14" i="4"/>
  <c r="AC14" i="4"/>
  <c r="R14" i="4"/>
  <c r="AM14" i="4"/>
  <c r="N14" i="4"/>
  <c r="AI14" i="4"/>
  <c r="F22" i="4"/>
  <c r="J22" i="4"/>
  <c r="N22" i="4"/>
  <c r="R22" i="4"/>
  <c r="V22" i="4"/>
  <c r="Z22" i="4"/>
  <c r="AD22" i="4"/>
  <c r="AH22" i="4"/>
  <c r="AL22" i="4"/>
  <c r="AP22" i="4"/>
  <c r="AT22" i="4"/>
  <c r="E22" i="4"/>
  <c r="I22" i="4"/>
  <c r="M22" i="4"/>
  <c r="Q22" i="4"/>
  <c r="U22" i="4"/>
  <c r="Y22" i="4"/>
  <c r="AC22" i="4"/>
  <c r="AG22" i="4"/>
  <c r="AK22" i="4"/>
  <c r="AO22" i="4"/>
  <c r="AS22" i="4"/>
  <c r="K22" i="4"/>
  <c r="S22" i="4"/>
  <c r="AA22" i="4"/>
  <c r="AI22" i="4"/>
  <c r="AQ22" i="4"/>
  <c r="H22" i="4"/>
  <c r="P22" i="4"/>
  <c r="X22" i="4"/>
  <c r="AF22" i="4"/>
  <c r="AN22" i="4"/>
  <c r="L22" i="4"/>
  <c r="AB22" i="4"/>
  <c r="AR22" i="4"/>
  <c r="O22" i="4"/>
  <c r="AE22" i="4"/>
  <c r="G22" i="4"/>
  <c r="W22" i="4"/>
  <c r="AM22" i="4"/>
  <c r="T22" i="4"/>
  <c r="AJ22" i="4"/>
  <c r="K3" i="10"/>
  <c r="J3" i="10"/>
  <c r="H21" i="4"/>
  <c r="L21" i="4"/>
  <c r="P21" i="4"/>
  <c r="T21" i="4"/>
  <c r="X21" i="4"/>
  <c r="AB21" i="4"/>
  <c r="AF21" i="4"/>
  <c r="AJ21" i="4"/>
  <c r="AN21" i="4"/>
  <c r="AR21" i="4"/>
  <c r="G21" i="4"/>
  <c r="M21" i="4"/>
  <c r="R21" i="4"/>
  <c r="W21" i="4"/>
  <c r="AC21" i="4"/>
  <c r="AH21" i="4"/>
  <c r="AM21" i="4"/>
  <c r="AS21" i="4"/>
  <c r="F21" i="4"/>
  <c r="K21" i="4"/>
  <c r="Q21" i="4"/>
  <c r="V21" i="4"/>
  <c r="AA21" i="4"/>
  <c r="AG21" i="4"/>
  <c r="AL21" i="4"/>
  <c r="AQ21" i="4"/>
  <c r="N21" i="4"/>
  <c r="Y21" i="4"/>
  <c r="AI21" i="4"/>
  <c r="AT21" i="4"/>
  <c r="J21" i="4"/>
  <c r="U21" i="4"/>
  <c r="AE21" i="4"/>
  <c r="AP21" i="4"/>
  <c r="O21" i="4"/>
  <c r="AK21" i="4"/>
  <c r="S21" i="4"/>
  <c r="AO21" i="4"/>
  <c r="I21" i="4"/>
  <c r="AD21" i="4"/>
  <c r="E21" i="4"/>
  <c r="Z21" i="4"/>
  <c r="AJ5" i="4"/>
  <c r="AG5" i="4"/>
  <c r="AD5" i="4"/>
  <c r="H8" i="4"/>
  <c r="L8" i="4"/>
  <c r="P8" i="4"/>
  <c r="T8" i="4"/>
  <c r="X8" i="4"/>
  <c r="AB8" i="4"/>
  <c r="AF8" i="4"/>
  <c r="AJ8" i="4"/>
  <c r="AN8" i="4"/>
  <c r="AR8" i="4"/>
  <c r="I8" i="4"/>
  <c r="N8" i="4"/>
  <c r="S8" i="4"/>
  <c r="Y8" i="4"/>
  <c r="AD8" i="4"/>
  <c r="AI8" i="4"/>
  <c r="AO8" i="4"/>
  <c r="AT8" i="4"/>
  <c r="G8" i="4"/>
  <c r="M8" i="4"/>
  <c r="R8" i="4"/>
  <c r="W8" i="4"/>
  <c r="AC8" i="4"/>
  <c r="AH8" i="4"/>
  <c r="AM8" i="4"/>
  <c r="AS8" i="4"/>
  <c r="J8" i="4"/>
  <c r="U8" i="4"/>
  <c r="AE8" i="4"/>
  <c r="AP8" i="4"/>
  <c r="F8" i="4"/>
  <c r="Q8" i="4"/>
  <c r="AA8" i="4"/>
  <c r="AL8" i="4"/>
  <c r="K8" i="4"/>
  <c r="AG8" i="4"/>
  <c r="O8" i="4"/>
  <c r="AK8" i="4"/>
  <c r="E8" i="4"/>
  <c r="Z8" i="4"/>
  <c r="V8" i="4"/>
  <c r="AQ8" i="4"/>
  <c r="F23" i="4"/>
  <c r="J23" i="4"/>
  <c r="N23" i="4"/>
  <c r="R23" i="4"/>
  <c r="V23" i="4"/>
  <c r="Z23" i="4"/>
  <c r="AD23" i="4"/>
  <c r="AH23" i="4"/>
  <c r="AL23" i="4"/>
  <c r="AP23" i="4"/>
  <c r="AT23" i="4"/>
  <c r="E23" i="4"/>
  <c r="I23" i="4"/>
  <c r="M23" i="4"/>
  <c r="Q23" i="4"/>
  <c r="U23" i="4"/>
  <c r="Y23" i="4"/>
  <c r="AC23" i="4"/>
  <c r="AG23" i="4"/>
  <c r="AK23" i="4"/>
  <c r="AO23" i="4"/>
  <c r="AS23" i="4"/>
  <c r="G23" i="4"/>
  <c r="O23" i="4"/>
  <c r="W23" i="4"/>
  <c r="AE23" i="4"/>
  <c r="AM23" i="4"/>
  <c r="L23" i="4"/>
  <c r="T23" i="4"/>
  <c r="AB23" i="4"/>
  <c r="AJ23" i="4"/>
  <c r="AR23" i="4"/>
  <c r="P23" i="4"/>
  <c r="AF23" i="4"/>
  <c r="S23" i="4"/>
  <c r="AI23" i="4"/>
  <c r="K23" i="4"/>
  <c r="AA23" i="4"/>
  <c r="AQ23" i="4"/>
  <c r="H23" i="4"/>
  <c r="X23" i="4"/>
  <c r="AN23" i="4"/>
  <c r="H10" i="4"/>
  <c r="L10" i="4"/>
  <c r="P10" i="4"/>
  <c r="T10" i="4"/>
  <c r="X10" i="4"/>
  <c r="AB10" i="4"/>
  <c r="AF10" i="4"/>
  <c r="AJ10" i="4"/>
  <c r="AN10" i="4"/>
  <c r="AR10" i="4"/>
  <c r="F10" i="4"/>
  <c r="K10" i="4"/>
  <c r="Q10" i="4"/>
  <c r="V10" i="4"/>
  <c r="AA10" i="4"/>
  <c r="AG10" i="4"/>
  <c r="AL10" i="4"/>
  <c r="AQ10" i="4"/>
  <c r="E10" i="4"/>
  <c r="J10" i="4"/>
  <c r="O10" i="4"/>
  <c r="U10" i="4"/>
  <c r="Z10" i="4"/>
  <c r="AE10" i="4"/>
  <c r="AK10" i="4"/>
  <c r="AP10" i="4"/>
  <c r="G10" i="4"/>
  <c r="R10" i="4"/>
  <c r="AC10" i="4"/>
  <c r="AM10" i="4"/>
  <c r="N10" i="4"/>
  <c r="Y10" i="4"/>
  <c r="AI10" i="4"/>
  <c r="AT10" i="4"/>
  <c r="I10" i="4"/>
  <c r="AD10" i="4"/>
  <c r="M10" i="4"/>
  <c r="AH10" i="4"/>
  <c r="W10" i="4"/>
  <c r="AS10" i="4"/>
  <c r="S10" i="4"/>
  <c r="AO10" i="4"/>
  <c r="H12" i="4"/>
  <c r="L12" i="4"/>
  <c r="P12" i="4"/>
  <c r="T12" i="4"/>
  <c r="X12" i="4"/>
  <c r="AB12" i="4"/>
  <c r="AF12" i="4"/>
  <c r="AJ12" i="4"/>
  <c r="AN12" i="4"/>
  <c r="AR12" i="4"/>
  <c r="I12" i="4"/>
  <c r="N12" i="4"/>
  <c r="S12" i="4"/>
  <c r="Y12" i="4"/>
  <c r="AD12" i="4"/>
  <c r="AI12" i="4"/>
  <c r="AO12" i="4"/>
  <c r="AT12" i="4"/>
  <c r="G12" i="4"/>
  <c r="M12" i="4"/>
  <c r="R12" i="4"/>
  <c r="W12" i="4"/>
  <c r="AC12" i="4"/>
  <c r="AH12" i="4"/>
  <c r="AM12" i="4"/>
  <c r="AS12" i="4"/>
  <c r="E12" i="4"/>
  <c r="O12" i="4"/>
  <c r="Z12" i="4"/>
  <c r="AK12" i="4"/>
  <c r="K12" i="4"/>
  <c r="V12" i="4"/>
  <c r="AG12" i="4"/>
  <c r="AQ12" i="4"/>
  <c r="F12" i="4"/>
  <c r="AA12" i="4"/>
  <c r="J12" i="4"/>
  <c r="AE12" i="4"/>
  <c r="U12" i="4"/>
  <c r="AP12" i="4"/>
  <c r="Q12" i="4"/>
  <c r="AL12" i="4"/>
  <c r="H18" i="4"/>
  <c r="L18" i="4"/>
  <c r="P18" i="4"/>
  <c r="T18" i="4"/>
  <c r="X18" i="4"/>
  <c r="AB18" i="4"/>
  <c r="AF18" i="4"/>
  <c r="AJ18" i="4"/>
  <c r="AN18" i="4"/>
  <c r="AR18" i="4"/>
  <c r="F18" i="4"/>
  <c r="K18" i="4"/>
  <c r="Q18" i="4"/>
  <c r="V18" i="4"/>
  <c r="AA18" i="4"/>
  <c r="AG18" i="4"/>
  <c r="AL18" i="4"/>
  <c r="AQ18" i="4"/>
  <c r="E18" i="4"/>
  <c r="J18" i="4"/>
  <c r="O18" i="4"/>
  <c r="U18" i="4"/>
  <c r="Z18" i="4"/>
  <c r="AE18" i="4"/>
  <c r="AK18" i="4"/>
  <c r="AP18" i="4"/>
  <c r="G18" i="4"/>
  <c r="R18" i="4"/>
  <c r="AC18" i="4"/>
  <c r="AM18" i="4"/>
  <c r="N18" i="4"/>
  <c r="Y18" i="4"/>
  <c r="AI18" i="4"/>
  <c r="AT18" i="4"/>
  <c r="S18" i="4"/>
  <c r="AO18" i="4"/>
  <c r="W18" i="4"/>
  <c r="AS18" i="4"/>
  <c r="M18" i="4"/>
  <c r="AH18" i="4"/>
  <c r="I18" i="4"/>
  <c r="AD18" i="4"/>
  <c r="BN19" i="4"/>
  <c r="BN18" i="4"/>
  <c r="BN9" i="4"/>
  <c r="P3" i="13"/>
  <c r="BN21" i="4"/>
  <c r="BN24" i="4"/>
  <c r="BN15" i="4"/>
  <c r="BN14" i="4"/>
  <c r="BN22" i="4"/>
  <c r="BN13" i="4"/>
  <c r="BN20" i="4"/>
  <c r="BN11" i="4"/>
  <c r="BN10" i="4"/>
  <c r="BN23" i="4"/>
  <c r="BN17" i="4"/>
  <c r="BN16" i="4"/>
  <c r="BN5" i="4"/>
  <c r="BN8" i="4"/>
  <c r="BN12" i="4"/>
  <c r="BN7" i="4"/>
  <c r="BN6" i="4"/>
  <c r="G3" i="22"/>
  <c r="H3" i="25"/>
  <c r="E3" i="22"/>
  <c r="F3" i="25"/>
  <c r="L3" i="22"/>
  <c r="M3" i="25"/>
  <c r="K3" i="22"/>
  <c r="L3" i="25"/>
  <c r="D3" i="22"/>
  <c r="E3" i="25"/>
  <c r="I3" i="22"/>
  <c r="J3" i="25"/>
  <c r="J3" i="22"/>
  <c r="K3" i="25"/>
  <c r="H3" i="22"/>
  <c r="I3" i="25"/>
  <c r="F3" i="22"/>
  <c r="G3" i="25"/>
  <c r="M3" i="22"/>
  <c r="N3" i="25"/>
  <c r="BN4" i="4"/>
  <c r="K3" i="11"/>
  <c r="K3" i="13"/>
  <c r="D3" i="11"/>
  <c r="D3" i="13"/>
  <c r="G3" i="11"/>
  <c r="G3" i="13"/>
  <c r="E3" i="11"/>
  <c r="E3" i="13"/>
  <c r="L3" i="11"/>
  <c r="L3" i="13"/>
  <c r="I3" i="11"/>
  <c r="I3" i="13"/>
  <c r="J3" i="11"/>
  <c r="J3" i="13"/>
  <c r="H3" i="11"/>
  <c r="H3" i="13"/>
  <c r="F3" i="11"/>
  <c r="F3" i="13"/>
  <c r="M3" i="11"/>
  <c r="M3" i="13"/>
  <c r="G3" i="7"/>
  <c r="G3" i="10"/>
  <c r="E3" i="10"/>
  <c r="E3" i="7"/>
  <c r="L3" i="7"/>
  <c r="N3" i="10"/>
  <c r="K3" i="7"/>
  <c r="M3" i="10"/>
  <c r="D3" i="7"/>
  <c r="D3" i="10"/>
  <c r="I3" i="10"/>
  <c r="I3" i="7"/>
  <c r="L3" i="10"/>
  <c r="J3" i="7"/>
  <c r="H3" i="7"/>
  <c r="H3" i="10"/>
  <c r="F3" i="10"/>
  <c r="F3" i="7"/>
  <c r="O3" i="10"/>
  <c r="M3" i="7"/>
  <c r="H3" i="5"/>
  <c r="H3" i="6"/>
  <c r="M3" i="5"/>
  <c r="M3" i="6"/>
  <c r="G3" i="5"/>
  <c r="G3" i="6"/>
  <c r="D3" i="5"/>
  <c r="D3" i="6"/>
  <c r="T3" i="29" s="1"/>
  <c r="I3" i="5"/>
  <c r="I3" i="6"/>
  <c r="J3" i="5"/>
  <c r="J3" i="6"/>
  <c r="F3" i="5"/>
  <c r="F3" i="6"/>
  <c r="E3" i="5"/>
  <c r="E3" i="6"/>
  <c r="U3" i="29" s="1"/>
  <c r="L3" i="5"/>
  <c r="L3" i="6"/>
  <c r="K3" i="5"/>
  <c r="K3" i="6"/>
  <c r="A2" i="3"/>
  <c r="D2" i="3"/>
  <c r="K2" i="3"/>
  <c r="Q2" i="3"/>
  <c r="F2" i="3"/>
  <c r="R2" i="3"/>
  <c r="B2" i="3"/>
  <c r="G2" i="3"/>
  <c r="M2" i="3"/>
  <c r="C2" i="3"/>
  <c r="J2" i="3"/>
  <c r="N2" i="3"/>
  <c r="H2" i="3"/>
  <c r="O2" i="3"/>
  <c r="S2" i="3"/>
  <c r="E2" i="3"/>
  <c r="L2" i="3"/>
  <c r="P2" i="3"/>
  <c r="AB24" i="6" l="1"/>
  <c r="AA24" i="6"/>
  <c r="BM25" i="4"/>
  <c r="BM18" i="4"/>
  <c r="BM21" i="4"/>
  <c r="BM14" i="4"/>
  <c r="BM22" i="4"/>
  <c r="BM23" i="4"/>
  <c r="AB23" i="6"/>
  <c r="AA23" i="6"/>
  <c r="U22" i="29"/>
  <c r="T20" i="29"/>
  <c r="U21" i="29"/>
  <c r="U20" i="29"/>
  <c r="T22" i="29"/>
  <c r="T21" i="29"/>
  <c r="AU15" i="4"/>
  <c r="BP15" i="4" s="1"/>
  <c r="AX15" i="4"/>
  <c r="AU13" i="4"/>
  <c r="BP13" i="4" s="1"/>
  <c r="AX13" i="4"/>
  <c r="AU19" i="4"/>
  <c r="BP19" i="4" s="1"/>
  <c r="AX19" i="4"/>
  <c r="AU20" i="4"/>
  <c r="BP20" i="4" s="1"/>
  <c r="AX20" i="4"/>
  <c r="AU9" i="4"/>
  <c r="BP9" i="4" s="1"/>
  <c r="AX9" i="4"/>
  <c r="AU11" i="4"/>
  <c r="BP11" i="4" s="1"/>
  <c r="AX11" i="4"/>
  <c r="AU17" i="4"/>
  <c r="BP17" i="4" s="1"/>
  <c r="AX17" i="4"/>
  <c r="AU6" i="4"/>
  <c r="BP6" i="4" s="1"/>
  <c r="AX6" i="4"/>
  <c r="AU7" i="4"/>
  <c r="BP7" i="4" s="1"/>
  <c r="AX7" i="4"/>
  <c r="AU16" i="4"/>
  <c r="BP16" i="4" s="1"/>
  <c r="AX16" i="4"/>
  <c r="AU4" i="4"/>
  <c r="BP4" i="4" s="1"/>
  <c r="AX4" i="4"/>
  <c r="H25" i="6"/>
  <c r="N25" i="6"/>
  <c r="G25" i="6"/>
  <c r="L25" i="6"/>
  <c r="E25" i="6"/>
  <c r="O25" i="6"/>
  <c r="M25" i="6"/>
  <c r="J25" i="6"/>
  <c r="D25" i="6"/>
  <c r="K25" i="6"/>
  <c r="I25" i="6"/>
  <c r="F25" i="6"/>
  <c r="F24" i="6"/>
  <c r="E24" i="6"/>
  <c r="O24" i="6"/>
  <c r="D24" i="6"/>
  <c r="AA13" i="6" s="1"/>
  <c r="J24" i="6"/>
  <c r="M24" i="6"/>
  <c r="N24" i="6"/>
  <c r="I24" i="6"/>
  <c r="H24" i="6"/>
  <c r="L24" i="6"/>
  <c r="K24" i="6"/>
  <c r="G24" i="6"/>
  <c r="H23" i="6"/>
  <c r="N23" i="6"/>
  <c r="O23" i="6"/>
  <c r="L23" i="6"/>
  <c r="E23" i="6"/>
  <c r="G23" i="6"/>
  <c r="F23" i="6"/>
  <c r="K23" i="6"/>
  <c r="M23" i="6"/>
  <c r="D23" i="6"/>
  <c r="J23" i="6"/>
  <c r="I23" i="6"/>
  <c r="H1" i="26"/>
  <c r="R7" i="26" s="1"/>
  <c r="I1" i="26"/>
  <c r="G1" i="26"/>
  <c r="AY9" i="4"/>
  <c r="BO9" i="4" s="1"/>
  <c r="AZ9" i="4"/>
  <c r="D16" i="4"/>
  <c r="AZ16" i="4"/>
  <c r="AY16" i="4"/>
  <c r="BO16" i="4" s="1"/>
  <c r="D11" i="4"/>
  <c r="AY11" i="4"/>
  <c r="BO11" i="4" s="1"/>
  <c r="AZ11" i="4"/>
  <c r="AY7" i="4"/>
  <c r="BO7" i="4" s="1"/>
  <c r="AZ7" i="4"/>
  <c r="AY4" i="4"/>
  <c r="BO4" i="4" s="1"/>
  <c r="AZ4" i="4"/>
  <c r="D15" i="4"/>
  <c r="AY15" i="4"/>
  <c r="BO15" i="4" s="1"/>
  <c r="AZ15" i="4"/>
  <c r="D20" i="4"/>
  <c r="AZ20" i="4"/>
  <c r="AY20" i="4"/>
  <c r="BO20" i="4" s="1"/>
  <c r="D17" i="4"/>
  <c r="AY17" i="4"/>
  <c r="BO17" i="4" s="1"/>
  <c r="AZ17" i="4"/>
  <c r="D6" i="4"/>
  <c r="AY6" i="4"/>
  <c r="BO6" i="4" s="1"/>
  <c r="AZ6" i="4"/>
  <c r="D13" i="4"/>
  <c r="AY13" i="4"/>
  <c r="BO13" i="4" s="1"/>
  <c r="AZ13" i="4"/>
  <c r="D19" i="4"/>
  <c r="AY19" i="4"/>
  <c r="BO19" i="4" s="1"/>
  <c r="AZ19" i="4"/>
  <c r="AW9" i="4"/>
  <c r="D9" i="4"/>
  <c r="AW7" i="4"/>
  <c r="D7" i="4"/>
  <c r="AW4" i="4"/>
  <c r="D4" i="4"/>
  <c r="AO4" i="4"/>
  <c r="K4" i="4"/>
  <c r="BH25" i="4"/>
  <c r="BL25" i="4"/>
  <c r="BE25" i="4"/>
  <c r="BG25" i="4"/>
  <c r="BA25" i="4"/>
  <c r="BC25" i="4" s="1"/>
  <c r="G17" i="4"/>
  <c r="AW17" i="4"/>
  <c r="AV11" i="4"/>
  <c r="AW11" i="4"/>
  <c r="P6" i="4"/>
  <c r="AW6" i="4"/>
  <c r="T16" i="4"/>
  <c r="AW16" i="4"/>
  <c r="AN15" i="4"/>
  <c r="AW15" i="4"/>
  <c r="AV20" i="4"/>
  <c r="AW20" i="4"/>
  <c r="AF13" i="4"/>
  <c r="AW13" i="4"/>
  <c r="E19" i="4"/>
  <c r="AW19" i="4"/>
  <c r="AP16" i="4"/>
  <c r="AK6" i="4"/>
  <c r="Q11" i="4"/>
  <c r="AM9" i="4"/>
  <c r="I13" i="4"/>
  <c r="H9" i="4"/>
  <c r="Z9" i="4"/>
  <c r="AD6" i="4"/>
  <c r="H6" i="4"/>
  <c r="L20" i="4"/>
  <c r="AL6" i="4"/>
  <c r="J11" i="4"/>
  <c r="Y16" i="4"/>
  <c r="AQ20" i="4"/>
  <c r="Y6" i="4"/>
  <c r="AN6" i="4"/>
  <c r="AT20" i="4"/>
  <c r="AT6" i="4"/>
  <c r="AO6" i="4"/>
  <c r="AP6" i="4"/>
  <c r="AQ6" i="4"/>
  <c r="AR6" i="4"/>
  <c r="L6" i="4"/>
  <c r="W11" i="4"/>
  <c r="AE11" i="4"/>
  <c r="AL16" i="4"/>
  <c r="AT16" i="4"/>
  <c r="L16" i="4"/>
  <c r="AP20" i="4"/>
  <c r="W20" i="4"/>
  <c r="AB20" i="4"/>
  <c r="AM6" i="4"/>
  <c r="AS6" i="4"/>
  <c r="U6" i="4"/>
  <c r="V6" i="4"/>
  <c r="AB6" i="4"/>
  <c r="AQ11" i="4"/>
  <c r="AI11" i="4"/>
  <c r="AJ11" i="4"/>
  <c r="AG16" i="4"/>
  <c r="AS16" i="4"/>
  <c r="AR16" i="4"/>
  <c r="AK20" i="4"/>
  <c r="Y20" i="4"/>
  <c r="R6" i="4"/>
  <c r="AH6" i="4"/>
  <c r="O6" i="4"/>
  <c r="Q6" i="4"/>
  <c r="X6" i="4"/>
  <c r="AC11" i="4"/>
  <c r="N11" i="4"/>
  <c r="T11" i="4"/>
  <c r="Z16" i="4"/>
  <c r="W16" i="4"/>
  <c r="AB16" i="4"/>
  <c r="AA20" i="4"/>
  <c r="AS20" i="4"/>
  <c r="AR20" i="4"/>
  <c r="AV6" i="4"/>
  <c r="R19" i="4"/>
  <c r="AV15" i="4"/>
  <c r="I19" i="4"/>
  <c r="P19" i="4"/>
  <c r="R11" i="4"/>
  <c r="K11" i="4"/>
  <c r="AH11" i="4"/>
  <c r="AA11" i="4"/>
  <c r="AO11" i="4"/>
  <c r="S11" i="4"/>
  <c r="AK11" i="4"/>
  <c r="O11" i="4"/>
  <c r="AN11" i="4"/>
  <c r="X11" i="4"/>
  <c r="H11" i="4"/>
  <c r="O16" i="4"/>
  <c r="V16" i="4"/>
  <c r="F16" i="4"/>
  <c r="J16" i="4"/>
  <c r="AC16" i="4"/>
  <c r="G16" i="4"/>
  <c r="AD16" i="4"/>
  <c r="I16" i="4"/>
  <c r="AF16" i="4"/>
  <c r="P16" i="4"/>
  <c r="J20" i="4"/>
  <c r="Q20" i="4"/>
  <c r="K20" i="4"/>
  <c r="E20" i="4"/>
  <c r="AC20" i="4"/>
  <c r="G20" i="4"/>
  <c r="AD20" i="4"/>
  <c r="I20" i="4"/>
  <c r="AF20" i="4"/>
  <c r="P20" i="4"/>
  <c r="AC6" i="4"/>
  <c r="AE6" i="4"/>
  <c r="T6" i="4"/>
  <c r="V11" i="4"/>
  <c r="AD11" i="4"/>
  <c r="Z11" i="4"/>
  <c r="P11" i="4"/>
  <c r="AA16" i="4"/>
  <c r="R16" i="4"/>
  <c r="X16" i="4"/>
  <c r="F20" i="4"/>
  <c r="U20" i="4"/>
  <c r="AG20" i="4"/>
  <c r="Z20" i="4"/>
  <c r="AM20" i="4"/>
  <c r="R20" i="4"/>
  <c r="AO20" i="4"/>
  <c r="S20" i="4"/>
  <c r="AN20" i="4"/>
  <c r="X20" i="4"/>
  <c r="H20" i="4"/>
  <c r="AV16" i="4"/>
  <c r="AI6" i="4"/>
  <c r="S6" i="4"/>
  <c r="W6" i="4"/>
  <c r="J6" i="4"/>
  <c r="AG6" i="4"/>
  <c r="K6" i="4"/>
  <c r="AJ6" i="4"/>
  <c r="G11" i="4"/>
  <c r="M11" i="4"/>
  <c r="F11" i="4"/>
  <c r="I11" i="4"/>
  <c r="E11" i="4"/>
  <c r="AF11" i="4"/>
  <c r="K16" i="4"/>
  <c r="E16" i="4"/>
  <c r="AE16" i="4"/>
  <c r="AM16" i="4"/>
  <c r="AO16" i="4"/>
  <c r="S16" i="4"/>
  <c r="AN16" i="4"/>
  <c r="H16" i="4"/>
  <c r="G6" i="4"/>
  <c r="N6" i="4"/>
  <c r="I6" i="4"/>
  <c r="M6" i="4"/>
  <c r="Z6" i="4"/>
  <c r="E6" i="4"/>
  <c r="AA6" i="4"/>
  <c r="F6" i="4"/>
  <c r="AF6" i="4"/>
  <c r="AM11" i="4"/>
  <c r="AG11" i="4"/>
  <c r="AS11" i="4"/>
  <c r="AL11" i="4"/>
  <c r="AT11" i="4"/>
  <c r="Y11" i="4"/>
  <c r="AP11" i="4"/>
  <c r="U11" i="4"/>
  <c r="AR11" i="4"/>
  <c r="AB11" i="4"/>
  <c r="L11" i="4"/>
  <c r="AK16" i="4"/>
  <c r="AQ16" i="4"/>
  <c r="Q16" i="4"/>
  <c r="U16" i="4"/>
  <c r="AH16" i="4"/>
  <c r="M16" i="4"/>
  <c r="AI16" i="4"/>
  <c r="N16" i="4"/>
  <c r="AJ16" i="4"/>
  <c r="AE20" i="4"/>
  <c r="AL20" i="4"/>
  <c r="V20" i="4"/>
  <c r="O20" i="4"/>
  <c r="AH20" i="4"/>
  <c r="M20" i="4"/>
  <c r="AI20" i="4"/>
  <c r="N20" i="4"/>
  <c r="AJ20" i="4"/>
  <c r="T20" i="4"/>
  <c r="AL9" i="4"/>
  <c r="X13" i="4"/>
  <c r="F19" i="4"/>
  <c r="U9" i="4"/>
  <c r="AN9" i="4"/>
  <c r="AC9" i="4"/>
  <c r="R9" i="4"/>
  <c r="Q13" i="4"/>
  <c r="AA17" i="4"/>
  <c r="S15" i="4"/>
  <c r="Y9" i="4"/>
  <c r="AA9" i="4"/>
  <c r="AF9" i="4"/>
  <c r="N9" i="4"/>
  <c r="AD9" i="4"/>
  <c r="Q9" i="4"/>
  <c r="X9" i="4"/>
  <c r="J9" i="4"/>
  <c r="I9" i="4"/>
  <c r="F9" i="4"/>
  <c r="G9" i="4"/>
  <c r="P9" i="4"/>
  <c r="R13" i="4"/>
  <c r="AF17" i="4"/>
  <c r="X15" i="4"/>
  <c r="E9" i="4"/>
  <c r="AI13" i="4"/>
  <c r="N17" i="4"/>
  <c r="F15" i="4"/>
  <c r="O13" i="4"/>
  <c r="AE13" i="4"/>
  <c r="AL13" i="4"/>
  <c r="AM13" i="4"/>
  <c r="AN13" i="4"/>
  <c r="H13" i="4"/>
  <c r="E17" i="4"/>
  <c r="AC17" i="4"/>
  <c r="AG15" i="4"/>
  <c r="O15" i="4"/>
  <c r="AV9" i="4"/>
  <c r="AP24" i="4"/>
  <c r="AI7" i="4"/>
  <c r="AJ7" i="4"/>
  <c r="AV19" i="4"/>
  <c r="L19" i="4"/>
  <c r="AB19" i="4"/>
  <c r="AR19" i="4"/>
  <c r="U19" i="4"/>
  <c r="AP19" i="4"/>
  <c r="Y19" i="4"/>
  <c r="AT19" i="4"/>
  <c r="AL19" i="4"/>
  <c r="AS19" i="4"/>
  <c r="AQ19" i="4"/>
  <c r="AC19" i="4"/>
  <c r="T19" i="4"/>
  <c r="AJ19" i="4"/>
  <c r="J19" i="4"/>
  <c r="AE19" i="4"/>
  <c r="N19" i="4"/>
  <c r="AI19" i="4"/>
  <c r="Q19" i="4"/>
  <c r="W19" i="4"/>
  <c r="AM19" i="4"/>
  <c r="AG19" i="4"/>
  <c r="X19" i="4"/>
  <c r="O19" i="4"/>
  <c r="S19" i="4"/>
  <c r="AA19" i="4"/>
  <c r="V19" i="4"/>
  <c r="H19" i="4"/>
  <c r="AN19" i="4"/>
  <c r="AK19" i="4"/>
  <c r="AO19" i="4"/>
  <c r="AH19" i="4"/>
  <c r="G19" i="4"/>
  <c r="AT9" i="4"/>
  <c r="AE9" i="4"/>
  <c r="O9" i="4"/>
  <c r="S9" i="4"/>
  <c r="AG9" i="4"/>
  <c r="K9" i="4"/>
  <c r="AH9" i="4"/>
  <c r="M9" i="4"/>
  <c r="AJ9" i="4"/>
  <c r="T9" i="4"/>
  <c r="S13" i="4"/>
  <c r="J13" i="4"/>
  <c r="AA13" i="4"/>
  <c r="AC13" i="4"/>
  <c r="I17" i="4"/>
  <c r="M15" i="4"/>
  <c r="AO15" i="4"/>
  <c r="M19" i="4"/>
  <c r="Z19" i="4"/>
  <c r="T15" i="4"/>
  <c r="AJ15" i="4"/>
  <c r="J15" i="4"/>
  <c r="AE15" i="4"/>
  <c r="N15" i="4"/>
  <c r="AI15" i="4"/>
  <c r="V15" i="4"/>
  <c r="R15" i="4"/>
  <c r="AS15" i="4"/>
  <c r="AL15" i="4"/>
  <c r="L15" i="4"/>
  <c r="AB15" i="4"/>
  <c r="AR15" i="4"/>
  <c r="U15" i="4"/>
  <c r="AP15" i="4"/>
  <c r="Y15" i="4"/>
  <c r="AT15" i="4"/>
  <c r="AQ15" i="4"/>
  <c r="AM15" i="4"/>
  <c r="AA15" i="4"/>
  <c r="AH15" i="4"/>
  <c r="AF15" i="4"/>
  <c r="Z15" i="4"/>
  <c r="AD15" i="4"/>
  <c r="G15" i="4"/>
  <c r="Q15" i="4"/>
  <c r="P15" i="4"/>
  <c r="E15" i="4"/>
  <c r="I15" i="4"/>
  <c r="K15" i="4"/>
  <c r="W15" i="4"/>
  <c r="L13" i="4"/>
  <c r="AB13" i="4"/>
  <c r="AR13" i="4"/>
  <c r="W13" i="4"/>
  <c r="AS13" i="4"/>
  <c r="V13" i="4"/>
  <c r="AQ13" i="4"/>
  <c r="AT13" i="4"/>
  <c r="AP13" i="4"/>
  <c r="AD13" i="4"/>
  <c r="AK13" i="4"/>
  <c r="AV13" i="4"/>
  <c r="T13" i="4"/>
  <c r="AJ13" i="4"/>
  <c r="M13" i="4"/>
  <c r="AH13" i="4"/>
  <c r="K13" i="4"/>
  <c r="AG13" i="4"/>
  <c r="Y13" i="4"/>
  <c r="U13" i="4"/>
  <c r="Z13" i="4"/>
  <c r="AO13" i="4"/>
  <c r="T17" i="4"/>
  <c r="AJ17" i="4"/>
  <c r="M17" i="4"/>
  <c r="AH17" i="4"/>
  <c r="K17" i="4"/>
  <c r="AG17" i="4"/>
  <c r="S17" i="4"/>
  <c r="O17" i="4"/>
  <c r="AP17" i="4"/>
  <c r="AI17" i="4"/>
  <c r="L17" i="4"/>
  <c r="AB17" i="4"/>
  <c r="AR17" i="4"/>
  <c r="W17" i="4"/>
  <c r="AS17" i="4"/>
  <c r="V17" i="4"/>
  <c r="AQ17" i="4"/>
  <c r="AO17" i="4"/>
  <c r="AK17" i="4"/>
  <c r="AT17" i="4"/>
  <c r="AE17" i="4"/>
  <c r="X17" i="4"/>
  <c r="R17" i="4"/>
  <c r="Q17" i="4"/>
  <c r="AD17" i="4"/>
  <c r="Y17" i="4"/>
  <c r="H17" i="4"/>
  <c r="AN17" i="4"/>
  <c r="AM17" i="4"/>
  <c r="AL17" i="4"/>
  <c r="Z17" i="4"/>
  <c r="J17" i="4"/>
  <c r="AP9" i="4"/>
  <c r="AI9" i="4"/>
  <c r="AK9" i="4"/>
  <c r="AO9" i="4"/>
  <c r="AQ9" i="4"/>
  <c r="V9" i="4"/>
  <c r="AS9" i="4"/>
  <c r="W9" i="4"/>
  <c r="AR9" i="4"/>
  <c r="AB9" i="4"/>
  <c r="L9" i="4"/>
  <c r="E13" i="4"/>
  <c r="N13" i="4"/>
  <c r="F13" i="4"/>
  <c r="G13" i="4"/>
  <c r="P13" i="4"/>
  <c r="U17" i="4"/>
  <c r="F17" i="4"/>
  <c r="P17" i="4"/>
  <c r="AC15" i="4"/>
  <c r="AK15" i="4"/>
  <c r="H15" i="4"/>
  <c r="AA7" i="4"/>
  <c r="K19" i="4"/>
  <c r="AD19" i="4"/>
  <c r="AF19" i="4"/>
  <c r="AV17" i="4"/>
  <c r="H5" i="4"/>
  <c r="X5" i="4"/>
  <c r="AN5" i="4"/>
  <c r="R5" i="4"/>
  <c r="AM5" i="4"/>
  <c r="Q5" i="4"/>
  <c r="AL5" i="4"/>
  <c r="AI5" i="4"/>
  <c r="AE5" i="4"/>
  <c r="S5" i="4"/>
  <c r="E5" i="4"/>
  <c r="L5" i="4"/>
  <c r="AB5" i="4"/>
  <c r="AR5" i="4"/>
  <c r="W5" i="4"/>
  <c r="AS5" i="4"/>
  <c r="V5" i="4"/>
  <c r="AQ5" i="4"/>
  <c r="AT5" i="4"/>
  <c r="AP5" i="4"/>
  <c r="AO5" i="4"/>
  <c r="Z5" i="4"/>
  <c r="P5" i="4"/>
  <c r="AF5" i="4"/>
  <c r="G5" i="4"/>
  <c r="AC5" i="4"/>
  <c r="F5" i="4"/>
  <c r="AA5" i="4"/>
  <c r="N5" i="4"/>
  <c r="J5" i="4"/>
  <c r="O5" i="4"/>
  <c r="I5" i="4"/>
  <c r="H7" i="4"/>
  <c r="X7" i="4"/>
  <c r="AN7" i="4"/>
  <c r="O7" i="4"/>
  <c r="AK7" i="4"/>
  <c r="S7" i="4"/>
  <c r="AO7" i="4"/>
  <c r="AG7" i="4"/>
  <c r="AC7" i="4"/>
  <c r="Q7" i="4"/>
  <c r="W7" i="4"/>
  <c r="L7" i="4"/>
  <c r="AB7" i="4"/>
  <c r="AR7" i="4"/>
  <c r="U7" i="4"/>
  <c r="AP7" i="4"/>
  <c r="Y7" i="4"/>
  <c r="AT7" i="4"/>
  <c r="AQ7" i="4"/>
  <c r="AM7" i="4"/>
  <c r="AL7" i="4"/>
  <c r="AS7" i="4"/>
  <c r="AV7" i="4"/>
  <c r="P7" i="4"/>
  <c r="AF7" i="4"/>
  <c r="E7" i="4"/>
  <c r="Z7" i="4"/>
  <c r="I7" i="4"/>
  <c r="AD7" i="4"/>
  <c r="K7" i="4"/>
  <c r="G7" i="4"/>
  <c r="M7" i="4"/>
  <c r="F7" i="4"/>
  <c r="AK5" i="4"/>
  <c r="K5" i="4"/>
  <c r="T5" i="4"/>
  <c r="AH7" i="4"/>
  <c r="N7" i="4"/>
  <c r="T7" i="4"/>
  <c r="X24" i="4"/>
  <c r="M24" i="4"/>
  <c r="I4" i="4"/>
  <c r="AK4" i="4"/>
  <c r="AJ4" i="4"/>
  <c r="U5" i="4"/>
  <c r="AH5" i="4"/>
  <c r="R7" i="4"/>
  <c r="AE7" i="4"/>
  <c r="AR24" i="4"/>
  <c r="AI24" i="4"/>
  <c r="V4" i="4"/>
  <c r="AQ4" i="4"/>
  <c r="T4" i="4"/>
  <c r="AV4" i="4"/>
  <c r="H4" i="4"/>
  <c r="X4" i="4"/>
  <c r="AN4" i="4"/>
  <c r="O4" i="4"/>
  <c r="AE4" i="4"/>
  <c r="M4" i="4"/>
  <c r="AS4" i="4"/>
  <c r="J4" i="4"/>
  <c r="AP4" i="4"/>
  <c r="AD4" i="4"/>
  <c r="AG4" i="4"/>
  <c r="L4" i="4"/>
  <c r="AB4" i="4"/>
  <c r="AR4" i="4"/>
  <c r="S4" i="4"/>
  <c r="AI4" i="4"/>
  <c r="U4" i="4"/>
  <c r="Q4" i="4"/>
  <c r="R4" i="4"/>
  <c r="F4" i="4"/>
  <c r="AL4" i="4"/>
  <c r="E4" i="4"/>
  <c r="P4" i="4"/>
  <c r="AF4" i="4"/>
  <c r="G4" i="4"/>
  <c r="W4" i="4"/>
  <c r="AM4" i="4"/>
  <c r="AC4" i="4"/>
  <c r="Y4" i="4"/>
  <c r="Z4" i="4"/>
  <c r="N4" i="4"/>
  <c r="AT4" i="4"/>
  <c r="N24" i="4"/>
  <c r="AD24" i="4"/>
  <c r="AT24" i="4"/>
  <c r="Q24" i="4"/>
  <c r="AG24" i="4"/>
  <c r="K24" i="4"/>
  <c r="AQ24" i="4"/>
  <c r="AF24" i="4"/>
  <c r="G24" i="4"/>
  <c r="AE24" i="4"/>
  <c r="R24" i="4"/>
  <c r="AH24" i="4"/>
  <c r="E24" i="4"/>
  <c r="U24" i="4"/>
  <c r="AK24" i="4"/>
  <c r="S24" i="4"/>
  <c r="H24" i="4"/>
  <c r="AN24" i="4"/>
  <c r="W24" i="4"/>
  <c r="L24" i="4"/>
  <c r="AV24" i="4"/>
  <c r="F24" i="4"/>
  <c r="V24" i="4"/>
  <c r="AL24" i="4"/>
  <c r="I24" i="4"/>
  <c r="Y24" i="4"/>
  <c r="AO24" i="4"/>
  <c r="AA24" i="4"/>
  <c r="P24" i="4"/>
  <c r="T24" i="4"/>
  <c r="AM24" i="4"/>
  <c r="AB24" i="4"/>
  <c r="Y5" i="4"/>
  <c r="M5" i="4"/>
  <c r="V7" i="4"/>
  <c r="J7" i="4"/>
  <c r="O24" i="4"/>
  <c r="AS24" i="4"/>
  <c r="Z24" i="4"/>
  <c r="AH4" i="4"/>
  <c r="AA4" i="4"/>
  <c r="AV5" i="4"/>
  <c r="N3" i="11"/>
  <c r="O3" i="13"/>
  <c r="B5" i="22" l="1"/>
  <c r="C5" i="22" s="1"/>
  <c r="D5" i="22" s="1"/>
  <c r="B9" i="22"/>
  <c r="C9" i="22" s="1"/>
  <c r="B13" i="22"/>
  <c r="C13" i="22" s="1"/>
  <c r="B17" i="22"/>
  <c r="C17" i="22" s="1"/>
  <c r="D17" i="22" s="1"/>
  <c r="B21" i="22"/>
  <c r="C21" i="22" s="1"/>
  <c r="D21" i="22" s="1"/>
  <c r="B25" i="22"/>
  <c r="C25" i="22" s="1"/>
  <c r="B29" i="22"/>
  <c r="C29" i="22" s="1"/>
  <c r="N29" i="22" s="1"/>
  <c r="B33" i="22"/>
  <c r="C33" i="22" s="1"/>
  <c r="B37" i="22"/>
  <c r="C37" i="22" s="1"/>
  <c r="B41" i="22"/>
  <c r="C41" i="22" s="1"/>
  <c r="J41" i="22" s="1"/>
  <c r="B45" i="22"/>
  <c r="C45" i="22" s="1"/>
  <c r="B49" i="22"/>
  <c r="C49" i="22" s="1"/>
  <c r="F49" i="22" s="1"/>
  <c r="B53" i="22"/>
  <c r="C53" i="22" s="1"/>
  <c r="H53" i="22" s="1"/>
  <c r="B57" i="22"/>
  <c r="C57" i="22" s="1"/>
  <c r="B61" i="22"/>
  <c r="C61" i="22" s="1"/>
  <c r="B65" i="22"/>
  <c r="C65" i="22" s="1"/>
  <c r="F65" i="22" s="1"/>
  <c r="B69" i="22"/>
  <c r="C69" i="22" s="1"/>
  <c r="G69" i="22" s="1"/>
  <c r="B73" i="22"/>
  <c r="C73" i="22" s="1"/>
  <c r="B77" i="22"/>
  <c r="C77" i="22" s="1"/>
  <c r="E77" i="22" s="1"/>
  <c r="B81" i="22"/>
  <c r="C81" i="22" s="1"/>
  <c r="L81" i="22" s="1"/>
  <c r="B85" i="22"/>
  <c r="C85" i="22" s="1"/>
  <c r="L85" i="22" s="1"/>
  <c r="B89" i="22"/>
  <c r="C89" i="22" s="1"/>
  <c r="L89" i="22" s="1"/>
  <c r="B93" i="22"/>
  <c r="C93" i="22" s="1"/>
  <c r="B97" i="22"/>
  <c r="C97" i="22" s="1"/>
  <c r="N97" i="22" s="1"/>
  <c r="B101" i="22"/>
  <c r="C101" i="22" s="1"/>
  <c r="G101" i="22" s="1"/>
  <c r="B105" i="22"/>
  <c r="C105" i="22" s="1"/>
  <c r="B109" i="22"/>
  <c r="C109" i="22" s="1"/>
  <c r="M109" i="22" s="1"/>
  <c r="B113" i="22"/>
  <c r="C113" i="22" s="1"/>
  <c r="B117" i="22"/>
  <c r="C117" i="22" s="1"/>
  <c r="M117" i="22" s="1"/>
  <c r="B121" i="22"/>
  <c r="C121" i="22" s="1"/>
  <c r="B125" i="22"/>
  <c r="C125" i="22" s="1"/>
  <c r="B129" i="22"/>
  <c r="C129" i="22" s="1"/>
  <c r="F129" i="22" s="1"/>
  <c r="B133" i="22"/>
  <c r="C133" i="22" s="1"/>
  <c r="E133" i="22" s="1"/>
  <c r="B137" i="22"/>
  <c r="C137" i="22" s="1"/>
  <c r="B141" i="22"/>
  <c r="C141" i="22" s="1"/>
  <c r="E141" i="22" s="1"/>
  <c r="B145" i="22"/>
  <c r="C145" i="22" s="1"/>
  <c r="B149" i="22"/>
  <c r="C149" i="22" s="1"/>
  <c r="B153" i="22"/>
  <c r="C153" i="22" s="1"/>
  <c r="M153" i="22" s="1"/>
  <c r="B157" i="22"/>
  <c r="C157" i="22" s="1"/>
  <c r="B161" i="22"/>
  <c r="C161" i="22" s="1"/>
  <c r="D161" i="22" s="1"/>
  <c r="B165" i="22"/>
  <c r="C165" i="22" s="1"/>
  <c r="B169" i="22"/>
  <c r="C169" i="22" s="1"/>
  <c r="N169" i="22" s="1"/>
  <c r="B173" i="22"/>
  <c r="C173" i="22" s="1"/>
  <c r="M173" i="22" s="1"/>
  <c r="B177" i="22"/>
  <c r="C177" i="22" s="1"/>
  <c r="E177" i="22" s="1"/>
  <c r="B181" i="22"/>
  <c r="C181" i="22" s="1"/>
  <c r="B185" i="22"/>
  <c r="C185" i="22" s="1"/>
  <c r="J185" i="22" s="1"/>
  <c r="B189" i="22"/>
  <c r="C189" i="22" s="1"/>
  <c r="B193" i="22"/>
  <c r="C193" i="22" s="1"/>
  <c r="B197" i="22"/>
  <c r="C197" i="22" s="1"/>
  <c r="B201" i="22"/>
  <c r="C201" i="22" s="1"/>
  <c r="B205" i="22"/>
  <c r="C205" i="22" s="1"/>
  <c r="B209" i="22"/>
  <c r="C209" i="22" s="1"/>
  <c r="I209" i="22" s="1"/>
  <c r="B213" i="22"/>
  <c r="C213" i="22" s="1"/>
  <c r="J213" i="22" s="1"/>
  <c r="B217" i="22"/>
  <c r="C217" i="22" s="1"/>
  <c r="J217" i="22" s="1"/>
  <c r="B221" i="22"/>
  <c r="C221" i="22" s="1"/>
  <c r="N221" i="22" s="1"/>
  <c r="B225" i="22"/>
  <c r="C225" i="22" s="1"/>
  <c r="J225" i="22" s="1"/>
  <c r="B229" i="22"/>
  <c r="C229" i="22" s="1"/>
  <c r="B233" i="22"/>
  <c r="C233" i="22" s="1"/>
  <c r="B237" i="22"/>
  <c r="C237" i="22" s="1"/>
  <c r="G237" i="22" s="1"/>
  <c r="B241" i="22"/>
  <c r="C241" i="22" s="1"/>
  <c r="D241" i="22" s="1"/>
  <c r="B245" i="22"/>
  <c r="C245" i="22" s="1"/>
  <c r="N245" i="22" s="1"/>
  <c r="B249" i="22"/>
  <c r="C249" i="22" s="1"/>
  <c r="B253" i="22"/>
  <c r="C253" i="22" s="1"/>
  <c r="B257" i="22"/>
  <c r="C257" i="22" s="1"/>
  <c r="B261" i="22"/>
  <c r="C261" i="22" s="1"/>
  <c r="D261" i="22" s="1"/>
  <c r="B265" i="22"/>
  <c r="C265" i="22" s="1"/>
  <c r="B269" i="22"/>
  <c r="C269" i="22" s="1"/>
  <c r="D269" i="22" s="1"/>
  <c r="B273" i="22"/>
  <c r="C273" i="22" s="1"/>
  <c r="F273" i="22" s="1"/>
  <c r="B277" i="22"/>
  <c r="C277" i="22" s="1"/>
  <c r="B281" i="22"/>
  <c r="C281" i="22" s="1"/>
  <c r="B285" i="22"/>
  <c r="C285" i="22" s="1"/>
  <c r="F285" i="22" s="1"/>
  <c r="B289" i="22"/>
  <c r="C289" i="22" s="1"/>
  <c r="B293" i="22"/>
  <c r="C293" i="22" s="1"/>
  <c r="M293" i="22" s="1"/>
  <c r="B297" i="22"/>
  <c r="C297" i="22" s="1"/>
  <c r="B301" i="22"/>
  <c r="C301" i="22" s="1"/>
  <c r="B305" i="22"/>
  <c r="C305" i="22" s="1"/>
  <c r="B309" i="22"/>
  <c r="C309" i="22" s="1"/>
  <c r="E309" i="22" s="1"/>
  <c r="B313" i="22"/>
  <c r="C313" i="22" s="1"/>
  <c r="E313" i="22" s="1"/>
  <c r="B317" i="22"/>
  <c r="C317" i="22" s="1"/>
  <c r="F317" i="22" s="1"/>
  <c r="B321" i="22"/>
  <c r="C321" i="22" s="1"/>
  <c r="B325" i="22"/>
  <c r="C325" i="22" s="1"/>
  <c r="B329" i="22"/>
  <c r="C329" i="22" s="1"/>
  <c r="L329" i="22" s="1"/>
  <c r="B333" i="22"/>
  <c r="C333" i="22" s="1"/>
  <c r="B337" i="22"/>
  <c r="C337" i="22" s="1"/>
  <c r="D337" i="22" s="1"/>
  <c r="B341" i="22"/>
  <c r="C341" i="22" s="1"/>
  <c r="D341" i="22" s="1"/>
  <c r="B6" i="22"/>
  <c r="C6" i="22" s="1"/>
  <c r="I6" i="22" s="1"/>
  <c r="B10" i="22"/>
  <c r="C10" i="22" s="1"/>
  <c r="H10" i="22" s="1"/>
  <c r="B14" i="22"/>
  <c r="C14" i="22" s="1"/>
  <c r="L14" i="22" s="1"/>
  <c r="B18" i="22"/>
  <c r="C18" i="22" s="1"/>
  <c r="B22" i="22"/>
  <c r="C22" i="22" s="1"/>
  <c r="B26" i="22"/>
  <c r="C26" i="22" s="1"/>
  <c r="H26" i="22" s="1"/>
  <c r="B30" i="22"/>
  <c r="C30" i="22" s="1"/>
  <c r="H30" i="22" s="1"/>
  <c r="B34" i="22"/>
  <c r="C34" i="22" s="1"/>
  <c r="L34" i="22" s="1"/>
  <c r="B38" i="22"/>
  <c r="C38" i="22" s="1"/>
  <c r="B42" i="22"/>
  <c r="C42" i="22" s="1"/>
  <c r="H42" i="22" s="1"/>
  <c r="B46" i="22"/>
  <c r="C46" i="22" s="1"/>
  <c r="B50" i="22"/>
  <c r="C50" i="22" s="1"/>
  <c r="N50" i="22" s="1"/>
  <c r="B54" i="22"/>
  <c r="C54" i="22" s="1"/>
  <c r="B58" i="22"/>
  <c r="C58" i="22" s="1"/>
  <c r="H58" i="22" s="1"/>
  <c r="B62" i="22"/>
  <c r="C62" i="22" s="1"/>
  <c r="D62" i="22" s="1"/>
  <c r="B66" i="22"/>
  <c r="C66" i="22" s="1"/>
  <c r="E66" i="22" s="1"/>
  <c r="B70" i="22"/>
  <c r="C70" i="22" s="1"/>
  <c r="B74" i="22"/>
  <c r="C74" i="22" s="1"/>
  <c r="B78" i="22"/>
  <c r="C78" i="22" s="1"/>
  <c r="B82" i="22"/>
  <c r="C82" i="22" s="1"/>
  <c r="J82" i="22" s="1"/>
  <c r="B86" i="22"/>
  <c r="C86" i="22" s="1"/>
  <c r="D86" i="22" s="1"/>
  <c r="B90" i="22"/>
  <c r="C90" i="22" s="1"/>
  <c r="N90" i="22" s="1"/>
  <c r="B94" i="22"/>
  <c r="C94" i="22" s="1"/>
  <c r="H94" i="22" s="1"/>
  <c r="B98" i="22"/>
  <c r="C98" i="22" s="1"/>
  <c r="B102" i="22"/>
  <c r="C102" i="22" s="1"/>
  <c r="B106" i="22"/>
  <c r="C106" i="22" s="1"/>
  <c r="L106" i="22" s="1"/>
  <c r="B110" i="22"/>
  <c r="C110" i="22" s="1"/>
  <c r="B114" i="22"/>
  <c r="C114" i="22" s="1"/>
  <c r="B118" i="22"/>
  <c r="C118" i="22" s="1"/>
  <c r="N118" i="22" s="1"/>
  <c r="B122" i="22"/>
  <c r="C122" i="22" s="1"/>
  <c r="B126" i="22"/>
  <c r="C126" i="22" s="1"/>
  <c r="K126" i="22" s="1"/>
  <c r="B130" i="22"/>
  <c r="C130" i="22" s="1"/>
  <c r="B134" i="22"/>
  <c r="C134" i="22" s="1"/>
  <c r="I134" i="22" s="1"/>
  <c r="B138" i="22"/>
  <c r="C138" i="22" s="1"/>
  <c r="B142" i="22"/>
  <c r="C142" i="22" s="1"/>
  <c r="B146" i="22"/>
  <c r="C146" i="22" s="1"/>
  <c r="B150" i="22"/>
  <c r="C150" i="22" s="1"/>
  <c r="B154" i="22"/>
  <c r="C154" i="22" s="1"/>
  <c r="B158" i="22"/>
  <c r="C158" i="22" s="1"/>
  <c r="B162" i="22"/>
  <c r="C162" i="22" s="1"/>
  <c r="B166" i="22"/>
  <c r="C166" i="22" s="1"/>
  <c r="N166" i="22" s="1"/>
  <c r="B170" i="22"/>
  <c r="C170" i="22" s="1"/>
  <c r="B174" i="22"/>
  <c r="C174" i="22" s="1"/>
  <c r="H174" i="22" s="1"/>
  <c r="B178" i="22"/>
  <c r="C178" i="22" s="1"/>
  <c r="B182" i="22"/>
  <c r="C182" i="22" s="1"/>
  <c r="B186" i="22"/>
  <c r="C186" i="22" s="1"/>
  <c r="B190" i="22"/>
  <c r="C190" i="22" s="1"/>
  <c r="H190" i="22" s="1"/>
  <c r="B194" i="22"/>
  <c r="C194" i="22" s="1"/>
  <c r="B198" i="22"/>
  <c r="C198" i="22" s="1"/>
  <c r="F198" i="22" s="1"/>
  <c r="B202" i="22"/>
  <c r="C202" i="22" s="1"/>
  <c r="B206" i="22"/>
  <c r="C206" i="22" s="1"/>
  <c r="B210" i="22"/>
  <c r="C210" i="22" s="1"/>
  <c r="B214" i="22"/>
  <c r="C214" i="22" s="1"/>
  <c r="F214" i="22" s="1"/>
  <c r="B218" i="22"/>
  <c r="C218" i="22" s="1"/>
  <c r="D218" i="22" s="1"/>
  <c r="B222" i="22"/>
  <c r="C222" i="22" s="1"/>
  <c r="B226" i="22"/>
  <c r="C226" i="22" s="1"/>
  <c r="B230" i="22"/>
  <c r="C230" i="22" s="1"/>
  <c r="D230" i="22" s="1"/>
  <c r="B234" i="22"/>
  <c r="C234" i="22" s="1"/>
  <c r="N234" i="22" s="1"/>
  <c r="B238" i="22"/>
  <c r="C238" i="22" s="1"/>
  <c r="M238" i="22" s="1"/>
  <c r="B242" i="22"/>
  <c r="C242" i="22" s="1"/>
  <c r="M242" i="22" s="1"/>
  <c r="B246" i="22"/>
  <c r="C246" i="22" s="1"/>
  <c r="G246" i="22" s="1"/>
  <c r="B250" i="22"/>
  <c r="C250" i="22" s="1"/>
  <c r="B254" i="22"/>
  <c r="C254" i="22" s="1"/>
  <c r="B258" i="22"/>
  <c r="C258" i="22" s="1"/>
  <c r="B262" i="22"/>
  <c r="C262" i="22" s="1"/>
  <c r="D262" i="22" s="1"/>
  <c r="B266" i="22"/>
  <c r="C266" i="22" s="1"/>
  <c r="M266" i="22" s="1"/>
  <c r="B270" i="22"/>
  <c r="C270" i="22" s="1"/>
  <c r="J270" i="22" s="1"/>
  <c r="B274" i="22"/>
  <c r="C274" i="22" s="1"/>
  <c r="H274" i="22" s="1"/>
  <c r="B278" i="22"/>
  <c r="C278" i="22" s="1"/>
  <c r="K278" i="22" s="1"/>
  <c r="B282" i="22"/>
  <c r="C282" i="22" s="1"/>
  <c r="B286" i="22"/>
  <c r="C286" i="22" s="1"/>
  <c r="M286" i="22" s="1"/>
  <c r="B290" i="22"/>
  <c r="C290" i="22" s="1"/>
  <c r="M290" i="22" s="1"/>
  <c r="B294" i="22"/>
  <c r="C294" i="22" s="1"/>
  <c r="B298" i="22"/>
  <c r="C298" i="22" s="1"/>
  <c r="J298" i="22" s="1"/>
  <c r="B302" i="22"/>
  <c r="C302" i="22" s="1"/>
  <c r="J302" i="22" s="1"/>
  <c r="B306" i="22"/>
  <c r="C306" i="22" s="1"/>
  <c r="B310" i="22"/>
  <c r="C310" i="22" s="1"/>
  <c r="B314" i="22"/>
  <c r="C314" i="22" s="1"/>
  <c r="B318" i="22"/>
  <c r="C318" i="22" s="1"/>
  <c r="B322" i="22"/>
  <c r="C322" i="22" s="1"/>
  <c r="B326" i="22"/>
  <c r="C326" i="22" s="1"/>
  <c r="B330" i="22"/>
  <c r="C330" i="22" s="1"/>
  <c r="E330" i="22" s="1"/>
  <c r="B334" i="22"/>
  <c r="C334" i="22" s="1"/>
  <c r="F334" i="22" s="1"/>
  <c r="B338" i="22"/>
  <c r="C338" i="22" s="1"/>
  <c r="B342" i="22"/>
  <c r="C342" i="22" s="1"/>
  <c r="B7" i="22"/>
  <c r="C7" i="22" s="1"/>
  <c r="B11" i="22"/>
  <c r="C11" i="22" s="1"/>
  <c r="L11" i="22" s="1"/>
  <c r="B15" i="22"/>
  <c r="C15" i="22" s="1"/>
  <c r="E15" i="22" s="1"/>
  <c r="B19" i="22"/>
  <c r="C19" i="22" s="1"/>
  <c r="N19" i="22" s="1"/>
  <c r="B23" i="22"/>
  <c r="C23" i="22" s="1"/>
  <c r="B27" i="22"/>
  <c r="C27" i="22" s="1"/>
  <c r="B31" i="22"/>
  <c r="C31" i="22" s="1"/>
  <c r="L31" i="22" s="1"/>
  <c r="B35" i="22"/>
  <c r="C35" i="22" s="1"/>
  <c r="H35" i="22" s="1"/>
  <c r="B39" i="22"/>
  <c r="C39" i="22" s="1"/>
  <c r="B43" i="22"/>
  <c r="C43" i="22" s="1"/>
  <c r="B47" i="22"/>
  <c r="C47" i="22" s="1"/>
  <c r="B51" i="22"/>
  <c r="C51" i="22" s="1"/>
  <c r="N51" i="22" s="1"/>
  <c r="B55" i="22"/>
  <c r="C55" i="22" s="1"/>
  <c r="B59" i="22"/>
  <c r="C59" i="22" s="1"/>
  <c r="L59" i="22" s="1"/>
  <c r="B63" i="22"/>
  <c r="C63" i="22" s="1"/>
  <c r="L63" i="22" s="1"/>
  <c r="B67" i="22"/>
  <c r="C67" i="22" s="1"/>
  <c r="K67" i="22" s="1"/>
  <c r="B71" i="22"/>
  <c r="C71" i="22" s="1"/>
  <c r="B75" i="22"/>
  <c r="C75" i="22" s="1"/>
  <c r="F75" i="22" s="1"/>
  <c r="B79" i="22"/>
  <c r="C79" i="22" s="1"/>
  <c r="N79" i="22" s="1"/>
  <c r="B83" i="22"/>
  <c r="C83" i="22" s="1"/>
  <c r="N83" i="22" s="1"/>
  <c r="B87" i="22"/>
  <c r="C87" i="22" s="1"/>
  <c r="B91" i="22"/>
  <c r="C91" i="22" s="1"/>
  <c r="B95" i="22"/>
  <c r="C95" i="22" s="1"/>
  <c r="F95" i="22" s="1"/>
  <c r="B99" i="22"/>
  <c r="C99" i="22" s="1"/>
  <c r="M99" i="22" s="1"/>
  <c r="B103" i="22"/>
  <c r="C103" i="22" s="1"/>
  <c r="B107" i="22"/>
  <c r="C107" i="22" s="1"/>
  <c r="N107" i="22" s="1"/>
  <c r="B111" i="22"/>
  <c r="C111" i="22" s="1"/>
  <c r="B115" i="22"/>
  <c r="C115" i="22" s="1"/>
  <c r="F115" i="22" s="1"/>
  <c r="B119" i="22"/>
  <c r="C119" i="22" s="1"/>
  <c r="J119" i="22" s="1"/>
  <c r="B123" i="22"/>
  <c r="C123" i="22" s="1"/>
  <c r="B127" i="22"/>
  <c r="C127" i="22" s="1"/>
  <c r="H127" i="22" s="1"/>
  <c r="B131" i="22"/>
  <c r="C131" i="22" s="1"/>
  <c r="I131" i="22" s="1"/>
  <c r="B135" i="22"/>
  <c r="C135" i="22" s="1"/>
  <c r="J135" i="22" s="1"/>
  <c r="B139" i="22"/>
  <c r="C139" i="22" s="1"/>
  <c r="B143" i="22"/>
  <c r="C143" i="22" s="1"/>
  <c r="F143" i="22" s="1"/>
  <c r="B147" i="22"/>
  <c r="C147" i="22" s="1"/>
  <c r="B151" i="22"/>
  <c r="C151" i="22" s="1"/>
  <c r="B155" i="22"/>
  <c r="C155" i="22" s="1"/>
  <c r="B159" i="22"/>
  <c r="C159" i="22" s="1"/>
  <c r="F159" i="22" s="1"/>
  <c r="B163" i="22"/>
  <c r="C163" i="22" s="1"/>
  <c r="B167" i="22"/>
  <c r="C167" i="22" s="1"/>
  <c r="B171" i="22"/>
  <c r="C171" i="22" s="1"/>
  <c r="B175" i="22"/>
  <c r="C175" i="22" s="1"/>
  <c r="B179" i="22"/>
  <c r="C179" i="22" s="1"/>
  <c r="B183" i="22"/>
  <c r="C183" i="22" s="1"/>
  <c r="M183" i="22" s="1"/>
  <c r="B187" i="22"/>
  <c r="C187" i="22" s="1"/>
  <c r="I187" i="22" s="1"/>
  <c r="B191" i="22"/>
  <c r="C191" i="22" s="1"/>
  <c r="M191" i="22" s="1"/>
  <c r="B195" i="22"/>
  <c r="C195" i="22" s="1"/>
  <c r="B199" i="22"/>
  <c r="C199" i="22" s="1"/>
  <c r="B203" i="22"/>
  <c r="C203" i="22" s="1"/>
  <c r="I203" i="22" s="1"/>
  <c r="B207" i="22"/>
  <c r="C207" i="22" s="1"/>
  <c r="I207" i="22" s="1"/>
  <c r="B211" i="22"/>
  <c r="C211" i="22" s="1"/>
  <c r="K211" i="22" s="1"/>
  <c r="B215" i="22"/>
  <c r="C215" i="22" s="1"/>
  <c r="B219" i="22"/>
  <c r="C219" i="22" s="1"/>
  <c r="H219" i="22" s="1"/>
  <c r="B223" i="22"/>
  <c r="C223" i="22" s="1"/>
  <c r="G223" i="22" s="1"/>
  <c r="B227" i="22"/>
  <c r="C227" i="22" s="1"/>
  <c r="B231" i="22"/>
  <c r="C231" i="22" s="1"/>
  <c r="B235" i="22"/>
  <c r="C235" i="22" s="1"/>
  <c r="M235" i="22" s="1"/>
  <c r="B239" i="22"/>
  <c r="C239" i="22" s="1"/>
  <c r="K239" i="22" s="1"/>
  <c r="B243" i="22"/>
  <c r="C243" i="22" s="1"/>
  <c r="I243" i="22" s="1"/>
  <c r="B247" i="22"/>
  <c r="C247" i="22" s="1"/>
  <c r="D247" i="22" s="1"/>
  <c r="B251" i="22"/>
  <c r="C251" i="22" s="1"/>
  <c r="B255" i="22"/>
  <c r="C255" i="22" s="1"/>
  <c r="M255" i="22" s="1"/>
  <c r="B259" i="22"/>
  <c r="C259" i="22" s="1"/>
  <c r="D259" i="22" s="1"/>
  <c r="B263" i="22"/>
  <c r="C263" i="22" s="1"/>
  <c r="B267" i="22"/>
  <c r="C267" i="22" s="1"/>
  <c r="B271" i="22"/>
  <c r="C271" i="22" s="1"/>
  <c r="G271" i="22" s="1"/>
  <c r="B275" i="22"/>
  <c r="C275" i="22" s="1"/>
  <c r="B279" i="22"/>
  <c r="C279" i="22" s="1"/>
  <c r="G279" i="22" s="1"/>
  <c r="B283" i="22"/>
  <c r="C283" i="22" s="1"/>
  <c r="B287" i="22"/>
  <c r="C287" i="22" s="1"/>
  <c r="K287" i="22" s="1"/>
  <c r="B291" i="22"/>
  <c r="C291" i="22" s="1"/>
  <c r="B295" i="22"/>
  <c r="C295" i="22" s="1"/>
  <c r="B299" i="22"/>
  <c r="C299" i="22" s="1"/>
  <c r="F299" i="22" s="1"/>
  <c r="B303" i="22"/>
  <c r="C303" i="22" s="1"/>
  <c r="I303" i="22" s="1"/>
  <c r="B307" i="22"/>
  <c r="C307" i="22" s="1"/>
  <c r="G307" i="22" s="1"/>
  <c r="B311" i="22"/>
  <c r="C311" i="22" s="1"/>
  <c r="B315" i="22"/>
  <c r="C315" i="22" s="1"/>
  <c r="D315" i="22" s="1"/>
  <c r="B319" i="22"/>
  <c r="C319" i="22" s="1"/>
  <c r="J319" i="22" s="1"/>
  <c r="B323" i="22"/>
  <c r="C323" i="22" s="1"/>
  <c r="D323" i="22" s="1"/>
  <c r="B327" i="22"/>
  <c r="C327" i="22" s="1"/>
  <c r="B331" i="22"/>
  <c r="C331" i="22" s="1"/>
  <c r="B335" i="22"/>
  <c r="C335" i="22" s="1"/>
  <c r="B339" i="22"/>
  <c r="C339" i="22" s="1"/>
  <c r="B343" i="22"/>
  <c r="C343" i="22" s="1"/>
  <c r="D343" i="22" s="1"/>
  <c r="B8" i="22"/>
  <c r="C8" i="22" s="1"/>
  <c r="B12" i="22"/>
  <c r="C12" i="22" s="1"/>
  <c r="F12" i="22" s="1"/>
  <c r="B16" i="22"/>
  <c r="C16" i="22" s="1"/>
  <c r="B20" i="22"/>
  <c r="C20" i="22" s="1"/>
  <c r="F20" i="22" s="1"/>
  <c r="B24" i="22"/>
  <c r="C24" i="22" s="1"/>
  <c r="N24" i="22" s="1"/>
  <c r="B28" i="22"/>
  <c r="C28" i="22" s="1"/>
  <c r="N28" i="22" s="1"/>
  <c r="B32" i="22"/>
  <c r="C32" i="22" s="1"/>
  <c r="G32" i="22" s="1"/>
  <c r="B36" i="22"/>
  <c r="C36" i="22" s="1"/>
  <c r="G36" i="22" s="1"/>
  <c r="B40" i="22"/>
  <c r="C40" i="22" s="1"/>
  <c r="B44" i="22"/>
  <c r="C44" i="22" s="1"/>
  <c r="L44" i="22" s="1"/>
  <c r="B48" i="22"/>
  <c r="C48" i="22" s="1"/>
  <c r="I48" i="22" s="1"/>
  <c r="B52" i="22"/>
  <c r="C52" i="22" s="1"/>
  <c r="B56" i="22"/>
  <c r="C56" i="22" s="1"/>
  <c r="B60" i="22"/>
  <c r="C60" i="22" s="1"/>
  <c r="B64" i="22"/>
  <c r="C64" i="22" s="1"/>
  <c r="B68" i="22"/>
  <c r="C68" i="22" s="1"/>
  <c r="B72" i="22"/>
  <c r="C72" i="22" s="1"/>
  <c r="L72" i="22" s="1"/>
  <c r="B76" i="22"/>
  <c r="C76" i="22" s="1"/>
  <c r="B80" i="22"/>
  <c r="C80" i="22" s="1"/>
  <c r="G80" i="22" s="1"/>
  <c r="B84" i="22"/>
  <c r="C84" i="22" s="1"/>
  <c r="J84" i="22" s="1"/>
  <c r="B88" i="22"/>
  <c r="C88" i="22" s="1"/>
  <c r="B92" i="22"/>
  <c r="C92" i="22" s="1"/>
  <c r="L92" i="22" s="1"/>
  <c r="B96" i="22"/>
  <c r="C96" i="22" s="1"/>
  <c r="I96" i="22" s="1"/>
  <c r="B100" i="22"/>
  <c r="C100" i="22" s="1"/>
  <c r="B104" i="22"/>
  <c r="C104" i="22" s="1"/>
  <c r="M104" i="22" s="1"/>
  <c r="B108" i="22"/>
  <c r="C108" i="22" s="1"/>
  <c r="B112" i="22"/>
  <c r="C112" i="22" s="1"/>
  <c r="B116" i="22"/>
  <c r="C116" i="22" s="1"/>
  <c r="M116" i="22" s="1"/>
  <c r="B120" i="22"/>
  <c r="C120" i="22" s="1"/>
  <c r="I120" i="22" s="1"/>
  <c r="B124" i="22"/>
  <c r="C124" i="22" s="1"/>
  <c r="B128" i="22"/>
  <c r="C128" i="22" s="1"/>
  <c r="B132" i="22"/>
  <c r="C132" i="22" s="1"/>
  <c r="B136" i="22"/>
  <c r="C136" i="22" s="1"/>
  <c r="B140" i="22"/>
  <c r="C140" i="22" s="1"/>
  <c r="I140" i="22" s="1"/>
  <c r="B144" i="22"/>
  <c r="C144" i="22" s="1"/>
  <c r="K144" i="22" s="1"/>
  <c r="B148" i="22"/>
  <c r="C148" i="22" s="1"/>
  <c r="B152" i="22"/>
  <c r="C152" i="22" s="1"/>
  <c r="B156" i="22"/>
  <c r="C156" i="22" s="1"/>
  <c r="B160" i="22"/>
  <c r="C160" i="22" s="1"/>
  <c r="I160" i="22" s="1"/>
  <c r="B164" i="22"/>
  <c r="C164" i="22" s="1"/>
  <c r="B168" i="22"/>
  <c r="C168" i="22" s="1"/>
  <c r="B172" i="22"/>
  <c r="C172" i="22" s="1"/>
  <c r="B176" i="22"/>
  <c r="C176" i="22" s="1"/>
  <c r="B180" i="22"/>
  <c r="C180" i="22" s="1"/>
  <c r="I180" i="22" s="1"/>
  <c r="B184" i="22"/>
  <c r="C184" i="22" s="1"/>
  <c r="G184" i="22" s="1"/>
  <c r="B188" i="22"/>
  <c r="C188" i="22" s="1"/>
  <c r="B192" i="22"/>
  <c r="C192" i="22" s="1"/>
  <c r="L192" i="22" s="1"/>
  <c r="B196" i="22"/>
  <c r="C196" i="22" s="1"/>
  <c r="D196" i="22" s="1"/>
  <c r="B200" i="22"/>
  <c r="C200" i="22" s="1"/>
  <c r="B204" i="22"/>
  <c r="C204" i="22" s="1"/>
  <c r="B208" i="22"/>
  <c r="C208" i="22" s="1"/>
  <c r="I208" i="22" s="1"/>
  <c r="B212" i="22"/>
  <c r="C212" i="22" s="1"/>
  <c r="H212" i="22" s="1"/>
  <c r="B216" i="22"/>
  <c r="C216" i="22" s="1"/>
  <c r="J216" i="22" s="1"/>
  <c r="B220" i="22"/>
  <c r="C220" i="22" s="1"/>
  <c r="K220" i="22" s="1"/>
  <c r="B224" i="22"/>
  <c r="C224" i="22" s="1"/>
  <c r="L224" i="22" s="1"/>
  <c r="B228" i="22"/>
  <c r="C228" i="22" s="1"/>
  <c r="B232" i="22"/>
  <c r="C232" i="22" s="1"/>
  <c r="B236" i="22"/>
  <c r="C236" i="22" s="1"/>
  <c r="N236" i="22" s="1"/>
  <c r="B240" i="22"/>
  <c r="C240" i="22" s="1"/>
  <c r="B244" i="22"/>
  <c r="C244" i="22" s="1"/>
  <c r="B248" i="22"/>
  <c r="C248" i="22" s="1"/>
  <c r="L248" i="22" s="1"/>
  <c r="B252" i="22"/>
  <c r="C252" i="22" s="1"/>
  <c r="E252" i="22" s="1"/>
  <c r="B256" i="22"/>
  <c r="C256" i="22" s="1"/>
  <c r="E256" i="22" s="1"/>
  <c r="B260" i="22"/>
  <c r="C260" i="22" s="1"/>
  <c r="B264" i="22"/>
  <c r="C264" i="22" s="1"/>
  <c r="H264" i="22" s="1"/>
  <c r="B268" i="22"/>
  <c r="C268" i="22" s="1"/>
  <c r="J268" i="22" s="1"/>
  <c r="B272" i="22"/>
  <c r="C272" i="22" s="1"/>
  <c r="B276" i="22"/>
  <c r="C276" i="22" s="1"/>
  <c r="B280" i="22"/>
  <c r="C280" i="22" s="1"/>
  <c r="B284" i="22"/>
  <c r="C284" i="22" s="1"/>
  <c r="B288" i="22"/>
  <c r="C288" i="22" s="1"/>
  <c r="B292" i="22"/>
  <c r="C292" i="22" s="1"/>
  <c r="B296" i="22"/>
  <c r="C296" i="22" s="1"/>
  <c r="G296" i="22" s="1"/>
  <c r="B300" i="22"/>
  <c r="C300" i="22" s="1"/>
  <c r="B304" i="22"/>
  <c r="C304" i="22" s="1"/>
  <c r="F304" i="22" s="1"/>
  <c r="B308" i="22"/>
  <c r="C308" i="22" s="1"/>
  <c r="K308" i="22" s="1"/>
  <c r="B312" i="22"/>
  <c r="C312" i="22" s="1"/>
  <c r="B316" i="22"/>
  <c r="C316" i="22" s="1"/>
  <c r="B320" i="22"/>
  <c r="C320" i="22" s="1"/>
  <c r="B324" i="22"/>
  <c r="C324" i="22" s="1"/>
  <c r="I324" i="22" s="1"/>
  <c r="B328" i="22"/>
  <c r="C328" i="22" s="1"/>
  <c r="K328" i="22" s="1"/>
  <c r="B332" i="22"/>
  <c r="C332" i="22" s="1"/>
  <c r="B336" i="22"/>
  <c r="C336" i="22" s="1"/>
  <c r="B340" i="22"/>
  <c r="C340" i="22" s="1"/>
  <c r="I340" i="22" s="1"/>
  <c r="B344" i="22"/>
  <c r="C344" i="22" s="1"/>
  <c r="B345" i="22"/>
  <c r="C345" i="22" s="1"/>
  <c r="F345" i="22" s="1"/>
  <c r="B349" i="22"/>
  <c r="C349" i="22" s="1"/>
  <c r="B353" i="22"/>
  <c r="C353" i="22" s="1"/>
  <c r="I353" i="22" s="1"/>
  <c r="B357" i="22"/>
  <c r="C357" i="22" s="1"/>
  <c r="F357" i="22" s="1"/>
  <c r="B361" i="22"/>
  <c r="C361" i="22" s="1"/>
  <c r="B365" i="22"/>
  <c r="C365" i="22" s="1"/>
  <c r="B369" i="22"/>
  <c r="C369" i="22" s="1"/>
  <c r="B373" i="22"/>
  <c r="C373" i="22" s="1"/>
  <c r="B377" i="22"/>
  <c r="C377" i="22" s="1"/>
  <c r="B381" i="22"/>
  <c r="C381" i="22" s="1"/>
  <c r="B385" i="22"/>
  <c r="C385" i="22" s="1"/>
  <c r="B389" i="22"/>
  <c r="C389" i="22" s="1"/>
  <c r="B393" i="22"/>
  <c r="C393" i="22" s="1"/>
  <c r="B397" i="22"/>
  <c r="C397" i="22" s="1"/>
  <c r="H397" i="22" s="1"/>
  <c r="B401" i="22"/>
  <c r="C401" i="22" s="1"/>
  <c r="B405" i="22"/>
  <c r="C405" i="22" s="1"/>
  <c r="B346" i="22"/>
  <c r="C346" i="22" s="1"/>
  <c r="B362" i="22"/>
  <c r="C362" i="22" s="1"/>
  <c r="J362" i="22" s="1"/>
  <c r="B374" i="22"/>
  <c r="C374" i="22" s="1"/>
  <c r="L374" i="22" s="1"/>
  <c r="B386" i="22"/>
  <c r="C386" i="22" s="1"/>
  <c r="B402" i="22"/>
  <c r="C402" i="22" s="1"/>
  <c r="L402" i="22" s="1"/>
  <c r="B347" i="22"/>
  <c r="C347" i="22" s="1"/>
  <c r="B351" i="22"/>
  <c r="C351" i="22" s="1"/>
  <c r="B355" i="22"/>
  <c r="C355" i="22" s="1"/>
  <c r="H355" i="22" s="1"/>
  <c r="B359" i="22"/>
  <c r="C359" i="22" s="1"/>
  <c r="G359" i="22" s="1"/>
  <c r="B363" i="22"/>
  <c r="C363" i="22" s="1"/>
  <c r="B367" i="22"/>
  <c r="C367" i="22" s="1"/>
  <c r="B371" i="22"/>
  <c r="C371" i="22" s="1"/>
  <c r="B375" i="22"/>
  <c r="C375" i="22" s="1"/>
  <c r="B379" i="22"/>
  <c r="C379" i="22" s="1"/>
  <c r="B383" i="22"/>
  <c r="C383" i="22" s="1"/>
  <c r="G383" i="22" s="1"/>
  <c r="B387" i="22"/>
  <c r="C387" i="22" s="1"/>
  <c r="M387" i="22" s="1"/>
  <c r="B391" i="22"/>
  <c r="C391" i="22" s="1"/>
  <c r="B395" i="22"/>
  <c r="C395" i="22" s="1"/>
  <c r="B399" i="22"/>
  <c r="C399" i="22" s="1"/>
  <c r="D399" i="22" s="1"/>
  <c r="B403" i="22"/>
  <c r="C403" i="22" s="1"/>
  <c r="H403" i="22" s="1"/>
  <c r="B354" i="22"/>
  <c r="C354" i="22" s="1"/>
  <c r="B366" i="22"/>
  <c r="C366" i="22" s="1"/>
  <c r="B378" i="22"/>
  <c r="C378" i="22" s="1"/>
  <c r="B390" i="22"/>
  <c r="C390" i="22" s="1"/>
  <c r="B398" i="22"/>
  <c r="C398" i="22" s="1"/>
  <c r="B348" i="22"/>
  <c r="C348" i="22" s="1"/>
  <c r="B352" i="22"/>
  <c r="C352" i="22" s="1"/>
  <c r="N352" i="22" s="1"/>
  <c r="B356" i="22"/>
  <c r="C356" i="22" s="1"/>
  <c r="B360" i="22"/>
  <c r="C360" i="22" s="1"/>
  <c r="L360" i="22" s="1"/>
  <c r="B364" i="22"/>
  <c r="C364" i="22" s="1"/>
  <c r="F364" i="22" s="1"/>
  <c r="B368" i="22"/>
  <c r="C368" i="22" s="1"/>
  <c r="B372" i="22"/>
  <c r="C372" i="22" s="1"/>
  <c r="B376" i="22"/>
  <c r="C376" i="22" s="1"/>
  <c r="M376" i="22" s="1"/>
  <c r="B380" i="22"/>
  <c r="C380" i="22" s="1"/>
  <c r="H380" i="22" s="1"/>
  <c r="B384" i="22"/>
  <c r="C384" i="22" s="1"/>
  <c r="B388" i="22"/>
  <c r="C388" i="22" s="1"/>
  <c r="B392" i="22"/>
  <c r="C392" i="22" s="1"/>
  <c r="B396" i="22"/>
  <c r="C396" i="22" s="1"/>
  <c r="B400" i="22"/>
  <c r="C400" i="22" s="1"/>
  <c r="B404" i="22"/>
  <c r="C404" i="22" s="1"/>
  <c r="B350" i="22"/>
  <c r="C350" i="22" s="1"/>
  <c r="L350" i="22" s="1"/>
  <c r="B358" i="22"/>
  <c r="C358" i="22" s="1"/>
  <c r="B370" i="22"/>
  <c r="C370" i="22" s="1"/>
  <c r="B382" i="22"/>
  <c r="C382" i="22" s="1"/>
  <c r="H382" i="22" s="1"/>
  <c r="B394" i="22"/>
  <c r="C394" i="22" s="1"/>
  <c r="J394" i="22" s="1"/>
  <c r="B4" i="22"/>
  <c r="C4" i="22" s="1"/>
  <c r="AB13" i="6"/>
  <c r="B8" i="13"/>
  <c r="C8" i="13" s="1"/>
  <c r="B12" i="13"/>
  <c r="C12" i="13" s="1"/>
  <c r="B16" i="13"/>
  <c r="C16" i="13" s="1"/>
  <c r="B20" i="13"/>
  <c r="C20" i="13" s="1"/>
  <c r="I20" i="13" s="1"/>
  <c r="B24" i="13"/>
  <c r="C24" i="13" s="1"/>
  <c r="L24" i="13" s="1"/>
  <c r="B28" i="13"/>
  <c r="C28" i="13" s="1"/>
  <c r="L28" i="13" s="1"/>
  <c r="B32" i="13"/>
  <c r="C32" i="13" s="1"/>
  <c r="J32" i="13" s="1"/>
  <c r="B36" i="13"/>
  <c r="C36" i="13" s="1"/>
  <c r="L36" i="13" s="1"/>
  <c r="B40" i="13"/>
  <c r="C40" i="13" s="1"/>
  <c r="D40" i="13" s="1"/>
  <c r="B44" i="13"/>
  <c r="C44" i="13" s="1"/>
  <c r="J44" i="13" s="1"/>
  <c r="B48" i="13"/>
  <c r="C48" i="13" s="1"/>
  <c r="B52" i="13"/>
  <c r="C52" i="13" s="1"/>
  <c r="G52" i="13" s="1"/>
  <c r="R52" i="13" s="1"/>
  <c r="B56" i="13"/>
  <c r="C56" i="13" s="1"/>
  <c r="I56" i="13" s="1"/>
  <c r="B60" i="13"/>
  <c r="C60" i="13" s="1"/>
  <c r="G60" i="13" s="1"/>
  <c r="R60" i="13" s="1"/>
  <c r="B64" i="13"/>
  <c r="C64" i="13" s="1"/>
  <c r="G64" i="13" s="1"/>
  <c r="R64" i="13" s="1"/>
  <c r="B68" i="13"/>
  <c r="C68" i="13" s="1"/>
  <c r="K68" i="13" s="1"/>
  <c r="B72" i="13"/>
  <c r="C72" i="13" s="1"/>
  <c r="K72" i="13" s="1"/>
  <c r="B76" i="13"/>
  <c r="C76" i="13" s="1"/>
  <c r="B80" i="13"/>
  <c r="C80" i="13" s="1"/>
  <c r="F80" i="13" s="1"/>
  <c r="B84" i="13"/>
  <c r="C84" i="13" s="1"/>
  <c r="N84" i="13" s="1"/>
  <c r="Q84" i="13" s="1"/>
  <c r="B88" i="13"/>
  <c r="C88" i="13" s="1"/>
  <c r="F88" i="13" s="1"/>
  <c r="B92" i="13"/>
  <c r="C92" i="13" s="1"/>
  <c r="J92" i="13" s="1"/>
  <c r="B96" i="13"/>
  <c r="C96" i="13" s="1"/>
  <c r="F96" i="13" s="1"/>
  <c r="B100" i="13"/>
  <c r="C100" i="13" s="1"/>
  <c r="F100" i="13" s="1"/>
  <c r="B104" i="13"/>
  <c r="C104" i="13" s="1"/>
  <c r="M104" i="13" s="1"/>
  <c r="B108" i="13"/>
  <c r="C108" i="13" s="1"/>
  <c r="B112" i="13"/>
  <c r="C112" i="13" s="1"/>
  <c r="B116" i="13"/>
  <c r="C116" i="13" s="1"/>
  <c r="N116" i="13" s="1"/>
  <c r="Q116" i="13" s="1"/>
  <c r="B120" i="13"/>
  <c r="C120" i="13" s="1"/>
  <c r="N120" i="13" s="1"/>
  <c r="Q120" i="13" s="1"/>
  <c r="B124" i="13"/>
  <c r="C124" i="13" s="1"/>
  <c r="N124" i="13" s="1"/>
  <c r="Q124" i="13" s="1"/>
  <c r="B128" i="13"/>
  <c r="C128" i="13" s="1"/>
  <c r="L128" i="13" s="1"/>
  <c r="B132" i="13"/>
  <c r="C132" i="13" s="1"/>
  <c r="N132" i="13" s="1"/>
  <c r="Q132" i="13" s="1"/>
  <c r="B136" i="13"/>
  <c r="C136" i="13" s="1"/>
  <c r="K136" i="13" s="1"/>
  <c r="B140" i="13"/>
  <c r="C140" i="13" s="1"/>
  <c r="F140" i="13" s="1"/>
  <c r="B144" i="13"/>
  <c r="C144" i="13" s="1"/>
  <c r="G144" i="13" s="1"/>
  <c r="R144" i="13" s="1"/>
  <c r="B148" i="13"/>
  <c r="C148" i="13" s="1"/>
  <c r="L148" i="13" s="1"/>
  <c r="B152" i="13"/>
  <c r="C152" i="13" s="1"/>
  <c r="K152" i="13" s="1"/>
  <c r="B156" i="13"/>
  <c r="C156" i="13" s="1"/>
  <c r="L156" i="13" s="1"/>
  <c r="B160" i="13"/>
  <c r="C160" i="13" s="1"/>
  <c r="L160" i="13" s="1"/>
  <c r="B164" i="13"/>
  <c r="C164" i="13" s="1"/>
  <c r="J164" i="13" s="1"/>
  <c r="B168" i="13"/>
  <c r="C168" i="13" s="1"/>
  <c r="D168" i="13" s="1"/>
  <c r="B172" i="13"/>
  <c r="C172" i="13" s="1"/>
  <c r="D172" i="13" s="1"/>
  <c r="B176" i="13"/>
  <c r="C176" i="13" s="1"/>
  <c r="B180" i="13"/>
  <c r="C180" i="13" s="1"/>
  <c r="N180" i="13" s="1"/>
  <c r="Q180" i="13" s="1"/>
  <c r="B184" i="13"/>
  <c r="C184" i="13" s="1"/>
  <c r="D184" i="13" s="1"/>
  <c r="B188" i="13"/>
  <c r="C188" i="13" s="1"/>
  <c r="L188" i="13" s="1"/>
  <c r="B192" i="13"/>
  <c r="C192" i="13" s="1"/>
  <c r="H192" i="13" s="1"/>
  <c r="B196" i="13"/>
  <c r="C196" i="13" s="1"/>
  <c r="K196" i="13" s="1"/>
  <c r="B200" i="13"/>
  <c r="C200" i="13" s="1"/>
  <c r="F200" i="13" s="1"/>
  <c r="B204" i="13"/>
  <c r="C204" i="13" s="1"/>
  <c r="K204" i="13" s="1"/>
  <c r="B208" i="13"/>
  <c r="C208" i="13" s="1"/>
  <c r="K208" i="13" s="1"/>
  <c r="B212" i="13"/>
  <c r="C212" i="13" s="1"/>
  <c r="K212" i="13" s="1"/>
  <c r="B216" i="13"/>
  <c r="C216" i="13" s="1"/>
  <c r="K216" i="13" s="1"/>
  <c r="B220" i="13"/>
  <c r="C220" i="13" s="1"/>
  <c r="E220" i="13" s="1"/>
  <c r="B224" i="13"/>
  <c r="C224" i="13" s="1"/>
  <c r="D224" i="13" s="1"/>
  <c r="B228" i="13"/>
  <c r="C228" i="13" s="1"/>
  <c r="B232" i="13"/>
  <c r="C232" i="13" s="1"/>
  <c r="B236" i="13"/>
  <c r="C236" i="13" s="1"/>
  <c r="N236" i="13" s="1"/>
  <c r="Q236" i="13" s="1"/>
  <c r="B240" i="13"/>
  <c r="C240" i="13" s="1"/>
  <c r="L240" i="13" s="1"/>
  <c r="B244" i="13"/>
  <c r="C244" i="13" s="1"/>
  <c r="B248" i="13"/>
  <c r="C248" i="13" s="1"/>
  <c r="K248" i="13" s="1"/>
  <c r="B252" i="13"/>
  <c r="C252" i="13" s="1"/>
  <c r="D252" i="13" s="1"/>
  <c r="B256" i="13"/>
  <c r="C256" i="13" s="1"/>
  <c r="K256" i="13" s="1"/>
  <c r="B260" i="13"/>
  <c r="C260" i="13" s="1"/>
  <c r="B264" i="13"/>
  <c r="C264" i="13" s="1"/>
  <c r="D264" i="13" s="1"/>
  <c r="B268" i="13"/>
  <c r="C268" i="13" s="1"/>
  <c r="B272" i="13"/>
  <c r="C272" i="13" s="1"/>
  <c r="N272" i="13" s="1"/>
  <c r="Q272" i="13" s="1"/>
  <c r="B276" i="13"/>
  <c r="C276" i="13" s="1"/>
  <c r="B280" i="13"/>
  <c r="C280" i="13" s="1"/>
  <c r="B284" i="13"/>
  <c r="C284" i="13" s="1"/>
  <c r="F284" i="13" s="1"/>
  <c r="B288" i="13"/>
  <c r="C288" i="13" s="1"/>
  <c r="B292" i="13"/>
  <c r="C292" i="13" s="1"/>
  <c r="D292" i="13" s="1"/>
  <c r="B296" i="13"/>
  <c r="C296" i="13" s="1"/>
  <c r="N296" i="13" s="1"/>
  <c r="Q296" i="13" s="1"/>
  <c r="B300" i="13"/>
  <c r="C300" i="13" s="1"/>
  <c r="B304" i="13"/>
  <c r="C304" i="13" s="1"/>
  <c r="D304" i="13" s="1"/>
  <c r="B308" i="13"/>
  <c r="C308" i="13" s="1"/>
  <c r="G308" i="13" s="1"/>
  <c r="R308" i="13" s="1"/>
  <c r="B312" i="13"/>
  <c r="C312" i="13" s="1"/>
  <c r="D312" i="13" s="1"/>
  <c r="B316" i="13"/>
  <c r="C316" i="13" s="1"/>
  <c r="G316" i="13" s="1"/>
  <c r="R316" i="13" s="1"/>
  <c r="B320" i="13"/>
  <c r="C320" i="13" s="1"/>
  <c r="N320" i="13" s="1"/>
  <c r="Q320" i="13" s="1"/>
  <c r="B324" i="13"/>
  <c r="C324" i="13" s="1"/>
  <c r="B328" i="13"/>
  <c r="C328" i="13" s="1"/>
  <c r="H328" i="13" s="1"/>
  <c r="B332" i="13"/>
  <c r="C332" i="13" s="1"/>
  <c r="B336" i="13"/>
  <c r="C336" i="13" s="1"/>
  <c r="K336" i="13" s="1"/>
  <c r="B340" i="13"/>
  <c r="C340" i="13" s="1"/>
  <c r="B344" i="13"/>
  <c r="C344" i="13" s="1"/>
  <c r="F344" i="13" s="1"/>
  <c r="B5" i="13"/>
  <c r="C5" i="13" s="1"/>
  <c r="B9" i="13"/>
  <c r="C9" i="13" s="1"/>
  <c r="F9" i="13" s="1"/>
  <c r="B13" i="13"/>
  <c r="C13" i="13" s="1"/>
  <c r="N13" i="13" s="1"/>
  <c r="Q13" i="13" s="1"/>
  <c r="B17" i="13"/>
  <c r="C17" i="13" s="1"/>
  <c r="L17" i="13" s="1"/>
  <c r="B21" i="13"/>
  <c r="C21" i="13" s="1"/>
  <c r="M21" i="13" s="1"/>
  <c r="B25" i="13"/>
  <c r="C25" i="13" s="1"/>
  <c r="B29" i="13"/>
  <c r="C29" i="13" s="1"/>
  <c r="K29" i="13" s="1"/>
  <c r="B33" i="13"/>
  <c r="C33" i="13" s="1"/>
  <c r="O33" i="13" s="1"/>
  <c r="B37" i="13"/>
  <c r="C37" i="13" s="1"/>
  <c r="B41" i="13"/>
  <c r="C41" i="13" s="1"/>
  <c r="L41" i="13" s="1"/>
  <c r="B45" i="13"/>
  <c r="C45" i="13" s="1"/>
  <c r="F45" i="13" s="1"/>
  <c r="B49" i="13"/>
  <c r="C49" i="13" s="1"/>
  <c r="K49" i="13" s="1"/>
  <c r="B53" i="13"/>
  <c r="C53" i="13" s="1"/>
  <c r="B57" i="13"/>
  <c r="C57" i="13" s="1"/>
  <c r="N57" i="13" s="1"/>
  <c r="Q57" i="13" s="1"/>
  <c r="B61" i="13"/>
  <c r="C61" i="13" s="1"/>
  <c r="D61" i="13" s="1"/>
  <c r="B65" i="13"/>
  <c r="C65" i="13" s="1"/>
  <c r="B69" i="13"/>
  <c r="C69" i="13" s="1"/>
  <c r="G69" i="13" s="1"/>
  <c r="R69" i="13" s="1"/>
  <c r="B73" i="13"/>
  <c r="C73" i="13" s="1"/>
  <c r="B77" i="13"/>
  <c r="C77" i="13" s="1"/>
  <c r="F77" i="13" s="1"/>
  <c r="B81" i="13"/>
  <c r="C81" i="13" s="1"/>
  <c r="J81" i="13" s="1"/>
  <c r="B85" i="13"/>
  <c r="C85" i="13" s="1"/>
  <c r="J85" i="13" s="1"/>
  <c r="B89" i="13"/>
  <c r="C89" i="13" s="1"/>
  <c r="B93" i="13"/>
  <c r="C93" i="13" s="1"/>
  <c r="E93" i="13" s="1"/>
  <c r="B97" i="13"/>
  <c r="C97" i="13" s="1"/>
  <c r="D97" i="13" s="1"/>
  <c r="B101" i="13"/>
  <c r="C101" i="13" s="1"/>
  <c r="B105" i="13"/>
  <c r="C105" i="13" s="1"/>
  <c r="F105" i="13" s="1"/>
  <c r="B109" i="13"/>
  <c r="C109" i="13" s="1"/>
  <c r="B113" i="13"/>
  <c r="C113" i="13" s="1"/>
  <c r="K113" i="13" s="1"/>
  <c r="B117" i="13"/>
  <c r="C117" i="13" s="1"/>
  <c r="J117" i="13" s="1"/>
  <c r="B121" i="13"/>
  <c r="C121" i="13" s="1"/>
  <c r="J121" i="13" s="1"/>
  <c r="B125" i="13"/>
  <c r="C125" i="13" s="1"/>
  <c r="G125" i="13" s="1"/>
  <c r="R125" i="13" s="1"/>
  <c r="B129" i="13"/>
  <c r="C129" i="13" s="1"/>
  <c r="B133" i="13"/>
  <c r="C133" i="13" s="1"/>
  <c r="N133" i="13" s="1"/>
  <c r="Q133" i="13" s="1"/>
  <c r="B137" i="13"/>
  <c r="C137" i="13" s="1"/>
  <c r="B141" i="13"/>
  <c r="C141" i="13" s="1"/>
  <c r="H141" i="13" s="1"/>
  <c r="B145" i="13"/>
  <c r="C145" i="13" s="1"/>
  <c r="K145" i="13" s="1"/>
  <c r="B149" i="13"/>
  <c r="C149" i="13" s="1"/>
  <c r="D149" i="13" s="1"/>
  <c r="B153" i="13"/>
  <c r="C153" i="13" s="1"/>
  <c r="K153" i="13" s="1"/>
  <c r="B157" i="13"/>
  <c r="C157" i="13" s="1"/>
  <c r="B161" i="13"/>
  <c r="C161" i="13" s="1"/>
  <c r="B165" i="13"/>
  <c r="C165" i="13" s="1"/>
  <c r="L165" i="13" s="1"/>
  <c r="B169" i="13"/>
  <c r="C169" i="13" s="1"/>
  <c r="J169" i="13" s="1"/>
  <c r="B173" i="13"/>
  <c r="C173" i="13" s="1"/>
  <c r="O173" i="13" s="1"/>
  <c r="B177" i="13"/>
  <c r="C177" i="13" s="1"/>
  <c r="K177" i="13" s="1"/>
  <c r="B181" i="13"/>
  <c r="C181" i="13" s="1"/>
  <c r="H181" i="13" s="1"/>
  <c r="B185" i="13"/>
  <c r="C185" i="13" s="1"/>
  <c r="B189" i="13"/>
  <c r="C189" i="13" s="1"/>
  <c r="B193" i="13"/>
  <c r="C193" i="13" s="1"/>
  <c r="B197" i="13"/>
  <c r="C197" i="13" s="1"/>
  <c r="M197" i="13" s="1"/>
  <c r="B201" i="13"/>
  <c r="C201" i="13" s="1"/>
  <c r="J201" i="13" s="1"/>
  <c r="B205" i="13"/>
  <c r="C205" i="13" s="1"/>
  <c r="L205" i="13" s="1"/>
  <c r="B209" i="13"/>
  <c r="C209" i="13" s="1"/>
  <c r="E209" i="13" s="1"/>
  <c r="B213" i="13"/>
  <c r="C213" i="13" s="1"/>
  <c r="F213" i="13" s="1"/>
  <c r="B217" i="13"/>
  <c r="C217" i="13" s="1"/>
  <c r="B221" i="13"/>
  <c r="C221" i="13" s="1"/>
  <c r="N221" i="13" s="1"/>
  <c r="Q221" i="13" s="1"/>
  <c r="B225" i="13"/>
  <c r="C225" i="13" s="1"/>
  <c r="O225" i="13" s="1"/>
  <c r="B229" i="13"/>
  <c r="C229" i="13" s="1"/>
  <c r="F229" i="13" s="1"/>
  <c r="B233" i="13"/>
  <c r="C233" i="13" s="1"/>
  <c r="K233" i="13" s="1"/>
  <c r="B237" i="13"/>
  <c r="C237" i="13" s="1"/>
  <c r="L237" i="13" s="1"/>
  <c r="B241" i="13"/>
  <c r="C241" i="13" s="1"/>
  <c r="N241" i="13" s="1"/>
  <c r="Q241" i="13" s="1"/>
  <c r="B245" i="13"/>
  <c r="C245" i="13" s="1"/>
  <c r="J245" i="13" s="1"/>
  <c r="B249" i="13"/>
  <c r="C249" i="13" s="1"/>
  <c r="B253" i="13"/>
  <c r="C253" i="13" s="1"/>
  <c r="K253" i="13" s="1"/>
  <c r="B257" i="13"/>
  <c r="C257" i="13" s="1"/>
  <c r="G257" i="13" s="1"/>
  <c r="R257" i="13" s="1"/>
  <c r="B261" i="13"/>
  <c r="C261" i="13" s="1"/>
  <c r="F261" i="13" s="1"/>
  <c r="B265" i="13"/>
  <c r="C265" i="13" s="1"/>
  <c r="B269" i="13"/>
  <c r="C269" i="13" s="1"/>
  <c r="K269" i="13" s="1"/>
  <c r="B273" i="13"/>
  <c r="C273" i="13" s="1"/>
  <c r="H273" i="13" s="1"/>
  <c r="B277" i="13"/>
  <c r="C277" i="13" s="1"/>
  <c r="K277" i="13" s="1"/>
  <c r="B281" i="13"/>
  <c r="C281" i="13" s="1"/>
  <c r="B285" i="13"/>
  <c r="C285" i="13" s="1"/>
  <c r="N285" i="13" s="1"/>
  <c r="Q285" i="13" s="1"/>
  <c r="B289" i="13"/>
  <c r="C289" i="13" s="1"/>
  <c r="G289" i="13" s="1"/>
  <c r="R289" i="13" s="1"/>
  <c r="B293" i="13"/>
  <c r="C293" i="13" s="1"/>
  <c r="G293" i="13" s="1"/>
  <c r="R293" i="13" s="1"/>
  <c r="B297" i="13"/>
  <c r="C297" i="13" s="1"/>
  <c r="B301" i="13"/>
  <c r="C301" i="13" s="1"/>
  <c r="G301" i="13" s="1"/>
  <c r="R301" i="13" s="1"/>
  <c r="B305" i="13"/>
  <c r="C305" i="13" s="1"/>
  <c r="I305" i="13" s="1"/>
  <c r="B309" i="13"/>
  <c r="C309" i="13" s="1"/>
  <c r="J309" i="13" s="1"/>
  <c r="B313" i="13"/>
  <c r="C313" i="13" s="1"/>
  <c r="B317" i="13"/>
  <c r="C317" i="13" s="1"/>
  <c r="L317" i="13" s="1"/>
  <c r="B321" i="13"/>
  <c r="C321" i="13" s="1"/>
  <c r="H321" i="13" s="1"/>
  <c r="B325" i="13"/>
  <c r="C325" i="13" s="1"/>
  <c r="M325" i="13" s="1"/>
  <c r="B329" i="13"/>
  <c r="C329" i="13" s="1"/>
  <c r="B333" i="13"/>
  <c r="C333" i="13" s="1"/>
  <c r="L333" i="13" s="1"/>
  <c r="B337" i="13"/>
  <c r="C337" i="13" s="1"/>
  <c r="G337" i="13" s="1"/>
  <c r="R337" i="13" s="1"/>
  <c r="B341" i="13"/>
  <c r="C341" i="13" s="1"/>
  <c r="I341" i="13" s="1"/>
  <c r="B6" i="13"/>
  <c r="C6" i="13" s="1"/>
  <c r="B10" i="13"/>
  <c r="C10" i="13" s="1"/>
  <c r="M10" i="13" s="1"/>
  <c r="B14" i="13"/>
  <c r="C14" i="13" s="1"/>
  <c r="L14" i="13" s="1"/>
  <c r="B18" i="13"/>
  <c r="C18" i="13" s="1"/>
  <c r="D18" i="13" s="1"/>
  <c r="B22" i="13"/>
  <c r="C22" i="13" s="1"/>
  <c r="H22" i="13" s="1"/>
  <c r="B26" i="13"/>
  <c r="C26" i="13" s="1"/>
  <c r="H26" i="13" s="1"/>
  <c r="B30" i="13"/>
  <c r="C30" i="13" s="1"/>
  <c r="K30" i="13" s="1"/>
  <c r="B34" i="13"/>
  <c r="C34" i="13" s="1"/>
  <c r="F34" i="13" s="1"/>
  <c r="B38" i="13"/>
  <c r="C38" i="13" s="1"/>
  <c r="L38" i="13" s="1"/>
  <c r="B42" i="13"/>
  <c r="C42" i="13" s="1"/>
  <c r="K42" i="13" s="1"/>
  <c r="B46" i="13"/>
  <c r="C46" i="13" s="1"/>
  <c r="H46" i="13" s="1"/>
  <c r="B50" i="13"/>
  <c r="C50" i="13" s="1"/>
  <c r="O50" i="13" s="1"/>
  <c r="B54" i="13"/>
  <c r="C54" i="13" s="1"/>
  <c r="G54" i="13" s="1"/>
  <c r="R54" i="13" s="1"/>
  <c r="B58" i="13"/>
  <c r="C58" i="13" s="1"/>
  <c r="E58" i="13" s="1"/>
  <c r="B62" i="13"/>
  <c r="C62" i="13" s="1"/>
  <c r="N62" i="13" s="1"/>
  <c r="Q62" i="13" s="1"/>
  <c r="B66" i="13"/>
  <c r="C66" i="13" s="1"/>
  <c r="F66" i="13" s="1"/>
  <c r="B70" i="13"/>
  <c r="C70" i="13" s="1"/>
  <c r="M70" i="13" s="1"/>
  <c r="B74" i="13"/>
  <c r="C74" i="13" s="1"/>
  <c r="E74" i="13" s="1"/>
  <c r="B78" i="13"/>
  <c r="C78" i="13" s="1"/>
  <c r="F78" i="13" s="1"/>
  <c r="B82" i="13"/>
  <c r="C82" i="13" s="1"/>
  <c r="K82" i="13" s="1"/>
  <c r="B86" i="13"/>
  <c r="C86" i="13" s="1"/>
  <c r="G86" i="13" s="1"/>
  <c r="R86" i="13" s="1"/>
  <c r="B90" i="13"/>
  <c r="C90" i="13" s="1"/>
  <c r="F90" i="13" s="1"/>
  <c r="B94" i="13"/>
  <c r="C94" i="13" s="1"/>
  <c r="M94" i="13" s="1"/>
  <c r="B98" i="13"/>
  <c r="C98" i="13" s="1"/>
  <c r="H98" i="13" s="1"/>
  <c r="B102" i="13"/>
  <c r="C102" i="13" s="1"/>
  <c r="H102" i="13" s="1"/>
  <c r="B106" i="13"/>
  <c r="C106" i="13" s="1"/>
  <c r="I106" i="13" s="1"/>
  <c r="B110" i="13"/>
  <c r="C110" i="13" s="1"/>
  <c r="J110" i="13" s="1"/>
  <c r="B114" i="13"/>
  <c r="C114" i="13" s="1"/>
  <c r="N114" i="13" s="1"/>
  <c r="Q114" i="13" s="1"/>
  <c r="B118" i="13"/>
  <c r="C118" i="13" s="1"/>
  <c r="G118" i="13" s="1"/>
  <c r="R118" i="13" s="1"/>
  <c r="B122" i="13"/>
  <c r="C122" i="13" s="1"/>
  <c r="K122" i="13" s="1"/>
  <c r="B126" i="13"/>
  <c r="C126" i="13" s="1"/>
  <c r="E126" i="13" s="1"/>
  <c r="B130" i="13"/>
  <c r="C130" i="13" s="1"/>
  <c r="K130" i="13" s="1"/>
  <c r="B134" i="13"/>
  <c r="C134" i="13" s="1"/>
  <c r="E134" i="13" s="1"/>
  <c r="B138" i="13"/>
  <c r="C138" i="13" s="1"/>
  <c r="L138" i="13" s="1"/>
  <c r="B142" i="13"/>
  <c r="C142" i="13" s="1"/>
  <c r="F142" i="13" s="1"/>
  <c r="B146" i="13"/>
  <c r="C146" i="13" s="1"/>
  <c r="H146" i="13" s="1"/>
  <c r="B150" i="13"/>
  <c r="C150" i="13" s="1"/>
  <c r="L150" i="13" s="1"/>
  <c r="B154" i="13"/>
  <c r="C154" i="13" s="1"/>
  <c r="G154" i="13" s="1"/>
  <c r="R154" i="13" s="1"/>
  <c r="B158" i="13"/>
  <c r="C158" i="13" s="1"/>
  <c r="E158" i="13" s="1"/>
  <c r="B162" i="13"/>
  <c r="C162" i="13" s="1"/>
  <c r="D162" i="13" s="1"/>
  <c r="B166" i="13"/>
  <c r="C166" i="13" s="1"/>
  <c r="L166" i="13" s="1"/>
  <c r="B170" i="13"/>
  <c r="C170" i="13" s="1"/>
  <c r="F170" i="13" s="1"/>
  <c r="B174" i="13"/>
  <c r="C174" i="13" s="1"/>
  <c r="K174" i="13" s="1"/>
  <c r="B178" i="13"/>
  <c r="C178" i="13" s="1"/>
  <c r="G178" i="13" s="1"/>
  <c r="R178" i="13" s="1"/>
  <c r="B182" i="13"/>
  <c r="C182" i="13" s="1"/>
  <c r="F182" i="13" s="1"/>
  <c r="B186" i="13"/>
  <c r="C186" i="13" s="1"/>
  <c r="E186" i="13" s="1"/>
  <c r="B190" i="13"/>
  <c r="C190" i="13" s="1"/>
  <c r="F190" i="13" s="1"/>
  <c r="B194" i="13"/>
  <c r="C194" i="13" s="1"/>
  <c r="F194" i="13" s="1"/>
  <c r="B198" i="13"/>
  <c r="C198" i="13" s="1"/>
  <c r="L198" i="13" s="1"/>
  <c r="B202" i="13"/>
  <c r="C202" i="13" s="1"/>
  <c r="L202" i="13" s="1"/>
  <c r="B206" i="13"/>
  <c r="C206" i="13" s="1"/>
  <c r="B210" i="13"/>
  <c r="C210" i="13" s="1"/>
  <c r="B214" i="13"/>
  <c r="C214" i="13" s="1"/>
  <c r="B218" i="13"/>
  <c r="C218" i="13" s="1"/>
  <c r="N218" i="13" s="1"/>
  <c r="Q218" i="13" s="1"/>
  <c r="B222" i="13"/>
  <c r="C222" i="13" s="1"/>
  <c r="B226" i="13"/>
  <c r="C226" i="13" s="1"/>
  <c r="J226" i="13" s="1"/>
  <c r="B230" i="13"/>
  <c r="C230" i="13" s="1"/>
  <c r="N230" i="13" s="1"/>
  <c r="Q230" i="13" s="1"/>
  <c r="B234" i="13"/>
  <c r="C234" i="13" s="1"/>
  <c r="M234" i="13" s="1"/>
  <c r="B238" i="13"/>
  <c r="C238" i="13" s="1"/>
  <c r="L238" i="13" s="1"/>
  <c r="B242" i="13"/>
  <c r="C242" i="13" s="1"/>
  <c r="B246" i="13"/>
  <c r="C246" i="13" s="1"/>
  <c r="D246" i="13" s="1"/>
  <c r="B250" i="13"/>
  <c r="C250" i="13" s="1"/>
  <c r="F250" i="13" s="1"/>
  <c r="B254" i="13"/>
  <c r="C254" i="13" s="1"/>
  <c r="B258" i="13"/>
  <c r="C258" i="13" s="1"/>
  <c r="G258" i="13" s="1"/>
  <c r="R258" i="13" s="1"/>
  <c r="B262" i="13"/>
  <c r="C262" i="13" s="1"/>
  <c r="K262" i="13" s="1"/>
  <c r="B266" i="13"/>
  <c r="C266" i="13" s="1"/>
  <c r="D266" i="13" s="1"/>
  <c r="B270" i="13"/>
  <c r="C270" i="13" s="1"/>
  <c r="D270" i="13" s="1"/>
  <c r="B274" i="13"/>
  <c r="C274" i="13" s="1"/>
  <c r="K274" i="13" s="1"/>
  <c r="B278" i="13"/>
  <c r="C278" i="13" s="1"/>
  <c r="B282" i="13"/>
  <c r="C282" i="13" s="1"/>
  <c r="D282" i="13" s="1"/>
  <c r="B286" i="13"/>
  <c r="C286" i="13" s="1"/>
  <c r="D286" i="13" s="1"/>
  <c r="B290" i="13"/>
  <c r="C290" i="13" s="1"/>
  <c r="N290" i="13" s="1"/>
  <c r="Q290" i="13" s="1"/>
  <c r="B294" i="13"/>
  <c r="C294" i="13" s="1"/>
  <c r="B298" i="13"/>
  <c r="C298" i="13" s="1"/>
  <c r="D298" i="13" s="1"/>
  <c r="B302" i="13"/>
  <c r="C302" i="13" s="1"/>
  <c r="N302" i="13" s="1"/>
  <c r="Q302" i="13" s="1"/>
  <c r="B306" i="13"/>
  <c r="C306" i="13" s="1"/>
  <c r="F306" i="13" s="1"/>
  <c r="B310" i="13"/>
  <c r="C310" i="13" s="1"/>
  <c r="F310" i="13" s="1"/>
  <c r="B314" i="13"/>
  <c r="C314" i="13" s="1"/>
  <c r="B318" i="13"/>
  <c r="C318" i="13" s="1"/>
  <c r="K318" i="13" s="1"/>
  <c r="B322" i="13"/>
  <c r="C322" i="13" s="1"/>
  <c r="E322" i="13" s="1"/>
  <c r="B326" i="13"/>
  <c r="C326" i="13" s="1"/>
  <c r="K326" i="13" s="1"/>
  <c r="B330" i="13"/>
  <c r="C330" i="13" s="1"/>
  <c r="H330" i="13" s="1"/>
  <c r="B334" i="13"/>
  <c r="C334" i="13" s="1"/>
  <c r="F334" i="13" s="1"/>
  <c r="B338" i="13"/>
  <c r="C338" i="13" s="1"/>
  <c r="B342" i="13"/>
  <c r="C342" i="13" s="1"/>
  <c r="J342" i="13" s="1"/>
  <c r="B7" i="13"/>
  <c r="C7" i="13" s="1"/>
  <c r="J7" i="13" s="1"/>
  <c r="B11" i="13"/>
  <c r="C11" i="13" s="1"/>
  <c r="B15" i="13"/>
  <c r="C15" i="13" s="1"/>
  <c r="O15" i="13" s="1"/>
  <c r="B19" i="13"/>
  <c r="C19" i="13" s="1"/>
  <c r="O19" i="13" s="1"/>
  <c r="B23" i="13"/>
  <c r="C23" i="13" s="1"/>
  <c r="F23" i="13" s="1"/>
  <c r="B27" i="13"/>
  <c r="C27" i="13" s="1"/>
  <c r="G27" i="13" s="1"/>
  <c r="R27" i="13" s="1"/>
  <c r="B31" i="13"/>
  <c r="C31" i="13" s="1"/>
  <c r="N31" i="13" s="1"/>
  <c r="Q31" i="13" s="1"/>
  <c r="B35" i="13"/>
  <c r="C35" i="13" s="1"/>
  <c r="E35" i="13" s="1"/>
  <c r="B39" i="13"/>
  <c r="C39" i="13" s="1"/>
  <c r="N39" i="13" s="1"/>
  <c r="Q39" i="13" s="1"/>
  <c r="B43" i="13"/>
  <c r="C43" i="13" s="1"/>
  <c r="F43" i="13" s="1"/>
  <c r="B47" i="13"/>
  <c r="C47" i="13" s="1"/>
  <c r="J47" i="13" s="1"/>
  <c r="B51" i="13"/>
  <c r="C51" i="13" s="1"/>
  <c r="G51" i="13" s="1"/>
  <c r="R51" i="13" s="1"/>
  <c r="B55" i="13"/>
  <c r="C55" i="13" s="1"/>
  <c r="K55" i="13" s="1"/>
  <c r="B59" i="13"/>
  <c r="C59" i="13" s="1"/>
  <c r="J59" i="13" s="1"/>
  <c r="B63" i="13"/>
  <c r="C63" i="13" s="1"/>
  <c r="B67" i="13"/>
  <c r="C67" i="13" s="1"/>
  <c r="G67" i="13" s="1"/>
  <c r="R67" i="13" s="1"/>
  <c r="B71" i="13"/>
  <c r="C71" i="13" s="1"/>
  <c r="M71" i="13" s="1"/>
  <c r="B75" i="13"/>
  <c r="C75" i="13" s="1"/>
  <c r="D75" i="13" s="1"/>
  <c r="B79" i="13"/>
  <c r="C79" i="13" s="1"/>
  <c r="J79" i="13" s="1"/>
  <c r="B83" i="13"/>
  <c r="C83" i="13" s="1"/>
  <c r="M83" i="13" s="1"/>
  <c r="B87" i="13"/>
  <c r="C87" i="13" s="1"/>
  <c r="I87" i="13" s="1"/>
  <c r="B91" i="13"/>
  <c r="C91" i="13" s="1"/>
  <c r="D91" i="13" s="1"/>
  <c r="B95" i="13"/>
  <c r="C95" i="13" s="1"/>
  <c r="N95" i="13" s="1"/>
  <c r="Q95" i="13" s="1"/>
  <c r="B99" i="13"/>
  <c r="C99" i="13" s="1"/>
  <c r="J99" i="13" s="1"/>
  <c r="B103" i="13"/>
  <c r="C103" i="13" s="1"/>
  <c r="O103" i="13" s="1"/>
  <c r="B107" i="13"/>
  <c r="C107" i="13" s="1"/>
  <c r="K107" i="13" s="1"/>
  <c r="B111" i="13"/>
  <c r="C111" i="13" s="1"/>
  <c r="B115" i="13"/>
  <c r="C115" i="13" s="1"/>
  <c r="L115" i="13" s="1"/>
  <c r="B119" i="13"/>
  <c r="C119" i="13" s="1"/>
  <c r="N119" i="13" s="1"/>
  <c r="Q119" i="13" s="1"/>
  <c r="B123" i="13"/>
  <c r="C123" i="13" s="1"/>
  <c r="L123" i="13" s="1"/>
  <c r="B127" i="13"/>
  <c r="C127" i="13" s="1"/>
  <c r="J127" i="13" s="1"/>
  <c r="B131" i="13"/>
  <c r="C131" i="13" s="1"/>
  <c r="K131" i="13" s="1"/>
  <c r="B135" i="13"/>
  <c r="C135" i="13" s="1"/>
  <c r="O135" i="13" s="1"/>
  <c r="B139" i="13"/>
  <c r="C139" i="13" s="1"/>
  <c r="E139" i="13" s="1"/>
  <c r="B143" i="13"/>
  <c r="C143" i="13" s="1"/>
  <c r="B147" i="13"/>
  <c r="C147" i="13" s="1"/>
  <c r="H147" i="13" s="1"/>
  <c r="B151" i="13"/>
  <c r="C151" i="13" s="1"/>
  <c r="H151" i="13" s="1"/>
  <c r="B155" i="13"/>
  <c r="C155" i="13" s="1"/>
  <c r="L155" i="13" s="1"/>
  <c r="B159" i="13"/>
  <c r="C159" i="13" s="1"/>
  <c r="J159" i="13" s="1"/>
  <c r="B163" i="13"/>
  <c r="C163" i="13" s="1"/>
  <c r="L163" i="13" s="1"/>
  <c r="B167" i="13"/>
  <c r="C167" i="13" s="1"/>
  <c r="E167" i="13" s="1"/>
  <c r="B171" i="13"/>
  <c r="C171" i="13" s="1"/>
  <c r="F171" i="13" s="1"/>
  <c r="B175" i="13"/>
  <c r="C175" i="13" s="1"/>
  <c r="B179" i="13"/>
  <c r="C179" i="13" s="1"/>
  <c r="O179" i="13" s="1"/>
  <c r="B183" i="13"/>
  <c r="C183" i="13" s="1"/>
  <c r="I183" i="13" s="1"/>
  <c r="B187" i="13"/>
  <c r="C187" i="13" s="1"/>
  <c r="F187" i="13" s="1"/>
  <c r="B191" i="13"/>
  <c r="C191" i="13" s="1"/>
  <c r="B195" i="13"/>
  <c r="C195" i="13" s="1"/>
  <c r="N195" i="13" s="1"/>
  <c r="Q195" i="13" s="1"/>
  <c r="B199" i="13"/>
  <c r="C199" i="13" s="1"/>
  <c r="D199" i="13" s="1"/>
  <c r="B203" i="13"/>
  <c r="C203" i="13" s="1"/>
  <c r="J203" i="13" s="1"/>
  <c r="B207" i="13"/>
  <c r="C207" i="13" s="1"/>
  <c r="N207" i="13" s="1"/>
  <c r="Q207" i="13" s="1"/>
  <c r="B211" i="13"/>
  <c r="C211" i="13" s="1"/>
  <c r="F211" i="13" s="1"/>
  <c r="B215" i="13"/>
  <c r="C215" i="13" s="1"/>
  <c r="K215" i="13" s="1"/>
  <c r="B219" i="13"/>
  <c r="C219" i="13" s="1"/>
  <c r="B223" i="13"/>
  <c r="C223" i="13" s="1"/>
  <c r="D223" i="13" s="1"/>
  <c r="B227" i="13"/>
  <c r="C227" i="13" s="1"/>
  <c r="K227" i="13" s="1"/>
  <c r="B231" i="13"/>
  <c r="C231" i="13" s="1"/>
  <c r="F231" i="13" s="1"/>
  <c r="B235" i="13"/>
  <c r="C235" i="13" s="1"/>
  <c r="K235" i="13" s="1"/>
  <c r="B239" i="13"/>
  <c r="C239" i="13" s="1"/>
  <c r="G239" i="13" s="1"/>
  <c r="R239" i="13" s="1"/>
  <c r="B243" i="13"/>
  <c r="C243" i="13" s="1"/>
  <c r="N243" i="13" s="1"/>
  <c r="Q243" i="13" s="1"/>
  <c r="B247" i="13"/>
  <c r="C247" i="13" s="1"/>
  <c r="M247" i="13" s="1"/>
  <c r="B251" i="13"/>
  <c r="C251" i="13" s="1"/>
  <c r="J251" i="13" s="1"/>
  <c r="B255" i="13"/>
  <c r="C255" i="13" s="1"/>
  <c r="B259" i="13"/>
  <c r="C259" i="13" s="1"/>
  <c r="B263" i="13"/>
  <c r="C263" i="13" s="1"/>
  <c r="H263" i="13" s="1"/>
  <c r="B267" i="13"/>
  <c r="C267" i="13" s="1"/>
  <c r="B271" i="13"/>
  <c r="C271" i="13" s="1"/>
  <c r="B275" i="13"/>
  <c r="C275" i="13" s="1"/>
  <c r="L275" i="13" s="1"/>
  <c r="B279" i="13"/>
  <c r="C279" i="13" s="1"/>
  <c r="K279" i="13" s="1"/>
  <c r="B283" i="13"/>
  <c r="C283" i="13" s="1"/>
  <c r="D283" i="13" s="1"/>
  <c r="B287" i="13"/>
  <c r="C287" i="13" s="1"/>
  <c r="K287" i="13" s="1"/>
  <c r="B291" i="13"/>
  <c r="C291" i="13" s="1"/>
  <c r="D291" i="13" s="1"/>
  <c r="B295" i="13"/>
  <c r="C295" i="13" s="1"/>
  <c r="H295" i="13" s="1"/>
  <c r="B299" i="13"/>
  <c r="C299" i="13" s="1"/>
  <c r="K299" i="13" s="1"/>
  <c r="B303" i="13"/>
  <c r="C303" i="13" s="1"/>
  <c r="N303" i="13" s="1"/>
  <c r="Q303" i="13" s="1"/>
  <c r="B307" i="13"/>
  <c r="C307" i="13" s="1"/>
  <c r="F307" i="13" s="1"/>
  <c r="B311" i="13"/>
  <c r="C311" i="13" s="1"/>
  <c r="D311" i="13" s="1"/>
  <c r="B315" i="13"/>
  <c r="C315" i="13" s="1"/>
  <c r="B319" i="13"/>
  <c r="C319" i="13" s="1"/>
  <c r="K319" i="13" s="1"/>
  <c r="B323" i="13"/>
  <c r="C323" i="13" s="1"/>
  <c r="K323" i="13" s="1"/>
  <c r="B327" i="13"/>
  <c r="C327" i="13" s="1"/>
  <c r="K327" i="13" s="1"/>
  <c r="B331" i="13"/>
  <c r="C331" i="13" s="1"/>
  <c r="J331" i="13" s="1"/>
  <c r="B335" i="13"/>
  <c r="C335" i="13" s="1"/>
  <c r="D335" i="13" s="1"/>
  <c r="B339" i="13"/>
  <c r="C339" i="13" s="1"/>
  <c r="H339" i="13" s="1"/>
  <c r="B343" i="13"/>
  <c r="C343" i="13" s="1"/>
  <c r="J343" i="13" s="1"/>
  <c r="B348" i="13"/>
  <c r="C348" i="13" s="1"/>
  <c r="K348" i="13" s="1"/>
  <c r="B352" i="13"/>
  <c r="C352" i="13" s="1"/>
  <c r="L352" i="13" s="1"/>
  <c r="B356" i="13"/>
  <c r="C356" i="13" s="1"/>
  <c r="B360" i="13"/>
  <c r="C360" i="13" s="1"/>
  <c r="N360" i="13" s="1"/>
  <c r="Q360" i="13" s="1"/>
  <c r="B364" i="13"/>
  <c r="C364" i="13" s="1"/>
  <c r="F364" i="13" s="1"/>
  <c r="B368" i="13"/>
  <c r="C368" i="13" s="1"/>
  <c r="B372" i="13"/>
  <c r="C372" i="13" s="1"/>
  <c r="D372" i="13" s="1"/>
  <c r="B376" i="13"/>
  <c r="C376" i="13" s="1"/>
  <c r="L376" i="13" s="1"/>
  <c r="B380" i="13"/>
  <c r="C380" i="13" s="1"/>
  <c r="F380" i="13" s="1"/>
  <c r="B384" i="13"/>
  <c r="C384" i="13" s="1"/>
  <c r="K384" i="13" s="1"/>
  <c r="B388" i="13"/>
  <c r="C388" i="13" s="1"/>
  <c r="J388" i="13" s="1"/>
  <c r="B392" i="13"/>
  <c r="C392" i="13" s="1"/>
  <c r="J392" i="13" s="1"/>
  <c r="B396" i="13"/>
  <c r="C396" i="13" s="1"/>
  <c r="J396" i="13" s="1"/>
  <c r="B400" i="13"/>
  <c r="C400" i="13" s="1"/>
  <c r="B404" i="13"/>
  <c r="C404" i="13" s="1"/>
  <c r="J404" i="13" s="1"/>
  <c r="B345" i="13"/>
  <c r="C345" i="13" s="1"/>
  <c r="B349" i="13"/>
  <c r="C349" i="13" s="1"/>
  <c r="I349" i="13" s="1"/>
  <c r="B353" i="13"/>
  <c r="C353" i="13" s="1"/>
  <c r="N353" i="13" s="1"/>
  <c r="Q353" i="13" s="1"/>
  <c r="B357" i="13"/>
  <c r="C357" i="13" s="1"/>
  <c r="G357" i="13" s="1"/>
  <c r="R357" i="13" s="1"/>
  <c r="B361" i="13"/>
  <c r="C361" i="13" s="1"/>
  <c r="B365" i="13"/>
  <c r="C365" i="13" s="1"/>
  <c r="F365" i="13" s="1"/>
  <c r="B369" i="13"/>
  <c r="C369" i="13" s="1"/>
  <c r="N369" i="13" s="1"/>
  <c r="Q369" i="13" s="1"/>
  <c r="B373" i="13"/>
  <c r="C373" i="13" s="1"/>
  <c r="K373" i="13" s="1"/>
  <c r="B377" i="13"/>
  <c r="C377" i="13" s="1"/>
  <c r="B381" i="13"/>
  <c r="C381" i="13" s="1"/>
  <c r="L381" i="13" s="1"/>
  <c r="B385" i="13"/>
  <c r="C385" i="13" s="1"/>
  <c r="G385" i="13" s="1"/>
  <c r="R385" i="13" s="1"/>
  <c r="B389" i="13"/>
  <c r="C389" i="13" s="1"/>
  <c r="N389" i="13" s="1"/>
  <c r="Q389" i="13" s="1"/>
  <c r="B393" i="13"/>
  <c r="C393" i="13" s="1"/>
  <c r="L393" i="13" s="1"/>
  <c r="B397" i="13"/>
  <c r="C397" i="13" s="1"/>
  <c r="H397" i="13" s="1"/>
  <c r="B401" i="13"/>
  <c r="C401" i="13" s="1"/>
  <c r="B405" i="13"/>
  <c r="C405" i="13" s="1"/>
  <c r="B346" i="13"/>
  <c r="C346" i="13" s="1"/>
  <c r="K346" i="13" s="1"/>
  <c r="B350" i="13"/>
  <c r="C350" i="13" s="1"/>
  <c r="D350" i="13" s="1"/>
  <c r="B354" i="13"/>
  <c r="C354" i="13" s="1"/>
  <c r="F354" i="13" s="1"/>
  <c r="B358" i="13"/>
  <c r="C358" i="13" s="1"/>
  <c r="F358" i="13" s="1"/>
  <c r="B362" i="13"/>
  <c r="C362" i="13" s="1"/>
  <c r="E362" i="13" s="1"/>
  <c r="B366" i="13"/>
  <c r="C366" i="13" s="1"/>
  <c r="H366" i="13" s="1"/>
  <c r="B370" i="13"/>
  <c r="C370" i="13" s="1"/>
  <c r="D370" i="13" s="1"/>
  <c r="B374" i="13"/>
  <c r="C374" i="13" s="1"/>
  <c r="D374" i="13" s="1"/>
  <c r="B378" i="13"/>
  <c r="C378" i="13" s="1"/>
  <c r="B382" i="13"/>
  <c r="C382" i="13" s="1"/>
  <c r="B386" i="13"/>
  <c r="C386" i="13" s="1"/>
  <c r="B390" i="13"/>
  <c r="C390" i="13" s="1"/>
  <c r="B394" i="13"/>
  <c r="C394" i="13" s="1"/>
  <c r="J394" i="13" s="1"/>
  <c r="B398" i="13"/>
  <c r="C398" i="13" s="1"/>
  <c r="B402" i="13"/>
  <c r="C402" i="13" s="1"/>
  <c r="B4" i="13"/>
  <c r="C4" i="13" s="1"/>
  <c r="B359" i="13"/>
  <c r="C359" i="13" s="1"/>
  <c r="L359" i="13" s="1"/>
  <c r="B375" i="13"/>
  <c r="C375" i="13" s="1"/>
  <c r="D375" i="13" s="1"/>
  <c r="B391" i="13"/>
  <c r="C391" i="13" s="1"/>
  <c r="D391" i="13" s="1"/>
  <c r="B371" i="13"/>
  <c r="C371" i="13" s="1"/>
  <c r="N371" i="13" s="1"/>
  <c r="Q371" i="13" s="1"/>
  <c r="B347" i="13"/>
  <c r="C347" i="13" s="1"/>
  <c r="B363" i="13"/>
  <c r="C363" i="13" s="1"/>
  <c r="B379" i="13"/>
  <c r="C379" i="13" s="1"/>
  <c r="J379" i="13" s="1"/>
  <c r="B395" i="13"/>
  <c r="C395" i="13" s="1"/>
  <c r="B355" i="13"/>
  <c r="C355" i="13" s="1"/>
  <c r="B387" i="13"/>
  <c r="C387" i="13" s="1"/>
  <c r="J387" i="13" s="1"/>
  <c r="B403" i="13"/>
  <c r="C403" i="13" s="1"/>
  <c r="G403" i="13" s="1"/>
  <c r="R403" i="13" s="1"/>
  <c r="B351" i="13"/>
  <c r="C351" i="13" s="1"/>
  <c r="B367" i="13"/>
  <c r="C367" i="13" s="1"/>
  <c r="N367" i="13" s="1"/>
  <c r="Q367" i="13" s="1"/>
  <c r="B383" i="13"/>
  <c r="C383" i="13" s="1"/>
  <c r="L383" i="13" s="1"/>
  <c r="B399" i="13"/>
  <c r="C399" i="13" s="1"/>
  <c r="G399" i="13" s="1"/>
  <c r="R399" i="13" s="1"/>
  <c r="BM20" i="4"/>
  <c r="BM13" i="4"/>
  <c r="BM19" i="4"/>
  <c r="BM17" i="4"/>
  <c r="BM24" i="4"/>
  <c r="BM16" i="4"/>
  <c r="BM15" i="4"/>
  <c r="B6" i="25"/>
  <c r="C6" i="25" s="1"/>
  <c r="D6" i="25" s="1"/>
  <c r="B8" i="25"/>
  <c r="C8" i="25" s="1"/>
  <c r="D8" i="25" s="1"/>
  <c r="B12" i="25"/>
  <c r="C12" i="25" s="1"/>
  <c r="D12" i="25" s="1"/>
  <c r="B16" i="25"/>
  <c r="C16" i="25" s="1"/>
  <c r="D16" i="25" s="1"/>
  <c r="B20" i="25"/>
  <c r="C20" i="25" s="1"/>
  <c r="D20" i="25" s="1"/>
  <c r="B24" i="25"/>
  <c r="C24" i="25" s="1"/>
  <c r="D24" i="25" s="1"/>
  <c r="B28" i="25"/>
  <c r="C28" i="25" s="1"/>
  <c r="D28" i="25" s="1"/>
  <c r="B32" i="25"/>
  <c r="C32" i="25" s="1"/>
  <c r="D32" i="25" s="1"/>
  <c r="B36" i="25"/>
  <c r="C36" i="25" s="1"/>
  <c r="D36" i="25" s="1"/>
  <c r="B40" i="25"/>
  <c r="C40" i="25" s="1"/>
  <c r="D40" i="25" s="1"/>
  <c r="B44" i="25"/>
  <c r="C44" i="25" s="1"/>
  <c r="D44" i="25" s="1"/>
  <c r="B48" i="25"/>
  <c r="C48" i="25" s="1"/>
  <c r="D48" i="25" s="1"/>
  <c r="B52" i="25"/>
  <c r="C52" i="25" s="1"/>
  <c r="D52" i="25" s="1"/>
  <c r="B56" i="25"/>
  <c r="C56" i="25" s="1"/>
  <c r="D56" i="25" s="1"/>
  <c r="B60" i="25"/>
  <c r="C60" i="25" s="1"/>
  <c r="D60" i="25" s="1"/>
  <c r="B64" i="25"/>
  <c r="C64" i="25" s="1"/>
  <c r="D64" i="25" s="1"/>
  <c r="B68" i="25"/>
  <c r="C68" i="25" s="1"/>
  <c r="D68" i="25" s="1"/>
  <c r="B72" i="25"/>
  <c r="C72" i="25" s="1"/>
  <c r="D72" i="25" s="1"/>
  <c r="B76" i="25"/>
  <c r="C76" i="25" s="1"/>
  <c r="D76" i="25" s="1"/>
  <c r="B80" i="25"/>
  <c r="C80" i="25" s="1"/>
  <c r="D80" i="25" s="1"/>
  <c r="B84" i="25"/>
  <c r="C84" i="25" s="1"/>
  <c r="D84" i="25" s="1"/>
  <c r="B88" i="25"/>
  <c r="C88" i="25" s="1"/>
  <c r="D88" i="25" s="1"/>
  <c r="B92" i="25"/>
  <c r="C92" i="25" s="1"/>
  <c r="D92" i="25" s="1"/>
  <c r="B96" i="25"/>
  <c r="C96" i="25" s="1"/>
  <c r="D96" i="25" s="1"/>
  <c r="B100" i="25"/>
  <c r="C100" i="25" s="1"/>
  <c r="D100" i="25" s="1"/>
  <c r="B104" i="25"/>
  <c r="C104" i="25" s="1"/>
  <c r="D104" i="25" s="1"/>
  <c r="B108" i="25"/>
  <c r="C108" i="25" s="1"/>
  <c r="D108" i="25" s="1"/>
  <c r="B112" i="25"/>
  <c r="C112" i="25" s="1"/>
  <c r="D112" i="25" s="1"/>
  <c r="B116" i="25"/>
  <c r="C116" i="25" s="1"/>
  <c r="D116" i="25" s="1"/>
  <c r="B120" i="25"/>
  <c r="C120" i="25" s="1"/>
  <c r="D120" i="25" s="1"/>
  <c r="B124" i="25"/>
  <c r="C124" i="25" s="1"/>
  <c r="D124" i="25" s="1"/>
  <c r="B128" i="25"/>
  <c r="C128" i="25" s="1"/>
  <c r="D128" i="25" s="1"/>
  <c r="B132" i="25"/>
  <c r="C132" i="25" s="1"/>
  <c r="D132" i="25" s="1"/>
  <c r="B136" i="25"/>
  <c r="C136" i="25" s="1"/>
  <c r="D136" i="25" s="1"/>
  <c r="B140" i="25"/>
  <c r="C140" i="25" s="1"/>
  <c r="D140" i="25" s="1"/>
  <c r="B144" i="25"/>
  <c r="C144" i="25" s="1"/>
  <c r="D144" i="25" s="1"/>
  <c r="B148" i="25"/>
  <c r="C148" i="25" s="1"/>
  <c r="D148" i="25" s="1"/>
  <c r="B152" i="25"/>
  <c r="C152" i="25" s="1"/>
  <c r="D152" i="25" s="1"/>
  <c r="B156" i="25"/>
  <c r="C156" i="25" s="1"/>
  <c r="D156" i="25" s="1"/>
  <c r="B160" i="25"/>
  <c r="C160" i="25" s="1"/>
  <c r="D160" i="25" s="1"/>
  <c r="B164" i="25"/>
  <c r="C164" i="25" s="1"/>
  <c r="D164" i="25" s="1"/>
  <c r="B168" i="25"/>
  <c r="C168" i="25" s="1"/>
  <c r="D168" i="25" s="1"/>
  <c r="B172" i="25"/>
  <c r="C172" i="25" s="1"/>
  <c r="D172" i="25" s="1"/>
  <c r="B176" i="25"/>
  <c r="C176" i="25" s="1"/>
  <c r="D176" i="25" s="1"/>
  <c r="B180" i="25"/>
  <c r="C180" i="25" s="1"/>
  <c r="D180" i="25" s="1"/>
  <c r="B184" i="25"/>
  <c r="C184" i="25" s="1"/>
  <c r="D184" i="25" s="1"/>
  <c r="B188" i="25"/>
  <c r="C188" i="25" s="1"/>
  <c r="D188" i="25" s="1"/>
  <c r="B192" i="25"/>
  <c r="C192" i="25" s="1"/>
  <c r="D192" i="25" s="1"/>
  <c r="B196" i="25"/>
  <c r="C196" i="25" s="1"/>
  <c r="D196" i="25" s="1"/>
  <c r="B200" i="25"/>
  <c r="C200" i="25" s="1"/>
  <c r="D200" i="25" s="1"/>
  <c r="B204" i="25"/>
  <c r="C204" i="25" s="1"/>
  <c r="D204" i="25" s="1"/>
  <c r="B208" i="25"/>
  <c r="C208" i="25" s="1"/>
  <c r="D208" i="25" s="1"/>
  <c r="B212" i="25"/>
  <c r="C212" i="25" s="1"/>
  <c r="D212" i="25" s="1"/>
  <c r="B9" i="25"/>
  <c r="C9" i="25" s="1"/>
  <c r="D9" i="25" s="1"/>
  <c r="B13" i="25"/>
  <c r="C13" i="25" s="1"/>
  <c r="D13" i="25" s="1"/>
  <c r="B17" i="25"/>
  <c r="C17" i="25" s="1"/>
  <c r="D17" i="25" s="1"/>
  <c r="B21" i="25"/>
  <c r="C21" i="25" s="1"/>
  <c r="D21" i="25" s="1"/>
  <c r="B25" i="25"/>
  <c r="C25" i="25" s="1"/>
  <c r="D25" i="25" s="1"/>
  <c r="B29" i="25"/>
  <c r="C29" i="25" s="1"/>
  <c r="D29" i="25" s="1"/>
  <c r="B33" i="25"/>
  <c r="C33" i="25" s="1"/>
  <c r="D33" i="25" s="1"/>
  <c r="B37" i="25"/>
  <c r="C37" i="25" s="1"/>
  <c r="D37" i="25" s="1"/>
  <c r="B41" i="25"/>
  <c r="C41" i="25" s="1"/>
  <c r="D41" i="25" s="1"/>
  <c r="B45" i="25"/>
  <c r="C45" i="25" s="1"/>
  <c r="D45" i="25" s="1"/>
  <c r="B49" i="25"/>
  <c r="C49" i="25" s="1"/>
  <c r="D49" i="25" s="1"/>
  <c r="B53" i="25"/>
  <c r="C53" i="25" s="1"/>
  <c r="D53" i="25" s="1"/>
  <c r="B57" i="25"/>
  <c r="C57" i="25" s="1"/>
  <c r="D57" i="25" s="1"/>
  <c r="B61" i="25"/>
  <c r="C61" i="25" s="1"/>
  <c r="D61" i="25" s="1"/>
  <c r="B65" i="25"/>
  <c r="C65" i="25" s="1"/>
  <c r="D65" i="25" s="1"/>
  <c r="B69" i="25"/>
  <c r="C69" i="25" s="1"/>
  <c r="D69" i="25" s="1"/>
  <c r="B73" i="25"/>
  <c r="C73" i="25" s="1"/>
  <c r="D73" i="25" s="1"/>
  <c r="B77" i="25"/>
  <c r="C77" i="25" s="1"/>
  <c r="D77" i="25" s="1"/>
  <c r="B81" i="25"/>
  <c r="C81" i="25" s="1"/>
  <c r="D81" i="25" s="1"/>
  <c r="B85" i="25"/>
  <c r="C85" i="25" s="1"/>
  <c r="D85" i="25" s="1"/>
  <c r="B89" i="25"/>
  <c r="C89" i="25" s="1"/>
  <c r="D89" i="25" s="1"/>
  <c r="B93" i="25"/>
  <c r="C93" i="25" s="1"/>
  <c r="D93" i="25" s="1"/>
  <c r="B97" i="25"/>
  <c r="C97" i="25" s="1"/>
  <c r="D97" i="25" s="1"/>
  <c r="B101" i="25"/>
  <c r="C101" i="25" s="1"/>
  <c r="D101" i="25" s="1"/>
  <c r="B105" i="25"/>
  <c r="C105" i="25" s="1"/>
  <c r="D105" i="25" s="1"/>
  <c r="B109" i="25"/>
  <c r="C109" i="25" s="1"/>
  <c r="D109" i="25" s="1"/>
  <c r="B113" i="25"/>
  <c r="C113" i="25" s="1"/>
  <c r="D113" i="25" s="1"/>
  <c r="B117" i="25"/>
  <c r="C117" i="25" s="1"/>
  <c r="D117" i="25" s="1"/>
  <c r="B121" i="25"/>
  <c r="C121" i="25" s="1"/>
  <c r="D121" i="25" s="1"/>
  <c r="B125" i="25"/>
  <c r="C125" i="25" s="1"/>
  <c r="D125" i="25" s="1"/>
  <c r="B129" i="25"/>
  <c r="C129" i="25" s="1"/>
  <c r="D129" i="25" s="1"/>
  <c r="B133" i="25"/>
  <c r="C133" i="25" s="1"/>
  <c r="D133" i="25" s="1"/>
  <c r="B137" i="25"/>
  <c r="C137" i="25" s="1"/>
  <c r="D137" i="25" s="1"/>
  <c r="B141" i="25"/>
  <c r="C141" i="25" s="1"/>
  <c r="D141" i="25" s="1"/>
  <c r="B145" i="25"/>
  <c r="C145" i="25" s="1"/>
  <c r="D145" i="25" s="1"/>
  <c r="B149" i="25"/>
  <c r="C149" i="25" s="1"/>
  <c r="D149" i="25" s="1"/>
  <c r="B153" i="25"/>
  <c r="C153" i="25" s="1"/>
  <c r="D153" i="25" s="1"/>
  <c r="B157" i="25"/>
  <c r="C157" i="25" s="1"/>
  <c r="D157" i="25" s="1"/>
  <c r="B161" i="25"/>
  <c r="C161" i="25" s="1"/>
  <c r="D161" i="25" s="1"/>
  <c r="B165" i="25"/>
  <c r="C165" i="25" s="1"/>
  <c r="D165" i="25" s="1"/>
  <c r="B169" i="25"/>
  <c r="C169" i="25" s="1"/>
  <c r="D169" i="25" s="1"/>
  <c r="B173" i="25"/>
  <c r="C173" i="25" s="1"/>
  <c r="D173" i="25" s="1"/>
  <c r="B177" i="25"/>
  <c r="C177" i="25" s="1"/>
  <c r="D177" i="25" s="1"/>
  <c r="B181" i="25"/>
  <c r="C181" i="25" s="1"/>
  <c r="D181" i="25" s="1"/>
  <c r="B185" i="25"/>
  <c r="C185" i="25" s="1"/>
  <c r="D185" i="25" s="1"/>
  <c r="B189" i="25"/>
  <c r="C189" i="25" s="1"/>
  <c r="D189" i="25" s="1"/>
  <c r="B193" i="25"/>
  <c r="C193" i="25" s="1"/>
  <c r="D193" i="25" s="1"/>
  <c r="B197" i="25"/>
  <c r="C197" i="25" s="1"/>
  <c r="D197" i="25" s="1"/>
  <c r="B201" i="25"/>
  <c r="C201" i="25" s="1"/>
  <c r="D201" i="25" s="1"/>
  <c r="B205" i="25"/>
  <c r="C205" i="25" s="1"/>
  <c r="D205" i="25" s="1"/>
  <c r="B5" i="25"/>
  <c r="C5" i="25" s="1"/>
  <c r="D5" i="25" s="1"/>
  <c r="B10" i="25"/>
  <c r="C10" i="25" s="1"/>
  <c r="D10" i="25" s="1"/>
  <c r="B14" i="25"/>
  <c r="C14" i="25" s="1"/>
  <c r="D14" i="25" s="1"/>
  <c r="B18" i="25"/>
  <c r="C18" i="25" s="1"/>
  <c r="D18" i="25" s="1"/>
  <c r="B22" i="25"/>
  <c r="C22" i="25" s="1"/>
  <c r="D22" i="25" s="1"/>
  <c r="B26" i="25"/>
  <c r="C26" i="25" s="1"/>
  <c r="D26" i="25" s="1"/>
  <c r="B30" i="25"/>
  <c r="C30" i="25" s="1"/>
  <c r="D30" i="25" s="1"/>
  <c r="B34" i="25"/>
  <c r="C34" i="25" s="1"/>
  <c r="D34" i="25" s="1"/>
  <c r="B38" i="25"/>
  <c r="C38" i="25" s="1"/>
  <c r="D38" i="25" s="1"/>
  <c r="B42" i="25"/>
  <c r="C42" i="25" s="1"/>
  <c r="D42" i="25" s="1"/>
  <c r="B46" i="25"/>
  <c r="C46" i="25" s="1"/>
  <c r="D46" i="25" s="1"/>
  <c r="B50" i="25"/>
  <c r="C50" i="25" s="1"/>
  <c r="D50" i="25" s="1"/>
  <c r="B54" i="25"/>
  <c r="C54" i="25" s="1"/>
  <c r="D54" i="25" s="1"/>
  <c r="B58" i="25"/>
  <c r="C58" i="25" s="1"/>
  <c r="D58" i="25" s="1"/>
  <c r="B62" i="25"/>
  <c r="C62" i="25" s="1"/>
  <c r="D62" i="25" s="1"/>
  <c r="B66" i="25"/>
  <c r="C66" i="25" s="1"/>
  <c r="D66" i="25" s="1"/>
  <c r="B70" i="25"/>
  <c r="C70" i="25" s="1"/>
  <c r="D70" i="25" s="1"/>
  <c r="B74" i="25"/>
  <c r="C74" i="25" s="1"/>
  <c r="D74" i="25" s="1"/>
  <c r="B78" i="25"/>
  <c r="C78" i="25" s="1"/>
  <c r="D78" i="25" s="1"/>
  <c r="B82" i="25"/>
  <c r="C82" i="25" s="1"/>
  <c r="D82" i="25" s="1"/>
  <c r="B86" i="25"/>
  <c r="C86" i="25" s="1"/>
  <c r="D86" i="25" s="1"/>
  <c r="B90" i="25"/>
  <c r="C90" i="25" s="1"/>
  <c r="D90" i="25" s="1"/>
  <c r="B94" i="25"/>
  <c r="C94" i="25" s="1"/>
  <c r="D94" i="25" s="1"/>
  <c r="B98" i="25"/>
  <c r="C98" i="25" s="1"/>
  <c r="D98" i="25" s="1"/>
  <c r="B102" i="25"/>
  <c r="C102" i="25" s="1"/>
  <c r="D102" i="25" s="1"/>
  <c r="B106" i="25"/>
  <c r="C106" i="25" s="1"/>
  <c r="D106" i="25" s="1"/>
  <c r="B110" i="25"/>
  <c r="C110" i="25" s="1"/>
  <c r="D110" i="25" s="1"/>
  <c r="B114" i="25"/>
  <c r="C114" i="25" s="1"/>
  <c r="D114" i="25" s="1"/>
  <c r="B118" i="25"/>
  <c r="C118" i="25" s="1"/>
  <c r="D118" i="25" s="1"/>
  <c r="B122" i="25"/>
  <c r="C122" i="25" s="1"/>
  <c r="D122" i="25" s="1"/>
  <c r="B126" i="25"/>
  <c r="C126" i="25" s="1"/>
  <c r="D126" i="25" s="1"/>
  <c r="B130" i="25"/>
  <c r="C130" i="25" s="1"/>
  <c r="D130" i="25" s="1"/>
  <c r="B134" i="25"/>
  <c r="C134" i="25" s="1"/>
  <c r="D134" i="25" s="1"/>
  <c r="B138" i="25"/>
  <c r="C138" i="25" s="1"/>
  <c r="D138" i="25" s="1"/>
  <c r="B142" i="25"/>
  <c r="C142" i="25" s="1"/>
  <c r="D142" i="25" s="1"/>
  <c r="B146" i="25"/>
  <c r="C146" i="25" s="1"/>
  <c r="D146" i="25" s="1"/>
  <c r="B150" i="25"/>
  <c r="C150" i="25" s="1"/>
  <c r="D150" i="25" s="1"/>
  <c r="B154" i="25"/>
  <c r="C154" i="25" s="1"/>
  <c r="D154" i="25" s="1"/>
  <c r="B158" i="25"/>
  <c r="C158" i="25" s="1"/>
  <c r="D158" i="25" s="1"/>
  <c r="B162" i="25"/>
  <c r="C162" i="25" s="1"/>
  <c r="D162" i="25" s="1"/>
  <c r="B166" i="25"/>
  <c r="C166" i="25" s="1"/>
  <c r="D166" i="25" s="1"/>
  <c r="B170" i="25"/>
  <c r="C170" i="25" s="1"/>
  <c r="D170" i="25" s="1"/>
  <c r="B174" i="25"/>
  <c r="C174" i="25" s="1"/>
  <c r="D174" i="25" s="1"/>
  <c r="B178" i="25"/>
  <c r="C178" i="25" s="1"/>
  <c r="D178" i="25" s="1"/>
  <c r="B182" i="25"/>
  <c r="C182" i="25" s="1"/>
  <c r="D182" i="25" s="1"/>
  <c r="B186" i="25"/>
  <c r="C186" i="25" s="1"/>
  <c r="D186" i="25" s="1"/>
  <c r="B190" i="25"/>
  <c r="C190" i="25" s="1"/>
  <c r="D190" i="25" s="1"/>
  <c r="B194" i="25"/>
  <c r="C194" i="25" s="1"/>
  <c r="D194" i="25" s="1"/>
  <c r="B198" i="25"/>
  <c r="C198" i="25" s="1"/>
  <c r="D198" i="25" s="1"/>
  <c r="B202" i="25"/>
  <c r="C202" i="25" s="1"/>
  <c r="D202" i="25" s="1"/>
  <c r="B206" i="25"/>
  <c r="C206" i="25" s="1"/>
  <c r="D206" i="25" s="1"/>
  <c r="B7" i="25"/>
  <c r="C7" i="25" s="1"/>
  <c r="D7" i="25" s="1"/>
  <c r="B11" i="25"/>
  <c r="C11" i="25" s="1"/>
  <c r="D11" i="25" s="1"/>
  <c r="B15" i="25"/>
  <c r="C15" i="25" s="1"/>
  <c r="D15" i="25" s="1"/>
  <c r="B19" i="25"/>
  <c r="C19" i="25" s="1"/>
  <c r="D19" i="25" s="1"/>
  <c r="B23" i="25"/>
  <c r="C23" i="25" s="1"/>
  <c r="D23" i="25" s="1"/>
  <c r="B27" i="25"/>
  <c r="C27" i="25" s="1"/>
  <c r="D27" i="25" s="1"/>
  <c r="B31" i="25"/>
  <c r="C31" i="25" s="1"/>
  <c r="D31" i="25" s="1"/>
  <c r="B35" i="25"/>
  <c r="C35" i="25" s="1"/>
  <c r="D35" i="25" s="1"/>
  <c r="B39" i="25"/>
  <c r="C39" i="25" s="1"/>
  <c r="D39" i="25" s="1"/>
  <c r="B43" i="25"/>
  <c r="C43" i="25" s="1"/>
  <c r="D43" i="25" s="1"/>
  <c r="B47" i="25"/>
  <c r="C47" i="25" s="1"/>
  <c r="D47" i="25" s="1"/>
  <c r="B51" i="25"/>
  <c r="C51" i="25" s="1"/>
  <c r="D51" i="25" s="1"/>
  <c r="B55" i="25"/>
  <c r="C55" i="25" s="1"/>
  <c r="D55" i="25" s="1"/>
  <c r="B59" i="25"/>
  <c r="C59" i="25" s="1"/>
  <c r="D59" i="25" s="1"/>
  <c r="B63" i="25"/>
  <c r="C63" i="25" s="1"/>
  <c r="D63" i="25" s="1"/>
  <c r="B67" i="25"/>
  <c r="C67" i="25" s="1"/>
  <c r="D67" i="25" s="1"/>
  <c r="B71" i="25"/>
  <c r="C71" i="25" s="1"/>
  <c r="D71" i="25" s="1"/>
  <c r="B75" i="25"/>
  <c r="C75" i="25" s="1"/>
  <c r="D75" i="25" s="1"/>
  <c r="B79" i="25"/>
  <c r="C79" i="25" s="1"/>
  <c r="D79" i="25" s="1"/>
  <c r="B83" i="25"/>
  <c r="C83" i="25" s="1"/>
  <c r="D83" i="25" s="1"/>
  <c r="B87" i="25"/>
  <c r="C87" i="25" s="1"/>
  <c r="D87" i="25" s="1"/>
  <c r="B91" i="25"/>
  <c r="C91" i="25" s="1"/>
  <c r="D91" i="25" s="1"/>
  <c r="B95" i="25"/>
  <c r="C95" i="25" s="1"/>
  <c r="D95" i="25" s="1"/>
  <c r="B99" i="25"/>
  <c r="C99" i="25" s="1"/>
  <c r="D99" i="25" s="1"/>
  <c r="B103" i="25"/>
  <c r="C103" i="25" s="1"/>
  <c r="D103" i="25" s="1"/>
  <c r="B107" i="25"/>
  <c r="C107" i="25" s="1"/>
  <c r="D107" i="25" s="1"/>
  <c r="B111" i="25"/>
  <c r="C111" i="25" s="1"/>
  <c r="D111" i="25" s="1"/>
  <c r="B115" i="25"/>
  <c r="C115" i="25" s="1"/>
  <c r="D115" i="25" s="1"/>
  <c r="B119" i="25"/>
  <c r="C119" i="25" s="1"/>
  <c r="D119" i="25" s="1"/>
  <c r="B123" i="25"/>
  <c r="C123" i="25" s="1"/>
  <c r="D123" i="25" s="1"/>
  <c r="B127" i="25"/>
  <c r="C127" i="25" s="1"/>
  <c r="D127" i="25" s="1"/>
  <c r="B131" i="25"/>
  <c r="C131" i="25" s="1"/>
  <c r="D131" i="25" s="1"/>
  <c r="B135" i="25"/>
  <c r="C135" i="25" s="1"/>
  <c r="D135" i="25" s="1"/>
  <c r="B139" i="25"/>
  <c r="C139" i="25" s="1"/>
  <c r="D139" i="25" s="1"/>
  <c r="B143" i="25"/>
  <c r="C143" i="25" s="1"/>
  <c r="D143" i="25" s="1"/>
  <c r="B147" i="25"/>
  <c r="C147" i="25" s="1"/>
  <c r="D147" i="25" s="1"/>
  <c r="B151" i="25"/>
  <c r="C151" i="25" s="1"/>
  <c r="D151" i="25" s="1"/>
  <c r="B155" i="25"/>
  <c r="C155" i="25" s="1"/>
  <c r="D155" i="25" s="1"/>
  <c r="B159" i="25"/>
  <c r="C159" i="25" s="1"/>
  <c r="D159" i="25" s="1"/>
  <c r="B163" i="25"/>
  <c r="C163" i="25" s="1"/>
  <c r="D163" i="25" s="1"/>
  <c r="B167" i="25"/>
  <c r="C167" i="25" s="1"/>
  <c r="D167" i="25" s="1"/>
  <c r="B171" i="25"/>
  <c r="C171" i="25" s="1"/>
  <c r="D171" i="25" s="1"/>
  <c r="B175" i="25"/>
  <c r="C175" i="25" s="1"/>
  <c r="D175" i="25" s="1"/>
  <c r="B179" i="25"/>
  <c r="C179" i="25" s="1"/>
  <c r="D179" i="25" s="1"/>
  <c r="B183" i="25"/>
  <c r="C183" i="25" s="1"/>
  <c r="D183" i="25" s="1"/>
  <c r="B187" i="25"/>
  <c r="C187" i="25" s="1"/>
  <c r="D187" i="25" s="1"/>
  <c r="B191" i="25"/>
  <c r="C191" i="25" s="1"/>
  <c r="D191" i="25" s="1"/>
  <c r="B195" i="25"/>
  <c r="C195" i="25" s="1"/>
  <c r="D195" i="25" s="1"/>
  <c r="B199" i="25"/>
  <c r="C199" i="25" s="1"/>
  <c r="D199" i="25" s="1"/>
  <c r="B203" i="25"/>
  <c r="C203" i="25" s="1"/>
  <c r="D203" i="25" s="1"/>
  <c r="B207" i="25"/>
  <c r="C207" i="25" s="1"/>
  <c r="D207" i="25" s="1"/>
  <c r="B209" i="25"/>
  <c r="C209" i="25" s="1"/>
  <c r="D209" i="25" s="1"/>
  <c r="B214" i="25"/>
  <c r="C214" i="25" s="1"/>
  <c r="D214" i="25" s="1"/>
  <c r="B218" i="25"/>
  <c r="C218" i="25" s="1"/>
  <c r="D218" i="25" s="1"/>
  <c r="B222" i="25"/>
  <c r="C222" i="25" s="1"/>
  <c r="D222" i="25" s="1"/>
  <c r="B226" i="25"/>
  <c r="C226" i="25" s="1"/>
  <c r="D226" i="25" s="1"/>
  <c r="B230" i="25"/>
  <c r="C230" i="25" s="1"/>
  <c r="D230" i="25" s="1"/>
  <c r="B234" i="25"/>
  <c r="C234" i="25" s="1"/>
  <c r="D234" i="25" s="1"/>
  <c r="B238" i="25"/>
  <c r="C238" i="25" s="1"/>
  <c r="D238" i="25" s="1"/>
  <c r="B242" i="25"/>
  <c r="C242" i="25" s="1"/>
  <c r="D242" i="25" s="1"/>
  <c r="B246" i="25"/>
  <c r="C246" i="25" s="1"/>
  <c r="D246" i="25" s="1"/>
  <c r="B250" i="25"/>
  <c r="C250" i="25" s="1"/>
  <c r="D250" i="25" s="1"/>
  <c r="B254" i="25"/>
  <c r="C254" i="25" s="1"/>
  <c r="D254" i="25" s="1"/>
  <c r="B258" i="25"/>
  <c r="C258" i="25" s="1"/>
  <c r="D258" i="25" s="1"/>
  <c r="B262" i="25"/>
  <c r="C262" i="25" s="1"/>
  <c r="D262" i="25" s="1"/>
  <c r="B266" i="25"/>
  <c r="C266" i="25" s="1"/>
  <c r="D266" i="25" s="1"/>
  <c r="B270" i="25"/>
  <c r="C270" i="25" s="1"/>
  <c r="D270" i="25" s="1"/>
  <c r="B274" i="25"/>
  <c r="C274" i="25" s="1"/>
  <c r="D274" i="25" s="1"/>
  <c r="B278" i="25"/>
  <c r="C278" i="25" s="1"/>
  <c r="D278" i="25" s="1"/>
  <c r="B282" i="25"/>
  <c r="C282" i="25" s="1"/>
  <c r="D282" i="25" s="1"/>
  <c r="B286" i="25"/>
  <c r="C286" i="25" s="1"/>
  <c r="D286" i="25" s="1"/>
  <c r="B290" i="25"/>
  <c r="C290" i="25" s="1"/>
  <c r="D290" i="25" s="1"/>
  <c r="B294" i="25"/>
  <c r="C294" i="25" s="1"/>
  <c r="D294" i="25" s="1"/>
  <c r="B298" i="25"/>
  <c r="C298" i="25" s="1"/>
  <c r="D298" i="25" s="1"/>
  <c r="B302" i="25"/>
  <c r="C302" i="25" s="1"/>
  <c r="D302" i="25" s="1"/>
  <c r="B306" i="25"/>
  <c r="C306" i="25" s="1"/>
  <c r="D306" i="25" s="1"/>
  <c r="B310" i="25"/>
  <c r="C310" i="25" s="1"/>
  <c r="D310" i="25" s="1"/>
  <c r="B314" i="25"/>
  <c r="C314" i="25" s="1"/>
  <c r="D314" i="25" s="1"/>
  <c r="B318" i="25"/>
  <c r="C318" i="25" s="1"/>
  <c r="D318" i="25" s="1"/>
  <c r="B322" i="25"/>
  <c r="C322" i="25" s="1"/>
  <c r="D322" i="25" s="1"/>
  <c r="B326" i="25"/>
  <c r="C326" i="25" s="1"/>
  <c r="D326" i="25" s="1"/>
  <c r="B330" i="25"/>
  <c r="C330" i="25" s="1"/>
  <c r="D330" i="25" s="1"/>
  <c r="B334" i="25"/>
  <c r="C334" i="25" s="1"/>
  <c r="D334" i="25" s="1"/>
  <c r="B338" i="25"/>
  <c r="C338" i="25" s="1"/>
  <c r="D338" i="25" s="1"/>
  <c r="B342" i="25"/>
  <c r="C342" i="25" s="1"/>
  <c r="D342" i="25" s="1"/>
  <c r="B346" i="25"/>
  <c r="C346" i="25" s="1"/>
  <c r="D346" i="25" s="1"/>
  <c r="B350" i="25"/>
  <c r="C350" i="25" s="1"/>
  <c r="D350" i="25" s="1"/>
  <c r="B354" i="25"/>
  <c r="C354" i="25" s="1"/>
  <c r="D354" i="25" s="1"/>
  <c r="B358" i="25"/>
  <c r="C358" i="25" s="1"/>
  <c r="D358" i="25" s="1"/>
  <c r="B362" i="25"/>
  <c r="C362" i="25" s="1"/>
  <c r="D362" i="25" s="1"/>
  <c r="B366" i="25"/>
  <c r="C366" i="25" s="1"/>
  <c r="D366" i="25" s="1"/>
  <c r="B370" i="25"/>
  <c r="C370" i="25" s="1"/>
  <c r="D370" i="25" s="1"/>
  <c r="B374" i="25"/>
  <c r="C374" i="25" s="1"/>
  <c r="D374" i="25" s="1"/>
  <c r="B378" i="25"/>
  <c r="C378" i="25" s="1"/>
  <c r="D378" i="25" s="1"/>
  <c r="B382" i="25"/>
  <c r="C382" i="25" s="1"/>
  <c r="D382" i="25" s="1"/>
  <c r="B386" i="25"/>
  <c r="C386" i="25" s="1"/>
  <c r="D386" i="25" s="1"/>
  <c r="B390" i="25"/>
  <c r="C390" i="25" s="1"/>
  <c r="D390" i="25" s="1"/>
  <c r="B394" i="25"/>
  <c r="C394" i="25" s="1"/>
  <c r="D394" i="25" s="1"/>
  <c r="B398" i="25"/>
  <c r="C398" i="25" s="1"/>
  <c r="D398" i="25" s="1"/>
  <c r="B402" i="25"/>
  <c r="C402" i="25" s="1"/>
  <c r="D402" i="25" s="1"/>
  <c r="B210" i="25"/>
  <c r="C210" i="25" s="1"/>
  <c r="D210" i="25" s="1"/>
  <c r="B223" i="25"/>
  <c r="C223" i="25" s="1"/>
  <c r="D223" i="25" s="1"/>
  <c r="B231" i="25"/>
  <c r="C231" i="25" s="1"/>
  <c r="D231" i="25" s="1"/>
  <c r="B243" i="25"/>
  <c r="C243" i="25" s="1"/>
  <c r="D243" i="25" s="1"/>
  <c r="B255" i="25"/>
  <c r="C255" i="25" s="1"/>
  <c r="D255" i="25" s="1"/>
  <c r="B267" i="25"/>
  <c r="C267" i="25" s="1"/>
  <c r="D267" i="25" s="1"/>
  <c r="B279" i="25"/>
  <c r="C279" i="25" s="1"/>
  <c r="D279" i="25" s="1"/>
  <c r="B291" i="25"/>
  <c r="C291" i="25" s="1"/>
  <c r="D291" i="25" s="1"/>
  <c r="B303" i="25"/>
  <c r="C303" i="25" s="1"/>
  <c r="D303" i="25" s="1"/>
  <c r="B311" i="25"/>
  <c r="C311" i="25" s="1"/>
  <c r="D311" i="25" s="1"/>
  <c r="B323" i="25"/>
  <c r="C323" i="25" s="1"/>
  <c r="D323" i="25" s="1"/>
  <c r="B335" i="25"/>
  <c r="C335" i="25" s="1"/>
  <c r="D335" i="25" s="1"/>
  <c r="B347" i="25"/>
  <c r="C347" i="25" s="1"/>
  <c r="D347" i="25" s="1"/>
  <c r="B355" i="25"/>
  <c r="C355" i="25" s="1"/>
  <c r="D355" i="25" s="1"/>
  <c r="B367" i="25"/>
  <c r="C367" i="25" s="1"/>
  <c r="D367" i="25" s="1"/>
  <c r="B379" i="25"/>
  <c r="C379" i="25" s="1"/>
  <c r="D379" i="25" s="1"/>
  <c r="B391" i="25"/>
  <c r="C391" i="25" s="1"/>
  <c r="D391" i="25" s="1"/>
  <c r="B403" i="25"/>
  <c r="C403" i="25" s="1"/>
  <c r="D403" i="25" s="1"/>
  <c r="B211" i="25"/>
  <c r="C211" i="25" s="1"/>
  <c r="D211" i="25" s="1"/>
  <c r="B216" i="25"/>
  <c r="C216" i="25" s="1"/>
  <c r="D216" i="25" s="1"/>
  <c r="B220" i="25"/>
  <c r="C220" i="25" s="1"/>
  <c r="D220" i="25" s="1"/>
  <c r="B224" i="25"/>
  <c r="C224" i="25" s="1"/>
  <c r="D224" i="25" s="1"/>
  <c r="B228" i="25"/>
  <c r="C228" i="25" s="1"/>
  <c r="D228" i="25" s="1"/>
  <c r="B232" i="25"/>
  <c r="C232" i="25" s="1"/>
  <c r="D232" i="25" s="1"/>
  <c r="B236" i="25"/>
  <c r="C236" i="25" s="1"/>
  <c r="D236" i="25" s="1"/>
  <c r="B240" i="25"/>
  <c r="C240" i="25" s="1"/>
  <c r="D240" i="25" s="1"/>
  <c r="B244" i="25"/>
  <c r="C244" i="25" s="1"/>
  <c r="D244" i="25" s="1"/>
  <c r="B248" i="25"/>
  <c r="C248" i="25" s="1"/>
  <c r="D248" i="25" s="1"/>
  <c r="B252" i="25"/>
  <c r="C252" i="25" s="1"/>
  <c r="D252" i="25" s="1"/>
  <c r="B256" i="25"/>
  <c r="C256" i="25" s="1"/>
  <c r="D256" i="25" s="1"/>
  <c r="B260" i="25"/>
  <c r="C260" i="25" s="1"/>
  <c r="D260" i="25" s="1"/>
  <c r="B264" i="25"/>
  <c r="C264" i="25" s="1"/>
  <c r="D264" i="25" s="1"/>
  <c r="B268" i="25"/>
  <c r="C268" i="25" s="1"/>
  <c r="D268" i="25" s="1"/>
  <c r="B272" i="25"/>
  <c r="C272" i="25" s="1"/>
  <c r="D272" i="25" s="1"/>
  <c r="B276" i="25"/>
  <c r="C276" i="25" s="1"/>
  <c r="D276" i="25" s="1"/>
  <c r="B280" i="25"/>
  <c r="C280" i="25" s="1"/>
  <c r="D280" i="25" s="1"/>
  <c r="B284" i="25"/>
  <c r="C284" i="25" s="1"/>
  <c r="D284" i="25" s="1"/>
  <c r="B288" i="25"/>
  <c r="C288" i="25" s="1"/>
  <c r="D288" i="25" s="1"/>
  <c r="B292" i="25"/>
  <c r="C292" i="25" s="1"/>
  <c r="D292" i="25" s="1"/>
  <c r="B296" i="25"/>
  <c r="C296" i="25" s="1"/>
  <c r="D296" i="25" s="1"/>
  <c r="B300" i="25"/>
  <c r="C300" i="25" s="1"/>
  <c r="D300" i="25" s="1"/>
  <c r="B304" i="25"/>
  <c r="C304" i="25" s="1"/>
  <c r="D304" i="25" s="1"/>
  <c r="B308" i="25"/>
  <c r="C308" i="25" s="1"/>
  <c r="D308" i="25" s="1"/>
  <c r="B312" i="25"/>
  <c r="C312" i="25" s="1"/>
  <c r="D312" i="25" s="1"/>
  <c r="B316" i="25"/>
  <c r="C316" i="25" s="1"/>
  <c r="D316" i="25" s="1"/>
  <c r="B320" i="25"/>
  <c r="C320" i="25" s="1"/>
  <c r="D320" i="25" s="1"/>
  <c r="B324" i="25"/>
  <c r="C324" i="25" s="1"/>
  <c r="D324" i="25" s="1"/>
  <c r="B328" i="25"/>
  <c r="C328" i="25" s="1"/>
  <c r="D328" i="25" s="1"/>
  <c r="B332" i="25"/>
  <c r="C332" i="25" s="1"/>
  <c r="D332" i="25" s="1"/>
  <c r="B336" i="25"/>
  <c r="C336" i="25" s="1"/>
  <c r="D336" i="25" s="1"/>
  <c r="B340" i="25"/>
  <c r="C340" i="25" s="1"/>
  <c r="D340" i="25" s="1"/>
  <c r="B344" i="25"/>
  <c r="C344" i="25" s="1"/>
  <c r="D344" i="25" s="1"/>
  <c r="B348" i="25"/>
  <c r="C348" i="25" s="1"/>
  <c r="D348" i="25" s="1"/>
  <c r="B352" i="25"/>
  <c r="C352" i="25" s="1"/>
  <c r="D352" i="25" s="1"/>
  <c r="B356" i="25"/>
  <c r="C356" i="25" s="1"/>
  <c r="D356" i="25" s="1"/>
  <c r="B360" i="25"/>
  <c r="C360" i="25" s="1"/>
  <c r="D360" i="25" s="1"/>
  <c r="B364" i="25"/>
  <c r="C364" i="25" s="1"/>
  <c r="D364" i="25" s="1"/>
  <c r="B368" i="25"/>
  <c r="C368" i="25" s="1"/>
  <c r="D368" i="25" s="1"/>
  <c r="B372" i="25"/>
  <c r="C372" i="25" s="1"/>
  <c r="D372" i="25" s="1"/>
  <c r="B376" i="25"/>
  <c r="C376" i="25" s="1"/>
  <c r="D376" i="25" s="1"/>
  <c r="B380" i="25"/>
  <c r="C380" i="25" s="1"/>
  <c r="D380" i="25" s="1"/>
  <c r="B384" i="25"/>
  <c r="C384" i="25" s="1"/>
  <c r="D384" i="25" s="1"/>
  <c r="B388" i="25"/>
  <c r="C388" i="25" s="1"/>
  <c r="D388" i="25" s="1"/>
  <c r="B392" i="25"/>
  <c r="C392" i="25" s="1"/>
  <c r="D392" i="25" s="1"/>
  <c r="B396" i="25"/>
  <c r="C396" i="25" s="1"/>
  <c r="D396" i="25" s="1"/>
  <c r="B400" i="25"/>
  <c r="C400" i="25" s="1"/>
  <c r="D400" i="25" s="1"/>
  <c r="B404" i="25"/>
  <c r="C404" i="25" s="1"/>
  <c r="D404" i="25" s="1"/>
  <c r="B219" i="25"/>
  <c r="C219" i="25" s="1"/>
  <c r="D219" i="25" s="1"/>
  <c r="B235" i="25"/>
  <c r="C235" i="25" s="1"/>
  <c r="D235" i="25" s="1"/>
  <c r="B251" i="25"/>
  <c r="C251" i="25" s="1"/>
  <c r="D251" i="25" s="1"/>
  <c r="B263" i="25"/>
  <c r="C263" i="25" s="1"/>
  <c r="D263" i="25" s="1"/>
  <c r="B275" i="25"/>
  <c r="C275" i="25" s="1"/>
  <c r="D275" i="25" s="1"/>
  <c r="B287" i="25"/>
  <c r="C287" i="25" s="1"/>
  <c r="D287" i="25" s="1"/>
  <c r="B299" i="25"/>
  <c r="C299" i="25" s="1"/>
  <c r="D299" i="25" s="1"/>
  <c r="B315" i="25"/>
  <c r="C315" i="25" s="1"/>
  <c r="D315" i="25" s="1"/>
  <c r="B327" i="25"/>
  <c r="C327" i="25" s="1"/>
  <c r="D327" i="25" s="1"/>
  <c r="B343" i="25"/>
  <c r="C343" i="25" s="1"/>
  <c r="D343" i="25" s="1"/>
  <c r="B359" i="25"/>
  <c r="C359" i="25" s="1"/>
  <c r="D359" i="25" s="1"/>
  <c r="B371" i="25"/>
  <c r="C371" i="25" s="1"/>
  <c r="D371" i="25" s="1"/>
  <c r="B383" i="25"/>
  <c r="C383" i="25" s="1"/>
  <c r="D383" i="25" s="1"/>
  <c r="B395" i="25"/>
  <c r="C395" i="25" s="1"/>
  <c r="D395" i="25" s="1"/>
  <c r="B213" i="25"/>
  <c r="C213" i="25" s="1"/>
  <c r="D213" i="25" s="1"/>
  <c r="B217" i="25"/>
  <c r="C217" i="25" s="1"/>
  <c r="D217" i="25" s="1"/>
  <c r="B221" i="25"/>
  <c r="C221" i="25" s="1"/>
  <c r="D221" i="25" s="1"/>
  <c r="B225" i="25"/>
  <c r="C225" i="25" s="1"/>
  <c r="D225" i="25" s="1"/>
  <c r="B229" i="25"/>
  <c r="C229" i="25" s="1"/>
  <c r="D229" i="25" s="1"/>
  <c r="B233" i="25"/>
  <c r="C233" i="25" s="1"/>
  <c r="D233" i="25" s="1"/>
  <c r="B237" i="25"/>
  <c r="C237" i="25" s="1"/>
  <c r="D237" i="25" s="1"/>
  <c r="B241" i="25"/>
  <c r="C241" i="25" s="1"/>
  <c r="D241" i="25" s="1"/>
  <c r="B245" i="25"/>
  <c r="C245" i="25" s="1"/>
  <c r="D245" i="25" s="1"/>
  <c r="B249" i="25"/>
  <c r="C249" i="25" s="1"/>
  <c r="D249" i="25" s="1"/>
  <c r="B253" i="25"/>
  <c r="C253" i="25" s="1"/>
  <c r="D253" i="25" s="1"/>
  <c r="B257" i="25"/>
  <c r="C257" i="25" s="1"/>
  <c r="D257" i="25" s="1"/>
  <c r="B261" i="25"/>
  <c r="C261" i="25" s="1"/>
  <c r="D261" i="25" s="1"/>
  <c r="B265" i="25"/>
  <c r="C265" i="25" s="1"/>
  <c r="D265" i="25" s="1"/>
  <c r="B269" i="25"/>
  <c r="C269" i="25" s="1"/>
  <c r="D269" i="25" s="1"/>
  <c r="B273" i="25"/>
  <c r="C273" i="25" s="1"/>
  <c r="D273" i="25" s="1"/>
  <c r="B277" i="25"/>
  <c r="C277" i="25" s="1"/>
  <c r="D277" i="25" s="1"/>
  <c r="B281" i="25"/>
  <c r="C281" i="25" s="1"/>
  <c r="D281" i="25" s="1"/>
  <c r="B285" i="25"/>
  <c r="C285" i="25" s="1"/>
  <c r="D285" i="25" s="1"/>
  <c r="B289" i="25"/>
  <c r="C289" i="25" s="1"/>
  <c r="D289" i="25" s="1"/>
  <c r="B293" i="25"/>
  <c r="C293" i="25" s="1"/>
  <c r="D293" i="25" s="1"/>
  <c r="B297" i="25"/>
  <c r="C297" i="25" s="1"/>
  <c r="D297" i="25" s="1"/>
  <c r="B301" i="25"/>
  <c r="C301" i="25" s="1"/>
  <c r="D301" i="25" s="1"/>
  <c r="B305" i="25"/>
  <c r="C305" i="25" s="1"/>
  <c r="D305" i="25" s="1"/>
  <c r="B309" i="25"/>
  <c r="C309" i="25" s="1"/>
  <c r="D309" i="25" s="1"/>
  <c r="B313" i="25"/>
  <c r="C313" i="25" s="1"/>
  <c r="D313" i="25" s="1"/>
  <c r="B317" i="25"/>
  <c r="C317" i="25" s="1"/>
  <c r="D317" i="25" s="1"/>
  <c r="B321" i="25"/>
  <c r="C321" i="25" s="1"/>
  <c r="D321" i="25" s="1"/>
  <c r="B325" i="25"/>
  <c r="C325" i="25" s="1"/>
  <c r="D325" i="25" s="1"/>
  <c r="B329" i="25"/>
  <c r="C329" i="25" s="1"/>
  <c r="D329" i="25" s="1"/>
  <c r="B333" i="25"/>
  <c r="C333" i="25" s="1"/>
  <c r="D333" i="25" s="1"/>
  <c r="B337" i="25"/>
  <c r="C337" i="25" s="1"/>
  <c r="D337" i="25" s="1"/>
  <c r="B341" i="25"/>
  <c r="C341" i="25" s="1"/>
  <c r="D341" i="25" s="1"/>
  <c r="B345" i="25"/>
  <c r="C345" i="25" s="1"/>
  <c r="D345" i="25" s="1"/>
  <c r="B349" i="25"/>
  <c r="C349" i="25" s="1"/>
  <c r="D349" i="25" s="1"/>
  <c r="B353" i="25"/>
  <c r="C353" i="25" s="1"/>
  <c r="D353" i="25" s="1"/>
  <c r="B357" i="25"/>
  <c r="C357" i="25" s="1"/>
  <c r="D357" i="25" s="1"/>
  <c r="B361" i="25"/>
  <c r="C361" i="25" s="1"/>
  <c r="D361" i="25" s="1"/>
  <c r="B365" i="25"/>
  <c r="C365" i="25" s="1"/>
  <c r="D365" i="25" s="1"/>
  <c r="B369" i="25"/>
  <c r="C369" i="25" s="1"/>
  <c r="D369" i="25" s="1"/>
  <c r="B373" i="25"/>
  <c r="C373" i="25" s="1"/>
  <c r="D373" i="25" s="1"/>
  <c r="B377" i="25"/>
  <c r="C377" i="25" s="1"/>
  <c r="D377" i="25" s="1"/>
  <c r="B381" i="25"/>
  <c r="C381" i="25" s="1"/>
  <c r="D381" i="25" s="1"/>
  <c r="B385" i="25"/>
  <c r="C385" i="25" s="1"/>
  <c r="D385" i="25" s="1"/>
  <c r="B389" i="25"/>
  <c r="C389" i="25" s="1"/>
  <c r="D389" i="25" s="1"/>
  <c r="B393" i="25"/>
  <c r="C393" i="25" s="1"/>
  <c r="D393" i="25" s="1"/>
  <c r="B397" i="25"/>
  <c r="C397" i="25" s="1"/>
  <c r="D397" i="25" s="1"/>
  <c r="B401" i="25"/>
  <c r="C401" i="25" s="1"/>
  <c r="D401" i="25" s="1"/>
  <c r="B4" i="25"/>
  <c r="C4" i="25" s="1"/>
  <c r="D4" i="25" s="1"/>
  <c r="B215" i="25"/>
  <c r="C215" i="25" s="1"/>
  <c r="D215" i="25" s="1"/>
  <c r="B227" i="25"/>
  <c r="C227" i="25" s="1"/>
  <c r="D227" i="25" s="1"/>
  <c r="B239" i="25"/>
  <c r="C239" i="25" s="1"/>
  <c r="D239" i="25" s="1"/>
  <c r="B247" i="25"/>
  <c r="C247" i="25" s="1"/>
  <c r="D247" i="25" s="1"/>
  <c r="B259" i="25"/>
  <c r="C259" i="25" s="1"/>
  <c r="D259" i="25" s="1"/>
  <c r="B271" i="25"/>
  <c r="C271" i="25" s="1"/>
  <c r="D271" i="25" s="1"/>
  <c r="B283" i="25"/>
  <c r="C283" i="25" s="1"/>
  <c r="D283" i="25" s="1"/>
  <c r="B295" i="25"/>
  <c r="C295" i="25" s="1"/>
  <c r="D295" i="25" s="1"/>
  <c r="B307" i="25"/>
  <c r="C307" i="25" s="1"/>
  <c r="D307" i="25" s="1"/>
  <c r="B319" i="25"/>
  <c r="C319" i="25" s="1"/>
  <c r="D319" i="25" s="1"/>
  <c r="B331" i="25"/>
  <c r="C331" i="25" s="1"/>
  <c r="D331" i="25" s="1"/>
  <c r="B339" i="25"/>
  <c r="C339" i="25" s="1"/>
  <c r="D339" i="25" s="1"/>
  <c r="B351" i="25"/>
  <c r="C351" i="25" s="1"/>
  <c r="D351" i="25" s="1"/>
  <c r="B363" i="25"/>
  <c r="C363" i="25" s="1"/>
  <c r="D363" i="25" s="1"/>
  <c r="B375" i="25"/>
  <c r="C375" i="25" s="1"/>
  <c r="D375" i="25" s="1"/>
  <c r="B387" i="25"/>
  <c r="C387" i="25" s="1"/>
  <c r="D387" i="25" s="1"/>
  <c r="B399" i="25"/>
  <c r="C399" i="25" s="1"/>
  <c r="D399" i="25" s="1"/>
  <c r="T23" i="29"/>
  <c r="U24" i="29"/>
  <c r="U23" i="29"/>
  <c r="T25" i="29"/>
  <c r="U25" i="29"/>
  <c r="T24" i="29"/>
  <c r="G2" i="26"/>
  <c r="Q5" i="26" s="1"/>
  <c r="Q7" i="26"/>
  <c r="I2" i="26"/>
  <c r="S5" i="26" s="1"/>
  <c r="S7" i="26"/>
  <c r="H27" i="6"/>
  <c r="N27" i="6"/>
  <c r="O27" i="6"/>
  <c r="L27" i="6"/>
  <c r="E27" i="6"/>
  <c r="G27" i="6"/>
  <c r="F27" i="6"/>
  <c r="K27" i="6"/>
  <c r="M27" i="6"/>
  <c r="D27" i="6"/>
  <c r="I27" i="6"/>
  <c r="J27" i="6"/>
  <c r="H26" i="6"/>
  <c r="N26" i="6"/>
  <c r="K26" i="6"/>
  <c r="L26" i="6"/>
  <c r="I26" i="6"/>
  <c r="O26" i="6"/>
  <c r="F26" i="6"/>
  <c r="G26" i="6"/>
  <c r="J26" i="6"/>
  <c r="M26" i="6"/>
  <c r="E26" i="6"/>
  <c r="AB4" i="6" s="1"/>
  <c r="D26" i="6"/>
  <c r="AA4" i="6" s="1"/>
  <c r="F28" i="6"/>
  <c r="E28" i="6"/>
  <c r="O28" i="6"/>
  <c r="D28" i="6"/>
  <c r="J28" i="6"/>
  <c r="M28" i="6"/>
  <c r="N28" i="6"/>
  <c r="I28" i="6"/>
  <c r="K28" i="6"/>
  <c r="G28" i="6"/>
  <c r="H28" i="6"/>
  <c r="L28" i="6"/>
  <c r="H2" i="26"/>
  <c r="R5" i="26" s="1"/>
  <c r="M2" i="26"/>
  <c r="Q9" i="26"/>
  <c r="Q8" i="26"/>
  <c r="Q6" i="26"/>
  <c r="S9" i="26"/>
  <c r="S8" i="26"/>
  <c r="S6" i="26"/>
  <c r="R6" i="26"/>
  <c r="R8" i="26"/>
  <c r="R9" i="26"/>
  <c r="BB25" i="4"/>
  <c r="BD25" i="4" s="1"/>
  <c r="BI25" i="4"/>
  <c r="BJ25" i="4"/>
  <c r="BF25" i="4"/>
  <c r="BL9" i="4"/>
  <c r="BM9" i="4"/>
  <c r="BL15" i="4"/>
  <c r="BL16" i="4"/>
  <c r="BL12" i="4"/>
  <c r="BM6" i="4"/>
  <c r="BL21" i="4"/>
  <c r="BL5" i="4"/>
  <c r="BE4" i="4"/>
  <c r="BF4" i="4" s="1"/>
  <c r="BL24" i="4"/>
  <c r="BH9" i="4"/>
  <c r="BE15" i="4"/>
  <c r="BF15" i="4" s="1"/>
  <c r="BE24" i="4"/>
  <c r="BJ24" i="4" s="1"/>
  <c r="BE14" i="4"/>
  <c r="BF14" i="4" s="1"/>
  <c r="BA5" i="4"/>
  <c r="BC5" i="4" s="1"/>
  <c r="BH8" i="4"/>
  <c r="BE5" i="4"/>
  <c r="BF5" i="4" s="1"/>
  <c r="BL4" i="4"/>
  <c r="BA24" i="4"/>
  <c r="BB24" i="4" s="1"/>
  <c r="BH23" i="4"/>
  <c r="BE23" i="4"/>
  <c r="BF23" i="4" s="1"/>
  <c r="BG16" i="4"/>
  <c r="BA16" i="4"/>
  <c r="BC16" i="4" s="1"/>
  <c r="BH14" i="4"/>
  <c r="BH12" i="4"/>
  <c r="BE6" i="4"/>
  <c r="BF6" i="4" s="1"/>
  <c r="BG6" i="4"/>
  <c r="BM4" i="4"/>
  <c r="BE9" i="4"/>
  <c r="BH21" i="4"/>
  <c r="BE21" i="4"/>
  <c r="BJ21" i="4" s="1"/>
  <c r="BH22" i="4"/>
  <c r="BG24" i="4"/>
  <c r="BH16" i="4"/>
  <c r="BH4" i="4"/>
  <c r="BG9" i="4"/>
  <c r="BA4" i="4"/>
  <c r="BC4" i="4" s="1"/>
  <c r="BA21" i="4"/>
  <c r="BC21" i="4" s="1"/>
  <c r="BH24" i="4"/>
  <c r="BA22" i="4"/>
  <c r="BB22" i="4" s="1"/>
  <c r="BG8" i="4"/>
  <c r="BH11" i="4"/>
  <c r="BG4" i="4"/>
  <c r="BG22" i="4"/>
  <c r="BA6" i="4"/>
  <c r="BB6" i="4" s="1"/>
  <c r="BA9" i="4"/>
  <c r="BC9" i="4" s="1"/>
  <c r="BE7" i="4"/>
  <c r="BJ7" i="4" s="1"/>
  <c r="BG21" i="4"/>
  <c r="BA8" i="4"/>
  <c r="BC8" i="4" s="1"/>
  <c r="BE8" i="4"/>
  <c r="BF8" i="4" s="1"/>
  <c r="BE18" i="4"/>
  <c r="BJ18" i="4" s="1"/>
  <c r="BH17" i="4"/>
  <c r="BG12" i="4"/>
  <c r="BH5" i="4"/>
  <c r="BH6" i="4"/>
  <c r="BM5" i="4"/>
  <c r="BA14" i="4"/>
  <c r="BC14" i="4" s="1"/>
  <c r="BE22" i="4"/>
  <c r="BF22" i="4" s="1"/>
  <c r="BL6" i="4"/>
  <c r="BL14" i="4"/>
  <c r="BG5" i="4"/>
  <c r="BM12" i="4"/>
  <c r="BM8" i="4"/>
  <c r="BE12" i="4"/>
  <c r="BL8" i="4"/>
  <c r="BE13" i="4"/>
  <c r="BF13" i="4" s="1"/>
  <c r="BM11" i="4"/>
  <c r="BA12" i="4"/>
  <c r="BE19" i="4"/>
  <c r="BF19" i="4" s="1"/>
  <c r="BE11" i="4"/>
  <c r="BJ11" i="4" s="1"/>
  <c r="BL22" i="4"/>
  <c r="BE16" i="4"/>
  <c r="BF16" i="4" s="1"/>
  <c r="BG14" i="4"/>
  <c r="BE10" i="4"/>
  <c r="BF10" i="4" s="1"/>
  <c r="BH13" i="4"/>
  <c r="BH19" i="4"/>
  <c r="BG13" i="4"/>
  <c r="BA13" i="4"/>
  <c r="BC13" i="4" s="1"/>
  <c r="BH20" i="4"/>
  <c r="BG7" i="4"/>
  <c r="BA7" i="4"/>
  <c r="BB7" i="4" s="1"/>
  <c r="BH10" i="4"/>
  <c r="BL19" i="4"/>
  <c r="BG11" i="4"/>
  <c r="BA11" i="4"/>
  <c r="BB11" i="4" s="1"/>
  <c r="BG20" i="4"/>
  <c r="BA20" i="4"/>
  <c r="BB20" i="4" s="1"/>
  <c r="BL17" i="4"/>
  <c r="BH18" i="4"/>
  <c r="BL11" i="4"/>
  <c r="BA10" i="4"/>
  <c r="BB10" i="4" s="1"/>
  <c r="BG10" i="4"/>
  <c r="BL23" i="4"/>
  <c r="BG17" i="4"/>
  <c r="BA17" i="4"/>
  <c r="BC17" i="4" s="1"/>
  <c r="BH7" i="4"/>
  <c r="BA18" i="4"/>
  <c r="BB18" i="4" s="1"/>
  <c r="BG18" i="4"/>
  <c r="BL10" i="4"/>
  <c r="BM10" i="4"/>
  <c r="BG15" i="4"/>
  <c r="BA15" i="4"/>
  <c r="BB15" i="4" s="1"/>
  <c r="BA23" i="4"/>
  <c r="BC23" i="4" s="1"/>
  <c r="BG23" i="4"/>
  <c r="BL18" i="4"/>
  <c r="BE20" i="4"/>
  <c r="BM7" i="4"/>
  <c r="BL7" i="4"/>
  <c r="BG19" i="4"/>
  <c r="BA19" i="4"/>
  <c r="BB19" i="4" s="1"/>
  <c r="BL13" i="4"/>
  <c r="BH15" i="4"/>
  <c r="BL20" i="4"/>
  <c r="BE17" i="4"/>
  <c r="AB22" i="6" l="1"/>
  <c r="AA19" i="6"/>
  <c r="AA22" i="6"/>
  <c r="AB19" i="6"/>
  <c r="AB21" i="6"/>
  <c r="AA21" i="6"/>
  <c r="AB20" i="6"/>
  <c r="AA20" i="6"/>
  <c r="AB18" i="6"/>
  <c r="AA18" i="6"/>
  <c r="O110" i="25"/>
  <c r="O132" i="25"/>
  <c r="O21" i="25"/>
  <c r="O184" i="25"/>
  <c r="O83" i="25"/>
  <c r="O153" i="25"/>
  <c r="O52" i="25"/>
  <c r="O6" i="25"/>
  <c r="O100" i="25"/>
  <c r="O20" i="25"/>
  <c r="O133" i="25"/>
  <c r="O196" i="25"/>
  <c r="O36" i="25"/>
  <c r="O74" i="25"/>
  <c r="O164" i="25"/>
  <c r="O53" i="25"/>
  <c r="O68" i="25"/>
  <c r="O304" i="25"/>
  <c r="O112" i="25"/>
  <c r="O129" i="25"/>
  <c r="O81" i="25"/>
  <c r="O118" i="25"/>
  <c r="O49" i="25"/>
  <c r="O48" i="25"/>
  <c r="O182" i="25"/>
  <c r="O161" i="25"/>
  <c r="O208" i="25"/>
  <c r="O96" i="25"/>
  <c r="O17" i="25"/>
  <c r="O32" i="25"/>
  <c r="O97" i="25"/>
  <c r="O176" i="25"/>
  <c r="O80" i="25"/>
  <c r="O166" i="25"/>
  <c r="O70" i="25"/>
  <c r="O16" i="25"/>
  <c r="O5" i="25"/>
  <c r="O155" i="25"/>
  <c r="O187" i="25"/>
  <c r="O139" i="25"/>
  <c r="O314" i="25"/>
  <c r="O144" i="25"/>
  <c r="O22" i="25"/>
  <c r="O298" i="25"/>
  <c r="O171" i="25"/>
  <c r="O222" i="25"/>
  <c r="O180" i="25"/>
  <c r="O116" i="25"/>
  <c r="O69" i="25"/>
  <c r="O318" i="25"/>
  <c r="O85" i="25"/>
  <c r="O117" i="25"/>
  <c r="O154" i="25"/>
  <c r="O212" i="25"/>
  <c r="O148" i="25"/>
  <c r="O84" i="25"/>
  <c r="O37" i="25"/>
  <c r="O169" i="25"/>
  <c r="O14" i="25"/>
  <c r="O269" i="25"/>
  <c r="O175" i="25"/>
  <c r="O312" i="25"/>
  <c r="O302" i="25"/>
  <c r="O130" i="25"/>
  <c r="O197" i="25"/>
  <c r="O111" i="25"/>
  <c r="O358" i="25"/>
  <c r="O202" i="25"/>
  <c r="O279" i="25"/>
  <c r="O340" i="25"/>
  <c r="O101" i="25"/>
  <c r="O15" i="25"/>
  <c r="O181" i="25"/>
  <c r="O149" i="25"/>
  <c r="O309" i="25"/>
  <c r="O387" i="25"/>
  <c r="O82" i="25"/>
  <c r="O347" i="25"/>
  <c r="O357" i="25"/>
  <c r="O293" i="25"/>
  <c r="O28" i="25"/>
  <c r="O374" i="25"/>
  <c r="O379" i="25"/>
  <c r="O267" i="25"/>
  <c r="O378" i="25"/>
  <c r="O400" i="25"/>
  <c r="O272" i="25"/>
  <c r="O223" i="25"/>
  <c r="O389" i="25"/>
  <c r="O234" i="25"/>
  <c r="O275" i="25"/>
  <c r="O368" i="25"/>
  <c r="O240" i="25"/>
  <c r="O359" i="25"/>
  <c r="O245" i="25"/>
  <c r="O134" i="25"/>
  <c r="O250" i="25"/>
  <c r="O336" i="25"/>
  <c r="O362" i="25"/>
  <c r="O311" i="25"/>
  <c r="O150" i="25"/>
  <c r="O242" i="25"/>
  <c r="O35" i="25"/>
  <c r="O4" i="25"/>
  <c r="O206" i="25"/>
  <c r="O333" i="25"/>
  <c r="O248" i="25"/>
  <c r="O9" i="25"/>
  <c r="O147" i="25"/>
  <c r="O338" i="25"/>
  <c r="O219" i="25"/>
  <c r="O306" i="25"/>
  <c r="O24" i="25"/>
  <c r="O376" i="25"/>
  <c r="O120" i="25"/>
  <c r="O322" i="25"/>
  <c r="O251" i="25"/>
  <c r="O113" i="25"/>
  <c r="O270" i="25"/>
  <c r="O203" i="25"/>
  <c r="O341" i="25"/>
  <c r="O94" i="25"/>
  <c r="O67" i="25"/>
  <c r="O346" i="25"/>
  <c r="O218" i="25"/>
  <c r="O384" i="25"/>
  <c r="O320" i="25"/>
  <c r="O256" i="25"/>
  <c r="O192" i="25"/>
  <c r="O128" i="25"/>
  <c r="O271" i="25"/>
  <c r="O54" i="25"/>
  <c r="O33" i="25"/>
  <c r="O325" i="25"/>
  <c r="O330" i="25"/>
  <c r="O360" i="25"/>
  <c r="O232" i="25"/>
  <c r="O104" i="25"/>
  <c r="O295" i="25"/>
  <c r="O38" i="25"/>
  <c r="O64" i="25"/>
  <c r="O201" i="25"/>
  <c r="O86" i="25"/>
  <c r="O290" i="25"/>
  <c r="O276" i="25"/>
  <c r="O355" i="25"/>
  <c r="O131" i="25"/>
  <c r="O299" i="25"/>
  <c r="O229" i="25"/>
  <c r="O19" i="25"/>
  <c r="O213" i="25"/>
  <c r="O277" i="25"/>
  <c r="O89" i="25"/>
  <c r="O123" i="25"/>
  <c r="O285" i="25"/>
  <c r="O193" i="25"/>
  <c r="O142" i="25"/>
  <c r="O75" i="25"/>
  <c r="O27" i="25"/>
  <c r="O121" i="25"/>
  <c r="O261" i="25"/>
  <c r="O198" i="25"/>
  <c r="O237" i="25"/>
  <c r="O282" i="25"/>
  <c r="O43" i="25"/>
  <c r="O352" i="25"/>
  <c r="O288" i="25"/>
  <c r="O224" i="25"/>
  <c r="O160" i="25"/>
  <c r="O65" i="25"/>
  <c r="O40" i="25"/>
  <c r="O102" i="25"/>
  <c r="O394" i="25"/>
  <c r="O266" i="25"/>
  <c r="O11" i="25"/>
  <c r="O296" i="25"/>
  <c r="O168" i="25"/>
  <c r="O327" i="25"/>
  <c r="O247" i="25"/>
  <c r="O25" i="25"/>
  <c r="O73" i="25"/>
  <c r="O253" i="25"/>
  <c r="O59" i="25"/>
  <c r="O403" i="25"/>
  <c r="O195" i="25"/>
  <c r="O62" i="25"/>
  <c r="O107" i="25"/>
  <c r="O370" i="25"/>
  <c r="O145" i="25"/>
  <c r="O190" i="25"/>
  <c r="O177" i="25"/>
  <c r="O91" i="25"/>
  <c r="O349" i="25"/>
  <c r="O42" i="25"/>
  <c r="O313" i="25"/>
  <c r="O334" i="25"/>
  <c r="O286" i="25"/>
  <c r="O122" i="25"/>
  <c r="O399" i="25"/>
  <c r="O159" i="25"/>
  <c r="O95" i="25"/>
  <c r="O170" i="25"/>
  <c r="O263" i="25"/>
  <c r="O233" i="25"/>
  <c r="O10" i="25"/>
  <c r="O324" i="25"/>
  <c r="O260" i="25"/>
  <c r="O63" i="25"/>
  <c r="O371" i="25"/>
  <c r="O211" i="25"/>
  <c r="O363" i="25"/>
  <c r="O225" i="25"/>
  <c r="O382" i="25"/>
  <c r="O329" i="25"/>
  <c r="O377" i="25"/>
  <c r="O398" i="25"/>
  <c r="O249" i="25"/>
  <c r="O350" i="25"/>
  <c r="O90" i="25"/>
  <c r="O367" i="25"/>
  <c r="O207" i="25"/>
  <c r="O143" i="25"/>
  <c r="O79" i="25"/>
  <c r="O138" i="25"/>
  <c r="O388" i="25"/>
  <c r="O308" i="25"/>
  <c r="O244" i="25"/>
  <c r="O31" i="25"/>
  <c r="O47" i="25"/>
  <c r="O366" i="25"/>
  <c r="O238" i="25"/>
  <c r="O58" i="25"/>
  <c r="O186" i="25"/>
  <c r="O351" i="25"/>
  <c r="O191" i="25"/>
  <c r="O127" i="25"/>
  <c r="O26" i="25"/>
  <c r="O106" i="25"/>
  <c r="O231" i="25"/>
  <c r="O356" i="25"/>
  <c r="O292" i="25"/>
  <c r="O228" i="25"/>
  <c r="O323" i="25"/>
  <c r="O165" i="25"/>
  <c r="O254" i="25"/>
  <c r="O217" i="25"/>
  <c r="O315" i="25"/>
  <c r="O281" i="25"/>
  <c r="O385" i="25"/>
  <c r="O265" i="25"/>
  <c r="O372" i="25"/>
  <c r="O259" i="25"/>
  <c r="O361" i="25"/>
  <c r="O297" i="25"/>
  <c r="O393" i="25"/>
  <c r="O345" i="25"/>
  <c r="O215" i="25"/>
  <c r="O404" i="25"/>
  <c r="O307" i="25"/>
  <c r="O34" i="25"/>
  <c r="O255" i="25"/>
  <c r="O167" i="25"/>
  <c r="O46" i="25"/>
  <c r="O402" i="25"/>
  <c r="O78" i="25"/>
  <c r="O284" i="25"/>
  <c r="O301" i="25"/>
  <c r="O383" i="25"/>
  <c r="O319" i="25"/>
  <c r="O56" i="25"/>
  <c r="O392" i="25"/>
  <c r="O328" i="25"/>
  <c r="O264" i="25"/>
  <c r="O200" i="25"/>
  <c r="O136" i="25"/>
  <c r="O39" i="25"/>
  <c r="O41" i="25"/>
  <c r="O105" i="25"/>
  <c r="O354" i="25"/>
  <c r="O226" i="25"/>
  <c r="O291" i="25"/>
  <c r="O227" i="25"/>
  <c r="O163" i="25"/>
  <c r="O99" i="25"/>
  <c r="O252" i="25"/>
  <c r="O185" i="25"/>
  <c r="O126" i="25"/>
  <c r="O174" i="25"/>
  <c r="O268" i="25"/>
  <c r="O369" i="25"/>
  <c r="O274" i="25"/>
  <c r="O241" i="25"/>
  <c r="O317" i="25"/>
  <c r="O395" i="25"/>
  <c r="O209" i="25"/>
  <c r="O158" i="25"/>
  <c r="O335" i="25"/>
  <c r="O72" i="25"/>
  <c r="O8" i="25"/>
  <c r="O205" i="25"/>
  <c r="O344" i="25"/>
  <c r="O280" i="25"/>
  <c r="O216" i="25"/>
  <c r="O152" i="25"/>
  <c r="O88" i="25"/>
  <c r="O103" i="25"/>
  <c r="O57" i="25"/>
  <c r="O137" i="25"/>
  <c r="O386" i="25"/>
  <c r="O258" i="25"/>
  <c r="O243" i="25"/>
  <c r="O179" i="25"/>
  <c r="O115" i="25"/>
  <c r="O30" i="25"/>
  <c r="O221" i="25"/>
  <c r="O51" i="25"/>
  <c r="O204" i="25"/>
  <c r="O146" i="25"/>
  <c r="O331" i="25"/>
  <c r="O220" i="25"/>
  <c r="O178" i="25"/>
  <c r="O246" i="25"/>
  <c r="O353" i="25"/>
  <c r="O262" i="25"/>
  <c r="O109" i="25"/>
  <c r="O71" i="25"/>
  <c r="O375" i="25"/>
  <c r="O183" i="25"/>
  <c r="O119" i="25"/>
  <c r="O214" i="25"/>
  <c r="O50" i="25"/>
  <c r="O162" i="25"/>
  <c r="O44" i="25"/>
  <c r="O188" i="25"/>
  <c r="O114" i="25"/>
  <c r="O337" i="25"/>
  <c r="O172" i="25"/>
  <c r="O310" i="25"/>
  <c r="O257" i="25"/>
  <c r="O300" i="25"/>
  <c r="O76" i="25"/>
  <c r="O332" i="25"/>
  <c r="O18" i="25"/>
  <c r="O92" i="25"/>
  <c r="O348" i="25"/>
  <c r="O93" i="25"/>
  <c r="O289" i="25"/>
  <c r="O66" i="25"/>
  <c r="O390" i="25"/>
  <c r="O55" i="25"/>
  <c r="O303" i="25"/>
  <c r="O239" i="25"/>
  <c r="O294" i="25"/>
  <c r="O141" i="25"/>
  <c r="O7" i="25"/>
  <c r="O343" i="25"/>
  <c r="O151" i="25"/>
  <c r="O87" i="25"/>
  <c r="O342" i="25"/>
  <c r="O189" i="25"/>
  <c r="O98" i="25"/>
  <c r="O12" i="25"/>
  <c r="O316" i="25"/>
  <c r="O273" i="25"/>
  <c r="O401" i="25"/>
  <c r="O61" i="25"/>
  <c r="O236" i="25"/>
  <c r="O29" i="25"/>
  <c r="O140" i="25"/>
  <c r="O396" i="25"/>
  <c r="O381" i="25"/>
  <c r="O45" i="25"/>
  <c r="O156" i="25"/>
  <c r="O321" i="25"/>
  <c r="O397" i="25"/>
  <c r="O326" i="25"/>
  <c r="O173" i="25"/>
  <c r="O23" i="25"/>
  <c r="O287" i="25"/>
  <c r="O230" i="25"/>
  <c r="O77" i="25"/>
  <c r="O391" i="25"/>
  <c r="O199" i="25"/>
  <c r="O135" i="25"/>
  <c r="O278" i="25"/>
  <c r="O373" i="25"/>
  <c r="O125" i="25"/>
  <c r="O194" i="25"/>
  <c r="O339" i="25"/>
  <c r="O60" i="25"/>
  <c r="O13" i="25"/>
  <c r="O235" i="25"/>
  <c r="O124" i="25"/>
  <c r="O380" i="25"/>
  <c r="O305" i="25"/>
  <c r="O365" i="25"/>
  <c r="O283" i="25"/>
  <c r="O210" i="25"/>
  <c r="O364" i="25"/>
  <c r="O108" i="25"/>
  <c r="O157" i="25"/>
  <c r="U27" i="29"/>
  <c r="T28" i="29"/>
  <c r="T26" i="29"/>
  <c r="U26" i="29"/>
  <c r="U28" i="29"/>
  <c r="T27" i="29"/>
  <c r="S2" i="6"/>
  <c r="S32" i="6" s="1"/>
  <c r="W32" i="29" s="1"/>
  <c r="J219" i="25"/>
  <c r="E25" i="25"/>
  <c r="F311" i="25"/>
  <c r="I114" i="25"/>
  <c r="G259" i="25"/>
  <c r="N248" i="25"/>
  <c r="N71" i="25"/>
  <c r="N309" i="25"/>
  <c r="E340" i="25"/>
  <c r="N51" i="25"/>
  <c r="E337" i="25"/>
  <c r="H300" i="25"/>
  <c r="N119" i="25"/>
  <c r="G165" i="25"/>
  <c r="J392" i="25"/>
  <c r="H84" i="25"/>
  <c r="I246" i="25"/>
  <c r="N32" i="25"/>
  <c r="J50" i="25"/>
  <c r="G387" i="25"/>
  <c r="I183" i="25"/>
  <c r="N162" i="25"/>
  <c r="L102" i="25"/>
  <c r="E217" i="25"/>
  <c r="J374" i="25"/>
  <c r="F369" i="25"/>
  <c r="E260" i="25"/>
  <c r="F115" i="25"/>
  <c r="L242" i="25"/>
  <c r="J264" i="25"/>
  <c r="N262" i="25"/>
  <c r="J78" i="25"/>
  <c r="F193" i="25"/>
  <c r="M110" i="25"/>
  <c r="H269" i="25"/>
  <c r="J352" i="25"/>
  <c r="N160" i="25"/>
  <c r="F375" i="25"/>
  <c r="K314" i="25"/>
  <c r="E37" i="25"/>
  <c r="M109" i="25"/>
  <c r="I345" i="25"/>
  <c r="I185" i="25"/>
  <c r="K288" i="25"/>
  <c r="M404" i="25"/>
  <c r="N204" i="25"/>
  <c r="N315" i="25"/>
  <c r="G195" i="25"/>
  <c r="I46" i="25"/>
  <c r="N310" i="25"/>
  <c r="G178" i="25"/>
  <c r="K44" i="25"/>
  <c r="M144" i="25"/>
  <c r="J400" i="25"/>
  <c r="I371" i="25"/>
  <c r="M255" i="25"/>
  <c r="G274" i="25"/>
  <c r="K63" i="25"/>
  <c r="N301" i="25"/>
  <c r="L249" i="25"/>
  <c r="I89" i="25"/>
  <c r="G54" i="25"/>
  <c r="H142" i="25"/>
  <c r="I174" i="25"/>
  <c r="E233" i="25"/>
  <c r="N108" i="25"/>
  <c r="F194" i="25"/>
  <c r="K393" i="25"/>
  <c r="H402" i="25"/>
  <c r="K15" i="25"/>
  <c r="G7" i="25"/>
  <c r="K338" i="25"/>
  <c r="J181" i="25"/>
  <c r="E357" i="25"/>
  <c r="F221" i="25"/>
  <c r="H329" i="25"/>
  <c r="E209" i="25"/>
  <c r="J177" i="25"/>
  <c r="L43" i="25"/>
  <c r="J344" i="25"/>
  <c r="L136" i="25"/>
  <c r="N188" i="25"/>
  <c r="H75" i="25"/>
  <c r="F299" i="25"/>
  <c r="F143" i="25"/>
  <c r="M79" i="25"/>
  <c r="H334" i="25"/>
  <c r="F290" i="25"/>
  <c r="G138" i="25"/>
  <c r="M38" i="25"/>
  <c r="F26" i="25"/>
  <c r="F20" i="25"/>
  <c r="J197" i="25"/>
  <c r="F157" i="25"/>
  <c r="G353" i="25"/>
  <c r="F201" i="25"/>
  <c r="F153" i="25"/>
  <c r="N328" i="25"/>
  <c r="J200" i="25"/>
  <c r="J13" i="25"/>
  <c r="M276" i="25"/>
  <c r="K148" i="25"/>
  <c r="M62" i="25"/>
  <c r="G323" i="25"/>
  <c r="L271" i="25"/>
  <c r="F207" i="25"/>
  <c r="E131" i="25"/>
  <c r="J394" i="25"/>
  <c r="N318" i="25"/>
  <c r="I214" i="25"/>
  <c r="K166" i="25"/>
  <c r="H118" i="25"/>
  <c r="I94" i="25"/>
  <c r="F73" i="25"/>
  <c r="F245" i="25"/>
  <c r="E261" i="25"/>
  <c r="E297" i="25"/>
  <c r="M272" i="25"/>
  <c r="L132" i="25"/>
  <c r="H383" i="25"/>
  <c r="G243" i="25"/>
  <c r="E366" i="25"/>
  <c r="J306" i="25"/>
  <c r="G234" i="25"/>
  <c r="G158" i="25"/>
  <c r="L277" i="25"/>
  <c r="N205" i="25"/>
  <c r="G253" i="25"/>
  <c r="N273" i="25"/>
  <c r="E376" i="25"/>
  <c r="I120" i="25"/>
  <c r="I388" i="25"/>
  <c r="E34" i="25"/>
  <c r="N379" i="25"/>
  <c r="J359" i="25"/>
  <c r="I231" i="25"/>
  <c r="H191" i="25"/>
  <c r="N123" i="25"/>
  <c r="J103" i="25"/>
  <c r="I39" i="25"/>
  <c r="F386" i="25"/>
  <c r="H362" i="25"/>
  <c r="K258" i="25"/>
  <c r="M154" i="25"/>
  <c r="H130" i="25"/>
  <c r="F30" i="25"/>
  <c r="E42" i="25"/>
  <c r="G349" i="25"/>
  <c r="E241" i="25"/>
  <c r="G81" i="25"/>
  <c r="N336" i="25"/>
  <c r="K208" i="25"/>
  <c r="H252" i="25"/>
  <c r="G363" i="25"/>
  <c r="N295" i="25"/>
  <c r="N107" i="25"/>
  <c r="E58" i="25"/>
  <c r="M21" i="25"/>
  <c r="K28" i="25"/>
  <c r="F149" i="25"/>
  <c r="I377" i="25"/>
  <c r="E257" i="25"/>
  <c r="N225" i="25"/>
  <c r="H129" i="25"/>
  <c r="I312" i="25"/>
  <c r="E256" i="25"/>
  <c r="H80" i="25"/>
  <c r="H372" i="25"/>
  <c r="I268" i="25"/>
  <c r="L6" i="25"/>
  <c r="J347" i="25"/>
  <c r="M307" i="25"/>
  <c r="F382" i="25"/>
  <c r="N358" i="25"/>
  <c r="F282" i="25"/>
  <c r="N198" i="25"/>
  <c r="I150" i="25"/>
  <c r="E126" i="25"/>
  <c r="N106" i="25"/>
  <c r="H66" i="25"/>
  <c r="H384" i="25"/>
  <c r="J291" i="25"/>
  <c r="F64" i="25"/>
  <c r="L222" i="25"/>
  <c r="N355" i="25"/>
  <c r="F163" i="25"/>
  <c r="I31" i="25"/>
  <c r="M333" i="25"/>
  <c r="I401" i="25"/>
  <c r="E361" i="25"/>
  <c r="E121" i="25"/>
  <c r="F308" i="25"/>
  <c r="K91" i="25"/>
  <c r="H22" i="25"/>
  <c r="H320" i="25"/>
  <c r="N187" i="25"/>
  <c r="G111" i="25"/>
  <c r="N88" i="25"/>
  <c r="H327" i="25"/>
  <c r="J280" i="25"/>
  <c r="N95" i="25"/>
  <c r="E278" i="25"/>
  <c r="E211" i="25"/>
  <c r="K298" i="25"/>
  <c r="H389" i="25"/>
  <c r="M367" i="25"/>
  <c r="N279" i="25"/>
  <c r="H151" i="25"/>
  <c r="E74" i="25"/>
  <c r="I122" i="25"/>
  <c r="G86" i="25"/>
  <c r="G17" i="25"/>
  <c r="M47" i="25"/>
  <c r="G141" i="25"/>
  <c r="J265" i="25"/>
  <c r="E97" i="25"/>
  <c r="J116" i="25"/>
  <c r="H303" i="25"/>
  <c r="F227" i="25"/>
  <c r="L294" i="25"/>
  <c r="H52" i="25"/>
  <c r="N35" i="25"/>
  <c r="K213" i="25"/>
  <c r="F317" i="25"/>
  <c r="N93" i="25"/>
  <c r="L289" i="25"/>
  <c r="F137" i="25"/>
  <c r="H368" i="25"/>
  <c r="H304" i="25"/>
  <c r="G240" i="25"/>
  <c r="I192" i="25"/>
  <c r="M332" i="25"/>
  <c r="N292" i="25"/>
  <c r="L180" i="25"/>
  <c r="E403" i="25"/>
  <c r="N343" i="25"/>
  <c r="F175" i="25"/>
  <c r="E87" i="25"/>
  <c r="G61" i="25"/>
  <c r="N390" i="25"/>
  <c r="K370" i="25"/>
  <c r="H346" i="25"/>
  <c r="F330" i="25"/>
  <c r="J206" i="25"/>
  <c r="N190" i="25"/>
  <c r="M134" i="25"/>
  <c r="F45" i="25"/>
  <c r="N48" i="25"/>
  <c r="N24" i="25"/>
  <c r="L397" i="25"/>
  <c r="H237" i="25"/>
  <c r="L76" i="25"/>
  <c r="J293" i="25"/>
  <c r="H101" i="25"/>
  <c r="F281" i="25"/>
  <c r="H360" i="25"/>
  <c r="M296" i="25"/>
  <c r="L232" i="25"/>
  <c r="K168" i="25"/>
  <c r="L128" i="25"/>
  <c r="L55" i="25"/>
  <c r="L380" i="25"/>
  <c r="G316" i="25"/>
  <c r="F244" i="25"/>
  <c r="L92" i="25"/>
  <c r="N49" i="25"/>
  <c r="F399" i="25"/>
  <c r="H335" i="25"/>
  <c r="J263" i="25"/>
  <c r="M239" i="25"/>
  <c r="N215" i="25"/>
  <c r="K171" i="25"/>
  <c r="H135" i="25"/>
  <c r="E99" i="25"/>
  <c r="J83" i="25"/>
  <c r="H18" i="25"/>
  <c r="H342" i="25"/>
  <c r="N302" i="25"/>
  <c r="F226" i="25"/>
  <c r="H202" i="25"/>
  <c r="K186" i="25"/>
  <c r="N146" i="25"/>
  <c r="F98" i="25"/>
  <c r="L72" i="25"/>
  <c r="G173" i="25"/>
  <c r="N133" i="25"/>
  <c r="I161" i="25"/>
  <c r="L29" i="25"/>
  <c r="J27" i="25"/>
  <c r="G140" i="25"/>
  <c r="H267" i="25"/>
  <c r="N251" i="25"/>
  <c r="K218" i="25"/>
  <c r="E23" i="25"/>
  <c r="N125" i="25"/>
  <c r="H70" i="25"/>
  <c r="I199" i="25"/>
  <c r="L326" i="25"/>
  <c r="I90" i="25"/>
  <c r="F77" i="25"/>
  <c r="K365" i="25"/>
  <c r="F65" i="25"/>
  <c r="J285" i="25"/>
  <c r="H313" i="25"/>
  <c r="M145" i="25"/>
  <c r="N105" i="25"/>
  <c r="I152" i="25"/>
  <c r="M228" i="25"/>
  <c r="I156" i="25"/>
  <c r="H124" i="25"/>
  <c r="J339" i="25"/>
  <c r="F275" i="25"/>
  <c r="K11" i="25"/>
  <c r="I254" i="25"/>
  <c r="K170" i="25"/>
  <c r="J53" i="25"/>
  <c r="F373" i="25"/>
  <c r="N341" i="25"/>
  <c r="N325" i="25"/>
  <c r="J305" i="25"/>
  <c r="H216" i="25"/>
  <c r="E176" i="25"/>
  <c r="I112" i="25"/>
  <c r="G396" i="25"/>
  <c r="I351" i="25"/>
  <c r="I235" i="25"/>
  <c r="E67" i="25"/>
  <c r="H322" i="25"/>
  <c r="N270" i="25"/>
  <c r="N59" i="25"/>
  <c r="H60" i="25"/>
  <c r="H36" i="25"/>
  <c r="H30" i="6"/>
  <c r="N30" i="6"/>
  <c r="K30" i="6"/>
  <c r="L30" i="6"/>
  <c r="I30" i="6"/>
  <c r="O30" i="6"/>
  <c r="F30" i="6"/>
  <c r="G30" i="6"/>
  <c r="D30" i="6"/>
  <c r="AA30" i="6" s="1"/>
  <c r="E30" i="6"/>
  <c r="AB30" i="6" s="1"/>
  <c r="M30" i="6"/>
  <c r="J30" i="6"/>
  <c r="D31" i="6"/>
  <c r="AA32" i="6" s="1"/>
  <c r="J31" i="6"/>
  <c r="I31" i="6"/>
  <c r="H31" i="6"/>
  <c r="N31" i="6"/>
  <c r="O31" i="6"/>
  <c r="L31" i="6"/>
  <c r="G31" i="6"/>
  <c r="F31" i="6"/>
  <c r="K31" i="6"/>
  <c r="E31" i="6"/>
  <c r="AB32" i="6" s="1"/>
  <c r="M31" i="6"/>
  <c r="H29" i="6"/>
  <c r="N29" i="6"/>
  <c r="G29" i="6"/>
  <c r="L29" i="6"/>
  <c r="E29" i="6"/>
  <c r="O29" i="6"/>
  <c r="F29" i="6"/>
  <c r="K29" i="6"/>
  <c r="J29" i="6"/>
  <c r="I29" i="6"/>
  <c r="M29" i="6"/>
  <c r="D29" i="6"/>
  <c r="P11" i="13"/>
  <c r="Q11" i="26"/>
  <c r="Q10" i="26"/>
  <c r="S10" i="26"/>
  <c r="S11" i="26"/>
  <c r="R11" i="26"/>
  <c r="R10" i="26"/>
  <c r="R12" i="26"/>
  <c r="R13" i="26"/>
  <c r="S12" i="26"/>
  <c r="S13" i="26"/>
  <c r="Q13" i="26"/>
  <c r="Q12" i="26"/>
  <c r="K14" i="13"/>
  <c r="F317" i="13"/>
  <c r="L70" i="13"/>
  <c r="D179" i="13"/>
  <c r="D86" i="13"/>
  <c r="K99" i="13"/>
  <c r="M22" i="13"/>
  <c r="I19" i="13"/>
  <c r="D67" i="13"/>
  <c r="K134" i="13"/>
  <c r="J221" i="13"/>
  <c r="F223" i="13"/>
  <c r="N118" i="13"/>
  <c r="Q118" i="13" s="1"/>
  <c r="F119" i="13"/>
  <c r="N154" i="13"/>
  <c r="Q154" i="13" s="1"/>
  <c r="J115" i="13"/>
  <c r="J253" i="13"/>
  <c r="D303" i="13"/>
  <c r="D84" i="13"/>
  <c r="D198" i="13"/>
  <c r="F86" i="13"/>
  <c r="F70" i="13"/>
  <c r="K56" i="13"/>
  <c r="K397" i="13"/>
  <c r="N131" i="13"/>
  <c r="Q131" i="13" s="1"/>
  <c r="G22" i="13"/>
  <c r="R22" i="13" s="1"/>
  <c r="I118" i="13"/>
  <c r="J163" i="13"/>
  <c r="J131" i="13"/>
  <c r="D116" i="13"/>
  <c r="D285" i="13"/>
  <c r="D166" i="13"/>
  <c r="F54" i="13"/>
  <c r="F38" i="13"/>
  <c r="K147" i="13"/>
  <c r="N35" i="13"/>
  <c r="Q35" i="13" s="1"/>
  <c r="N70" i="13"/>
  <c r="Q70" i="13" s="1"/>
  <c r="G70" i="13"/>
  <c r="R70" i="13" s="1"/>
  <c r="L19" i="13"/>
  <c r="J147" i="13"/>
  <c r="J198" i="13"/>
  <c r="D253" i="13"/>
  <c r="E399" i="13"/>
  <c r="F198" i="13"/>
  <c r="K148" i="13"/>
  <c r="L35" i="13"/>
  <c r="M19" i="13"/>
  <c r="F289" i="13"/>
  <c r="N188" i="13"/>
  <c r="Q188" i="13" s="1"/>
  <c r="G186" i="13"/>
  <c r="R186" i="13" s="1"/>
  <c r="J75" i="13"/>
  <c r="J124" i="13"/>
  <c r="D158" i="13"/>
  <c r="F72" i="13"/>
  <c r="K58" i="13"/>
  <c r="L167" i="13"/>
  <c r="D241" i="13"/>
  <c r="E337" i="13"/>
  <c r="J119" i="13"/>
  <c r="D257" i="13"/>
  <c r="D58" i="13"/>
  <c r="N337" i="13"/>
  <c r="Q337" i="13" s="1"/>
  <c r="G225" i="13"/>
  <c r="R225" i="13" s="1"/>
  <c r="M26" i="13"/>
  <c r="J122" i="13"/>
  <c r="D138" i="13"/>
  <c r="D92" i="13"/>
  <c r="K188" i="13"/>
  <c r="L74" i="13"/>
  <c r="G97" i="13"/>
  <c r="R97" i="13" s="1"/>
  <c r="H74" i="13"/>
  <c r="J106" i="13"/>
  <c r="D156" i="13"/>
  <c r="F26" i="13"/>
  <c r="F92" i="13"/>
  <c r="K90" i="13"/>
  <c r="N135" i="13"/>
  <c r="Q135" i="13" s="1"/>
  <c r="O170" i="13"/>
  <c r="I90" i="13"/>
  <c r="E19" i="13"/>
  <c r="J270" i="13"/>
  <c r="J282" i="13"/>
  <c r="J116" i="13"/>
  <c r="J22" i="13"/>
  <c r="J285" i="13"/>
  <c r="J38" i="13"/>
  <c r="J381" i="13"/>
  <c r="J102" i="13"/>
  <c r="D236" i="13"/>
  <c r="D182" i="13"/>
  <c r="D83" i="13"/>
  <c r="D301" i="13"/>
  <c r="D269" i="13"/>
  <c r="D24" i="13"/>
  <c r="D349" i="13"/>
  <c r="D397" i="13"/>
  <c r="F116" i="13"/>
  <c r="F118" i="13"/>
  <c r="F99" i="13"/>
  <c r="F35" i="13"/>
  <c r="F269" i="13"/>
  <c r="F301" i="13"/>
  <c r="F195" i="13"/>
  <c r="F148" i="13"/>
  <c r="F102" i="13"/>
  <c r="K51" i="13"/>
  <c r="K163" i="13"/>
  <c r="K118" i="13"/>
  <c r="K54" i="13"/>
  <c r="K84" i="13"/>
  <c r="K195" i="13"/>
  <c r="K365" i="13"/>
  <c r="N51" i="13"/>
  <c r="Q51" i="13" s="1"/>
  <c r="N99" i="13"/>
  <c r="Q99" i="13" s="1"/>
  <c r="N163" i="13"/>
  <c r="Q163" i="13" s="1"/>
  <c r="N150" i="13"/>
  <c r="Q150" i="13" s="1"/>
  <c r="N134" i="13"/>
  <c r="Q134" i="13" s="1"/>
  <c r="L99" i="13"/>
  <c r="L83" i="13"/>
  <c r="G182" i="13"/>
  <c r="R182" i="13" s="1"/>
  <c r="G134" i="13"/>
  <c r="R134" i="13" s="1"/>
  <c r="I182" i="13"/>
  <c r="D19" i="13"/>
  <c r="J35" i="13"/>
  <c r="J56" i="13"/>
  <c r="J84" i="13"/>
  <c r="J205" i="13"/>
  <c r="J301" i="13"/>
  <c r="J317" i="13"/>
  <c r="J88" i="13"/>
  <c r="J195" i="13"/>
  <c r="J349" i="13"/>
  <c r="D115" i="13"/>
  <c r="D56" i="13"/>
  <c r="D99" i="13"/>
  <c r="D22" i="13"/>
  <c r="D205" i="13"/>
  <c r="D237" i="13"/>
  <c r="D333" i="13"/>
  <c r="D131" i="13"/>
  <c r="D38" i="13"/>
  <c r="D365" i="13"/>
  <c r="F179" i="13"/>
  <c r="F51" i="13"/>
  <c r="F163" i="13"/>
  <c r="F22" i="13"/>
  <c r="F253" i="13"/>
  <c r="F84" i="13"/>
  <c r="F381" i="13"/>
  <c r="F131" i="13"/>
  <c r="F166" i="13"/>
  <c r="K52" i="13"/>
  <c r="K22" i="13"/>
  <c r="K83" i="13"/>
  <c r="K205" i="13"/>
  <c r="K67" i="13"/>
  <c r="K38" i="13"/>
  <c r="N22" i="13"/>
  <c r="Q22" i="13" s="1"/>
  <c r="N182" i="13"/>
  <c r="Q182" i="13" s="1"/>
  <c r="N166" i="13"/>
  <c r="Q166" i="13" s="1"/>
  <c r="L179" i="13"/>
  <c r="L86" i="13"/>
  <c r="L147" i="13"/>
  <c r="G83" i="13"/>
  <c r="R83" i="13" s="1"/>
  <c r="O131" i="13"/>
  <c r="E148" i="13"/>
  <c r="G19" i="13"/>
  <c r="R19" i="13" s="1"/>
  <c r="N19" i="13"/>
  <c r="Q19" i="13" s="1"/>
  <c r="J239" i="13"/>
  <c r="J52" i="13"/>
  <c r="J150" i="13"/>
  <c r="J86" i="13"/>
  <c r="J333" i="13"/>
  <c r="J83" i="13"/>
  <c r="J397" i="13"/>
  <c r="J166" i="13"/>
  <c r="D52" i="13"/>
  <c r="D150" i="13"/>
  <c r="D118" i="13"/>
  <c r="D317" i="13"/>
  <c r="D148" i="13"/>
  <c r="D134" i="13"/>
  <c r="D70" i="13"/>
  <c r="D102" i="13"/>
  <c r="F115" i="13"/>
  <c r="F303" i="13"/>
  <c r="F367" i="13"/>
  <c r="F83" i="13"/>
  <c r="F207" i="13"/>
  <c r="F237" i="13"/>
  <c r="F24" i="13"/>
  <c r="F67" i="13"/>
  <c r="F134" i="13"/>
  <c r="K179" i="13"/>
  <c r="K116" i="13"/>
  <c r="K182" i="13"/>
  <c r="K317" i="13"/>
  <c r="K221" i="13"/>
  <c r="K70" i="13"/>
  <c r="N179" i="13"/>
  <c r="Q179" i="13" s="1"/>
  <c r="N115" i="13"/>
  <c r="Q115" i="13" s="1"/>
  <c r="N102" i="13"/>
  <c r="Q102" i="13" s="1"/>
  <c r="N198" i="13"/>
  <c r="Q198" i="13" s="1"/>
  <c r="L182" i="13"/>
  <c r="L52" i="13"/>
  <c r="G148" i="13"/>
  <c r="R148" i="13" s="1"/>
  <c r="H67" i="13"/>
  <c r="J209" i="13"/>
  <c r="J90" i="13"/>
  <c r="J337" i="13"/>
  <c r="J135" i="13"/>
  <c r="J275" i="13"/>
  <c r="D26" i="13"/>
  <c r="D103" i="13"/>
  <c r="F71" i="13"/>
  <c r="F55" i="13"/>
  <c r="K321" i="13"/>
  <c r="K138" i="13"/>
  <c r="K170" i="13"/>
  <c r="N58" i="13"/>
  <c r="Q58" i="13" s="1"/>
  <c r="N106" i="13"/>
  <c r="Q106" i="13" s="1"/>
  <c r="G26" i="13"/>
  <c r="R26" i="13" s="1"/>
  <c r="H124" i="13"/>
  <c r="J138" i="13"/>
  <c r="J167" i="13"/>
  <c r="D305" i="13"/>
  <c r="F87" i="13"/>
  <c r="F122" i="13"/>
  <c r="K87" i="13"/>
  <c r="K117" i="13"/>
  <c r="K290" i="13"/>
  <c r="K64" i="13"/>
  <c r="N257" i="13"/>
  <c r="Q257" i="13" s="1"/>
  <c r="N42" i="13"/>
  <c r="Q42" i="13" s="1"/>
  <c r="L87" i="13"/>
  <c r="L119" i="13"/>
  <c r="G74" i="13"/>
  <c r="R74" i="13" s="1"/>
  <c r="H90" i="13"/>
  <c r="J295" i="13"/>
  <c r="J174" i="13"/>
  <c r="D215" i="13"/>
  <c r="D325" i="13"/>
  <c r="D46" i="13"/>
  <c r="L68" i="13"/>
  <c r="F107" i="13"/>
  <c r="M27" i="13"/>
  <c r="J126" i="13"/>
  <c r="D376" i="13"/>
  <c r="D126" i="13"/>
  <c r="F311" i="13"/>
  <c r="H171" i="13"/>
  <c r="F256" i="13"/>
  <c r="J257" i="13"/>
  <c r="J74" i="13"/>
  <c r="J225" i="13"/>
  <c r="J58" i="13"/>
  <c r="J156" i="13"/>
  <c r="J42" i="13"/>
  <c r="J170" i="13"/>
  <c r="J103" i="13"/>
  <c r="D90" i="13"/>
  <c r="D154" i="13"/>
  <c r="D74" i="13"/>
  <c r="D55" i="13"/>
  <c r="D42" i="13"/>
  <c r="D170" i="13"/>
  <c r="F258" i="13"/>
  <c r="F209" i="13"/>
  <c r="F74" i="13"/>
  <c r="F58" i="13"/>
  <c r="F42" i="13"/>
  <c r="K289" i="13"/>
  <c r="K26" i="13"/>
  <c r="K92" i="13"/>
  <c r="K28" i="13"/>
  <c r="K119" i="13"/>
  <c r="K106" i="13"/>
  <c r="N87" i="13"/>
  <c r="Q87" i="13" s="1"/>
  <c r="N90" i="13"/>
  <c r="Q90" i="13" s="1"/>
  <c r="N26" i="13"/>
  <c r="Q26" i="13" s="1"/>
  <c r="N74" i="13"/>
  <c r="Q74" i="13" s="1"/>
  <c r="N183" i="13"/>
  <c r="Q183" i="13" s="1"/>
  <c r="N167" i="13"/>
  <c r="Q167" i="13" s="1"/>
  <c r="L257" i="13"/>
  <c r="L71" i="13"/>
  <c r="L106" i="13"/>
  <c r="G90" i="13"/>
  <c r="R90" i="13" s="1"/>
  <c r="G135" i="13"/>
  <c r="R135" i="13" s="1"/>
  <c r="G183" i="13"/>
  <c r="R183" i="13" s="1"/>
  <c r="H28" i="13"/>
  <c r="M170" i="13"/>
  <c r="I321" i="13"/>
  <c r="J321" i="13"/>
  <c r="J353" i="13"/>
  <c r="J154" i="13"/>
  <c r="J87" i="13"/>
  <c r="J26" i="13"/>
  <c r="J186" i="13"/>
  <c r="J369" i="13"/>
  <c r="D273" i="13"/>
  <c r="D337" i="13"/>
  <c r="D23" i="13"/>
  <c r="D135" i="13"/>
  <c r="D183" i="13"/>
  <c r="D188" i="13"/>
  <c r="F321" i="13"/>
  <c r="F337" i="13"/>
  <c r="F135" i="13"/>
  <c r="F156" i="13"/>
  <c r="F103" i="13"/>
  <c r="F188" i="13"/>
  <c r="F39" i="13"/>
  <c r="K23" i="13"/>
  <c r="K74" i="13"/>
  <c r="K135" i="13"/>
  <c r="K71" i="13"/>
  <c r="K124" i="13"/>
  <c r="N209" i="13"/>
  <c r="Q209" i="13" s="1"/>
  <c r="N151" i="13"/>
  <c r="Q151" i="13" s="1"/>
  <c r="N186" i="13"/>
  <c r="Q186" i="13" s="1"/>
  <c r="N310" i="13"/>
  <c r="Q310" i="13" s="1"/>
  <c r="L26" i="13"/>
  <c r="L58" i="13"/>
  <c r="G87" i="13"/>
  <c r="R87" i="13" s="1"/>
  <c r="G156" i="13"/>
  <c r="R156" i="13" s="1"/>
  <c r="G58" i="13"/>
  <c r="R58" i="13" s="1"/>
  <c r="O119" i="13"/>
  <c r="G13" i="13"/>
  <c r="R13" i="13" s="1"/>
  <c r="D309" i="13"/>
  <c r="J241" i="13"/>
  <c r="J286" i="13"/>
  <c r="J23" i="13"/>
  <c r="J160" i="13"/>
  <c r="J348" i="13"/>
  <c r="J305" i="13"/>
  <c r="J151" i="13"/>
  <c r="J71" i="13"/>
  <c r="J213" i="13"/>
  <c r="J336" i="13"/>
  <c r="J123" i="13"/>
  <c r="J310" i="13"/>
  <c r="J183" i="13"/>
  <c r="J60" i="13"/>
  <c r="J39" i="13"/>
  <c r="K13" i="13"/>
  <c r="D209" i="13"/>
  <c r="D321" i="13"/>
  <c r="D196" i="13"/>
  <c r="D151" i="13"/>
  <c r="D225" i="13"/>
  <c r="D139" i="13"/>
  <c r="D71" i="13"/>
  <c r="D308" i="13"/>
  <c r="D62" i="13"/>
  <c r="D186" i="13"/>
  <c r="D122" i="13"/>
  <c r="D106" i="13"/>
  <c r="D59" i="13"/>
  <c r="D39" i="13"/>
  <c r="D167" i="13"/>
  <c r="D124" i="13"/>
  <c r="F241" i="13"/>
  <c r="F279" i="13"/>
  <c r="F305" i="13"/>
  <c r="F151" i="13"/>
  <c r="F28" i="13"/>
  <c r="F374" i="13"/>
  <c r="F248" i="13"/>
  <c r="F138" i="13"/>
  <c r="F186" i="13"/>
  <c r="F183" i="13"/>
  <c r="F372" i="13"/>
  <c r="F124" i="13"/>
  <c r="K305" i="13"/>
  <c r="K154" i="13"/>
  <c r="K209" i="13"/>
  <c r="K165" i="13"/>
  <c r="K183" i="13"/>
  <c r="K352" i="13"/>
  <c r="K186" i="13"/>
  <c r="K372" i="13"/>
  <c r="N23" i="13"/>
  <c r="Q23" i="13" s="1"/>
  <c r="N28" i="13"/>
  <c r="Q28" i="13" s="1"/>
  <c r="N46" i="13"/>
  <c r="Q46" i="13" s="1"/>
  <c r="N103" i="13"/>
  <c r="Q103" i="13" s="1"/>
  <c r="L289" i="13"/>
  <c r="L258" i="13"/>
  <c r="L154" i="13"/>
  <c r="L60" i="13"/>
  <c r="G305" i="13"/>
  <c r="R305" i="13" s="1"/>
  <c r="G71" i="13"/>
  <c r="R71" i="13" s="1"/>
  <c r="G165" i="13"/>
  <c r="R165" i="13" s="1"/>
  <c r="H305" i="13"/>
  <c r="M186" i="13"/>
  <c r="I97" i="13"/>
  <c r="I124" i="13"/>
  <c r="J258" i="13"/>
  <c r="J374" i="13"/>
  <c r="J291" i="13"/>
  <c r="J272" i="13"/>
  <c r="J61" i="13"/>
  <c r="K376" i="13"/>
  <c r="N308" i="13"/>
  <c r="Q308" i="13" s="1"/>
  <c r="L323" i="13"/>
  <c r="H310" i="13"/>
  <c r="H286" i="13"/>
  <c r="J72" i="13"/>
  <c r="J289" i="13"/>
  <c r="J243" i="13"/>
  <c r="J273" i="13"/>
  <c r="J196" i="13"/>
  <c r="J220" i="13"/>
  <c r="J28" i="13"/>
  <c r="J227" i="13"/>
  <c r="J55" i="13"/>
  <c r="J64" i="13"/>
  <c r="J188" i="13"/>
  <c r="D289" i="13"/>
  <c r="D353" i="13"/>
  <c r="D87" i="13"/>
  <c r="D258" i="13"/>
  <c r="D28" i="13"/>
  <c r="D119" i="13"/>
  <c r="D164" i="13"/>
  <c r="D60" i="13"/>
  <c r="D320" i="13"/>
  <c r="D174" i="13"/>
  <c r="D323" i="13"/>
  <c r="F225" i="13"/>
  <c r="F154" i="13"/>
  <c r="F266" i="13"/>
  <c r="F123" i="13"/>
  <c r="F167" i="13"/>
  <c r="F106" i="13"/>
  <c r="F60" i="13"/>
  <c r="K241" i="13"/>
  <c r="K151" i="13"/>
  <c r="K353" i="13"/>
  <c r="K39" i="13"/>
  <c r="K60" i="13"/>
  <c r="N305" i="13"/>
  <c r="Q305" i="13" s="1"/>
  <c r="N321" i="13"/>
  <c r="Q321" i="13" s="1"/>
  <c r="N156" i="13"/>
  <c r="Q156" i="13" s="1"/>
  <c r="N138" i="13"/>
  <c r="Q138" i="13" s="1"/>
  <c r="N60" i="13"/>
  <c r="Q60" i="13" s="1"/>
  <c r="L151" i="13"/>
  <c r="L337" i="13"/>
  <c r="L135" i="13"/>
  <c r="L39" i="13"/>
  <c r="G353" i="13"/>
  <c r="R353" i="13" s="1"/>
  <c r="G321" i="13"/>
  <c r="R321" i="13" s="1"/>
  <c r="G28" i="13"/>
  <c r="R28" i="13" s="1"/>
  <c r="G41" i="13"/>
  <c r="R41" i="13" s="1"/>
  <c r="H154" i="13"/>
  <c r="O106" i="13"/>
  <c r="E227" i="13"/>
  <c r="I125" i="13"/>
  <c r="M224" i="13"/>
  <c r="N224" i="13"/>
  <c r="Q224" i="13" s="1"/>
  <c r="L224" i="13"/>
  <c r="I352" i="13"/>
  <c r="E352" i="13"/>
  <c r="N352" i="13"/>
  <c r="Q352" i="13" s="1"/>
  <c r="G376" i="13"/>
  <c r="R376" i="13" s="1"/>
  <c r="F376" i="13"/>
  <c r="N376" i="13"/>
  <c r="Q376" i="13" s="1"/>
  <c r="G169" i="13"/>
  <c r="R169" i="13" s="1"/>
  <c r="L169" i="13"/>
  <c r="K169" i="13"/>
  <c r="H169" i="13"/>
  <c r="L310" i="13"/>
  <c r="K310" i="13"/>
  <c r="I37" i="13"/>
  <c r="H37" i="13"/>
  <c r="G37" i="13"/>
  <c r="R37" i="13" s="1"/>
  <c r="L37" i="13"/>
  <c r="N37" i="13"/>
  <c r="Q37" i="13" s="1"/>
  <c r="E37" i="13"/>
  <c r="F37" i="13"/>
  <c r="L222" i="13"/>
  <c r="I222" i="13"/>
  <c r="G222" i="13"/>
  <c r="R222" i="13" s="1"/>
  <c r="N222" i="13"/>
  <c r="Q222" i="13" s="1"/>
  <c r="K222" i="13"/>
  <c r="L372" i="13"/>
  <c r="N372" i="13"/>
  <c r="Q372" i="13" s="1"/>
  <c r="I372" i="13"/>
  <c r="L276" i="13"/>
  <c r="N276" i="13"/>
  <c r="Q276" i="13" s="1"/>
  <c r="F276" i="13"/>
  <c r="G161" i="13"/>
  <c r="R161" i="13" s="1"/>
  <c r="K161" i="13"/>
  <c r="H386" i="13"/>
  <c r="I386" i="13"/>
  <c r="D386" i="13"/>
  <c r="L386" i="13"/>
  <c r="N386" i="13"/>
  <c r="Q386" i="13" s="1"/>
  <c r="K386" i="13"/>
  <c r="L290" i="13"/>
  <c r="F290" i="13"/>
  <c r="D290" i="13"/>
  <c r="O189" i="13"/>
  <c r="D189" i="13"/>
  <c r="O403" i="13"/>
  <c r="M403" i="13"/>
  <c r="E403" i="13"/>
  <c r="E355" i="13"/>
  <c r="F355" i="13"/>
  <c r="N355" i="13"/>
  <c r="Q355" i="13" s="1"/>
  <c r="G307" i="13"/>
  <c r="R307" i="13" s="1"/>
  <c r="K307" i="13"/>
  <c r="K259" i="13"/>
  <c r="F259" i="13"/>
  <c r="N259" i="13"/>
  <c r="Q259" i="13" s="1"/>
  <c r="D259" i="13"/>
  <c r="N211" i="13"/>
  <c r="Q211" i="13" s="1"/>
  <c r="K211" i="13"/>
  <c r="M128" i="13"/>
  <c r="K128" i="13"/>
  <c r="F128" i="13"/>
  <c r="G32" i="13"/>
  <c r="R32" i="13" s="1"/>
  <c r="N32" i="13"/>
  <c r="Q32" i="13" s="1"/>
  <c r="F32" i="13"/>
  <c r="K32" i="13"/>
  <c r="J97" i="13"/>
  <c r="J222" i="13"/>
  <c r="J376" i="13"/>
  <c r="J385" i="13"/>
  <c r="J352" i="13"/>
  <c r="J240" i="13"/>
  <c r="J189" i="13"/>
  <c r="J386" i="13"/>
  <c r="J372" i="13"/>
  <c r="J320" i="13"/>
  <c r="D37" i="13"/>
  <c r="D355" i="13"/>
  <c r="D32" i="13"/>
  <c r="D385" i="13"/>
  <c r="D169" i="13"/>
  <c r="D211" i="13"/>
  <c r="D128" i="13"/>
  <c r="D354" i="13"/>
  <c r="F33" i="13"/>
  <c r="F227" i="13"/>
  <c r="F272" i="13"/>
  <c r="F64" i="13"/>
  <c r="F212" i="13"/>
  <c r="F224" i="13"/>
  <c r="K355" i="13"/>
  <c r="K41" i="13"/>
  <c r="K272" i="13"/>
  <c r="K189" i="13"/>
  <c r="K387" i="13"/>
  <c r="N165" i="13"/>
  <c r="Q165" i="13" s="1"/>
  <c r="N240" i="13"/>
  <c r="Q240" i="13" s="1"/>
  <c r="L355" i="13"/>
  <c r="L192" i="13"/>
  <c r="L211" i="13"/>
  <c r="G322" i="13"/>
  <c r="R322" i="13" s="1"/>
  <c r="G189" i="13"/>
  <c r="R189" i="13" s="1"/>
  <c r="E160" i="13"/>
  <c r="I387" i="13"/>
  <c r="I320" i="13"/>
  <c r="F320" i="13"/>
  <c r="K320" i="13"/>
  <c r="D240" i="13"/>
  <c r="F240" i="13"/>
  <c r="O248" i="13"/>
  <c r="H248" i="13"/>
  <c r="N248" i="13"/>
  <c r="Q248" i="13" s="1"/>
  <c r="G248" i="13"/>
  <c r="R248" i="13" s="1"/>
  <c r="D248" i="13"/>
  <c r="L248" i="13"/>
  <c r="L374" i="13"/>
  <c r="N374" i="13"/>
  <c r="Q374" i="13" s="1"/>
  <c r="K374" i="13"/>
  <c r="H374" i="13"/>
  <c r="G374" i="13"/>
  <c r="R374" i="13" s="1"/>
  <c r="I246" i="13"/>
  <c r="H246" i="13"/>
  <c r="N246" i="13"/>
  <c r="Q246" i="13" s="1"/>
  <c r="M246" i="13"/>
  <c r="G246" i="13"/>
  <c r="R246" i="13" s="1"/>
  <c r="F246" i="13"/>
  <c r="K246" i="13"/>
  <c r="L350" i="13"/>
  <c r="N350" i="13"/>
  <c r="Q350" i="13" s="1"/>
  <c r="K350" i="13"/>
  <c r="G404" i="13"/>
  <c r="R404" i="13" s="1"/>
  <c r="M404" i="13"/>
  <c r="N340" i="13"/>
  <c r="Q340" i="13" s="1"/>
  <c r="K340" i="13"/>
  <c r="D340" i="13"/>
  <c r="L244" i="13"/>
  <c r="N244" i="13"/>
  <c r="Q244" i="13" s="1"/>
  <c r="H244" i="13"/>
  <c r="G244" i="13"/>
  <c r="R244" i="13" s="1"/>
  <c r="K244" i="13"/>
  <c r="G33" i="13"/>
  <c r="R33" i="13" s="1"/>
  <c r="L33" i="13"/>
  <c r="N33" i="13"/>
  <c r="Q33" i="13" s="1"/>
  <c r="K33" i="13"/>
  <c r="L322" i="13"/>
  <c r="N322" i="13"/>
  <c r="Q322" i="13" s="1"/>
  <c r="F322" i="13"/>
  <c r="G226" i="13"/>
  <c r="R226" i="13" s="1"/>
  <c r="L226" i="13"/>
  <c r="K226" i="13"/>
  <c r="L61" i="13"/>
  <c r="K61" i="13"/>
  <c r="F61" i="13"/>
  <c r="N61" i="13"/>
  <c r="Q61" i="13" s="1"/>
  <c r="G371" i="13"/>
  <c r="R371" i="13" s="1"/>
  <c r="L371" i="13"/>
  <c r="F371" i="13"/>
  <c r="L339" i="13"/>
  <c r="F339" i="13"/>
  <c r="N339" i="13"/>
  <c r="Q339" i="13" s="1"/>
  <c r="K339" i="13"/>
  <c r="N291" i="13"/>
  <c r="Q291" i="13" s="1"/>
  <c r="L291" i="13"/>
  <c r="K291" i="13"/>
  <c r="G243" i="13"/>
  <c r="R243" i="13" s="1"/>
  <c r="K243" i="13"/>
  <c r="F243" i="13"/>
  <c r="O243" i="13"/>
  <c r="L243" i="13"/>
  <c r="O192" i="13"/>
  <c r="N192" i="13"/>
  <c r="Q192" i="13" s="1"/>
  <c r="F192" i="13"/>
  <c r="L96" i="13"/>
  <c r="D96" i="13"/>
  <c r="H96" i="13"/>
  <c r="G96" i="13"/>
  <c r="R96" i="13" s="1"/>
  <c r="K96" i="13"/>
  <c r="N385" i="13"/>
  <c r="Q385" i="13" s="1"/>
  <c r="L385" i="13"/>
  <c r="K385" i="13"/>
  <c r="J322" i="13"/>
  <c r="J161" i="13"/>
  <c r="J37" i="13"/>
  <c r="J244" i="13"/>
  <c r="J248" i="13"/>
  <c r="J355" i="13"/>
  <c r="J96" i="13"/>
  <c r="J41" i="13"/>
  <c r="J212" i="13"/>
  <c r="J350" i="13"/>
  <c r="J211" i="13"/>
  <c r="J340" i="13"/>
  <c r="J259" i="13"/>
  <c r="D161" i="13"/>
  <c r="D307" i="13"/>
  <c r="D165" i="13"/>
  <c r="D244" i="13"/>
  <c r="D160" i="13"/>
  <c r="D310" i="13"/>
  <c r="D275" i="13"/>
  <c r="D192" i="13"/>
  <c r="D371" i="13"/>
  <c r="D276" i="13"/>
  <c r="L403" i="13"/>
  <c r="F161" i="13"/>
  <c r="F222" i="13"/>
  <c r="F244" i="13"/>
  <c r="F165" i="13"/>
  <c r="F169" i="13"/>
  <c r="F385" i="13"/>
  <c r="F291" i="13"/>
  <c r="F352" i="13"/>
  <c r="F275" i="13"/>
  <c r="F340" i="13"/>
  <c r="K322" i="13"/>
  <c r="K240" i="13"/>
  <c r="K276" i="13"/>
  <c r="N96" i="13"/>
  <c r="Q96" i="13" s="1"/>
  <c r="N161" i="13"/>
  <c r="Q161" i="13" s="1"/>
  <c r="N125" i="13"/>
  <c r="Q125" i="13" s="1"/>
  <c r="N128" i="13"/>
  <c r="Q128" i="13" s="1"/>
  <c r="L307" i="13"/>
  <c r="L189" i="13"/>
  <c r="L259" i="13"/>
  <c r="L320" i="13"/>
  <c r="G355" i="13"/>
  <c r="R355" i="13" s="1"/>
  <c r="G339" i="13"/>
  <c r="R339" i="13" s="1"/>
  <c r="H161" i="13"/>
  <c r="H272" i="13"/>
  <c r="O37" i="13"/>
  <c r="O128" i="13"/>
  <c r="E61" i="13"/>
  <c r="I310" i="13"/>
  <c r="N312" i="13"/>
  <c r="Q312" i="13" s="1"/>
  <c r="G312" i="13"/>
  <c r="R312" i="13" s="1"/>
  <c r="L312" i="13"/>
  <c r="K312" i="13"/>
  <c r="F312" i="13"/>
  <c r="N41" i="13"/>
  <c r="Q41" i="13" s="1"/>
  <c r="F41" i="13"/>
  <c r="L286" i="13"/>
  <c r="N286" i="13"/>
  <c r="Q286" i="13" s="1"/>
  <c r="F286" i="13"/>
  <c r="H117" i="13"/>
  <c r="G117" i="13"/>
  <c r="R117" i="13" s="1"/>
  <c r="L117" i="13"/>
  <c r="N117" i="13"/>
  <c r="Q117" i="13" s="1"/>
  <c r="E308" i="13"/>
  <c r="F308" i="13"/>
  <c r="H212" i="13"/>
  <c r="N212" i="13"/>
  <c r="Q212" i="13" s="1"/>
  <c r="D212" i="13"/>
  <c r="L212" i="13"/>
  <c r="L97" i="13"/>
  <c r="N97" i="13"/>
  <c r="Q97" i="13" s="1"/>
  <c r="K97" i="13"/>
  <c r="L354" i="13"/>
  <c r="N354" i="13"/>
  <c r="Q354" i="13" s="1"/>
  <c r="N258" i="13"/>
  <c r="Q258" i="13" s="1"/>
  <c r="K258" i="13"/>
  <c r="H258" i="13"/>
  <c r="L125" i="13"/>
  <c r="K125" i="13"/>
  <c r="H125" i="13"/>
  <c r="N387" i="13"/>
  <c r="Q387" i="13" s="1"/>
  <c r="O387" i="13"/>
  <c r="D387" i="13"/>
  <c r="H387" i="13"/>
  <c r="L387" i="13"/>
  <c r="F387" i="13"/>
  <c r="I323" i="13"/>
  <c r="N323" i="13"/>
  <c r="Q323" i="13" s="1"/>
  <c r="F323" i="13"/>
  <c r="G323" i="13"/>
  <c r="R323" i="13" s="1"/>
  <c r="G275" i="13"/>
  <c r="R275" i="13" s="1"/>
  <c r="N275" i="13"/>
  <c r="Q275" i="13" s="1"/>
  <c r="G227" i="13"/>
  <c r="R227" i="13" s="1"/>
  <c r="L227" i="13"/>
  <c r="N227" i="13"/>
  <c r="Q227" i="13" s="1"/>
  <c r="N160" i="13"/>
  <c r="Q160" i="13" s="1"/>
  <c r="F160" i="13"/>
  <c r="G160" i="13"/>
  <c r="R160" i="13" s="1"/>
  <c r="K160" i="13"/>
  <c r="N64" i="13"/>
  <c r="Q64" i="13" s="1"/>
  <c r="H64" i="13"/>
  <c r="L64" i="13"/>
  <c r="G369" i="13"/>
  <c r="R369" i="13" s="1"/>
  <c r="K369" i="13"/>
  <c r="D369" i="13"/>
  <c r="L369" i="13"/>
  <c r="F369" i="13"/>
  <c r="J33" i="13"/>
  <c r="J307" i="13"/>
  <c r="J165" i="13"/>
  <c r="J308" i="13"/>
  <c r="J339" i="13"/>
  <c r="J312" i="13"/>
  <c r="J246" i="13"/>
  <c r="J276" i="13"/>
  <c r="J290" i="13"/>
  <c r="J371" i="13"/>
  <c r="J125" i="13"/>
  <c r="J192" i="13"/>
  <c r="J354" i="13"/>
  <c r="J128" i="13"/>
  <c r="J323" i="13"/>
  <c r="J224" i="13"/>
  <c r="J403" i="13"/>
  <c r="D33" i="13"/>
  <c r="D222" i="13"/>
  <c r="D322" i="13"/>
  <c r="D339" i="13"/>
  <c r="D243" i="13"/>
  <c r="D117" i="13"/>
  <c r="D272" i="13"/>
  <c r="D227" i="13"/>
  <c r="D41" i="13"/>
  <c r="D352" i="13"/>
  <c r="D226" i="13"/>
  <c r="D125" i="13"/>
  <c r="D64" i="13"/>
  <c r="F117" i="13"/>
  <c r="F97" i="13"/>
  <c r="F350" i="13"/>
  <c r="F189" i="13"/>
  <c r="F226" i="13"/>
  <c r="F125" i="13"/>
  <c r="F386" i="13"/>
  <c r="D404" i="13"/>
  <c r="K37" i="13"/>
  <c r="K286" i="13"/>
  <c r="K308" i="13"/>
  <c r="K192" i="13"/>
  <c r="K275" i="13"/>
  <c r="K371" i="13"/>
  <c r="K354" i="13"/>
  <c r="K224" i="13"/>
  <c r="N307" i="13"/>
  <c r="Q307" i="13" s="1"/>
  <c r="N169" i="13"/>
  <c r="Q169" i="13" s="1"/>
  <c r="N226" i="13"/>
  <c r="Q226" i="13" s="1"/>
  <c r="N189" i="13"/>
  <c r="Q189" i="13" s="1"/>
  <c r="L161" i="13"/>
  <c r="L272" i="13"/>
  <c r="L308" i="13"/>
  <c r="L32" i="13"/>
  <c r="L246" i="13"/>
  <c r="L340" i="13"/>
  <c r="G212" i="13"/>
  <c r="R212" i="13" s="1"/>
  <c r="E224" i="13"/>
  <c r="F353" i="13"/>
  <c r="K273" i="13"/>
  <c r="K337" i="13"/>
  <c r="N273" i="13"/>
  <c r="Q273" i="13" s="1"/>
  <c r="N289" i="13"/>
  <c r="Q289" i="13" s="1"/>
  <c r="N225" i="13"/>
  <c r="Q225" i="13" s="1"/>
  <c r="L305" i="13"/>
  <c r="L353" i="13"/>
  <c r="L124" i="13"/>
  <c r="G273" i="13"/>
  <c r="R273" i="13" s="1"/>
  <c r="M156" i="13"/>
  <c r="I257" i="13"/>
  <c r="G241" i="13"/>
  <c r="R241" i="13" s="1"/>
  <c r="L241" i="13"/>
  <c r="M209" i="13"/>
  <c r="G209" i="13"/>
  <c r="R209" i="13" s="1"/>
  <c r="L209" i="13"/>
  <c r="G92" i="13"/>
  <c r="R92" i="13" s="1"/>
  <c r="L92" i="13"/>
  <c r="G103" i="13"/>
  <c r="R103" i="13" s="1"/>
  <c r="L103" i="13"/>
  <c r="L55" i="13"/>
  <c r="N55" i="13"/>
  <c r="Q55" i="13" s="1"/>
  <c r="G23" i="13"/>
  <c r="R23" i="13" s="1"/>
  <c r="L23" i="13"/>
  <c r="L170" i="13"/>
  <c r="N170" i="13"/>
  <c r="Q170" i="13" s="1"/>
  <c r="I138" i="13"/>
  <c r="O138" i="13"/>
  <c r="G138" i="13"/>
  <c r="R138" i="13" s="1"/>
  <c r="L122" i="13"/>
  <c r="N122" i="13"/>
  <c r="Q122" i="13" s="1"/>
  <c r="E90" i="13"/>
  <c r="L90" i="13"/>
  <c r="M42" i="13"/>
  <c r="H42" i="13"/>
  <c r="L42" i="13"/>
  <c r="F257" i="13"/>
  <c r="F273" i="13"/>
  <c r="K225" i="13"/>
  <c r="K257" i="13"/>
  <c r="K156" i="13"/>
  <c r="K167" i="13"/>
  <c r="K103" i="13"/>
  <c r="N92" i="13"/>
  <c r="Q92" i="13" s="1"/>
  <c r="N71" i="13"/>
  <c r="Q71" i="13" s="1"/>
  <c r="L321" i="13"/>
  <c r="L225" i="13"/>
  <c r="L273" i="13"/>
  <c r="L183" i="13"/>
  <c r="L186" i="13"/>
  <c r="G151" i="13"/>
  <c r="R151" i="13" s="1"/>
  <c r="H87" i="13"/>
  <c r="H92" i="13"/>
  <c r="H186" i="13"/>
  <c r="H103" i="13"/>
  <c r="O90" i="13"/>
  <c r="M103" i="13"/>
  <c r="I92" i="13"/>
  <c r="K47" i="13"/>
  <c r="J19" i="13"/>
  <c r="K19" i="13"/>
  <c r="G17" i="13"/>
  <c r="R17" i="13" s="1"/>
  <c r="J264" i="13"/>
  <c r="J215" i="13"/>
  <c r="J179" i="13"/>
  <c r="J199" i="13"/>
  <c r="J51" i="13"/>
  <c r="J180" i="13"/>
  <c r="J182" i="13"/>
  <c r="J263" i="13"/>
  <c r="J54" i="13"/>
  <c r="J118" i="13"/>
  <c r="J204" i="13"/>
  <c r="J269" i="13"/>
  <c r="J237" i="13"/>
  <c r="J148" i="13"/>
  <c r="J134" i="13"/>
  <c r="J67" i="13"/>
  <c r="J365" i="13"/>
  <c r="J24" i="13"/>
  <c r="J70" i="13"/>
  <c r="D163" i="13"/>
  <c r="D51" i="13"/>
  <c r="D180" i="13"/>
  <c r="D54" i="13"/>
  <c r="D142" i="13"/>
  <c r="D35" i="13"/>
  <c r="D100" i="13"/>
  <c r="D147" i="13"/>
  <c r="D221" i="13"/>
  <c r="D381" i="13"/>
  <c r="D88" i="13"/>
  <c r="D195" i="13"/>
  <c r="F177" i="13"/>
  <c r="F136" i="13"/>
  <c r="F239" i="13"/>
  <c r="F52" i="13"/>
  <c r="F150" i="13"/>
  <c r="F94" i="13"/>
  <c r="F230" i="13"/>
  <c r="F180" i="13"/>
  <c r="F56" i="13"/>
  <c r="F147" i="13"/>
  <c r="F162" i="13"/>
  <c r="F205" i="13"/>
  <c r="F221" i="13"/>
  <c r="F152" i="13"/>
  <c r="F343" i="13"/>
  <c r="K115" i="13"/>
  <c r="K35" i="13"/>
  <c r="K150" i="13"/>
  <c r="K86" i="13"/>
  <c r="K102" i="13"/>
  <c r="K166" i="13"/>
  <c r="K198" i="13"/>
  <c r="N52" i="13"/>
  <c r="Q52" i="13" s="1"/>
  <c r="N54" i="13"/>
  <c r="Q54" i="13" s="1"/>
  <c r="N86" i="13"/>
  <c r="Q86" i="13" s="1"/>
  <c r="N38" i="13"/>
  <c r="Q38" i="13" s="1"/>
  <c r="L51" i="13"/>
  <c r="L22" i="13"/>
  <c r="G35" i="13"/>
  <c r="R35" i="13" s="1"/>
  <c r="G38" i="13"/>
  <c r="R38" i="13" s="1"/>
  <c r="H309" i="13"/>
  <c r="H134" i="13"/>
  <c r="O349" i="13"/>
  <c r="M187" i="13"/>
  <c r="M91" i="13"/>
  <c r="I123" i="13"/>
  <c r="J155" i="13"/>
  <c r="J142" i="13"/>
  <c r="J330" i="13"/>
  <c r="J104" i="13"/>
  <c r="J77" i="13"/>
  <c r="J234" i="13"/>
  <c r="D341" i="13"/>
  <c r="D213" i="13"/>
  <c r="D77" i="13"/>
  <c r="F392" i="13"/>
  <c r="F341" i="13"/>
  <c r="F309" i="13"/>
  <c r="F36" i="13"/>
  <c r="F110" i="13"/>
  <c r="F295" i="13"/>
  <c r="F391" i="13"/>
  <c r="K139" i="13"/>
  <c r="H68" i="13"/>
  <c r="O293" i="13"/>
  <c r="M62" i="13"/>
  <c r="F47" i="13"/>
  <c r="K344" i="13"/>
  <c r="N15" i="13"/>
  <c r="Q15" i="13" s="1"/>
  <c r="K194" i="13"/>
  <c r="D98" i="13"/>
  <c r="J328" i="13"/>
  <c r="J230" i="13"/>
  <c r="J256" i="13"/>
  <c r="K239" i="13"/>
  <c r="K270" i="13"/>
  <c r="N148" i="13"/>
  <c r="Q148" i="13" s="1"/>
  <c r="N253" i="13"/>
  <c r="Q253" i="13" s="1"/>
  <c r="L301" i="13"/>
  <c r="G56" i="13"/>
  <c r="R56" i="13" s="1"/>
  <c r="E180" i="13"/>
  <c r="N364" i="13"/>
  <c r="Q364" i="13" s="1"/>
  <c r="H221" i="13"/>
  <c r="J208" i="13"/>
  <c r="L269" i="13"/>
  <c r="H52" i="13"/>
  <c r="J30" i="13"/>
  <c r="J200" i="13"/>
  <c r="J43" i="13"/>
  <c r="J49" i="13"/>
  <c r="J177" i="13"/>
  <c r="J94" i="13"/>
  <c r="J293" i="13"/>
  <c r="J132" i="13"/>
  <c r="J279" i="13"/>
  <c r="J325" i="13"/>
  <c r="J380" i="13"/>
  <c r="J139" i="13"/>
  <c r="J149" i="13"/>
  <c r="J202" i="13"/>
  <c r="J357" i="13"/>
  <c r="J100" i="13"/>
  <c r="J304" i="13"/>
  <c r="J40" i="13"/>
  <c r="J62" i="13"/>
  <c r="J252" i="13"/>
  <c r="J187" i="13"/>
  <c r="J391" i="13"/>
  <c r="J359" i="13"/>
  <c r="J375" i="13"/>
  <c r="D72" i="13"/>
  <c r="D94" i="13"/>
  <c r="D389" i="13"/>
  <c r="D155" i="13"/>
  <c r="D177" i="13"/>
  <c r="D392" i="13"/>
  <c r="D43" i="13"/>
  <c r="D293" i="13"/>
  <c r="D284" i="13"/>
  <c r="D245" i="13"/>
  <c r="D357" i="13"/>
  <c r="D394" i="13"/>
  <c r="D197" i="13"/>
  <c r="D78" i="13"/>
  <c r="D27" i="13"/>
  <c r="D384" i="13"/>
  <c r="D171" i="13"/>
  <c r="D190" i="13"/>
  <c r="D262" i="13"/>
  <c r="D295" i="13"/>
  <c r="D373" i="13"/>
  <c r="F75" i="13"/>
  <c r="F293" i="13"/>
  <c r="F357" i="13"/>
  <c r="F245" i="13"/>
  <c r="F126" i="13"/>
  <c r="F164" i="13"/>
  <c r="F59" i="13"/>
  <c r="F298" i="13"/>
  <c r="F46" i="13"/>
  <c r="F174" i="13"/>
  <c r="G14" i="13"/>
  <c r="R14" i="13" s="1"/>
  <c r="K27" i="13"/>
  <c r="K43" i="13"/>
  <c r="K362" i="13"/>
  <c r="K94" i="13"/>
  <c r="K199" i="13"/>
  <c r="N100" i="13"/>
  <c r="Q100" i="13" s="1"/>
  <c r="G261" i="13"/>
  <c r="R261" i="13" s="1"/>
  <c r="G91" i="13"/>
  <c r="R91" i="13" s="1"/>
  <c r="H27" i="13"/>
  <c r="H293" i="13"/>
  <c r="H126" i="13"/>
  <c r="O341" i="13"/>
  <c r="J14" i="13"/>
  <c r="J326" i="13"/>
  <c r="J158" i="13"/>
  <c r="J136" i="13"/>
  <c r="J229" i="13"/>
  <c r="J284" i="13"/>
  <c r="J21" i="13"/>
  <c r="J311" i="13"/>
  <c r="J168" i="13"/>
  <c r="J341" i="13"/>
  <c r="J261" i="13"/>
  <c r="J327" i="13"/>
  <c r="J171" i="13"/>
  <c r="J36" i="13"/>
  <c r="J190" i="13"/>
  <c r="J247" i="13"/>
  <c r="J298" i="13"/>
  <c r="J46" i="13"/>
  <c r="J316" i="13"/>
  <c r="J302" i="13"/>
  <c r="J91" i="13"/>
  <c r="D49" i="13"/>
  <c r="D113" i="13"/>
  <c r="D336" i="13"/>
  <c r="D136" i="13"/>
  <c r="D348" i="13"/>
  <c r="D21" i="13"/>
  <c r="D123" i="13"/>
  <c r="D261" i="13"/>
  <c r="D330" i="13"/>
  <c r="D104" i="13"/>
  <c r="D247" i="13"/>
  <c r="D187" i="13"/>
  <c r="D110" i="13"/>
  <c r="D231" i="13"/>
  <c r="D343" i="13"/>
  <c r="M14" i="13"/>
  <c r="O14" i="13"/>
  <c r="F158" i="13"/>
  <c r="F277" i="13"/>
  <c r="F132" i="13"/>
  <c r="F215" i="13"/>
  <c r="F69" i="13"/>
  <c r="F199" i="13"/>
  <c r="F149" i="13"/>
  <c r="F394" i="13"/>
  <c r="F27" i="13"/>
  <c r="F62" i="13"/>
  <c r="F389" i="13"/>
  <c r="F168" i="13"/>
  <c r="F91" i="13"/>
  <c r="F359" i="13"/>
  <c r="K330" i="13"/>
  <c r="K132" i="13"/>
  <c r="K155" i="13"/>
  <c r="K261" i="13"/>
  <c r="K78" i="13"/>
  <c r="N110" i="13"/>
  <c r="Q110" i="13" s="1"/>
  <c r="H132" i="13"/>
  <c r="O158" i="13"/>
  <c r="O171" i="13"/>
  <c r="O91" i="13"/>
  <c r="M126" i="13"/>
  <c r="E107" i="13"/>
  <c r="J113" i="13"/>
  <c r="J69" i="13"/>
  <c r="J27" i="13"/>
  <c r="J68" i="13"/>
  <c r="J277" i="13"/>
  <c r="J266" i="13"/>
  <c r="J197" i="13"/>
  <c r="J78" i="13"/>
  <c r="J107" i="13"/>
  <c r="J362" i="13"/>
  <c r="J389" i="13"/>
  <c r="J141" i="13"/>
  <c r="J366" i="13"/>
  <c r="J373" i="13"/>
  <c r="J231" i="13"/>
  <c r="D132" i="13"/>
  <c r="D107" i="13"/>
  <c r="D30" i="13"/>
  <c r="D68" i="13"/>
  <c r="D279" i="13"/>
  <c r="D229" i="13"/>
  <c r="D327" i="13"/>
  <c r="D202" i="13"/>
  <c r="D36" i="13"/>
  <c r="D277" i="13"/>
  <c r="D263" i="13"/>
  <c r="D141" i="13"/>
  <c r="D238" i="13"/>
  <c r="D359" i="13"/>
  <c r="F68" i="13"/>
  <c r="F30" i="13"/>
  <c r="F139" i="13"/>
  <c r="F196" i="13"/>
  <c r="F155" i="13"/>
  <c r="F202" i="13"/>
  <c r="F375" i="13"/>
  <c r="F373" i="13"/>
  <c r="K158" i="13"/>
  <c r="K69" i="13"/>
  <c r="K389" i="13"/>
  <c r="D256" i="13"/>
  <c r="F296" i="13"/>
  <c r="N383" i="13"/>
  <c r="Q383" i="13" s="1"/>
  <c r="N400" i="13"/>
  <c r="Q400" i="13" s="1"/>
  <c r="O400" i="13"/>
  <c r="G400" i="13"/>
  <c r="R400" i="13" s="1"/>
  <c r="M400" i="13"/>
  <c r="K288" i="13"/>
  <c r="J288" i="13"/>
  <c r="F288" i="13"/>
  <c r="D288" i="13"/>
  <c r="L208" i="13"/>
  <c r="F208" i="13"/>
  <c r="D208" i="13"/>
  <c r="J153" i="13"/>
  <c r="N153" i="13"/>
  <c r="Q153" i="13" s="1"/>
  <c r="F153" i="13"/>
  <c r="D153" i="13"/>
  <c r="J360" i="13"/>
  <c r="K360" i="13"/>
  <c r="F360" i="13"/>
  <c r="D360" i="13"/>
  <c r="K296" i="13"/>
  <c r="D296" i="13"/>
  <c r="J296" i="13"/>
  <c r="K232" i="13"/>
  <c r="F232" i="13"/>
  <c r="D232" i="13"/>
  <c r="J232" i="13"/>
  <c r="N232" i="13"/>
  <c r="Q232" i="13" s="1"/>
  <c r="K137" i="13"/>
  <c r="D137" i="13"/>
  <c r="F137" i="13"/>
  <c r="J137" i="13"/>
  <c r="D358" i="13"/>
  <c r="J358" i="13"/>
  <c r="N358" i="13"/>
  <c r="Q358" i="13" s="1"/>
  <c r="K358" i="13"/>
  <c r="K294" i="13"/>
  <c r="D294" i="13"/>
  <c r="F294" i="13"/>
  <c r="J294" i="13"/>
  <c r="L230" i="13"/>
  <c r="K230" i="13"/>
  <c r="D230" i="13"/>
  <c r="H133" i="13"/>
  <c r="J133" i="13"/>
  <c r="K133" i="13"/>
  <c r="F133" i="13"/>
  <c r="D133" i="13"/>
  <c r="G398" i="13"/>
  <c r="R398" i="13" s="1"/>
  <c r="L398" i="13"/>
  <c r="G334" i="13"/>
  <c r="R334" i="13" s="1"/>
  <c r="J334" i="13"/>
  <c r="N334" i="13"/>
  <c r="Q334" i="13" s="1"/>
  <c r="K334" i="13"/>
  <c r="D334" i="13"/>
  <c r="L270" i="13"/>
  <c r="F270" i="13"/>
  <c r="N206" i="13"/>
  <c r="Q206" i="13" s="1"/>
  <c r="L206" i="13"/>
  <c r="J206" i="13"/>
  <c r="G206" i="13"/>
  <c r="R206" i="13" s="1"/>
  <c r="K206" i="13"/>
  <c r="D206" i="13"/>
  <c r="F206" i="13"/>
  <c r="H85" i="13"/>
  <c r="F85" i="13"/>
  <c r="D85" i="13"/>
  <c r="N85" i="13"/>
  <c r="Q85" i="13" s="1"/>
  <c r="K85" i="13"/>
  <c r="O396" i="13"/>
  <c r="F396" i="13"/>
  <c r="K396" i="13"/>
  <c r="D396" i="13"/>
  <c r="N396" i="13"/>
  <c r="Q396" i="13" s="1"/>
  <c r="H364" i="13"/>
  <c r="G364" i="13"/>
  <c r="R364" i="13" s="1"/>
  <c r="K364" i="13"/>
  <c r="J364" i="13"/>
  <c r="D364" i="13"/>
  <c r="N332" i="13"/>
  <c r="Q332" i="13" s="1"/>
  <c r="D332" i="13"/>
  <c r="K332" i="13"/>
  <c r="F332" i="13"/>
  <c r="J332" i="13"/>
  <c r="K300" i="13"/>
  <c r="F300" i="13"/>
  <c r="N300" i="13"/>
  <c r="Q300" i="13" s="1"/>
  <c r="D300" i="13"/>
  <c r="J300" i="13"/>
  <c r="G268" i="13"/>
  <c r="R268" i="13" s="1"/>
  <c r="K268" i="13"/>
  <c r="F268" i="13"/>
  <c r="D268" i="13"/>
  <c r="J268" i="13"/>
  <c r="L236" i="13"/>
  <c r="K236" i="13"/>
  <c r="F236" i="13"/>
  <c r="J236" i="13"/>
  <c r="G204" i="13"/>
  <c r="R204" i="13" s="1"/>
  <c r="F204" i="13"/>
  <c r="D204" i="13"/>
  <c r="N204" i="13"/>
  <c r="Q204" i="13" s="1"/>
  <c r="N145" i="13"/>
  <c r="Q145" i="13" s="1"/>
  <c r="D145" i="13"/>
  <c r="F145" i="13"/>
  <c r="J145" i="13"/>
  <c r="O81" i="13"/>
  <c r="K81" i="13"/>
  <c r="D81" i="13"/>
  <c r="N81" i="13"/>
  <c r="Q81" i="13" s="1"/>
  <c r="F81" i="13"/>
  <c r="O17" i="13"/>
  <c r="E17" i="13"/>
  <c r="J17" i="13"/>
  <c r="N378" i="13"/>
  <c r="Q378" i="13" s="1"/>
  <c r="K378" i="13"/>
  <c r="F378" i="13"/>
  <c r="D378" i="13"/>
  <c r="J378" i="13"/>
  <c r="L346" i="13"/>
  <c r="F346" i="13"/>
  <c r="J346" i="13"/>
  <c r="N346" i="13"/>
  <c r="Q346" i="13" s="1"/>
  <c r="D346" i="13"/>
  <c r="N314" i="13"/>
  <c r="Q314" i="13" s="1"/>
  <c r="D314" i="13"/>
  <c r="K314" i="13"/>
  <c r="F314" i="13"/>
  <c r="J314" i="13"/>
  <c r="K282" i="13"/>
  <c r="F282" i="13"/>
  <c r="N282" i="13"/>
  <c r="Q282" i="13" s="1"/>
  <c r="K250" i="13"/>
  <c r="D250" i="13"/>
  <c r="J250" i="13"/>
  <c r="N250" i="13"/>
  <c r="Q250" i="13" s="1"/>
  <c r="F218" i="13"/>
  <c r="D218" i="13"/>
  <c r="J218" i="13"/>
  <c r="L218" i="13"/>
  <c r="K218" i="13"/>
  <c r="L173" i="13"/>
  <c r="D173" i="13"/>
  <c r="J173" i="13"/>
  <c r="K173" i="13"/>
  <c r="F173" i="13"/>
  <c r="L109" i="13"/>
  <c r="K109" i="13"/>
  <c r="D109" i="13"/>
  <c r="J109" i="13"/>
  <c r="F109" i="13"/>
  <c r="D45" i="13"/>
  <c r="K45" i="13"/>
  <c r="J45" i="13"/>
  <c r="L45" i="13"/>
  <c r="M399" i="13"/>
  <c r="L399" i="13"/>
  <c r="K399" i="13"/>
  <c r="N399" i="13"/>
  <c r="Q399" i="13" s="1"/>
  <c r="H383" i="13"/>
  <c r="F383" i="13"/>
  <c r="K383" i="13"/>
  <c r="D383" i="13"/>
  <c r="J383" i="13"/>
  <c r="K367" i="13"/>
  <c r="D367" i="13"/>
  <c r="J367" i="13"/>
  <c r="F351" i="13"/>
  <c r="N351" i="13"/>
  <c r="Q351" i="13" s="1"/>
  <c r="K351" i="13"/>
  <c r="D351" i="13"/>
  <c r="J351" i="13"/>
  <c r="L335" i="13"/>
  <c r="K335" i="13"/>
  <c r="F335" i="13"/>
  <c r="J335" i="13"/>
  <c r="D319" i="13"/>
  <c r="J319" i="13"/>
  <c r="F319" i="13"/>
  <c r="L303" i="13"/>
  <c r="K303" i="13"/>
  <c r="J303" i="13"/>
  <c r="D287" i="13"/>
  <c r="J287" i="13"/>
  <c r="L287" i="13"/>
  <c r="N287" i="13"/>
  <c r="Q287" i="13" s="1"/>
  <c r="F287" i="13"/>
  <c r="L271" i="13"/>
  <c r="D271" i="13"/>
  <c r="J271" i="13"/>
  <c r="K271" i="13"/>
  <c r="N271" i="13"/>
  <c r="Q271" i="13" s="1"/>
  <c r="F271" i="13"/>
  <c r="K255" i="13"/>
  <c r="J255" i="13"/>
  <c r="L255" i="13"/>
  <c r="F255" i="13"/>
  <c r="D255" i="13"/>
  <c r="N239" i="13"/>
  <c r="Q239" i="13" s="1"/>
  <c r="D239" i="13"/>
  <c r="K223" i="13"/>
  <c r="J223" i="13"/>
  <c r="L223" i="13"/>
  <c r="J207" i="13"/>
  <c r="D207" i="13"/>
  <c r="D152" i="13"/>
  <c r="F120" i="13"/>
  <c r="F285" i="13"/>
  <c r="F333" i="13"/>
  <c r="F349" i="13"/>
  <c r="K180" i="13"/>
  <c r="K207" i="13"/>
  <c r="K184" i="13"/>
  <c r="K381" i="13"/>
  <c r="K333" i="13"/>
  <c r="K285" i="13"/>
  <c r="N184" i="13"/>
  <c r="Q184" i="13" s="1"/>
  <c r="N237" i="13"/>
  <c r="Q237" i="13" s="1"/>
  <c r="N152" i="13"/>
  <c r="Q152" i="13" s="1"/>
  <c r="M269" i="13"/>
  <c r="J120" i="13"/>
  <c r="J184" i="13"/>
  <c r="D120" i="13"/>
  <c r="F184" i="13"/>
  <c r="F397" i="13"/>
  <c r="K120" i="13"/>
  <c r="K349" i="13"/>
  <c r="K301" i="13"/>
  <c r="K24" i="13"/>
  <c r="K88" i="13"/>
  <c r="N56" i="13"/>
  <c r="Q56" i="13" s="1"/>
  <c r="G120" i="13"/>
  <c r="R120" i="13" s="1"/>
  <c r="J152" i="13"/>
  <c r="K237" i="13"/>
  <c r="N301" i="13"/>
  <c r="Q301" i="13" s="1"/>
  <c r="N349" i="13"/>
  <c r="Q349" i="13" s="1"/>
  <c r="D235" i="13"/>
  <c r="D388" i="13"/>
  <c r="F95" i="13"/>
  <c r="K34" i="13"/>
  <c r="H31" i="13"/>
  <c r="F31" i="13"/>
  <c r="F50" i="13"/>
  <c r="N130" i="13"/>
  <c r="Q130" i="13" s="1"/>
  <c r="M146" i="13"/>
  <c r="J15" i="13"/>
  <c r="J393" i="13"/>
  <c r="J178" i="13"/>
  <c r="J31" i="13"/>
  <c r="J98" i="13"/>
  <c r="J162" i="13"/>
  <c r="D50" i="13"/>
  <c r="F82" i="13"/>
  <c r="N251" i="13"/>
  <c r="Q251" i="13" s="1"/>
  <c r="G130" i="13"/>
  <c r="R130" i="13" s="1"/>
  <c r="M15" i="13"/>
  <c r="J130" i="13"/>
  <c r="J95" i="13"/>
  <c r="J50" i="13"/>
  <c r="J82" i="13"/>
  <c r="D47" i="13"/>
  <c r="D194" i="13"/>
  <c r="D114" i="13"/>
  <c r="D178" i="13"/>
  <c r="F178" i="13"/>
  <c r="F114" i="13"/>
  <c r="F251" i="13"/>
  <c r="K50" i="13"/>
  <c r="K146" i="13"/>
  <c r="N194" i="13"/>
  <c r="Q194" i="13" s="1"/>
  <c r="N66" i="13"/>
  <c r="Q66" i="13" s="1"/>
  <c r="N146" i="13"/>
  <c r="Q146" i="13" s="1"/>
  <c r="L98" i="13"/>
  <c r="I15" i="13"/>
  <c r="J144" i="13"/>
  <c r="J194" i="13"/>
  <c r="J181" i="13"/>
  <c r="D66" i="13"/>
  <c r="D31" i="13"/>
  <c r="D79" i="13"/>
  <c r="D34" i="13"/>
  <c r="F79" i="13"/>
  <c r="K66" i="13"/>
  <c r="K31" i="13"/>
  <c r="K98" i="13"/>
  <c r="N178" i="13"/>
  <c r="Q178" i="13" s="1"/>
  <c r="G146" i="13"/>
  <c r="R146" i="13" s="1"/>
  <c r="H95" i="13"/>
  <c r="H15" i="13"/>
  <c r="J114" i="13"/>
  <c r="J66" i="13"/>
  <c r="J34" i="13"/>
  <c r="J146" i="13"/>
  <c r="F93" i="13"/>
  <c r="K178" i="13"/>
  <c r="K95" i="13"/>
  <c r="N98" i="13"/>
  <c r="Q98" i="13" s="1"/>
  <c r="E73" i="13"/>
  <c r="L73" i="13"/>
  <c r="H390" i="13"/>
  <c r="I390" i="13"/>
  <c r="K284" i="13"/>
  <c r="M284" i="13"/>
  <c r="N113" i="13"/>
  <c r="Q113" i="13" s="1"/>
  <c r="I113" i="13"/>
  <c r="K343" i="13"/>
  <c r="E343" i="13"/>
  <c r="O311" i="13"/>
  <c r="L311" i="13"/>
  <c r="L40" i="13"/>
  <c r="G40" i="13"/>
  <c r="R40" i="13" s="1"/>
  <c r="P341" i="13"/>
  <c r="L341" i="13"/>
  <c r="N341" i="13"/>
  <c r="Q341" i="13" s="1"/>
  <c r="H341" i="13"/>
  <c r="G341" i="13"/>
  <c r="R341" i="13" s="1"/>
  <c r="P325" i="13"/>
  <c r="H325" i="13"/>
  <c r="L325" i="13"/>
  <c r="N325" i="13"/>
  <c r="Q325" i="13" s="1"/>
  <c r="P309" i="13"/>
  <c r="I309" i="13"/>
  <c r="O309" i="13"/>
  <c r="N309" i="13"/>
  <c r="Q309" i="13" s="1"/>
  <c r="E309" i="13"/>
  <c r="M309" i="13"/>
  <c r="G309" i="13"/>
  <c r="R309" i="13" s="1"/>
  <c r="L309" i="13"/>
  <c r="P293" i="13"/>
  <c r="I293" i="13"/>
  <c r="K293" i="13"/>
  <c r="P277" i="13"/>
  <c r="H277" i="13"/>
  <c r="I277" i="13"/>
  <c r="E277" i="13"/>
  <c r="O277" i="13"/>
  <c r="G277" i="13"/>
  <c r="R277" i="13" s="1"/>
  <c r="L277" i="13"/>
  <c r="N277" i="13"/>
  <c r="Q277" i="13" s="1"/>
  <c r="P261" i="13"/>
  <c r="E261" i="13"/>
  <c r="L261" i="13"/>
  <c r="N261" i="13"/>
  <c r="Q261" i="13" s="1"/>
  <c r="O261" i="13"/>
  <c r="P245" i="13"/>
  <c r="I245" i="13"/>
  <c r="E245" i="13"/>
  <c r="G245" i="13"/>
  <c r="R245" i="13" s="1"/>
  <c r="H245" i="13"/>
  <c r="N245" i="13"/>
  <c r="Q245" i="13" s="1"/>
  <c r="M245" i="13"/>
  <c r="K245" i="13"/>
  <c r="P229" i="13"/>
  <c r="G229" i="13"/>
  <c r="R229" i="13" s="1"/>
  <c r="N229" i="13"/>
  <c r="Q229" i="13" s="1"/>
  <c r="H229" i="13"/>
  <c r="L229" i="13"/>
  <c r="P213" i="13"/>
  <c r="O213" i="13"/>
  <c r="I213" i="13"/>
  <c r="M213" i="13"/>
  <c r="L213" i="13"/>
  <c r="N213" i="13"/>
  <c r="Q213" i="13" s="1"/>
  <c r="H213" i="13"/>
  <c r="G213" i="13"/>
  <c r="R213" i="13" s="1"/>
  <c r="P196" i="13"/>
  <c r="O196" i="13"/>
  <c r="G196" i="13"/>
  <c r="R196" i="13" s="1"/>
  <c r="L196" i="13"/>
  <c r="N196" i="13"/>
  <c r="Q196" i="13" s="1"/>
  <c r="H196" i="13"/>
  <c r="P164" i="13"/>
  <c r="H164" i="13"/>
  <c r="G164" i="13"/>
  <c r="R164" i="13" s="1"/>
  <c r="L164" i="13"/>
  <c r="I164" i="13"/>
  <c r="E164" i="13"/>
  <c r="O164" i="13"/>
  <c r="N164" i="13"/>
  <c r="Q164" i="13" s="1"/>
  <c r="K164" i="13"/>
  <c r="P132" i="13"/>
  <c r="M132" i="13"/>
  <c r="G132" i="13"/>
  <c r="R132" i="13" s="1"/>
  <c r="L132" i="13"/>
  <c r="I132" i="13"/>
  <c r="P100" i="13"/>
  <c r="H100" i="13"/>
  <c r="M100" i="13"/>
  <c r="K100" i="13"/>
  <c r="O100" i="13"/>
  <c r="G100" i="13"/>
  <c r="R100" i="13" s="1"/>
  <c r="P68" i="13"/>
  <c r="N68" i="13"/>
  <c r="Q68" i="13" s="1"/>
  <c r="M68" i="13"/>
  <c r="O68" i="13"/>
  <c r="G68" i="13"/>
  <c r="R68" i="13" s="1"/>
  <c r="E68" i="13"/>
  <c r="P36" i="13"/>
  <c r="N36" i="13"/>
  <c r="Q36" i="13" s="1"/>
  <c r="O36" i="13"/>
  <c r="H36" i="13"/>
  <c r="K36" i="13"/>
  <c r="I36" i="13"/>
  <c r="M36" i="13"/>
  <c r="P187" i="13"/>
  <c r="O187" i="13"/>
  <c r="H187" i="13"/>
  <c r="L187" i="13"/>
  <c r="N187" i="13"/>
  <c r="Q187" i="13" s="1"/>
  <c r="I187" i="13"/>
  <c r="G187" i="13"/>
  <c r="R187" i="13" s="1"/>
  <c r="P171" i="13"/>
  <c r="M171" i="13"/>
  <c r="K171" i="13"/>
  <c r="I171" i="13"/>
  <c r="N171" i="13"/>
  <c r="Q171" i="13" s="1"/>
  <c r="E171" i="13"/>
  <c r="G171" i="13"/>
  <c r="R171" i="13" s="1"/>
  <c r="P155" i="13"/>
  <c r="O155" i="13"/>
  <c r="G155" i="13"/>
  <c r="R155" i="13" s="1"/>
  <c r="N155" i="13"/>
  <c r="Q155" i="13" s="1"/>
  <c r="M155" i="13"/>
  <c r="P139" i="13"/>
  <c r="L139" i="13"/>
  <c r="O139" i="13"/>
  <c r="H139" i="13"/>
  <c r="G139" i="13"/>
  <c r="R139" i="13" s="1"/>
  <c r="M139" i="13"/>
  <c r="N139" i="13"/>
  <c r="Q139" i="13" s="1"/>
  <c r="P123" i="13"/>
  <c r="O123" i="13"/>
  <c r="G123" i="13"/>
  <c r="R123" i="13" s="1"/>
  <c r="N123" i="13"/>
  <c r="Q123" i="13" s="1"/>
  <c r="K123" i="13"/>
  <c r="H123" i="13"/>
  <c r="P107" i="13"/>
  <c r="I107" i="13"/>
  <c r="G107" i="13"/>
  <c r="R107" i="13" s="1"/>
  <c r="N107" i="13"/>
  <c r="Q107" i="13" s="1"/>
  <c r="L107" i="13"/>
  <c r="M107" i="13"/>
  <c r="P91" i="13"/>
  <c r="L91" i="13"/>
  <c r="I91" i="13"/>
  <c r="H91" i="13"/>
  <c r="N91" i="13"/>
  <c r="Q91" i="13" s="1"/>
  <c r="K91" i="13"/>
  <c r="P75" i="13"/>
  <c r="E75" i="13"/>
  <c r="G75" i="13"/>
  <c r="R75" i="13" s="1"/>
  <c r="M75" i="13"/>
  <c r="N75" i="13"/>
  <c r="Q75" i="13" s="1"/>
  <c r="K75" i="13"/>
  <c r="O75" i="13"/>
  <c r="H75" i="13"/>
  <c r="P59" i="13"/>
  <c r="N59" i="13"/>
  <c r="Q59" i="13" s="1"/>
  <c r="M59" i="13"/>
  <c r="O59" i="13"/>
  <c r="G59" i="13"/>
  <c r="R59" i="13" s="1"/>
  <c r="H59" i="13"/>
  <c r="L59" i="13"/>
  <c r="K59" i="13"/>
  <c r="P43" i="13"/>
  <c r="M43" i="13"/>
  <c r="H43" i="13"/>
  <c r="E43" i="13"/>
  <c r="G43" i="13"/>
  <c r="R43" i="13" s="1"/>
  <c r="L43" i="13"/>
  <c r="N43" i="13"/>
  <c r="Q43" i="13" s="1"/>
  <c r="O43" i="13"/>
  <c r="P27" i="13"/>
  <c r="E27" i="13"/>
  <c r="O27" i="13"/>
  <c r="L27" i="13"/>
  <c r="N27" i="13"/>
  <c r="Q27" i="13" s="1"/>
  <c r="I27" i="13"/>
  <c r="P190" i="13"/>
  <c r="M190" i="13"/>
  <c r="N190" i="13"/>
  <c r="Q190" i="13" s="1"/>
  <c r="K190" i="13"/>
  <c r="E190" i="13"/>
  <c r="O190" i="13"/>
  <c r="H190" i="13"/>
  <c r="G190" i="13"/>
  <c r="R190" i="13" s="1"/>
  <c r="L190" i="13"/>
  <c r="P174" i="13"/>
  <c r="E174" i="13"/>
  <c r="M174" i="13"/>
  <c r="H174" i="13"/>
  <c r="G174" i="13"/>
  <c r="R174" i="13" s="1"/>
  <c r="L174" i="13"/>
  <c r="N174" i="13"/>
  <c r="Q174" i="13" s="1"/>
  <c r="P158" i="13"/>
  <c r="L158" i="13"/>
  <c r="M158" i="13"/>
  <c r="N158" i="13"/>
  <c r="Q158" i="13" s="1"/>
  <c r="H158" i="13"/>
  <c r="G158" i="13"/>
  <c r="R158" i="13" s="1"/>
  <c r="P142" i="13"/>
  <c r="H142" i="13"/>
  <c r="N142" i="13"/>
  <c r="Q142" i="13" s="1"/>
  <c r="E142" i="13"/>
  <c r="O142" i="13"/>
  <c r="K142" i="13"/>
  <c r="I142" i="13"/>
  <c r="M142" i="13"/>
  <c r="G142" i="13"/>
  <c r="R142" i="13" s="1"/>
  <c r="P126" i="13"/>
  <c r="I126" i="13"/>
  <c r="O126" i="13"/>
  <c r="N126" i="13"/>
  <c r="Q126" i="13" s="1"/>
  <c r="K126" i="13"/>
  <c r="L126" i="13"/>
  <c r="P110" i="13"/>
  <c r="E110" i="13"/>
  <c r="M110" i="13"/>
  <c r="G110" i="13"/>
  <c r="R110" i="13" s="1"/>
  <c r="L110" i="13"/>
  <c r="O110" i="13"/>
  <c r="H110" i="13"/>
  <c r="K110" i="13"/>
  <c r="P94" i="13"/>
  <c r="I94" i="13"/>
  <c r="O94" i="13"/>
  <c r="H94" i="13"/>
  <c r="G94" i="13"/>
  <c r="R94" i="13" s="1"/>
  <c r="L94" i="13"/>
  <c r="N94" i="13"/>
  <c r="Q94" i="13" s="1"/>
  <c r="P78" i="13"/>
  <c r="I78" i="13"/>
  <c r="M78" i="13"/>
  <c r="G78" i="13"/>
  <c r="R78" i="13" s="1"/>
  <c r="H78" i="13"/>
  <c r="N78" i="13"/>
  <c r="Q78" i="13" s="1"/>
  <c r="L78" i="13"/>
  <c r="P62" i="13"/>
  <c r="G62" i="13"/>
  <c r="R62" i="13" s="1"/>
  <c r="L62" i="13"/>
  <c r="I62" i="13"/>
  <c r="E62" i="13"/>
  <c r="O62" i="13"/>
  <c r="H62" i="13"/>
  <c r="K62" i="13"/>
  <c r="P46" i="13"/>
  <c r="I46" i="13"/>
  <c r="G46" i="13"/>
  <c r="R46" i="13" s="1"/>
  <c r="O46" i="13"/>
  <c r="E46" i="13"/>
  <c r="M46" i="13"/>
  <c r="L46" i="13"/>
  <c r="K46" i="13"/>
  <c r="P30" i="13"/>
  <c r="I30" i="13"/>
  <c r="O30" i="13"/>
  <c r="H30" i="13"/>
  <c r="G30" i="13"/>
  <c r="R30" i="13" s="1"/>
  <c r="N30" i="13"/>
  <c r="Q30" i="13" s="1"/>
  <c r="E30" i="13"/>
  <c r="M30" i="13"/>
  <c r="L30" i="13"/>
  <c r="P14" i="13"/>
  <c r="I14" i="13"/>
  <c r="D14" i="13"/>
  <c r="H14" i="13"/>
  <c r="N14" i="13"/>
  <c r="Q14" i="13" s="1"/>
  <c r="E14" i="13"/>
  <c r="F14" i="13"/>
  <c r="J73" i="13"/>
  <c r="J57" i="13"/>
  <c r="J384" i="13"/>
  <c r="J238" i="13"/>
  <c r="D390" i="13"/>
  <c r="D200" i="13"/>
  <c r="D326" i="13"/>
  <c r="D380" i="13"/>
  <c r="D57" i="13"/>
  <c r="D69" i="13"/>
  <c r="D366" i="13"/>
  <c r="D316" i="13"/>
  <c r="D302" i="13"/>
  <c r="L13" i="13"/>
  <c r="F330" i="13"/>
  <c r="F362" i="13"/>
  <c r="F73" i="13"/>
  <c r="F366" i="13"/>
  <c r="F104" i="13"/>
  <c r="F262" i="13"/>
  <c r="K325" i="13"/>
  <c r="K202" i="13"/>
  <c r="K229" i="13"/>
  <c r="K309" i="13"/>
  <c r="K380" i="13"/>
  <c r="N264" i="13"/>
  <c r="Q264" i="13" s="1"/>
  <c r="N202" i="13"/>
  <c r="Q202" i="13" s="1"/>
  <c r="L75" i="13"/>
  <c r="L293" i="13"/>
  <c r="L100" i="13"/>
  <c r="L171" i="13"/>
  <c r="G325" i="13"/>
  <c r="R325" i="13" s="1"/>
  <c r="H155" i="13"/>
  <c r="H261" i="13"/>
  <c r="O107" i="13"/>
  <c r="O174" i="13"/>
  <c r="M123" i="13"/>
  <c r="E155" i="13"/>
  <c r="E78" i="13"/>
  <c r="E266" i="13"/>
  <c r="I155" i="13"/>
  <c r="J390" i="13"/>
  <c r="J262" i="13"/>
  <c r="D328" i="13"/>
  <c r="D220" i="13"/>
  <c r="D362" i="13"/>
  <c r="D73" i="13"/>
  <c r="D234" i="13"/>
  <c r="E13" i="13"/>
  <c r="F49" i="13"/>
  <c r="F113" i="13"/>
  <c r="F21" i="13"/>
  <c r="F263" i="13"/>
  <c r="F327" i="13"/>
  <c r="F325" i="13"/>
  <c r="F40" i="13"/>
  <c r="F247" i="13"/>
  <c r="F316" i="13"/>
  <c r="K21" i="13"/>
  <c r="K357" i="13"/>
  <c r="K341" i="13"/>
  <c r="K213" i="13"/>
  <c r="K187" i="13"/>
  <c r="N348" i="13"/>
  <c r="Q348" i="13" s="1"/>
  <c r="N293" i="13"/>
  <c r="Q293" i="13" s="1"/>
  <c r="N284" i="13"/>
  <c r="Q284" i="13" s="1"/>
  <c r="L142" i="13"/>
  <c r="L245" i="13"/>
  <c r="G36" i="13"/>
  <c r="R36" i="13" s="1"/>
  <c r="G126" i="13"/>
  <c r="R126" i="13" s="1"/>
  <c r="H107" i="13"/>
  <c r="H359" i="13"/>
  <c r="O132" i="13"/>
  <c r="O78" i="13"/>
  <c r="M229" i="13"/>
  <c r="E94" i="13"/>
  <c r="E59" i="13"/>
  <c r="E91" i="13"/>
  <c r="I158" i="13"/>
  <c r="I190" i="13"/>
  <c r="I110" i="13"/>
  <c r="K197" i="13"/>
  <c r="K263" i="13"/>
  <c r="K220" i="13"/>
  <c r="K311" i="13"/>
  <c r="N21" i="13"/>
  <c r="Q21" i="13" s="1"/>
  <c r="N311" i="13"/>
  <c r="Q311" i="13" s="1"/>
  <c r="L316" i="13"/>
  <c r="G390" i="13"/>
  <c r="R390" i="13" s="1"/>
  <c r="G263" i="13"/>
  <c r="R263" i="13" s="1"/>
  <c r="H21" i="13"/>
  <c r="H73" i="13"/>
  <c r="E384" i="13"/>
  <c r="M384" i="13"/>
  <c r="G384" i="13"/>
  <c r="R384" i="13" s="1"/>
  <c r="H384" i="13"/>
  <c r="L384" i="13"/>
  <c r="N384" i="13"/>
  <c r="Q384" i="13" s="1"/>
  <c r="O57" i="13"/>
  <c r="E57" i="13"/>
  <c r="H57" i="13"/>
  <c r="M57" i="13"/>
  <c r="G57" i="13"/>
  <c r="R57" i="13" s="1"/>
  <c r="L57" i="13"/>
  <c r="P336" i="13"/>
  <c r="H336" i="13"/>
  <c r="N336" i="13"/>
  <c r="Q336" i="13" s="1"/>
  <c r="O336" i="13"/>
  <c r="G336" i="13"/>
  <c r="R336" i="13" s="1"/>
  <c r="E304" i="13"/>
  <c r="O304" i="13"/>
  <c r="L304" i="13"/>
  <c r="K304" i="13"/>
  <c r="M304" i="13"/>
  <c r="H304" i="13"/>
  <c r="G304" i="13"/>
  <c r="R304" i="13" s="1"/>
  <c r="N304" i="13"/>
  <c r="Q304" i="13" s="1"/>
  <c r="P392" i="13"/>
  <c r="M392" i="13"/>
  <c r="H392" i="13"/>
  <c r="O392" i="13"/>
  <c r="G392" i="13"/>
  <c r="R392" i="13" s="1"/>
  <c r="N392" i="13"/>
  <c r="Q392" i="13" s="1"/>
  <c r="L392" i="13"/>
  <c r="P328" i="13"/>
  <c r="E328" i="13"/>
  <c r="L328" i="13"/>
  <c r="N328" i="13"/>
  <c r="Q328" i="13" s="1"/>
  <c r="M328" i="13"/>
  <c r="O328" i="13"/>
  <c r="P264" i="13"/>
  <c r="M264" i="13"/>
  <c r="H264" i="13"/>
  <c r="O264" i="13"/>
  <c r="L264" i="13"/>
  <c r="E264" i="13"/>
  <c r="P200" i="13"/>
  <c r="O200" i="13"/>
  <c r="M200" i="13"/>
  <c r="H200" i="13"/>
  <c r="I200" i="13"/>
  <c r="L200" i="13"/>
  <c r="G200" i="13"/>
  <c r="R200" i="13" s="1"/>
  <c r="P73" i="13"/>
  <c r="I73" i="13"/>
  <c r="M73" i="13"/>
  <c r="O73" i="13"/>
  <c r="G73" i="13"/>
  <c r="R73" i="13" s="1"/>
  <c r="N73" i="13"/>
  <c r="Q73" i="13" s="1"/>
  <c r="K73" i="13"/>
  <c r="P390" i="13"/>
  <c r="E390" i="13"/>
  <c r="O390" i="13"/>
  <c r="L390" i="13"/>
  <c r="N390" i="13"/>
  <c r="Q390" i="13" s="1"/>
  <c r="M390" i="13"/>
  <c r="P326" i="13"/>
  <c r="I326" i="13"/>
  <c r="M326" i="13"/>
  <c r="G326" i="13"/>
  <c r="R326" i="13" s="1"/>
  <c r="L326" i="13"/>
  <c r="N326" i="13"/>
  <c r="Q326" i="13" s="1"/>
  <c r="H326" i="13"/>
  <c r="P262" i="13"/>
  <c r="E262" i="13"/>
  <c r="M262" i="13"/>
  <c r="H262" i="13"/>
  <c r="G262" i="13"/>
  <c r="R262" i="13" s="1"/>
  <c r="O262" i="13"/>
  <c r="L262" i="13"/>
  <c r="P197" i="13"/>
  <c r="O197" i="13"/>
  <c r="G197" i="13"/>
  <c r="R197" i="13" s="1"/>
  <c r="N197" i="13"/>
  <c r="Q197" i="13" s="1"/>
  <c r="H197" i="13"/>
  <c r="I197" i="13"/>
  <c r="L197" i="13"/>
  <c r="P69" i="13"/>
  <c r="O69" i="13"/>
  <c r="H69" i="13"/>
  <c r="E69" i="13"/>
  <c r="M69" i="13"/>
  <c r="I69" i="13"/>
  <c r="L69" i="13"/>
  <c r="N69" i="13"/>
  <c r="Q69" i="13" s="1"/>
  <c r="O366" i="13"/>
  <c r="L366" i="13"/>
  <c r="N366" i="13"/>
  <c r="Q366" i="13" s="1"/>
  <c r="M366" i="13"/>
  <c r="G366" i="13"/>
  <c r="R366" i="13" s="1"/>
  <c r="E366" i="13"/>
  <c r="K366" i="13"/>
  <c r="P302" i="13"/>
  <c r="O302" i="13"/>
  <c r="G302" i="13"/>
  <c r="R302" i="13" s="1"/>
  <c r="E302" i="13"/>
  <c r="L302" i="13"/>
  <c r="M302" i="13"/>
  <c r="P238" i="13"/>
  <c r="I238" i="13"/>
  <c r="E238" i="13"/>
  <c r="O238" i="13"/>
  <c r="G238" i="13"/>
  <c r="R238" i="13" s="1"/>
  <c r="H238" i="13"/>
  <c r="M238" i="13"/>
  <c r="N238" i="13"/>
  <c r="Q238" i="13" s="1"/>
  <c r="K238" i="13"/>
  <c r="P149" i="13"/>
  <c r="I149" i="13"/>
  <c r="M149" i="13"/>
  <c r="H149" i="13"/>
  <c r="O149" i="13"/>
  <c r="G149" i="13"/>
  <c r="R149" i="13" s="1"/>
  <c r="L149" i="13"/>
  <c r="N149" i="13"/>
  <c r="Q149" i="13" s="1"/>
  <c r="P21" i="13"/>
  <c r="I21" i="13"/>
  <c r="O21" i="13"/>
  <c r="L21" i="13"/>
  <c r="E21" i="13"/>
  <c r="G21" i="13"/>
  <c r="R21" i="13" s="1"/>
  <c r="P380" i="13"/>
  <c r="E380" i="13"/>
  <c r="H380" i="13"/>
  <c r="L380" i="13"/>
  <c r="N380" i="13"/>
  <c r="Q380" i="13" s="1"/>
  <c r="G380" i="13"/>
  <c r="R380" i="13" s="1"/>
  <c r="I380" i="13"/>
  <c r="M380" i="13"/>
  <c r="O380" i="13"/>
  <c r="E348" i="13"/>
  <c r="M348" i="13"/>
  <c r="O348" i="13"/>
  <c r="H348" i="13"/>
  <c r="L348" i="13"/>
  <c r="M316" i="13"/>
  <c r="O316" i="13"/>
  <c r="H316" i="13"/>
  <c r="N316" i="13"/>
  <c r="Q316" i="13" s="1"/>
  <c r="I316" i="13"/>
  <c r="K316" i="13"/>
  <c r="P284" i="13"/>
  <c r="O284" i="13"/>
  <c r="L284" i="13"/>
  <c r="E284" i="13"/>
  <c r="G284" i="13"/>
  <c r="R284" i="13" s="1"/>
  <c r="P252" i="13"/>
  <c r="E252" i="13"/>
  <c r="O252" i="13"/>
  <c r="M252" i="13"/>
  <c r="G252" i="13"/>
  <c r="R252" i="13" s="1"/>
  <c r="I252" i="13"/>
  <c r="H252" i="13"/>
  <c r="L252" i="13"/>
  <c r="N252" i="13"/>
  <c r="Q252" i="13" s="1"/>
  <c r="P220" i="13"/>
  <c r="O220" i="13"/>
  <c r="H220" i="13"/>
  <c r="G220" i="13"/>
  <c r="R220" i="13" s="1"/>
  <c r="M220" i="13"/>
  <c r="N220" i="13"/>
  <c r="Q220" i="13" s="1"/>
  <c r="I220" i="13"/>
  <c r="L220" i="13"/>
  <c r="M177" i="13"/>
  <c r="O177" i="13"/>
  <c r="H177" i="13"/>
  <c r="E177" i="13"/>
  <c r="L177" i="13"/>
  <c r="N177" i="13"/>
  <c r="Q177" i="13" s="1"/>
  <c r="P113" i="13"/>
  <c r="E113" i="13"/>
  <c r="O113" i="13"/>
  <c r="H113" i="13"/>
  <c r="M113" i="13"/>
  <c r="G113" i="13"/>
  <c r="R113" i="13" s="1"/>
  <c r="P49" i="13"/>
  <c r="E49" i="13"/>
  <c r="O49" i="13"/>
  <c r="I49" i="13"/>
  <c r="M49" i="13"/>
  <c r="H49" i="13"/>
  <c r="G49" i="13"/>
  <c r="R49" i="13" s="1"/>
  <c r="L49" i="13"/>
  <c r="N49" i="13"/>
  <c r="Q49" i="13" s="1"/>
  <c r="P394" i="13"/>
  <c r="I394" i="13"/>
  <c r="H394" i="13"/>
  <c r="O394" i="13"/>
  <c r="N394" i="13"/>
  <c r="Q394" i="13" s="1"/>
  <c r="E394" i="13"/>
  <c r="L394" i="13"/>
  <c r="P362" i="13"/>
  <c r="O362" i="13"/>
  <c r="M362" i="13"/>
  <c r="H362" i="13"/>
  <c r="N362" i="13"/>
  <c r="Q362" i="13" s="1"/>
  <c r="I362" i="13"/>
  <c r="G362" i="13"/>
  <c r="R362" i="13" s="1"/>
  <c r="P330" i="13"/>
  <c r="I330" i="13"/>
  <c r="O330" i="13"/>
  <c r="M330" i="13"/>
  <c r="L330" i="13"/>
  <c r="E330" i="13"/>
  <c r="G330" i="13"/>
  <c r="R330" i="13" s="1"/>
  <c r="N330" i="13"/>
  <c r="Q330" i="13" s="1"/>
  <c r="P298" i="13"/>
  <c r="H298" i="13"/>
  <c r="I298" i="13"/>
  <c r="M298" i="13"/>
  <c r="L298" i="13"/>
  <c r="K298" i="13"/>
  <c r="O298" i="13"/>
  <c r="G298" i="13"/>
  <c r="R298" i="13" s="1"/>
  <c r="N298" i="13"/>
  <c r="Q298" i="13" s="1"/>
  <c r="P266" i="13"/>
  <c r="H266" i="13"/>
  <c r="I266" i="13"/>
  <c r="M266" i="13"/>
  <c r="G266" i="13"/>
  <c r="R266" i="13" s="1"/>
  <c r="L266" i="13"/>
  <c r="N266" i="13"/>
  <c r="Q266" i="13" s="1"/>
  <c r="O266" i="13"/>
  <c r="O234" i="13"/>
  <c r="H234" i="13"/>
  <c r="G234" i="13"/>
  <c r="R234" i="13" s="1"/>
  <c r="L234" i="13"/>
  <c r="N234" i="13"/>
  <c r="Q234" i="13" s="1"/>
  <c r="K234" i="13"/>
  <c r="E234" i="13"/>
  <c r="P202" i="13"/>
  <c r="O202" i="13"/>
  <c r="I202" i="13"/>
  <c r="M202" i="13"/>
  <c r="H202" i="13"/>
  <c r="E202" i="13"/>
  <c r="P141" i="13"/>
  <c r="M141" i="13"/>
  <c r="I141" i="13"/>
  <c r="E141" i="13"/>
  <c r="G141" i="13"/>
  <c r="R141" i="13" s="1"/>
  <c r="L141" i="13"/>
  <c r="N141" i="13"/>
  <c r="Q141" i="13" s="1"/>
  <c r="K141" i="13"/>
  <c r="P77" i="13"/>
  <c r="O77" i="13"/>
  <c r="H77" i="13"/>
  <c r="I77" i="13"/>
  <c r="E77" i="13"/>
  <c r="G77" i="13"/>
  <c r="R77" i="13" s="1"/>
  <c r="M77" i="13"/>
  <c r="N77" i="13"/>
  <c r="Q77" i="13" s="1"/>
  <c r="P13" i="13"/>
  <c r="H13" i="13"/>
  <c r="D13" i="13"/>
  <c r="J13" i="13"/>
  <c r="F13" i="13"/>
  <c r="O13" i="13"/>
  <c r="P391" i="13"/>
  <c r="H391" i="13"/>
  <c r="M391" i="13"/>
  <c r="I391" i="13"/>
  <c r="L391" i="13"/>
  <c r="E391" i="13"/>
  <c r="G391" i="13"/>
  <c r="R391" i="13" s="1"/>
  <c r="N391" i="13"/>
  <c r="Q391" i="13" s="1"/>
  <c r="P375" i="13"/>
  <c r="M375" i="13"/>
  <c r="H375" i="13"/>
  <c r="E375" i="13"/>
  <c r="G375" i="13"/>
  <c r="R375" i="13" s="1"/>
  <c r="O375" i="13"/>
  <c r="K375" i="13"/>
  <c r="L375" i="13"/>
  <c r="N375" i="13"/>
  <c r="Q375" i="13" s="1"/>
  <c r="P359" i="13"/>
  <c r="I359" i="13"/>
  <c r="E359" i="13"/>
  <c r="N359" i="13"/>
  <c r="Q359" i="13" s="1"/>
  <c r="M359" i="13"/>
  <c r="G359" i="13"/>
  <c r="R359" i="13" s="1"/>
  <c r="K359" i="13"/>
  <c r="P343" i="13"/>
  <c r="I343" i="13"/>
  <c r="G343" i="13"/>
  <c r="R343" i="13" s="1"/>
  <c r="O343" i="13"/>
  <c r="H343" i="13"/>
  <c r="L343" i="13"/>
  <c r="N343" i="13"/>
  <c r="Q343" i="13" s="1"/>
  <c r="M343" i="13"/>
  <c r="P327" i="13"/>
  <c r="I327" i="13"/>
  <c r="E327" i="13"/>
  <c r="O327" i="13"/>
  <c r="G327" i="13"/>
  <c r="R327" i="13" s="1"/>
  <c r="N327" i="13"/>
  <c r="Q327" i="13" s="1"/>
  <c r="M327" i="13"/>
  <c r="H327" i="13"/>
  <c r="P311" i="13"/>
  <c r="M311" i="13"/>
  <c r="I311" i="13"/>
  <c r="E311" i="13"/>
  <c r="H311" i="13"/>
  <c r="G311" i="13"/>
  <c r="R311" i="13" s="1"/>
  <c r="P295" i="13"/>
  <c r="I295" i="13"/>
  <c r="M295" i="13"/>
  <c r="G295" i="13"/>
  <c r="R295" i="13" s="1"/>
  <c r="L295" i="13"/>
  <c r="E295" i="13"/>
  <c r="O295" i="13"/>
  <c r="P279" i="13"/>
  <c r="I279" i="13"/>
  <c r="M279" i="13"/>
  <c r="O279" i="13"/>
  <c r="E279" i="13"/>
  <c r="N279" i="13"/>
  <c r="Q279" i="13" s="1"/>
  <c r="G279" i="13"/>
  <c r="R279" i="13" s="1"/>
  <c r="L279" i="13"/>
  <c r="P263" i="13"/>
  <c r="I263" i="13"/>
  <c r="E263" i="13"/>
  <c r="M263" i="13"/>
  <c r="O263" i="13"/>
  <c r="L263" i="13"/>
  <c r="N263" i="13"/>
  <c r="Q263" i="13" s="1"/>
  <c r="P247" i="13"/>
  <c r="I247" i="13"/>
  <c r="G247" i="13"/>
  <c r="R247" i="13" s="1"/>
  <c r="H247" i="13"/>
  <c r="L247" i="13"/>
  <c r="N247" i="13"/>
  <c r="Q247" i="13" s="1"/>
  <c r="P231" i="13"/>
  <c r="I231" i="13"/>
  <c r="E231" i="13"/>
  <c r="M231" i="13"/>
  <c r="G231" i="13"/>
  <c r="R231" i="13" s="1"/>
  <c r="N231" i="13"/>
  <c r="Q231" i="13" s="1"/>
  <c r="H231" i="13"/>
  <c r="L231" i="13"/>
  <c r="P215" i="13"/>
  <c r="M215" i="13"/>
  <c r="O215" i="13"/>
  <c r="E215" i="13"/>
  <c r="H215" i="13"/>
  <c r="G215" i="13"/>
  <c r="R215" i="13" s="1"/>
  <c r="L215" i="13"/>
  <c r="I215" i="13"/>
  <c r="P199" i="13"/>
  <c r="E199" i="13"/>
  <c r="M199" i="13"/>
  <c r="O199" i="13"/>
  <c r="H199" i="13"/>
  <c r="I199" i="13"/>
  <c r="G199" i="13"/>
  <c r="R199" i="13" s="1"/>
  <c r="P168" i="13"/>
  <c r="I168" i="13"/>
  <c r="H168" i="13"/>
  <c r="G168" i="13"/>
  <c r="R168" i="13" s="1"/>
  <c r="N168" i="13"/>
  <c r="Q168" i="13" s="1"/>
  <c r="O168" i="13"/>
  <c r="L168" i="13"/>
  <c r="K168" i="13"/>
  <c r="E168" i="13"/>
  <c r="P136" i="13"/>
  <c r="M136" i="13"/>
  <c r="I136" i="13"/>
  <c r="O136" i="13"/>
  <c r="H136" i="13"/>
  <c r="G136" i="13"/>
  <c r="R136" i="13" s="1"/>
  <c r="L136" i="13"/>
  <c r="E136" i="13"/>
  <c r="P104" i="13"/>
  <c r="E104" i="13"/>
  <c r="O104" i="13"/>
  <c r="H104" i="13"/>
  <c r="G104" i="13"/>
  <c r="R104" i="13" s="1"/>
  <c r="L104" i="13"/>
  <c r="N104" i="13"/>
  <c r="Q104" i="13" s="1"/>
  <c r="I104" i="13"/>
  <c r="P72" i="13"/>
  <c r="I72" i="13"/>
  <c r="E72" i="13"/>
  <c r="O72" i="13"/>
  <c r="G72" i="13"/>
  <c r="R72" i="13" s="1"/>
  <c r="L72" i="13"/>
  <c r="M72" i="13"/>
  <c r="H72" i="13"/>
  <c r="N72" i="13"/>
  <c r="Q72" i="13" s="1"/>
  <c r="P40" i="13"/>
  <c r="M40" i="13"/>
  <c r="O40" i="13"/>
  <c r="H40" i="13"/>
  <c r="I40" i="13"/>
  <c r="E40" i="13"/>
  <c r="N40" i="13"/>
  <c r="Q40" i="13" s="1"/>
  <c r="K40" i="13"/>
  <c r="P389" i="13"/>
  <c r="I389" i="13"/>
  <c r="M389" i="13"/>
  <c r="L389" i="13"/>
  <c r="G389" i="13"/>
  <c r="R389" i="13" s="1"/>
  <c r="E389" i="13"/>
  <c r="P373" i="13"/>
  <c r="O373" i="13"/>
  <c r="I373" i="13"/>
  <c r="E373" i="13"/>
  <c r="M373" i="13"/>
  <c r="G373" i="13"/>
  <c r="R373" i="13" s="1"/>
  <c r="L373" i="13"/>
  <c r="N373" i="13"/>
  <c r="Q373" i="13" s="1"/>
  <c r="P357" i="13"/>
  <c r="E357" i="13"/>
  <c r="M357" i="13"/>
  <c r="H357" i="13"/>
  <c r="N357" i="13"/>
  <c r="Q357" i="13" s="1"/>
  <c r="L357" i="13"/>
  <c r="I357" i="13"/>
  <c r="F326" i="13"/>
  <c r="F390" i="13"/>
  <c r="F264" i="13"/>
  <c r="F220" i="13"/>
  <c r="F348" i="13"/>
  <c r="F197" i="13"/>
  <c r="F384" i="13"/>
  <c r="F252" i="13"/>
  <c r="F234" i="13"/>
  <c r="F141" i="13"/>
  <c r="F302" i="13"/>
  <c r="F238" i="13"/>
  <c r="K392" i="13"/>
  <c r="K200" i="13"/>
  <c r="K266" i="13"/>
  <c r="K394" i="13"/>
  <c r="K247" i="13"/>
  <c r="K57" i="13"/>
  <c r="K104" i="13"/>
  <c r="K231" i="13"/>
  <c r="K252" i="13"/>
  <c r="K295" i="13"/>
  <c r="K302" i="13"/>
  <c r="N136" i="13"/>
  <c r="Q136" i="13" s="1"/>
  <c r="N199" i="13"/>
  <c r="Q199" i="13" s="1"/>
  <c r="L362" i="13"/>
  <c r="L327" i="13"/>
  <c r="L336" i="13"/>
  <c r="M13" i="13"/>
  <c r="G177" i="13"/>
  <c r="R177" i="13" s="1"/>
  <c r="G328" i="13"/>
  <c r="R328" i="13" s="1"/>
  <c r="G348" i="13"/>
  <c r="R348" i="13" s="1"/>
  <c r="G264" i="13"/>
  <c r="R264" i="13" s="1"/>
  <c r="G202" i="13"/>
  <c r="R202" i="13" s="1"/>
  <c r="H284" i="13"/>
  <c r="H373" i="13"/>
  <c r="O357" i="13"/>
  <c r="O389" i="13"/>
  <c r="O231" i="13"/>
  <c r="O141" i="13"/>
  <c r="O391" i="13"/>
  <c r="M394" i="13"/>
  <c r="M168" i="13"/>
  <c r="F328" i="13"/>
  <c r="F304" i="13"/>
  <c r="F336" i="13"/>
  <c r="F57" i="13"/>
  <c r="K390" i="13"/>
  <c r="K264" i="13"/>
  <c r="K328" i="13"/>
  <c r="K149" i="13"/>
  <c r="K77" i="13"/>
  <c r="K391" i="13"/>
  <c r="N200" i="13"/>
  <c r="Q200" i="13" s="1"/>
  <c r="N215" i="13"/>
  <c r="Q215" i="13" s="1"/>
  <c r="N295" i="13"/>
  <c r="Q295" i="13" s="1"/>
  <c r="N262" i="13"/>
  <c r="Q262" i="13" s="1"/>
  <c r="L113" i="13"/>
  <c r="L199" i="13"/>
  <c r="L77" i="13"/>
  <c r="G394" i="13"/>
  <c r="R394" i="13" s="1"/>
  <c r="H279" i="13"/>
  <c r="H389" i="13"/>
  <c r="H302" i="13"/>
  <c r="O326" i="13"/>
  <c r="O247" i="13"/>
  <c r="O359" i="13"/>
  <c r="E247" i="13"/>
  <c r="E298" i="13"/>
  <c r="I284" i="13"/>
  <c r="O325" i="13"/>
  <c r="O245" i="13"/>
  <c r="M196" i="13"/>
  <c r="M164" i="13"/>
  <c r="E132" i="13"/>
  <c r="E196" i="13"/>
  <c r="E325" i="13"/>
  <c r="E293" i="13"/>
  <c r="E100" i="13"/>
  <c r="E187" i="13"/>
  <c r="I139" i="13"/>
  <c r="I68" i="13"/>
  <c r="I75" i="13"/>
  <c r="I261" i="13"/>
  <c r="I229" i="13"/>
  <c r="I59" i="13"/>
  <c r="O229" i="13"/>
  <c r="M261" i="13"/>
  <c r="M341" i="13"/>
  <c r="M293" i="13"/>
  <c r="M277" i="13"/>
  <c r="E341" i="13"/>
  <c r="E213" i="13"/>
  <c r="E229" i="13"/>
  <c r="E36" i="13"/>
  <c r="E123" i="13"/>
  <c r="I196" i="13"/>
  <c r="I43" i="13"/>
  <c r="I325" i="13"/>
  <c r="I100" i="13"/>
  <c r="I174" i="13"/>
  <c r="M368" i="13"/>
  <c r="L368" i="13"/>
  <c r="F368" i="13"/>
  <c r="D368" i="13"/>
  <c r="J214" i="13"/>
  <c r="F214" i="13"/>
  <c r="K214" i="13"/>
  <c r="D214" i="13"/>
  <c r="E108" i="13"/>
  <c r="H108" i="13"/>
  <c r="L108" i="13"/>
  <c r="N108" i="13"/>
  <c r="Q108" i="13" s="1"/>
  <c r="D108" i="13"/>
  <c r="F108" i="13"/>
  <c r="O76" i="13"/>
  <c r="G76" i="13"/>
  <c r="R76" i="13" s="1"/>
  <c r="K76" i="13"/>
  <c r="J76" i="13"/>
  <c r="L76" i="13"/>
  <c r="F76" i="13"/>
  <c r="D76" i="13"/>
  <c r="M44" i="13"/>
  <c r="L44" i="13"/>
  <c r="E44" i="13"/>
  <c r="G44" i="13"/>
  <c r="R44" i="13" s="1"/>
  <c r="D44" i="13"/>
  <c r="F44" i="13"/>
  <c r="K44" i="13"/>
  <c r="E12" i="13"/>
  <c r="N12" i="13"/>
  <c r="Q12" i="13" s="1"/>
  <c r="O12" i="13"/>
  <c r="H12" i="13"/>
  <c r="G12" i="13"/>
  <c r="R12" i="13" s="1"/>
  <c r="H191" i="13"/>
  <c r="G191" i="13"/>
  <c r="R191" i="13" s="1"/>
  <c r="J191" i="13"/>
  <c r="L191" i="13"/>
  <c r="F191" i="13"/>
  <c r="K191" i="13"/>
  <c r="D191" i="13"/>
  <c r="G175" i="13"/>
  <c r="R175" i="13" s="1"/>
  <c r="N175" i="13"/>
  <c r="Q175" i="13" s="1"/>
  <c r="K175" i="13"/>
  <c r="J175" i="13"/>
  <c r="O159" i="13"/>
  <c r="G159" i="13"/>
  <c r="R159" i="13" s="1"/>
  <c r="H159" i="13"/>
  <c r="L159" i="13"/>
  <c r="D159" i="13"/>
  <c r="N159" i="13"/>
  <c r="Q159" i="13" s="1"/>
  <c r="H143" i="13"/>
  <c r="L143" i="13"/>
  <c r="N143" i="13"/>
  <c r="Q143" i="13" s="1"/>
  <c r="K143" i="13"/>
  <c r="H127" i="13"/>
  <c r="N127" i="13"/>
  <c r="Q127" i="13" s="1"/>
  <c r="L127" i="13"/>
  <c r="F127" i="13"/>
  <c r="D127" i="13"/>
  <c r="M111" i="13"/>
  <c r="H111" i="13"/>
  <c r="L111" i="13"/>
  <c r="G111" i="13"/>
  <c r="R111" i="13" s="1"/>
  <c r="N111" i="13"/>
  <c r="Q111" i="13" s="1"/>
  <c r="K111" i="13"/>
  <c r="F111" i="13"/>
  <c r="H185" i="13"/>
  <c r="G185" i="13"/>
  <c r="R185" i="13" s="1"/>
  <c r="F185" i="13"/>
  <c r="D185" i="13"/>
  <c r="N121" i="13"/>
  <c r="Q121" i="13" s="1"/>
  <c r="K121" i="13"/>
  <c r="E121" i="13"/>
  <c r="H121" i="13"/>
  <c r="D121" i="13"/>
  <c r="D344" i="13"/>
  <c r="J344" i="13"/>
  <c r="H344" i="13"/>
  <c r="H216" i="13"/>
  <c r="F216" i="13"/>
  <c r="I105" i="13"/>
  <c r="H105" i="13"/>
  <c r="D105" i="13"/>
  <c r="J105" i="13"/>
  <c r="H342" i="13"/>
  <c r="L342" i="13"/>
  <c r="K342" i="13"/>
  <c r="F342" i="13"/>
  <c r="O101" i="13"/>
  <c r="L101" i="13"/>
  <c r="K101" i="13"/>
  <c r="D101" i="13"/>
  <c r="J101" i="13"/>
  <c r="N254" i="13"/>
  <c r="Q254" i="13" s="1"/>
  <c r="K254" i="13"/>
  <c r="E53" i="13"/>
  <c r="K53" i="13"/>
  <c r="D53" i="13"/>
  <c r="L53" i="13"/>
  <c r="E388" i="13"/>
  <c r="G388" i="13"/>
  <c r="R388" i="13" s="1"/>
  <c r="L388" i="13"/>
  <c r="N388" i="13"/>
  <c r="Q388" i="13" s="1"/>
  <c r="F388" i="13"/>
  <c r="K388" i="13"/>
  <c r="H324" i="13"/>
  <c r="G324" i="13"/>
  <c r="R324" i="13" s="1"/>
  <c r="L324" i="13"/>
  <c r="K324" i="13"/>
  <c r="J324" i="13"/>
  <c r="H228" i="13"/>
  <c r="L228" i="13"/>
  <c r="N228" i="13"/>
  <c r="Q228" i="13" s="1"/>
  <c r="K228" i="13"/>
  <c r="P129" i="13"/>
  <c r="E129" i="13"/>
  <c r="G129" i="13"/>
  <c r="R129" i="13" s="1"/>
  <c r="H129" i="13"/>
  <c r="L129" i="13"/>
  <c r="F129" i="13"/>
  <c r="N129" i="13"/>
  <c r="Q129" i="13" s="1"/>
  <c r="G338" i="13"/>
  <c r="R338" i="13" s="1"/>
  <c r="N338" i="13"/>
  <c r="Q338" i="13" s="1"/>
  <c r="K338" i="13"/>
  <c r="G242" i="13"/>
  <c r="R242" i="13" s="1"/>
  <c r="F242" i="13"/>
  <c r="J242" i="13"/>
  <c r="O29" i="13"/>
  <c r="H29" i="13"/>
  <c r="G29" i="13"/>
  <c r="R29" i="13" s="1"/>
  <c r="L29" i="13"/>
  <c r="D29" i="13"/>
  <c r="J29" i="13"/>
  <c r="M363" i="13"/>
  <c r="O363" i="13"/>
  <c r="N363" i="13"/>
  <c r="Q363" i="13" s="1"/>
  <c r="F363" i="13"/>
  <c r="L363" i="13"/>
  <c r="D363" i="13"/>
  <c r="H331" i="13"/>
  <c r="L331" i="13"/>
  <c r="I331" i="13"/>
  <c r="N331" i="13"/>
  <c r="Q331" i="13" s="1"/>
  <c r="K331" i="13"/>
  <c r="M283" i="13"/>
  <c r="K283" i="13"/>
  <c r="O251" i="13"/>
  <c r="H251" i="13"/>
  <c r="K251" i="13"/>
  <c r="D251" i="13"/>
  <c r="E235" i="13"/>
  <c r="O235" i="13"/>
  <c r="F235" i="13"/>
  <c r="E176" i="13"/>
  <c r="H176" i="13"/>
  <c r="N176" i="13"/>
  <c r="Q176" i="13" s="1"/>
  <c r="D176" i="13"/>
  <c r="O176" i="13"/>
  <c r="K176" i="13"/>
  <c r="J176" i="13"/>
  <c r="I112" i="13"/>
  <c r="G112" i="13"/>
  <c r="R112" i="13" s="1"/>
  <c r="F112" i="13"/>
  <c r="I16" i="13"/>
  <c r="E16" i="13"/>
  <c r="G16" i="13"/>
  <c r="R16" i="13" s="1"/>
  <c r="H16" i="13"/>
  <c r="N16" i="13"/>
  <c r="Q16" i="13" s="1"/>
  <c r="K16" i="13"/>
  <c r="D16" i="13"/>
  <c r="F16" i="13"/>
  <c r="J16" i="13"/>
  <c r="E377" i="13"/>
  <c r="O377" i="13"/>
  <c r="N377" i="13"/>
  <c r="Q377" i="13" s="1"/>
  <c r="F377" i="13"/>
  <c r="D377" i="13"/>
  <c r="K377" i="13"/>
  <c r="J377" i="13"/>
  <c r="O345" i="13"/>
  <c r="E345" i="13"/>
  <c r="N345" i="13"/>
  <c r="Q345" i="13" s="1"/>
  <c r="K345" i="13"/>
  <c r="F345" i="13"/>
  <c r="M329" i="13"/>
  <c r="N329" i="13"/>
  <c r="Q329" i="13" s="1"/>
  <c r="K329" i="13"/>
  <c r="G313" i="13"/>
  <c r="R313" i="13" s="1"/>
  <c r="L313" i="13"/>
  <c r="J313" i="13"/>
  <c r="N313" i="13"/>
  <c r="Q313" i="13" s="1"/>
  <c r="D313" i="13"/>
  <c r="H297" i="13"/>
  <c r="N297" i="13"/>
  <c r="Q297" i="13" s="1"/>
  <c r="K297" i="13"/>
  <c r="D297" i="13"/>
  <c r="J297" i="13"/>
  <c r="N281" i="13"/>
  <c r="Q281" i="13" s="1"/>
  <c r="D281" i="13"/>
  <c r="J281" i="13"/>
  <c r="E265" i="13"/>
  <c r="G265" i="13"/>
  <c r="R265" i="13" s="1"/>
  <c r="K265" i="13"/>
  <c r="N265" i="13"/>
  <c r="Q265" i="13" s="1"/>
  <c r="J265" i="13"/>
  <c r="F265" i="13"/>
  <c r="D265" i="13"/>
  <c r="G249" i="13"/>
  <c r="R249" i="13" s="1"/>
  <c r="L249" i="13"/>
  <c r="K249" i="13"/>
  <c r="J249" i="13"/>
  <c r="E233" i="13"/>
  <c r="G233" i="13"/>
  <c r="R233" i="13" s="1"/>
  <c r="H233" i="13"/>
  <c r="F233" i="13"/>
  <c r="J233" i="13"/>
  <c r="E217" i="13"/>
  <c r="L217" i="13"/>
  <c r="F217" i="13"/>
  <c r="D217" i="13"/>
  <c r="K201" i="13"/>
  <c r="F201" i="13"/>
  <c r="N201" i="13"/>
  <c r="Q201" i="13" s="1"/>
  <c r="D201" i="13"/>
  <c r="D306" i="13"/>
  <c r="D228" i="13"/>
  <c r="D318" i="13"/>
  <c r="D338" i="13"/>
  <c r="F283" i="13"/>
  <c r="F143" i="13"/>
  <c r="F329" i="13"/>
  <c r="F281" i="13"/>
  <c r="K129" i="13"/>
  <c r="N44" i="13"/>
  <c r="Q44" i="13" s="1"/>
  <c r="N379" i="13"/>
  <c r="Q379" i="13" s="1"/>
  <c r="G93" i="13"/>
  <c r="R93" i="13" s="1"/>
  <c r="N370" i="13"/>
  <c r="Q370" i="13" s="1"/>
  <c r="F370" i="13"/>
  <c r="J370" i="13"/>
  <c r="E274" i="13"/>
  <c r="L274" i="13"/>
  <c r="D274" i="13"/>
  <c r="G274" i="13"/>
  <c r="R274" i="13" s="1"/>
  <c r="F274" i="13"/>
  <c r="H157" i="13"/>
  <c r="O157" i="13"/>
  <c r="J157" i="13"/>
  <c r="F157" i="13"/>
  <c r="K157" i="13"/>
  <c r="L395" i="13"/>
  <c r="O395" i="13"/>
  <c r="K395" i="13"/>
  <c r="F395" i="13"/>
  <c r="G315" i="13"/>
  <c r="R315" i="13" s="1"/>
  <c r="L315" i="13"/>
  <c r="F315" i="13"/>
  <c r="D315" i="13"/>
  <c r="O140" i="13"/>
  <c r="H140" i="13"/>
  <c r="N140" i="13"/>
  <c r="Q140" i="13" s="1"/>
  <c r="J228" i="13"/>
  <c r="J112" i="13"/>
  <c r="D249" i="13"/>
  <c r="F249" i="13"/>
  <c r="K313" i="13"/>
  <c r="N342" i="13"/>
  <c r="Q342" i="13" s="1"/>
  <c r="N235" i="13"/>
  <c r="Q235" i="13" s="1"/>
  <c r="N105" i="13"/>
  <c r="Q105" i="13" s="1"/>
  <c r="G143" i="13"/>
  <c r="R143" i="13" s="1"/>
  <c r="H53" i="13"/>
  <c r="I157" i="13"/>
  <c r="P89" i="13"/>
  <c r="I89" i="13"/>
  <c r="E89" i="13"/>
  <c r="G89" i="13"/>
  <c r="R89" i="13" s="1"/>
  <c r="L89" i="13"/>
  <c r="N89" i="13"/>
  <c r="Q89" i="13" s="1"/>
  <c r="K89" i="13"/>
  <c r="F89" i="13"/>
  <c r="L25" i="13"/>
  <c r="F25" i="13"/>
  <c r="D25" i="13"/>
  <c r="H280" i="13"/>
  <c r="N280" i="13"/>
  <c r="Q280" i="13" s="1"/>
  <c r="F280" i="13"/>
  <c r="G278" i="13"/>
  <c r="R278" i="13" s="1"/>
  <c r="L278" i="13"/>
  <c r="K278" i="13"/>
  <c r="D278" i="13"/>
  <c r="E382" i="13"/>
  <c r="N382" i="13"/>
  <c r="Q382" i="13" s="1"/>
  <c r="D382" i="13"/>
  <c r="J382" i="13"/>
  <c r="K382" i="13"/>
  <c r="F382" i="13"/>
  <c r="H318" i="13"/>
  <c r="G318" i="13"/>
  <c r="R318" i="13" s="1"/>
  <c r="N318" i="13"/>
  <c r="Q318" i="13" s="1"/>
  <c r="J318" i="13"/>
  <c r="F318" i="13"/>
  <c r="M181" i="13"/>
  <c r="L181" i="13"/>
  <c r="N181" i="13"/>
  <c r="Q181" i="13" s="1"/>
  <c r="F181" i="13"/>
  <c r="D356" i="13"/>
  <c r="F356" i="13"/>
  <c r="J356" i="13"/>
  <c r="P292" i="13"/>
  <c r="E292" i="13"/>
  <c r="G292" i="13"/>
  <c r="R292" i="13" s="1"/>
  <c r="H292" i="13"/>
  <c r="F292" i="13"/>
  <c r="J292" i="13"/>
  <c r="H260" i="13"/>
  <c r="K260" i="13"/>
  <c r="D260" i="13"/>
  <c r="J260" i="13"/>
  <c r="L193" i="13"/>
  <c r="F193" i="13"/>
  <c r="I193" i="13"/>
  <c r="K193" i="13"/>
  <c r="O65" i="13"/>
  <c r="H65" i="13"/>
  <c r="G65" i="13"/>
  <c r="R65" i="13" s="1"/>
  <c r="E65" i="13"/>
  <c r="F65" i="13"/>
  <c r="K65" i="13"/>
  <c r="D65" i="13"/>
  <c r="K306" i="13"/>
  <c r="N306" i="13"/>
  <c r="Q306" i="13" s="1"/>
  <c r="I210" i="13"/>
  <c r="J210" i="13"/>
  <c r="F210" i="13"/>
  <c r="D210" i="13"/>
  <c r="P93" i="13"/>
  <c r="H93" i="13"/>
  <c r="N93" i="13"/>
  <c r="Q93" i="13" s="1"/>
  <c r="K93" i="13"/>
  <c r="H379" i="13"/>
  <c r="F379" i="13"/>
  <c r="E347" i="13"/>
  <c r="G347" i="13"/>
  <c r="R347" i="13" s="1"/>
  <c r="F347" i="13"/>
  <c r="D347" i="13"/>
  <c r="M299" i="13"/>
  <c r="N299" i="13"/>
  <c r="Q299" i="13" s="1"/>
  <c r="F299" i="13"/>
  <c r="G267" i="13"/>
  <c r="R267" i="13" s="1"/>
  <c r="J267" i="13"/>
  <c r="N267" i="13"/>
  <c r="Q267" i="13" s="1"/>
  <c r="K267" i="13"/>
  <c r="I267" i="13"/>
  <c r="F267" i="13"/>
  <c r="D267" i="13"/>
  <c r="L219" i="13"/>
  <c r="N219" i="13"/>
  <c r="Q219" i="13" s="1"/>
  <c r="K219" i="13"/>
  <c r="D219" i="13"/>
  <c r="J219" i="13"/>
  <c r="O203" i="13"/>
  <c r="G203" i="13"/>
  <c r="R203" i="13" s="1"/>
  <c r="N203" i="13"/>
  <c r="Q203" i="13" s="1"/>
  <c r="K203" i="13"/>
  <c r="F203" i="13"/>
  <c r="O144" i="13"/>
  <c r="D144" i="13"/>
  <c r="N144" i="13"/>
  <c r="Q144" i="13" s="1"/>
  <c r="K144" i="13"/>
  <c r="H80" i="13"/>
  <c r="J80" i="13"/>
  <c r="K80" i="13"/>
  <c r="D48" i="13"/>
  <c r="J48" i="13"/>
  <c r="K48" i="13"/>
  <c r="O393" i="13"/>
  <c r="H393" i="13"/>
  <c r="N393" i="13"/>
  <c r="Q393" i="13" s="1"/>
  <c r="F393" i="13"/>
  <c r="M361" i="13"/>
  <c r="G361" i="13"/>
  <c r="R361" i="13" s="1"/>
  <c r="D361" i="13"/>
  <c r="N361" i="13"/>
  <c r="Q361" i="13" s="1"/>
  <c r="K361" i="13"/>
  <c r="J361" i="13"/>
  <c r="O172" i="13"/>
  <c r="G172" i="13"/>
  <c r="R172" i="13" s="1"/>
  <c r="H172" i="13"/>
  <c r="I172" i="13"/>
  <c r="E172" i="13"/>
  <c r="K172" i="13"/>
  <c r="L172" i="13"/>
  <c r="N172" i="13"/>
  <c r="Q172" i="13" s="1"/>
  <c r="F172" i="13"/>
  <c r="J172" i="13"/>
  <c r="J111" i="13"/>
  <c r="J193" i="13"/>
  <c r="J345" i="13"/>
  <c r="J217" i="13"/>
  <c r="J315" i="13"/>
  <c r="J216" i="13"/>
  <c r="D299" i="13"/>
  <c r="D143" i="13"/>
  <c r="D140" i="13"/>
  <c r="D93" i="13"/>
  <c r="F53" i="13"/>
  <c r="F260" i="13"/>
  <c r="F101" i="13"/>
  <c r="K363" i="13"/>
  <c r="K242" i="13"/>
  <c r="K25" i="13"/>
  <c r="K292" i="13"/>
  <c r="K315" i="13"/>
  <c r="N217" i="13"/>
  <c r="Q217" i="13" s="1"/>
  <c r="L48" i="13"/>
  <c r="O347" i="13"/>
  <c r="O95" i="13"/>
  <c r="G95" i="13"/>
  <c r="R95" i="13" s="1"/>
  <c r="G79" i="13"/>
  <c r="R79" i="13" s="1"/>
  <c r="O79" i="13"/>
  <c r="L63" i="13"/>
  <c r="M63" i="13"/>
  <c r="G63" i="13"/>
  <c r="R63" i="13" s="1"/>
  <c r="O63" i="13"/>
  <c r="E47" i="13"/>
  <c r="O47" i="13"/>
  <c r="H47" i="13"/>
  <c r="L47" i="13"/>
  <c r="I31" i="13"/>
  <c r="L31" i="13"/>
  <c r="H194" i="13"/>
  <c r="M194" i="13"/>
  <c r="H162" i="13"/>
  <c r="N162" i="13"/>
  <c r="Q162" i="13" s="1"/>
  <c r="H114" i="13"/>
  <c r="L114" i="13"/>
  <c r="G82" i="13"/>
  <c r="R82" i="13" s="1"/>
  <c r="N82" i="13"/>
  <c r="Q82" i="13" s="1"/>
  <c r="E66" i="13"/>
  <c r="H66" i="13"/>
  <c r="G50" i="13"/>
  <c r="R50" i="13" s="1"/>
  <c r="L50" i="13"/>
  <c r="O18" i="13"/>
  <c r="L18" i="13"/>
  <c r="K79" i="13"/>
  <c r="N208" i="13"/>
  <c r="Q208" i="13" s="1"/>
  <c r="L194" i="13"/>
  <c r="L334" i="13"/>
  <c r="L178" i="13"/>
  <c r="G98" i="13"/>
  <c r="R98" i="13" s="1"/>
  <c r="H79" i="13"/>
  <c r="O194" i="13"/>
  <c r="L95" i="13"/>
  <c r="L364" i="13"/>
  <c r="L204" i="13"/>
  <c r="E18" i="13"/>
  <c r="L256" i="13"/>
  <c r="G256" i="13"/>
  <c r="R256" i="13" s="1"/>
  <c r="N256" i="13"/>
  <c r="Q256" i="13" s="1"/>
  <c r="E288" i="13"/>
  <c r="H288" i="13"/>
  <c r="L288" i="13"/>
  <c r="N288" i="13"/>
  <c r="Q288" i="13" s="1"/>
  <c r="H208" i="13"/>
  <c r="G208" i="13"/>
  <c r="R208" i="13" s="1"/>
  <c r="L153" i="13"/>
  <c r="O153" i="13"/>
  <c r="H153" i="13"/>
  <c r="G153" i="13"/>
  <c r="R153" i="13" s="1"/>
  <c r="G360" i="13"/>
  <c r="R360" i="13" s="1"/>
  <c r="L360" i="13"/>
  <c r="H360" i="13"/>
  <c r="L296" i="13"/>
  <c r="G296" i="13"/>
  <c r="R296" i="13" s="1"/>
  <c r="P232" i="13"/>
  <c r="G232" i="13"/>
  <c r="R232" i="13" s="1"/>
  <c r="H232" i="13"/>
  <c r="I137" i="13"/>
  <c r="G137" i="13"/>
  <c r="R137" i="13" s="1"/>
  <c r="H137" i="13"/>
  <c r="N137" i="13"/>
  <c r="Q137" i="13" s="1"/>
  <c r="G358" i="13"/>
  <c r="R358" i="13" s="1"/>
  <c r="H358" i="13"/>
  <c r="L358" i="13"/>
  <c r="G294" i="13"/>
  <c r="R294" i="13" s="1"/>
  <c r="L294" i="13"/>
  <c r="N294" i="13"/>
  <c r="Q294" i="13" s="1"/>
  <c r="O230" i="13"/>
  <c r="H230" i="13"/>
  <c r="G133" i="13"/>
  <c r="R133" i="13" s="1"/>
  <c r="L133" i="13"/>
  <c r="F398" i="13"/>
  <c r="J398" i="13"/>
  <c r="O398" i="13"/>
  <c r="O270" i="13"/>
  <c r="N270" i="13"/>
  <c r="Q270" i="13" s="1"/>
  <c r="E85" i="13"/>
  <c r="L85" i="13"/>
  <c r="G85" i="13"/>
  <c r="R85" i="13" s="1"/>
  <c r="G396" i="13"/>
  <c r="R396" i="13" s="1"/>
  <c r="L396" i="13"/>
  <c r="E332" i="13"/>
  <c r="L332" i="13"/>
  <c r="G300" i="13"/>
  <c r="R300" i="13" s="1"/>
  <c r="H300" i="13"/>
  <c r="L300" i="13"/>
  <c r="H268" i="13"/>
  <c r="N268" i="13"/>
  <c r="Q268" i="13" s="1"/>
  <c r="L268" i="13"/>
  <c r="M236" i="13"/>
  <c r="O236" i="13"/>
  <c r="G236" i="13"/>
  <c r="R236" i="13" s="1"/>
  <c r="H145" i="13"/>
  <c r="O145" i="13"/>
  <c r="L145" i="13"/>
  <c r="G145" i="13"/>
  <c r="R145" i="13" s="1"/>
  <c r="G81" i="13"/>
  <c r="R81" i="13" s="1"/>
  <c r="H81" i="13"/>
  <c r="L81" i="13"/>
  <c r="D17" i="13"/>
  <c r="M17" i="13"/>
  <c r="G378" i="13"/>
  <c r="R378" i="13" s="1"/>
  <c r="L378" i="13"/>
  <c r="H346" i="13"/>
  <c r="G346" i="13"/>
  <c r="R346" i="13" s="1"/>
  <c r="O314" i="13"/>
  <c r="G314" i="13"/>
  <c r="R314" i="13" s="1"/>
  <c r="L314" i="13"/>
  <c r="I314" i="13"/>
  <c r="O282" i="13"/>
  <c r="L282" i="13"/>
  <c r="G250" i="13"/>
  <c r="R250" i="13" s="1"/>
  <c r="O250" i="13"/>
  <c r="L250" i="13"/>
  <c r="G218" i="13"/>
  <c r="R218" i="13" s="1"/>
  <c r="H218" i="13"/>
  <c r="M173" i="13"/>
  <c r="N173" i="13"/>
  <c r="Q173" i="13" s="1"/>
  <c r="G109" i="13"/>
  <c r="R109" i="13" s="1"/>
  <c r="H109" i="13"/>
  <c r="N109" i="13"/>
  <c r="Q109" i="13" s="1"/>
  <c r="G45" i="13"/>
  <c r="R45" i="13" s="1"/>
  <c r="N45" i="13"/>
  <c r="Q45" i="13" s="1"/>
  <c r="H399" i="13"/>
  <c r="D399" i="13"/>
  <c r="O399" i="13"/>
  <c r="H367" i="13"/>
  <c r="L367" i="13"/>
  <c r="H351" i="13"/>
  <c r="L351" i="13"/>
  <c r="G335" i="13"/>
  <c r="R335" i="13" s="1"/>
  <c r="H335" i="13"/>
  <c r="N335" i="13"/>
  <c r="Q335" i="13" s="1"/>
  <c r="O319" i="13"/>
  <c r="G319" i="13"/>
  <c r="R319" i="13" s="1"/>
  <c r="L319" i="13"/>
  <c r="E319" i="13"/>
  <c r="H319" i="13"/>
  <c r="N319" i="13"/>
  <c r="Q319" i="13" s="1"/>
  <c r="G303" i="13"/>
  <c r="R303" i="13" s="1"/>
  <c r="H303" i="13"/>
  <c r="H287" i="13"/>
  <c r="G287" i="13"/>
  <c r="R287" i="13" s="1"/>
  <c r="G271" i="13"/>
  <c r="R271" i="13" s="1"/>
  <c r="H271" i="13"/>
  <c r="G255" i="13"/>
  <c r="R255" i="13" s="1"/>
  <c r="N255" i="13"/>
  <c r="Q255" i="13" s="1"/>
  <c r="H239" i="13"/>
  <c r="L239" i="13"/>
  <c r="H223" i="13"/>
  <c r="G223" i="13"/>
  <c r="R223" i="13" s="1"/>
  <c r="N223" i="13"/>
  <c r="Q223" i="13" s="1"/>
  <c r="G207" i="13"/>
  <c r="R207" i="13" s="1"/>
  <c r="H207" i="13"/>
  <c r="L207" i="13"/>
  <c r="G184" i="13"/>
  <c r="R184" i="13" s="1"/>
  <c r="H184" i="13"/>
  <c r="L184" i="13"/>
  <c r="E152" i="13"/>
  <c r="L152" i="13"/>
  <c r="H152" i="13"/>
  <c r="O120" i="13"/>
  <c r="H120" i="13"/>
  <c r="L120" i="13"/>
  <c r="G88" i="13"/>
  <c r="R88" i="13" s="1"/>
  <c r="L88" i="13"/>
  <c r="N88" i="13"/>
  <c r="Q88" i="13" s="1"/>
  <c r="H56" i="13"/>
  <c r="L56" i="13"/>
  <c r="E24" i="13"/>
  <c r="G24" i="13"/>
  <c r="R24" i="13" s="1"/>
  <c r="N24" i="13"/>
  <c r="Q24" i="13" s="1"/>
  <c r="G397" i="13"/>
  <c r="R397" i="13" s="1"/>
  <c r="L397" i="13"/>
  <c r="N397" i="13"/>
  <c r="Q397" i="13" s="1"/>
  <c r="G381" i="13"/>
  <c r="R381" i="13" s="1"/>
  <c r="N381" i="13"/>
  <c r="Q381" i="13" s="1"/>
  <c r="G365" i="13"/>
  <c r="R365" i="13" s="1"/>
  <c r="M365" i="13"/>
  <c r="N365" i="13"/>
  <c r="Q365" i="13" s="1"/>
  <c r="L365" i="13"/>
  <c r="G349" i="13"/>
  <c r="R349" i="13" s="1"/>
  <c r="L349" i="13"/>
  <c r="H349" i="13"/>
  <c r="G333" i="13"/>
  <c r="R333" i="13" s="1"/>
  <c r="N333" i="13"/>
  <c r="Q333" i="13" s="1"/>
  <c r="M317" i="13"/>
  <c r="H317" i="13"/>
  <c r="G317" i="13"/>
  <c r="R317" i="13" s="1"/>
  <c r="N317" i="13"/>
  <c r="Q317" i="13" s="1"/>
  <c r="L285" i="13"/>
  <c r="G285" i="13"/>
  <c r="R285" i="13" s="1"/>
  <c r="O269" i="13"/>
  <c r="G269" i="13"/>
  <c r="R269" i="13" s="1"/>
  <c r="H269" i="13"/>
  <c r="N269" i="13"/>
  <c r="Q269" i="13" s="1"/>
  <c r="G253" i="13"/>
  <c r="R253" i="13" s="1"/>
  <c r="L253" i="13"/>
  <c r="I237" i="13"/>
  <c r="G237" i="13"/>
  <c r="R237" i="13" s="1"/>
  <c r="G221" i="13"/>
  <c r="R221" i="13" s="1"/>
  <c r="L221" i="13"/>
  <c r="G205" i="13"/>
  <c r="R205" i="13" s="1"/>
  <c r="N205" i="13"/>
  <c r="Q205" i="13" s="1"/>
  <c r="O180" i="13"/>
  <c r="G180" i="13"/>
  <c r="R180" i="13" s="1"/>
  <c r="L180" i="13"/>
  <c r="H116" i="13"/>
  <c r="G116" i="13"/>
  <c r="R116" i="13" s="1"/>
  <c r="L116" i="13"/>
  <c r="M84" i="13"/>
  <c r="L84" i="13"/>
  <c r="G84" i="13"/>
  <c r="R84" i="13" s="1"/>
  <c r="N83" i="13"/>
  <c r="Q83" i="13" s="1"/>
  <c r="L54" i="13"/>
  <c r="L67" i="13"/>
  <c r="L134" i="13"/>
  <c r="G150" i="13"/>
  <c r="R150" i="13" s="1"/>
  <c r="G147" i="13"/>
  <c r="R147" i="13" s="1"/>
  <c r="G198" i="13"/>
  <c r="R198" i="13" s="1"/>
  <c r="G166" i="13"/>
  <c r="R166" i="13" s="1"/>
  <c r="H70" i="13"/>
  <c r="N147" i="13"/>
  <c r="Q147" i="13" s="1"/>
  <c r="N67" i="13"/>
  <c r="Q67" i="13" s="1"/>
  <c r="L118" i="13"/>
  <c r="M54" i="13"/>
  <c r="M134" i="13"/>
  <c r="G195" i="13"/>
  <c r="R195" i="13" s="1"/>
  <c r="L195" i="13"/>
  <c r="H195" i="13"/>
  <c r="E179" i="13"/>
  <c r="G179" i="13"/>
  <c r="R179" i="13" s="1"/>
  <c r="O163" i="13"/>
  <c r="G163" i="13"/>
  <c r="R163" i="13" s="1"/>
  <c r="G131" i="13"/>
  <c r="R131" i="13" s="1"/>
  <c r="L131" i="13"/>
  <c r="H115" i="13"/>
  <c r="G115" i="13"/>
  <c r="R115" i="13" s="1"/>
  <c r="M99" i="13"/>
  <c r="G99" i="13"/>
  <c r="R99" i="13" s="1"/>
  <c r="E51" i="13"/>
  <c r="H51" i="13"/>
  <c r="M150" i="13"/>
  <c r="O150" i="13"/>
  <c r="H150" i="13"/>
  <c r="G102" i="13"/>
  <c r="R102" i="13" s="1"/>
  <c r="L102" i="13"/>
  <c r="I232" i="13"/>
  <c r="I336" i="13"/>
  <c r="L137" i="13"/>
  <c r="L232" i="13"/>
  <c r="G282" i="13"/>
  <c r="R282" i="13" s="1"/>
  <c r="G270" i="13"/>
  <c r="R270" i="13" s="1"/>
  <c r="G367" i="13"/>
  <c r="R367" i="13" s="1"/>
  <c r="G332" i="13"/>
  <c r="R332" i="13" s="1"/>
  <c r="G152" i="13"/>
  <c r="R152" i="13" s="1"/>
  <c r="G288" i="13"/>
  <c r="R288" i="13" s="1"/>
  <c r="F17" i="13"/>
  <c r="E400" i="13"/>
  <c r="J399" i="13"/>
  <c r="K398" i="13"/>
  <c r="H398" i="13"/>
  <c r="H236" i="13"/>
  <c r="H180" i="13"/>
  <c r="H204" i="13"/>
  <c r="H84" i="13"/>
  <c r="O208" i="13"/>
  <c r="O317" i="13"/>
  <c r="O397" i="13"/>
  <c r="E204" i="13"/>
  <c r="E147" i="13"/>
  <c r="E173" i="13"/>
  <c r="I399" i="13"/>
  <c r="G230" i="13"/>
  <c r="R230" i="13" s="1"/>
  <c r="G351" i="13"/>
  <c r="R351" i="13" s="1"/>
  <c r="G383" i="13"/>
  <c r="R383" i="13" s="1"/>
  <c r="G173" i="13"/>
  <c r="R173" i="13" s="1"/>
  <c r="D398" i="13"/>
  <c r="E398" i="13"/>
  <c r="H282" i="13"/>
  <c r="H179" i="13"/>
  <c r="H332" i="13"/>
  <c r="H173" i="13"/>
  <c r="O332" i="13"/>
  <c r="O84" i="13"/>
  <c r="I179" i="13"/>
  <c r="P256" i="13"/>
  <c r="I256" i="13"/>
  <c r="M256" i="13"/>
  <c r="E256" i="13"/>
  <c r="H256" i="13"/>
  <c r="P288" i="13"/>
  <c r="I288" i="13"/>
  <c r="M288" i="13"/>
  <c r="I208" i="13"/>
  <c r="M208" i="13"/>
  <c r="P153" i="13"/>
  <c r="M153" i="13"/>
  <c r="E360" i="13"/>
  <c r="I360" i="13"/>
  <c r="O360" i="13"/>
  <c r="M296" i="13"/>
  <c r="H296" i="13"/>
  <c r="I296" i="13"/>
  <c r="O296" i="13"/>
  <c r="P358" i="13"/>
  <c r="E358" i="13"/>
  <c r="O358" i="13"/>
  <c r="E294" i="13"/>
  <c r="H294" i="13"/>
  <c r="O294" i="13"/>
  <c r="P230" i="13"/>
  <c r="I230" i="13"/>
  <c r="E230" i="13"/>
  <c r="M133" i="13"/>
  <c r="O133" i="13"/>
  <c r="E133" i="13"/>
  <c r="E334" i="13"/>
  <c r="H334" i="13"/>
  <c r="M270" i="13"/>
  <c r="H270" i="13"/>
  <c r="E270" i="13"/>
  <c r="E206" i="13"/>
  <c r="O206" i="13"/>
  <c r="H206" i="13"/>
  <c r="P85" i="13"/>
  <c r="I85" i="13"/>
  <c r="O85" i="13"/>
  <c r="H396" i="13"/>
  <c r="M396" i="13"/>
  <c r="P364" i="13"/>
  <c r="M364" i="13"/>
  <c r="O364" i="13"/>
  <c r="I300" i="13"/>
  <c r="O300" i="13"/>
  <c r="M300" i="13"/>
  <c r="M268" i="13"/>
  <c r="O268" i="13"/>
  <c r="I268" i="13"/>
  <c r="I204" i="13"/>
  <c r="O204" i="13"/>
  <c r="I145" i="13"/>
  <c r="M145" i="13"/>
  <c r="E81" i="13"/>
  <c r="I81" i="13"/>
  <c r="I17" i="13"/>
  <c r="K17" i="13"/>
  <c r="E378" i="13"/>
  <c r="H378" i="13"/>
  <c r="O378" i="13"/>
  <c r="P346" i="13"/>
  <c r="E346" i="13"/>
  <c r="I346" i="13"/>
  <c r="M346" i="13"/>
  <c r="O346" i="13"/>
  <c r="P314" i="13"/>
  <c r="H314" i="13"/>
  <c r="M250" i="13"/>
  <c r="H250" i="13"/>
  <c r="E218" i="13"/>
  <c r="M218" i="13"/>
  <c r="O218" i="13"/>
  <c r="O109" i="13"/>
  <c r="M109" i="13"/>
  <c r="P45" i="13"/>
  <c r="O45" i="13"/>
  <c r="M45" i="13"/>
  <c r="H45" i="13"/>
  <c r="M383" i="13"/>
  <c r="O383" i="13"/>
  <c r="I367" i="13"/>
  <c r="O367" i="13"/>
  <c r="P351" i="13"/>
  <c r="I351" i="13"/>
  <c r="M351" i="13"/>
  <c r="E351" i="13"/>
  <c r="O351" i="13"/>
  <c r="I335" i="13"/>
  <c r="O335" i="13"/>
  <c r="E303" i="13"/>
  <c r="O303" i="13"/>
  <c r="E287" i="13"/>
  <c r="O287" i="13"/>
  <c r="O271" i="13"/>
  <c r="M271" i="13"/>
  <c r="I255" i="13"/>
  <c r="O255" i="13"/>
  <c r="H255" i="13"/>
  <c r="P239" i="13"/>
  <c r="O239" i="13"/>
  <c r="M239" i="13"/>
  <c r="E239" i="13"/>
  <c r="I223" i="13"/>
  <c r="O223" i="13"/>
  <c r="I207" i="13"/>
  <c r="O207" i="13"/>
  <c r="E207" i="13"/>
  <c r="E184" i="13"/>
  <c r="M184" i="13"/>
  <c r="O184" i="13"/>
  <c r="P120" i="13"/>
  <c r="M120" i="13"/>
  <c r="P88" i="13"/>
  <c r="M88" i="13"/>
  <c r="H88" i="13"/>
  <c r="O88" i="13"/>
  <c r="E88" i="13"/>
  <c r="P56" i="13"/>
  <c r="O56" i="13"/>
  <c r="M56" i="13"/>
  <c r="E56" i="13"/>
  <c r="O24" i="13"/>
  <c r="H24" i="13"/>
  <c r="I381" i="13"/>
  <c r="M381" i="13"/>
  <c r="H381" i="13"/>
  <c r="O381" i="13"/>
  <c r="O365" i="13"/>
  <c r="E365" i="13"/>
  <c r="H365" i="13"/>
  <c r="I333" i="13"/>
  <c r="H333" i="13"/>
  <c r="E333" i="13"/>
  <c r="M333" i="13"/>
  <c r="M301" i="13"/>
  <c r="H301" i="13"/>
  <c r="P285" i="13"/>
  <c r="E285" i="13"/>
  <c r="I285" i="13"/>
  <c r="M285" i="13"/>
  <c r="O285" i="13"/>
  <c r="H285" i="13"/>
  <c r="E253" i="13"/>
  <c r="H253" i="13"/>
  <c r="E237" i="13"/>
  <c r="H237" i="13"/>
  <c r="O237" i="13"/>
  <c r="E221" i="13"/>
  <c r="I221" i="13"/>
  <c r="O205" i="13"/>
  <c r="H205" i="13"/>
  <c r="E205" i="13"/>
  <c r="O148" i="13"/>
  <c r="I148" i="13"/>
  <c r="H148" i="13"/>
  <c r="M116" i="13"/>
  <c r="O116" i="13"/>
  <c r="I52" i="13"/>
  <c r="M52" i="13"/>
  <c r="O52" i="13"/>
  <c r="J20" i="13"/>
  <c r="H20" i="13"/>
  <c r="G20" i="13"/>
  <c r="R20" i="13" s="1"/>
  <c r="L20" i="13"/>
  <c r="I195" i="13"/>
  <c r="E195" i="13"/>
  <c r="O195" i="13"/>
  <c r="H163" i="13"/>
  <c r="I163" i="13"/>
  <c r="O147" i="13"/>
  <c r="I147" i="13"/>
  <c r="M131" i="13"/>
  <c r="H131" i="13"/>
  <c r="P115" i="13"/>
  <c r="I115" i="13"/>
  <c r="M115" i="13"/>
  <c r="E115" i="13"/>
  <c r="O115" i="13"/>
  <c r="E99" i="13"/>
  <c r="O99" i="13"/>
  <c r="H99" i="13"/>
  <c r="E83" i="13"/>
  <c r="H83" i="13"/>
  <c r="M67" i="13"/>
  <c r="O67" i="13"/>
  <c r="M51" i="13"/>
  <c r="O51" i="13"/>
  <c r="O35" i="13"/>
  <c r="M35" i="13"/>
  <c r="H35" i="13"/>
  <c r="M198" i="13"/>
  <c r="I198" i="13"/>
  <c r="E198" i="13"/>
  <c r="H198" i="13"/>
  <c r="P182" i="13"/>
  <c r="E182" i="13"/>
  <c r="M182" i="13"/>
  <c r="O182" i="13"/>
  <c r="H182" i="13"/>
  <c r="O166" i="13"/>
  <c r="H166" i="13"/>
  <c r="M166" i="13"/>
  <c r="P134" i="13"/>
  <c r="I134" i="13"/>
  <c r="O134" i="13"/>
  <c r="H118" i="13"/>
  <c r="O118" i="13"/>
  <c r="E118" i="13"/>
  <c r="M102" i="13"/>
  <c r="O102" i="13"/>
  <c r="P86" i="13"/>
  <c r="I86" i="13"/>
  <c r="O86" i="13"/>
  <c r="E86" i="13"/>
  <c r="M86" i="13"/>
  <c r="H86" i="13"/>
  <c r="O70" i="13"/>
  <c r="E70" i="13"/>
  <c r="E54" i="13"/>
  <c r="O54" i="13"/>
  <c r="H54" i="13"/>
  <c r="E38" i="13"/>
  <c r="O38" i="13"/>
  <c r="H38" i="13"/>
  <c r="I22" i="13"/>
  <c r="O22" i="13"/>
  <c r="I392" i="13"/>
  <c r="I328" i="13"/>
  <c r="I262" i="13"/>
  <c r="O11" i="13"/>
  <c r="I264" i="13"/>
  <c r="M11" i="13"/>
  <c r="P400" i="13"/>
  <c r="F400" i="13"/>
  <c r="K400" i="13"/>
  <c r="I400" i="13"/>
  <c r="J400" i="13"/>
  <c r="P185" i="13"/>
  <c r="E185" i="13"/>
  <c r="I185" i="13"/>
  <c r="O185" i="13"/>
  <c r="P121" i="13"/>
  <c r="M121" i="13"/>
  <c r="O121" i="13"/>
  <c r="P368" i="13"/>
  <c r="O368" i="13"/>
  <c r="P25" i="13"/>
  <c r="E25" i="13"/>
  <c r="O25" i="13"/>
  <c r="M25" i="13"/>
  <c r="P344" i="13"/>
  <c r="E344" i="13"/>
  <c r="I344" i="13"/>
  <c r="M344" i="13"/>
  <c r="P280" i="13"/>
  <c r="O280" i="13"/>
  <c r="E280" i="13"/>
  <c r="M280" i="13"/>
  <c r="P216" i="13"/>
  <c r="I216" i="13"/>
  <c r="E216" i="13"/>
  <c r="O216" i="13"/>
  <c r="P105" i="13"/>
  <c r="M105" i="13"/>
  <c r="P342" i="13"/>
  <c r="E342" i="13"/>
  <c r="M342" i="13"/>
  <c r="P278" i="13"/>
  <c r="E278" i="13"/>
  <c r="P214" i="13"/>
  <c r="I214" i="13"/>
  <c r="O214" i="13"/>
  <c r="M214" i="13"/>
  <c r="E214" i="13"/>
  <c r="P101" i="13"/>
  <c r="E101" i="13"/>
  <c r="P382" i="13"/>
  <c r="M382" i="13"/>
  <c r="O382" i="13"/>
  <c r="P318" i="13"/>
  <c r="I318" i="13"/>
  <c r="M318" i="13"/>
  <c r="P254" i="13"/>
  <c r="O254" i="13"/>
  <c r="E254" i="13"/>
  <c r="M254" i="13"/>
  <c r="P181" i="13"/>
  <c r="E181" i="13"/>
  <c r="I181" i="13"/>
  <c r="P53" i="13"/>
  <c r="I53" i="13"/>
  <c r="M53" i="13"/>
  <c r="P388" i="13"/>
  <c r="M388" i="13"/>
  <c r="O388" i="13"/>
  <c r="P356" i="13"/>
  <c r="I356" i="13"/>
  <c r="M356" i="13"/>
  <c r="O356" i="13"/>
  <c r="P324" i="13"/>
  <c r="I324" i="13"/>
  <c r="M324" i="13"/>
  <c r="P260" i="13"/>
  <c r="M260" i="13"/>
  <c r="I260" i="13"/>
  <c r="E260" i="13"/>
  <c r="P228" i="13"/>
  <c r="E228" i="13"/>
  <c r="I228" i="13"/>
  <c r="O228" i="13"/>
  <c r="P193" i="13"/>
  <c r="M193" i="13"/>
  <c r="E193" i="13"/>
  <c r="P65" i="13"/>
  <c r="I65" i="13"/>
  <c r="M65" i="13"/>
  <c r="P370" i="13"/>
  <c r="I370" i="13"/>
  <c r="E370" i="13"/>
  <c r="P338" i="13"/>
  <c r="I338" i="13"/>
  <c r="O338" i="13"/>
  <c r="M338" i="13"/>
  <c r="P306" i="13"/>
  <c r="I306" i="13"/>
  <c r="O306" i="13"/>
  <c r="P274" i="13"/>
  <c r="I274" i="13"/>
  <c r="M274" i="13"/>
  <c r="O274" i="13"/>
  <c r="P242" i="13"/>
  <c r="E242" i="13"/>
  <c r="P210" i="13"/>
  <c r="E210" i="13"/>
  <c r="M210" i="13"/>
  <c r="P157" i="13"/>
  <c r="M157" i="13"/>
  <c r="P29" i="13"/>
  <c r="E29" i="13"/>
  <c r="I29" i="13"/>
  <c r="P395" i="13"/>
  <c r="I395" i="13"/>
  <c r="E395" i="13"/>
  <c r="M395" i="13"/>
  <c r="P379" i="13"/>
  <c r="I379" i="13"/>
  <c r="E379" i="13"/>
  <c r="M379" i="13"/>
  <c r="P363" i="13"/>
  <c r="I363" i="13"/>
  <c r="E363" i="13"/>
  <c r="P347" i="13"/>
  <c r="I347" i="13"/>
  <c r="P331" i="13"/>
  <c r="E331" i="13"/>
  <c r="O331" i="13"/>
  <c r="M331" i="13"/>
  <c r="P315" i="13"/>
  <c r="I315" i="13"/>
  <c r="E315" i="13"/>
  <c r="M315" i="13"/>
  <c r="O315" i="13"/>
  <c r="P299" i="13"/>
  <c r="I299" i="13"/>
  <c r="E299" i="13"/>
  <c r="O299" i="13"/>
  <c r="P283" i="13"/>
  <c r="O283" i="13"/>
  <c r="E283" i="13"/>
  <c r="P267" i="13"/>
  <c r="E267" i="13"/>
  <c r="P251" i="13"/>
  <c r="E251" i="13"/>
  <c r="I251" i="13"/>
  <c r="P235" i="13"/>
  <c r="I235" i="13"/>
  <c r="M235" i="13"/>
  <c r="P219" i="13"/>
  <c r="E219" i="13"/>
  <c r="O219" i="13"/>
  <c r="M219" i="13"/>
  <c r="I219" i="13"/>
  <c r="P203" i="13"/>
  <c r="I203" i="13"/>
  <c r="E203" i="13"/>
  <c r="M203" i="13"/>
  <c r="P176" i="13"/>
  <c r="I176" i="13"/>
  <c r="M176" i="13"/>
  <c r="P144" i="13"/>
  <c r="I144" i="13"/>
  <c r="E144" i="13"/>
  <c r="P112" i="13"/>
  <c r="O112" i="13"/>
  <c r="E112" i="13"/>
  <c r="P80" i="13"/>
  <c r="I80" i="13"/>
  <c r="M80" i="13"/>
  <c r="P48" i="13"/>
  <c r="M48" i="13"/>
  <c r="O48" i="13"/>
  <c r="P16" i="13"/>
  <c r="M16" i="13"/>
  <c r="P393" i="13"/>
  <c r="I393" i="13"/>
  <c r="M393" i="13"/>
  <c r="E393" i="13"/>
  <c r="P377" i="13"/>
  <c r="I377" i="13"/>
  <c r="M377" i="13"/>
  <c r="P361" i="13"/>
  <c r="I361" i="13"/>
  <c r="O361" i="13"/>
  <c r="E361" i="13"/>
  <c r="P345" i="13"/>
  <c r="I345" i="13"/>
  <c r="M345" i="13"/>
  <c r="P329" i="13"/>
  <c r="E329" i="13"/>
  <c r="P313" i="13"/>
  <c r="I313" i="13"/>
  <c r="P297" i="13"/>
  <c r="I297" i="13"/>
  <c r="E297" i="13"/>
  <c r="M297" i="13"/>
  <c r="O297" i="13"/>
  <c r="P281" i="13"/>
  <c r="I281" i="13"/>
  <c r="O281" i="13"/>
  <c r="E281" i="13"/>
  <c r="P265" i="13"/>
  <c r="I265" i="13"/>
  <c r="M265" i="13"/>
  <c r="O265" i="13"/>
  <c r="P249" i="13"/>
  <c r="E249" i="13"/>
  <c r="I249" i="13"/>
  <c r="O249" i="13"/>
  <c r="M249" i="13"/>
  <c r="P233" i="13"/>
  <c r="I233" i="13"/>
  <c r="M233" i="13"/>
  <c r="P217" i="13"/>
  <c r="I217" i="13"/>
  <c r="O217" i="13"/>
  <c r="P201" i="13"/>
  <c r="I201" i="13"/>
  <c r="E201" i="13"/>
  <c r="M201" i="13"/>
  <c r="O201" i="13"/>
  <c r="P172" i="13"/>
  <c r="M172" i="13"/>
  <c r="P140" i="13"/>
  <c r="E140" i="13"/>
  <c r="M140" i="13"/>
  <c r="P108" i="13"/>
  <c r="M108" i="13"/>
  <c r="P76" i="13"/>
  <c r="I76" i="13"/>
  <c r="E76" i="13"/>
  <c r="P44" i="13"/>
  <c r="I44" i="13"/>
  <c r="P12" i="13"/>
  <c r="F12" i="13"/>
  <c r="M12" i="13"/>
  <c r="I12" i="13"/>
  <c r="P191" i="13"/>
  <c r="E191" i="13"/>
  <c r="O191" i="13"/>
  <c r="I191" i="13"/>
  <c r="P175" i="13"/>
  <c r="E175" i="13"/>
  <c r="I175" i="13"/>
  <c r="P159" i="13"/>
  <c r="I159" i="13"/>
  <c r="M159" i="13"/>
  <c r="P143" i="13"/>
  <c r="I143" i="13"/>
  <c r="M143" i="13"/>
  <c r="O143" i="13"/>
  <c r="P127" i="13"/>
  <c r="E127" i="13"/>
  <c r="M127" i="13"/>
  <c r="O127" i="13"/>
  <c r="P111" i="13"/>
  <c r="I111" i="13"/>
  <c r="P95" i="13"/>
  <c r="I95" i="13"/>
  <c r="E95" i="13"/>
  <c r="P79" i="13"/>
  <c r="E79" i="13"/>
  <c r="I79" i="13"/>
  <c r="M79" i="13"/>
  <c r="P63" i="13"/>
  <c r="E63" i="13"/>
  <c r="I63" i="13"/>
  <c r="P47" i="13"/>
  <c r="I47" i="13"/>
  <c r="M47" i="13"/>
  <c r="P31" i="13"/>
  <c r="E31" i="13"/>
  <c r="P15" i="13"/>
  <c r="K15" i="13"/>
  <c r="P194" i="13"/>
  <c r="I194" i="13"/>
  <c r="E194" i="13"/>
  <c r="P178" i="13"/>
  <c r="E178" i="13"/>
  <c r="O178" i="13"/>
  <c r="I178" i="13"/>
  <c r="M178" i="13"/>
  <c r="P162" i="13"/>
  <c r="I162" i="13"/>
  <c r="E162" i="13"/>
  <c r="M162" i="13"/>
  <c r="O162" i="13"/>
  <c r="P146" i="13"/>
  <c r="I146" i="13"/>
  <c r="E146" i="13"/>
  <c r="P130" i="13"/>
  <c r="E130" i="13"/>
  <c r="M130" i="13"/>
  <c r="P114" i="13"/>
  <c r="I114" i="13"/>
  <c r="M114" i="13"/>
  <c r="P98" i="13"/>
  <c r="I98" i="13"/>
  <c r="E98" i="13"/>
  <c r="O98" i="13"/>
  <c r="M98" i="13"/>
  <c r="P82" i="13"/>
  <c r="E82" i="13"/>
  <c r="P66" i="13"/>
  <c r="I66" i="13"/>
  <c r="M66" i="13"/>
  <c r="P50" i="13"/>
  <c r="I50" i="13"/>
  <c r="M50" i="13"/>
  <c r="P34" i="13"/>
  <c r="M34" i="13"/>
  <c r="P18" i="13"/>
  <c r="I18" i="13"/>
  <c r="N18" i="13"/>
  <c r="Q18" i="13" s="1"/>
  <c r="K18" i="13"/>
  <c r="K185" i="13"/>
  <c r="K280" i="13"/>
  <c r="N344" i="13"/>
  <c r="Q344" i="13" s="1"/>
  <c r="N260" i="13"/>
  <c r="Q260" i="13" s="1"/>
  <c r="N242" i="13"/>
  <c r="Q242" i="13" s="1"/>
  <c r="N185" i="13"/>
  <c r="Q185" i="13" s="1"/>
  <c r="N214" i="13"/>
  <c r="Q214" i="13" s="1"/>
  <c r="N292" i="13"/>
  <c r="Q292" i="13" s="1"/>
  <c r="N315" i="13"/>
  <c r="Q315" i="13" s="1"/>
  <c r="N157" i="13"/>
  <c r="Q157" i="13" s="1"/>
  <c r="N216" i="13"/>
  <c r="Q216" i="13" s="1"/>
  <c r="L16" i="13"/>
  <c r="L299" i="13"/>
  <c r="L80" i="13"/>
  <c r="L235" i="13"/>
  <c r="L344" i="13"/>
  <c r="L267" i="13"/>
  <c r="L65" i="13"/>
  <c r="L144" i="13"/>
  <c r="L203" i="13"/>
  <c r="L329" i="13"/>
  <c r="L306" i="13"/>
  <c r="L105" i="13"/>
  <c r="L176" i="13"/>
  <c r="L233" i="13"/>
  <c r="L93" i="13"/>
  <c r="L251" i="13"/>
  <c r="L214" i="13"/>
  <c r="L201" i="13"/>
  <c r="L356" i="13"/>
  <c r="L112" i="13"/>
  <c r="L140" i="13"/>
  <c r="L382" i="13"/>
  <c r="L265" i="13"/>
  <c r="L210" i="13"/>
  <c r="L254" i="13"/>
  <c r="L338" i="13"/>
  <c r="L280" i="13"/>
  <c r="L216" i="13"/>
  <c r="G299" i="13"/>
  <c r="R299" i="13" s="1"/>
  <c r="G260" i="13"/>
  <c r="R260" i="13" s="1"/>
  <c r="G344" i="13"/>
  <c r="R344" i="13" s="1"/>
  <c r="G176" i="13"/>
  <c r="R176" i="13" s="1"/>
  <c r="G201" i="13"/>
  <c r="R201" i="13" s="1"/>
  <c r="G363" i="13"/>
  <c r="R363" i="13" s="1"/>
  <c r="G193" i="13"/>
  <c r="R193" i="13" s="1"/>
  <c r="G108" i="13"/>
  <c r="R108" i="13" s="1"/>
  <c r="G379" i="13"/>
  <c r="R379" i="13" s="1"/>
  <c r="G53" i="13"/>
  <c r="R53" i="13" s="1"/>
  <c r="G306" i="13"/>
  <c r="R306" i="13" s="1"/>
  <c r="G283" i="13"/>
  <c r="R283" i="13" s="1"/>
  <c r="G101" i="13"/>
  <c r="R101" i="13" s="1"/>
  <c r="G217" i="13"/>
  <c r="R217" i="13" s="1"/>
  <c r="G105" i="13"/>
  <c r="R105" i="13" s="1"/>
  <c r="G329" i="13"/>
  <c r="R329" i="13" s="1"/>
  <c r="G251" i="13"/>
  <c r="R251" i="13" s="1"/>
  <c r="G368" i="13"/>
  <c r="R368" i="13" s="1"/>
  <c r="G162" i="13"/>
  <c r="R162" i="13" s="1"/>
  <c r="G382" i="13"/>
  <c r="R382" i="13" s="1"/>
  <c r="G228" i="13"/>
  <c r="R228" i="13" s="1"/>
  <c r="G157" i="13"/>
  <c r="R157" i="13" s="1"/>
  <c r="G297" i="13"/>
  <c r="R297" i="13" s="1"/>
  <c r="G127" i="13"/>
  <c r="R127" i="13" s="1"/>
  <c r="G356" i="13"/>
  <c r="R356" i="13" s="1"/>
  <c r="G210" i="13"/>
  <c r="R210" i="13" s="1"/>
  <c r="G331" i="13"/>
  <c r="R331" i="13" s="1"/>
  <c r="G370" i="13"/>
  <c r="R370" i="13" s="1"/>
  <c r="L400" i="13"/>
  <c r="H400" i="13"/>
  <c r="H144" i="13"/>
  <c r="H130" i="13"/>
  <c r="H347" i="13"/>
  <c r="H363" i="13"/>
  <c r="H345" i="13"/>
  <c r="H267" i="13"/>
  <c r="H361" i="13"/>
  <c r="H50" i="13"/>
  <c r="H299" i="13"/>
  <c r="H201" i="13"/>
  <c r="H217" i="13"/>
  <c r="H265" i="13"/>
  <c r="H249" i="13"/>
  <c r="H368" i="13"/>
  <c r="H254" i="13"/>
  <c r="H112" i="13"/>
  <c r="H210" i="13"/>
  <c r="H388" i="13"/>
  <c r="H338" i="13"/>
  <c r="H274" i="13"/>
  <c r="F15" i="13"/>
  <c r="O16" i="13"/>
  <c r="O129" i="13"/>
  <c r="O324" i="13"/>
  <c r="O111" i="13"/>
  <c r="O44" i="13"/>
  <c r="O105" i="13"/>
  <c r="O175" i="13"/>
  <c r="O80" i="13"/>
  <c r="O342" i="13"/>
  <c r="O344" i="13"/>
  <c r="O379" i="13"/>
  <c r="O53" i="13"/>
  <c r="O242" i="13"/>
  <c r="O329" i="13"/>
  <c r="O34" i="13"/>
  <c r="O292" i="13"/>
  <c r="O93" i="13"/>
  <c r="O370" i="13"/>
  <c r="O318" i="13"/>
  <c r="O82" i="13"/>
  <c r="O210" i="13"/>
  <c r="M129" i="13"/>
  <c r="M175" i="13"/>
  <c r="M101" i="13"/>
  <c r="M31" i="13"/>
  <c r="M89" i="13"/>
  <c r="M251" i="13"/>
  <c r="M112" i="13"/>
  <c r="M217" i="13"/>
  <c r="M76" i="13"/>
  <c r="M228" i="13"/>
  <c r="M29" i="13"/>
  <c r="E324" i="13"/>
  <c r="E159" i="13"/>
  <c r="E34" i="13"/>
  <c r="E306" i="13"/>
  <c r="E313" i="13"/>
  <c r="E105" i="13"/>
  <c r="E368" i="13"/>
  <c r="E157" i="13"/>
  <c r="E318" i="13"/>
  <c r="E338" i="13"/>
  <c r="E356" i="13"/>
  <c r="I283" i="13"/>
  <c r="I242" i="13"/>
  <c r="I108" i="13"/>
  <c r="I329" i="13"/>
  <c r="I34" i="13"/>
  <c r="I93" i="13"/>
  <c r="I82" i="13"/>
  <c r="J129" i="13"/>
  <c r="J363" i="13"/>
  <c r="J65" i="13"/>
  <c r="J108" i="13"/>
  <c r="J395" i="13"/>
  <c r="J278" i="13"/>
  <c r="J299" i="13"/>
  <c r="J306" i="13"/>
  <c r="J347" i="13"/>
  <c r="J283" i="13"/>
  <c r="J140" i="13"/>
  <c r="J185" i="13"/>
  <c r="J143" i="13"/>
  <c r="J235" i="13"/>
  <c r="J53" i="13"/>
  <c r="J329" i="13"/>
  <c r="J89" i="13"/>
  <c r="J25" i="13"/>
  <c r="J368" i="13"/>
  <c r="J93" i="13"/>
  <c r="J63" i="13"/>
  <c r="J254" i="13"/>
  <c r="J274" i="13"/>
  <c r="J338" i="13"/>
  <c r="J280" i="13"/>
  <c r="D345" i="13"/>
  <c r="D193" i="13"/>
  <c r="D129" i="13"/>
  <c r="D111" i="13"/>
  <c r="D379" i="13"/>
  <c r="D175" i="13"/>
  <c r="D393" i="13"/>
  <c r="D203" i="13"/>
  <c r="D95" i="13"/>
  <c r="D80" i="13"/>
  <c r="D130" i="13"/>
  <c r="D324" i="13"/>
  <c r="D342" i="13"/>
  <c r="D395" i="13"/>
  <c r="D181" i="13"/>
  <c r="D242" i="13"/>
  <c r="D329" i="13"/>
  <c r="D89" i="13"/>
  <c r="D233" i="13"/>
  <c r="D63" i="13"/>
  <c r="D112" i="13"/>
  <c r="D254" i="13"/>
  <c r="D157" i="13"/>
  <c r="D82" i="13"/>
  <c r="D331" i="13"/>
  <c r="D146" i="13"/>
  <c r="D216" i="13"/>
  <c r="D280" i="13"/>
  <c r="M18" i="13"/>
  <c r="L12" i="13"/>
  <c r="F130" i="13"/>
  <c r="F278" i="13"/>
  <c r="F324" i="13"/>
  <c r="F175" i="13"/>
  <c r="F144" i="13"/>
  <c r="F176" i="13"/>
  <c r="F159" i="13"/>
  <c r="F361" i="13"/>
  <c r="F313" i="13"/>
  <c r="F48" i="13"/>
  <c r="F29" i="13"/>
  <c r="F121" i="13"/>
  <c r="F98" i="13"/>
  <c r="F297" i="13"/>
  <c r="F228" i="13"/>
  <c r="F63" i="13"/>
  <c r="F254" i="13"/>
  <c r="F146" i="13"/>
  <c r="F331" i="13"/>
  <c r="F338" i="13"/>
  <c r="F219" i="13"/>
  <c r="J18" i="13"/>
  <c r="G18" i="13"/>
  <c r="R18" i="13" s="1"/>
  <c r="K379" i="13"/>
  <c r="K108" i="13"/>
  <c r="K347" i="13"/>
  <c r="K393" i="13"/>
  <c r="K217" i="13"/>
  <c r="K114" i="13"/>
  <c r="K159" i="13"/>
  <c r="K181" i="13"/>
  <c r="K105" i="13"/>
  <c r="K162" i="13"/>
  <c r="K281" i="13"/>
  <c r="K112" i="13"/>
  <c r="K127" i="13"/>
  <c r="K368" i="13"/>
  <c r="K140" i="13"/>
  <c r="K63" i="13"/>
  <c r="K356" i="13"/>
  <c r="K210" i="13"/>
  <c r="K370" i="13"/>
  <c r="N193" i="13"/>
  <c r="Q193" i="13" s="1"/>
  <c r="N395" i="13"/>
  <c r="Q395" i="13" s="1"/>
  <c r="N278" i="13"/>
  <c r="Q278" i="13" s="1"/>
  <c r="N47" i="13"/>
  <c r="Q47" i="13" s="1"/>
  <c r="N324" i="13"/>
  <c r="Q324" i="13" s="1"/>
  <c r="N347" i="13"/>
  <c r="Q347" i="13" s="1"/>
  <c r="N65" i="13"/>
  <c r="Q65" i="13" s="1"/>
  <c r="N80" i="13"/>
  <c r="Q80" i="13" s="1"/>
  <c r="N53" i="13"/>
  <c r="Q53" i="13" s="1"/>
  <c r="N101" i="13"/>
  <c r="Q101" i="13" s="1"/>
  <c r="N50" i="13"/>
  <c r="Q50" i="13" s="1"/>
  <c r="N283" i="13"/>
  <c r="Q283" i="13" s="1"/>
  <c r="N249" i="13"/>
  <c r="Q249" i="13" s="1"/>
  <c r="N79" i="13"/>
  <c r="Q79" i="13" s="1"/>
  <c r="N112" i="13"/>
  <c r="Q112" i="13" s="1"/>
  <c r="N356" i="13"/>
  <c r="Q356" i="13" s="1"/>
  <c r="N25" i="13"/>
  <c r="Q25" i="13" s="1"/>
  <c r="N76" i="13"/>
  <c r="Q76" i="13" s="1"/>
  <c r="N233" i="13"/>
  <c r="Q233" i="13" s="1"/>
  <c r="N34" i="13"/>
  <c r="Q34" i="13" s="1"/>
  <c r="N48" i="13"/>
  <c r="Q48" i="13" s="1"/>
  <c r="N368" i="13"/>
  <c r="Q368" i="13" s="1"/>
  <c r="N29" i="13"/>
  <c r="Q29" i="13" s="1"/>
  <c r="N210" i="13"/>
  <c r="Q210" i="13" s="1"/>
  <c r="N191" i="13"/>
  <c r="Q191" i="13" s="1"/>
  <c r="N63" i="13"/>
  <c r="Q63" i="13" s="1"/>
  <c r="N274" i="13"/>
  <c r="Q274" i="13" s="1"/>
  <c r="L175" i="13"/>
  <c r="L347" i="13"/>
  <c r="L130" i="13"/>
  <c r="L283" i="13"/>
  <c r="L345" i="13"/>
  <c r="L379" i="13"/>
  <c r="L377" i="13"/>
  <c r="L242" i="13"/>
  <c r="L260" i="13"/>
  <c r="L66" i="13"/>
  <c r="L79" i="13"/>
  <c r="L121" i="13"/>
  <c r="L157" i="13"/>
  <c r="L185" i="13"/>
  <c r="L361" i="13"/>
  <c r="L297" i="13"/>
  <c r="L34" i="13"/>
  <c r="L162" i="13"/>
  <c r="L318" i="13"/>
  <c r="L281" i="13"/>
  <c r="L292" i="13"/>
  <c r="L82" i="13"/>
  <c r="L146" i="13"/>
  <c r="L370" i="13"/>
  <c r="G377" i="13"/>
  <c r="R377" i="13" s="1"/>
  <c r="G80" i="13"/>
  <c r="R80" i="13" s="1"/>
  <c r="G342" i="13"/>
  <c r="R342" i="13" s="1"/>
  <c r="G393" i="13"/>
  <c r="R393" i="13" s="1"/>
  <c r="G66" i="13"/>
  <c r="R66" i="13" s="1"/>
  <c r="G235" i="13"/>
  <c r="R235" i="13" s="1"/>
  <c r="G214" i="13"/>
  <c r="R214" i="13" s="1"/>
  <c r="G345" i="13"/>
  <c r="R345" i="13" s="1"/>
  <c r="G47" i="13"/>
  <c r="R47" i="13" s="1"/>
  <c r="G194" i="13"/>
  <c r="R194" i="13" s="1"/>
  <c r="G395" i="13"/>
  <c r="R395" i="13" s="1"/>
  <c r="G181" i="13"/>
  <c r="R181" i="13" s="1"/>
  <c r="G114" i="13"/>
  <c r="R114" i="13" s="1"/>
  <c r="G31" i="13"/>
  <c r="R31" i="13" s="1"/>
  <c r="G25" i="13"/>
  <c r="R25" i="13" s="1"/>
  <c r="G281" i="13"/>
  <c r="R281" i="13" s="1"/>
  <c r="G140" i="13"/>
  <c r="R140" i="13" s="1"/>
  <c r="G121" i="13"/>
  <c r="R121" i="13" s="1"/>
  <c r="G48" i="13"/>
  <c r="R48" i="13" s="1"/>
  <c r="G254" i="13"/>
  <c r="R254" i="13" s="1"/>
  <c r="G34" i="13"/>
  <c r="R34" i="13" s="1"/>
  <c r="G216" i="13"/>
  <c r="R216" i="13" s="1"/>
  <c r="G280" i="13"/>
  <c r="R280" i="13" s="1"/>
  <c r="G219" i="13"/>
  <c r="R219" i="13" s="1"/>
  <c r="D12" i="13"/>
  <c r="K12" i="13"/>
  <c r="J12" i="13"/>
  <c r="H203" i="13"/>
  <c r="H395" i="13"/>
  <c r="H278" i="13"/>
  <c r="H235" i="13"/>
  <c r="H193" i="13"/>
  <c r="H175" i="13"/>
  <c r="H44" i="13"/>
  <c r="H377" i="13"/>
  <c r="H101" i="13"/>
  <c r="H242" i="13"/>
  <c r="H178" i="13"/>
  <c r="H25" i="13"/>
  <c r="H283" i="13"/>
  <c r="H306" i="13"/>
  <c r="H214" i="13"/>
  <c r="H281" i="13"/>
  <c r="H89" i="13"/>
  <c r="H313" i="13"/>
  <c r="H48" i="13"/>
  <c r="H82" i="13"/>
  <c r="H76" i="13"/>
  <c r="H329" i="13"/>
  <c r="H34" i="13"/>
  <c r="H382" i="13"/>
  <c r="H315" i="13"/>
  <c r="H63" i="13"/>
  <c r="H356" i="13"/>
  <c r="H370" i="13"/>
  <c r="H219" i="13"/>
  <c r="D400" i="13"/>
  <c r="E15" i="13"/>
  <c r="O193" i="13"/>
  <c r="O278" i="13"/>
  <c r="O108" i="13"/>
  <c r="O267" i="13"/>
  <c r="O233" i="13"/>
  <c r="O260" i="13"/>
  <c r="O130" i="13"/>
  <c r="O66" i="13"/>
  <c r="O114" i="13"/>
  <c r="O31" i="13"/>
  <c r="O181" i="13"/>
  <c r="O89" i="13"/>
  <c r="O313" i="13"/>
  <c r="O146" i="13"/>
  <c r="M347" i="13"/>
  <c r="M144" i="13"/>
  <c r="M278" i="13"/>
  <c r="M267" i="13"/>
  <c r="M242" i="13"/>
  <c r="M95" i="13"/>
  <c r="M281" i="13"/>
  <c r="M306" i="13"/>
  <c r="M185" i="13"/>
  <c r="M313" i="13"/>
  <c r="M292" i="13"/>
  <c r="M93" i="13"/>
  <c r="M82" i="13"/>
  <c r="M191" i="13"/>
  <c r="M370" i="13"/>
  <c r="M216" i="13"/>
  <c r="E111" i="13"/>
  <c r="E80" i="13"/>
  <c r="E50" i="13"/>
  <c r="E143" i="13"/>
  <c r="E114" i="13"/>
  <c r="E48" i="13"/>
  <c r="H18" i="13"/>
  <c r="F18" i="13"/>
  <c r="I130" i="13"/>
  <c r="I129" i="13"/>
  <c r="I140" i="13"/>
  <c r="I48" i="13"/>
  <c r="I127" i="13"/>
  <c r="O288" i="13"/>
  <c r="M358" i="13"/>
  <c r="M334" i="13"/>
  <c r="M230" i="13"/>
  <c r="E223" i="13"/>
  <c r="E137" i="13"/>
  <c r="I398" i="13"/>
  <c r="I239" i="13"/>
  <c r="I358" i="13"/>
  <c r="I287" i="13"/>
  <c r="I378" i="13"/>
  <c r="I153" i="13"/>
  <c r="I250" i="13"/>
  <c r="K20" i="13"/>
  <c r="P384" i="13"/>
  <c r="I384" i="13"/>
  <c r="O384" i="13"/>
  <c r="O232" i="13"/>
  <c r="O256" i="13"/>
  <c r="M85" i="13"/>
  <c r="M294" i="13"/>
  <c r="M314" i="13"/>
  <c r="M232" i="13"/>
  <c r="E364" i="13"/>
  <c r="E120" i="13"/>
  <c r="E153" i="13"/>
  <c r="E314" i="13"/>
  <c r="E232" i="13"/>
  <c r="E45" i="13"/>
  <c r="E255" i="13"/>
  <c r="I120" i="13"/>
  <c r="I364" i="13"/>
  <c r="I45" i="13"/>
  <c r="I88" i="13"/>
  <c r="P208" i="13"/>
  <c r="E208" i="13"/>
  <c r="P360" i="13"/>
  <c r="M360" i="13"/>
  <c r="P296" i="13"/>
  <c r="E296" i="13"/>
  <c r="P137" i="13"/>
  <c r="M137" i="13"/>
  <c r="O137" i="13"/>
  <c r="P9" i="13"/>
  <c r="D9" i="13"/>
  <c r="P294" i="13"/>
  <c r="I294" i="13"/>
  <c r="P133" i="13"/>
  <c r="I133" i="13"/>
  <c r="P398" i="13"/>
  <c r="N398" i="13"/>
  <c r="Q398" i="13" s="1"/>
  <c r="M398" i="13"/>
  <c r="P334" i="13"/>
  <c r="I334" i="13"/>
  <c r="O334" i="13"/>
  <c r="P270" i="13"/>
  <c r="I270" i="13"/>
  <c r="P206" i="13"/>
  <c r="I206" i="13"/>
  <c r="M206" i="13"/>
  <c r="P396" i="13"/>
  <c r="I396" i="13"/>
  <c r="E396" i="13"/>
  <c r="P332" i="13"/>
  <c r="I332" i="13"/>
  <c r="M332" i="13"/>
  <c r="P300" i="13"/>
  <c r="E300" i="13"/>
  <c r="P268" i="13"/>
  <c r="E268" i="13"/>
  <c r="P236" i="13"/>
  <c r="I236" i="13"/>
  <c r="E236" i="13"/>
  <c r="P204" i="13"/>
  <c r="M204" i="13"/>
  <c r="P145" i="13"/>
  <c r="E145" i="13"/>
  <c r="P81" i="13"/>
  <c r="M81" i="13"/>
  <c r="P17" i="13"/>
  <c r="N17" i="13"/>
  <c r="Q17" i="13" s="1"/>
  <c r="H17" i="13"/>
  <c r="P378" i="13"/>
  <c r="M378" i="13"/>
  <c r="P282" i="13"/>
  <c r="I282" i="13"/>
  <c r="E282" i="13"/>
  <c r="M282" i="13"/>
  <c r="P250" i="13"/>
  <c r="E250" i="13"/>
  <c r="P218" i="13"/>
  <c r="I218" i="13"/>
  <c r="P173" i="13"/>
  <c r="I173" i="13"/>
  <c r="P109" i="13"/>
  <c r="I109" i="13"/>
  <c r="E109" i="13"/>
  <c r="P399" i="13"/>
  <c r="F399" i="13"/>
  <c r="P383" i="13"/>
  <c r="I383" i="13"/>
  <c r="E383" i="13"/>
  <c r="P367" i="13"/>
  <c r="E367" i="13"/>
  <c r="M367" i="13"/>
  <c r="P335" i="13"/>
  <c r="E335" i="13"/>
  <c r="M335" i="13"/>
  <c r="P319" i="13"/>
  <c r="I319" i="13"/>
  <c r="M319" i="13"/>
  <c r="P303" i="13"/>
  <c r="I303" i="13"/>
  <c r="M303" i="13"/>
  <c r="P287" i="13"/>
  <c r="M287" i="13"/>
  <c r="P271" i="13"/>
  <c r="I271" i="13"/>
  <c r="E271" i="13"/>
  <c r="P255" i="13"/>
  <c r="M255" i="13"/>
  <c r="P223" i="13"/>
  <c r="M223" i="13"/>
  <c r="P207" i="13"/>
  <c r="M207" i="13"/>
  <c r="P184" i="13"/>
  <c r="I184" i="13"/>
  <c r="P152" i="13"/>
  <c r="I152" i="13"/>
  <c r="M152" i="13"/>
  <c r="O152" i="13"/>
  <c r="P24" i="13"/>
  <c r="I24" i="13"/>
  <c r="M24" i="13"/>
  <c r="P397" i="13"/>
  <c r="E397" i="13"/>
  <c r="I397" i="13"/>
  <c r="M397" i="13"/>
  <c r="P381" i="13"/>
  <c r="E381" i="13"/>
  <c r="P365" i="13"/>
  <c r="I365" i="13"/>
  <c r="P349" i="13"/>
  <c r="E349" i="13"/>
  <c r="M349" i="13"/>
  <c r="P333" i="13"/>
  <c r="O333" i="13"/>
  <c r="P317" i="13"/>
  <c r="E317" i="13"/>
  <c r="I317" i="13"/>
  <c r="P301" i="13"/>
  <c r="I301" i="13"/>
  <c r="E301" i="13"/>
  <c r="O301" i="13"/>
  <c r="P269" i="13"/>
  <c r="I269" i="13"/>
  <c r="E269" i="13"/>
  <c r="P253" i="13"/>
  <c r="I253" i="13"/>
  <c r="M253" i="13"/>
  <c r="O253" i="13"/>
  <c r="P237" i="13"/>
  <c r="M237" i="13"/>
  <c r="P221" i="13"/>
  <c r="M221" i="13"/>
  <c r="O221" i="13"/>
  <c r="P205" i="13"/>
  <c r="I205" i="13"/>
  <c r="M205" i="13"/>
  <c r="P180" i="13"/>
  <c r="I180" i="13"/>
  <c r="M180" i="13"/>
  <c r="P148" i="13"/>
  <c r="M148" i="13"/>
  <c r="P116" i="13"/>
  <c r="I116" i="13"/>
  <c r="E116" i="13"/>
  <c r="P84" i="13"/>
  <c r="I84" i="13"/>
  <c r="E84" i="13"/>
  <c r="P52" i="13"/>
  <c r="E52" i="13"/>
  <c r="P20" i="13"/>
  <c r="N20" i="13"/>
  <c r="Q20" i="13" s="1"/>
  <c r="D20" i="13"/>
  <c r="F20" i="13"/>
  <c r="P195" i="13"/>
  <c r="M195" i="13"/>
  <c r="P179" i="13"/>
  <c r="M179" i="13"/>
  <c r="P163" i="13"/>
  <c r="E163" i="13"/>
  <c r="M163" i="13"/>
  <c r="P147" i="13"/>
  <c r="M147" i="13"/>
  <c r="P131" i="13"/>
  <c r="E131" i="13"/>
  <c r="I131" i="13"/>
  <c r="P99" i="13"/>
  <c r="I99" i="13"/>
  <c r="P83" i="13"/>
  <c r="I83" i="13"/>
  <c r="O83" i="13"/>
  <c r="P67" i="13"/>
  <c r="I67" i="13"/>
  <c r="E67" i="13"/>
  <c r="P51" i="13"/>
  <c r="I51" i="13"/>
  <c r="P35" i="13"/>
  <c r="I35" i="13"/>
  <c r="P19" i="13"/>
  <c r="H19" i="13"/>
  <c r="P198" i="13"/>
  <c r="O198" i="13"/>
  <c r="P166" i="13"/>
  <c r="I166" i="13"/>
  <c r="E166" i="13"/>
  <c r="P150" i="13"/>
  <c r="I150" i="13"/>
  <c r="E150" i="13"/>
  <c r="P118" i="13"/>
  <c r="M118" i="13"/>
  <c r="P102" i="13"/>
  <c r="I102" i="13"/>
  <c r="E102" i="13"/>
  <c r="P70" i="13"/>
  <c r="I70" i="13"/>
  <c r="P54" i="13"/>
  <c r="I54" i="13"/>
  <c r="P38" i="13"/>
  <c r="I38" i="13"/>
  <c r="M38" i="13"/>
  <c r="P22" i="13"/>
  <c r="E22" i="13"/>
  <c r="P6" i="13"/>
  <c r="J6" i="13"/>
  <c r="L6" i="13"/>
  <c r="I6" i="13"/>
  <c r="P57" i="13"/>
  <c r="I57" i="13"/>
  <c r="P304" i="13"/>
  <c r="I304" i="13"/>
  <c r="P366" i="13"/>
  <c r="I366" i="13"/>
  <c r="P348" i="13"/>
  <c r="I348" i="13"/>
  <c r="P316" i="13"/>
  <c r="E316" i="13"/>
  <c r="P177" i="13"/>
  <c r="I177" i="13"/>
  <c r="P234" i="13"/>
  <c r="I234" i="13"/>
  <c r="M336" i="13"/>
  <c r="E392" i="13"/>
  <c r="E197" i="13"/>
  <c r="E200" i="13"/>
  <c r="E326" i="13"/>
  <c r="E149" i="13"/>
  <c r="E336" i="13"/>
  <c r="I302" i="13"/>
  <c r="D10" i="13"/>
  <c r="I375" i="13"/>
  <c r="I13" i="13"/>
  <c r="E11" i="13"/>
  <c r="P224" i="13"/>
  <c r="O224" i="13"/>
  <c r="H224" i="13"/>
  <c r="G224" i="13"/>
  <c r="R224" i="13" s="1"/>
  <c r="P320" i="13"/>
  <c r="E320" i="13"/>
  <c r="M320" i="13"/>
  <c r="O320" i="13"/>
  <c r="H320" i="13"/>
  <c r="P352" i="13"/>
  <c r="O352" i="13"/>
  <c r="H352" i="13"/>
  <c r="P272" i="13"/>
  <c r="M272" i="13"/>
  <c r="I272" i="13"/>
  <c r="E272" i="13"/>
  <c r="O272" i="13"/>
  <c r="P240" i="13"/>
  <c r="I240" i="13"/>
  <c r="H240" i="13"/>
  <c r="E240" i="13"/>
  <c r="M240" i="13"/>
  <c r="O240" i="13"/>
  <c r="P376" i="13"/>
  <c r="I376" i="13"/>
  <c r="E376" i="13"/>
  <c r="O376" i="13"/>
  <c r="H376" i="13"/>
  <c r="M376" i="13"/>
  <c r="P312" i="13"/>
  <c r="E312" i="13"/>
  <c r="M312" i="13"/>
  <c r="H312" i="13"/>
  <c r="I312" i="13"/>
  <c r="O312" i="13"/>
  <c r="P248" i="13"/>
  <c r="E248" i="13"/>
  <c r="I248" i="13"/>
  <c r="M248" i="13"/>
  <c r="P169" i="13"/>
  <c r="I169" i="13"/>
  <c r="E169" i="13"/>
  <c r="O169" i="13"/>
  <c r="M169" i="13"/>
  <c r="P41" i="13"/>
  <c r="H41" i="13"/>
  <c r="I41" i="13"/>
  <c r="E41" i="13"/>
  <c r="O41" i="13"/>
  <c r="P374" i="13"/>
  <c r="M374" i="13"/>
  <c r="E374" i="13"/>
  <c r="O374" i="13"/>
  <c r="I374" i="13"/>
  <c r="P310" i="13"/>
  <c r="O310" i="13"/>
  <c r="G310" i="13"/>
  <c r="R310" i="13" s="1"/>
  <c r="E310" i="13"/>
  <c r="M310" i="13"/>
  <c r="P246" i="13"/>
  <c r="O246" i="13"/>
  <c r="E246" i="13"/>
  <c r="P165" i="13"/>
  <c r="M165" i="13"/>
  <c r="I165" i="13"/>
  <c r="O165" i="13"/>
  <c r="E165" i="13"/>
  <c r="H165" i="13"/>
  <c r="P37" i="13"/>
  <c r="M37" i="13"/>
  <c r="P350" i="13"/>
  <c r="E350" i="13"/>
  <c r="I350" i="13"/>
  <c r="M350" i="13"/>
  <c r="H350" i="13"/>
  <c r="P286" i="13"/>
  <c r="O286" i="13"/>
  <c r="E286" i="13"/>
  <c r="I286" i="13"/>
  <c r="M286" i="13"/>
  <c r="P222" i="13"/>
  <c r="H222" i="13"/>
  <c r="E222" i="13"/>
  <c r="O222" i="13"/>
  <c r="M222" i="13"/>
  <c r="P117" i="13"/>
  <c r="E117" i="13"/>
  <c r="O117" i="13"/>
  <c r="M117" i="13"/>
  <c r="I117" i="13"/>
  <c r="P404" i="13"/>
  <c r="F404" i="13"/>
  <c r="N404" i="13"/>
  <c r="Q404" i="13" s="1"/>
  <c r="E404" i="13"/>
  <c r="K404" i="13"/>
  <c r="H404" i="13"/>
  <c r="I404" i="13"/>
  <c r="O404" i="13"/>
  <c r="L404" i="13"/>
  <c r="P372" i="13"/>
  <c r="O372" i="13"/>
  <c r="H372" i="13"/>
  <c r="G372" i="13"/>
  <c r="R372" i="13" s="1"/>
  <c r="E372" i="13"/>
  <c r="M372" i="13"/>
  <c r="P340" i="13"/>
  <c r="I340" i="13"/>
  <c r="E340" i="13"/>
  <c r="M340" i="13"/>
  <c r="O340" i="13"/>
  <c r="H340" i="13"/>
  <c r="G340" i="13"/>
  <c r="R340" i="13" s="1"/>
  <c r="P308" i="13"/>
  <c r="I308" i="13"/>
  <c r="M308" i="13"/>
  <c r="O308" i="13"/>
  <c r="H308" i="13"/>
  <c r="P276" i="13"/>
  <c r="M276" i="13"/>
  <c r="O276" i="13"/>
  <c r="G276" i="13"/>
  <c r="R276" i="13" s="1"/>
  <c r="I276" i="13"/>
  <c r="E276" i="13"/>
  <c r="H276" i="13"/>
  <c r="P244" i="13"/>
  <c r="I244" i="13"/>
  <c r="M244" i="13"/>
  <c r="O244" i="13"/>
  <c r="E244" i="13"/>
  <c r="P212" i="13"/>
  <c r="I212" i="13"/>
  <c r="E212" i="13"/>
  <c r="O212" i="13"/>
  <c r="M212" i="13"/>
  <c r="P161" i="13"/>
  <c r="I161" i="13"/>
  <c r="M161" i="13"/>
  <c r="O161" i="13"/>
  <c r="E161" i="13"/>
  <c r="P97" i="13"/>
  <c r="M97" i="13"/>
  <c r="E97" i="13"/>
  <c r="O97" i="13"/>
  <c r="P33" i="13"/>
  <c r="I33" i="13"/>
  <c r="M33" i="13"/>
  <c r="E33" i="13"/>
  <c r="H33" i="13"/>
  <c r="P386" i="13"/>
  <c r="M386" i="13"/>
  <c r="E386" i="13"/>
  <c r="O386" i="13"/>
  <c r="G386" i="13"/>
  <c r="R386" i="13" s="1"/>
  <c r="P354" i="13"/>
  <c r="I354" i="13"/>
  <c r="E354" i="13"/>
  <c r="O354" i="13"/>
  <c r="H354" i="13"/>
  <c r="M354" i="13"/>
  <c r="P322" i="13"/>
  <c r="O322" i="13"/>
  <c r="M322" i="13"/>
  <c r="I322" i="13"/>
  <c r="H322" i="13"/>
  <c r="P290" i="13"/>
  <c r="I290" i="13"/>
  <c r="G290" i="13"/>
  <c r="R290" i="13" s="1"/>
  <c r="E290" i="13"/>
  <c r="O290" i="13"/>
  <c r="H290" i="13"/>
  <c r="M290" i="13"/>
  <c r="P258" i="13"/>
  <c r="O258" i="13"/>
  <c r="I258" i="13"/>
  <c r="M258" i="13"/>
  <c r="E258" i="13"/>
  <c r="P226" i="13"/>
  <c r="I226" i="13"/>
  <c r="M226" i="13"/>
  <c r="O226" i="13"/>
  <c r="E226" i="13"/>
  <c r="H226" i="13"/>
  <c r="P189" i="13"/>
  <c r="I189" i="13"/>
  <c r="H189" i="13"/>
  <c r="E189" i="13"/>
  <c r="M189" i="13"/>
  <c r="P125" i="13"/>
  <c r="M125" i="13"/>
  <c r="E125" i="13"/>
  <c r="O125" i="13"/>
  <c r="P61" i="13"/>
  <c r="H61" i="13"/>
  <c r="G61" i="13"/>
  <c r="R61" i="13" s="1"/>
  <c r="I61" i="13"/>
  <c r="M61" i="13"/>
  <c r="P403" i="13"/>
  <c r="N403" i="13"/>
  <c r="Q403" i="13" s="1"/>
  <c r="K403" i="13"/>
  <c r="D403" i="13"/>
  <c r="I403" i="13"/>
  <c r="H403" i="13"/>
  <c r="F403" i="13"/>
  <c r="P387" i="13"/>
  <c r="G387" i="13"/>
  <c r="R387" i="13" s="1"/>
  <c r="E387" i="13"/>
  <c r="M387" i="13"/>
  <c r="P371" i="13"/>
  <c r="I371" i="13"/>
  <c r="M371" i="13"/>
  <c r="E371" i="13"/>
  <c r="O371" i="13"/>
  <c r="H371" i="13"/>
  <c r="P355" i="13"/>
  <c r="H355" i="13"/>
  <c r="I355" i="13"/>
  <c r="O355" i="13"/>
  <c r="M355" i="13"/>
  <c r="P339" i="13"/>
  <c r="I339" i="13"/>
  <c r="M339" i="13"/>
  <c r="E339" i="13"/>
  <c r="O339" i="13"/>
  <c r="P323" i="13"/>
  <c r="H323" i="13"/>
  <c r="M323" i="13"/>
  <c r="O323" i="13"/>
  <c r="E323" i="13"/>
  <c r="P307" i="13"/>
  <c r="I307" i="13"/>
  <c r="E307" i="13"/>
  <c r="M307" i="13"/>
  <c r="O307" i="13"/>
  <c r="H307" i="13"/>
  <c r="P291" i="13"/>
  <c r="M291" i="13"/>
  <c r="O291" i="13"/>
  <c r="E291" i="13"/>
  <c r="H291" i="13"/>
  <c r="G291" i="13"/>
  <c r="R291" i="13" s="1"/>
  <c r="P275" i="13"/>
  <c r="I275" i="13"/>
  <c r="H275" i="13"/>
  <c r="E275" i="13"/>
  <c r="M275" i="13"/>
  <c r="O275" i="13"/>
  <c r="P259" i="13"/>
  <c r="H259" i="13"/>
  <c r="I259" i="13"/>
  <c r="M259" i="13"/>
  <c r="E259" i="13"/>
  <c r="O259" i="13"/>
  <c r="P243" i="13"/>
  <c r="M243" i="13"/>
  <c r="E243" i="13"/>
  <c r="H243" i="13"/>
  <c r="P227" i="13"/>
  <c r="H227" i="13"/>
  <c r="I227" i="13"/>
  <c r="M227" i="13"/>
  <c r="O227" i="13"/>
  <c r="P211" i="13"/>
  <c r="M211" i="13"/>
  <c r="I211" i="13"/>
  <c r="E211" i="13"/>
  <c r="H211" i="13"/>
  <c r="O211" i="13"/>
  <c r="G211" i="13"/>
  <c r="R211" i="13" s="1"/>
  <c r="P192" i="13"/>
  <c r="G192" i="13"/>
  <c r="R192" i="13" s="1"/>
  <c r="I192" i="13"/>
  <c r="P160" i="13"/>
  <c r="I160" i="13"/>
  <c r="H160" i="13"/>
  <c r="M160" i="13"/>
  <c r="O160" i="13"/>
  <c r="P128" i="13"/>
  <c r="E128" i="13"/>
  <c r="G128" i="13"/>
  <c r="R128" i="13" s="1"/>
  <c r="P96" i="13"/>
  <c r="E96" i="13"/>
  <c r="I96" i="13"/>
  <c r="M96" i="13"/>
  <c r="O96" i="13"/>
  <c r="P64" i="13"/>
  <c r="I64" i="13"/>
  <c r="M64" i="13"/>
  <c r="O64" i="13"/>
  <c r="P32" i="13"/>
  <c r="O32" i="13"/>
  <c r="H32" i="13"/>
  <c r="I32" i="13"/>
  <c r="M32" i="13"/>
  <c r="E32" i="13"/>
  <c r="P401" i="13"/>
  <c r="E401" i="13"/>
  <c r="K401" i="13"/>
  <c r="D401" i="13"/>
  <c r="F401" i="13"/>
  <c r="G401" i="13"/>
  <c r="R401" i="13" s="1"/>
  <c r="H401" i="13"/>
  <c r="N401" i="13"/>
  <c r="Q401" i="13" s="1"/>
  <c r="J401" i="13"/>
  <c r="I401" i="13"/>
  <c r="L401" i="13"/>
  <c r="O401" i="13"/>
  <c r="M401" i="13"/>
  <c r="P385" i="13"/>
  <c r="I385" i="13"/>
  <c r="O385" i="13"/>
  <c r="E385" i="13"/>
  <c r="M385" i="13"/>
  <c r="H385" i="13"/>
  <c r="P369" i="13"/>
  <c r="E369" i="13"/>
  <c r="I369" i="13"/>
  <c r="M369" i="13"/>
  <c r="O369" i="13"/>
  <c r="P353" i="13"/>
  <c r="O353" i="13"/>
  <c r="I353" i="13"/>
  <c r="E353" i="13"/>
  <c r="H353" i="13"/>
  <c r="P337" i="13"/>
  <c r="O337" i="13"/>
  <c r="I337" i="13"/>
  <c r="M337" i="13"/>
  <c r="H337" i="13"/>
  <c r="P321" i="13"/>
  <c r="E321" i="13"/>
  <c r="M321" i="13"/>
  <c r="O321" i="13"/>
  <c r="P305" i="13"/>
  <c r="E305" i="13"/>
  <c r="O305" i="13"/>
  <c r="M305" i="13"/>
  <c r="P289" i="13"/>
  <c r="E289" i="13"/>
  <c r="M289" i="13"/>
  <c r="I289" i="13"/>
  <c r="O289" i="13"/>
  <c r="H289" i="13"/>
  <c r="P273" i="13"/>
  <c r="I273" i="13"/>
  <c r="E273" i="13"/>
  <c r="O273" i="13"/>
  <c r="P257" i="13"/>
  <c r="M257" i="13"/>
  <c r="O257" i="13"/>
  <c r="E257" i="13"/>
  <c r="H257" i="13"/>
  <c r="P241" i="13"/>
  <c r="I241" i="13"/>
  <c r="M241" i="13"/>
  <c r="H241" i="13"/>
  <c r="E241" i="13"/>
  <c r="O241" i="13"/>
  <c r="P225" i="13"/>
  <c r="I225" i="13"/>
  <c r="E225" i="13"/>
  <c r="M225" i="13"/>
  <c r="H225" i="13"/>
  <c r="P209" i="13"/>
  <c r="H209" i="13"/>
  <c r="I209" i="13"/>
  <c r="O209" i="13"/>
  <c r="P188" i="13"/>
  <c r="G188" i="13"/>
  <c r="R188" i="13" s="1"/>
  <c r="I188" i="13"/>
  <c r="O188" i="13"/>
  <c r="H188" i="13"/>
  <c r="P156" i="13"/>
  <c r="O156" i="13"/>
  <c r="H156" i="13"/>
  <c r="I156" i="13"/>
  <c r="E156" i="13"/>
  <c r="P124" i="13"/>
  <c r="E124" i="13"/>
  <c r="M124" i="13"/>
  <c r="O124" i="13"/>
  <c r="G124" i="13"/>
  <c r="R124" i="13" s="1"/>
  <c r="P92" i="13"/>
  <c r="M92" i="13"/>
  <c r="O92" i="13"/>
  <c r="P60" i="13"/>
  <c r="O60" i="13"/>
  <c r="I60" i="13"/>
  <c r="M60" i="13"/>
  <c r="E60" i="13"/>
  <c r="H60" i="13"/>
  <c r="P28" i="13"/>
  <c r="M28" i="13"/>
  <c r="O28" i="13"/>
  <c r="I28" i="13"/>
  <c r="E28" i="13"/>
  <c r="H8" i="13"/>
  <c r="P8" i="13"/>
  <c r="E8" i="13"/>
  <c r="L8" i="13"/>
  <c r="N8" i="13"/>
  <c r="Q8" i="13" s="1"/>
  <c r="J8" i="13"/>
  <c r="K8" i="13"/>
  <c r="O8" i="13"/>
  <c r="I8" i="13"/>
  <c r="M8" i="13"/>
  <c r="F8" i="13"/>
  <c r="G8" i="13"/>
  <c r="R8" i="13" s="1"/>
  <c r="D8" i="13"/>
  <c r="P183" i="13"/>
  <c r="E183" i="13"/>
  <c r="M183" i="13"/>
  <c r="O183" i="13"/>
  <c r="H183" i="13"/>
  <c r="P167" i="13"/>
  <c r="M167" i="13"/>
  <c r="G167" i="13"/>
  <c r="R167" i="13" s="1"/>
  <c r="H167" i="13"/>
  <c r="I167" i="13"/>
  <c r="O167" i="13"/>
  <c r="P151" i="13"/>
  <c r="M151" i="13"/>
  <c r="O151" i="13"/>
  <c r="I151" i="13"/>
  <c r="P135" i="13"/>
  <c r="I135" i="13"/>
  <c r="H135" i="13"/>
  <c r="E135" i="13"/>
  <c r="M135" i="13"/>
  <c r="P119" i="13"/>
  <c r="E119" i="13"/>
  <c r="M119" i="13"/>
  <c r="H119" i="13"/>
  <c r="G119" i="13"/>
  <c r="R119" i="13" s="1"/>
  <c r="I119" i="13"/>
  <c r="P103" i="13"/>
  <c r="I103" i="13"/>
  <c r="E103" i="13"/>
  <c r="P87" i="13"/>
  <c r="E87" i="13"/>
  <c r="M87" i="13"/>
  <c r="O87" i="13"/>
  <c r="P71" i="13"/>
  <c r="I71" i="13"/>
  <c r="E71" i="13"/>
  <c r="O71" i="13"/>
  <c r="H71" i="13"/>
  <c r="P55" i="13"/>
  <c r="E55" i="13"/>
  <c r="G55" i="13"/>
  <c r="R55" i="13" s="1"/>
  <c r="M55" i="13"/>
  <c r="O55" i="13"/>
  <c r="I55" i="13"/>
  <c r="H55" i="13"/>
  <c r="P39" i="13"/>
  <c r="I39" i="13"/>
  <c r="O39" i="13"/>
  <c r="G39" i="13"/>
  <c r="R39" i="13" s="1"/>
  <c r="M39" i="13"/>
  <c r="E39" i="13"/>
  <c r="H39" i="13"/>
  <c r="P23" i="13"/>
  <c r="H23" i="13"/>
  <c r="I23" i="13"/>
  <c r="M23" i="13"/>
  <c r="O23" i="13"/>
  <c r="E23" i="13"/>
  <c r="P7" i="13"/>
  <c r="G7" i="13"/>
  <c r="R7" i="13" s="1"/>
  <c r="H7" i="13"/>
  <c r="K7" i="13"/>
  <c r="L7" i="13"/>
  <c r="M7" i="13"/>
  <c r="D7" i="13"/>
  <c r="N7" i="13"/>
  <c r="Q7" i="13" s="1"/>
  <c r="O7" i="13"/>
  <c r="F7" i="13"/>
  <c r="E7" i="13"/>
  <c r="P186" i="13"/>
  <c r="I186" i="13"/>
  <c r="O186" i="13"/>
  <c r="P170" i="13"/>
  <c r="E170" i="13"/>
  <c r="H170" i="13"/>
  <c r="I170" i="13"/>
  <c r="G170" i="13"/>
  <c r="R170" i="13" s="1"/>
  <c r="P154" i="13"/>
  <c r="M154" i="13"/>
  <c r="I154" i="13"/>
  <c r="E154" i="13"/>
  <c r="O154" i="13"/>
  <c r="P138" i="13"/>
  <c r="E138" i="13"/>
  <c r="H138" i="13"/>
  <c r="M138" i="13"/>
  <c r="P122" i="13"/>
  <c r="E122" i="13"/>
  <c r="O122" i="13"/>
  <c r="G122" i="13"/>
  <c r="R122" i="13" s="1"/>
  <c r="M122" i="13"/>
  <c r="I122" i="13"/>
  <c r="H122" i="13"/>
  <c r="P106" i="13"/>
  <c r="E106" i="13"/>
  <c r="H106" i="13"/>
  <c r="M106" i="13"/>
  <c r="G106" i="13"/>
  <c r="R106" i="13" s="1"/>
  <c r="P90" i="13"/>
  <c r="M90" i="13"/>
  <c r="P74" i="13"/>
  <c r="O74" i="13"/>
  <c r="I74" i="13"/>
  <c r="M74" i="13"/>
  <c r="P58" i="13"/>
  <c r="O58" i="13"/>
  <c r="I58" i="13"/>
  <c r="H58" i="13"/>
  <c r="M58" i="13"/>
  <c r="P42" i="13"/>
  <c r="I42" i="13"/>
  <c r="E42" i="13"/>
  <c r="O42" i="13"/>
  <c r="G42" i="13"/>
  <c r="R42" i="13" s="1"/>
  <c r="P26" i="13"/>
  <c r="I26" i="13"/>
  <c r="E26" i="13"/>
  <c r="O26" i="13"/>
  <c r="P10" i="13"/>
  <c r="F10" i="13"/>
  <c r="G10" i="13"/>
  <c r="R10" i="13" s="1"/>
  <c r="K10" i="13"/>
  <c r="E10" i="13"/>
  <c r="H10" i="13"/>
  <c r="I10" i="13"/>
  <c r="L10" i="13"/>
  <c r="N10" i="13"/>
  <c r="Q10" i="13" s="1"/>
  <c r="O10" i="13"/>
  <c r="J10" i="13"/>
  <c r="I7" i="13"/>
  <c r="G286" i="13"/>
  <c r="R286" i="13" s="1"/>
  <c r="G272" i="13"/>
  <c r="R272" i="13" s="1"/>
  <c r="G240" i="13"/>
  <c r="R240" i="13" s="1"/>
  <c r="G352" i="13"/>
  <c r="R352" i="13" s="1"/>
  <c r="G350" i="13"/>
  <c r="R350" i="13" s="1"/>
  <c r="G354" i="13"/>
  <c r="R354" i="13" s="1"/>
  <c r="G259" i="13"/>
  <c r="R259" i="13" s="1"/>
  <c r="G320" i="13"/>
  <c r="R320" i="13" s="1"/>
  <c r="H97" i="13"/>
  <c r="H369" i="13"/>
  <c r="H128" i="13"/>
  <c r="O350" i="13"/>
  <c r="O61" i="13"/>
  <c r="M273" i="13"/>
  <c r="M353" i="13"/>
  <c r="M41" i="13"/>
  <c r="M352" i="13"/>
  <c r="M192" i="13"/>
  <c r="M188" i="13"/>
  <c r="E151" i="13"/>
  <c r="E92" i="13"/>
  <c r="E64" i="13"/>
  <c r="E192" i="13"/>
  <c r="E188" i="13"/>
  <c r="I243" i="13"/>
  <c r="I291" i="13"/>
  <c r="I224" i="13"/>
  <c r="I128" i="13"/>
  <c r="I278" i="13"/>
  <c r="I342" i="13"/>
  <c r="I101" i="13"/>
  <c r="I25" i="13"/>
  <c r="I121" i="13"/>
  <c r="I382" i="13"/>
  <c r="I254" i="13"/>
  <c r="I388" i="13"/>
  <c r="K9" i="13"/>
  <c r="N6" i="13"/>
  <c r="Q6" i="13" s="1"/>
  <c r="M20" i="13"/>
  <c r="M6" i="13"/>
  <c r="N9" i="13"/>
  <c r="Q9" i="13" s="1"/>
  <c r="H6" i="13"/>
  <c r="N11" i="13"/>
  <c r="Q11" i="13" s="1"/>
  <c r="E20" i="13"/>
  <c r="G11" i="13"/>
  <c r="R11" i="13" s="1"/>
  <c r="I11" i="13"/>
  <c r="H9" i="13"/>
  <c r="K6" i="13"/>
  <c r="J9" i="13"/>
  <c r="P402" i="13"/>
  <c r="E402" i="13"/>
  <c r="F402" i="13"/>
  <c r="D402" i="13"/>
  <c r="N402" i="13"/>
  <c r="Q402" i="13" s="1"/>
  <c r="I402" i="13"/>
  <c r="G402" i="13"/>
  <c r="R402" i="13" s="1"/>
  <c r="O402" i="13"/>
  <c r="J402" i="13"/>
  <c r="L402" i="13"/>
  <c r="M402" i="13"/>
  <c r="H402" i="13"/>
  <c r="K402" i="13"/>
  <c r="I9" i="13"/>
  <c r="G15" i="13"/>
  <c r="R15" i="13" s="1"/>
  <c r="O6" i="13"/>
  <c r="E9" i="13"/>
  <c r="D11" i="13"/>
  <c r="O20" i="13"/>
  <c r="O9" i="13"/>
  <c r="K11" i="13"/>
  <c r="F19" i="13"/>
  <c r="M9" i="13"/>
  <c r="I292" i="13"/>
  <c r="I368" i="13"/>
  <c r="I280" i="13"/>
  <c r="P405" i="13"/>
  <c r="H405" i="13"/>
  <c r="G405" i="13"/>
  <c r="R405" i="13" s="1"/>
  <c r="E405" i="13"/>
  <c r="K405" i="13"/>
  <c r="I405" i="13"/>
  <c r="J405" i="13"/>
  <c r="L405" i="13"/>
  <c r="D405" i="13"/>
  <c r="N405" i="13"/>
  <c r="Q405" i="13" s="1"/>
  <c r="F405" i="13"/>
  <c r="M405" i="13"/>
  <c r="O405" i="13"/>
  <c r="J5" i="13"/>
  <c r="K5" i="13"/>
  <c r="E5" i="13"/>
  <c r="I5" i="13"/>
  <c r="P5" i="13"/>
  <c r="H5" i="13"/>
  <c r="M5" i="13"/>
  <c r="D5" i="13"/>
  <c r="O5" i="13"/>
  <c r="N5" i="13"/>
  <c r="Q5" i="13" s="1"/>
  <c r="L5" i="13"/>
  <c r="F5" i="13"/>
  <c r="G5" i="13"/>
  <c r="R5" i="13" s="1"/>
  <c r="L15" i="13"/>
  <c r="L9" i="13"/>
  <c r="F6" i="13"/>
  <c r="J11" i="13"/>
  <c r="E6" i="13"/>
  <c r="L11" i="13"/>
  <c r="H11" i="13"/>
  <c r="D6" i="13"/>
  <c r="G9" i="13"/>
  <c r="R9" i="13" s="1"/>
  <c r="G6" i="13"/>
  <c r="R6" i="13" s="1"/>
  <c r="F11" i="13"/>
  <c r="D15" i="13"/>
  <c r="H4" i="25"/>
  <c r="M4" i="25"/>
  <c r="G4" i="25"/>
  <c r="L4" i="25"/>
  <c r="F4" i="25"/>
  <c r="K4" i="25"/>
  <c r="E4" i="25"/>
  <c r="J4" i="25"/>
  <c r="I4" i="25"/>
  <c r="N4" i="25"/>
  <c r="G5" i="25"/>
  <c r="J5" i="25"/>
  <c r="I5" i="25"/>
  <c r="E5" i="25"/>
  <c r="H5" i="25"/>
  <c r="L5" i="25"/>
  <c r="N5" i="25"/>
  <c r="M5" i="25"/>
  <c r="F5" i="25"/>
  <c r="K5" i="25"/>
  <c r="E212" i="22"/>
  <c r="G214" i="22"/>
  <c r="L362" i="25"/>
  <c r="K87" i="25"/>
  <c r="G101" i="25"/>
  <c r="M89" i="25"/>
  <c r="K92" i="25"/>
  <c r="M140" i="22"/>
  <c r="E343" i="25"/>
  <c r="L151" i="25"/>
  <c r="H13" i="25"/>
  <c r="F151" i="25"/>
  <c r="K200" i="25"/>
  <c r="K387" i="22"/>
  <c r="E160" i="25"/>
  <c r="L215" i="25"/>
  <c r="D214" i="22"/>
  <c r="H214" i="22"/>
  <c r="K214" i="22"/>
  <c r="E214" i="22"/>
  <c r="G81" i="22"/>
  <c r="J256" i="22"/>
  <c r="G362" i="25"/>
  <c r="L272" i="25"/>
  <c r="F144" i="22"/>
  <c r="E237" i="22"/>
  <c r="I90" i="22"/>
  <c r="L317" i="22"/>
  <c r="I320" i="25"/>
  <c r="L237" i="22"/>
  <c r="E62" i="22"/>
  <c r="G285" i="22"/>
  <c r="H97" i="22"/>
  <c r="K362" i="22"/>
  <c r="H208" i="22"/>
  <c r="K23" i="25"/>
  <c r="I209" i="25"/>
  <c r="H262" i="25"/>
  <c r="L144" i="22"/>
  <c r="K285" i="22"/>
  <c r="H32" i="22"/>
  <c r="N173" i="25"/>
  <c r="F219" i="25"/>
  <c r="L341" i="22"/>
  <c r="N115" i="22"/>
  <c r="N307" i="25"/>
  <c r="N389" i="25"/>
  <c r="K362" i="25"/>
  <c r="J87" i="25"/>
  <c r="L184" i="22"/>
  <c r="H285" i="22"/>
  <c r="J274" i="22"/>
  <c r="I62" i="22"/>
  <c r="K81" i="22"/>
  <c r="G144" i="22"/>
  <c r="J144" i="22"/>
  <c r="J309" i="22"/>
  <c r="N394" i="22"/>
  <c r="N359" i="22"/>
  <c r="D140" i="22"/>
  <c r="I248" i="22"/>
  <c r="I362" i="25"/>
  <c r="H102" i="25"/>
  <c r="H23" i="25"/>
  <c r="F343" i="25"/>
  <c r="H89" i="25"/>
  <c r="J89" i="25"/>
  <c r="M101" i="25"/>
  <c r="G272" i="25"/>
  <c r="I27" i="25"/>
  <c r="H265" i="25"/>
  <c r="G92" i="25"/>
  <c r="E262" i="25"/>
  <c r="E62" i="25"/>
  <c r="N362" i="25"/>
  <c r="F362" i="25"/>
  <c r="I87" i="25"/>
  <c r="K343" i="25"/>
  <c r="L89" i="25"/>
  <c r="H72" i="25"/>
  <c r="N272" i="25"/>
  <c r="H209" i="25"/>
  <c r="M92" i="25"/>
  <c r="M20" i="22"/>
  <c r="I10" i="22"/>
  <c r="D285" i="22"/>
  <c r="M394" i="22"/>
  <c r="J173" i="22"/>
  <c r="M120" i="22"/>
  <c r="E308" i="22"/>
  <c r="E144" i="22"/>
  <c r="I308" i="22"/>
  <c r="I334" i="22"/>
  <c r="N334" i="22"/>
  <c r="M308" i="22"/>
  <c r="J134" i="22"/>
  <c r="K173" i="22"/>
  <c r="D394" i="22"/>
  <c r="J75" i="22"/>
  <c r="H144" i="22"/>
  <c r="K48" i="22"/>
  <c r="N195" i="25"/>
  <c r="F258" i="25"/>
  <c r="J362" i="25"/>
  <c r="E102" i="25"/>
  <c r="K400" i="25"/>
  <c r="I360" i="25"/>
  <c r="H308" i="22"/>
  <c r="L48" i="22"/>
  <c r="K304" i="22"/>
  <c r="M129" i="22"/>
  <c r="K96" i="22"/>
  <c r="J131" i="22"/>
  <c r="M134" i="22"/>
  <c r="E184" i="22"/>
  <c r="N94" i="22"/>
  <c r="H262" i="22"/>
  <c r="L350" i="25"/>
  <c r="K350" i="25"/>
  <c r="J9" i="25"/>
  <c r="F9" i="25"/>
  <c r="L16" i="25"/>
  <c r="H16" i="25"/>
  <c r="M324" i="25"/>
  <c r="N324" i="25"/>
  <c r="J392" i="22"/>
  <c r="H392" i="22"/>
  <c r="N318" i="22"/>
  <c r="H318" i="22"/>
  <c r="E201" i="22"/>
  <c r="D201" i="22"/>
  <c r="K87" i="22"/>
  <c r="I87" i="22"/>
  <c r="K128" i="22"/>
  <c r="D128" i="22"/>
  <c r="N162" i="22"/>
  <c r="D162" i="22"/>
  <c r="N101" i="25"/>
  <c r="E101" i="25"/>
  <c r="F101" i="25"/>
  <c r="L101" i="25"/>
  <c r="I101" i="25"/>
  <c r="K363" i="22"/>
  <c r="L363" i="22"/>
  <c r="L336" i="22"/>
  <c r="H336" i="22"/>
  <c r="H157" i="22"/>
  <c r="G157" i="22"/>
  <c r="N354" i="22"/>
  <c r="I354" i="22"/>
  <c r="I370" i="22"/>
  <c r="F370" i="22"/>
  <c r="J165" i="22"/>
  <c r="M165" i="22"/>
  <c r="H272" i="25"/>
  <c r="I272" i="25"/>
  <c r="F272" i="25"/>
  <c r="E272" i="25"/>
  <c r="K272" i="25"/>
  <c r="L362" i="22"/>
  <c r="H362" i="22"/>
  <c r="M362" i="22"/>
  <c r="I362" i="22"/>
  <c r="D129" i="22"/>
  <c r="L129" i="22"/>
  <c r="G405" i="22"/>
  <c r="D405" i="22"/>
  <c r="F405" i="22"/>
  <c r="G120" i="22"/>
  <c r="F120" i="22"/>
  <c r="L120" i="22"/>
  <c r="F77" i="22"/>
  <c r="G77" i="22"/>
  <c r="J77" i="22"/>
  <c r="H106" i="22"/>
  <c r="D106" i="22"/>
  <c r="I343" i="25"/>
  <c r="L343" i="25"/>
  <c r="J343" i="25"/>
  <c r="M343" i="25"/>
  <c r="G343" i="25"/>
  <c r="K75" i="22"/>
  <c r="N75" i="22"/>
  <c r="H75" i="22"/>
  <c r="L55" i="22"/>
  <c r="I55" i="22"/>
  <c r="F55" i="22"/>
  <c r="E55" i="22"/>
  <c r="N308" i="22"/>
  <c r="F308" i="22"/>
  <c r="G308" i="22"/>
  <c r="M237" i="22"/>
  <c r="K237" i="22"/>
  <c r="H237" i="22"/>
  <c r="H337" i="22"/>
  <c r="E337" i="22"/>
  <c r="G337" i="22"/>
  <c r="J337" i="22"/>
  <c r="N209" i="25"/>
  <c r="L209" i="25"/>
  <c r="F209" i="25"/>
  <c r="K209" i="25"/>
  <c r="M209" i="25"/>
  <c r="D248" i="22"/>
  <c r="N248" i="22"/>
  <c r="H92" i="25"/>
  <c r="E92" i="25"/>
  <c r="I92" i="25"/>
  <c r="F92" i="25"/>
  <c r="J92" i="25"/>
  <c r="F211" i="22"/>
  <c r="L211" i="22"/>
  <c r="H211" i="22"/>
  <c r="H62" i="22"/>
  <c r="L62" i="22"/>
  <c r="J273" i="22"/>
  <c r="I273" i="22"/>
  <c r="D273" i="22"/>
  <c r="G273" i="22"/>
  <c r="L273" i="22"/>
  <c r="H273" i="22"/>
  <c r="F87" i="25"/>
  <c r="M87" i="25"/>
  <c r="G87" i="25"/>
  <c r="N87" i="25"/>
  <c r="L87" i="25"/>
  <c r="D90" i="22"/>
  <c r="L90" i="22"/>
  <c r="H90" i="22"/>
  <c r="F90" i="22"/>
  <c r="N269" i="22"/>
  <c r="F269" i="22"/>
  <c r="E269" i="22"/>
  <c r="L269" i="22"/>
  <c r="G269" i="22"/>
  <c r="H269" i="22"/>
  <c r="N144" i="22"/>
  <c r="M144" i="22"/>
  <c r="I144" i="22"/>
  <c r="D144" i="22"/>
  <c r="H173" i="22"/>
  <c r="L173" i="22"/>
  <c r="G173" i="22"/>
  <c r="E140" i="22"/>
  <c r="H140" i="22"/>
  <c r="F313" i="22"/>
  <c r="K313" i="22"/>
  <c r="M313" i="22"/>
  <c r="N89" i="25"/>
  <c r="E89" i="25"/>
  <c r="F89" i="25"/>
  <c r="G89" i="25"/>
  <c r="K89" i="25"/>
  <c r="I32" i="22"/>
  <c r="E32" i="22"/>
  <c r="D32" i="22"/>
  <c r="M32" i="22"/>
  <c r="J32" i="22"/>
  <c r="F32" i="22"/>
  <c r="N32" i="22"/>
  <c r="L32" i="22"/>
  <c r="K32" i="22"/>
  <c r="L285" i="22"/>
  <c r="E285" i="22"/>
  <c r="J285" i="22"/>
  <c r="N285" i="22"/>
  <c r="I285" i="22"/>
  <c r="H394" i="22"/>
  <c r="G394" i="22"/>
  <c r="L394" i="22"/>
  <c r="E394" i="22"/>
  <c r="K394" i="22"/>
  <c r="F394" i="22"/>
  <c r="I394" i="22"/>
  <c r="N317" i="22"/>
  <c r="J317" i="22"/>
  <c r="M317" i="22"/>
  <c r="D317" i="22"/>
  <c r="G317" i="22"/>
  <c r="I317" i="22"/>
  <c r="K317" i="22"/>
  <c r="H317" i="22"/>
  <c r="E317" i="22"/>
  <c r="H164" i="25"/>
  <c r="G164" i="25"/>
  <c r="L94" i="25"/>
  <c r="H94" i="25"/>
  <c r="J283" i="25"/>
  <c r="L283" i="25"/>
  <c r="J155" i="25"/>
  <c r="F155" i="25"/>
  <c r="J91" i="25"/>
  <c r="I91" i="25"/>
  <c r="J247" i="25"/>
  <c r="F247" i="25"/>
  <c r="L300" i="25"/>
  <c r="F300" i="25"/>
  <c r="I391" i="25"/>
  <c r="N391" i="25"/>
  <c r="M220" i="25"/>
  <c r="G220" i="25"/>
  <c r="K168" i="22"/>
  <c r="L168" i="22"/>
  <c r="H168" i="22"/>
  <c r="D312" i="22"/>
  <c r="G312" i="22"/>
  <c r="K160" i="22"/>
  <c r="D160" i="22"/>
  <c r="L262" i="25"/>
  <c r="G262" i="25"/>
  <c r="I262" i="25"/>
  <c r="K262" i="25"/>
  <c r="K27" i="22"/>
  <c r="J27" i="22"/>
  <c r="E270" i="22"/>
  <c r="F270" i="22"/>
  <c r="G39" i="22"/>
  <c r="E39" i="22"/>
  <c r="E45" i="22"/>
  <c r="K45" i="22"/>
  <c r="D231" i="22"/>
  <c r="G231" i="22"/>
  <c r="N23" i="25"/>
  <c r="L23" i="25"/>
  <c r="F23" i="25"/>
  <c r="M23" i="25"/>
  <c r="G23" i="25"/>
  <c r="E111" i="22"/>
  <c r="L111" i="22"/>
  <c r="L9" i="22"/>
  <c r="I9" i="22"/>
  <c r="I193" i="22"/>
  <c r="F193" i="22"/>
  <c r="M67" i="25"/>
  <c r="M173" i="25"/>
  <c r="M362" i="25"/>
  <c r="E362" i="25"/>
  <c r="I23" i="25"/>
  <c r="J23" i="25"/>
  <c r="H87" i="25"/>
  <c r="H343" i="25"/>
  <c r="J132" i="25"/>
  <c r="K101" i="25"/>
  <c r="J101" i="25"/>
  <c r="J272" i="25"/>
  <c r="G209" i="25"/>
  <c r="J209" i="25"/>
  <c r="M347" i="25"/>
  <c r="N92" i="25"/>
  <c r="J262" i="25"/>
  <c r="G106" i="22"/>
  <c r="H405" i="22"/>
  <c r="J160" i="22"/>
  <c r="G75" i="22"/>
  <c r="F237" i="22"/>
  <c r="J313" i="22"/>
  <c r="D212" i="22"/>
  <c r="G129" i="22"/>
  <c r="L223" i="22"/>
  <c r="M211" i="22"/>
  <c r="K337" i="22"/>
  <c r="G34" i="22"/>
  <c r="N256" i="22"/>
  <c r="M159" i="22"/>
  <c r="M285" i="22"/>
  <c r="L405" i="22"/>
  <c r="J106" i="22"/>
  <c r="F140" i="22"/>
  <c r="G313" i="22"/>
  <c r="F173" i="22"/>
  <c r="I269" i="22"/>
  <c r="L140" i="22"/>
  <c r="H248" i="22"/>
  <c r="M89" i="22"/>
  <c r="E115" i="25"/>
  <c r="H126" i="25"/>
  <c r="M176" i="25"/>
  <c r="J98" i="25"/>
  <c r="F349" i="25"/>
  <c r="N142" i="25"/>
  <c r="N259" i="25"/>
  <c r="I318" i="25"/>
  <c r="I102" i="25"/>
  <c r="N135" i="25"/>
  <c r="H247" i="25"/>
  <c r="F72" i="25"/>
  <c r="F264" i="25"/>
  <c r="E400" i="25"/>
  <c r="F27" i="25"/>
  <c r="L219" i="25"/>
  <c r="F347" i="25"/>
  <c r="H180" i="25"/>
  <c r="H350" i="25"/>
  <c r="M80" i="25"/>
  <c r="F262" i="25"/>
  <c r="M262" i="25"/>
  <c r="H129" i="22"/>
  <c r="G274" i="22"/>
  <c r="J184" i="22"/>
  <c r="I20" i="22"/>
  <c r="D193" i="22"/>
  <c r="I405" i="22"/>
  <c r="G304" i="22"/>
  <c r="H20" i="22"/>
  <c r="M193" i="22"/>
  <c r="D270" i="22"/>
  <c r="N34" i="22"/>
  <c r="K309" i="22"/>
  <c r="L45" i="22"/>
  <c r="E239" i="22"/>
  <c r="L201" i="22"/>
  <c r="H343" i="22"/>
  <c r="J239" i="22"/>
  <c r="J127" i="22"/>
  <c r="F45" i="22"/>
  <c r="G160" i="22"/>
  <c r="M405" i="22"/>
  <c r="D208" i="22"/>
  <c r="K354" i="22"/>
  <c r="J405" i="22"/>
  <c r="N193" i="22"/>
  <c r="I262" i="22"/>
  <c r="F67" i="22"/>
  <c r="K165" i="22"/>
  <c r="J14" i="22"/>
  <c r="H134" i="22"/>
  <c r="G332" i="25"/>
  <c r="M166" i="22"/>
  <c r="G174" i="22"/>
  <c r="F174" i="22"/>
  <c r="M160" i="22"/>
  <c r="I159" i="22"/>
  <c r="J34" i="22"/>
  <c r="E27" i="22"/>
  <c r="N87" i="22"/>
  <c r="M162" i="22"/>
  <c r="L239" i="22"/>
  <c r="J318" i="22"/>
  <c r="N329" i="22"/>
  <c r="L159" i="22"/>
  <c r="K243" i="22"/>
  <c r="I101" i="22"/>
  <c r="K343" i="22"/>
  <c r="D220" i="22"/>
  <c r="N20" i="22"/>
  <c r="F402" i="22"/>
  <c r="N53" i="22"/>
  <c r="N9" i="22"/>
  <c r="I66" i="22"/>
  <c r="K84" i="22"/>
  <c r="F104" i="25"/>
  <c r="G104" i="25"/>
  <c r="H224" i="25"/>
  <c r="M224" i="25"/>
  <c r="J290" i="22"/>
  <c r="G290" i="22"/>
  <c r="K195" i="25"/>
  <c r="K323" i="25"/>
  <c r="N404" i="25"/>
  <c r="F344" i="25"/>
  <c r="H132" i="25"/>
  <c r="E16" i="25"/>
  <c r="N300" i="25"/>
  <c r="K27" i="25"/>
  <c r="I155" i="25"/>
  <c r="M283" i="25"/>
  <c r="K9" i="25"/>
  <c r="G180" i="25"/>
  <c r="K265" i="25"/>
  <c r="M55" i="22"/>
  <c r="M184" i="22"/>
  <c r="I223" i="22"/>
  <c r="I94" i="22"/>
  <c r="G298" i="22"/>
  <c r="J221" i="22"/>
  <c r="K134" i="22"/>
  <c r="J157" i="22"/>
  <c r="F94" i="22"/>
  <c r="E208" i="22"/>
  <c r="G207" i="22"/>
  <c r="D168" i="22"/>
  <c r="E129" i="22"/>
  <c r="K207" i="22"/>
  <c r="D94" i="22"/>
  <c r="E79" i="22"/>
  <c r="J304" i="22"/>
  <c r="I129" i="22"/>
  <c r="H55" i="22"/>
  <c r="M94" i="22"/>
  <c r="I75" i="22"/>
  <c r="D20" i="22"/>
  <c r="L166" i="22"/>
  <c r="D274" i="22"/>
  <c r="J129" i="22"/>
  <c r="D75" i="22"/>
  <c r="K274" i="22"/>
  <c r="G162" i="22"/>
  <c r="H243" i="22"/>
  <c r="F318" i="22"/>
  <c r="N27" i="22"/>
  <c r="J87" i="22"/>
  <c r="N239" i="22"/>
  <c r="N309" i="22"/>
  <c r="H162" i="22"/>
  <c r="E101" i="22"/>
  <c r="G127" i="22"/>
  <c r="L392" i="22"/>
  <c r="I318" i="22"/>
  <c r="K201" i="22"/>
  <c r="I162" i="22"/>
  <c r="J334" i="22"/>
  <c r="F127" i="22"/>
  <c r="L337" i="22"/>
  <c r="N223" i="22"/>
  <c r="D55" i="22"/>
  <c r="L308" i="22"/>
  <c r="K208" i="22"/>
  <c r="D77" i="22"/>
  <c r="L97" i="22"/>
  <c r="I364" i="22"/>
  <c r="F169" i="22"/>
  <c r="D402" i="22"/>
  <c r="D67" i="22"/>
  <c r="H9" i="22"/>
  <c r="F312" i="22"/>
  <c r="M221" i="22"/>
  <c r="F223" i="22"/>
  <c r="M312" i="22"/>
  <c r="M168" i="22"/>
  <c r="H166" i="22"/>
  <c r="M223" i="22"/>
  <c r="H223" i="22"/>
  <c r="E223" i="22"/>
  <c r="E298" i="22"/>
  <c r="E231" i="22"/>
  <c r="D127" i="22"/>
  <c r="L27" i="22"/>
  <c r="L309" i="22"/>
  <c r="G239" i="22"/>
  <c r="J81" i="22"/>
  <c r="D111" i="22"/>
  <c r="D81" i="22"/>
  <c r="I84" i="22"/>
  <c r="G84" i="22"/>
  <c r="E84" i="22"/>
  <c r="G346" i="22"/>
  <c r="H346" i="22"/>
  <c r="L298" i="22"/>
  <c r="D298" i="22"/>
  <c r="E126" i="22"/>
  <c r="I126" i="22"/>
  <c r="E145" i="22"/>
  <c r="G145" i="22"/>
  <c r="M227" i="22"/>
  <c r="I227" i="22"/>
  <c r="D361" i="22"/>
  <c r="J361" i="22"/>
  <c r="N364" i="22"/>
  <c r="D364" i="22"/>
  <c r="G364" i="22"/>
  <c r="F207" i="22"/>
  <c r="N207" i="22"/>
  <c r="L312" i="22"/>
  <c r="E312" i="22"/>
  <c r="L274" i="22"/>
  <c r="M274" i="22"/>
  <c r="N174" i="22"/>
  <c r="K174" i="22"/>
  <c r="I174" i="22"/>
  <c r="H160" i="22"/>
  <c r="L160" i="22"/>
  <c r="G392" i="22"/>
  <c r="F392" i="22"/>
  <c r="I392" i="22"/>
  <c r="F27" i="22"/>
  <c r="G27" i="22"/>
  <c r="G318" i="22"/>
  <c r="L318" i="22"/>
  <c r="N270" i="22"/>
  <c r="K270" i="22"/>
  <c r="M270" i="22"/>
  <c r="L243" i="22"/>
  <c r="D243" i="22"/>
  <c r="J243" i="22"/>
  <c r="K256" i="22"/>
  <c r="I256" i="22"/>
  <c r="F256" i="22"/>
  <c r="E334" i="22"/>
  <c r="H334" i="22"/>
  <c r="K334" i="22"/>
  <c r="L96" i="22"/>
  <c r="N96" i="22"/>
  <c r="G96" i="22"/>
  <c r="J96" i="22"/>
  <c r="N127" i="22"/>
  <c r="K127" i="22"/>
  <c r="H34" i="22"/>
  <c r="M34" i="22"/>
  <c r="J201" i="22"/>
  <c r="M201" i="22"/>
  <c r="N201" i="22"/>
  <c r="M39" i="22"/>
  <c r="N39" i="22"/>
  <c r="J39" i="22"/>
  <c r="D39" i="22"/>
  <c r="L39" i="22"/>
  <c r="F39" i="22"/>
  <c r="E87" i="22"/>
  <c r="L87" i="22"/>
  <c r="H87" i="22"/>
  <c r="F87" i="22"/>
  <c r="F329" i="22"/>
  <c r="J329" i="22"/>
  <c r="G329" i="22"/>
  <c r="D329" i="22"/>
  <c r="M329" i="22"/>
  <c r="F101" i="22"/>
  <c r="N101" i="22"/>
  <c r="J101" i="22"/>
  <c r="H101" i="22"/>
  <c r="M101" i="22"/>
  <c r="G309" i="22"/>
  <c r="D309" i="22"/>
  <c r="D159" i="22"/>
  <c r="G159" i="22"/>
  <c r="N159" i="22"/>
  <c r="N128" i="22"/>
  <c r="E128" i="22"/>
  <c r="I128" i="22"/>
  <c r="D131" i="22"/>
  <c r="M131" i="22"/>
  <c r="F131" i="22"/>
  <c r="H131" i="22"/>
  <c r="G131" i="22"/>
  <c r="F343" i="22"/>
  <c r="E343" i="22"/>
  <c r="I45" i="22"/>
  <c r="D45" i="22"/>
  <c r="N45" i="22"/>
  <c r="D97" i="22"/>
  <c r="J97" i="22"/>
  <c r="G97" i="22"/>
  <c r="E97" i="22"/>
  <c r="M97" i="22"/>
  <c r="N231" i="22"/>
  <c r="M231" i="22"/>
  <c r="K231" i="22"/>
  <c r="F162" i="22"/>
  <c r="E162" i="22"/>
  <c r="D134" i="22"/>
  <c r="N134" i="22"/>
  <c r="E134" i="22"/>
  <c r="F134" i="22"/>
  <c r="J208" i="22"/>
  <c r="F208" i="22"/>
  <c r="N208" i="22"/>
  <c r="L208" i="22"/>
  <c r="N111" i="22"/>
  <c r="K111" i="22"/>
  <c r="I111" i="22"/>
  <c r="E363" i="22"/>
  <c r="I363" i="22"/>
  <c r="M363" i="22"/>
  <c r="M9" i="22"/>
  <c r="J9" i="22"/>
  <c r="F9" i="22"/>
  <c r="F336" i="22"/>
  <c r="G336" i="22"/>
  <c r="D336" i="22"/>
  <c r="K336" i="22"/>
  <c r="G14" i="22"/>
  <c r="D14" i="22"/>
  <c r="J359" i="22"/>
  <c r="D359" i="22"/>
  <c r="I359" i="22"/>
  <c r="L359" i="22"/>
  <c r="H359" i="22"/>
  <c r="E53" i="22"/>
  <c r="J53" i="22"/>
  <c r="F53" i="22"/>
  <c r="H89" i="22"/>
  <c r="E89" i="22"/>
  <c r="D89" i="22"/>
  <c r="N89" i="22"/>
  <c r="I89" i="22"/>
  <c r="F220" i="22"/>
  <c r="I220" i="22"/>
  <c r="G220" i="22"/>
  <c r="L220" i="22"/>
  <c r="E220" i="22"/>
  <c r="H220" i="22"/>
  <c r="N67" i="22"/>
  <c r="L67" i="22"/>
  <c r="K221" i="22"/>
  <c r="F221" i="22"/>
  <c r="L221" i="22"/>
  <c r="H221" i="22"/>
  <c r="I328" i="22"/>
  <c r="E328" i="22"/>
  <c r="G328" i="22"/>
  <c r="D157" i="22"/>
  <c r="K157" i="22"/>
  <c r="L157" i="22"/>
  <c r="I157" i="22"/>
  <c r="E402" i="22"/>
  <c r="J402" i="22"/>
  <c r="M402" i="22"/>
  <c r="E354" i="22"/>
  <c r="H354" i="22"/>
  <c r="G354" i="22"/>
  <c r="M354" i="22"/>
  <c r="G262" i="22"/>
  <c r="J262" i="22"/>
  <c r="F262" i="22"/>
  <c r="E262" i="22"/>
  <c r="D370" i="22"/>
  <c r="J370" i="22"/>
  <c r="G370" i="22"/>
  <c r="N370" i="22"/>
  <c r="E165" i="22"/>
  <c r="H165" i="22"/>
  <c r="F165" i="22"/>
  <c r="G193" i="22"/>
  <c r="J193" i="22"/>
  <c r="J20" i="22"/>
  <c r="L20" i="22"/>
  <c r="N362" i="22"/>
  <c r="D362" i="22"/>
  <c r="D120" i="22"/>
  <c r="E120" i="22"/>
  <c r="M77" i="22"/>
  <c r="I77" i="22"/>
  <c r="N77" i="22"/>
  <c r="E106" i="22"/>
  <c r="F106" i="22"/>
  <c r="N184" i="22"/>
  <c r="H184" i="22"/>
  <c r="I184" i="22"/>
  <c r="G94" i="22"/>
  <c r="E94" i="22"/>
  <c r="M337" i="22"/>
  <c r="N337" i="22"/>
  <c r="M248" i="22"/>
  <c r="J248" i="22"/>
  <c r="E248" i="22"/>
  <c r="G211" i="22"/>
  <c r="E211" i="22"/>
  <c r="N211" i="22"/>
  <c r="I211" i="22"/>
  <c r="J62" i="22"/>
  <c r="K62" i="22"/>
  <c r="F62" i="22"/>
  <c r="G62" i="22"/>
  <c r="M62" i="22"/>
  <c r="I145" i="22"/>
  <c r="L227" i="22"/>
  <c r="K299" i="22"/>
  <c r="J166" i="22"/>
  <c r="J169" i="22"/>
  <c r="F166" i="22"/>
  <c r="G299" i="22"/>
  <c r="K227" i="22"/>
  <c r="N72" i="22"/>
  <c r="K166" i="22"/>
  <c r="J312" i="22"/>
  <c r="M273" i="22"/>
  <c r="N273" i="22"/>
  <c r="M299" i="22"/>
  <c r="H84" i="22"/>
  <c r="G72" i="22"/>
  <c r="L361" i="22"/>
  <c r="H126" i="22"/>
  <c r="H79" i="22"/>
  <c r="F168" i="22"/>
  <c r="H145" i="22"/>
  <c r="F145" i="22"/>
  <c r="N299" i="22"/>
  <c r="M361" i="22"/>
  <c r="D304" i="22"/>
  <c r="G286" i="22"/>
  <c r="K352" i="25"/>
  <c r="G382" i="25"/>
  <c r="K346" i="25"/>
  <c r="L257" i="25"/>
  <c r="N131" i="25"/>
  <c r="F148" i="25"/>
  <c r="I88" i="25"/>
  <c r="M258" i="25"/>
  <c r="F218" i="25"/>
  <c r="I198" i="25"/>
  <c r="K193" i="25"/>
  <c r="K214" i="25"/>
  <c r="N221" i="25"/>
  <c r="N161" i="25"/>
  <c r="E231" i="25"/>
  <c r="E352" i="25"/>
  <c r="M131" i="25"/>
  <c r="K259" i="25"/>
  <c r="K387" i="25"/>
  <c r="N233" i="25"/>
  <c r="G404" i="25"/>
  <c r="K161" i="25"/>
  <c r="G110" i="25"/>
  <c r="E50" i="25"/>
  <c r="G298" i="25"/>
  <c r="G58" i="25"/>
  <c r="F59" i="25"/>
  <c r="M7" i="25"/>
  <c r="L38" i="25"/>
  <c r="H315" i="25"/>
  <c r="G336" i="25"/>
  <c r="H302" i="25"/>
  <c r="M53" i="25"/>
  <c r="K190" i="25"/>
  <c r="F277" i="25"/>
  <c r="H47" i="25"/>
  <c r="K88" i="25"/>
  <c r="J48" i="25"/>
  <c r="L389" i="25"/>
  <c r="M204" i="25"/>
  <c r="E392" i="25"/>
  <c r="E390" i="25"/>
  <c r="D99" i="22"/>
  <c r="G369" i="25"/>
  <c r="E370" i="25"/>
  <c r="H105" i="25"/>
  <c r="E375" i="25"/>
  <c r="F93" i="25"/>
  <c r="H146" i="25"/>
  <c r="E177" i="25"/>
  <c r="F276" i="25"/>
  <c r="L246" i="25"/>
  <c r="J369" i="25"/>
  <c r="K273" i="25"/>
  <c r="H119" i="25"/>
  <c r="M153" i="25"/>
  <c r="L285" i="25"/>
  <c r="M187" i="25"/>
  <c r="J30" i="25"/>
  <c r="H156" i="25"/>
  <c r="N175" i="25"/>
  <c r="H394" i="25"/>
  <c r="L357" i="25"/>
  <c r="L342" i="25"/>
  <c r="K251" i="25"/>
  <c r="J292" i="25"/>
  <c r="G45" i="25"/>
  <c r="F301" i="25"/>
  <c r="H74" i="25"/>
  <c r="K192" i="25"/>
  <c r="I55" i="25"/>
  <c r="H281" i="25"/>
  <c r="I380" i="25"/>
  <c r="K123" i="25"/>
  <c r="I379" i="25"/>
  <c r="E61" i="25"/>
  <c r="H330" i="22"/>
  <c r="H369" i="25"/>
  <c r="F370" i="25"/>
  <c r="I369" i="25"/>
  <c r="G370" i="25"/>
  <c r="M124" i="25"/>
  <c r="E369" i="25"/>
  <c r="N231" i="25"/>
  <c r="E110" i="25"/>
  <c r="K50" i="25"/>
  <c r="M370" i="25"/>
  <c r="F392" i="25"/>
  <c r="I390" i="25"/>
  <c r="F298" i="25"/>
  <c r="E83" i="22"/>
  <c r="J66" i="22"/>
  <c r="M66" i="22"/>
  <c r="J17" i="25"/>
  <c r="H370" i="25"/>
  <c r="D66" i="22"/>
  <c r="H99" i="25"/>
  <c r="J20" i="25"/>
  <c r="F105" i="25"/>
  <c r="I190" i="25"/>
  <c r="K133" i="25"/>
  <c r="K304" i="25"/>
  <c r="E192" i="25"/>
  <c r="F273" i="25"/>
  <c r="F7" i="25"/>
  <c r="M55" i="25"/>
  <c r="L103" i="25"/>
  <c r="E263" i="25"/>
  <c r="N375" i="25"/>
  <c r="J153" i="25"/>
  <c r="E281" i="25"/>
  <c r="I242" i="25"/>
  <c r="N285" i="25"/>
  <c r="J58" i="25"/>
  <c r="N357" i="25"/>
  <c r="N214" i="25"/>
  <c r="J134" i="25"/>
  <c r="M128" i="25"/>
  <c r="G380" i="25"/>
  <c r="F123" i="25"/>
  <c r="J251" i="25"/>
  <c r="G379" i="25"/>
  <c r="E52" i="25"/>
  <c r="G137" i="25"/>
  <c r="F222" i="25"/>
  <c r="K368" i="25"/>
  <c r="G310" i="25"/>
  <c r="J202" i="25"/>
  <c r="K60" i="25"/>
  <c r="M36" i="25"/>
  <c r="L292" i="25"/>
  <c r="J61" i="25"/>
  <c r="E232" i="25"/>
  <c r="M402" i="25"/>
  <c r="H336" i="25"/>
  <c r="I278" i="25"/>
  <c r="N177" i="25"/>
  <c r="N183" i="22"/>
  <c r="I31" i="22"/>
  <c r="E235" i="22"/>
  <c r="L35" i="25"/>
  <c r="K99" i="25"/>
  <c r="L163" i="25"/>
  <c r="H227" i="25"/>
  <c r="K291" i="25"/>
  <c r="I355" i="25"/>
  <c r="G20" i="25"/>
  <c r="I361" i="25"/>
  <c r="F216" i="25"/>
  <c r="I386" i="25"/>
  <c r="G133" i="25"/>
  <c r="L304" i="25"/>
  <c r="E76" i="25"/>
  <c r="G28" i="25"/>
  <c r="I74" i="25"/>
  <c r="I277" i="25"/>
  <c r="F55" i="25"/>
  <c r="N103" i="25"/>
  <c r="N263" i="25"/>
  <c r="E359" i="25"/>
  <c r="N174" i="25"/>
  <c r="E302" i="25"/>
  <c r="E93" i="25"/>
  <c r="K242" i="25"/>
  <c r="J314" i="25"/>
  <c r="J342" i="25"/>
  <c r="L134" i="25"/>
  <c r="L181" i="25"/>
  <c r="H128" i="25"/>
  <c r="F38" i="25"/>
  <c r="L59" i="25"/>
  <c r="K137" i="25"/>
  <c r="K308" i="25"/>
  <c r="H393" i="25"/>
  <c r="E77" i="25"/>
  <c r="M162" i="25"/>
  <c r="K333" i="25"/>
  <c r="K36" i="25"/>
  <c r="I317" i="25"/>
  <c r="E95" i="22"/>
  <c r="N293" i="22"/>
  <c r="J35" i="25"/>
  <c r="N163" i="25"/>
  <c r="G227" i="25"/>
  <c r="F291" i="25"/>
  <c r="G355" i="25"/>
  <c r="I276" i="25"/>
  <c r="F361" i="25"/>
  <c r="H45" i="25"/>
  <c r="G130" i="25"/>
  <c r="L216" i="25"/>
  <c r="G301" i="25"/>
  <c r="L386" i="25"/>
  <c r="K76" i="25"/>
  <c r="K246" i="25"/>
  <c r="E28" i="25"/>
  <c r="G74" i="25"/>
  <c r="M277" i="25"/>
  <c r="M273" i="25"/>
  <c r="E7" i="25"/>
  <c r="K119" i="25"/>
  <c r="F359" i="25"/>
  <c r="H153" i="25"/>
  <c r="M174" i="25"/>
  <c r="G302" i="25"/>
  <c r="L93" i="25"/>
  <c r="I221" i="25"/>
  <c r="H314" i="25"/>
  <c r="M342" i="25"/>
  <c r="K38" i="25"/>
  <c r="K59" i="25"/>
  <c r="L123" i="25"/>
  <c r="H308" i="25"/>
  <c r="N393" i="25"/>
  <c r="L162" i="25"/>
  <c r="J333" i="25"/>
  <c r="N197" i="25"/>
  <c r="K140" i="25"/>
  <c r="L149" i="25"/>
  <c r="K47" i="25"/>
  <c r="K175" i="25"/>
  <c r="I303" i="25"/>
  <c r="G206" i="25"/>
  <c r="N394" i="25"/>
  <c r="J353" i="22"/>
  <c r="D83" i="22"/>
  <c r="H66" i="22"/>
  <c r="N66" i="22"/>
  <c r="K83" i="22"/>
  <c r="F289" i="25"/>
  <c r="L369" i="25"/>
  <c r="N369" i="25"/>
  <c r="H245" i="25"/>
  <c r="J358" i="25"/>
  <c r="N370" i="25"/>
  <c r="J370" i="25"/>
  <c r="L370" i="25"/>
  <c r="G235" i="25"/>
  <c r="H141" i="25"/>
  <c r="I228" i="25"/>
  <c r="L387" i="22"/>
  <c r="I83" i="22"/>
  <c r="D268" i="22"/>
  <c r="J214" i="22"/>
  <c r="M65" i="22"/>
  <c r="G66" i="22"/>
  <c r="K66" i="22"/>
  <c r="F83" i="22"/>
  <c r="M214" i="22"/>
  <c r="I214" i="22"/>
  <c r="J83" i="22"/>
  <c r="E275" i="25"/>
  <c r="M369" i="25"/>
  <c r="K369" i="25"/>
  <c r="G388" i="25"/>
  <c r="I370" i="25"/>
  <c r="N144" i="25"/>
  <c r="M83" i="22"/>
  <c r="G83" i="22"/>
  <c r="H83" i="22"/>
  <c r="L214" i="22"/>
  <c r="N214" i="22"/>
  <c r="F66" i="22"/>
  <c r="L66" i="22"/>
  <c r="L83" i="22"/>
  <c r="E401" i="25"/>
  <c r="J401" i="25"/>
  <c r="L401" i="25"/>
  <c r="L108" i="25"/>
  <c r="I108" i="25"/>
  <c r="F165" i="25"/>
  <c r="H165" i="25"/>
  <c r="N317" i="25"/>
  <c r="M317" i="25"/>
  <c r="K317" i="25"/>
  <c r="L146" i="25"/>
  <c r="F146" i="25"/>
  <c r="E377" i="25"/>
  <c r="K377" i="25"/>
  <c r="H377" i="25"/>
  <c r="J121" i="25"/>
  <c r="N121" i="25"/>
  <c r="L121" i="25"/>
  <c r="I367" i="25"/>
  <c r="J367" i="25"/>
  <c r="K367" i="25"/>
  <c r="N239" i="25"/>
  <c r="J239" i="25"/>
  <c r="G239" i="25"/>
  <c r="F111" i="25"/>
  <c r="J111" i="25"/>
  <c r="E111" i="25"/>
  <c r="L156" i="25"/>
  <c r="F156" i="25"/>
  <c r="N156" i="25"/>
  <c r="J368" i="25"/>
  <c r="I368" i="25"/>
  <c r="M368" i="25"/>
  <c r="L26" i="25"/>
  <c r="J26" i="25"/>
  <c r="M26" i="25"/>
  <c r="J248" i="25"/>
  <c r="E248" i="25"/>
  <c r="G248" i="25"/>
  <c r="G77" i="25"/>
  <c r="K77" i="25"/>
  <c r="I222" i="25"/>
  <c r="J222" i="25"/>
  <c r="L52" i="25"/>
  <c r="N52" i="25"/>
  <c r="I52" i="25"/>
  <c r="F315" i="25"/>
  <c r="L315" i="25"/>
  <c r="M315" i="25"/>
  <c r="G187" i="25"/>
  <c r="H187" i="25"/>
  <c r="K202" i="25"/>
  <c r="N202" i="25"/>
  <c r="N81" i="25"/>
  <c r="M81" i="25"/>
  <c r="I81" i="25"/>
  <c r="E81" i="25"/>
  <c r="G53" i="25"/>
  <c r="E53" i="25"/>
  <c r="N53" i="25"/>
  <c r="H53" i="25"/>
  <c r="F341" i="25"/>
  <c r="M341" i="25"/>
  <c r="I341" i="25"/>
  <c r="H341" i="25"/>
  <c r="E341" i="25"/>
  <c r="N88" i="22"/>
  <c r="I88" i="22"/>
  <c r="G88" i="22"/>
  <c r="E88" i="22"/>
  <c r="J88" i="22"/>
  <c r="F88" i="22"/>
  <c r="M88" i="22"/>
  <c r="H88" i="22"/>
  <c r="K88" i="22"/>
  <c r="D88" i="22"/>
  <c r="I118" i="22"/>
  <c r="F118" i="22"/>
  <c r="D118" i="22"/>
  <c r="L118" i="22"/>
  <c r="K118" i="22"/>
  <c r="G118" i="22"/>
  <c r="H118" i="22"/>
  <c r="J118" i="22"/>
  <c r="M118" i="22"/>
  <c r="D375" i="22"/>
  <c r="N375" i="22"/>
  <c r="M375" i="22"/>
  <c r="E375" i="22"/>
  <c r="F375" i="22"/>
  <c r="K375" i="22"/>
  <c r="L375" i="22"/>
  <c r="J375" i="22"/>
  <c r="I375" i="22"/>
  <c r="H375" i="22"/>
  <c r="G93" i="22"/>
  <c r="L93" i="22"/>
  <c r="E93" i="22"/>
  <c r="N93" i="22"/>
  <c r="H93" i="22"/>
  <c r="F93" i="22"/>
  <c r="I93" i="22"/>
  <c r="M93" i="22"/>
  <c r="J93" i="22"/>
  <c r="D93" i="22"/>
  <c r="I258" i="22"/>
  <c r="F258" i="22"/>
  <c r="J258" i="22"/>
  <c r="L258" i="22"/>
  <c r="N258" i="22"/>
  <c r="E258" i="22"/>
  <c r="H258" i="22"/>
  <c r="K258" i="22"/>
  <c r="G258" i="22"/>
  <c r="D258" i="22"/>
  <c r="M258" i="22"/>
  <c r="I240" i="22"/>
  <c r="L240" i="22"/>
  <c r="J240" i="22"/>
  <c r="G240" i="22"/>
  <c r="N240" i="22"/>
  <c r="E240" i="22"/>
  <c r="K240" i="22"/>
  <c r="H240" i="22"/>
  <c r="F240" i="22"/>
  <c r="M240" i="22"/>
  <c r="D240" i="22"/>
  <c r="G322" i="22"/>
  <c r="K322" i="22"/>
  <c r="J322" i="22"/>
  <c r="M322" i="22"/>
  <c r="I322" i="22"/>
  <c r="F322" i="22"/>
  <c r="N322" i="22"/>
  <c r="H322" i="22"/>
  <c r="L322" i="22"/>
  <c r="E322" i="22"/>
  <c r="D322" i="22"/>
  <c r="N8" i="22"/>
  <c r="M8" i="22"/>
  <c r="E8" i="22"/>
  <c r="L8" i="22"/>
  <c r="I8" i="22"/>
  <c r="J8" i="22"/>
  <c r="K8" i="22"/>
  <c r="G8" i="22"/>
  <c r="F8" i="22"/>
  <c r="D8" i="22"/>
  <c r="H8" i="22"/>
  <c r="K95" i="22"/>
  <c r="L95" i="22"/>
  <c r="D95" i="22"/>
  <c r="G95" i="22"/>
  <c r="H95" i="22"/>
  <c r="M95" i="22"/>
  <c r="N95" i="22"/>
  <c r="N244" i="22"/>
  <c r="L244" i="22"/>
  <c r="G244" i="22"/>
  <c r="F244" i="22"/>
  <c r="K244" i="22"/>
  <c r="I244" i="22"/>
  <c r="E244" i="22"/>
  <c r="M244" i="22"/>
  <c r="D244" i="22"/>
  <c r="H244" i="22"/>
  <c r="J244" i="22"/>
  <c r="M217" i="22"/>
  <c r="D217" i="22"/>
  <c r="N217" i="22"/>
  <c r="G217" i="22"/>
  <c r="I217" i="22"/>
  <c r="F217" i="22"/>
  <c r="H217" i="22"/>
  <c r="K217" i="22"/>
  <c r="L217" i="22"/>
  <c r="E217" i="22"/>
  <c r="K63" i="22"/>
  <c r="M63" i="22"/>
  <c r="H63" i="22"/>
  <c r="I63" i="22"/>
  <c r="J63" i="22"/>
  <c r="E63" i="22"/>
  <c r="F63" i="22"/>
  <c r="N63" i="22"/>
  <c r="D63" i="22"/>
  <c r="H401" i="22"/>
  <c r="J401" i="22"/>
  <c r="L401" i="22"/>
  <c r="E401" i="22"/>
  <c r="K401" i="22"/>
  <c r="I401" i="22"/>
  <c r="M401" i="22"/>
  <c r="N401" i="22"/>
  <c r="G401" i="22"/>
  <c r="F401" i="22"/>
  <c r="L47" i="22"/>
  <c r="J47" i="22"/>
  <c r="F47" i="22"/>
  <c r="E47" i="22"/>
  <c r="N47" i="22"/>
  <c r="D47" i="22"/>
  <c r="H47" i="22"/>
  <c r="I47" i="22"/>
  <c r="G47" i="22"/>
  <c r="K154" i="22"/>
  <c r="M154" i="22"/>
  <c r="D154" i="22"/>
  <c r="L154" i="22"/>
  <c r="G154" i="22"/>
  <c r="N154" i="22"/>
  <c r="J154" i="22"/>
  <c r="I154" i="22"/>
  <c r="H154" i="22"/>
  <c r="L187" i="22"/>
  <c r="J187" i="22"/>
  <c r="F187" i="22"/>
  <c r="D187" i="22"/>
  <c r="H187" i="22"/>
  <c r="N187" i="22"/>
  <c r="G187" i="22"/>
  <c r="E187" i="22"/>
  <c r="N74" i="22"/>
  <c r="L74" i="22"/>
  <c r="K74" i="22"/>
  <c r="J74" i="22"/>
  <c r="H74" i="22"/>
  <c r="I74" i="22"/>
  <c r="M74" i="22"/>
  <c r="D74" i="22"/>
  <c r="E74" i="22"/>
  <c r="G74" i="22"/>
  <c r="I104" i="22"/>
  <c r="F104" i="22"/>
  <c r="N104" i="22"/>
  <c r="G104" i="22"/>
  <c r="K104" i="22"/>
  <c r="E104" i="22"/>
  <c r="J104" i="22"/>
  <c r="F209" i="22"/>
  <c r="E209" i="22"/>
  <c r="K209" i="22"/>
  <c r="H209" i="22"/>
  <c r="D209" i="22"/>
  <c r="M209" i="22"/>
  <c r="N209" i="22"/>
  <c r="L209" i="22"/>
  <c r="J209" i="22"/>
  <c r="M335" i="22"/>
  <c r="N335" i="22"/>
  <c r="I335" i="22"/>
  <c r="H335" i="22"/>
  <c r="E335" i="22"/>
  <c r="D335" i="22"/>
  <c r="F335" i="22"/>
  <c r="K335" i="22"/>
  <c r="J180" i="22"/>
  <c r="N180" i="22"/>
  <c r="D180" i="22"/>
  <c r="H180" i="22"/>
  <c r="K180" i="22"/>
  <c r="M180" i="22"/>
  <c r="L180" i="22"/>
  <c r="G180" i="22"/>
  <c r="F22" i="22"/>
  <c r="G22" i="22"/>
  <c r="I22" i="22"/>
  <c r="K22" i="22"/>
  <c r="H22" i="22"/>
  <c r="J22" i="22"/>
  <c r="D22" i="22"/>
  <c r="N22" i="22"/>
  <c r="L22" i="22"/>
  <c r="E22" i="22"/>
  <c r="N163" i="22"/>
  <c r="H163" i="22"/>
  <c r="L163" i="22"/>
  <c r="G163" i="22"/>
  <c r="I163" i="22"/>
  <c r="D163" i="22"/>
  <c r="F163" i="22"/>
  <c r="J163" i="22"/>
  <c r="E163" i="22"/>
  <c r="D374" i="22"/>
  <c r="K374" i="22"/>
  <c r="J374" i="22"/>
  <c r="G374" i="22"/>
  <c r="I374" i="22"/>
  <c r="H374" i="22"/>
  <c r="E374" i="22"/>
  <c r="N374" i="22"/>
  <c r="F374" i="22"/>
  <c r="I388" i="22"/>
  <c r="M388" i="22"/>
  <c r="F388" i="22"/>
  <c r="E388" i="22"/>
  <c r="L388" i="22"/>
  <c r="N388" i="22"/>
  <c r="G388" i="22"/>
  <c r="D388" i="22"/>
  <c r="H388" i="22"/>
  <c r="K388" i="22"/>
  <c r="D398" i="22"/>
  <c r="F398" i="22"/>
  <c r="E398" i="22"/>
  <c r="N398" i="22"/>
  <c r="I398" i="22"/>
  <c r="H398" i="22"/>
  <c r="M398" i="22"/>
  <c r="G398" i="22"/>
  <c r="K398" i="22"/>
  <c r="L43" i="22"/>
  <c r="F43" i="22"/>
  <c r="M43" i="22"/>
  <c r="H43" i="22"/>
  <c r="K43" i="22"/>
  <c r="J43" i="22"/>
  <c r="N43" i="22"/>
  <c r="I43" i="22"/>
  <c r="D43" i="22"/>
  <c r="G43" i="22"/>
  <c r="E43" i="22"/>
  <c r="G170" i="22"/>
  <c r="J170" i="22"/>
  <c r="D170" i="22"/>
  <c r="N170" i="22"/>
  <c r="E170" i="22"/>
  <c r="H170" i="22"/>
  <c r="K170" i="22"/>
  <c r="F170" i="22"/>
  <c r="M170" i="22"/>
  <c r="I170" i="22"/>
  <c r="L170" i="22"/>
  <c r="J320" i="22"/>
  <c r="D320" i="22"/>
  <c r="K320" i="22"/>
  <c r="E320" i="22"/>
  <c r="I320" i="22"/>
  <c r="G320" i="22"/>
  <c r="N320" i="22"/>
  <c r="F320" i="22"/>
  <c r="M320" i="22"/>
  <c r="K179" i="22"/>
  <c r="G179" i="22"/>
  <c r="H179" i="22"/>
  <c r="I179" i="22"/>
  <c r="E179" i="22"/>
  <c r="D179" i="22"/>
  <c r="N179" i="22"/>
  <c r="J179" i="22"/>
  <c r="F179" i="22"/>
  <c r="M179" i="22"/>
  <c r="L179" i="22"/>
  <c r="E113" i="22"/>
  <c r="M113" i="22"/>
  <c r="K113" i="22"/>
  <c r="J113" i="22"/>
  <c r="L113" i="22"/>
  <c r="H113" i="22"/>
  <c r="N113" i="22"/>
  <c r="F113" i="22"/>
  <c r="D113" i="22"/>
  <c r="G113" i="22"/>
  <c r="M143" i="22"/>
  <c r="H143" i="22"/>
  <c r="I143" i="22"/>
  <c r="G143" i="22"/>
  <c r="J143" i="22"/>
  <c r="D143" i="22"/>
  <c r="K143" i="22"/>
  <c r="L143" i="22"/>
  <c r="E143" i="22"/>
  <c r="G124" i="22"/>
  <c r="K124" i="22"/>
  <c r="D124" i="22"/>
  <c r="J124" i="22"/>
  <c r="F124" i="22"/>
  <c r="M124" i="22"/>
  <c r="H124" i="22"/>
  <c r="N124" i="22"/>
  <c r="L124" i="22"/>
  <c r="I124" i="22"/>
  <c r="F319" i="22"/>
  <c r="K319" i="22"/>
  <c r="L319" i="22"/>
  <c r="N319" i="22"/>
  <c r="I319" i="22"/>
  <c r="H319" i="22"/>
  <c r="M319" i="22"/>
  <c r="D149" i="22"/>
  <c r="N149" i="22"/>
  <c r="I149" i="22"/>
  <c r="G149" i="22"/>
  <c r="H149" i="22"/>
  <c r="M149" i="22"/>
  <c r="E149" i="22"/>
  <c r="L149" i="22"/>
  <c r="F149" i="22"/>
  <c r="J149" i="22"/>
  <c r="K149" i="22"/>
  <c r="D288" i="22"/>
  <c r="L288" i="22"/>
  <c r="J288" i="22"/>
  <c r="H288" i="22"/>
  <c r="M288" i="22"/>
  <c r="N288" i="22"/>
  <c r="I288" i="22"/>
  <c r="E288" i="22"/>
  <c r="F288" i="22"/>
  <c r="J241" i="22"/>
  <c r="M241" i="22"/>
  <c r="I241" i="22"/>
  <c r="G241" i="22"/>
  <c r="N241" i="22"/>
  <c r="F241" i="22"/>
  <c r="K241" i="22"/>
  <c r="H241" i="22"/>
  <c r="E241" i="22"/>
  <c r="D324" i="22"/>
  <c r="H324" i="22"/>
  <c r="N324" i="22"/>
  <c r="J324" i="22"/>
  <c r="M324" i="22"/>
  <c r="E324" i="22"/>
  <c r="K324" i="22"/>
  <c r="F324" i="22"/>
  <c r="L324" i="22"/>
  <c r="L228" i="22"/>
  <c r="I228" i="22"/>
  <c r="J228" i="22"/>
  <c r="F228" i="22"/>
  <c r="H228" i="22"/>
  <c r="K228" i="22"/>
  <c r="G228" i="22"/>
  <c r="E228" i="22"/>
  <c r="M228" i="22"/>
  <c r="N228" i="22"/>
  <c r="D228" i="22"/>
  <c r="F236" i="22"/>
  <c r="H236" i="22"/>
  <c r="D236" i="22"/>
  <c r="I236" i="22"/>
  <c r="E236" i="22"/>
  <c r="L236" i="22"/>
  <c r="J236" i="22"/>
  <c r="K236" i="22"/>
  <c r="G236" i="22"/>
  <c r="M236" i="22"/>
  <c r="F21" i="22"/>
  <c r="M21" i="22"/>
  <c r="K21" i="22"/>
  <c r="J21" i="22"/>
  <c r="G21" i="22"/>
  <c r="N21" i="22"/>
  <c r="I21" i="22"/>
  <c r="L21" i="22"/>
  <c r="N397" i="22"/>
  <c r="I397" i="22"/>
  <c r="J397" i="22"/>
  <c r="L397" i="22"/>
  <c r="F397" i="22"/>
  <c r="G397" i="22"/>
  <c r="E397" i="22"/>
  <c r="D397" i="22"/>
  <c r="K397" i="22"/>
  <c r="M397" i="22"/>
  <c r="F242" i="22"/>
  <c r="I242" i="22"/>
  <c r="J242" i="22"/>
  <c r="N242" i="22"/>
  <c r="L242" i="22"/>
  <c r="K242" i="22"/>
  <c r="H242" i="22"/>
  <c r="E242" i="22"/>
  <c r="D18" i="22"/>
  <c r="N18" i="22"/>
  <c r="H18" i="22"/>
  <c r="K18" i="22"/>
  <c r="I18" i="22"/>
  <c r="G18" i="22"/>
  <c r="F18" i="22"/>
  <c r="M18" i="22"/>
  <c r="E18" i="22"/>
  <c r="L18" i="22"/>
  <c r="M76" i="22"/>
  <c r="I76" i="22"/>
  <c r="D76" i="22"/>
  <c r="J76" i="22"/>
  <c r="E76" i="22"/>
  <c r="H76" i="22"/>
  <c r="N76" i="22"/>
  <c r="L76" i="22"/>
  <c r="K76" i="22"/>
  <c r="H35" i="25"/>
  <c r="J99" i="25"/>
  <c r="G163" i="25"/>
  <c r="K227" i="25"/>
  <c r="I291" i="25"/>
  <c r="F355" i="25"/>
  <c r="L20" i="25"/>
  <c r="M190" i="25"/>
  <c r="N276" i="25"/>
  <c r="L276" i="25"/>
  <c r="H361" i="25"/>
  <c r="N361" i="25"/>
  <c r="M45" i="25"/>
  <c r="J45" i="25"/>
  <c r="E130" i="25"/>
  <c r="H301" i="25"/>
  <c r="F133" i="25"/>
  <c r="N76" i="25"/>
  <c r="M192" i="25"/>
  <c r="H192" i="25"/>
  <c r="N277" i="25"/>
  <c r="N7" i="25"/>
  <c r="N55" i="25"/>
  <c r="G119" i="25"/>
  <c r="E119" i="25"/>
  <c r="J119" i="25"/>
  <c r="G263" i="25"/>
  <c r="H263" i="25"/>
  <c r="F263" i="25"/>
  <c r="G359" i="25"/>
  <c r="I359" i="25"/>
  <c r="K375" i="25"/>
  <c r="H375" i="25"/>
  <c r="L153" i="25"/>
  <c r="I153" i="25"/>
  <c r="F174" i="25"/>
  <c r="L174" i="25"/>
  <c r="G281" i="25"/>
  <c r="J281" i="25"/>
  <c r="J302" i="25"/>
  <c r="I302" i="25"/>
  <c r="G221" i="25"/>
  <c r="N242" i="25"/>
  <c r="J242" i="25"/>
  <c r="E285" i="25"/>
  <c r="M285" i="25"/>
  <c r="F285" i="25"/>
  <c r="F58" i="25"/>
  <c r="I58" i="25"/>
  <c r="L58" i="25"/>
  <c r="I314" i="25"/>
  <c r="F314" i="25"/>
  <c r="M357" i="25"/>
  <c r="F357" i="25"/>
  <c r="J214" i="25"/>
  <c r="M214" i="25"/>
  <c r="L214" i="25"/>
  <c r="K342" i="25"/>
  <c r="N342" i="25"/>
  <c r="I134" i="25"/>
  <c r="E134" i="25"/>
  <c r="E181" i="25"/>
  <c r="N181" i="25"/>
  <c r="N38" i="25"/>
  <c r="J380" i="25"/>
  <c r="F380" i="25"/>
  <c r="H380" i="25"/>
  <c r="F187" i="25"/>
  <c r="J379" i="25"/>
  <c r="M137" i="25"/>
  <c r="J137" i="25"/>
  <c r="G222" i="25"/>
  <c r="E308" i="25"/>
  <c r="G308" i="25"/>
  <c r="I393" i="25"/>
  <c r="F393" i="25"/>
  <c r="H77" i="25"/>
  <c r="N77" i="25"/>
  <c r="G162" i="25"/>
  <c r="L197" i="25"/>
  <c r="F310" i="25"/>
  <c r="I35" i="25"/>
  <c r="E35" i="25"/>
  <c r="G99" i="25"/>
  <c r="F99" i="25"/>
  <c r="H163" i="25"/>
  <c r="E163" i="25"/>
  <c r="E227" i="25"/>
  <c r="M291" i="25"/>
  <c r="N291" i="25"/>
  <c r="H355" i="25"/>
  <c r="L355" i="25"/>
  <c r="N20" i="25"/>
  <c r="H20" i="25"/>
  <c r="G105" i="25"/>
  <c r="J105" i="25"/>
  <c r="E190" i="25"/>
  <c r="G190" i="25"/>
  <c r="K276" i="25"/>
  <c r="H276" i="25"/>
  <c r="G361" i="25"/>
  <c r="J361" i="25"/>
  <c r="E45" i="25"/>
  <c r="N130" i="25"/>
  <c r="L130" i="25"/>
  <c r="M216" i="25"/>
  <c r="E216" i="25"/>
  <c r="I301" i="25"/>
  <c r="J301" i="25"/>
  <c r="N386" i="25"/>
  <c r="K386" i="25"/>
  <c r="I133" i="25"/>
  <c r="L133" i="25"/>
  <c r="G304" i="25"/>
  <c r="E304" i="25"/>
  <c r="I76" i="25"/>
  <c r="F246" i="25"/>
  <c r="N246" i="25"/>
  <c r="M28" i="25"/>
  <c r="H28" i="25"/>
  <c r="K74" i="25"/>
  <c r="N74" i="25"/>
  <c r="L74" i="25"/>
  <c r="G192" i="25"/>
  <c r="J192" i="25"/>
  <c r="E277" i="25"/>
  <c r="G277" i="25"/>
  <c r="J277" i="25"/>
  <c r="G273" i="25"/>
  <c r="I273" i="25"/>
  <c r="J273" i="25"/>
  <c r="L7" i="25"/>
  <c r="I7" i="25"/>
  <c r="J7" i="25"/>
  <c r="G55" i="25"/>
  <c r="E55" i="25"/>
  <c r="J55" i="25"/>
  <c r="K103" i="25"/>
  <c r="H103" i="25"/>
  <c r="I119" i="25"/>
  <c r="M119" i="25"/>
  <c r="F119" i="25"/>
  <c r="L263" i="25"/>
  <c r="I263" i="25"/>
  <c r="L359" i="25"/>
  <c r="N359" i="25"/>
  <c r="L375" i="25"/>
  <c r="I375" i="25"/>
  <c r="E153" i="25"/>
  <c r="N153" i="25"/>
  <c r="K174" i="25"/>
  <c r="J174" i="25"/>
  <c r="H174" i="25"/>
  <c r="I281" i="25"/>
  <c r="K302" i="25"/>
  <c r="M302" i="25"/>
  <c r="L302" i="25"/>
  <c r="K93" i="25"/>
  <c r="I93" i="25"/>
  <c r="J93" i="25"/>
  <c r="K221" i="25"/>
  <c r="H221" i="25"/>
  <c r="G242" i="25"/>
  <c r="E242" i="25"/>
  <c r="H242" i="25"/>
  <c r="I285" i="25"/>
  <c r="H285" i="25"/>
  <c r="N58" i="25"/>
  <c r="K58" i="25"/>
  <c r="H58" i="25"/>
  <c r="G314" i="25"/>
  <c r="L314" i="25"/>
  <c r="K357" i="25"/>
  <c r="H357" i="25"/>
  <c r="F214" i="25"/>
  <c r="G214" i="25"/>
  <c r="H214" i="25"/>
  <c r="E342" i="25"/>
  <c r="I342" i="25"/>
  <c r="N134" i="25"/>
  <c r="G134" i="25"/>
  <c r="I181" i="25"/>
  <c r="F181" i="25"/>
  <c r="J128" i="25"/>
  <c r="I128" i="25"/>
  <c r="J38" i="25"/>
  <c r="G38" i="25"/>
  <c r="E380" i="25"/>
  <c r="M380" i="25"/>
  <c r="I59" i="25"/>
  <c r="H59" i="25"/>
  <c r="J59" i="25"/>
  <c r="I123" i="25"/>
  <c r="H123" i="25"/>
  <c r="J123" i="25"/>
  <c r="I187" i="25"/>
  <c r="L187" i="25"/>
  <c r="H251" i="25"/>
  <c r="I315" i="25"/>
  <c r="G315" i="25"/>
  <c r="E379" i="25"/>
  <c r="M52" i="25"/>
  <c r="F52" i="25"/>
  <c r="H137" i="25"/>
  <c r="K222" i="25"/>
  <c r="N222" i="25"/>
  <c r="N308" i="25"/>
  <c r="L308" i="25"/>
  <c r="L393" i="25"/>
  <c r="M77" i="25"/>
  <c r="J77" i="25"/>
  <c r="J162" i="25"/>
  <c r="F248" i="25"/>
  <c r="H248" i="25"/>
  <c r="N26" i="25"/>
  <c r="H26" i="25"/>
  <c r="G197" i="25"/>
  <c r="F368" i="25"/>
  <c r="L368" i="25"/>
  <c r="M310" i="25"/>
  <c r="K156" i="25"/>
  <c r="G202" i="25"/>
  <c r="L202" i="25"/>
  <c r="I149" i="25"/>
  <c r="E60" i="25"/>
  <c r="M401" i="25"/>
  <c r="F401" i="25"/>
  <c r="L111" i="25"/>
  <c r="M175" i="25"/>
  <c r="L239" i="25"/>
  <c r="F239" i="25"/>
  <c r="L367" i="25"/>
  <c r="F367" i="25"/>
  <c r="J36" i="25"/>
  <c r="H121" i="25"/>
  <c r="F121" i="25"/>
  <c r="G292" i="25"/>
  <c r="G377" i="25"/>
  <c r="F377" i="25"/>
  <c r="I146" i="25"/>
  <c r="E146" i="25"/>
  <c r="N232" i="25"/>
  <c r="E317" i="25"/>
  <c r="J317" i="25"/>
  <c r="I402" i="25"/>
  <c r="E165" i="25"/>
  <c r="F336" i="25"/>
  <c r="L336" i="25"/>
  <c r="J108" i="25"/>
  <c r="H108" i="25"/>
  <c r="H177" i="25"/>
  <c r="L53" i="25"/>
  <c r="M394" i="25"/>
  <c r="L394" i="25"/>
  <c r="G341" i="25"/>
  <c r="K81" i="25"/>
  <c r="F81" i="25"/>
  <c r="G324" i="22"/>
  <c r="E319" i="22"/>
  <c r="E124" i="22"/>
  <c r="L235" i="22"/>
  <c r="L104" i="22"/>
  <c r="H104" i="22"/>
  <c r="F180" i="22"/>
  <c r="H245" i="22"/>
  <c r="K187" i="22"/>
  <c r="D104" i="22"/>
  <c r="F154" i="22"/>
  <c r="F74" i="22"/>
  <c r="L335" i="22"/>
  <c r="M163" i="22"/>
  <c r="M374" i="22"/>
  <c r="D319" i="22"/>
  <c r="E21" i="22"/>
  <c r="H320" i="22"/>
  <c r="L241" i="22"/>
  <c r="E118" i="22"/>
  <c r="J95" i="22"/>
  <c r="L320" i="22"/>
  <c r="H278" i="25"/>
  <c r="M278" i="25"/>
  <c r="N278" i="25"/>
  <c r="L402" i="25"/>
  <c r="E402" i="25"/>
  <c r="N61" i="25"/>
  <c r="L61" i="25"/>
  <c r="M61" i="25"/>
  <c r="L206" i="25"/>
  <c r="N206" i="25"/>
  <c r="E206" i="25"/>
  <c r="J303" i="25"/>
  <c r="N303" i="25"/>
  <c r="G303" i="25"/>
  <c r="N47" i="25"/>
  <c r="J47" i="25"/>
  <c r="L47" i="25"/>
  <c r="F140" i="25"/>
  <c r="I140" i="25"/>
  <c r="E140" i="25"/>
  <c r="N333" i="25"/>
  <c r="H333" i="25"/>
  <c r="E333" i="25"/>
  <c r="E393" i="25"/>
  <c r="M393" i="25"/>
  <c r="N137" i="25"/>
  <c r="E137" i="25"/>
  <c r="F251" i="25"/>
  <c r="L251" i="25"/>
  <c r="M251" i="25"/>
  <c r="J149" i="25"/>
  <c r="K149" i="25"/>
  <c r="E149" i="25"/>
  <c r="F54" i="22"/>
  <c r="H54" i="22"/>
  <c r="E54" i="22"/>
  <c r="D54" i="22"/>
  <c r="N54" i="22"/>
  <c r="K54" i="22"/>
  <c r="I54" i="22"/>
  <c r="J54" i="22"/>
  <c r="L54" i="22"/>
  <c r="G54" i="22"/>
  <c r="J26" i="22"/>
  <c r="L26" i="22"/>
  <c r="G26" i="22"/>
  <c r="I26" i="22"/>
  <c r="D26" i="22"/>
  <c r="K26" i="22"/>
  <c r="M26" i="22"/>
  <c r="E26" i="22"/>
  <c r="N26" i="22"/>
  <c r="F26" i="22"/>
  <c r="K139" i="22"/>
  <c r="L139" i="22"/>
  <c r="E139" i="22"/>
  <c r="N139" i="22"/>
  <c r="J139" i="22"/>
  <c r="H139" i="22"/>
  <c r="D139" i="22"/>
  <c r="I139" i="22"/>
  <c r="F139" i="22"/>
  <c r="M139" i="22"/>
  <c r="N216" i="22"/>
  <c r="M216" i="22"/>
  <c r="L216" i="22"/>
  <c r="I216" i="22"/>
  <c r="K216" i="22"/>
  <c r="F216" i="22"/>
  <c r="G216" i="22"/>
  <c r="D216" i="22"/>
  <c r="H216" i="22"/>
  <c r="E216" i="22"/>
  <c r="N366" i="22"/>
  <c r="J366" i="22"/>
  <c r="E366" i="22"/>
  <c r="D366" i="22"/>
  <c r="I366" i="22"/>
  <c r="L366" i="22"/>
  <c r="H366" i="22"/>
  <c r="F366" i="22"/>
  <c r="F219" i="22"/>
  <c r="J219" i="22"/>
  <c r="N219" i="22"/>
  <c r="E219" i="22"/>
  <c r="L219" i="22"/>
  <c r="D219" i="22"/>
  <c r="I219" i="22"/>
  <c r="M219" i="22"/>
  <c r="G219" i="22"/>
  <c r="K219" i="22"/>
  <c r="N325" i="22"/>
  <c r="E325" i="22"/>
  <c r="I325" i="22"/>
  <c r="F325" i="22"/>
  <c r="D325" i="22"/>
  <c r="L325" i="22"/>
  <c r="H325" i="22"/>
  <c r="J325" i="22"/>
  <c r="K325" i="22"/>
  <c r="M325" i="22"/>
  <c r="G325" i="22"/>
  <c r="I183" i="22"/>
  <c r="H183" i="22"/>
  <c r="K183" i="22"/>
  <c r="F183" i="22"/>
  <c r="E183" i="22"/>
  <c r="L183" i="22"/>
  <c r="D183" i="22"/>
  <c r="G183" i="22"/>
  <c r="J183" i="22"/>
  <c r="D338" i="22"/>
  <c r="G338" i="22"/>
  <c r="N338" i="22"/>
  <c r="K338" i="22"/>
  <c r="I338" i="22"/>
  <c r="L338" i="22"/>
  <c r="J338" i="22"/>
  <c r="E338" i="22"/>
  <c r="H338" i="22"/>
  <c r="F338" i="22"/>
  <c r="G297" i="22"/>
  <c r="K297" i="22"/>
  <c r="F297" i="22"/>
  <c r="E297" i="22"/>
  <c r="M297" i="22"/>
  <c r="N297" i="22"/>
  <c r="J297" i="22"/>
  <c r="L297" i="22"/>
  <c r="H297" i="22"/>
  <c r="I297" i="22"/>
  <c r="L156" i="22"/>
  <c r="I156" i="22"/>
  <c r="E156" i="22"/>
  <c r="F156" i="22"/>
  <c r="M156" i="22"/>
  <c r="N156" i="22"/>
  <c r="H156" i="22"/>
  <c r="G156" i="22"/>
  <c r="J156" i="22"/>
  <c r="I91" i="22"/>
  <c r="F91" i="22"/>
  <c r="L91" i="22"/>
  <c r="D91" i="22"/>
  <c r="J91" i="22"/>
  <c r="G91" i="22"/>
  <c r="H91" i="22"/>
  <c r="M91" i="22"/>
  <c r="E91" i="22"/>
  <c r="N91" i="22"/>
  <c r="D36" i="22"/>
  <c r="N36" i="22"/>
  <c r="F36" i="22"/>
  <c r="E36" i="22"/>
  <c r="I36" i="22"/>
  <c r="M36" i="22"/>
  <c r="J36" i="22"/>
  <c r="H36" i="22"/>
  <c r="K36" i="22"/>
  <c r="L36" i="22"/>
  <c r="L30" i="22"/>
  <c r="G30" i="22"/>
  <c r="I30" i="22"/>
  <c r="F30" i="22"/>
  <c r="E30" i="22"/>
  <c r="M30" i="22"/>
  <c r="N30" i="22"/>
  <c r="D30" i="22"/>
  <c r="K30" i="22"/>
  <c r="H238" i="22"/>
  <c r="D238" i="22"/>
  <c r="K238" i="22"/>
  <c r="F238" i="22"/>
  <c r="G238" i="22"/>
  <c r="J238" i="22"/>
  <c r="I238" i="22"/>
  <c r="L238" i="22"/>
  <c r="N238" i="22"/>
  <c r="E238" i="22"/>
  <c r="J323" i="22"/>
  <c r="K323" i="22"/>
  <c r="E323" i="22"/>
  <c r="G323" i="22"/>
  <c r="L323" i="22"/>
  <c r="H323" i="22"/>
  <c r="F323" i="22"/>
  <c r="I323" i="22"/>
  <c r="M12" i="22"/>
  <c r="I12" i="22"/>
  <c r="E12" i="22"/>
  <c r="H12" i="22"/>
  <c r="D12" i="22"/>
  <c r="N12" i="22"/>
  <c r="G12" i="22"/>
  <c r="J12" i="22"/>
  <c r="I301" i="22"/>
  <c r="F301" i="22"/>
  <c r="L301" i="22"/>
  <c r="H301" i="22"/>
  <c r="J301" i="22"/>
  <c r="D301" i="22"/>
  <c r="M301" i="22"/>
  <c r="G301" i="22"/>
  <c r="K301" i="22"/>
  <c r="N301" i="22"/>
  <c r="E301" i="22"/>
  <c r="J148" i="22"/>
  <c r="D148" i="22"/>
  <c r="E148" i="22"/>
  <c r="L148" i="22"/>
  <c r="I148" i="22"/>
  <c r="F148" i="22"/>
  <c r="G148" i="22"/>
  <c r="K148" i="22"/>
  <c r="H148" i="22"/>
  <c r="N148" i="22"/>
  <c r="M148" i="22"/>
  <c r="D176" i="22"/>
  <c r="J176" i="22"/>
  <c r="L176" i="22"/>
  <c r="I176" i="22"/>
  <c r="F176" i="22"/>
  <c r="E176" i="22"/>
  <c r="G176" i="22"/>
  <c r="M176" i="22"/>
  <c r="K176" i="22"/>
  <c r="H176" i="22"/>
  <c r="N176" i="22"/>
  <c r="J259" i="22"/>
  <c r="E259" i="22"/>
  <c r="L259" i="22"/>
  <c r="I259" i="22"/>
  <c r="H259" i="22"/>
  <c r="F259" i="22"/>
  <c r="K259" i="22"/>
  <c r="M259" i="22"/>
  <c r="N259" i="22"/>
  <c r="G259" i="22"/>
  <c r="J292" i="22"/>
  <c r="E292" i="22"/>
  <c r="D292" i="22"/>
  <c r="G292" i="22"/>
  <c r="K292" i="22"/>
  <c r="I292" i="22"/>
  <c r="M292" i="22"/>
  <c r="F292" i="22"/>
  <c r="H292" i="22"/>
  <c r="L292" i="22"/>
  <c r="N292" i="22"/>
  <c r="G31" i="22"/>
  <c r="J31" i="22"/>
  <c r="E31" i="22"/>
  <c r="N31" i="22"/>
  <c r="F31" i="22"/>
  <c r="M31" i="22"/>
  <c r="D31" i="22"/>
  <c r="H31" i="22"/>
  <c r="K261" i="22"/>
  <c r="F261" i="22"/>
  <c r="J261" i="22"/>
  <c r="N261" i="22"/>
  <c r="M261" i="22"/>
  <c r="E261" i="22"/>
  <c r="I261" i="22"/>
  <c r="G261" i="22"/>
  <c r="I393" i="22"/>
  <c r="G393" i="22"/>
  <c r="L393" i="22"/>
  <c r="M393" i="22"/>
  <c r="D393" i="22"/>
  <c r="N393" i="22"/>
  <c r="F393" i="22"/>
  <c r="J393" i="22"/>
  <c r="K393" i="22"/>
  <c r="H393" i="22"/>
  <c r="E393" i="22"/>
  <c r="L198" i="22"/>
  <c r="G198" i="22"/>
  <c r="D198" i="22"/>
  <c r="N198" i="22"/>
  <c r="H198" i="22"/>
  <c r="J198" i="22"/>
  <c r="M198" i="22"/>
  <c r="I198" i="22"/>
  <c r="E198" i="22"/>
  <c r="K246" i="22"/>
  <c r="J246" i="22"/>
  <c r="H246" i="22"/>
  <c r="F246" i="22"/>
  <c r="M246" i="22"/>
  <c r="N246" i="22"/>
  <c r="D246" i="22"/>
  <c r="L246" i="22"/>
  <c r="N61" i="22"/>
  <c r="I61" i="22"/>
  <c r="G61" i="22"/>
  <c r="K61" i="22"/>
  <c r="E61" i="22"/>
  <c r="H61" i="22"/>
  <c r="D61" i="22"/>
  <c r="M61" i="22"/>
  <c r="F61" i="22"/>
  <c r="J61" i="22"/>
  <c r="L61" i="22"/>
  <c r="K218" i="22"/>
  <c r="N218" i="22"/>
  <c r="J218" i="22"/>
  <c r="H218" i="22"/>
  <c r="F218" i="22"/>
  <c r="L218" i="22"/>
  <c r="E218" i="22"/>
  <c r="I218" i="22"/>
  <c r="G218" i="22"/>
  <c r="M218" i="22"/>
  <c r="E278" i="22"/>
  <c r="J278" i="22"/>
  <c r="D278" i="22"/>
  <c r="I278" i="22"/>
  <c r="H278" i="22"/>
  <c r="G278" i="22"/>
  <c r="L278" i="22"/>
  <c r="M278" i="22"/>
  <c r="N278" i="22"/>
  <c r="F278" i="22"/>
  <c r="F59" i="22"/>
  <c r="H59" i="22"/>
  <c r="D59" i="22"/>
  <c r="E59" i="22"/>
  <c r="N59" i="22"/>
  <c r="I59" i="22"/>
  <c r="K59" i="22"/>
  <c r="G59" i="22"/>
  <c r="J59" i="22"/>
  <c r="M59" i="22"/>
  <c r="G35" i="25"/>
  <c r="F35" i="25"/>
  <c r="I99" i="25"/>
  <c r="N99" i="25"/>
  <c r="M163" i="25"/>
  <c r="J163" i="25"/>
  <c r="M227" i="25"/>
  <c r="N227" i="25"/>
  <c r="L291" i="25"/>
  <c r="M355" i="25"/>
  <c r="J355" i="25"/>
  <c r="I20" i="25"/>
  <c r="K20" i="25"/>
  <c r="M105" i="25"/>
  <c r="K105" i="25"/>
  <c r="J190" i="25"/>
  <c r="L190" i="25"/>
  <c r="E276" i="25"/>
  <c r="G276" i="25"/>
  <c r="L361" i="25"/>
  <c r="K361" i="25"/>
  <c r="K45" i="25"/>
  <c r="N45" i="25"/>
  <c r="K130" i="25"/>
  <c r="J130" i="25"/>
  <c r="N216" i="25"/>
  <c r="K301" i="25"/>
  <c r="M301" i="25"/>
  <c r="J386" i="25"/>
  <c r="H386" i="25"/>
  <c r="M133" i="25"/>
  <c r="J133" i="25"/>
  <c r="N304" i="25"/>
  <c r="M76" i="25"/>
  <c r="F76" i="25"/>
  <c r="M246" i="25"/>
  <c r="H246" i="25"/>
  <c r="I28" i="25"/>
  <c r="F28" i="25"/>
  <c r="M74" i="25"/>
  <c r="J74" i="25"/>
  <c r="F192" i="25"/>
  <c r="N192" i="25"/>
  <c r="L192" i="25"/>
  <c r="K277" i="25"/>
  <c r="H277" i="25"/>
  <c r="H273" i="25"/>
  <c r="E273" i="25"/>
  <c r="K7" i="25"/>
  <c r="H7" i="25"/>
  <c r="K55" i="25"/>
  <c r="H55" i="25"/>
  <c r="G103" i="25"/>
  <c r="F103" i="25"/>
  <c r="L119" i="25"/>
  <c r="K263" i="25"/>
  <c r="M263" i="25"/>
  <c r="H359" i="25"/>
  <c r="G375" i="25"/>
  <c r="M375" i="25"/>
  <c r="J375" i="25"/>
  <c r="K153" i="25"/>
  <c r="G153" i="25"/>
  <c r="E174" i="25"/>
  <c r="G174" i="25"/>
  <c r="M281" i="25"/>
  <c r="N281" i="25"/>
  <c r="F302" i="25"/>
  <c r="M93" i="25"/>
  <c r="G93" i="25"/>
  <c r="L221" i="25"/>
  <c r="J221" i="25"/>
  <c r="M242" i="25"/>
  <c r="F242" i="25"/>
  <c r="K285" i="25"/>
  <c r="G285" i="25"/>
  <c r="M58" i="25"/>
  <c r="M314" i="25"/>
  <c r="E314" i="25"/>
  <c r="I357" i="25"/>
  <c r="G357" i="25"/>
  <c r="J357" i="25"/>
  <c r="E214" i="25"/>
  <c r="F342" i="25"/>
  <c r="G342" i="25"/>
  <c r="K134" i="25"/>
  <c r="H134" i="25"/>
  <c r="H181" i="25"/>
  <c r="G181" i="25"/>
  <c r="G128" i="25"/>
  <c r="I38" i="25"/>
  <c r="E38" i="25"/>
  <c r="H38" i="25"/>
  <c r="N380" i="25"/>
  <c r="K380" i="25"/>
  <c r="M59" i="25"/>
  <c r="E59" i="25"/>
  <c r="M123" i="25"/>
  <c r="E123" i="25"/>
  <c r="K187" i="25"/>
  <c r="J187" i="25"/>
  <c r="E251" i="25"/>
  <c r="K315" i="25"/>
  <c r="J315" i="25"/>
  <c r="H379" i="25"/>
  <c r="G52" i="25"/>
  <c r="L137" i="25"/>
  <c r="I137" i="25"/>
  <c r="M222" i="25"/>
  <c r="H222" i="25"/>
  <c r="I308" i="25"/>
  <c r="G393" i="25"/>
  <c r="J393" i="25"/>
  <c r="I77" i="25"/>
  <c r="L77" i="25"/>
  <c r="I248" i="25"/>
  <c r="I333" i="25"/>
  <c r="F333" i="25"/>
  <c r="K26" i="25"/>
  <c r="K197" i="25"/>
  <c r="N368" i="25"/>
  <c r="J140" i="25"/>
  <c r="L140" i="25"/>
  <c r="J310" i="25"/>
  <c r="J156" i="25"/>
  <c r="I202" i="25"/>
  <c r="E202" i="25"/>
  <c r="H149" i="25"/>
  <c r="G149" i="25"/>
  <c r="N60" i="25"/>
  <c r="K401" i="25"/>
  <c r="I47" i="25"/>
  <c r="F47" i="25"/>
  <c r="H111" i="25"/>
  <c r="I175" i="25"/>
  <c r="H239" i="25"/>
  <c r="L303" i="25"/>
  <c r="F303" i="25"/>
  <c r="H367" i="25"/>
  <c r="G36" i="25"/>
  <c r="G121" i="25"/>
  <c r="I206" i="25"/>
  <c r="N377" i="25"/>
  <c r="K61" i="25"/>
  <c r="F61" i="25"/>
  <c r="K146" i="25"/>
  <c r="K232" i="25"/>
  <c r="G317" i="25"/>
  <c r="K402" i="25"/>
  <c r="K165" i="25"/>
  <c r="N165" i="25"/>
  <c r="K108" i="25"/>
  <c r="J278" i="25"/>
  <c r="L278" i="25"/>
  <c r="K177" i="25"/>
  <c r="I53" i="25"/>
  <c r="F53" i="25"/>
  <c r="K341" i="25"/>
  <c r="J341" i="25"/>
  <c r="H81" i="25"/>
  <c r="L12" i="22"/>
  <c r="F76" i="22"/>
  <c r="G139" i="22"/>
  <c r="J18" i="22"/>
  <c r="G319" i="22"/>
  <c r="I246" i="22"/>
  <c r="D242" i="22"/>
  <c r="L261" i="22"/>
  <c r="G76" i="22"/>
  <c r="H261" i="22"/>
  <c r="K198" i="22"/>
  <c r="M47" i="22"/>
  <c r="J30" i="22"/>
  <c r="K156" i="22"/>
  <c r="G335" i="22"/>
  <c r="G63" i="22"/>
  <c r="D297" i="22"/>
  <c r="D401" i="22"/>
  <c r="K47" i="22"/>
  <c r="M187" i="22"/>
  <c r="G209" i="22"/>
  <c r="E180" i="22"/>
  <c r="J388" i="22"/>
  <c r="M323" i="22"/>
  <c r="N143" i="22"/>
  <c r="K91" i="22"/>
  <c r="K366" i="22"/>
  <c r="K93" i="22"/>
  <c r="M54" i="22"/>
  <c r="L398" i="22"/>
  <c r="J398" i="22"/>
  <c r="K288" i="22"/>
  <c r="L60" i="25"/>
  <c r="F60" i="25"/>
  <c r="G60" i="25"/>
  <c r="E336" i="25"/>
  <c r="I336" i="25"/>
  <c r="M336" i="25"/>
  <c r="J232" i="25"/>
  <c r="I232" i="25"/>
  <c r="G232" i="25"/>
  <c r="H292" i="25"/>
  <c r="M292" i="25"/>
  <c r="E292" i="25"/>
  <c r="F36" i="25"/>
  <c r="L36" i="25"/>
  <c r="N36" i="25"/>
  <c r="H175" i="25"/>
  <c r="J175" i="25"/>
  <c r="E175" i="25"/>
  <c r="I310" i="25"/>
  <c r="L310" i="25"/>
  <c r="K310" i="25"/>
  <c r="F197" i="25"/>
  <c r="H197" i="25"/>
  <c r="I197" i="25"/>
  <c r="H162" i="25"/>
  <c r="E162" i="25"/>
  <c r="K162" i="25"/>
  <c r="M308" i="25"/>
  <c r="J308" i="25"/>
  <c r="F379" i="25"/>
  <c r="L379" i="25"/>
  <c r="M379" i="25"/>
  <c r="I177" i="25"/>
  <c r="L177" i="25"/>
  <c r="F177" i="25"/>
  <c r="G177" i="25"/>
  <c r="F394" i="25"/>
  <c r="G394" i="25"/>
  <c r="E394" i="25"/>
  <c r="I394" i="25"/>
  <c r="E225" i="22"/>
  <c r="I225" i="22"/>
  <c r="L225" i="22"/>
  <c r="M225" i="22"/>
  <c r="F225" i="22"/>
  <c r="K225" i="22"/>
  <c r="G225" i="22"/>
  <c r="D225" i="22"/>
  <c r="H225" i="22"/>
  <c r="K252" i="22"/>
  <c r="F252" i="22"/>
  <c r="M252" i="22"/>
  <c r="D252" i="22"/>
  <c r="N252" i="22"/>
  <c r="G252" i="22"/>
  <c r="J252" i="22"/>
  <c r="I252" i="22"/>
  <c r="L252" i="22"/>
  <c r="H252" i="22"/>
  <c r="E340" i="22"/>
  <c r="J340" i="22"/>
  <c r="G340" i="22"/>
  <c r="L340" i="22"/>
  <c r="N340" i="22"/>
  <c r="F340" i="22"/>
  <c r="D340" i="22"/>
  <c r="K340" i="22"/>
  <c r="M340" i="22"/>
  <c r="H340" i="22"/>
  <c r="D199" i="22"/>
  <c r="F199" i="22"/>
  <c r="E199" i="22"/>
  <c r="H199" i="22"/>
  <c r="J199" i="22"/>
  <c r="K199" i="22"/>
  <c r="I199" i="22"/>
  <c r="M199" i="22"/>
  <c r="N199" i="22"/>
  <c r="G199" i="22"/>
  <c r="L199" i="22"/>
  <c r="J293" i="22"/>
  <c r="L293" i="22"/>
  <c r="E293" i="22"/>
  <c r="K293" i="22"/>
  <c r="H293" i="22"/>
  <c r="G293" i="22"/>
  <c r="I293" i="22"/>
  <c r="F293" i="22"/>
  <c r="D293" i="22"/>
  <c r="N315" i="22"/>
  <c r="K315" i="22"/>
  <c r="F315" i="22"/>
  <c r="L315" i="22"/>
  <c r="I315" i="22"/>
  <c r="J315" i="22"/>
  <c r="M315" i="22"/>
  <c r="E315" i="22"/>
  <c r="H315" i="22"/>
  <c r="G315" i="22"/>
  <c r="E116" i="22"/>
  <c r="N116" i="22"/>
  <c r="F116" i="22"/>
  <c r="K116" i="22"/>
  <c r="H116" i="22"/>
  <c r="G116" i="22"/>
  <c r="D116" i="22"/>
  <c r="L116" i="22"/>
  <c r="I116" i="22"/>
  <c r="J116" i="22"/>
  <c r="H44" i="22"/>
  <c r="G44" i="22"/>
  <c r="I44" i="22"/>
  <c r="J44" i="22"/>
  <c r="M44" i="22"/>
  <c r="N44" i="22"/>
  <c r="F44" i="22"/>
  <c r="K44" i="22"/>
  <c r="D44" i="22"/>
  <c r="D50" i="22"/>
  <c r="F50" i="22"/>
  <c r="H50" i="22"/>
  <c r="L50" i="22"/>
  <c r="J50" i="22"/>
  <c r="I50" i="22"/>
  <c r="E50" i="22"/>
  <c r="M50" i="22"/>
  <c r="K50" i="22"/>
  <c r="K203" i="22"/>
  <c r="F203" i="22"/>
  <c r="D203" i="22"/>
  <c r="G203" i="22"/>
  <c r="M203" i="22"/>
  <c r="J203" i="22"/>
  <c r="E203" i="22"/>
  <c r="L203" i="22"/>
  <c r="H203" i="22"/>
  <c r="N263" i="22"/>
  <c r="I263" i="22"/>
  <c r="M263" i="22"/>
  <c r="J263" i="22"/>
  <c r="D263" i="22"/>
  <c r="F263" i="22"/>
  <c r="E263" i="22"/>
  <c r="G263" i="22"/>
  <c r="H263" i="22"/>
  <c r="K263" i="22"/>
  <c r="I245" i="22"/>
  <c r="L245" i="22"/>
  <c r="E245" i="22"/>
  <c r="M245" i="22"/>
  <c r="K245" i="22"/>
  <c r="J245" i="22"/>
  <c r="D245" i="22"/>
  <c r="F245" i="22"/>
  <c r="L279" i="22"/>
  <c r="E279" i="22"/>
  <c r="J279" i="22"/>
  <c r="N279" i="22"/>
  <c r="F279" i="22"/>
  <c r="H279" i="22"/>
  <c r="D279" i="22"/>
  <c r="K279" i="22"/>
  <c r="I279" i="22"/>
  <c r="H353" i="22"/>
  <c r="L353" i="22"/>
  <c r="M353" i="22"/>
  <c r="F353" i="22"/>
  <c r="G353" i="22"/>
  <c r="D353" i="22"/>
  <c r="E353" i="22"/>
  <c r="K353" i="22"/>
  <c r="N353" i="22"/>
  <c r="E357" i="22"/>
  <c r="K357" i="22"/>
  <c r="G357" i="22"/>
  <c r="L357" i="22"/>
  <c r="I357" i="22"/>
  <c r="N357" i="22"/>
  <c r="H357" i="22"/>
  <c r="D357" i="22"/>
  <c r="M357" i="22"/>
  <c r="J357" i="22"/>
  <c r="K330" i="22"/>
  <c r="D330" i="22"/>
  <c r="J330" i="22"/>
  <c r="G330" i="22"/>
  <c r="L330" i="22"/>
  <c r="I330" i="22"/>
  <c r="M330" i="22"/>
  <c r="N330" i="22"/>
  <c r="F330" i="22"/>
  <c r="I35" i="22"/>
  <c r="G35" i="22"/>
  <c r="M35" i="22"/>
  <c r="J35" i="22"/>
  <c r="K35" i="22"/>
  <c r="N35" i="22"/>
  <c r="L35" i="22"/>
  <c r="F35" i="22"/>
  <c r="E35" i="22"/>
  <c r="D35" i="22"/>
  <c r="F24" i="22"/>
  <c r="M24" i="22"/>
  <c r="I24" i="22"/>
  <c r="G24" i="22"/>
  <c r="D24" i="22"/>
  <c r="E24" i="22"/>
  <c r="H24" i="22"/>
  <c r="L24" i="22"/>
  <c r="K24" i="22"/>
  <c r="K250" i="22"/>
  <c r="H250" i="22"/>
  <c r="I250" i="22"/>
  <c r="N250" i="22"/>
  <c r="J250" i="22"/>
  <c r="M250" i="22"/>
  <c r="L250" i="22"/>
  <c r="E250" i="22"/>
  <c r="D250" i="22"/>
  <c r="F250" i="22"/>
  <c r="F235" i="22"/>
  <c r="D235" i="22"/>
  <c r="K235" i="22"/>
  <c r="H235" i="22"/>
  <c r="J235" i="22"/>
  <c r="I235" i="22"/>
  <c r="N235" i="22"/>
  <c r="G235" i="22"/>
  <c r="M185" i="22"/>
  <c r="H185" i="22"/>
  <c r="F185" i="22"/>
  <c r="G185" i="22"/>
  <c r="L185" i="22"/>
  <c r="K185" i="22"/>
  <c r="D185" i="22"/>
  <c r="I185" i="22"/>
  <c r="N185" i="22"/>
  <c r="E185" i="22"/>
  <c r="D306" i="22"/>
  <c r="N306" i="22"/>
  <c r="K306" i="22"/>
  <c r="G306" i="22"/>
  <c r="J306" i="22"/>
  <c r="I306" i="22"/>
  <c r="M306" i="22"/>
  <c r="L306" i="22"/>
  <c r="F306" i="22"/>
  <c r="E306" i="22"/>
  <c r="I107" i="22"/>
  <c r="H107" i="22"/>
  <c r="F107" i="22"/>
  <c r="L107" i="22"/>
  <c r="D107" i="22"/>
  <c r="M107" i="22"/>
  <c r="E107" i="22"/>
  <c r="K107" i="22"/>
  <c r="G107" i="22"/>
  <c r="J107" i="22"/>
  <c r="N331" i="22"/>
  <c r="H331" i="22"/>
  <c r="K331" i="22"/>
  <c r="E331" i="22"/>
  <c r="I331" i="22"/>
  <c r="F331" i="22"/>
  <c r="G331" i="22"/>
  <c r="L331" i="22"/>
  <c r="M331" i="22"/>
  <c r="D331" i="22"/>
  <c r="J331" i="22"/>
  <c r="N133" i="22"/>
  <c r="I133" i="22"/>
  <c r="J133" i="22"/>
  <c r="L133" i="22"/>
  <c r="M133" i="22"/>
  <c r="F133" i="22"/>
  <c r="K133" i="22"/>
  <c r="D133" i="22"/>
  <c r="G133" i="22"/>
  <c r="H133" i="22"/>
  <c r="K35" i="25"/>
  <c r="M99" i="25"/>
  <c r="J227" i="25"/>
  <c r="G291" i="25"/>
  <c r="E355" i="25"/>
  <c r="M20" i="25"/>
  <c r="E105" i="25"/>
  <c r="I105" i="25"/>
  <c r="H190" i="25"/>
  <c r="M130" i="25"/>
  <c r="K216" i="25"/>
  <c r="J216" i="25"/>
  <c r="E301" i="25"/>
  <c r="G386" i="25"/>
  <c r="E386" i="25"/>
  <c r="H133" i="25"/>
  <c r="M304" i="25"/>
  <c r="J304" i="25"/>
  <c r="H76" i="25"/>
  <c r="J246" i="25"/>
  <c r="G246" i="25"/>
  <c r="J28" i="25"/>
  <c r="L28" i="25"/>
  <c r="F74" i="25"/>
  <c r="L273" i="25"/>
  <c r="M103" i="25"/>
  <c r="H93" i="25"/>
  <c r="E128" i="25"/>
  <c r="N128" i="25"/>
  <c r="G59" i="25"/>
  <c r="G123" i="25"/>
  <c r="E187" i="25"/>
  <c r="I251" i="25"/>
  <c r="G251" i="25"/>
  <c r="E315" i="25"/>
  <c r="K379" i="25"/>
  <c r="J52" i="25"/>
  <c r="K52" i="25"/>
  <c r="E222" i="25"/>
  <c r="K248" i="25"/>
  <c r="L248" i="25"/>
  <c r="G333" i="25"/>
  <c r="E26" i="25"/>
  <c r="E368" i="25"/>
  <c r="M140" i="25"/>
  <c r="H140" i="25"/>
  <c r="H310" i="25"/>
  <c r="E156" i="25"/>
  <c r="M202" i="25"/>
  <c r="F202" i="25"/>
  <c r="M149" i="25"/>
  <c r="N149" i="25"/>
  <c r="J60" i="25"/>
  <c r="G401" i="25"/>
  <c r="N401" i="25"/>
  <c r="G47" i="25"/>
  <c r="K111" i="25"/>
  <c r="N111" i="25"/>
  <c r="G175" i="25"/>
  <c r="E239" i="25"/>
  <c r="I239" i="25"/>
  <c r="K303" i="25"/>
  <c r="E367" i="25"/>
  <c r="N367" i="25"/>
  <c r="I36" i="25"/>
  <c r="I121" i="25"/>
  <c r="F206" i="25"/>
  <c r="H206" i="25"/>
  <c r="K292" i="25"/>
  <c r="L377" i="25"/>
  <c r="J377" i="25"/>
  <c r="I61" i="25"/>
  <c r="J146" i="25"/>
  <c r="F232" i="25"/>
  <c r="H232" i="25"/>
  <c r="H317" i="25"/>
  <c r="G402" i="25"/>
  <c r="F402" i="25"/>
  <c r="M165" i="25"/>
  <c r="J165" i="25"/>
  <c r="J336" i="25"/>
  <c r="E108" i="25"/>
  <c r="F108" i="25"/>
  <c r="K278" i="25"/>
  <c r="M177" i="25"/>
  <c r="K53" i="25"/>
  <c r="K394" i="25"/>
  <c r="L341" i="25"/>
  <c r="L81" i="25"/>
  <c r="J81" i="25"/>
  <c r="G242" i="22"/>
  <c r="E246" i="22"/>
  <c r="J24" i="22"/>
  <c r="K31" i="22"/>
  <c r="M366" i="22"/>
  <c r="I95" i="22"/>
  <c r="J335" i="22"/>
  <c r="N203" i="22"/>
  <c r="D156" i="22"/>
  <c r="G245" i="22"/>
  <c r="G50" i="22"/>
  <c r="E154" i="22"/>
  <c r="M279" i="22"/>
  <c r="E44" i="22"/>
  <c r="L263" i="22"/>
  <c r="M338" i="22"/>
  <c r="M22" i="22"/>
  <c r="K163" i="22"/>
  <c r="N225" i="22"/>
  <c r="G375" i="22"/>
  <c r="H21" i="22"/>
  <c r="K12" i="22"/>
  <c r="N323" i="22"/>
  <c r="G288" i="22"/>
  <c r="L88" i="22"/>
  <c r="G366" i="22"/>
  <c r="I113" i="22"/>
  <c r="G250" i="22"/>
  <c r="H306" i="22"/>
  <c r="M35" i="25"/>
  <c r="N67" i="25"/>
  <c r="L99" i="25"/>
  <c r="I163" i="25"/>
  <c r="K163" i="25"/>
  <c r="I227" i="25"/>
  <c r="L227" i="25"/>
  <c r="H291" i="25"/>
  <c r="E291" i="25"/>
  <c r="N323" i="25"/>
  <c r="K355" i="25"/>
  <c r="N387" i="25"/>
  <c r="E20" i="25"/>
  <c r="G62" i="25"/>
  <c r="L105" i="25"/>
  <c r="E148" i="25"/>
  <c r="F190" i="25"/>
  <c r="G233" i="25"/>
  <c r="J276" i="25"/>
  <c r="J318" i="25"/>
  <c r="M361" i="25"/>
  <c r="I45" i="25"/>
  <c r="L45" i="25"/>
  <c r="F130" i="25"/>
  <c r="I130" i="25"/>
  <c r="G216" i="25"/>
  <c r="I216" i="25"/>
  <c r="L301" i="25"/>
  <c r="E344" i="25"/>
  <c r="M386" i="25"/>
  <c r="I48" i="25"/>
  <c r="E133" i="25"/>
  <c r="G218" i="25"/>
  <c r="F304" i="25"/>
  <c r="I304" i="25"/>
  <c r="J76" i="25"/>
  <c r="G76" i="25"/>
  <c r="E246" i="25"/>
  <c r="I332" i="25"/>
  <c r="N28" i="25"/>
  <c r="E198" i="25"/>
  <c r="E103" i="25"/>
  <c r="I103" i="25"/>
  <c r="G135" i="25"/>
  <c r="K247" i="25"/>
  <c r="K359" i="25"/>
  <c r="M359" i="25"/>
  <c r="E391" i="25"/>
  <c r="N132" i="25"/>
  <c r="L281" i="25"/>
  <c r="K281" i="25"/>
  <c r="G324" i="25"/>
  <c r="J72" i="25"/>
  <c r="E221" i="25"/>
  <c r="M221" i="25"/>
  <c r="E264" i="25"/>
  <c r="G16" i="25"/>
  <c r="N314" i="25"/>
  <c r="N257" i="25"/>
  <c r="F134" i="25"/>
  <c r="I220" i="25"/>
  <c r="M181" i="25"/>
  <c r="K181" i="25"/>
  <c r="K128" i="25"/>
  <c r="F128" i="25"/>
  <c r="F91" i="25"/>
  <c r="K155" i="25"/>
  <c r="M219" i="25"/>
  <c r="F283" i="25"/>
  <c r="L347" i="25"/>
  <c r="L9" i="25"/>
  <c r="F94" i="25"/>
  <c r="J180" i="25"/>
  <c r="F265" i="25"/>
  <c r="G350" i="25"/>
  <c r="F162" i="25"/>
  <c r="I162" i="25"/>
  <c r="M248" i="25"/>
  <c r="L333" i="25"/>
  <c r="G26" i="25"/>
  <c r="I26" i="25"/>
  <c r="E197" i="25"/>
  <c r="M197" i="25"/>
  <c r="G368" i="25"/>
  <c r="N140" i="25"/>
  <c r="E310" i="25"/>
  <c r="G156" i="25"/>
  <c r="M156" i="25"/>
  <c r="I60" i="25"/>
  <c r="M60" i="25"/>
  <c r="H401" i="25"/>
  <c r="E47" i="25"/>
  <c r="I111" i="25"/>
  <c r="M111" i="25"/>
  <c r="L175" i="25"/>
  <c r="H207" i="25"/>
  <c r="K239" i="25"/>
  <c r="E303" i="25"/>
  <c r="M303" i="25"/>
  <c r="G367" i="25"/>
  <c r="E36" i="25"/>
  <c r="K121" i="25"/>
  <c r="M121" i="25"/>
  <c r="K206" i="25"/>
  <c r="M206" i="25"/>
  <c r="I292" i="25"/>
  <c r="F292" i="25"/>
  <c r="M377" i="25"/>
  <c r="F18" i="25"/>
  <c r="H61" i="25"/>
  <c r="G146" i="25"/>
  <c r="M146" i="25"/>
  <c r="M232" i="25"/>
  <c r="H274" i="25"/>
  <c r="L317" i="25"/>
  <c r="N402" i="25"/>
  <c r="J402" i="25"/>
  <c r="I165" i="25"/>
  <c r="L165" i="25"/>
  <c r="K336" i="25"/>
  <c r="M108" i="25"/>
  <c r="G108" i="25"/>
  <c r="F278" i="25"/>
  <c r="G278" i="25"/>
  <c r="H370" i="22"/>
  <c r="H193" i="22"/>
  <c r="H111" i="22"/>
  <c r="I274" i="22"/>
  <c r="J354" i="22"/>
  <c r="J126" i="22"/>
  <c r="E336" i="22"/>
  <c r="E359" i="22"/>
  <c r="G362" i="22"/>
  <c r="H298" i="22"/>
  <c r="E174" i="22"/>
  <c r="F126" i="22"/>
  <c r="J207" i="22"/>
  <c r="F298" i="22"/>
  <c r="H286" i="22"/>
  <c r="M364" i="22"/>
  <c r="F212" i="22"/>
  <c r="I304" i="22"/>
  <c r="G361" i="22"/>
  <c r="I72" i="22"/>
  <c r="M145" i="22"/>
  <c r="G227" i="22"/>
  <c r="L126" i="22"/>
  <c r="F362" i="22"/>
  <c r="M207" i="22"/>
  <c r="H120" i="22"/>
  <c r="M72" i="22"/>
  <c r="M84" i="22"/>
  <c r="E361" i="22"/>
  <c r="M27" i="22"/>
  <c r="H39" i="22"/>
  <c r="D101" i="22"/>
  <c r="M128" i="22"/>
  <c r="J128" i="22"/>
  <c r="F243" i="22"/>
  <c r="I309" i="22"/>
  <c r="F97" i="22"/>
  <c r="H96" i="22"/>
  <c r="I343" i="22"/>
  <c r="E96" i="22"/>
  <c r="J343" i="22"/>
  <c r="K318" i="22"/>
  <c r="E329" i="22"/>
  <c r="L343" i="22"/>
  <c r="I127" i="22"/>
  <c r="D256" i="22"/>
  <c r="N243" i="22"/>
  <c r="D334" i="22"/>
  <c r="H231" i="22"/>
  <c r="N160" i="22"/>
  <c r="G111" i="22"/>
  <c r="G221" i="22"/>
  <c r="K77" i="22"/>
  <c r="E157" i="22"/>
  <c r="K106" i="22"/>
  <c r="D184" i="22"/>
  <c r="D34" i="22"/>
  <c r="D286" i="22"/>
  <c r="K20" i="22"/>
  <c r="E362" i="22"/>
  <c r="H312" i="22"/>
  <c r="M304" i="22"/>
  <c r="E370" i="22"/>
  <c r="I53" i="22"/>
  <c r="H67" i="22"/>
  <c r="D328" i="22"/>
  <c r="L290" i="22"/>
  <c r="E290" i="22"/>
  <c r="N290" i="22"/>
  <c r="D84" i="22"/>
  <c r="F84" i="22"/>
  <c r="N84" i="22"/>
  <c r="N346" i="22"/>
  <c r="F346" i="22"/>
  <c r="D346" i="22"/>
  <c r="J346" i="22"/>
  <c r="M346" i="22"/>
  <c r="I346" i="22"/>
  <c r="K346" i="22"/>
  <c r="K79" i="22"/>
  <c r="L79" i="22"/>
  <c r="J79" i="22"/>
  <c r="D79" i="22"/>
  <c r="I298" i="22"/>
  <c r="N298" i="22"/>
  <c r="L299" i="22"/>
  <c r="D299" i="22"/>
  <c r="K169" i="22"/>
  <c r="D169" i="22"/>
  <c r="L169" i="22"/>
  <c r="H169" i="22"/>
  <c r="I169" i="22"/>
  <c r="E169" i="22"/>
  <c r="G169" i="22"/>
  <c r="J145" i="22"/>
  <c r="L145" i="22"/>
  <c r="N145" i="22"/>
  <c r="K286" i="22"/>
  <c r="L286" i="22"/>
  <c r="N286" i="22"/>
  <c r="E286" i="22"/>
  <c r="I286" i="22"/>
  <c r="D227" i="22"/>
  <c r="H227" i="22"/>
  <c r="N227" i="22"/>
  <c r="G166" i="22"/>
  <c r="D166" i="22"/>
  <c r="E166" i="22"/>
  <c r="F361" i="22"/>
  <c r="I361" i="22"/>
  <c r="N361" i="22"/>
  <c r="E72" i="22"/>
  <c r="F72" i="22"/>
  <c r="N212" i="22"/>
  <c r="J212" i="22"/>
  <c r="K212" i="22"/>
  <c r="M212" i="22"/>
  <c r="I212" i="22"/>
  <c r="H364" i="22"/>
  <c r="K364" i="22"/>
  <c r="J364" i="22"/>
  <c r="L207" i="22"/>
  <c r="E207" i="22"/>
  <c r="D207" i="22"/>
  <c r="H207" i="22"/>
  <c r="D223" i="22"/>
  <c r="J223" i="22"/>
  <c r="N304" i="22"/>
  <c r="E304" i="22"/>
  <c r="H304" i="22"/>
  <c r="N312" i="22"/>
  <c r="K312" i="22"/>
  <c r="F274" i="22"/>
  <c r="E274" i="22"/>
  <c r="J174" i="22"/>
  <c r="M174" i="22"/>
  <c r="F81" i="22"/>
  <c r="I81" i="22"/>
  <c r="N81" i="22"/>
  <c r="M81" i="22"/>
  <c r="E81" i="22"/>
  <c r="D392" i="22"/>
  <c r="K392" i="22"/>
  <c r="M392" i="22"/>
  <c r="I27" i="22"/>
  <c r="H27" i="22"/>
  <c r="D27" i="22"/>
  <c r="E318" i="22"/>
  <c r="D318" i="22"/>
  <c r="M318" i="22"/>
  <c r="H270" i="22"/>
  <c r="L270" i="22"/>
  <c r="G270" i="22"/>
  <c r="I270" i="22"/>
  <c r="M243" i="22"/>
  <c r="G243" i="22"/>
  <c r="E243" i="22"/>
  <c r="M256" i="22"/>
  <c r="H256" i="22"/>
  <c r="L256" i="22"/>
  <c r="G256" i="22"/>
  <c r="L334" i="22"/>
  <c r="M334" i="22"/>
  <c r="G334" i="22"/>
  <c r="M96" i="22"/>
  <c r="D96" i="22"/>
  <c r="F96" i="22"/>
  <c r="L127" i="22"/>
  <c r="M127" i="22"/>
  <c r="E127" i="22"/>
  <c r="I34" i="22"/>
  <c r="F34" i="22"/>
  <c r="E34" i="22"/>
  <c r="K34" i="22"/>
  <c r="G201" i="22"/>
  <c r="H201" i="22"/>
  <c r="I201" i="22"/>
  <c r="F201" i="22"/>
  <c r="I39" i="22"/>
  <c r="K39" i="22"/>
  <c r="D87" i="22"/>
  <c r="G87" i="22"/>
  <c r="M87" i="22"/>
  <c r="K329" i="22"/>
  <c r="I329" i="22"/>
  <c r="H329" i="22"/>
  <c r="H239" i="22"/>
  <c r="M239" i="22"/>
  <c r="F239" i="22"/>
  <c r="I239" i="22"/>
  <c r="D239" i="22"/>
  <c r="K101" i="22"/>
  <c r="L101" i="22"/>
  <c r="M309" i="22"/>
  <c r="H309" i="22"/>
  <c r="F309" i="22"/>
  <c r="E159" i="22"/>
  <c r="H159" i="22"/>
  <c r="K159" i="22"/>
  <c r="J159" i="22"/>
  <c r="H128" i="22"/>
  <c r="G128" i="22"/>
  <c r="F128" i="22"/>
  <c r="L128" i="22"/>
  <c r="E131" i="22"/>
  <c r="N131" i="22"/>
  <c r="L131" i="22"/>
  <c r="K131" i="22"/>
  <c r="M343" i="22"/>
  <c r="G343" i="22"/>
  <c r="N343" i="22"/>
  <c r="J45" i="22"/>
  <c r="H45" i="22"/>
  <c r="G45" i="22"/>
  <c r="M45" i="22"/>
  <c r="I97" i="22"/>
  <c r="K97" i="22"/>
  <c r="L231" i="22"/>
  <c r="I231" i="22"/>
  <c r="F231" i="22"/>
  <c r="J231" i="22"/>
  <c r="J162" i="22"/>
  <c r="L162" i="22"/>
  <c r="K162" i="22"/>
  <c r="L134" i="22"/>
  <c r="G134" i="22"/>
  <c r="M208" i="22"/>
  <c r="G208" i="22"/>
  <c r="J111" i="22"/>
  <c r="M111" i="22"/>
  <c r="F111" i="22"/>
  <c r="H363" i="22"/>
  <c r="G363" i="22"/>
  <c r="N363" i="22"/>
  <c r="F363" i="22"/>
  <c r="J363" i="22"/>
  <c r="D363" i="22"/>
  <c r="G9" i="22"/>
  <c r="D9" i="22"/>
  <c r="E9" i="22"/>
  <c r="K9" i="22"/>
  <c r="I336" i="22"/>
  <c r="M336" i="22"/>
  <c r="N336" i="22"/>
  <c r="J336" i="22"/>
  <c r="F14" i="22"/>
  <c r="I14" i="22"/>
  <c r="N14" i="22"/>
  <c r="K14" i="22"/>
  <c r="H14" i="22"/>
  <c r="E14" i="22"/>
  <c r="M14" i="22"/>
  <c r="M359" i="22"/>
  <c r="K359" i="22"/>
  <c r="F359" i="22"/>
  <c r="L53" i="22"/>
  <c r="M53" i="22"/>
  <c r="D53" i="22"/>
  <c r="K53" i="22"/>
  <c r="G53" i="22"/>
  <c r="K89" i="22"/>
  <c r="G89" i="22"/>
  <c r="J89" i="22"/>
  <c r="F89" i="22"/>
  <c r="J220" i="22"/>
  <c r="N220" i="22"/>
  <c r="M220" i="22"/>
  <c r="J67" i="22"/>
  <c r="M67" i="22"/>
  <c r="E67" i="22"/>
  <c r="G67" i="22"/>
  <c r="I67" i="22"/>
  <c r="D221" i="22"/>
  <c r="I221" i="22"/>
  <c r="E221" i="22"/>
  <c r="F328" i="22"/>
  <c r="N328" i="22"/>
  <c r="H328" i="22"/>
  <c r="L328" i="22"/>
  <c r="J328" i="22"/>
  <c r="M328" i="22"/>
  <c r="M157" i="22"/>
  <c r="F157" i="22"/>
  <c r="N157" i="22"/>
  <c r="H402" i="22"/>
  <c r="K402" i="22"/>
  <c r="I402" i="22"/>
  <c r="N402" i="22"/>
  <c r="G402" i="22"/>
  <c r="L354" i="22"/>
  <c r="F354" i="22"/>
  <c r="D354" i="22"/>
  <c r="K262" i="22"/>
  <c r="N262" i="22"/>
  <c r="L262" i="22"/>
  <c r="M262" i="22"/>
  <c r="L370" i="22"/>
  <c r="K370" i="22"/>
  <c r="M370" i="22"/>
  <c r="G165" i="22"/>
  <c r="I165" i="22"/>
  <c r="L165" i="22"/>
  <c r="N165" i="22"/>
  <c r="D165" i="22"/>
  <c r="K193" i="22"/>
  <c r="E193" i="22"/>
  <c r="L193" i="22"/>
  <c r="G20" i="22"/>
  <c r="E20" i="22"/>
  <c r="K129" i="22"/>
  <c r="N129" i="22"/>
  <c r="E405" i="22"/>
  <c r="K405" i="22"/>
  <c r="N405" i="22"/>
  <c r="J120" i="22"/>
  <c r="K120" i="22"/>
  <c r="N120" i="22"/>
  <c r="H77" i="22"/>
  <c r="L77" i="22"/>
  <c r="M106" i="22"/>
  <c r="I106" i="22"/>
  <c r="N106" i="22"/>
  <c r="F184" i="22"/>
  <c r="K184" i="22"/>
  <c r="L94" i="22"/>
  <c r="J94" i="22"/>
  <c r="K94" i="22"/>
  <c r="E75" i="22"/>
  <c r="L75" i="22"/>
  <c r="M75" i="22"/>
  <c r="K55" i="22"/>
  <c r="J55" i="22"/>
  <c r="G55" i="22"/>
  <c r="N55" i="22"/>
  <c r="E48" i="22"/>
  <c r="H48" i="22"/>
  <c r="J48" i="22"/>
  <c r="G48" i="22"/>
  <c r="D48" i="22"/>
  <c r="N48" i="22"/>
  <c r="M48" i="22"/>
  <c r="F48" i="22"/>
  <c r="D308" i="22"/>
  <c r="J308" i="22"/>
  <c r="I237" i="22"/>
  <c r="N237" i="22"/>
  <c r="D237" i="22"/>
  <c r="J237" i="22"/>
  <c r="I168" i="22"/>
  <c r="M126" i="22"/>
  <c r="M79" i="22"/>
  <c r="H290" i="22"/>
  <c r="J227" i="22"/>
  <c r="F79" i="22"/>
  <c r="F290" i="22"/>
  <c r="H361" i="22"/>
  <c r="M298" i="22"/>
  <c r="G79" i="22"/>
  <c r="J299" i="22"/>
  <c r="J72" i="22"/>
  <c r="K145" i="22"/>
  <c r="F227" i="22"/>
  <c r="E346" i="22"/>
  <c r="M169" i="22"/>
  <c r="J286" i="22"/>
  <c r="L364" i="22"/>
  <c r="I299" i="22"/>
  <c r="H299" i="22"/>
  <c r="G126" i="22"/>
  <c r="L84" i="22"/>
  <c r="K223" i="22"/>
  <c r="K361" i="22"/>
  <c r="K298" i="22"/>
  <c r="K72" i="22"/>
  <c r="G168" i="22"/>
  <c r="I290" i="22"/>
  <c r="D126" i="22"/>
  <c r="D145" i="22"/>
  <c r="E392" i="22"/>
  <c r="N392" i="22"/>
  <c r="D290" i="22"/>
  <c r="I79" i="22"/>
  <c r="N168" i="22"/>
  <c r="N126" i="22"/>
  <c r="E227" i="22"/>
  <c r="D72" i="22"/>
  <c r="N274" i="22"/>
  <c r="D174" i="22"/>
  <c r="E160" i="22"/>
  <c r="I166" i="22"/>
  <c r="J168" i="22"/>
  <c r="F286" i="22"/>
  <c r="L304" i="22"/>
  <c r="I312" i="22"/>
  <c r="K290" i="22"/>
  <c r="E299" i="22"/>
  <c r="H72" i="22"/>
  <c r="L174" i="22"/>
  <c r="H81" i="22"/>
  <c r="F160" i="22"/>
  <c r="E168" i="22"/>
  <c r="G212" i="22"/>
  <c r="L346" i="22"/>
  <c r="L212" i="22"/>
  <c r="E364" i="22"/>
  <c r="F337" i="22"/>
  <c r="J90" i="22"/>
  <c r="J269" i="22"/>
  <c r="G90" i="22"/>
  <c r="N62" i="22"/>
  <c r="I337" i="22"/>
  <c r="D173" i="22"/>
  <c r="E90" i="22"/>
  <c r="M269" i="22"/>
  <c r="K269" i="22"/>
  <c r="G248" i="22"/>
  <c r="K248" i="22"/>
  <c r="F248" i="22"/>
  <c r="D211" i="22"/>
  <c r="J211" i="22"/>
  <c r="K273" i="22"/>
  <c r="E273" i="22"/>
  <c r="K90" i="22"/>
  <c r="M90" i="22"/>
  <c r="N173" i="22"/>
  <c r="E173" i="22"/>
  <c r="I173" i="22"/>
  <c r="N140" i="22"/>
  <c r="K140" i="22"/>
  <c r="J140" i="22"/>
  <c r="G140" i="22"/>
  <c r="N313" i="22"/>
  <c r="L313" i="22"/>
  <c r="I313" i="22"/>
  <c r="H313" i="22"/>
  <c r="D313" i="22"/>
  <c r="F385" i="25"/>
  <c r="G385" i="25"/>
  <c r="N385" i="25"/>
  <c r="I113" i="25"/>
  <c r="N113" i="25"/>
  <c r="F41" i="25"/>
  <c r="K41" i="25"/>
  <c r="J398" i="25"/>
  <c r="I398" i="25"/>
  <c r="N182" i="25"/>
  <c r="G182" i="25"/>
  <c r="G184" i="25"/>
  <c r="J184" i="25"/>
  <c r="H395" i="25"/>
  <c r="J395" i="25"/>
  <c r="G203" i="25"/>
  <c r="H203" i="25"/>
  <c r="N311" i="25"/>
  <c r="M311" i="25"/>
  <c r="H8" i="25"/>
  <c r="J8" i="25"/>
  <c r="G172" i="25"/>
  <c r="F172" i="25"/>
  <c r="N229" i="22"/>
  <c r="M229" i="22"/>
  <c r="F390" i="22"/>
  <c r="D390" i="22"/>
  <c r="K7" i="22"/>
  <c r="J7" i="22"/>
  <c r="M7" i="22"/>
  <c r="I7" i="22"/>
  <c r="N7" i="22"/>
  <c r="L7" i="22"/>
  <c r="D7" i="22"/>
  <c r="G7" i="22"/>
  <c r="F7" i="22"/>
  <c r="I205" i="22"/>
  <c r="F205" i="22"/>
  <c r="H205" i="22"/>
  <c r="N205" i="22"/>
  <c r="L205" i="22"/>
  <c r="D205" i="22"/>
  <c r="E205" i="22"/>
  <c r="G205" i="22"/>
  <c r="J205" i="22"/>
  <c r="K205" i="22"/>
  <c r="D287" i="22"/>
  <c r="E287" i="22"/>
  <c r="N287" i="22"/>
  <c r="M287" i="22"/>
  <c r="L287" i="22"/>
  <c r="H287" i="22"/>
  <c r="I287" i="22"/>
  <c r="G287" i="22"/>
  <c r="F287" i="22"/>
  <c r="J287" i="22"/>
  <c r="H98" i="22"/>
  <c r="I98" i="22"/>
  <c r="D98" i="22"/>
  <c r="G98" i="22"/>
  <c r="M98" i="22"/>
  <c r="N98" i="22"/>
  <c r="J98" i="22"/>
  <c r="L98" i="22"/>
  <c r="E98" i="22"/>
  <c r="K98" i="22"/>
  <c r="J191" i="22"/>
  <c r="D191" i="22"/>
  <c r="L191" i="22"/>
  <c r="G191" i="22"/>
  <c r="E191" i="22"/>
  <c r="F191" i="22"/>
  <c r="N191" i="22"/>
  <c r="K191" i="22"/>
  <c r="H82" i="22"/>
  <c r="F82" i="22"/>
  <c r="G82" i="22"/>
  <c r="K82" i="22"/>
  <c r="M82" i="22"/>
  <c r="D82" i="22"/>
  <c r="I82" i="22"/>
  <c r="N82" i="22"/>
  <c r="L82" i="22"/>
  <c r="E82" i="22"/>
  <c r="H160" i="25"/>
  <c r="G160" i="25"/>
  <c r="J160" i="25"/>
  <c r="L373" i="22"/>
  <c r="F373" i="22"/>
  <c r="N373" i="22"/>
  <c r="E373" i="22"/>
  <c r="D373" i="22"/>
  <c r="K373" i="22"/>
  <c r="J372" i="22"/>
  <c r="E372" i="22"/>
  <c r="D372" i="22"/>
  <c r="L372" i="22"/>
  <c r="K372" i="22"/>
  <c r="I372" i="22"/>
  <c r="M372" i="22"/>
  <c r="N372" i="22"/>
  <c r="F372" i="22"/>
  <c r="H372" i="22"/>
  <c r="G372" i="22"/>
  <c r="J215" i="25"/>
  <c r="M215" i="25"/>
  <c r="G215" i="25"/>
  <c r="F400" i="22"/>
  <c r="G400" i="22"/>
  <c r="E400" i="22"/>
  <c r="I400" i="22"/>
  <c r="D400" i="22"/>
  <c r="N400" i="22"/>
  <c r="J400" i="22"/>
  <c r="M400" i="22"/>
  <c r="H106" i="25"/>
  <c r="G106" i="25"/>
  <c r="K106" i="25"/>
  <c r="L155" i="22"/>
  <c r="J155" i="22"/>
  <c r="D155" i="22"/>
  <c r="I155" i="22"/>
  <c r="E155" i="22"/>
  <c r="H155" i="22"/>
  <c r="K155" i="22"/>
  <c r="M155" i="22"/>
  <c r="G155" i="22"/>
  <c r="N155" i="22"/>
  <c r="F155" i="22"/>
  <c r="F25" i="22"/>
  <c r="H25" i="22"/>
  <c r="G25" i="22"/>
  <c r="L25" i="22"/>
  <c r="D25" i="22"/>
  <c r="I25" i="22"/>
  <c r="E25" i="22"/>
  <c r="K25" i="22"/>
  <c r="M25" i="22"/>
  <c r="J25" i="22"/>
  <c r="L200" i="25"/>
  <c r="N200" i="25"/>
  <c r="G200" i="25"/>
  <c r="J194" i="22"/>
  <c r="E194" i="22"/>
  <c r="N194" i="22"/>
  <c r="G194" i="22"/>
  <c r="F194" i="22"/>
  <c r="I194" i="22"/>
  <c r="D194" i="22"/>
  <c r="K194" i="22"/>
  <c r="L194" i="22"/>
  <c r="D15" i="22"/>
  <c r="L15" i="22"/>
  <c r="G15" i="22"/>
  <c r="H15" i="22"/>
  <c r="J15" i="22"/>
  <c r="F15" i="22"/>
  <c r="K15" i="22"/>
  <c r="N15" i="22"/>
  <c r="M15" i="22"/>
  <c r="I15" i="22"/>
  <c r="N136" i="22"/>
  <c r="E136" i="22"/>
  <c r="G136" i="22"/>
  <c r="K136" i="22"/>
  <c r="I136" i="22"/>
  <c r="J136" i="22"/>
  <c r="L136" i="22"/>
  <c r="D136" i="22"/>
  <c r="F136" i="22"/>
  <c r="H136" i="22"/>
  <c r="L347" i="22"/>
  <c r="J347" i="22"/>
  <c r="K347" i="22"/>
  <c r="D347" i="22"/>
  <c r="N347" i="22"/>
  <c r="M347" i="22"/>
  <c r="F347" i="22"/>
  <c r="I347" i="22"/>
  <c r="E347" i="22"/>
  <c r="F56" i="22"/>
  <c r="M56" i="22"/>
  <c r="N56" i="22"/>
  <c r="H56" i="22"/>
  <c r="I56" i="22"/>
  <c r="G56" i="22"/>
  <c r="K56" i="22"/>
  <c r="J56" i="22"/>
  <c r="D56" i="22"/>
  <c r="E56" i="22"/>
  <c r="L56" i="22"/>
  <c r="F387" i="22"/>
  <c r="H387" i="22"/>
  <c r="J387" i="22"/>
  <c r="D387" i="22"/>
  <c r="G387" i="22"/>
  <c r="E387" i="22"/>
  <c r="L51" i="25"/>
  <c r="M151" i="25"/>
  <c r="E199" i="25"/>
  <c r="E215" i="25"/>
  <c r="F215" i="25"/>
  <c r="E279" i="25"/>
  <c r="N8" i="25"/>
  <c r="E136" i="25"/>
  <c r="M200" i="25"/>
  <c r="E200" i="25"/>
  <c r="F243" i="25"/>
  <c r="G371" i="25"/>
  <c r="H297" i="25"/>
  <c r="F152" i="25"/>
  <c r="E322" i="25"/>
  <c r="M160" i="25"/>
  <c r="L160" i="25"/>
  <c r="M106" i="25"/>
  <c r="E106" i="25"/>
  <c r="G151" i="25"/>
  <c r="J199" i="25"/>
  <c r="H215" i="25"/>
  <c r="J279" i="25"/>
  <c r="M217" i="25"/>
  <c r="H345" i="25"/>
  <c r="H157" i="25"/>
  <c r="F200" i="25"/>
  <c r="H200" i="25"/>
  <c r="J158" i="25"/>
  <c r="E329" i="25"/>
  <c r="F253" i="25"/>
  <c r="N338" i="25"/>
  <c r="F37" i="25"/>
  <c r="K400" i="22"/>
  <c r="H85" i="22"/>
  <c r="I230" i="22"/>
  <c r="F230" i="22"/>
  <c r="H194" i="22"/>
  <c r="M373" i="22"/>
  <c r="I383" i="22"/>
  <c r="H373" i="22"/>
  <c r="H347" i="22"/>
  <c r="I86" i="22"/>
  <c r="K85" i="22"/>
  <c r="L400" i="22"/>
  <c r="I80" i="22"/>
  <c r="M136" i="22"/>
  <c r="E7" i="22"/>
  <c r="H196" i="25"/>
  <c r="M196" i="25"/>
  <c r="L384" i="25"/>
  <c r="N384" i="25"/>
  <c r="L237" i="25"/>
  <c r="E237" i="25"/>
  <c r="E66" i="25"/>
  <c r="N66" i="25"/>
  <c r="M212" i="25"/>
  <c r="G212" i="25"/>
  <c r="F179" i="25"/>
  <c r="K179" i="25"/>
  <c r="I378" i="25"/>
  <c r="K378" i="25"/>
  <c r="M82" i="25"/>
  <c r="H82" i="25"/>
  <c r="N12" i="25"/>
  <c r="L12" i="25"/>
  <c r="M69" i="25"/>
  <c r="H69" i="25"/>
  <c r="L139" i="25"/>
  <c r="G139" i="25"/>
  <c r="J139" i="25"/>
  <c r="H186" i="25"/>
  <c r="I186" i="25"/>
  <c r="F68" i="25"/>
  <c r="J68" i="25"/>
  <c r="G348" i="25"/>
  <c r="L348" i="25"/>
  <c r="K188" i="25"/>
  <c r="M188" i="25"/>
  <c r="K385" i="22"/>
  <c r="D385" i="22"/>
  <c r="N295" i="22"/>
  <c r="F295" i="22"/>
  <c r="M283" i="22"/>
  <c r="L283" i="22"/>
  <c r="L364" i="25"/>
  <c r="E364" i="25"/>
  <c r="M268" i="22"/>
  <c r="I268" i="22"/>
  <c r="F268" i="22"/>
  <c r="L268" i="22"/>
  <c r="N268" i="22"/>
  <c r="E268" i="22"/>
  <c r="G268" i="22"/>
  <c r="K268" i="22"/>
  <c r="J150" i="22"/>
  <c r="K150" i="22"/>
  <c r="I150" i="22"/>
  <c r="D150" i="22"/>
  <c r="L150" i="22"/>
  <c r="M150" i="22"/>
  <c r="N150" i="22"/>
  <c r="E150" i="22"/>
  <c r="F150" i="22"/>
  <c r="G150" i="22"/>
  <c r="L247" i="22"/>
  <c r="M247" i="22"/>
  <c r="H247" i="22"/>
  <c r="N247" i="22"/>
  <c r="E247" i="22"/>
  <c r="K247" i="22"/>
  <c r="G247" i="22"/>
  <c r="F247" i="22"/>
  <c r="J247" i="22"/>
  <c r="I247" i="22"/>
  <c r="E86" i="22"/>
  <c r="G86" i="22"/>
  <c r="J86" i="22"/>
  <c r="H86" i="22"/>
  <c r="K86" i="22"/>
  <c r="L86" i="22"/>
  <c r="N86" i="22"/>
  <c r="F86" i="22"/>
  <c r="J151" i="25"/>
  <c r="E151" i="25"/>
  <c r="I151" i="25"/>
  <c r="H266" i="22"/>
  <c r="E266" i="22"/>
  <c r="K266" i="22"/>
  <c r="N266" i="22"/>
  <c r="J266" i="22"/>
  <c r="L266" i="22"/>
  <c r="I266" i="22"/>
  <c r="F266" i="22"/>
  <c r="G266" i="22"/>
  <c r="D266" i="22"/>
  <c r="J146" i="22"/>
  <c r="I146" i="22"/>
  <c r="F146" i="22"/>
  <c r="H146" i="22"/>
  <c r="G146" i="22"/>
  <c r="N146" i="22"/>
  <c r="L146" i="22"/>
  <c r="E146" i="22"/>
  <c r="D146" i="22"/>
  <c r="M146" i="22"/>
  <c r="K146" i="22"/>
  <c r="J249" i="22"/>
  <c r="G249" i="22"/>
  <c r="F249" i="22"/>
  <c r="K249" i="22"/>
  <c r="E249" i="22"/>
  <c r="M249" i="22"/>
  <c r="N249" i="22"/>
  <c r="D249" i="22"/>
  <c r="H249" i="22"/>
  <c r="I249" i="22"/>
  <c r="L249" i="22"/>
  <c r="K141" i="22"/>
  <c r="G141" i="22"/>
  <c r="J141" i="22"/>
  <c r="N141" i="22"/>
  <c r="I141" i="22"/>
  <c r="L141" i="22"/>
  <c r="H141" i="22"/>
  <c r="D141" i="22"/>
  <c r="F141" i="22"/>
  <c r="M141" i="22"/>
  <c r="D69" i="22"/>
  <c r="N69" i="22"/>
  <c r="M69" i="22"/>
  <c r="E69" i="22"/>
  <c r="L69" i="22"/>
  <c r="K69" i="22"/>
  <c r="F69" i="22"/>
  <c r="I69" i="22"/>
  <c r="J69" i="22"/>
  <c r="H69" i="22"/>
  <c r="E6" i="22"/>
  <c r="G6" i="22"/>
  <c r="L6" i="22"/>
  <c r="D6" i="22"/>
  <c r="K6" i="22"/>
  <c r="F6" i="22"/>
  <c r="H6" i="22"/>
  <c r="M6" i="22"/>
  <c r="J6" i="22"/>
  <c r="G115" i="25"/>
  <c r="I346" i="25"/>
  <c r="F160" i="25"/>
  <c r="I245" i="25"/>
  <c r="F106" i="25"/>
  <c r="L106" i="25"/>
  <c r="K151" i="25"/>
  <c r="N151" i="25"/>
  <c r="K215" i="25"/>
  <c r="I215" i="25"/>
  <c r="E295" i="25"/>
  <c r="N217" i="25"/>
  <c r="E345" i="25"/>
  <c r="I200" i="25"/>
  <c r="J172" i="25"/>
  <c r="K42" i="25"/>
  <c r="M241" i="25"/>
  <c r="J6" i="25"/>
  <c r="G347" i="22"/>
  <c r="J373" i="22"/>
  <c r="J115" i="22"/>
  <c r="I387" i="22"/>
  <c r="J196" i="22"/>
  <c r="N387" i="22"/>
  <c r="N6" i="22"/>
  <c r="N25" i="22"/>
  <c r="I191" i="22"/>
  <c r="H150" i="22"/>
  <c r="M205" i="22"/>
  <c r="I96" i="25"/>
  <c r="H96" i="25"/>
  <c r="J321" i="25"/>
  <c r="H321" i="25"/>
  <c r="J319" i="25"/>
  <c r="F319" i="25"/>
  <c r="F127" i="25"/>
  <c r="L127" i="25"/>
  <c r="G354" i="25"/>
  <c r="E354" i="25"/>
  <c r="I331" i="25"/>
  <c r="H331" i="25"/>
  <c r="J75" i="25"/>
  <c r="F75" i="25"/>
  <c r="J29" i="22"/>
  <c r="D29" i="22"/>
  <c r="K29" i="22"/>
  <c r="F29" i="22"/>
  <c r="H29" i="22"/>
  <c r="L29" i="22"/>
  <c r="I29" i="22"/>
  <c r="G29" i="22"/>
  <c r="E29" i="22"/>
  <c r="M29" i="22"/>
  <c r="E105" i="22"/>
  <c r="F105" i="22"/>
  <c r="H105" i="22"/>
  <c r="D105" i="22"/>
  <c r="G105" i="22"/>
  <c r="K105" i="22"/>
  <c r="M105" i="22"/>
  <c r="J105" i="22"/>
  <c r="I105" i="22"/>
  <c r="N105" i="22"/>
  <c r="L105" i="22"/>
  <c r="J10" i="22"/>
  <c r="D10" i="22"/>
  <c r="L10" i="22"/>
  <c r="E10" i="22"/>
  <c r="M10" i="22"/>
  <c r="K10" i="22"/>
  <c r="N10" i="22"/>
  <c r="F10" i="22"/>
  <c r="G10" i="22"/>
  <c r="J172" i="22"/>
  <c r="H172" i="22"/>
  <c r="E172" i="22"/>
  <c r="M172" i="22"/>
  <c r="G172" i="22"/>
  <c r="D172" i="22"/>
  <c r="I172" i="22"/>
  <c r="F172" i="22"/>
  <c r="N172" i="22"/>
  <c r="L172" i="22"/>
  <c r="K172" i="22"/>
  <c r="J51" i="22"/>
  <c r="I51" i="22"/>
  <c r="G51" i="22"/>
  <c r="H51" i="22"/>
  <c r="D51" i="22"/>
  <c r="K51" i="22"/>
  <c r="M51" i="22"/>
  <c r="F51" i="22"/>
  <c r="L51" i="22"/>
  <c r="E51" i="22"/>
  <c r="H384" i="22"/>
  <c r="I384" i="22"/>
  <c r="D384" i="22"/>
  <c r="N384" i="22"/>
  <c r="K384" i="22"/>
  <c r="M384" i="22"/>
  <c r="G384" i="22"/>
  <c r="E384" i="22"/>
  <c r="L384" i="22"/>
  <c r="F384" i="22"/>
  <c r="J384" i="22"/>
  <c r="N264" i="22"/>
  <c r="E264" i="22"/>
  <c r="K264" i="22"/>
  <c r="F264" i="22"/>
  <c r="G264" i="22"/>
  <c r="M264" i="22"/>
  <c r="I264" i="22"/>
  <c r="D264" i="22"/>
  <c r="L264" i="22"/>
  <c r="J264" i="22"/>
  <c r="M85" i="22"/>
  <c r="N85" i="22"/>
  <c r="G85" i="22"/>
  <c r="F85" i="22"/>
  <c r="I85" i="22"/>
  <c r="E85" i="22"/>
  <c r="J85" i="22"/>
  <c r="D85" i="22"/>
  <c r="L395" i="22"/>
  <c r="M395" i="22"/>
  <c r="K395" i="22"/>
  <c r="F395" i="22"/>
  <c r="G395" i="22"/>
  <c r="J395" i="22"/>
  <c r="E395" i="22"/>
  <c r="N395" i="22"/>
  <c r="D395" i="22"/>
  <c r="I395" i="22"/>
  <c r="H395" i="22"/>
  <c r="I115" i="22"/>
  <c r="L115" i="22"/>
  <c r="D115" i="22"/>
  <c r="G115" i="22"/>
  <c r="E115" i="22"/>
  <c r="H115" i="22"/>
  <c r="M115" i="22"/>
  <c r="K115" i="22"/>
  <c r="F341" i="22"/>
  <c r="I341" i="22"/>
  <c r="K341" i="22"/>
  <c r="N341" i="22"/>
  <c r="G341" i="22"/>
  <c r="M341" i="22"/>
  <c r="H341" i="22"/>
  <c r="J341" i="22"/>
  <c r="E341" i="22"/>
  <c r="N326" i="22"/>
  <c r="L326" i="22"/>
  <c r="J326" i="22"/>
  <c r="F326" i="22"/>
  <c r="K326" i="22"/>
  <c r="H326" i="22"/>
  <c r="M326" i="22"/>
  <c r="E326" i="22"/>
  <c r="D326" i="22"/>
  <c r="G326" i="22"/>
  <c r="N296" i="22"/>
  <c r="M296" i="22"/>
  <c r="E296" i="22"/>
  <c r="L296" i="22"/>
  <c r="I296" i="22"/>
  <c r="K296" i="22"/>
  <c r="J296" i="22"/>
  <c r="H296" i="22"/>
  <c r="D296" i="22"/>
  <c r="F296" i="22"/>
  <c r="M265" i="22"/>
  <c r="H265" i="22"/>
  <c r="G265" i="22"/>
  <c r="N265" i="22"/>
  <c r="K265" i="22"/>
  <c r="E265" i="22"/>
  <c r="I265" i="22"/>
  <c r="D265" i="22"/>
  <c r="L265" i="22"/>
  <c r="J265" i="22"/>
  <c r="F265" i="22"/>
  <c r="E80" i="22"/>
  <c r="L80" i="22"/>
  <c r="K80" i="22"/>
  <c r="J80" i="22"/>
  <c r="N80" i="22"/>
  <c r="H80" i="22"/>
  <c r="D80" i="22"/>
  <c r="F80" i="22"/>
  <c r="M80" i="22"/>
  <c r="E28" i="22"/>
  <c r="L28" i="22"/>
  <c r="J28" i="22"/>
  <c r="G28" i="22"/>
  <c r="K28" i="22"/>
  <c r="M28" i="22"/>
  <c r="F28" i="22"/>
  <c r="D28" i="22"/>
  <c r="I28" i="22"/>
  <c r="E135" i="22"/>
  <c r="F135" i="22"/>
  <c r="D135" i="22"/>
  <c r="I135" i="22"/>
  <c r="G135" i="22"/>
  <c r="N135" i="22"/>
  <c r="M135" i="22"/>
  <c r="H135" i="22"/>
  <c r="L135" i="22"/>
  <c r="K135" i="22"/>
  <c r="N403" i="22"/>
  <c r="K403" i="22"/>
  <c r="J403" i="22"/>
  <c r="M403" i="22"/>
  <c r="G403" i="22"/>
  <c r="E403" i="22"/>
  <c r="D403" i="22"/>
  <c r="L403" i="22"/>
  <c r="I403" i="22"/>
  <c r="F403" i="22"/>
  <c r="M17" i="22"/>
  <c r="L17" i="22"/>
  <c r="F17" i="22"/>
  <c r="N17" i="22"/>
  <c r="I17" i="22"/>
  <c r="H17" i="22"/>
  <c r="G17" i="22"/>
  <c r="J17" i="22"/>
  <c r="K17" i="22"/>
  <c r="E17" i="22"/>
  <c r="F196" i="22"/>
  <c r="H196" i="22"/>
  <c r="I196" i="22"/>
  <c r="N196" i="22"/>
  <c r="M196" i="22"/>
  <c r="K196" i="22"/>
  <c r="G196" i="22"/>
  <c r="E196" i="22"/>
  <c r="L196" i="22"/>
  <c r="L109" i="22"/>
  <c r="I109" i="22"/>
  <c r="G109" i="22"/>
  <c r="N109" i="22"/>
  <c r="F109" i="22"/>
  <c r="K109" i="22"/>
  <c r="H109" i="22"/>
  <c r="E109" i="22"/>
  <c r="D109" i="22"/>
  <c r="J109" i="22"/>
  <c r="N230" i="22"/>
  <c r="K230" i="22"/>
  <c r="J230" i="22"/>
  <c r="G230" i="22"/>
  <c r="E230" i="22"/>
  <c r="L230" i="22"/>
  <c r="H230" i="22"/>
  <c r="M230" i="22"/>
  <c r="K243" i="25"/>
  <c r="J212" i="25"/>
  <c r="I176" i="25"/>
  <c r="I118" i="25"/>
  <c r="L113" i="25"/>
  <c r="K160" i="25"/>
  <c r="I160" i="25"/>
  <c r="I106" i="25"/>
  <c r="J106" i="25"/>
  <c r="J32" i="25"/>
  <c r="N337" i="25"/>
  <c r="H400" i="22"/>
  <c r="M86" i="22"/>
  <c r="H28" i="22"/>
  <c r="I326" i="22"/>
  <c r="M194" i="22"/>
  <c r="I373" i="22"/>
  <c r="H191" i="22"/>
  <c r="H268" i="22"/>
  <c r="H7" i="22"/>
  <c r="G373" i="22"/>
  <c r="F98" i="22"/>
  <c r="J19" i="25"/>
  <c r="H19" i="25"/>
  <c r="K286" i="25"/>
  <c r="N286" i="25"/>
  <c r="N175" i="22"/>
  <c r="D175" i="22"/>
  <c r="I175" i="22"/>
  <c r="M175" i="22"/>
  <c r="K175" i="22"/>
  <c r="H175" i="22"/>
  <c r="L175" i="22"/>
  <c r="F175" i="22"/>
  <c r="J175" i="22"/>
  <c r="F224" i="22"/>
  <c r="H224" i="22"/>
  <c r="M224" i="22"/>
  <c r="N224" i="22"/>
  <c r="E224" i="22"/>
  <c r="J224" i="22"/>
  <c r="G224" i="22"/>
  <c r="I224" i="22"/>
  <c r="K224" i="22"/>
  <c r="M226" i="22"/>
  <c r="K226" i="22"/>
  <c r="G226" i="22"/>
  <c r="F226" i="22"/>
  <c r="H226" i="22"/>
  <c r="L226" i="22"/>
  <c r="J226" i="22"/>
  <c r="E226" i="22"/>
  <c r="M204" i="22"/>
  <c r="N204" i="22"/>
  <c r="J204" i="22"/>
  <c r="I204" i="22"/>
  <c r="H204" i="22"/>
  <c r="G204" i="22"/>
  <c r="K204" i="22"/>
  <c r="L204" i="22"/>
  <c r="M340" i="25"/>
  <c r="E109" i="25"/>
  <c r="E365" i="25"/>
  <c r="F260" i="25"/>
  <c r="H306" i="25"/>
  <c r="L201" i="25"/>
  <c r="D204" i="22"/>
  <c r="K19" i="22"/>
  <c r="G175" i="22"/>
  <c r="E175" i="22"/>
  <c r="K167" i="25"/>
  <c r="I167" i="25"/>
  <c r="G169" i="25"/>
  <c r="N169" i="25"/>
  <c r="K147" i="25"/>
  <c r="H147" i="25"/>
  <c r="K83" i="25"/>
  <c r="L83" i="25"/>
  <c r="E238" i="25"/>
  <c r="G238" i="25"/>
  <c r="G229" i="25"/>
  <c r="F229" i="25"/>
  <c r="N65" i="22"/>
  <c r="G65" i="22"/>
  <c r="H65" i="22"/>
  <c r="I65" i="22"/>
  <c r="D65" i="22"/>
  <c r="J65" i="22"/>
  <c r="E65" i="22"/>
  <c r="K65" i="22"/>
  <c r="J344" i="22"/>
  <c r="I344" i="22"/>
  <c r="H344" i="22"/>
  <c r="K344" i="22"/>
  <c r="M344" i="22"/>
  <c r="N344" i="22"/>
  <c r="G344" i="22"/>
  <c r="E344" i="22"/>
  <c r="G311" i="22"/>
  <c r="J311" i="22"/>
  <c r="I311" i="22"/>
  <c r="F311" i="22"/>
  <c r="D311" i="22"/>
  <c r="H311" i="22"/>
  <c r="L311" i="22"/>
  <c r="M311" i="22"/>
  <c r="N311" i="22"/>
  <c r="E311" i="22"/>
  <c r="H19" i="22"/>
  <c r="D19" i="22"/>
  <c r="I19" i="22"/>
  <c r="M19" i="22"/>
  <c r="G19" i="22"/>
  <c r="E19" i="22"/>
  <c r="L19" i="22"/>
  <c r="J19" i="22"/>
  <c r="F19" i="22"/>
  <c r="F19" i="25"/>
  <c r="I194" i="25"/>
  <c r="H90" i="25"/>
  <c r="J213" i="25"/>
  <c r="F107" i="25"/>
  <c r="H171" i="25"/>
  <c r="I226" i="25"/>
  <c r="F326" i="25"/>
  <c r="F147" i="25"/>
  <c r="E339" i="25"/>
  <c r="K254" i="25"/>
  <c r="J21" i="25"/>
  <c r="N366" i="25"/>
  <c r="E29" i="25"/>
  <c r="G114" i="25"/>
  <c r="E86" i="25"/>
  <c r="M299" i="25"/>
  <c r="K116" i="25"/>
  <c r="I372" i="25"/>
  <c r="D226" i="22"/>
  <c r="L65" i="22"/>
  <c r="E204" i="22"/>
  <c r="N226" i="22"/>
  <c r="F204" i="22"/>
  <c r="D224" i="22"/>
  <c r="K311" i="22"/>
  <c r="L344" i="22"/>
  <c r="D344" i="22"/>
  <c r="H266" i="25"/>
  <c r="J266" i="25"/>
  <c r="J284" i="25"/>
  <c r="M284" i="25"/>
  <c r="L33" i="25"/>
  <c r="F33" i="25"/>
  <c r="N56" i="25"/>
  <c r="K56" i="25"/>
  <c r="N302" i="22"/>
  <c r="D302" i="22"/>
  <c r="H302" i="22"/>
  <c r="E302" i="22"/>
  <c r="F302" i="22"/>
  <c r="L302" i="22"/>
  <c r="I302" i="22"/>
  <c r="G302" i="22"/>
  <c r="M302" i="22"/>
  <c r="F42" i="22"/>
  <c r="G42" i="22"/>
  <c r="D42" i="22"/>
  <c r="J42" i="22"/>
  <c r="L42" i="22"/>
  <c r="I42" i="22"/>
  <c r="M42" i="22"/>
  <c r="K42" i="22"/>
  <c r="E42" i="22"/>
  <c r="J99" i="22"/>
  <c r="F99" i="22"/>
  <c r="I99" i="22"/>
  <c r="H99" i="22"/>
  <c r="K99" i="22"/>
  <c r="L99" i="22"/>
  <c r="E99" i="22"/>
  <c r="G99" i="22"/>
  <c r="M183" i="25"/>
  <c r="I226" i="22"/>
  <c r="N99" i="22"/>
  <c r="F344" i="22"/>
  <c r="N42" i="22"/>
  <c r="K302" i="22"/>
  <c r="F295" i="25"/>
  <c r="I196" i="25"/>
  <c r="F96" i="25"/>
  <c r="J25" i="25"/>
  <c r="M25" i="25"/>
  <c r="H25" i="25"/>
  <c r="N25" i="25"/>
  <c r="L25" i="25"/>
  <c r="I25" i="25"/>
  <c r="K25" i="25"/>
  <c r="N305" i="25"/>
  <c r="L305" i="25"/>
  <c r="K305" i="25"/>
  <c r="G305" i="25"/>
  <c r="F305" i="25"/>
  <c r="I305" i="25"/>
  <c r="I374" i="25"/>
  <c r="E374" i="25"/>
  <c r="L374" i="25"/>
  <c r="K374" i="25"/>
  <c r="N374" i="25"/>
  <c r="F374" i="25"/>
  <c r="H261" i="25"/>
  <c r="K261" i="25"/>
  <c r="F261" i="25"/>
  <c r="G261" i="25"/>
  <c r="J261" i="25"/>
  <c r="L261" i="25"/>
  <c r="H280" i="25"/>
  <c r="I280" i="25"/>
  <c r="G280" i="25"/>
  <c r="N280" i="25"/>
  <c r="L280" i="25"/>
  <c r="F280" i="25"/>
  <c r="H24" i="25"/>
  <c r="J24" i="25"/>
  <c r="M24" i="25"/>
  <c r="L24" i="25"/>
  <c r="K24" i="25"/>
  <c r="I24" i="25"/>
  <c r="F24" i="25"/>
  <c r="N403" i="25"/>
  <c r="K403" i="25"/>
  <c r="J403" i="25"/>
  <c r="M403" i="25"/>
  <c r="N211" i="25"/>
  <c r="K211" i="25"/>
  <c r="L211" i="25"/>
  <c r="H211" i="25"/>
  <c r="J381" i="25"/>
  <c r="N381" i="25"/>
  <c r="I381" i="25"/>
  <c r="H381" i="25"/>
  <c r="E381" i="25"/>
  <c r="M381" i="25"/>
  <c r="F381" i="25"/>
  <c r="K210" i="25"/>
  <c r="F210" i="25"/>
  <c r="G210" i="25"/>
  <c r="E210" i="25"/>
  <c r="N210" i="25"/>
  <c r="J210" i="25"/>
  <c r="H210" i="25"/>
  <c r="L210" i="25"/>
  <c r="I40" i="25"/>
  <c r="H40" i="25"/>
  <c r="M40" i="25"/>
  <c r="L40" i="25"/>
  <c r="K40" i="25"/>
  <c r="J40" i="25"/>
  <c r="F40" i="25"/>
  <c r="G40" i="25"/>
  <c r="N185" i="25"/>
  <c r="E185" i="25"/>
  <c r="L185" i="25"/>
  <c r="K185" i="25"/>
  <c r="H185" i="25"/>
  <c r="J185" i="25"/>
  <c r="M185" i="25"/>
  <c r="F185" i="25"/>
  <c r="G14" i="25"/>
  <c r="K14" i="25"/>
  <c r="M14" i="25"/>
  <c r="F14" i="25"/>
  <c r="L14" i="25"/>
  <c r="N14" i="25"/>
  <c r="I14" i="25"/>
  <c r="H14" i="25"/>
  <c r="E14" i="25"/>
  <c r="N159" i="25"/>
  <c r="I159" i="25"/>
  <c r="H159" i="25"/>
  <c r="L159" i="25"/>
  <c r="J159" i="25"/>
  <c r="E159" i="25"/>
  <c r="K159" i="25"/>
  <c r="F159" i="25"/>
  <c r="G159" i="25"/>
  <c r="G70" i="25"/>
  <c r="J70" i="25"/>
  <c r="M70" i="25"/>
  <c r="F70" i="25"/>
  <c r="E70" i="25"/>
  <c r="K70" i="25"/>
  <c r="E154" i="25"/>
  <c r="F154" i="25"/>
  <c r="J154" i="25"/>
  <c r="N154" i="25"/>
  <c r="K154" i="25"/>
  <c r="I154" i="25"/>
  <c r="E312" i="25"/>
  <c r="F312" i="25"/>
  <c r="J312" i="25"/>
  <c r="M312" i="25"/>
  <c r="H312" i="25"/>
  <c r="G312" i="25"/>
  <c r="L312" i="25"/>
  <c r="K312" i="25"/>
  <c r="N363" i="25"/>
  <c r="K363" i="25"/>
  <c r="L363" i="25"/>
  <c r="M363" i="25"/>
  <c r="F363" i="25"/>
  <c r="E363" i="25"/>
  <c r="F43" i="25"/>
  <c r="K43" i="25"/>
  <c r="M43" i="25"/>
  <c r="J43" i="25"/>
  <c r="I43" i="25"/>
  <c r="N43" i="25"/>
  <c r="G43" i="25"/>
  <c r="M46" i="25"/>
  <c r="N46" i="25"/>
  <c r="L46" i="25"/>
  <c r="E46" i="25"/>
  <c r="G46" i="25"/>
  <c r="K46" i="25"/>
  <c r="J129" i="25"/>
  <c r="L129" i="25"/>
  <c r="G129" i="25"/>
  <c r="E129" i="25"/>
  <c r="F129" i="25"/>
  <c r="K129" i="25"/>
  <c r="F71" i="25"/>
  <c r="M71" i="25"/>
  <c r="E71" i="25"/>
  <c r="I71" i="25"/>
  <c r="J71" i="25"/>
  <c r="G71" i="25"/>
  <c r="E178" i="25"/>
  <c r="K178" i="25"/>
  <c r="F178" i="25"/>
  <c r="N178" i="25"/>
  <c r="H178" i="25"/>
  <c r="M178" i="25"/>
  <c r="F49" i="25"/>
  <c r="H49" i="25"/>
  <c r="K49" i="25"/>
  <c r="G49" i="25"/>
  <c r="J49" i="25"/>
  <c r="M49" i="25"/>
  <c r="G85" i="25"/>
  <c r="M85" i="25"/>
  <c r="F85" i="25"/>
  <c r="L85" i="25"/>
  <c r="H85" i="25"/>
  <c r="K85" i="25"/>
  <c r="J85" i="25"/>
  <c r="E85" i="25"/>
  <c r="N85" i="25"/>
  <c r="J284" i="22"/>
  <c r="F284" i="22"/>
  <c r="D284" i="22"/>
  <c r="I284" i="22"/>
  <c r="G284" i="22"/>
  <c r="J37" i="22"/>
  <c r="I37" i="22"/>
  <c r="G37" i="22"/>
  <c r="K37" i="22"/>
  <c r="M37" i="22"/>
  <c r="K142" i="22"/>
  <c r="D142" i="22"/>
  <c r="J142" i="22"/>
  <c r="G142" i="22"/>
  <c r="F142" i="22"/>
  <c r="E142" i="22"/>
  <c r="M142" i="22"/>
  <c r="I142" i="22"/>
  <c r="H142" i="22"/>
  <c r="G60" i="22"/>
  <c r="I60" i="22"/>
  <c r="D60" i="22"/>
  <c r="H60" i="22"/>
  <c r="M281" i="22"/>
  <c r="E281" i="22"/>
  <c r="D281" i="22"/>
  <c r="I281" i="22"/>
  <c r="J281" i="22"/>
  <c r="M210" i="22"/>
  <c r="N210" i="22"/>
  <c r="F210" i="22"/>
  <c r="K210" i="22"/>
  <c r="G210" i="22"/>
  <c r="H210" i="22"/>
  <c r="J210" i="22"/>
  <c r="I210" i="22"/>
  <c r="H257" i="22"/>
  <c r="E257" i="22"/>
  <c r="K257" i="22"/>
  <c r="N257" i="22"/>
  <c r="I257" i="22"/>
  <c r="G257" i="22"/>
  <c r="M132" i="22"/>
  <c r="N132" i="22"/>
  <c r="G132" i="22"/>
  <c r="I132" i="22"/>
  <c r="F132" i="22"/>
  <c r="H132" i="22"/>
  <c r="K132" i="22"/>
  <c r="L132" i="22"/>
  <c r="F300" i="22"/>
  <c r="K300" i="22"/>
  <c r="J300" i="22"/>
  <c r="I300" i="22"/>
  <c r="D300" i="22"/>
  <c r="N100" i="22"/>
  <c r="F100" i="22"/>
  <c r="L100" i="22"/>
  <c r="D100" i="22"/>
  <c r="K100" i="22"/>
  <c r="E100" i="22"/>
  <c r="G100" i="22"/>
  <c r="H100" i="22"/>
  <c r="D251" i="22"/>
  <c r="F251" i="22"/>
  <c r="I251" i="22"/>
  <c r="M251" i="22"/>
  <c r="G251" i="22"/>
  <c r="L251" i="22"/>
  <c r="J251" i="22"/>
  <c r="K379" i="22"/>
  <c r="L379" i="22"/>
  <c r="D379" i="22"/>
  <c r="I379" i="22"/>
  <c r="F379" i="22"/>
  <c r="N379" i="22"/>
  <c r="H379" i="22"/>
  <c r="H125" i="22"/>
  <c r="J125" i="22"/>
  <c r="G125" i="22"/>
  <c r="E125" i="22"/>
  <c r="N125" i="22"/>
  <c r="L125" i="22"/>
  <c r="K125" i="22"/>
  <c r="H349" i="22"/>
  <c r="M349" i="22"/>
  <c r="J349" i="22"/>
  <c r="I349" i="22"/>
  <c r="D349" i="22"/>
  <c r="G349" i="22"/>
  <c r="K349" i="22"/>
  <c r="J64" i="22"/>
  <c r="G64" i="22"/>
  <c r="K64" i="22"/>
  <c r="N64" i="22"/>
  <c r="F64" i="22"/>
  <c r="E64" i="22"/>
  <c r="M64" i="22"/>
  <c r="L64" i="22"/>
  <c r="I64" i="22"/>
  <c r="H64" i="22"/>
  <c r="D64" i="22"/>
  <c r="K70" i="22"/>
  <c r="I70" i="22"/>
  <c r="L70" i="22"/>
  <c r="J70" i="22"/>
  <c r="M70" i="22"/>
  <c r="G70" i="22"/>
  <c r="H70" i="22"/>
  <c r="D70" i="22"/>
  <c r="F70" i="22"/>
  <c r="E70" i="22"/>
  <c r="N70" i="22"/>
  <c r="D158" i="22"/>
  <c r="N158" i="22"/>
  <c r="L158" i="22"/>
  <c r="J158" i="22"/>
  <c r="K158" i="22"/>
  <c r="F158" i="22"/>
  <c r="I158" i="22"/>
  <c r="M158" i="22"/>
  <c r="H158" i="22"/>
  <c r="E158" i="22"/>
  <c r="G158" i="22"/>
  <c r="I294" i="22"/>
  <c r="N294" i="22"/>
  <c r="G294" i="22"/>
  <c r="E294" i="22"/>
  <c r="D294" i="22"/>
  <c r="M294" i="22"/>
  <c r="J294" i="22"/>
  <c r="H294" i="22"/>
  <c r="K294" i="22"/>
  <c r="F294" i="22"/>
  <c r="L294" i="22"/>
  <c r="L352" i="22"/>
  <c r="D352" i="22"/>
  <c r="K352" i="22"/>
  <c r="G352" i="22"/>
  <c r="E352" i="22"/>
  <c r="F352" i="22"/>
  <c r="I352" i="22"/>
  <c r="J352" i="22"/>
  <c r="M352" i="22"/>
  <c r="H352" i="22"/>
  <c r="H330" i="25"/>
  <c r="E330" i="25"/>
  <c r="M330" i="25"/>
  <c r="K330" i="25"/>
  <c r="I330" i="25"/>
  <c r="J330" i="25"/>
  <c r="D348" i="22"/>
  <c r="L348" i="22"/>
  <c r="I348" i="22"/>
  <c r="N348" i="22"/>
  <c r="M348" i="22"/>
  <c r="F348" i="22"/>
  <c r="E348" i="22"/>
  <c r="K348" i="22"/>
  <c r="H348" i="22"/>
  <c r="G348" i="22"/>
  <c r="J348" i="22"/>
  <c r="I271" i="22"/>
  <c r="J271" i="22"/>
  <c r="M271" i="22"/>
  <c r="K271" i="22"/>
  <c r="F271" i="22"/>
  <c r="D271" i="22"/>
  <c r="E271" i="22"/>
  <c r="L271" i="22"/>
  <c r="N271" i="22"/>
  <c r="K19" i="25"/>
  <c r="I211" i="25"/>
  <c r="J211" i="25"/>
  <c r="H275" i="25"/>
  <c r="G275" i="25"/>
  <c r="I339" i="25"/>
  <c r="H403" i="25"/>
  <c r="G403" i="25"/>
  <c r="G84" i="25"/>
  <c r="N254" i="25"/>
  <c r="E24" i="25"/>
  <c r="K280" i="25"/>
  <c r="N365" i="25"/>
  <c r="N261" i="25"/>
  <c r="G374" i="25"/>
  <c r="N330" i="25"/>
  <c r="M17" i="25"/>
  <c r="K71" i="25"/>
  <c r="G183" i="25"/>
  <c r="F25" i="25"/>
  <c r="H46" i="25"/>
  <c r="E114" i="25"/>
  <c r="L178" i="25"/>
  <c r="I44" i="25"/>
  <c r="I86" i="25"/>
  <c r="I129" i="25"/>
  <c r="L49" i="25"/>
  <c r="H305" i="25"/>
  <c r="I107" i="25"/>
  <c r="L299" i="25"/>
  <c r="I363" i="25"/>
  <c r="K201" i="25"/>
  <c r="F372" i="25"/>
  <c r="H154" i="25"/>
  <c r="I70" i="25"/>
  <c r="N40" i="25"/>
  <c r="H37" i="22"/>
  <c r="L142" i="22"/>
  <c r="H271" i="22"/>
  <c r="L366" i="25"/>
  <c r="M366" i="25"/>
  <c r="K366" i="25"/>
  <c r="G366" i="25"/>
  <c r="H366" i="25"/>
  <c r="J366" i="25"/>
  <c r="F306" i="25"/>
  <c r="M306" i="25"/>
  <c r="L306" i="25"/>
  <c r="I306" i="25"/>
  <c r="K306" i="25"/>
  <c r="G306" i="25"/>
  <c r="F266" i="25"/>
  <c r="G266" i="25"/>
  <c r="L266" i="25"/>
  <c r="N266" i="25"/>
  <c r="K266" i="25"/>
  <c r="M266" i="25"/>
  <c r="N213" i="25"/>
  <c r="L213" i="25"/>
  <c r="M213" i="25"/>
  <c r="E213" i="25"/>
  <c r="F213" i="25"/>
  <c r="G213" i="25"/>
  <c r="G284" i="25"/>
  <c r="I284" i="25"/>
  <c r="F284" i="25"/>
  <c r="N284" i="25"/>
  <c r="H284" i="25"/>
  <c r="K284" i="25"/>
  <c r="G204" i="25"/>
  <c r="I204" i="25"/>
  <c r="F204" i="25"/>
  <c r="J204" i="25"/>
  <c r="H204" i="25"/>
  <c r="K204" i="25"/>
  <c r="I33" i="25"/>
  <c r="G33" i="25"/>
  <c r="N33" i="25"/>
  <c r="H33" i="25"/>
  <c r="E33" i="25"/>
  <c r="M33" i="25"/>
  <c r="J90" i="25"/>
  <c r="N90" i="25"/>
  <c r="E90" i="25"/>
  <c r="G90" i="25"/>
  <c r="K90" i="25"/>
  <c r="M90" i="25"/>
  <c r="H194" i="25"/>
  <c r="E194" i="25"/>
  <c r="N194" i="25"/>
  <c r="K194" i="25"/>
  <c r="G194" i="25"/>
  <c r="J194" i="25"/>
  <c r="L340" i="25"/>
  <c r="K340" i="25"/>
  <c r="I340" i="25"/>
  <c r="H340" i="25"/>
  <c r="N340" i="25"/>
  <c r="G340" i="25"/>
  <c r="J340" i="25"/>
  <c r="J169" i="25"/>
  <c r="H169" i="25"/>
  <c r="E169" i="25"/>
  <c r="I169" i="25"/>
  <c r="M169" i="25"/>
  <c r="K169" i="25"/>
  <c r="N339" i="25"/>
  <c r="K339" i="25"/>
  <c r="L339" i="25"/>
  <c r="H339" i="25"/>
  <c r="E147" i="25"/>
  <c r="M147" i="25"/>
  <c r="N147" i="25"/>
  <c r="G147" i="25"/>
  <c r="E83" i="25"/>
  <c r="M83" i="25"/>
  <c r="F83" i="25"/>
  <c r="I83" i="25"/>
  <c r="G236" i="25"/>
  <c r="E236" i="25"/>
  <c r="M236" i="25"/>
  <c r="J236" i="25"/>
  <c r="I236" i="25"/>
  <c r="L236" i="25"/>
  <c r="K236" i="25"/>
  <c r="M293" i="25"/>
  <c r="I293" i="25"/>
  <c r="F293" i="25"/>
  <c r="G293" i="25"/>
  <c r="E293" i="25"/>
  <c r="H293" i="25"/>
  <c r="K293" i="25"/>
  <c r="H122" i="25"/>
  <c r="L122" i="25"/>
  <c r="M122" i="25"/>
  <c r="E122" i="25"/>
  <c r="G122" i="25"/>
  <c r="J122" i="25"/>
  <c r="N122" i="25"/>
  <c r="M356" i="25"/>
  <c r="H356" i="25"/>
  <c r="K356" i="25"/>
  <c r="L356" i="25"/>
  <c r="N356" i="25"/>
  <c r="E356" i="25"/>
  <c r="F356" i="25"/>
  <c r="I356" i="25"/>
  <c r="H270" i="25"/>
  <c r="L270" i="25"/>
  <c r="J270" i="25"/>
  <c r="I270" i="25"/>
  <c r="F270" i="25"/>
  <c r="M270" i="25"/>
  <c r="K270" i="25"/>
  <c r="K100" i="25"/>
  <c r="F100" i="25"/>
  <c r="N100" i="25"/>
  <c r="J100" i="25"/>
  <c r="M100" i="25"/>
  <c r="L100" i="25"/>
  <c r="E100" i="25"/>
  <c r="H100" i="25"/>
  <c r="G100" i="25"/>
  <c r="F287" i="25"/>
  <c r="H287" i="25"/>
  <c r="E287" i="25"/>
  <c r="J287" i="25"/>
  <c r="M287" i="25"/>
  <c r="L287" i="25"/>
  <c r="N287" i="25"/>
  <c r="K287" i="25"/>
  <c r="G287" i="25"/>
  <c r="I223" i="25"/>
  <c r="G223" i="25"/>
  <c r="F223" i="25"/>
  <c r="E223" i="25"/>
  <c r="H223" i="25"/>
  <c r="N223" i="25"/>
  <c r="K223" i="25"/>
  <c r="J223" i="25"/>
  <c r="L223" i="25"/>
  <c r="F31" i="25"/>
  <c r="M31" i="25"/>
  <c r="G31" i="25"/>
  <c r="J31" i="25"/>
  <c r="E31" i="25"/>
  <c r="K31" i="25"/>
  <c r="L31" i="25"/>
  <c r="N31" i="25"/>
  <c r="H268" i="25"/>
  <c r="F268" i="25"/>
  <c r="N268" i="25"/>
  <c r="K268" i="25"/>
  <c r="J268" i="25"/>
  <c r="L268" i="25"/>
  <c r="G268" i="25"/>
  <c r="M268" i="25"/>
  <c r="F325" i="25"/>
  <c r="M325" i="25"/>
  <c r="E325" i="25"/>
  <c r="G325" i="25"/>
  <c r="I325" i="25"/>
  <c r="J325" i="25"/>
  <c r="L325" i="25"/>
  <c r="K325" i="25"/>
  <c r="F397" i="25"/>
  <c r="M397" i="25"/>
  <c r="E397" i="25"/>
  <c r="G397" i="25"/>
  <c r="K397" i="25"/>
  <c r="J397" i="25"/>
  <c r="N397" i="25"/>
  <c r="H397" i="25"/>
  <c r="H226" i="25"/>
  <c r="E226" i="25"/>
  <c r="N226" i="25"/>
  <c r="L226" i="25"/>
  <c r="J226" i="25"/>
  <c r="M226" i="25"/>
  <c r="N141" i="25"/>
  <c r="M141" i="25"/>
  <c r="F141" i="25"/>
  <c r="E141" i="25"/>
  <c r="J141" i="25"/>
  <c r="K141" i="25"/>
  <c r="H56" i="25"/>
  <c r="J56" i="25"/>
  <c r="F56" i="25"/>
  <c r="L56" i="25"/>
  <c r="E56" i="25"/>
  <c r="I56" i="25"/>
  <c r="M56" i="25"/>
  <c r="I286" i="25"/>
  <c r="J286" i="25"/>
  <c r="G286" i="25"/>
  <c r="E286" i="25"/>
  <c r="H286" i="25"/>
  <c r="M286" i="25"/>
  <c r="F116" i="25"/>
  <c r="E116" i="25"/>
  <c r="G116" i="25"/>
  <c r="I116" i="25"/>
  <c r="H116" i="25"/>
  <c r="N116" i="25"/>
  <c r="G30" i="25"/>
  <c r="E30" i="25"/>
  <c r="L30" i="25"/>
  <c r="K30" i="25"/>
  <c r="M30" i="25"/>
  <c r="I30" i="25"/>
  <c r="N235" i="25"/>
  <c r="K235" i="25"/>
  <c r="L235" i="25"/>
  <c r="M235" i="25"/>
  <c r="F235" i="25"/>
  <c r="E235" i="25"/>
  <c r="N171" i="25"/>
  <c r="I171" i="25"/>
  <c r="J171" i="25"/>
  <c r="G171" i="25"/>
  <c r="E171" i="25"/>
  <c r="M171" i="25"/>
  <c r="M388" i="25"/>
  <c r="J388" i="25"/>
  <c r="F388" i="25"/>
  <c r="E388" i="25"/>
  <c r="H388" i="25"/>
  <c r="K388" i="25"/>
  <c r="H328" i="25"/>
  <c r="I328" i="25"/>
  <c r="K328" i="25"/>
  <c r="L328" i="25"/>
  <c r="F328" i="25"/>
  <c r="E328" i="25"/>
  <c r="M328" i="25"/>
  <c r="J288" i="25"/>
  <c r="G288" i="25"/>
  <c r="H288" i="25"/>
  <c r="I288" i="25"/>
  <c r="M288" i="25"/>
  <c r="E288" i="25"/>
  <c r="N288" i="25"/>
  <c r="H234" i="25"/>
  <c r="E234" i="25"/>
  <c r="M234" i="25"/>
  <c r="J234" i="25"/>
  <c r="I234" i="25"/>
  <c r="L234" i="25"/>
  <c r="F234" i="25"/>
  <c r="K234" i="25"/>
  <c r="J327" i="25"/>
  <c r="M327" i="25"/>
  <c r="K327" i="25"/>
  <c r="F327" i="25"/>
  <c r="E327" i="25"/>
  <c r="N327" i="25"/>
  <c r="L327" i="25"/>
  <c r="H229" i="25"/>
  <c r="K229" i="25"/>
  <c r="J229" i="25"/>
  <c r="L229" i="25"/>
  <c r="N229" i="25"/>
  <c r="E229" i="25"/>
  <c r="L358" i="25"/>
  <c r="M358" i="25"/>
  <c r="F358" i="25"/>
  <c r="G358" i="25"/>
  <c r="H358" i="25"/>
  <c r="E358" i="25"/>
  <c r="K171" i="22"/>
  <c r="F171" i="22"/>
  <c r="N171" i="22"/>
  <c r="M171" i="22"/>
  <c r="J186" i="22"/>
  <c r="N186" i="22"/>
  <c r="D186" i="22"/>
  <c r="F186" i="22"/>
  <c r="F202" i="22"/>
  <c r="E202" i="22"/>
  <c r="N202" i="22"/>
  <c r="H202" i="22"/>
  <c r="K202" i="22"/>
  <c r="J202" i="22"/>
  <c r="G202" i="22"/>
  <c r="J78" i="22"/>
  <c r="M78" i="22"/>
  <c r="L78" i="22"/>
  <c r="G78" i="22"/>
  <c r="H78" i="22"/>
  <c r="N391" i="22"/>
  <c r="M391" i="22"/>
  <c r="J391" i="22"/>
  <c r="F391" i="22"/>
  <c r="L137" i="22"/>
  <c r="D137" i="22"/>
  <c r="I291" i="22"/>
  <c r="E291" i="22"/>
  <c r="M291" i="22"/>
  <c r="N291" i="22"/>
  <c r="J291" i="22"/>
  <c r="G291" i="22"/>
  <c r="E167" i="22"/>
  <c r="K167" i="22"/>
  <c r="F167" i="22"/>
  <c r="M167" i="22"/>
  <c r="G23" i="22"/>
  <c r="E23" i="22"/>
  <c r="J23" i="22"/>
  <c r="N23" i="22"/>
  <c r="H23" i="22"/>
  <c r="H200" i="22"/>
  <c r="E200" i="22"/>
  <c r="G200" i="22"/>
  <c r="D200" i="22"/>
  <c r="M200" i="22"/>
  <c r="I200" i="22"/>
  <c r="E233" i="22"/>
  <c r="G233" i="22"/>
  <c r="H233" i="22"/>
  <c r="I233" i="22"/>
  <c r="F233" i="22"/>
  <c r="D233" i="22"/>
  <c r="L233" i="22"/>
  <c r="N404" i="22"/>
  <c r="F404" i="22"/>
  <c r="H404" i="22"/>
  <c r="M404" i="22"/>
  <c r="I404" i="22"/>
  <c r="E404" i="22"/>
  <c r="J404" i="22"/>
  <c r="D404" i="22"/>
  <c r="F124" i="25"/>
  <c r="J124" i="25"/>
  <c r="L124" i="25"/>
  <c r="G124" i="25"/>
  <c r="K124" i="25"/>
  <c r="I124" i="25"/>
  <c r="I103" i="22"/>
  <c r="H103" i="22"/>
  <c r="M103" i="22"/>
  <c r="G103" i="22"/>
  <c r="F103" i="22"/>
  <c r="E130" i="22"/>
  <c r="L130" i="22"/>
  <c r="K130" i="22"/>
  <c r="I130" i="22"/>
  <c r="F130" i="22"/>
  <c r="H130" i="22"/>
  <c r="N130" i="22"/>
  <c r="J130" i="22"/>
  <c r="D130" i="22"/>
  <c r="F57" i="22"/>
  <c r="M57" i="22"/>
  <c r="H57" i="22"/>
  <c r="G57" i="22"/>
  <c r="E57" i="22"/>
  <c r="N57" i="22"/>
  <c r="E369" i="22"/>
  <c r="F369" i="22"/>
  <c r="G369" i="22"/>
  <c r="L369" i="22"/>
  <c r="D369" i="22"/>
  <c r="K369" i="22"/>
  <c r="D222" i="22"/>
  <c r="G222" i="22"/>
  <c r="J222" i="22"/>
  <c r="I222" i="22"/>
  <c r="K222" i="22"/>
  <c r="M222" i="22"/>
  <c r="N222" i="22"/>
  <c r="D38" i="22"/>
  <c r="K38" i="22"/>
  <c r="M38" i="22"/>
  <c r="L38" i="22"/>
  <c r="I38" i="22"/>
  <c r="N38" i="22"/>
  <c r="N314" i="22"/>
  <c r="G314" i="22"/>
  <c r="I314" i="22"/>
  <c r="F314" i="22"/>
  <c r="K314" i="22"/>
  <c r="L314" i="22"/>
  <c r="D314" i="22"/>
  <c r="M314" i="22"/>
  <c r="M389" i="22"/>
  <c r="N389" i="22"/>
  <c r="L389" i="22"/>
  <c r="E389" i="22"/>
  <c r="D389" i="22"/>
  <c r="J389" i="22"/>
  <c r="F389" i="22"/>
  <c r="H389" i="22"/>
  <c r="K389" i="22"/>
  <c r="I389" i="22"/>
  <c r="G389" i="22"/>
  <c r="M102" i="22"/>
  <c r="D102" i="22"/>
  <c r="J102" i="22"/>
  <c r="H102" i="22"/>
  <c r="N102" i="22"/>
  <c r="F102" i="22"/>
  <c r="L102" i="22"/>
  <c r="K102" i="22"/>
  <c r="M305" i="22"/>
  <c r="I305" i="22"/>
  <c r="G305" i="22"/>
  <c r="D305" i="22"/>
  <c r="H305" i="22"/>
  <c r="J305" i="22"/>
  <c r="L305" i="22"/>
  <c r="N305" i="22"/>
  <c r="K305" i="22"/>
  <c r="I280" i="22"/>
  <c r="G280" i="22"/>
  <c r="N280" i="22"/>
  <c r="F280" i="22"/>
  <c r="M280" i="22"/>
  <c r="E280" i="22"/>
  <c r="K280" i="22"/>
  <c r="G350" i="22"/>
  <c r="E350" i="22"/>
  <c r="F350" i="22"/>
  <c r="M350" i="22"/>
  <c r="K350" i="22"/>
  <c r="I350" i="22"/>
  <c r="D350" i="22"/>
  <c r="J350" i="22"/>
  <c r="N350" i="22"/>
  <c r="H350" i="22"/>
  <c r="N21" i="25"/>
  <c r="I21" i="25"/>
  <c r="G21" i="25"/>
  <c r="H21" i="25"/>
  <c r="L21" i="25"/>
  <c r="E21" i="25"/>
  <c r="K164" i="22"/>
  <c r="N164" i="22"/>
  <c r="G164" i="22"/>
  <c r="F164" i="22"/>
  <c r="J164" i="22"/>
  <c r="M164" i="22"/>
  <c r="L164" i="22"/>
  <c r="E164" i="22"/>
  <c r="I164" i="22"/>
  <c r="H164" i="22"/>
  <c r="D164" i="22"/>
  <c r="L161" i="22"/>
  <c r="H161" i="22"/>
  <c r="N161" i="22"/>
  <c r="I161" i="22"/>
  <c r="G161" i="22"/>
  <c r="M161" i="22"/>
  <c r="J161" i="22"/>
  <c r="F161" i="22"/>
  <c r="E161" i="22"/>
  <c r="K161" i="22"/>
  <c r="F267" i="22"/>
  <c r="I267" i="22"/>
  <c r="K267" i="22"/>
  <c r="N267" i="22"/>
  <c r="G267" i="22"/>
  <c r="L267" i="22"/>
  <c r="E267" i="22"/>
  <c r="H267" i="22"/>
  <c r="D267" i="22"/>
  <c r="J267" i="22"/>
  <c r="M267" i="22"/>
  <c r="M396" i="22"/>
  <c r="G396" i="22"/>
  <c r="H396" i="22"/>
  <c r="J396" i="22"/>
  <c r="N396" i="22"/>
  <c r="D396" i="22"/>
  <c r="L396" i="22"/>
  <c r="I396" i="22"/>
  <c r="K396" i="22"/>
  <c r="E396" i="22"/>
  <c r="F396" i="22"/>
  <c r="G112" i="22"/>
  <c r="N112" i="22"/>
  <c r="E112" i="22"/>
  <c r="K112" i="22"/>
  <c r="D112" i="22"/>
  <c r="H112" i="22"/>
  <c r="F112" i="22"/>
  <c r="L112" i="22"/>
  <c r="M112" i="22"/>
  <c r="J112" i="22"/>
  <c r="I112" i="22"/>
  <c r="J16" i="22"/>
  <c r="I16" i="22"/>
  <c r="L16" i="22"/>
  <c r="H16" i="22"/>
  <c r="D16" i="22"/>
  <c r="N16" i="22"/>
  <c r="E16" i="22"/>
  <c r="K16" i="22"/>
  <c r="G16" i="22"/>
  <c r="M16" i="22"/>
  <c r="M108" i="22"/>
  <c r="J108" i="22"/>
  <c r="I108" i="22"/>
  <c r="D108" i="22"/>
  <c r="N108" i="22"/>
  <c r="E108" i="22"/>
  <c r="L108" i="22"/>
  <c r="K108" i="22"/>
  <c r="G108" i="22"/>
  <c r="F108" i="22"/>
  <c r="H108" i="22"/>
  <c r="H152" i="22"/>
  <c r="L152" i="22"/>
  <c r="M152" i="22"/>
  <c r="N152" i="22"/>
  <c r="D152" i="22"/>
  <c r="K152" i="22"/>
  <c r="G152" i="22"/>
  <c r="F152" i="22"/>
  <c r="J152" i="22"/>
  <c r="I152" i="22"/>
  <c r="E152" i="22"/>
  <c r="F181" i="22"/>
  <c r="J181" i="22"/>
  <c r="N181" i="22"/>
  <c r="K181" i="22"/>
  <c r="M181" i="22"/>
  <c r="G181" i="22"/>
  <c r="L181" i="22"/>
  <c r="H181" i="22"/>
  <c r="I181" i="22"/>
  <c r="E181" i="22"/>
  <c r="D181" i="22"/>
  <c r="D215" i="22"/>
  <c r="L215" i="22"/>
  <c r="J215" i="22"/>
  <c r="H215" i="22"/>
  <c r="N215" i="22"/>
  <c r="F215" i="22"/>
  <c r="G215" i="22"/>
  <c r="K215" i="22"/>
  <c r="M215" i="22"/>
  <c r="E215" i="22"/>
  <c r="I215" i="22"/>
  <c r="M260" i="25"/>
  <c r="J260" i="25"/>
  <c r="H260" i="25"/>
  <c r="K260" i="25"/>
  <c r="L260" i="25"/>
  <c r="N260" i="25"/>
  <c r="K234" i="22"/>
  <c r="H234" i="22"/>
  <c r="J234" i="22"/>
  <c r="E234" i="22"/>
  <c r="F234" i="22"/>
  <c r="G234" i="22"/>
  <c r="L234" i="22"/>
  <c r="I234" i="22"/>
  <c r="M234" i="22"/>
  <c r="F376" i="22"/>
  <c r="K376" i="22"/>
  <c r="G376" i="22"/>
  <c r="N376" i="22"/>
  <c r="D376" i="22"/>
  <c r="I376" i="22"/>
  <c r="H376" i="22"/>
  <c r="L376" i="22"/>
  <c r="J376" i="22"/>
  <c r="E376" i="22"/>
  <c r="M195" i="22"/>
  <c r="J195" i="22"/>
  <c r="E195" i="22"/>
  <c r="N195" i="22"/>
  <c r="F195" i="22"/>
  <c r="I195" i="22"/>
  <c r="D195" i="22"/>
  <c r="G195" i="22"/>
  <c r="K195" i="22"/>
  <c r="L195" i="22"/>
  <c r="H195" i="22"/>
  <c r="F92" i="22"/>
  <c r="J92" i="22"/>
  <c r="E92" i="22"/>
  <c r="N92" i="22"/>
  <c r="G92" i="22"/>
  <c r="D92" i="22"/>
  <c r="H92" i="22"/>
  <c r="M92" i="22"/>
  <c r="K92" i="22"/>
  <c r="I92" i="22"/>
  <c r="K358" i="22"/>
  <c r="J358" i="22"/>
  <c r="I358" i="22"/>
  <c r="E358" i="22"/>
  <c r="L358" i="22"/>
  <c r="G358" i="22"/>
  <c r="N358" i="22"/>
  <c r="D358" i="22"/>
  <c r="H358" i="22"/>
  <c r="M358" i="22"/>
  <c r="F358" i="22"/>
  <c r="G29" i="25"/>
  <c r="M29" i="25"/>
  <c r="J29" i="25"/>
  <c r="H29" i="25"/>
  <c r="N29" i="25"/>
  <c r="K29" i="25"/>
  <c r="L19" i="25"/>
  <c r="G83" i="25"/>
  <c r="N83" i="25"/>
  <c r="L147" i="25"/>
  <c r="J147" i="25"/>
  <c r="M211" i="25"/>
  <c r="F211" i="25"/>
  <c r="I275" i="25"/>
  <c r="M339" i="25"/>
  <c r="F339" i="25"/>
  <c r="I403" i="25"/>
  <c r="F403" i="25"/>
  <c r="L169" i="25"/>
  <c r="F340" i="25"/>
  <c r="G24" i="25"/>
  <c r="L194" i="25"/>
  <c r="M280" i="25"/>
  <c r="L90" i="25"/>
  <c r="I261" i="25"/>
  <c r="J33" i="25"/>
  <c r="E204" i="25"/>
  <c r="H374" i="25"/>
  <c r="E284" i="25"/>
  <c r="G330" i="25"/>
  <c r="K21" i="25"/>
  <c r="I358" i="25"/>
  <c r="H71" i="25"/>
  <c r="G327" i="25"/>
  <c r="F46" i="25"/>
  <c r="I260" i="25"/>
  <c r="F366" i="25"/>
  <c r="N388" i="25"/>
  <c r="F29" i="25"/>
  <c r="I178" i="25"/>
  <c r="E306" i="25"/>
  <c r="J328" i="25"/>
  <c r="M229" i="25"/>
  <c r="N129" i="25"/>
  <c r="I49" i="25"/>
  <c r="E305" i="25"/>
  <c r="I266" i="25"/>
  <c r="H213" i="25"/>
  <c r="N124" i="25"/>
  <c r="H43" i="25"/>
  <c r="F171" i="25"/>
  <c r="H235" i="25"/>
  <c r="H363" i="25"/>
  <c r="H30" i="25"/>
  <c r="M116" i="25"/>
  <c r="F286" i="25"/>
  <c r="I141" i="25"/>
  <c r="G226" i="25"/>
  <c r="N312" i="25"/>
  <c r="G154" i="25"/>
  <c r="H325" i="25"/>
  <c r="E268" i="25"/>
  <c r="L70" i="25"/>
  <c r="L288" i="25"/>
  <c r="N234" i="25"/>
  <c r="H31" i="25"/>
  <c r="M159" i="25"/>
  <c r="M223" i="25"/>
  <c r="I287" i="25"/>
  <c r="J14" i="25"/>
  <c r="I100" i="25"/>
  <c r="M210" i="25"/>
  <c r="I85" i="25"/>
  <c r="D234" i="22"/>
  <c r="G360" i="22"/>
  <c r="D202" i="22"/>
  <c r="D57" i="22"/>
  <c r="M100" i="22"/>
  <c r="H38" i="22"/>
  <c r="F16" i="22"/>
  <c r="M233" i="22"/>
  <c r="F167" i="25"/>
  <c r="M167" i="25"/>
  <c r="E167" i="25"/>
  <c r="J167" i="25"/>
  <c r="G167" i="25"/>
  <c r="N167" i="25"/>
  <c r="L167" i="25"/>
  <c r="M86" i="25"/>
  <c r="K86" i="25"/>
  <c r="H86" i="25"/>
  <c r="F86" i="25"/>
  <c r="L86" i="25"/>
  <c r="N86" i="25"/>
  <c r="I145" i="25"/>
  <c r="E145" i="25"/>
  <c r="H145" i="25"/>
  <c r="K145" i="25"/>
  <c r="F145" i="25"/>
  <c r="H365" i="25"/>
  <c r="I365" i="25"/>
  <c r="F365" i="25"/>
  <c r="G365" i="25"/>
  <c r="J365" i="25"/>
  <c r="L365" i="25"/>
  <c r="F109" i="25"/>
  <c r="L109" i="25"/>
  <c r="I109" i="25"/>
  <c r="N109" i="25"/>
  <c r="K109" i="25"/>
  <c r="G109" i="25"/>
  <c r="H109" i="25"/>
  <c r="L254" i="25"/>
  <c r="M254" i="25"/>
  <c r="E254" i="25"/>
  <c r="G254" i="25"/>
  <c r="H254" i="25"/>
  <c r="J254" i="25"/>
  <c r="L84" i="25"/>
  <c r="N84" i="25"/>
  <c r="J84" i="25"/>
  <c r="F84" i="25"/>
  <c r="M84" i="25"/>
  <c r="K84" i="25"/>
  <c r="I84" i="25"/>
  <c r="N275" i="25"/>
  <c r="K275" i="25"/>
  <c r="J275" i="25"/>
  <c r="M275" i="25"/>
  <c r="E19" i="25"/>
  <c r="M19" i="25"/>
  <c r="N19" i="25"/>
  <c r="G19" i="25"/>
  <c r="I65" i="25"/>
  <c r="H65" i="25"/>
  <c r="E65" i="25"/>
  <c r="M65" i="25"/>
  <c r="N65" i="25"/>
  <c r="K65" i="25"/>
  <c r="E296" i="25"/>
  <c r="J296" i="25"/>
  <c r="K296" i="25"/>
  <c r="I296" i="25"/>
  <c r="G296" i="25"/>
  <c r="N296" i="25"/>
  <c r="H296" i="25"/>
  <c r="L296" i="25"/>
  <c r="J125" i="25"/>
  <c r="L125" i="25"/>
  <c r="F125" i="25"/>
  <c r="H125" i="25"/>
  <c r="E125" i="25"/>
  <c r="G125" i="25"/>
  <c r="K125" i="25"/>
  <c r="J351" i="25"/>
  <c r="M351" i="25"/>
  <c r="L351" i="25"/>
  <c r="N351" i="25"/>
  <c r="K351" i="25"/>
  <c r="F351" i="25"/>
  <c r="E351" i="25"/>
  <c r="H351" i="25"/>
  <c r="G351" i="25"/>
  <c r="F95" i="25"/>
  <c r="M95" i="25"/>
  <c r="G95" i="25"/>
  <c r="K95" i="25"/>
  <c r="E95" i="25"/>
  <c r="J95" i="25"/>
  <c r="L95" i="25"/>
  <c r="H95" i="25"/>
  <c r="I95" i="25"/>
  <c r="N97" i="25"/>
  <c r="K97" i="25"/>
  <c r="G97" i="25"/>
  <c r="I97" i="25"/>
  <c r="F97" i="25"/>
  <c r="M97" i="25"/>
  <c r="J97" i="25"/>
  <c r="H97" i="25"/>
  <c r="G372" i="25"/>
  <c r="N372" i="25"/>
  <c r="L372" i="25"/>
  <c r="J372" i="25"/>
  <c r="M372" i="25"/>
  <c r="E372" i="25"/>
  <c r="N201" i="25"/>
  <c r="G201" i="25"/>
  <c r="J201" i="25"/>
  <c r="M201" i="25"/>
  <c r="E201" i="25"/>
  <c r="H201" i="25"/>
  <c r="N299" i="25"/>
  <c r="K299" i="25"/>
  <c r="J299" i="25"/>
  <c r="H299" i="25"/>
  <c r="G299" i="25"/>
  <c r="I299" i="25"/>
  <c r="J107" i="25"/>
  <c r="L107" i="25"/>
  <c r="M107" i="25"/>
  <c r="E107" i="25"/>
  <c r="H107" i="25"/>
  <c r="K107" i="25"/>
  <c r="N183" i="25"/>
  <c r="L183" i="25"/>
  <c r="F183" i="25"/>
  <c r="E183" i="25"/>
  <c r="J183" i="25"/>
  <c r="K183" i="25"/>
  <c r="N326" i="25"/>
  <c r="K326" i="25"/>
  <c r="G326" i="25"/>
  <c r="J326" i="25"/>
  <c r="H326" i="25"/>
  <c r="M326" i="25"/>
  <c r="E326" i="25"/>
  <c r="M166" i="25"/>
  <c r="N166" i="25"/>
  <c r="E166" i="25"/>
  <c r="I166" i="25"/>
  <c r="H166" i="25"/>
  <c r="G166" i="25"/>
  <c r="J166" i="25"/>
  <c r="L166" i="25"/>
  <c r="F166" i="25"/>
  <c r="L238" i="25"/>
  <c r="M238" i="25"/>
  <c r="K238" i="25"/>
  <c r="H238" i="25"/>
  <c r="J238" i="25"/>
  <c r="I238" i="25"/>
  <c r="F238" i="25"/>
  <c r="L138" i="25"/>
  <c r="N138" i="25"/>
  <c r="K138" i="25"/>
  <c r="E138" i="25"/>
  <c r="F138" i="25"/>
  <c r="J138" i="25"/>
  <c r="M138" i="25"/>
  <c r="H138" i="25"/>
  <c r="I138" i="25"/>
  <c r="F17" i="25"/>
  <c r="H17" i="25"/>
  <c r="E17" i="25"/>
  <c r="N17" i="25"/>
  <c r="K17" i="25"/>
  <c r="I17" i="25"/>
  <c r="L17" i="25"/>
  <c r="D206" i="22"/>
  <c r="L206" i="22"/>
  <c r="F206" i="22"/>
  <c r="N206" i="22"/>
  <c r="J206" i="22"/>
  <c r="M206" i="22"/>
  <c r="I206" i="22"/>
  <c r="G206" i="22"/>
  <c r="E206" i="22"/>
  <c r="G178" i="22"/>
  <c r="D178" i="22"/>
  <c r="J73" i="22"/>
  <c r="M73" i="22"/>
  <c r="D73" i="22"/>
  <c r="I73" i="22"/>
  <c r="I282" i="22"/>
  <c r="K282" i="22"/>
  <c r="E282" i="22"/>
  <c r="H282" i="22"/>
  <c r="G282" i="22"/>
  <c r="L282" i="22"/>
  <c r="H147" i="22"/>
  <c r="G147" i="22"/>
  <c r="M147" i="22"/>
  <c r="L147" i="22"/>
  <c r="G121" i="22"/>
  <c r="K121" i="22"/>
  <c r="I121" i="22"/>
  <c r="D121" i="22"/>
  <c r="F121" i="22"/>
  <c r="H121" i="22"/>
  <c r="E33" i="22"/>
  <c r="L33" i="22"/>
  <c r="F33" i="22"/>
  <c r="M33" i="22"/>
  <c r="I33" i="22"/>
  <c r="K33" i="22"/>
  <c r="L44" i="25"/>
  <c r="G44" i="25"/>
  <c r="M44" i="25"/>
  <c r="H44" i="25"/>
  <c r="N44" i="25"/>
  <c r="F44" i="25"/>
  <c r="J44" i="25"/>
  <c r="M138" i="22"/>
  <c r="J138" i="22"/>
  <c r="I138" i="22"/>
  <c r="N138" i="22"/>
  <c r="K138" i="22"/>
  <c r="F13" i="22"/>
  <c r="D13" i="22"/>
  <c r="N13" i="22"/>
  <c r="K13" i="22"/>
  <c r="H13" i="22"/>
  <c r="G13" i="22"/>
  <c r="E13" i="22"/>
  <c r="I13" i="22"/>
  <c r="E316" i="22"/>
  <c r="I316" i="22"/>
  <c r="D316" i="22"/>
  <c r="N316" i="22"/>
  <c r="F316" i="22"/>
  <c r="K71" i="22"/>
  <c r="J71" i="22"/>
  <c r="I71" i="22"/>
  <c r="M71" i="22"/>
  <c r="E71" i="22"/>
  <c r="H71" i="22"/>
  <c r="D71" i="22"/>
  <c r="F71" i="22"/>
  <c r="F378" i="22"/>
  <c r="K378" i="22"/>
  <c r="N378" i="22"/>
  <c r="M378" i="22"/>
  <c r="I378" i="22"/>
  <c r="G378" i="22"/>
  <c r="D378" i="22"/>
  <c r="H378" i="22"/>
  <c r="H114" i="25"/>
  <c r="F114" i="25"/>
  <c r="N114" i="25"/>
  <c r="M114" i="25"/>
  <c r="L114" i="25"/>
  <c r="K114" i="25"/>
  <c r="D119" i="22"/>
  <c r="M119" i="22"/>
  <c r="N119" i="22"/>
  <c r="K119" i="22"/>
  <c r="H119" i="22"/>
  <c r="I119" i="22"/>
  <c r="G119" i="22"/>
  <c r="L119" i="22"/>
  <c r="F119" i="22"/>
  <c r="E119" i="22"/>
  <c r="I377" i="22"/>
  <c r="E377" i="22"/>
  <c r="F377" i="22"/>
  <c r="N377" i="22"/>
  <c r="H377" i="22"/>
  <c r="J377" i="22"/>
  <c r="D377" i="22"/>
  <c r="K377" i="22"/>
  <c r="G377" i="22"/>
  <c r="L377" i="22"/>
  <c r="M377" i="22"/>
  <c r="J68" i="22"/>
  <c r="E68" i="22"/>
  <c r="N68" i="22"/>
  <c r="D68" i="22"/>
  <c r="H68" i="22"/>
  <c r="I68" i="22"/>
  <c r="L68" i="22"/>
  <c r="K68" i="22"/>
  <c r="F68" i="22"/>
  <c r="G68" i="22"/>
  <c r="M68" i="22"/>
  <c r="N277" i="22"/>
  <c r="K277" i="22"/>
  <c r="J277" i="22"/>
  <c r="D277" i="22"/>
  <c r="L277" i="22"/>
  <c r="F277" i="22"/>
  <c r="E277" i="22"/>
  <c r="G277" i="22"/>
  <c r="I277" i="22"/>
  <c r="H277" i="22"/>
  <c r="M277" i="22"/>
  <c r="L351" i="22"/>
  <c r="F351" i="22"/>
  <c r="N351" i="22"/>
  <c r="G351" i="22"/>
  <c r="H351" i="22"/>
  <c r="K351" i="22"/>
  <c r="M351" i="22"/>
  <c r="J351" i="22"/>
  <c r="E351" i="22"/>
  <c r="D351" i="22"/>
  <c r="I351" i="22"/>
  <c r="K197" i="22"/>
  <c r="D197" i="22"/>
  <c r="I197" i="22"/>
  <c r="G197" i="22"/>
  <c r="J197" i="22"/>
  <c r="F197" i="22"/>
  <c r="M197" i="22"/>
  <c r="N197" i="22"/>
  <c r="H197" i="22"/>
  <c r="E197" i="22"/>
  <c r="L197" i="22"/>
  <c r="N114" i="22"/>
  <c r="M114" i="22"/>
  <c r="E114" i="22"/>
  <c r="F114" i="22"/>
  <c r="J114" i="22"/>
  <c r="D114" i="22"/>
  <c r="K114" i="22"/>
  <c r="H114" i="22"/>
  <c r="I114" i="22"/>
  <c r="G114" i="22"/>
  <c r="L114" i="22"/>
  <c r="L327" i="22"/>
  <c r="M327" i="22"/>
  <c r="J327" i="22"/>
  <c r="F327" i="22"/>
  <c r="E327" i="22"/>
  <c r="K327" i="22"/>
  <c r="H327" i="22"/>
  <c r="N327" i="22"/>
  <c r="D327" i="22"/>
  <c r="I327" i="22"/>
  <c r="G327" i="22"/>
  <c r="G272" i="22"/>
  <c r="E272" i="22"/>
  <c r="L272" i="22"/>
  <c r="N272" i="22"/>
  <c r="J272" i="22"/>
  <c r="I272" i="22"/>
  <c r="D272" i="22"/>
  <c r="H272" i="22"/>
  <c r="F272" i="22"/>
  <c r="K272" i="22"/>
  <c r="M272" i="22"/>
  <c r="F253" i="22"/>
  <c r="L253" i="22"/>
  <c r="K253" i="22"/>
  <c r="G253" i="22"/>
  <c r="N253" i="22"/>
  <c r="H253" i="22"/>
  <c r="M253" i="22"/>
  <c r="J253" i="22"/>
  <c r="E253" i="22"/>
  <c r="D253" i="22"/>
  <c r="I253" i="22"/>
  <c r="F310" i="22"/>
  <c r="K310" i="22"/>
  <c r="E310" i="22"/>
  <c r="N310" i="22"/>
  <c r="G310" i="22"/>
  <c r="I310" i="22"/>
  <c r="D310" i="22"/>
  <c r="L310" i="22"/>
  <c r="M310" i="22"/>
  <c r="H310" i="22"/>
  <c r="J310" i="22"/>
  <c r="K371" i="22"/>
  <c r="H371" i="22"/>
  <c r="N371" i="22"/>
  <c r="I371" i="22"/>
  <c r="F371" i="22"/>
  <c r="M371" i="22"/>
  <c r="G371" i="22"/>
  <c r="L371" i="22"/>
  <c r="E371" i="22"/>
  <c r="J371" i="22"/>
  <c r="D371" i="22"/>
  <c r="N355" i="22"/>
  <c r="I355" i="22"/>
  <c r="F355" i="22"/>
  <c r="D355" i="22"/>
  <c r="L355" i="22"/>
  <c r="M355" i="22"/>
  <c r="J355" i="22"/>
  <c r="G355" i="22"/>
  <c r="E355" i="22"/>
  <c r="K355" i="22"/>
  <c r="L255" i="22"/>
  <c r="D255" i="22"/>
  <c r="F255" i="22"/>
  <c r="E255" i="22"/>
  <c r="I255" i="22"/>
  <c r="N255" i="22"/>
  <c r="H255" i="22"/>
  <c r="G255" i="22"/>
  <c r="J255" i="22"/>
  <c r="K255" i="22"/>
  <c r="I360" i="22"/>
  <c r="F360" i="22"/>
  <c r="N360" i="22"/>
  <c r="E360" i="22"/>
  <c r="M360" i="22"/>
  <c r="J360" i="22"/>
  <c r="D360" i="22"/>
  <c r="H360" i="22"/>
  <c r="K360" i="22"/>
  <c r="D356" i="22"/>
  <c r="F356" i="22"/>
  <c r="M356" i="22"/>
  <c r="N356" i="22"/>
  <c r="E356" i="22"/>
  <c r="H356" i="22"/>
  <c r="G356" i="22"/>
  <c r="K356" i="22"/>
  <c r="L356" i="22"/>
  <c r="J356" i="22"/>
  <c r="I356" i="22"/>
  <c r="I19" i="25"/>
  <c r="H83" i="25"/>
  <c r="I147" i="25"/>
  <c r="G211" i="25"/>
  <c r="L275" i="25"/>
  <c r="G339" i="25"/>
  <c r="L403" i="25"/>
  <c r="E84" i="25"/>
  <c r="F169" i="25"/>
  <c r="F254" i="25"/>
  <c r="J109" i="25"/>
  <c r="M194" i="25"/>
  <c r="E280" i="25"/>
  <c r="M365" i="25"/>
  <c r="F90" i="25"/>
  <c r="M261" i="25"/>
  <c r="K33" i="25"/>
  <c r="L204" i="25"/>
  <c r="M374" i="25"/>
  <c r="L284" i="25"/>
  <c r="L330" i="25"/>
  <c r="F21" i="25"/>
  <c r="K358" i="25"/>
  <c r="L71" i="25"/>
  <c r="H167" i="25"/>
  <c r="H183" i="25"/>
  <c r="I327" i="25"/>
  <c r="G25" i="25"/>
  <c r="J46" i="25"/>
  <c r="N238" i="25"/>
  <c r="G260" i="25"/>
  <c r="I366" i="25"/>
  <c r="L388" i="25"/>
  <c r="I29" i="25"/>
  <c r="J114" i="25"/>
  <c r="J178" i="25"/>
  <c r="N306" i="25"/>
  <c r="G328" i="25"/>
  <c r="I229" i="25"/>
  <c r="E44" i="25"/>
  <c r="J86" i="25"/>
  <c r="M129" i="25"/>
  <c r="E49" i="25"/>
  <c r="M305" i="25"/>
  <c r="E266" i="25"/>
  <c r="I213" i="25"/>
  <c r="E124" i="25"/>
  <c r="E43" i="25"/>
  <c r="G107" i="25"/>
  <c r="L171" i="25"/>
  <c r="J235" i="25"/>
  <c r="E299" i="25"/>
  <c r="J363" i="25"/>
  <c r="N30" i="25"/>
  <c r="L116" i="25"/>
  <c r="I201" i="25"/>
  <c r="L286" i="25"/>
  <c r="K372" i="25"/>
  <c r="G56" i="25"/>
  <c r="L141" i="25"/>
  <c r="K226" i="25"/>
  <c r="I397" i="25"/>
  <c r="L154" i="25"/>
  <c r="L97" i="25"/>
  <c r="N70" i="25"/>
  <c r="I326" i="25"/>
  <c r="F288" i="25"/>
  <c r="N145" i="25"/>
  <c r="G356" i="25"/>
  <c r="L381" i="25"/>
  <c r="B7" i="11"/>
  <c r="C7" i="11" s="1"/>
  <c r="O7" i="11" s="1"/>
  <c r="B11" i="11"/>
  <c r="C11" i="11" s="1"/>
  <c r="O11" i="11" s="1"/>
  <c r="B15" i="11"/>
  <c r="C15" i="11" s="1"/>
  <c r="O15" i="11" s="1"/>
  <c r="B19" i="11"/>
  <c r="C19" i="11" s="1"/>
  <c r="O19" i="11" s="1"/>
  <c r="B23" i="11"/>
  <c r="C23" i="11" s="1"/>
  <c r="O23" i="11" s="1"/>
  <c r="B27" i="11"/>
  <c r="C27" i="11" s="1"/>
  <c r="O27" i="11" s="1"/>
  <c r="B31" i="11"/>
  <c r="C31" i="11" s="1"/>
  <c r="O31" i="11" s="1"/>
  <c r="B35" i="11"/>
  <c r="C35" i="11" s="1"/>
  <c r="O35" i="11" s="1"/>
  <c r="B39" i="11"/>
  <c r="C39" i="11" s="1"/>
  <c r="O39" i="11" s="1"/>
  <c r="B43" i="11"/>
  <c r="C43" i="11" s="1"/>
  <c r="O43" i="11" s="1"/>
  <c r="B47" i="11"/>
  <c r="C47" i="11" s="1"/>
  <c r="O47" i="11" s="1"/>
  <c r="B51" i="11"/>
  <c r="C51" i="11" s="1"/>
  <c r="O51" i="11" s="1"/>
  <c r="B55" i="11"/>
  <c r="C55" i="11" s="1"/>
  <c r="O55" i="11" s="1"/>
  <c r="B59" i="11"/>
  <c r="C59" i="11" s="1"/>
  <c r="O59" i="11" s="1"/>
  <c r="B63" i="11"/>
  <c r="C63" i="11" s="1"/>
  <c r="O63" i="11" s="1"/>
  <c r="B67" i="11"/>
  <c r="C67" i="11" s="1"/>
  <c r="O67" i="11" s="1"/>
  <c r="B71" i="11"/>
  <c r="C71" i="11" s="1"/>
  <c r="O71" i="11" s="1"/>
  <c r="B75" i="11"/>
  <c r="C75" i="11" s="1"/>
  <c r="O75" i="11" s="1"/>
  <c r="B79" i="11"/>
  <c r="C79" i="11" s="1"/>
  <c r="O79" i="11" s="1"/>
  <c r="B83" i="11"/>
  <c r="C83" i="11" s="1"/>
  <c r="O83" i="11" s="1"/>
  <c r="B87" i="11"/>
  <c r="C87" i="11" s="1"/>
  <c r="O87" i="11" s="1"/>
  <c r="B91" i="11"/>
  <c r="C91" i="11" s="1"/>
  <c r="O91" i="11" s="1"/>
  <c r="B95" i="11"/>
  <c r="C95" i="11" s="1"/>
  <c r="O95" i="11" s="1"/>
  <c r="B99" i="11"/>
  <c r="C99" i="11" s="1"/>
  <c r="O99" i="11" s="1"/>
  <c r="B103" i="11"/>
  <c r="C103" i="11" s="1"/>
  <c r="O103" i="11" s="1"/>
  <c r="B107" i="11"/>
  <c r="C107" i="11" s="1"/>
  <c r="O107" i="11" s="1"/>
  <c r="B111" i="11"/>
  <c r="C111" i="11" s="1"/>
  <c r="O111" i="11" s="1"/>
  <c r="B115" i="11"/>
  <c r="C115" i="11" s="1"/>
  <c r="O115" i="11" s="1"/>
  <c r="B119" i="11"/>
  <c r="C119" i="11" s="1"/>
  <c r="O119" i="11" s="1"/>
  <c r="B123" i="11"/>
  <c r="C123" i="11" s="1"/>
  <c r="O123" i="11" s="1"/>
  <c r="B127" i="11"/>
  <c r="C127" i="11" s="1"/>
  <c r="O127" i="11" s="1"/>
  <c r="B131" i="11"/>
  <c r="C131" i="11" s="1"/>
  <c r="O131" i="11" s="1"/>
  <c r="B135" i="11"/>
  <c r="C135" i="11" s="1"/>
  <c r="O135" i="11" s="1"/>
  <c r="B139" i="11"/>
  <c r="C139" i="11" s="1"/>
  <c r="O139" i="11" s="1"/>
  <c r="B143" i="11"/>
  <c r="C143" i="11" s="1"/>
  <c r="O143" i="11" s="1"/>
  <c r="B147" i="11"/>
  <c r="C147" i="11" s="1"/>
  <c r="O147" i="11" s="1"/>
  <c r="B151" i="11"/>
  <c r="C151" i="11" s="1"/>
  <c r="O151" i="11" s="1"/>
  <c r="B155" i="11"/>
  <c r="C155" i="11" s="1"/>
  <c r="O155" i="11" s="1"/>
  <c r="B159" i="11"/>
  <c r="C159" i="11" s="1"/>
  <c r="O159" i="11" s="1"/>
  <c r="B163" i="11"/>
  <c r="C163" i="11" s="1"/>
  <c r="O163" i="11" s="1"/>
  <c r="B167" i="11"/>
  <c r="C167" i="11" s="1"/>
  <c r="O167" i="11" s="1"/>
  <c r="B171" i="11"/>
  <c r="C171" i="11" s="1"/>
  <c r="O171" i="11" s="1"/>
  <c r="B175" i="11"/>
  <c r="C175" i="11" s="1"/>
  <c r="O175" i="11" s="1"/>
  <c r="B179" i="11"/>
  <c r="C179" i="11" s="1"/>
  <c r="O179" i="11" s="1"/>
  <c r="B183" i="11"/>
  <c r="C183" i="11" s="1"/>
  <c r="O183" i="11" s="1"/>
  <c r="B187" i="11"/>
  <c r="C187" i="11" s="1"/>
  <c r="O187" i="11" s="1"/>
  <c r="B191" i="11"/>
  <c r="C191" i="11" s="1"/>
  <c r="O191" i="11" s="1"/>
  <c r="B195" i="11"/>
  <c r="C195" i="11" s="1"/>
  <c r="O195" i="11" s="1"/>
  <c r="B199" i="11"/>
  <c r="C199" i="11" s="1"/>
  <c r="O199" i="11" s="1"/>
  <c r="B203" i="11"/>
  <c r="C203" i="11" s="1"/>
  <c r="O203" i="11" s="1"/>
  <c r="B207" i="11"/>
  <c r="C207" i="11" s="1"/>
  <c r="O207" i="11" s="1"/>
  <c r="B211" i="11"/>
  <c r="C211" i="11" s="1"/>
  <c r="O211" i="11" s="1"/>
  <c r="B215" i="11"/>
  <c r="C215" i="11" s="1"/>
  <c r="O215" i="11" s="1"/>
  <c r="B219" i="11"/>
  <c r="C219" i="11" s="1"/>
  <c r="O219" i="11" s="1"/>
  <c r="B223" i="11"/>
  <c r="C223" i="11" s="1"/>
  <c r="O223" i="11" s="1"/>
  <c r="B227" i="11"/>
  <c r="C227" i="11" s="1"/>
  <c r="O227" i="11" s="1"/>
  <c r="B231" i="11"/>
  <c r="C231" i="11" s="1"/>
  <c r="O231" i="11" s="1"/>
  <c r="B235" i="11"/>
  <c r="C235" i="11" s="1"/>
  <c r="O235" i="11" s="1"/>
  <c r="B239" i="11"/>
  <c r="C239" i="11" s="1"/>
  <c r="O239" i="11" s="1"/>
  <c r="B243" i="11"/>
  <c r="C243" i="11" s="1"/>
  <c r="O243" i="11" s="1"/>
  <c r="B247" i="11"/>
  <c r="C247" i="11" s="1"/>
  <c r="O247" i="11" s="1"/>
  <c r="B251" i="11"/>
  <c r="C251" i="11" s="1"/>
  <c r="O251" i="11" s="1"/>
  <c r="B255" i="11"/>
  <c r="C255" i="11" s="1"/>
  <c r="O255" i="11" s="1"/>
  <c r="B259" i="11"/>
  <c r="C259" i="11" s="1"/>
  <c r="O259" i="11" s="1"/>
  <c r="B263" i="11"/>
  <c r="C263" i="11" s="1"/>
  <c r="O263" i="11" s="1"/>
  <c r="B267" i="11"/>
  <c r="C267" i="11" s="1"/>
  <c r="O267" i="11" s="1"/>
  <c r="B271" i="11"/>
  <c r="C271" i="11" s="1"/>
  <c r="O271" i="11" s="1"/>
  <c r="B275" i="11"/>
  <c r="C275" i="11" s="1"/>
  <c r="O275" i="11" s="1"/>
  <c r="B279" i="11"/>
  <c r="C279" i="11" s="1"/>
  <c r="O279" i="11" s="1"/>
  <c r="B283" i="11"/>
  <c r="C283" i="11" s="1"/>
  <c r="O283" i="11" s="1"/>
  <c r="B287" i="11"/>
  <c r="C287" i="11" s="1"/>
  <c r="O287" i="11" s="1"/>
  <c r="B291" i="11"/>
  <c r="C291" i="11" s="1"/>
  <c r="O291" i="11" s="1"/>
  <c r="B295" i="11"/>
  <c r="C295" i="11" s="1"/>
  <c r="O295" i="11" s="1"/>
  <c r="B299" i="11"/>
  <c r="C299" i="11" s="1"/>
  <c r="O299" i="11" s="1"/>
  <c r="B303" i="11"/>
  <c r="C303" i="11" s="1"/>
  <c r="O303" i="11" s="1"/>
  <c r="B307" i="11"/>
  <c r="C307" i="11" s="1"/>
  <c r="O307" i="11" s="1"/>
  <c r="B311" i="11"/>
  <c r="C311" i="11" s="1"/>
  <c r="O311" i="11" s="1"/>
  <c r="B315" i="11"/>
  <c r="C315" i="11" s="1"/>
  <c r="O315" i="11" s="1"/>
  <c r="B319" i="11"/>
  <c r="C319" i="11" s="1"/>
  <c r="O319" i="11" s="1"/>
  <c r="B323" i="11"/>
  <c r="C323" i="11" s="1"/>
  <c r="O323" i="11" s="1"/>
  <c r="B327" i="11"/>
  <c r="C327" i="11" s="1"/>
  <c r="O327" i="11" s="1"/>
  <c r="B331" i="11"/>
  <c r="C331" i="11" s="1"/>
  <c r="O331" i="11" s="1"/>
  <c r="B335" i="11"/>
  <c r="C335" i="11" s="1"/>
  <c r="O335" i="11" s="1"/>
  <c r="B339" i="11"/>
  <c r="C339" i="11" s="1"/>
  <c r="O339" i="11" s="1"/>
  <c r="B343" i="11"/>
  <c r="C343" i="11" s="1"/>
  <c r="O343" i="11" s="1"/>
  <c r="B8" i="11"/>
  <c r="C8" i="11" s="1"/>
  <c r="O8" i="11" s="1"/>
  <c r="B12" i="11"/>
  <c r="C12" i="11" s="1"/>
  <c r="O12" i="11" s="1"/>
  <c r="B16" i="11"/>
  <c r="C16" i="11" s="1"/>
  <c r="O16" i="11" s="1"/>
  <c r="B20" i="11"/>
  <c r="C20" i="11" s="1"/>
  <c r="O20" i="11" s="1"/>
  <c r="B24" i="11"/>
  <c r="C24" i="11" s="1"/>
  <c r="O24" i="11" s="1"/>
  <c r="B28" i="11"/>
  <c r="C28" i="11" s="1"/>
  <c r="O28" i="11" s="1"/>
  <c r="B32" i="11"/>
  <c r="C32" i="11" s="1"/>
  <c r="O32" i="11" s="1"/>
  <c r="B36" i="11"/>
  <c r="C36" i="11" s="1"/>
  <c r="O36" i="11" s="1"/>
  <c r="B40" i="11"/>
  <c r="C40" i="11" s="1"/>
  <c r="O40" i="11" s="1"/>
  <c r="B44" i="11"/>
  <c r="C44" i="11" s="1"/>
  <c r="O44" i="11" s="1"/>
  <c r="B48" i="11"/>
  <c r="C48" i="11" s="1"/>
  <c r="O48" i="11" s="1"/>
  <c r="B52" i="11"/>
  <c r="C52" i="11" s="1"/>
  <c r="O52" i="11" s="1"/>
  <c r="B56" i="11"/>
  <c r="C56" i="11" s="1"/>
  <c r="O56" i="11" s="1"/>
  <c r="B60" i="11"/>
  <c r="C60" i="11" s="1"/>
  <c r="O60" i="11" s="1"/>
  <c r="B64" i="11"/>
  <c r="C64" i="11" s="1"/>
  <c r="O64" i="11" s="1"/>
  <c r="B68" i="11"/>
  <c r="C68" i="11" s="1"/>
  <c r="O68" i="11" s="1"/>
  <c r="B72" i="11"/>
  <c r="C72" i="11" s="1"/>
  <c r="O72" i="11" s="1"/>
  <c r="B76" i="11"/>
  <c r="C76" i="11" s="1"/>
  <c r="O76" i="11" s="1"/>
  <c r="B80" i="11"/>
  <c r="C80" i="11" s="1"/>
  <c r="O80" i="11" s="1"/>
  <c r="B84" i="11"/>
  <c r="C84" i="11" s="1"/>
  <c r="O84" i="11" s="1"/>
  <c r="B88" i="11"/>
  <c r="C88" i="11" s="1"/>
  <c r="O88" i="11" s="1"/>
  <c r="B92" i="11"/>
  <c r="C92" i="11" s="1"/>
  <c r="O92" i="11" s="1"/>
  <c r="B96" i="11"/>
  <c r="C96" i="11" s="1"/>
  <c r="O96" i="11" s="1"/>
  <c r="B100" i="11"/>
  <c r="C100" i="11" s="1"/>
  <c r="O100" i="11" s="1"/>
  <c r="B104" i="11"/>
  <c r="C104" i="11" s="1"/>
  <c r="O104" i="11" s="1"/>
  <c r="B108" i="11"/>
  <c r="C108" i="11" s="1"/>
  <c r="O108" i="11" s="1"/>
  <c r="B112" i="11"/>
  <c r="C112" i="11" s="1"/>
  <c r="O112" i="11" s="1"/>
  <c r="B116" i="11"/>
  <c r="C116" i="11" s="1"/>
  <c r="O116" i="11" s="1"/>
  <c r="B120" i="11"/>
  <c r="C120" i="11" s="1"/>
  <c r="O120" i="11" s="1"/>
  <c r="B124" i="11"/>
  <c r="C124" i="11" s="1"/>
  <c r="O124" i="11" s="1"/>
  <c r="B128" i="11"/>
  <c r="C128" i="11" s="1"/>
  <c r="O128" i="11" s="1"/>
  <c r="B132" i="11"/>
  <c r="C132" i="11" s="1"/>
  <c r="O132" i="11" s="1"/>
  <c r="B136" i="11"/>
  <c r="C136" i="11" s="1"/>
  <c r="O136" i="11" s="1"/>
  <c r="B140" i="11"/>
  <c r="C140" i="11" s="1"/>
  <c r="O140" i="11" s="1"/>
  <c r="B144" i="11"/>
  <c r="C144" i="11" s="1"/>
  <c r="O144" i="11" s="1"/>
  <c r="B148" i="11"/>
  <c r="C148" i="11" s="1"/>
  <c r="O148" i="11" s="1"/>
  <c r="B152" i="11"/>
  <c r="C152" i="11" s="1"/>
  <c r="O152" i="11" s="1"/>
  <c r="B156" i="11"/>
  <c r="C156" i="11" s="1"/>
  <c r="O156" i="11" s="1"/>
  <c r="B160" i="11"/>
  <c r="C160" i="11" s="1"/>
  <c r="O160" i="11" s="1"/>
  <c r="B164" i="11"/>
  <c r="C164" i="11" s="1"/>
  <c r="O164" i="11" s="1"/>
  <c r="B168" i="11"/>
  <c r="C168" i="11" s="1"/>
  <c r="O168" i="11" s="1"/>
  <c r="B172" i="11"/>
  <c r="C172" i="11" s="1"/>
  <c r="O172" i="11" s="1"/>
  <c r="B176" i="11"/>
  <c r="C176" i="11" s="1"/>
  <c r="O176" i="11" s="1"/>
  <c r="B180" i="11"/>
  <c r="C180" i="11" s="1"/>
  <c r="O180" i="11" s="1"/>
  <c r="B184" i="11"/>
  <c r="C184" i="11" s="1"/>
  <c r="O184" i="11" s="1"/>
  <c r="B188" i="11"/>
  <c r="C188" i="11" s="1"/>
  <c r="O188" i="11" s="1"/>
  <c r="B192" i="11"/>
  <c r="C192" i="11" s="1"/>
  <c r="O192" i="11" s="1"/>
  <c r="B196" i="11"/>
  <c r="C196" i="11" s="1"/>
  <c r="O196" i="11" s="1"/>
  <c r="B200" i="11"/>
  <c r="C200" i="11" s="1"/>
  <c r="O200" i="11" s="1"/>
  <c r="B204" i="11"/>
  <c r="C204" i="11" s="1"/>
  <c r="O204" i="11" s="1"/>
  <c r="B208" i="11"/>
  <c r="C208" i="11" s="1"/>
  <c r="O208" i="11" s="1"/>
  <c r="B212" i="11"/>
  <c r="C212" i="11" s="1"/>
  <c r="O212" i="11" s="1"/>
  <c r="B216" i="11"/>
  <c r="C216" i="11" s="1"/>
  <c r="O216" i="11" s="1"/>
  <c r="B220" i="11"/>
  <c r="C220" i="11" s="1"/>
  <c r="O220" i="11" s="1"/>
  <c r="B9" i="11"/>
  <c r="C9" i="11" s="1"/>
  <c r="O9" i="11" s="1"/>
  <c r="B17" i="11"/>
  <c r="C17" i="11" s="1"/>
  <c r="O17" i="11" s="1"/>
  <c r="B25" i="11"/>
  <c r="C25" i="11" s="1"/>
  <c r="O25" i="11" s="1"/>
  <c r="B33" i="11"/>
  <c r="C33" i="11" s="1"/>
  <c r="O33" i="11" s="1"/>
  <c r="B41" i="11"/>
  <c r="C41" i="11" s="1"/>
  <c r="O41" i="11" s="1"/>
  <c r="B49" i="11"/>
  <c r="C49" i="11" s="1"/>
  <c r="O49" i="11" s="1"/>
  <c r="B57" i="11"/>
  <c r="C57" i="11" s="1"/>
  <c r="O57" i="11" s="1"/>
  <c r="B65" i="11"/>
  <c r="C65" i="11" s="1"/>
  <c r="O65" i="11" s="1"/>
  <c r="B73" i="11"/>
  <c r="C73" i="11" s="1"/>
  <c r="O73" i="11" s="1"/>
  <c r="B81" i="11"/>
  <c r="C81" i="11" s="1"/>
  <c r="O81" i="11" s="1"/>
  <c r="B89" i="11"/>
  <c r="C89" i="11" s="1"/>
  <c r="O89" i="11" s="1"/>
  <c r="B97" i="11"/>
  <c r="C97" i="11" s="1"/>
  <c r="O97" i="11" s="1"/>
  <c r="B105" i="11"/>
  <c r="C105" i="11" s="1"/>
  <c r="O105" i="11" s="1"/>
  <c r="B113" i="11"/>
  <c r="C113" i="11" s="1"/>
  <c r="O113" i="11" s="1"/>
  <c r="B121" i="11"/>
  <c r="C121" i="11" s="1"/>
  <c r="O121" i="11" s="1"/>
  <c r="B129" i="11"/>
  <c r="C129" i="11" s="1"/>
  <c r="O129" i="11" s="1"/>
  <c r="B137" i="11"/>
  <c r="C137" i="11" s="1"/>
  <c r="O137" i="11" s="1"/>
  <c r="B145" i="11"/>
  <c r="C145" i="11" s="1"/>
  <c r="O145" i="11" s="1"/>
  <c r="B153" i="11"/>
  <c r="C153" i="11" s="1"/>
  <c r="O153" i="11" s="1"/>
  <c r="B161" i="11"/>
  <c r="C161" i="11" s="1"/>
  <c r="O161" i="11" s="1"/>
  <c r="B169" i="11"/>
  <c r="C169" i="11" s="1"/>
  <c r="O169" i="11" s="1"/>
  <c r="B177" i="11"/>
  <c r="C177" i="11" s="1"/>
  <c r="O177" i="11" s="1"/>
  <c r="B185" i="11"/>
  <c r="C185" i="11" s="1"/>
  <c r="O185" i="11" s="1"/>
  <c r="B193" i="11"/>
  <c r="C193" i="11" s="1"/>
  <c r="O193" i="11" s="1"/>
  <c r="B201" i="11"/>
  <c r="C201" i="11" s="1"/>
  <c r="O201" i="11" s="1"/>
  <c r="B209" i="11"/>
  <c r="C209" i="11" s="1"/>
  <c r="O209" i="11" s="1"/>
  <c r="B217" i="11"/>
  <c r="C217" i="11" s="1"/>
  <c r="O217" i="11" s="1"/>
  <c r="B224" i="11"/>
  <c r="C224" i="11" s="1"/>
  <c r="O224" i="11" s="1"/>
  <c r="B229" i="11"/>
  <c r="C229" i="11" s="1"/>
  <c r="O229" i="11" s="1"/>
  <c r="B234" i="11"/>
  <c r="C234" i="11" s="1"/>
  <c r="O234" i="11" s="1"/>
  <c r="B240" i="11"/>
  <c r="C240" i="11" s="1"/>
  <c r="O240" i="11" s="1"/>
  <c r="B245" i="11"/>
  <c r="C245" i="11" s="1"/>
  <c r="O245" i="11" s="1"/>
  <c r="B250" i="11"/>
  <c r="C250" i="11" s="1"/>
  <c r="O250" i="11" s="1"/>
  <c r="B256" i="11"/>
  <c r="C256" i="11" s="1"/>
  <c r="O256" i="11" s="1"/>
  <c r="B261" i="11"/>
  <c r="C261" i="11" s="1"/>
  <c r="O261" i="11" s="1"/>
  <c r="B266" i="11"/>
  <c r="C266" i="11" s="1"/>
  <c r="O266" i="11" s="1"/>
  <c r="B272" i="11"/>
  <c r="C272" i="11" s="1"/>
  <c r="O272" i="11" s="1"/>
  <c r="B277" i="11"/>
  <c r="C277" i="11" s="1"/>
  <c r="O277" i="11" s="1"/>
  <c r="B282" i="11"/>
  <c r="C282" i="11" s="1"/>
  <c r="O282" i="11" s="1"/>
  <c r="B288" i="11"/>
  <c r="C288" i="11" s="1"/>
  <c r="O288" i="11" s="1"/>
  <c r="B293" i="11"/>
  <c r="C293" i="11" s="1"/>
  <c r="O293" i="11" s="1"/>
  <c r="B298" i="11"/>
  <c r="C298" i="11" s="1"/>
  <c r="O298" i="11" s="1"/>
  <c r="B304" i="11"/>
  <c r="C304" i="11" s="1"/>
  <c r="O304" i="11" s="1"/>
  <c r="B309" i="11"/>
  <c r="C309" i="11" s="1"/>
  <c r="O309" i="11" s="1"/>
  <c r="B314" i="11"/>
  <c r="C314" i="11" s="1"/>
  <c r="O314" i="11" s="1"/>
  <c r="B320" i="11"/>
  <c r="C320" i="11" s="1"/>
  <c r="O320" i="11" s="1"/>
  <c r="B325" i="11"/>
  <c r="C325" i="11" s="1"/>
  <c r="O325" i="11" s="1"/>
  <c r="B330" i="11"/>
  <c r="C330" i="11" s="1"/>
  <c r="O330" i="11" s="1"/>
  <c r="B336" i="11"/>
  <c r="C336" i="11" s="1"/>
  <c r="O336" i="11" s="1"/>
  <c r="B341" i="11"/>
  <c r="C341" i="11" s="1"/>
  <c r="O341" i="11" s="1"/>
  <c r="B346" i="11"/>
  <c r="C346" i="11" s="1"/>
  <c r="O346" i="11" s="1"/>
  <c r="B350" i="11"/>
  <c r="C350" i="11" s="1"/>
  <c r="O350" i="11" s="1"/>
  <c r="B354" i="11"/>
  <c r="C354" i="11" s="1"/>
  <c r="O354" i="11" s="1"/>
  <c r="B358" i="11"/>
  <c r="C358" i="11" s="1"/>
  <c r="O358" i="11" s="1"/>
  <c r="B362" i="11"/>
  <c r="C362" i="11" s="1"/>
  <c r="O362" i="11" s="1"/>
  <c r="B366" i="11"/>
  <c r="C366" i="11" s="1"/>
  <c r="O366" i="11" s="1"/>
  <c r="B370" i="11"/>
  <c r="C370" i="11" s="1"/>
  <c r="O370" i="11" s="1"/>
  <c r="B374" i="11"/>
  <c r="C374" i="11" s="1"/>
  <c r="O374" i="11" s="1"/>
  <c r="B378" i="11"/>
  <c r="C378" i="11" s="1"/>
  <c r="O378" i="11" s="1"/>
  <c r="B382" i="11"/>
  <c r="C382" i="11" s="1"/>
  <c r="O382" i="11" s="1"/>
  <c r="B386" i="11"/>
  <c r="C386" i="11" s="1"/>
  <c r="O386" i="11" s="1"/>
  <c r="B390" i="11"/>
  <c r="C390" i="11" s="1"/>
  <c r="O390" i="11" s="1"/>
  <c r="B394" i="11"/>
  <c r="C394" i="11" s="1"/>
  <c r="O394" i="11" s="1"/>
  <c r="B398" i="11"/>
  <c r="C398" i="11" s="1"/>
  <c r="O398" i="11" s="1"/>
  <c r="B402" i="11"/>
  <c r="C402" i="11" s="1"/>
  <c r="O402" i="11" s="1"/>
  <c r="B4" i="11"/>
  <c r="C4" i="11" s="1"/>
  <c r="O4" i="11" s="1"/>
  <c r="B284" i="11"/>
  <c r="C284" i="11" s="1"/>
  <c r="O284" i="11" s="1"/>
  <c r="B294" i="11"/>
  <c r="C294" i="11" s="1"/>
  <c r="O294" i="11" s="1"/>
  <c r="B300" i="11"/>
  <c r="C300" i="11" s="1"/>
  <c r="O300" i="11" s="1"/>
  <c r="B310" i="11"/>
  <c r="C310" i="11" s="1"/>
  <c r="O310" i="11" s="1"/>
  <c r="B316" i="11"/>
  <c r="C316" i="11" s="1"/>
  <c r="O316" i="11" s="1"/>
  <c r="B326" i="11"/>
  <c r="C326" i="11" s="1"/>
  <c r="O326" i="11" s="1"/>
  <c r="B332" i="11"/>
  <c r="C332" i="11" s="1"/>
  <c r="O332" i="11" s="1"/>
  <c r="B342" i="11"/>
  <c r="C342" i="11" s="1"/>
  <c r="O342" i="11" s="1"/>
  <c r="B347" i="11"/>
  <c r="C347" i="11" s="1"/>
  <c r="O347" i="11" s="1"/>
  <c r="B355" i="11"/>
  <c r="C355" i="11" s="1"/>
  <c r="O355" i="11" s="1"/>
  <c r="B363" i="11"/>
  <c r="C363" i="11" s="1"/>
  <c r="O363" i="11" s="1"/>
  <c r="B367" i="11"/>
  <c r="C367" i="11" s="1"/>
  <c r="O367" i="11" s="1"/>
  <c r="B375" i="11"/>
  <c r="C375" i="11" s="1"/>
  <c r="O375" i="11" s="1"/>
  <c r="B379" i="11"/>
  <c r="C379" i="11" s="1"/>
  <c r="O379" i="11" s="1"/>
  <c r="B387" i="11"/>
  <c r="C387" i="11" s="1"/>
  <c r="O387" i="11" s="1"/>
  <c r="B391" i="11"/>
  <c r="C391" i="11" s="1"/>
  <c r="O391" i="11" s="1"/>
  <c r="B399" i="11"/>
  <c r="C399" i="11" s="1"/>
  <c r="O399" i="11" s="1"/>
  <c r="B5" i="11"/>
  <c r="C5" i="11" s="1"/>
  <c r="O5" i="11" s="1"/>
  <c r="B21" i="11"/>
  <c r="C21" i="11" s="1"/>
  <c r="O21" i="11" s="1"/>
  <c r="B29" i="11"/>
  <c r="C29" i="11" s="1"/>
  <c r="O29" i="11" s="1"/>
  <c r="B37" i="11"/>
  <c r="C37" i="11" s="1"/>
  <c r="O37" i="11" s="1"/>
  <c r="B53" i="11"/>
  <c r="C53" i="11" s="1"/>
  <c r="O53" i="11" s="1"/>
  <c r="B61" i="11"/>
  <c r="C61" i="11" s="1"/>
  <c r="O61" i="11" s="1"/>
  <c r="B77" i="11"/>
  <c r="C77" i="11" s="1"/>
  <c r="O77" i="11" s="1"/>
  <c r="B85" i="11"/>
  <c r="C85" i="11" s="1"/>
  <c r="O85" i="11" s="1"/>
  <c r="B101" i="11"/>
  <c r="C101" i="11" s="1"/>
  <c r="O101" i="11" s="1"/>
  <c r="B117" i="11"/>
  <c r="C117" i="11" s="1"/>
  <c r="O117" i="11" s="1"/>
  <c r="B125" i="11"/>
  <c r="C125" i="11" s="1"/>
  <c r="O125" i="11" s="1"/>
  <c r="B141" i="11"/>
  <c r="C141" i="11" s="1"/>
  <c r="O141" i="11" s="1"/>
  <c r="B157" i="11"/>
  <c r="C157" i="11" s="1"/>
  <c r="O157" i="11" s="1"/>
  <c r="B165" i="11"/>
  <c r="C165" i="11" s="1"/>
  <c r="O165" i="11" s="1"/>
  <c r="B181" i="11"/>
  <c r="C181" i="11" s="1"/>
  <c r="O181" i="11" s="1"/>
  <c r="B189" i="11"/>
  <c r="C189" i="11" s="1"/>
  <c r="O189" i="11" s="1"/>
  <c r="B205" i="11"/>
  <c r="C205" i="11" s="1"/>
  <c r="O205" i="11" s="1"/>
  <c r="B213" i="11"/>
  <c r="C213" i="11" s="1"/>
  <c r="O213" i="11" s="1"/>
  <c r="B226" i="11"/>
  <c r="C226" i="11" s="1"/>
  <c r="O226" i="11" s="1"/>
  <c r="B237" i="11"/>
  <c r="C237" i="11" s="1"/>
  <c r="O237" i="11" s="1"/>
  <c r="B242" i="11"/>
  <c r="C242" i="11" s="1"/>
  <c r="O242" i="11" s="1"/>
  <c r="B253" i="11"/>
  <c r="C253" i="11" s="1"/>
  <c r="O253" i="11" s="1"/>
  <c r="B258" i="11"/>
  <c r="C258" i="11" s="1"/>
  <c r="O258" i="11" s="1"/>
  <c r="B269" i="11"/>
  <c r="C269" i="11" s="1"/>
  <c r="O269" i="11" s="1"/>
  <c r="B280" i="11"/>
  <c r="C280" i="11" s="1"/>
  <c r="O280" i="11" s="1"/>
  <c r="B285" i="11"/>
  <c r="C285" i="11" s="1"/>
  <c r="O285" i="11" s="1"/>
  <c r="B296" i="11"/>
  <c r="C296" i="11" s="1"/>
  <c r="O296" i="11" s="1"/>
  <c r="B301" i="11"/>
  <c r="C301" i="11" s="1"/>
  <c r="O301" i="11" s="1"/>
  <c r="B312" i="11"/>
  <c r="C312" i="11" s="1"/>
  <c r="O312" i="11" s="1"/>
  <c r="B317" i="11"/>
  <c r="C317" i="11" s="1"/>
  <c r="O317" i="11" s="1"/>
  <c r="B328" i="11"/>
  <c r="C328" i="11" s="1"/>
  <c r="O328" i="11" s="1"/>
  <c r="B338" i="11"/>
  <c r="C338" i="11" s="1"/>
  <c r="O338" i="11" s="1"/>
  <c r="B344" i="11"/>
  <c r="C344" i="11" s="1"/>
  <c r="O344" i="11" s="1"/>
  <c r="B348" i="11"/>
  <c r="C348" i="11" s="1"/>
  <c r="O348" i="11" s="1"/>
  <c r="B356" i="11"/>
  <c r="C356" i="11" s="1"/>
  <c r="O356" i="11" s="1"/>
  <c r="B360" i="11"/>
  <c r="C360" i="11" s="1"/>
  <c r="O360" i="11" s="1"/>
  <c r="B368" i="11"/>
  <c r="C368" i="11" s="1"/>
  <c r="O368" i="11" s="1"/>
  <c r="B376" i="11"/>
  <c r="C376" i="11" s="1"/>
  <c r="O376" i="11" s="1"/>
  <c r="B380" i="11"/>
  <c r="C380" i="11" s="1"/>
  <c r="O380" i="11" s="1"/>
  <c r="B388" i="11"/>
  <c r="C388" i="11" s="1"/>
  <c r="O388" i="11" s="1"/>
  <c r="B392" i="11"/>
  <c r="C392" i="11" s="1"/>
  <c r="O392" i="11" s="1"/>
  <c r="B400" i="11"/>
  <c r="C400" i="11" s="1"/>
  <c r="O400" i="11" s="1"/>
  <c r="B404" i="11"/>
  <c r="C404" i="11" s="1"/>
  <c r="O404" i="11" s="1"/>
  <c r="B14" i="11"/>
  <c r="C14" i="11" s="1"/>
  <c r="O14" i="11" s="1"/>
  <c r="B22" i="11"/>
  <c r="C22" i="11" s="1"/>
  <c r="O22" i="11" s="1"/>
  <c r="B30" i="11"/>
  <c r="C30" i="11" s="1"/>
  <c r="O30" i="11" s="1"/>
  <c r="B46" i="11"/>
  <c r="C46" i="11" s="1"/>
  <c r="O46" i="11" s="1"/>
  <c r="B62" i="11"/>
  <c r="C62" i="11" s="1"/>
  <c r="O62" i="11" s="1"/>
  <c r="B70" i="11"/>
  <c r="C70" i="11" s="1"/>
  <c r="O70" i="11" s="1"/>
  <c r="B86" i="11"/>
  <c r="C86" i="11" s="1"/>
  <c r="O86" i="11" s="1"/>
  <c r="B94" i="11"/>
  <c r="C94" i="11" s="1"/>
  <c r="O94" i="11" s="1"/>
  <c r="B110" i="11"/>
  <c r="C110" i="11" s="1"/>
  <c r="O110" i="11" s="1"/>
  <c r="B126" i="11"/>
  <c r="C126" i="11" s="1"/>
  <c r="O126" i="11" s="1"/>
  <c r="B134" i="11"/>
  <c r="C134" i="11" s="1"/>
  <c r="O134" i="11" s="1"/>
  <c r="B150" i="11"/>
  <c r="C150" i="11" s="1"/>
  <c r="O150" i="11" s="1"/>
  <c r="B166" i="11"/>
  <c r="C166" i="11" s="1"/>
  <c r="O166" i="11" s="1"/>
  <c r="B174" i="11"/>
  <c r="C174" i="11" s="1"/>
  <c r="O174" i="11" s="1"/>
  <c r="B190" i="11"/>
  <c r="C190" i="11" s="1"/>
  <c r="O190" i="11" s="1"/>
  <c r="B198" i="11"/>
  <c r="C198" i="11" s="1"/>
  <c r="O198" i="11" s="1"/>
  <c r="B214" i="11"/>
  <c r="C214" i="11" s="1"/>
  <c r="O214" i="11" s="1"/>
  <c r="B222" i="11"/>
  <c r="C222" i="11" s="1"/>
  <c r="O222" i="11" s="1"/>
  <c r="B233" i="11"/>
  <c r="C233" i="11" s="1"/>
  <c r="O233" i="11" s="1"/>
  <c r="B244" i="11"/>
  <c r="C244" i="11" s="1"/>
  <c r="O244" i="11" s="1"/>
  <c r="B249" i="11"/>
  <c r="C249" i="11" s="1"/>
  <c r="O249" i="11" s="1"/>
  <c r="B260" i="11"/>
  <c r="C260" i="11" s="1"/>
  <c r="O260" i="11" s="1"/>
  <c r="B265" i="11"/>
  <c r="C265" i="11" s="1"/>
  <c r="O265" i="11" s="1"/>
  <c r="B276" i="11"/>
  <c r="C276" i="11" s="1"/>
  <c r="O276" i="11" s="1"/>
  <c r="B10" i="11"/>
  <c r="C10" i="11" s="1"/>
  <c r="O10" i="11" s="1"/>
  <c r="B18" i="11"/>
  <c r="C18" i="11" s="1"/>
  <c r="O18" i="11" s="1"/>
  <c r="B26" i="11"/>
  <c r="C26" i="11" s="1"/>
  <c r="O26" i="11" s="1"/>
  <c r="B34" i="11"/>
  <c r="C34" i="11" s="1"/>
  <c r="O34" i="11" s="1"/>
  <c r="B42" i="11"/>
  <c r="C42" i="11" s="1"/>
  <c r="O42" i="11" s="1"/>
  <c r="B50" i="11"/>
  <c r="C50" i="11" s="1"/>
  <c r="O50" i="11" s="1"/>
  <c r="B58" i="11"/>
  <c r="C58" i="11" s="1"/>
  <c r="O58" i="11" s="1"/>
  <c r="B66" i="11"/>
  <c r="C66" i="11" s="1"/>
  <c r="O66" i="11" s="1"/>
  <c r="B74" i="11"/>
  <c r="C74" i="11" s="1"/>
  <c r="O74" i="11" s="1"/>
  <c r="B82" i="11"/>
  <c r="C82" i="11" s="1"/>
  <c r="O82" i="11" s="1"/>
  <c r="B90" i="11"/>
  <c r="C90" i="11" s="1"/>
  <c r="O90" i="11" s="1"/>
  <c r="B98" i="11"/>
  <c r="C98" i="11" s="1"/>
  <c r="O98" i="11" s="1"/>
  <c r="B106" i="11"/>
  <c r="C106" i="11" s="1"/>
  <c r="O106" i="11" s="1"/>
  <c r="B114" i="11"/>
  <c r="C114" i="11" s="1"/>
  <c r="O114" i="11" s="1"/>
  <c r="B122" i="11"/>
  <c r="C122" i="11" s="1"/>
  <c r="O122" i="11" s="1"/>
  <c r="B130" i="11"/>
  <c r="C130" i="11" s="1"/>
  <c r="O130" i="11" s="1"/>
  <c r="B138" i="11"/>
  <c r="C138" i="11" s="1"/>
  <c r="O138" i="11" s="1"/>
  <c r="B146" i="11"/>
  <c r="C146" i="11" s="1"/>
  <c r="O146" i="11" s="1"/>
  <c r="B154" i="11"/>
  <c r="C154" i="11" s="1"/>
  <c r="O154" i="11" s="1"/>
  <c r="B162" i="11"/>
  <c r="C162" i="11" s="1"/>
  <c r="O162" i="11" s="1"/>
  <c r="B170" i="11"/>
  <c r="C170" i="11" s="1"/>
  <c r="O170" i="11" s="1"/>
  <c r="B178" i="11"/>
  <c r="C178" i="11" s="1"/>
  <c r="O178" i="11" s="1"/>
  <c r="B186" i="11"/>
  <c r="C186" i="11" s="1"/>
  <c r="O186" i="11" s="1"/>
  <c r="B194" i="11"/>
  <c r="C194" i="11" s="1"/>
  <c r="O194" i="11" s="1"/>
  <c r="B202" i="11"/>
  <c r="C202" i="11" s="1"/>
  <c r="O202" i="11" s="1"/>
  <c r="B210" i="11"/>
  <c r="C210" i="11" s="1"/>
  <c r="O210" i="11" s="1"/>
  <c r="B218" i="11"/>
  <c r="C218" i="11" s="1"/>
  <c r="O218" i="11" s="1"/>
  <c r="B225" i="11"/>
  <c r="C225" i="11" s="1"/>
  <c r="O225" i="11" s="1"/>
  <c r="B230" i="11"/>
  <c r="C230" i="11" s="1"/>
  <c r="O230" i="11" s="1"/>
  <c r="B236" i="11"/>
  <c r="C236" i="11" s="1"/>
  <c r="O236" i="11" s="1"/>
  <c r="B241" i="11"/>
  <c r="C241" i="11" s="1"/>
  <c r="O241" i="11" s="1"/>
  <c r="B246" i="11"/>
  <c r="C246" i="11" s="1"/>
  <c r="O246" i="11" s="1"/>
  <c r="B252" i="11"/>
  <c r="C252" i="11" s="1"/>
  <c r="O252" i="11" s="1"/>
  <c r="B257" i="11"/>
  <c r="C257" i="11" s="1"/>
  <c r="O257" i="11" s="1"/>
  <c r="B262" i="11"/>
  <c r="C262" i="11" s="1"/>
  <c r="O262" i="11" s="1"/>
  <c r="B268" i="11"/>
  <c r="C268" i="11" s="1"/>
  <c r="O268" i="11" s="1"/>
  <c r="B273" i="11"/>
  <c r="C273" i="11" s="1"/>
  <c r="O273" i="11" s="1"/>
  <c r="B278" i="11"/>
  <c r="C278" i="11" s="1"/>
  <c r="O278" i="11" s="1"/>
  <c r="B289" i="11"/>
  <c r="C289" i="11" s="1"/>
  <c r="O289" i="11" s="1"/>
  <c r="B305" i="11"/>
  <c r="C305" i="11" s="1"/>
  <c r="O305" i="11" s="1"/>
  <c r="B321" i="11"/>
  <c r="C321" i="11" s="1"/>
  <c r="O321" i="11" s="1"/>
  <c r="B337" i="11"/>
  <c r="C337" i="11" s="1"/>
  <c r="O337" i="11" s="1"/>
  <c r="B351" i="11"/>
  <c r="C351" i="11" s="1"/>
  <c r="O351" i="11" s="1"/>
  <c r="B359" i="11"/>
  <c r="C359" i="11" s="1"/>
  <c r="O359" i="11" s="1"/>
  <c r="B371" i="11"/>
  <c r="C371" i="11" s="1"/>
  <c r="O371" i="11" s="1"/>
  <c r="B383" i="11"/>
  <c r="C383" i="11" s="1"/>
  <c r="O383" i="11" s="1"/>
  <c r="B395" i="11"/>
  <c r="C395" i="11" s="1"/>
  <c r="O395" i="11" s="1"/>
  <c r="B403" i="11"/>
  <c r="C403" i="11" s="1"/>
  <c r="O403" i="11" s="1"/>
  <c r="B13" i="11"/>
  <c r="C13" i="11" s="1"/>
  <c r="O13" i="11" s="1"/>
  <c r="B45" i="11"/>
  <c r="C45" i="11" s="1"/>
  <c r="O45" i="11" s="1"/>
  <c r="B69" i="11"/>
  <c r="C69" i="11" s="1"/>
  <c r="O69" i="11" s="1"/>
  <c r="B93" i="11"/>
  <c r="C93" i="11" s="1"/>
  <c r="O93" i="11" s="1"/>
  <c r="B109" i="11"/>
  <c r="C109" i="11" s="1"/>
  <c r="O109" i="11" s="1"/>
  <c r="B133" i="11"/>
  <c r="C133" i="11" s="1"/>
  <c r="O133" i="11" s="1"/>
  <c r="B149" i="11"/>
  <c r="C149" i="11" s="1"/>
  <c r="O149" i="11" s="1"/>
  <c r="B173" i="11"/>
  <c r="C173" i="11" s="1"/>
  <c r="O173" i="11" s="1"/>
  <c r="B197" i="11"/>
  <c r="C197" i="11" s="1"/>
  <c r="O197" i="11" s="1"/>
  <c r="B221" i="11"/>
  <c r="C221" i="11" s="1"/>
  <c r="O221" i="11" s="1"/>
  <c r="B232" i="11"/>
  <c r="C232" i="11" s="1"/>
  <c r="O232" i="11" s="1"/>
  <c r="B248" i="11"/>
  <c r="C248" i="11" s="1"/>
  <c r="O248" i="11" s="1"/>
  <c r="B264" i="11"/>
  <c r="C264" i="11" s="1"/>
  <c r="O264" i="11" s="1"/>
  <c r="B274" i="11"/>
  <c r="C274" i="11" s="1"/>
  <c r="O274" i="11" s="1"/>
  <c r="B290" i="11"/>
  <c r="C290" i="11" s="1"/>
  <c r="O290" i="11" s="1"/>
  <c r="B306" i="11"/>
  <c r="C306" i="11" s="1"/>
  <c r="O306" i="11" s="1"/>
  <c r="B322" i="11"/>
  <c r="C322" i="11" s="1"/>
  <c r="O322" i="11" s="1"/>
  <c r="B333" i="11"/>
  <c r="C333" i="11" s="1"/>
  <c r="O333" i="11" s="1"/>
  <c r="B352" i="11"/>
  <c r="C352" i="11" s="1"/>
  <c r="O352" i="11" s="1"/>
  <c r="B364" i="11"/>
  <c r="C364" i="11" s="1"/>
  <c r="O364" i="11" s="1"/>
  <c r="B372" i="11"/>
  <c r="C372" i="11" s="1"/>
  <c r="O372" i="11" s="1"/>
  <c r="B384" i="11"/>
  <c r="C384" i="11" s="1"/>
  <c r="O384" i="11" s="1"/>
  <c r="B396" i="11"/>
  <c r="C396" i="11" s="1"/>
  <c r="O396" i="11" s="1"/>
  <c r="B6" i="11"/>
  <c r="C6" i="11" s="1"/>
  <c r="O6" i="11" s="1"/>
  <c r="B38" i="11"/>
  <c r="C38" i="11" s="1"/>
  <c r="O38" i="11" s="1"/>
  <c r="B54" i="11"/>
  <c r="C54" i="11" s="1"/>
  <c r="O54" i="11" s="1"/>
  <c r="B78" i="11"/>
  <c r="C78" i="11" s="1"/>
  <c r="O78" i="11" s="1"/>
  <c r="B102" i="11"/>
  <c r="C102" i="11" s="1"/>
  <c r="O102" i="11" s="1"/>
  <c r="B118" i="11"/>
  <c r="C118" i="11" s="1"/>
  <c r="O118" i="11" s="1"/>
  <c r="B142" i="11"/>
  <c r="C142" i="11" s="1"/>
  <c r="O142" i="11" s="1"/>
  <c r="B158" i="11"/>
  <c r="C158" i="11" s="1"/>
  <c r="O158" i="11" s="1"/>
  <c r="B182" i="11"/>
  <c r="C182" i="11" s="1"/>
  <c r="O182" i="11" s="1"/>
  <c r="B206" i="11"/>
  <c r="C206" i="11" s="1"/>
  <c r="O206" i="11" s="1"/>
  <c r="B228" i="11"/>
  <c r="C228" i="11" s="1"/>
  <c r="O228" i="11" s="1"/>
  <c r="B238" i="11"/>
  <c r="C238" i="11" s="1"/>
  <c r="O238" i="11" s="1"/>
  <c r="B254" i="11"/>
  <c r="C254" i="11" s="1"/>
  <c r="O254" i="11" s="1"/>
  <c r="B270" i="11"/>
  <c r="C270" i="11" s="1"/>
  <c r="O270" i="11" s="1"/>
  <c r="B292" i="11"/>
  <c r="C292" i="11" s="1"/>
  <c r="O292" i="11" s="1"/>
  <c r="B313" i="11"/>
  <c r="C313" i="11" s="1"/>
  <c r="O313" i="11" s="1"/>
  <c r="B334" i="11"/>
  <c r="C334" i="11" s="1"/>
  <c r="O334" i="11" s="1"/>
  <c r="B353" i="11"/>
  <c r="C353" i="11" s="1"/>
  <c r="O353" i="11" s="1"/>
  <c r="B369" i="11"/>
  <c r="C369" i="11" s="1"/>
  <c r="O369" i="11" s="1"/>
  <c r="B385" i="11"/>
  <c r="C385" i="11" s="1"/>
  <c r="O385" i="11" s="1"/>
  <c r="B401" i="11"/>
  <c r="C401" i="11" s="1"/>
  <c r="O401" i="11" s="1"/>
  <c r="B373" i="11"/>
  <c r="C373" i="11" s="1"/>
  <c r="O373" i="11" s="1"/>
  <c r="B389" i="11"/>
  <c r="C389" i="11" s="1"/>
  <c r="O389" i="11" s="1"/>
  <c r="B281" i="11"/>
  <c r="C281" i="11" s="1"/>
  <c r="O281" i="11" s="1"/>
  <c r="B302" i="11"/>
  <c r="C302" i="11" s="1"/>
  <c r="O302" i="11" s="1"/>
  <c r="B345" i="11"/>
  <c r="C345" i="11" s="1"/>
  <c r="O345" i="11" s="1"/>
  <c r="B361" i="11"/>
  <c r="C361" i="11" s="1"/>
  <c r="O361" i="11" s="1"/>
  <c r="B393" i="11"/>
  <c r="C393" i="11" s="1"/>
  <c r="O393" i="11" s="1"/>
  <c r="B286" i="11"/>
  <c r="C286" i="11" s="1"/>
  <c r="O286" i="11" s="1"/>
  <c r="B329" i="11"/>
  <c r="C329" i="11" s="1"/>
  <c r="O329" i="11" s="1"/>
  <c r="B365" i="11"/>
  <c r="C365" i="11" s="1"/>
  <c r="O365" i="11" s="1"/>
  <c r="B381" i="11"/>
  <c r="C381" i="11" s="1"/>
  <c r="O381" i="11" s="1"/>
  <c r="B397" i="11"/>
  <c r="C397" i="11" s="1"/>
  <c r="O397" i="11" s="1"/>
  <c r="B297" i="11"/>
  <c r="C297" i="11" s="1"/>
  <c r="O297" i="11" s="1"/>
  <c r="B318" i="11"/>
  <c r="C318" i="11" s="1"/>
  <c r="O318" i="11" s="1"/>
  <c r="B340" i="11"/>
  <c r="C340" i="11" s="1"/>
  <c r="O340" i="11" s="1"/>
  <c r="B357" i="11"/>
  <c r="C357" i="11" s="1"/>
  <c r="O357" i="11" s="1"/>
  <c r="B405" i="11"/>
  <c r="C405" i="11" s="1"/>
  <c r="O405" i="11" s="1"/>
  <c r="B324" i="11"/>
  <c r="C324" i="11" s="1"/>
  <c r="O324" i="11" s="1"/>
  <c r="B377" i="11"/>
  <c r="C377" i="11" s="1"/>
  <c r="O377" i="11" s="1"/>
  <c r="B308" i="11"/>
  <c r="C308" i="11" s="1"/>
  <c r="O308" i="11" s="1"/>
  <c r="B349" i="11"/>
  <c r="C349" i="11" s="1"/>
  <c r="O349" i="11" s="1"/>
  <c r="F39" i="25"/>
  <c r="M39" i="25"/>
  <c r="E39" i="25"/>
  <c r="N136" i="25"/>
  <c r="K136" i="25"/>
  <c r="H144" i="25"/>
  <c r="E144" i="25"/>
  <c r="G144" i="25"/>
  <c r="J42" i="25"/>
  <c r="M42" i="25"/>
  <c r="M316" i="25"/>
  <c r="E316" i="25"/>
  <c r="F316" i="25"/>
  <c r="N316" i="25"/>
  <c r="H316" i="25"/>
  <c r="K316" i="25"/>
  <c r="J289" i="25"/>
  <c r="I289" i="25"/>
  <c r="M289" i="25"/>
  <c r="L152" i="25"/>
  <c r="G152" i="25"/>
  <c r="E152" i="25"/>
  <c r="J297" i="25"/>
  <c r="I297" i="25"/>
  <c r="L297" i="25"/>
  <c r="L126" i="25"/>
  <c r="N126" i="25"/>
  <c r="I126" i="25"/>
  <c r="J307" i="25"/>
  <c r="E307" i="25"/>
  <c r="H307" i="25"/>
  <c r="J51" i="25"/>
  <c r="I51" i="25"/>
  <c r="M51" i="25"/>
  <c r="L150" i="25"/>
  <c r="F150" i="25"/>
  <c r="J150" i="25"/>
  <c r="G150" i="25"/>
  <c r="K150" i="25"/>
  <c r="E150" i="25"/>
  <c r="M150" i="25"/>
  <c r="H208" i="25"/>
  <c r="I208" i="25"/>
  <c r="F208" i="25"/>
  <c r="J208" i="25"/>
  <c r="M208" i="25"/>
  <c r="N208" i="25"/>
  <c r="L168" i="25"/>
  <c r="M168" i="25"/>
  <c r="J168" i="25"/>
  <c r="F168" i="25"/>
  <c r="H168" i="25"/>
  <c r="E168" i="25"/>
  <c r="F313" i="25"/>
  <c r="K313" i="25"/>
  <c r="L313" i="25"/>
  <c r="J313" i="25"/>
  <c r="G313" i="25"/>
  <c r="N313" i="25"/>
  <c r="M313" i="25"/>
  <c r="F57" i="25"/>
  <c r="G57" i="25"/>
  <c r="H57" i="25"/>
  <c r="N57" i="25"/>
  <c r="L57" i="25"/>
  <c r="K57" i="25"/>
  <c r="I57" i="25"/>
  <c r="N353" i="25"/>
  <c r="L353" i="25"/>
  <c r="F353" i="25"/>
  <c r="I353" i="25"/>
  <c r="H353" i="25"/>
  <c r="J353" i="25"/>
  <c r="L240" i="25"/>
  <c r="N240" i="25"/>
  <c r="M240" i="25"/>
  <c r="J240" i="25"/>
  <c r="F240" i="25"/>
  <c r="I240" i="25"/>
  <c r="F269" i="25"/>
  <c r="M269" i="25"/>
  <c r="E269" i="25"/>
  <c r="J269" i="25"/>
  <c r="L269" i="25"/>
  <c r="N269" i="25"/>
  <c r="I269" i="25"/>
  <c r="L244" i="25"/>
  <c r="K244" i="25"/>
  <c r="I244" i="25"/>
  <c r="G244" i="25"/>
  <c r="J244" i="25"/>
  <c r="E244" i="25"/>
  <c r="M244" i="25"/>
  <c r="I73" i="25"/>
  <c r="M73" i="25"/>
  <c r="J73" i="25"/>
  <c r="E73" i="25"/>
  <c r="N73" i="25"/>
  <c r="G73" i="25"/>
  <c r="J267" i="25"/>
  <c r="E267" i="25"/>
  <c r="M267" i="25"/>
  <c r="N267" i="25"/>
  <c r="K267" i="25"/>
  <c r="J11" i="25"/>
  <c r="L11" i="25"/>
  <c r="G11" i="25"/>
  <c r="J157" i="25"/>
  <c r="I157" i="25"/>
  <c r="E157" i="25"/>
  <c r="J117" i="25"/>
  <c r="K117" i="25"/>
  <c r="H117" i="25"/>
  <c r="N117" i="25"/>
  <c r="E117" i="25"/>
  <c r="M117" i="25"/>
  <c r="G117" i="25"/>
  <c r="H349" i="25"/>
  <c r="I349" i="25"/>
  <c r="H309" i="25"/>
  <c r="K309" i="25"/>
  <c r="M309" i="25"/>
  <c r="E309" i="25"/>
  <c r="F309" i="25"/>
  <c r="G309" i="25"/>
  <c r="L256" i="25"/>
  <c r="N256" i="25"/>
  <c r="F256" i="25"/>
  <c r="J256" i="25"/>
  <c r="M256" i="25"/>
  <c r="I256" i="25"/>
  <c r="N232" i="22"/>
  <c r="E232" i="22"/>
  <c r="K232" i="22"/>
  <c r="F232" i="22"/>
  <c r="I232" i="22"/>
  <c r="H232" i="22"/>
  <c r="G232" i="22"/>
  <c r="D232" i="22"/>
  <c r="M232" i="22"/>
  <c r="H189" i="22"/>
  <c r="L189" i="22"/>
  <c r="F189" i="22"/>
  <c r="J189" i="22"/>
  <c r="G189" i="22"/>
  <c r="I189" i="22"/>
  <c r="M189" i="22"/>
  <c r="N189" i="22"/>
  <c r="D189" i="22"/>
  <c r="E189" i="22"/>
  <c r="F260" i="22"/>
  <c r="E260" i="22"/>
  <c r="G260" i="22"/>
  <c r="D260" i="22"/>
  <c r="J260" i="22"/>
  <c r="L260" i="22"/>
  <c r="K260" i="22"/>
  <c r="H260" i="22"/>
  <c r="M260" i="22"/>
  <c r="N260" i="22"/>
  <c r="F289" i="22"/>
  <c r="M289" i="22"/>
  <c r="J289" i="22"/>
  <c r="I289" i="22"/>
  <c r="G289" i="22"/>
  <c r="H289" i="22"/>
  <c r="E289" i="22"/>
  <c r="K289" i="22"/>
  <c r="L289" i="22"/>
  <c r="D289" i="22"/>
  <c r="K49" i="22"/>
  <c r="L49" i="22"/>
  <c r="E49" i="22"/>
  <c r="D49" i="22"/>
  <c r="J49" i="22"/>
  <c r="M49" i="22"/>
  <c r="N49" i="22"/>
  <c r="H49" i="22"/>
  <c r="G49" i="22"/>
  <c r="I49" i="22"/>
  <c r="M192" i="22"/>
  <c r="N192" i="22"/>
  <c r="F192" i="22"/>
  <c r="G192" i="22"/>
  <c r="D192" i="22"/>
  <c r="H192" i="22"/>
  <c r="E192" i="22"/>
  <c r="K192" i="22"/>
  <c r="I192" i="22"/>
  <c r="E151" i="22"/>
  <c r="H151" i="22"/>
  <c r="F151" i="22"/>
  <c r="N151" i="22"/>
  <c r="G151" i="22"/>
  <c r="M151" i="22"/>
  <c r="I151" i="22"/>
  <c r="J151" i="22"/>
  <c r="L151" i="22"/>
  <c r="D151" i="22"/>
  <c r="F399" i="22"/>
  <c r="E399" i="22"/>
  <c r="K399" i="22"/>
  <c r="M399" i="22"/>
  <c r="I399" i="22"/>
  <c r="J399" i="22"/>
  <c r="H399" i="22"/>
  <c r="L399" i="22"/>
  <c r="F122" i="22"/>
  <c r="D122" i="22"/>
  <c r="L122" i="22"/>
  <c r="G122" i="22"/>
  <c r="E122" i="22"/>
  <c r="N122" i="22"/>
  <c r="I122" i="22"/>
  <c r="M122" i="22"/>
  <c r="K122" i="22"/>
  <c r="H122" i="22"/>
  <c r="E339" i="22"/>
  <c r="J339" i="22"/>
  <c r="H339" i="22"/>
  <c r="G339" i="22"/>
  <c r="K339" i="22"/>
  <c r="D339" i="22"/>
  <c r="I339" i="22"/>
  <c r="L339" i="22"/>
  <c r="M339" i="22"/>
  <c r="N339" i="22"/>
  <c r="H213" i="22"/>
  <c r="D213" i="22"/>
  <c r="K213" i="22"/>
  <c r="L213" i="22"/>
  <c r="N213" i="22"/>
  <c r="I213" i="22"/>
  <c r="F213" i="22"/>
  <c r="M213" i="22"/>
  <c r="E213" i="22"/>
  <c r="G213" i="22"/>
  <c r="M342" i="22"/>
  <c r="N342" i="22"/>
  <c r="G342" i="22"/>
  <c r="H342" i="22"/>
  <c r="I342" i="22"/>
  <c r="K342" i="22"/>
  <c r="D342" i="22"/>
  <c r="L342" i="22"/>
  <c r="E342" i="22"/>
  <c r="F342" i="22"/>
  <c r="J342" i="22"/>
  <c r="D383" i="22"/>
  <c r="M383" i="22"/>
  <c r="E383" i="22"/>
  <c r="N383" i="22"/>
  <c r="L383" i="22"/>
  <c r="F383" i="22"/>
  <c r="K383" i="22"/>
  <c r="J383" i="22"/>
  <c r="H383" i="22"/>
  <c r="F52" i="22"/>
  <c r="J52" i="22"/>
  <c r="G52" i="22"/>
  <c r="N52" i="22"/>
  <c r="K52" i="22"/>
  <c r="H52" i="22"/>
  <c r="E52" i="22"/>
  <c r="I52" i="22"/>
  <c r="L52" i="22"/>
  <c r="M52" i="22"/>
  <c r="F382" i="22"/>
  <c r="K382" i="22"/>
  <c r="N382" i="22"/>
  <c r="G382" i="22"/>
  <c r="M382" i="22"/>
  <c r="E382" i="22"/>
  <c r="D382" i="22"/>
  <c r="I382" i="22"/>
  <c r="L382" i="22"/>
  <c r="J382" i="22"/>
  <c r="D386" i="22"/>
  <c r="J386" i="22"/>
  <c r="N386" i="22"/>
  <c r="F386" i="22"/>
  <c r="I386" i="22"/>
  <c r="K386" i="22"/>
  <c r="L386" i="22"/>
  <c r="G386" i="22"/>
  <c r="E386" i="22"/>
  <c r="M386" i="22"/>
  <c r="H386" i="22"/>
  <c r="I294" i="25"/>
  <c r="E294" i="25"/>
  <c r="G294" i="25"/>
  <c r="F294" i="25"/>
  <c r="H294" i="25"/>
  <c r="M294" i="25"/>
  <c r="L179" i="25"/>
  <c r="M126" i="25"/>
  <c r="I322" i="25"/>
  <c r="F322" i="25"/>
  <c r="G346" i="25"/>
  <c r="J118" i="25"/>
  <c r="G118" i="25"/>
  <c r="G289" i="25"/>
  <c r="E289" i="25"/>
  <c r="H113" i="25"/>
  <c r="L245" i="25"/>
  <c r="I188" i="25"/>
  <c r="L188" i="25"/>
  <c r="L39" i="25"/>
  <c r="N39" i="25"/>
  <c r="K199" i="25"/>
  <c r="G279" i="25"/>
  <c r="H279" i="25"/>
  <c r="G295" i="25"/>
  <c r="I295" i="25"/>
  <c r="K311" i="25"/>
  <c r="G68" i="25"/>
  <c r="K196" i="25"/>
  <c r="I217" i="25"/>
  <c r="G345" i="25"/>
  <c r="J345" i="25"/>
  <c r="M8" i="25"/>
  <c r="G136" i="25"/>
  <c r="F136" i="25"/>
  <c r="K157" i="25"/>
  <c r="G157" i="25"/>
  <c r="E349" i="25"/>
  <c r="N349" i="25"/>
  <c r="J144" i="25"/>
  <c r="L144" i="25"/>
  <c r="J186" i="25"/>
  <c r="I385" i="25"/>
  <c r="E96" i="25"/>
  <c r="N42" i="25"/>
  <c r="H42" i="25"/>
  <c r="M384" i="25"/>
  <c r="E384" i="25"/>
  <c r="M11" i="25"/>
  <c r="N11" i="25"/>
  <c r="K75" i="25"/>
  <c r="G267" i="25"/>
  <c r="N331" i="25"/>
  <c r="H73" i="25"/>
  <c r="M158" i="25"/>
  <c r="N13" i="25"/>
  <c r="F184" i="25"/>
  <c r="K269" i="25"/>
  <c r="F69" i="25"/>
  <c r="E240" i="25"/>
  <c r="E182" i="25"/>
  <c r="E353" i="25"/>
  <c r="L117" i="25"/>
  <c r="J316" i="25"/>
  <c r="M127" i="25"/>
  <c r="M319" i="25"/>
  <c r="M57" i="25"/>
  <c r="J142" i="25"/>
  <c r="E313" i="25"/>
  <c r="E398" i="25"/>
  <c r="I168" i="25"/>
  <c r="E338" i="25"/>
  <c r="L208" i="25"/>
  <c r="N321" i="25"/>
  <c r="I348" i="25"/>
  <c r="I309" i="25"/>
  <c r="G256" i="25"/>
  <c r="H337" i="25"/>
  <c r="K294" i="25"/>
  <c r="J122" i="22"/>
  <c r="F339" i="22"/>
  <c r="D52" i="22"/>
  <c r="N289" i="22"/>
  <c r="J192" i="22"/>
  <c r="J232" i="22"/>
  <c r="L232" i="22"/>
  <c r="G196" i="25"/>
  <c r="N196" i="25"/>
  <c r="E385" i="25"/>
  <c r="H385" i="25"/>
  <c r="N96" i="25"/>
  <c r="K96" i="25"/>
  <c r="L346" i="25"/>
  <c r="J346" i="25"/>
  <c r="M346" i="25"/>
  <c r="L176" i="25"/>
  <c r="K176" i="25"/>
  <c r="F176" i="25"/>
  <c r="J237" i="25"/>
  <c r="G237" i="25"/>
  <c r="K237" i="25"/>
  <c r="L382" i="25"/>
  <c r="M382" i="25"/>
  <c r="E382" i="25"/>
  <c r="J371" i="25"/>
  <c r="E371" i="25"/>
  <c r="H371" i="25"/>
  <c r="J243" i="25"/>
  <c r="E243" i="25"/>
  <c r="H243" i="25"/>
  <c r="J115" i="25"/>
  <c r="I115" i="25"/>
  <c r="M115" i="25"/>
  <c r="F378" i="25"/>
  <c r="G378" i="25"/>
  <c r="H378" i="25"/>
  <c r="J378" i="25"/>
  <c r="L378" i="25"/>
  <c r="N378" i="25"/>
  <c r="J37" i="25"/>
  <c r="H37" i="25"/>
  <c r="K37" i="25"/>
  <c r="N37" i="25"/>
  <c r="M37" i="25"/>
  <c r="I37" i="25"/>
  <c r="G37" i="25"/>
  <c r="H253" i="25"/>
  <c r="I253" i="25"/>
  <c r="J253" i="25"/>
  <c r="L253" i="25"/>
  <c r="E253" i="25"/>
  <c r="N253" i="25"/>
  <c r="E82" i="25"/>
  <c r="K82" i="25"/>
  <c r="J82" i="25"/>
  <c r="I82" i="25"/>
  <c r="G82" i="25"/>
  <c r="F82" i="25"/>
  <c r="G228" i="25"/>
  <c r="N228" i="25"/>
  <c r="H228" i="25"/>
  <c r="K228" i="25"/>
  <c r="L228" i="25"/>
  <c r="J228" i="25"/>
  <c r="J383" i="25"/>
  <c r="M383" i="25"/>
  <c r="L383" i="25"/>
  <c r="N383" i="25"/>
  <c r="G383" i="25"/>
  <c r="I383" i="25"/>
  <c r="E383" i="25"/>
  <c r="F255" i="25"/>
  <c r="H255" i="25"/>
  <c r="E255" i="25"/>
  <c r="N255" i="25"/>
  <c r="G255" i="25"/>
  <c r="I255" i="25"/>
  <c r="L255" i="25"/>
  <c r="J191" i="25"/>
  <c r="M191" i="25"/>
  <c r="L191" i="25"/>
  <c r="N191" i="25"/>
  <c r="G191" i="25"/>
  <c r="E191" i="25"/>
  <c r="I191" i="25"/>
  <c r="F63" i="25"/>
  <c r="M63" i="25"/>
  <c r="L63" i="25"/>
  <c r="N63" i="25"/>
  <c r="E63" i="25"/>
  <c r="H63" i="25"/>
  <c r="G63" i="25"/>
  <c r="J241" i="25"/>
  <c r="I241" i="25"/>
  <c r="G241" i="25"/>
  <c r="F241" i="25"/>
  <c r="L241" i="25"/>
  <c r="N241" i="25"/>
  <c r="H241" i="25"/>
  <c r="H12" i="25"/>
  <c r="I12" i="25"/>
  <c r="J12" i="25"/>
  <c r="K12" i="25"/>
  <c r="E12" i="25"/>
  <c r="G12" i="25"/>
  <c r="K354" i="25"/>
  <c r="I354" i="25"/>
  <c r="L354" i="25"/>
  <c r="M354" i="25"/>
  <c r="F354" i="25"/>
  <c r="N354" i="25"/>
  <c r="E98" i="25"/>
  <c r="N98" i="25"/>
  <c r="H98" i="25"/>
  <c r="G98" i="25"/>
  <c r="L98" i="25"/>
  <c r="K98" i="25"/>
  <c r="N329" i="25"/>
  <c r="G329" i="25"/>
  <c r="F329" i="25"/>
  <c r="I329" i="25"/>
  <c r="M329" i="25"/>
  <c r="J329" i="25"/>
  <c r="N395" i="25"/>
  <c r="K395" i="25"/>
  <c r="G395" i="25"/>
  <c r="I395" i="25"/>
  <c r="L395" i="25"/>
  <c r="M395" i="25"/>
  <c r="F203" i="25"/>
  <c r="L203" i="25"/>
  <c r="I203" i="25"/>
  <c r="J203" i="25"/>
  <c r="M203" i="25"/>
  <c r="E203" i="25"/>
  <c r="E139" i="25"/>
  <c r="M139" i="25"/>
  <c r="F139" i="25"/>
  <c r="K139" i="25"/>
  <c r="H139" i="25"/>
  <c r="I311" i="25"/>
  <c r="L311" i="25"/>
  <c r="F186" i="25"/>
  <c r="G186" i="25"/>
  <c r="H6" i="25"/>
  <c r="E6" i="25"/>
  <c r="N6" i="25"/>
  <c r="G6" i="25"/>
  <c r="F6" i="25"/>
  <c r="M6" i="25"/>
  <c r="I6" i="25"/>
  <c r="H64" i="25"/>
  <c r="G64" i="25"/>
  <c r="E64" i="25"/>
  <c r="I64" i="25"/>
  <c r="J64" i="25"/>
  <c r="N64" i="25"/>
  <c r="K64" i="25"/>
  <c r="L32" i="25"/>
  <c r="F32" i="25"/>
  <c r="E32" i="25"/>
  <c r="G32" i="25"/>
  <c r="M32" i="25"/>
  <c r="H32" i="25"/>
  <c r="F199" i="25"/>
  <c r="H199" i="25"/>
  <c r="G199" i="25"/>
  <c r="L68" i="25"/>
  <c r="I68" i="25"/>
  <c r="N68" i="25"/>
  <c r="I8" i="25"/>
  <c r="E8" i="25"/>
  <c r="H172" i="25"/>
  <c r="I172" i="25"/>
  <c r="E172" i="25"/>
  <c r="N41" i="22"/>
  <c r="D41" i="22"/>
  <c r="E41" i="22"/>
  <c r="I41" i="22"/>
  <c r="M41" i="22"/>
  <c r="G41" i="22"/>
  <c r="H41" i="22"/>
  <c r="L41" i="22"/>
  <c r="K41" i="22"/>
  <c r="F41" i="22"/>
  <c r="F153" i="22"/>
  <c r="H153" i="22"/>
  <c r="I153" i="22"/>
  <c r="J153" i="22"/>
  <c r="L153" i="22"/>
  <c r="D153" i="22"/>
  <c r="E153" i="22"/>
  <c r="G153" i="22"/>
  <c r="N153" i="22"/>
  <c r="N367" i="22"/>
  <c r="D367" i="22"/>
  <c r="H367" i="22"/>
  <c r="M367" i="22"/>
  <c r="F367" i="22"/>
  <c r="J367" i="22"/>
  <c r="G367" i="22"/>
  <c r="I367" i="22"/>
  <c r="L367" i="22"/>
  <c r="K367" i="22"/>
  <c r="G58" i="22"/>
  <c r="J58" i="22"/>
  <c r="K58" i="22"/>
  <c r="I58" i="22"/>
  <c r="N58" i="22"/>
  <c r="F58" i="22"/>
  <c r="M58" i="22"/>
  <c r="L58" i="22"/>
  <c r="D58" i="22"/>
  <c r="E58" i="22"/>
  <c r="G11" i="22"/>
  <c r="K11" i="22"/>
  <c r="J11" i="22"/>
  <c r="E11" i="22"/>
  <c r="N11" i="22"/>
  <c r="F11" i="22"/>
  <c r="I11" i="22"/>
  <c r="D11" i="22"/>
  <c r="H11" i="22"/>
  <c r="M11" i="22"/>
  <c r="L190" i="22"/>
  <c r="N190" i="22"/>
  <c r="E190" i="22"/>
  <c r="D190" i="22"/>
  <c r="F190" i="22"/>
  <c r="J190" i="22"/>
  <c r="G190" i="22"/>
  <c r="K190" i="22"/>
  <c r="M190" i="22"/>
  <c r="I190" i="22"/>
  <c r="J295" i="22"/>
  <c r="I295" i="22"/>
  <c r="H295" i="22"/>
  <c r="G295" i="22"/>
  <c r="M295" i="22"/>
  <c r="K295" i="22"/>
  <c r="D295" i="22"/>
  <c r="L295" i="22"/>
  <c r="E295" i="22"/>
  <c r="N177" i="22"/>
  <c r="G177" i="22"/>
  <c r="H177" i="22"/>
  <c r="L177" i="22"/>
  <c r="J177" i="22"/>
  <c r="K177" i="22"/>
  <c r="D177" i="22"/>
  <c r="I177" i="22"/>
  <c r="M177" i="22"/>
  <c r="F177" i="22"/>
  <c r="F321" i="22"/>
  <c r="J321" i="22"/>
  <c r="M321" i="22"/>
  <c r="H321" i="22"/>
  <c r="K321" i="22"/>
  <c r="N321" i="22"/>
  <c r="E321" i="22"/>
  <c r="I321" i="22"/>
  <c r="L321" i="22"/>
  <c r="D321" i="22"/>
  <c r="E123" i="22"/>
  <c r="J123" i="22"/>
  <c r="G123" i="22"/>
  <c r="F123" i="22"/>
  <c r="M123" i="22"/>
  <c r="I123" i="22"/>
  <c r="N123" i="22"/>
  <c r="H123" i="22"/>
  <c r="D123" i="22"/>
  <c r="K123" i="22"/>
  <c r="L123" i="22"/>
  <c r="J4" i="22"/>
  <c r="G4" i="22"/>
  <c r="E4" i="22"/>
  <c r="M4" i="22"/>
  <c r="L4" i="22"/>
  <c r="N4" i="22"/>
  <c r="H4" i="22"/>
  <c r="K4" i="22"/>
  <c r="F4" i="22"/>
  <c r="I4" i="22"/>
  <c r="J245" i="25"/>
  <c r="G245" i="25"/>
  <c r="E245" i="25"/>
  <c r="G5" i="22"/>
  <c r="L5" i="22"/>
  <c r="F5" i="22"/>
  <c r="H5" i="22"/>
  <c r="M5" i="22"/>
  <c r="I5" i="22"/>
  <c r="J5" i="22"/>
  <c r="E5" i="22"/>
  <c r="K5" i="22"/>
  <c r="N5" i="22"/>
  <c r="J182" i="22"/>
  <c r="H182" i="22"/>
  <c r="F182" i="22"/>
  <c r="E182" i="22"/>
  <c r="G182" i="22"/>
  <c r="I182" i="22"/>
  <c r="L182" i="22"/>
  <c r="K182" i="22"/>
  <c r="D182" i="22"/>
  <c r="H307" i="22"/>
  <c r="E307" i="22"/>
  <c r="I307" i="22"/>
  <c r="K307" i="22"/>
  <c r="J307" i="22"/>
  <c r="N307" i="22"/>
  <c r="F307" i="22"/>
  <c r="M307" i="22"/>
  <c r="L307" i="22"/>
  <c r="D307" i="22"/>
  <c r="J333" i="22"/>
  <c r="F333" i="22"/>
  <c r="G333" i="22"/>
  <c r="M333" i="22"/>
  <c r="D333" i="22"/>
  <c r="L333" i="22"/>
  <c r="K333" i="22"/>
  <c r="N333" i="22"/>
  <c r="H333" i="22"/>
  <c r="E333" i="22"/>
  <c r="G40" i="22"/>
  <c r="M40" i="22"/>
  <c r="N40" i="22"/>
  <c r="J40" i="22"/>
  <c r="H40" i="22"/>
  <c r="K40" i="22"/>
  <c r="D40" i="22"/>
  <c r="E40" i="22"/>
  <c r="F40" i="22"/>
  <c r="I40" i="22"/>
  <c r="L40" i="22"/>
  <c r="D110" i="22"/>
  <c r="K110" i="22"/>
  <c r="G110" i="22"/>
  <c r="I110" i="22"/>
  <c r="H110" i="22"/>
  <c r="M110" i="22"/>
  <c r="F110" i="22"/>
  <c r="N110" i="22"/>
  <c r="L110" i="22"/>
  <c r="J110" i="22"/>
  <c r="E110" i="22"/>
  <c r="M275" i="22"/>
  <c r="L275" i="22"/>
  <c r="G275" i="22"/>
  <c r="F275" i="22"/>
  <c r="N275" i="22"/>
  <c r="K275" i="22"/>
  <c r="E275" i="22"/>
  <c r="D275" i="22"/>
  <c r="J275" i="22"/>
  <c r="H275" i="22"/>
  <c r="G283" i="22"/>
  <c r="F283" i="22"/>
  <c r="E283" i="22"/>
  <c r="H283" i="22"/>
  <c r="D283" i="22"/>
  <c r="K283" i="22"/>
  <c r="J283" i="22"/>
  <c r="N283" i="22"/>
  <c r="D254" i="22"/>
  <c r="F254" i="22"/>
  <c r="E254" i="22"/>
  <c r="K254" i="22"/>
  <c r="L254" i="22"/>
  <c r="H254" i="22"/>
  <c r="G254" i="22"/>
  <c r="J254" i="22"/>
  <c r="M254" i="22"/>
  <c r="N254" i="22"/>
  <c r="I254" i="22"/>
  <c r="L188" i="22"/>
  <c r="M188" i="22"/>
  <c r="G188" i="22"/>
  <c r="J188" i="22"/>
  <c r="K188" i="22"/>
  <c r="E188" i="22"/>
  <c r="H188" i="22"/>
  <c r="F188" i="22"/>
  <c r="I188" i="22"/>
  <c r="D188" i="22"/>
  <c r="G364" i="25"/>
  <c r="I364" i="25"/>
  <c r="M364" i="25"/>
  <c r="N364" i="25"/>
  <c r="F364" i="25"/>
  <c r="J364" i="25"/>
  <c r="H51" i="25"/>
  <c r="F51" i="25"/>
  <c r="N115" i="25"/>
  <c r="G179" i="25"/>
  <c r="E179" i="25"/>
  <c r="L243" i="25"/>
  <c r="K51" i="25"/>
  <c r="H115" i="25"/>
  <c r="N179" i="25"/>
  <c r="I243" i="25"/>
  <c r="L307" i="25"/>
  <c r="K371" i="25"/>
  <c r="F371" i="25"/>
  <c r="G41" i="25"/>
  <c r="N41" i="25"/>
  <c r="J126" i="25"/>
  <c r="F212" i="25"/>
  <c r="G297" i="25"/>
  <c r="F297" i="25"/>
  <c r="I382" i="25"/>
  <c r="K66" i="25"/>
  <c r="J66" i="25"/>
  <c r="J152" i="25"/>
  <c r="F237" i="25"/>
  <c r="G51" i="25"/>
  <c r="E51" i="25"/>
  <c r="K115" i="25"/>
  <c r="H179" i="25"/>
  <c r="M243" i="25"/>
  <c r="N243" i="25"/>
  <c r="I307" i="25"/>
  <c r="G307" i="25"/>
  <c r="L371" i="25"/>
  <c r="L41" i="25"/>
  <c r="K126" i="25"/>
  <c r="G126" i="25"/>
  <c r="E212" i="25"/>
  <c r="K297" i="25"/>
  <c r="J382" i="25"/>
  <c r="H382" i="25"/>
  <c r="M66" i="25"/>
  <c r="M152" i="25"/>
  <c r="N152" i="25"/>
  <c r="M237" i="25"/>
  <c r="M322" i="25"/>
  <c r="G176" i="25"/>
  <c r="N176" i="25"/>
  <c r="E346" i="25"/>
  <c r="N118" i="25"/>
  <c r="H289" i="25"/>
  <c r="N289" i="25"/>
  <c r="E113" i="25"/>
  <c r="M245" i="25"/>
  <c r="G39" i="25"/>
  <c r="J39" i="25"/>
  <c r="L199" i="25"/>
  <c r="N199" i="25"/>
  <c r="K279" i="25"/>
  <c r="L295" i="25"/>
  <c r="E311" i="25"/>
  <c r="J311" i="25"/>
  <c r="M68" i="25"/>
  <c r="H68" i="25"/>
  <c r="E196" i="25"/>
  <c r="F196" i="25"/>
  <c r="H217" i="25"/>
  <c r="G8" i="25"/>
  <c r="F8" i="25"/>
  <c r="J136" i="25"/>
  <c r="I136" i="25"/>
  <c r="M157" i="25"/>
  <c r="N157" i="25"/>
  <c r="L349" i="25"/>
  <c r="J349" i="25"/>
  <c r="K144" i="25"/>
  <c r="M186" i="25"/>
  <c r="E186" i="25"/>
  <c r="M172" i="25"/>
  <c r="K172" i="25"/>
  <c r="M385" i="25"/>
  <c r="K385" i="25"/>
  <c r="M96" i="25"/>
  <c r="L96" i="25"/>
  <c r="I42" i="25"/>
  <c r="G42" i="25"/>
  <c r="K384" i="25"/>
  <c r="I11" i="25"/>
  <c r="F11" i="25"/>
  <c r="G75" i="25"/>
  <c r="N139" i="25"/>
  <c r="N203" i="25"/>
  <c r="I267" i="25"/>
  <c r="F267" i="25"/>
  <c r="E395" i="25"/>
  <c r="K73" i="25"/>
  <c r="N244" i="25"/>
  <c r="K329" i="25"/>
  <c r="I98" i="25"/>
  <c r="G269" i="25"/>
  <c r="J354" i="25"/>
  <c r="H240" i="25"/>
  <c r="F12" i="25"/>
  <c r="M353" i="25"/>
  <c r="F117" i="25"/>
  <c r="L64" i="25"/>
  <c r="I316" i="25"/>
  <c r="J63" i="25"/>
  <c r="F191" i="25"/>
  <c r="J255" i="25"/>
  <c r="F383" i="25"/>
  <c r="J57" i="25"/>
  <c r="E228" i="25"/>
  <c r="L82" i="25"/>
  <c r="G168" i="25"/>
  <c r="M253" i="25"/>
  <c r="L37" i="25"/>
  <c r="G208" i="25"/>
  <c r="E378" i="25"/>
  <c r="N150" i="25"/>
  <c r="H364" i="25"/>
  <c r="L309" i="25"/>
  <c r="K256" i="25"/>
  <c r="I32" i="25"/>
  <c r="N294" i="25"/>
  <c r="G321" i="22"/>
  <c r="I260" i="22"/>
  <c r="G399" i="22"/>
  <c r="K153" i="22"/>
  <c r="K189" i="22"/>
  <c r="I283" i="22"/>
  <c r="I333" i="22"/>
  <c r="N188" i="22"/>
  <c r="K151" i="22"/>
  <c r="E367" i="22"/>
  <c r="J295" i="25"/>
  <c r="M295" i="25"/>
  <c r="K295" i="25"/>
  <c r="J384" i="25"/>
  <c r="G384" i="25"/>
  <c r="J113" i="25"/>
  <c r="G113" i="25"/>
  <c r="K113" i="25"/>
  <c r="L118" i="25"/>
  <c r="F118" i="25"/>
  <c r="K118" i="25"/>
  <c r="L322" i="25"/>
  <c r="J322" i="25"/>
  <c r="G322" i="25"/>
  <c r="L66" i="25"/>
  <c r="G66" i="25"/>
  <c r="F66" i="25"/>
  <c r="L212" i="25"/>
  <c r="K212" i="25"/>
  <c r="I212" i="25"/>
  <c r="J41" i="25"/>
  <c r="H41" i="25"/>
  <c r="E41" i="25"/>
  <c r="J179" i="25"/>
  <c r="I179" i="25"/>
  <c r="M179" i="25"/>
  <c r="F321" i="25"/>
  <c r="K321" i="25"/>
  <c r="G321" i="25"/>
  <c r="E321" i="25"/>
  <c r="M321" i="25"/>
  <c r="I321" i="25"/>
  <c r="F338" i="25"/>
  <c r="M338" i="25"/>
  <c r="H338" i="25"/>
  <c r="J338" i="25"/>
  <c r="L338" i="25"/>
  <c r="I338" i="25"/>
  <c r="N398" i="25"/>
  <c r="F398" i="25"/>
  <c r="G398" i="25"/>
  <c r="K398" i="25"/>
  <c r="M398" i="25"/>
  <c r="H398" i="25"/>
  <c r="M142" i="25"/>
  <c r="F142" i="25"/>
  <c r="L142" i="25"/>
  <c r="K142" i="25"/>
  <c r="E142" i="25"/>
  <c r="G142" i="25"/>
  <c r="I319" i="25"/>
  <c r="G319" i="25"/>
  <c r="N319" i="25"/>
  <c r="E319" i="25"/>
  <c r="H319" i="25"/>
  <c r="L319" i="25"/>
  <c r="N127" i="25"/>
  <c r="I127" i="25"/>
  <c r="J127" i="25"/>
  <c r="E127" i="25"/>
  <c r="H127" i="25"/>
  <c r="G127" i="25"/>
  <c r="M182" i="25"/>
  <c r="J182" i="25"/>
  <c r="I182" i="25"/>
  <c r="K182" i="25"/>
  <c r="H182" i="25"/>
  <c r="F182" i="25"/>
  <c r="N69" i="25"/>
  <c r="E69" i="25"/>
  <c r="G69" i="25"/>
  <c r="K69" i="25"/>
  <c r="I69" i="25"/>
  <c r="L69" i="25"/>
  <c r="L184" i="25"/>
  <c r="N184" i="25"/>
  <c r="K184" i="25"/>
  <c r="H184" i="25"/>
  <c r="E184" i="25"/>
  <c r="I184" i="25"/>
  <c r="M184" i="25"/>
  <c r="G13" i="25"/>
  <c r="K13" i="25"/>
  <c r="L13" i="25"/>
  <c r="I13" i="25"/>
  <c r="F13" i="25"/>
  <c r="E13" i="25"/>
  <c r="H158" i="25"/>
  <c r="F158" i="25"/>
  <c r="I158" i="25"/>
  <c r="N158" i="25"/>
  <c r="L158" i="25"/>
  <c r="E158" i="25"/>
  <c r="J331" i="25"/>
  <c r="E331" i="25"/>
  <c r="M331" i="25"/>
  <c r="L331" i="25"/>
  <c r="F331" i="25"/>
  <c r="K331" i="25"/>
  <c r="N75" i="25"/>
  <c r="I75" i="25"/>
  <c r="E75" i="25"/>
  <c r="M75" i="25"/>
  <c r="F217" i="25"/>
  <c r="K217" i="25"/>
  <c r="L217" i="25"/>
  <c r="F337" i="25"/>
  <c r="K337" i="25"/>
  <c r="M337" i="25"/>
  <c r="I337" i="25"/>
  <c r="J337" i="25"/>
  <c r="L337" i="25"/>
  <c r="H348" i="25"/>
  <c r="F348" i="25"/>
  <c r="J348" i="25"/>
  <c r="M348" i="25"/>
  <c r="N348" i="25"/>
  <c r="K348" i="25"/>
  <c r="H188" i="25"/>
  <c r="F188" i="25"/>
  <c r="J188" i="25"/>
  <c r="G380" i="22"/>
  <c r="J380" i="22"/>
  <c r="N380" i="22"/>
  <c r="M380" i="22"/>
  <c r="F380" i="22"/>
  <c r="E380" i="22"/>
  <c r="I380" i="22"/>
  <c r="L380" i="22"/>
  <c r="K380" i="22"/>
  <c r="D380" i="22"/>
  <c r="N332" i="22"/>
  <c r="L332" i="22"/>
  <c r="F332" i="22"/>
  <c r="I332" i="22"/>
  <c r="H332" i="22"/>
  <c r="K332" i="22"/>
  <c r="G332" i="22"/>
  <c r="M332" i="22"/>
  <c r="D332" i="22"/>
  <c r="J332" i="22"/>
  <c r="E332" i="22"/>
  <c r="N276" i="22"/>
  <c r="D276" i="22"/>
  <c r="J276" i="22"/>
  <c r="F276" i="22"/>
  <c r="K276" i="22"/>
  <c r="H276" i="22"/>
  <c r="L276" i="22"/>
  <c r="M276" i="22"/>
  <c r="G276" i="22"/>
  <c r="I276" i="22"/>
  <c r="E276" i="22"/>
  <c r="I385" i="22"/>
  <c r="M385" i="22"/>
  <c r="H385" i="22"/>
  <c r="F385" i="22"/>
  <c r="L385" i="22"/>
  <c r="J385" i="22"/>
  <c r="G385" i="22"/>
  <c r="E385" i="22"/>
  <c r="N385" i="22"/>
  <c r="J117" i="22"/>
  <c r="L117" i="22"/>
  <c r="D117" i="22"/>
  <c r="I117" i="22"/>
  <c r="H117" i="22"/>
  <c r="K117" i="22"/>
  <c r="G117" i="22"/>
  <c r="E117" i="22"/>
  <c r="N117" i="22"/>
  <c r="F117" i="22"/>
  <c r="J365" i="22"/>
  <c r="G365" i="22"/>
  <c r="I365" i="22"/>
  <c r="N365" i="22"/>
  <c r="E365" i="22"/>
  <c r="L365" i="22"/>
  <c r="H365" i="22"/>
  <c r="K365" i="22"/>
  <c r="F365" i="22"/>
  <c r="M365" i="22"/>
  <c r="D365" i="22"/>
  <c r="F345" i="25"/>
  <c r="K345" i="25"/>
  <c r="L345" i="25"/>
  <c r="I368" i="22"/>
  <c r="D368" i="22"/>
  <c r="N368" i="22"/>
  <c r="H368" i="22"/>
  <c r="K368" i="22"/>
  <c r="E368" i="22"/>
  <c r="G368" i="22"/>
  <c r="F368" i="22"/>
  <c r="J368" i="22"/>
  <c r="M368" i="22"/>
  <c r="E381" i="22"/>
  <c r="J381" i="22"/>
  <c r="L381" i="22"/>
  <c r="N381" i="22"/>
  <c r="D381" i="22"/>
  <c r="F381" i="22"/>
  <c r="H381" i="22"/>
  <c r="M381" i="22"/>
  <c r="G381" i="22"/>
  <c r="I381" i="22"/>
  <c r="L229" i="22"/>
  <c r="E229" i="22"/>
  <c r="I229" i="22"/>
  <c r="H229" i="22"/>
  <c r="K229" i="22"/>
  <c r="D229" i="22"/>
  <c r="J229" i="22"/>
  <c r="F229" i="22"/>
  <c r="G229" i="22"/>
  <c r="E390" i="22"/>
  <c r="I390" i="22"/>
  <c r="J390" i="22"/>
  <c r="K390" i="22"/>
  <c r="M390" i="22"/>
  <c r="L390" i="22"/>
  <c r="G390" i="22"/>
  <c r="H390" i="22"/>
  <c r="N390" i="22"/>
  <c r="J46" i="22"/>
  <c r="M46" i="22"/>
  <c r="K46" i="22"/>
  <c r="G46" i="22"/>
  <c r="E46" i="22"/>
  <c r="L46" i="22"/>
  <c r="I46" i="22"/>
  <c r="N46" i="22"/>
  <c r="D46" i="22"/>
  <c r="F46" i="22"/>
  <c r="N345" i="22"/>
  <c r="H345" i="22"/>
  <c r="I345" i="22"/>
  <c r="L345" i="22"/>
  <c r="G345" i="22"/>
  <c r="J345" i="22"/>
  <c r="E345" i="22"/>
  <c r="M345" i="22"/>
  <c r="K345" i="22"/>
  <c r="D345" i="22"/>
  <c r="H303" i="22"/>
  <c r="L303" i="22"/>
  <c r="J303" i="22"/>
  <c r="N303" i="22"/>
  <c r="F303" i="22"/>
  <c r="K303" i="22"/>
  <c r="G303" i="22"/>
  <c r="E303" i="22"/>
  <c r="D303" i="22"/>
  <c r="M303" i="22"/>
  <c r="I279" i="25"/>
  <c r="L279" i="25"/>
  <c r="L115" i="25"/>
  <c r="K307" i="25"/>
  <c r="F307" i="25"/>
  <c r="M371" i="25"/>
  <c r="N371" i="25"/>
  <c r="M41" i="25"/>
  <c r="I41" i="25"/>
  <c r="F126" i="25"/>
  <c r="N212" i="25"/>
  <c r="H212" i="25"/>
  <c r="M297" i="25"/>
  <c r="N297" i="25"/>
  <c r="K382" i="25"/>
  <c r="N382" i="25"/>
  <c r="I66" i="25"/>
  <c r="K152" i="25"/>
  <c r="H152" i="25"/>
  <c r="I237" i="25"/>
  <c r="N237" i="25"/>
  <c r="N322" i="25"/>
  <c r="K322" i="25"/>
  <c r="J176" i="25"/>
  <c r="H176" i="25"/>
  <c r="N346" i="25"/>
  <c r="F346" i="25"/>
  <c r="E118" i="25"/>
  <c r="M118" i="25"/>
  <c r="K289" i="25"/>
  <c r="M113" i="25"/>
  <c r="F113" i="25"/>
  <c r="K245" i="25"/>
  <c r="N245" i="25"/>
  <c r="E188" i="25"/>
  <c r="G188" i="25"/>
  <c r="K39" i="25"/>
  <c r="H39" i="25"/>
  <c r="M199" i="25"/>
  <c r="M279" i="25"/>
  <c r="F279" i="25"/>
  <c r="H295" i="25"/>
  <c r="G311" i="25"/>
  <c r="H311" i="25"/>
  <c r="E68" i="25"/>
  <c r="K68" i="25"/>
  <c r="J196" i="25"/>
  <c r="L196" i="25"/>
  <c r="G217" i="25"/>
  <c r="J217" i="25"/>
  <c r="M345" i="25"/>
  <c r="N345" i="25"/>
  <c r="K8" i="25"/>
  <c r="L8" i="25"/>
  <c r="M136" i="25"/>
  <c r="H136" i="25"/>
  <c r="L157" i="25"/>
  <c r="K349" i="25"/>
  <c r="M349" i="25"/>
  <c r="F144" i="25"/>
  <c r="I144" i="25"/>
  <c r="N186" i="25"/>
  <c r="L186" i="25"/>
  <c r="N172" i="25"/>
  <c r="L172" i="25"/>
  <c r="L385" i="25"/>
  <c r="J385" i="25"/>
  <c r="J96" i="25"/>
  <c r="G96" i="25"/>
  <c r="F42" i="25"/>
  <c r="L42" i="25"/>
  <c r="F384" i="25"/>
  <c r="I384" i="25"/>
  <c r="H11" i="25"/>
  <c r="E11" i="25"/>
  <c r="L75" i="25"/>
  <c r="I139" i="25"/>
  <c r="K203" i="25"/>
  <c r="L267" i="25"/>
  <c r="G331" i="25"/>
  <c r="F395" i="25"/>
  <c r="L73" i="25"/>
  <c r="K158" i="25"/>
  <c r="H244" i="25"/>
  <c r="L329" i="25"/>
  <c r="M13" i="25"/>
  <c r="M98" i="25"/>
  <c r="H354" i="25"/>
  <c r="J69" i="25"/>
  <c r="K240" i="25"/>
  <c r="M12" i="25"/>
  <c r="L182" i="25"/>
  <c r="K353" i="25"/>
  <c r="K241" i="25"/>
  <c r="I117" i="25"/>
  <c r="M64" i="25"/>
  <c r="L316" i="25"/>
  <c r="I63" i="25"/>
  <c r="K127" i="25"/>
  <c r="K191" i="25"/>
  <c r="K255" i="25"/>
  <c r="K319" i="25"/>
  <c r="K383" i="25"/>
  <c r="E57" i="25"/>
  <c r="I142" i="25"/>
  <c r="F228" i="25"/>
  <c r="I313" i="25"/>
  <c r="L398" i="25"/>
  <c r="N82" i="25"/>
  <c r="N168" i="25"/>
  <c r="K253" i="25"/>
  <c r="G338" i="25"/>
  <c r="E208" i="25"/>
  <c r="M378" i="25"/>
  <c r="H150" i="25"/>
  <c r="L321" i="25"/>
  <c r="K364" i="25"/>
  <c r="K6" i="25"/>
  <c r="E348" i="25"/>
  <c r="J309" i="25"/>
  <c r="H256" i="25"/>
  <c r="K32" i="25"/>
  <c r="G337" i="25"/>
  <c r="J294" i="25"/>
  <c r="M182" i="22"/>
  <c r="L368" i="22"/>
  <c r="K381" i="22"/>
  <c r="I275" i="22"/>
  <c r="H46" i="22"/>
  <c r="N182" i="22"/>
  <c r="D4" i="22"/>
  <c r="N399" i="22"/>
  <c r="J145" i="25"/>
  <c r="G145" i="25"/>
  <c r="L145" i="25"/>
  <c r="H236" i="25"/>
  <c r="F236" i="25"/>
  <c r="N236" i="25"/>
  <c r="J65" i="25"/>
  <c r="L65" i="25"/>
  <c r="G65" i="25"/>
  <c r="N293" i="25"/>
  <c r="L293" i="25"/>
  <c r="L171" i="22"/>
  <c r="D171" i="22"/>
  <c r="N284" i="22"/>
  <c r="K284" i="22"/>
  <c r="M186" i="22"/>
  <c r="G186" i="22"/>
  <c r="K178" i="22"/>
  <c r="L178" i="22"/>
  <c r="N178" i="22"/>
  <c r="E78" i="22"/>
  <c r="N78" i="22"/>
  <c r="G73" i="22"/>
  <c r="E73" i="22"/>
  <c r="E391" i="22"/>
  <c r="D391" i="22"/>
  <c r="N137" i="22"/>
  <c r="M137" i="22"/>
  <c r="J137" i="22"/>
  <c r="E137" i="22"/>
  <c r="G137" i="22"/>
  <c r="H137" i="22"/>
  <c r="F282" i="22"/>
  <c r="D282" i="22"/>
  <c r="F37" i="22"/>
  <c r="N37" i="22"/>
  <c r="J167" i="22"/>
  <c r="N167" i="22"/>
  <c r="K147" i="22"/>
  <c r="J147" i="22"/>
  <c r="J121" i="22"/>
  <c r="N121" i="22"/>
  <c r="K23" i="22"/>
  <c r="L23" i="22"/>
  <c r="J60" i="22"/>
  <c r="K60" i="22"/>
  <c r="J33" i="22"/>
  <c r="G33" i="22"/>
  <c r="N33" i="22"/>
  <c r="N281" i="22"/>
  <c r="H281" i="22"/>
  <c r="G404" i="22"/>
  <c r="L404" i="22"/>
  <c r="K404" i="22"/>
  <c r="E210" i="22"/>
  <c r="L210" i="22"/>
  <c r="N103" i="22"/>
  <c r="K103" i="22"/>
  <c r="E103" i="22"/>
  <c r="M257" i="22"/>
  <c r="J257" i="22"/>
  <c r="L257" i="22"/>
  <c r="F138" i="22"/>
  <c r="H138" i="22"/>
  <c r="D138" i="22"/>
  <c r="E300" i="22"/>
  <c r="N300" i="22"/>
  <c r="H300" i="22"/>
  <c r="L57" i="22"/>
  <c r="K57" i="22"/>
  <c r="J57" i="22"/>
  <c r="J13" i="22"/>
  <c r="L13" i="22"/>
  <c r="N369" i="22"/>
  <c r="M369" i="22"/>
  <c r="J369" i="22"/>
  <c r="J100" i="22"/>
  <c r="I100" i="22"/>
  <c r="L222" i="22"/>
  <c r="H222" i="22"/>
  <c r="F222" i="22"/>
  <c r="K316" i="22"/>
  <c r="J316" i="22"/>
  <c r="M316" i="22"/>
  <c r="G316" i="22"/>
  <c r="N251" i="22"/>
  <c r="H251" i="22"/>
  <c r="K251" i="22"/>
  <c r="G38" i="22"/>
  <c r="F38" i="22"/>
  <c r="E38" i="22"/>
  <c r="M379" i="22"/>
  <c r="E379" i="22"/>
  <c r="J379" i="22"/>
  <c r="G379" i="22"/>
  <c r="E314" i="22"/>
  <c r="H314" i="22"/>
  <c r="J314" i="22"/>
  <c r="G71" i="22"/>
  <c r="N71" i="22"/>
  <c r="L71" i="22"/>
  <c r="M125" i="22"/>
  <c r="D125" i="22"/>
  <c r="I125" i="22"/>
  <c r="F125" i="22"/>
  <c r="E102" i="22"/>
  <c r="I102" i="22"/>
  <c r="G102" i="22"/>
  <c r="E378" i="22"/>
  <c r="J378" i="22"/>
  <c r="L378" i="22"/>
  <c r="F305" i="22"/>
  <c r="E305" i="22"/>
  <c r="L349" i="22"/>
  <c r="N349" i="22"/>
  <c r="E349" i="22"/>
  <c r="F349" i="22"/>
  <c r="H280" i="22"/>
  <c r="J280" i="22"/>
  <c r="D280" i="22"/>
  <c r="L280" i="22"/>
  <c r="G185" i="25"/>
  <c r="E270" i="25"/>
  <c r="G270" i="25"/>
  <c r="J356" i="25"/>
  <c r="E40" i="25"/>
  <c r="M125" i="25"/>
  <c r="I125" i="25"/>
  <c r="I210" i="25"/>
  <c r="F296" i="25"/>
  <c r="K381" i="25"/>
  <c r="G381" i="25"/>
  <c r="F122" i="25"/>
  <c r="K122" i="25"/>
  <c r="L391" i="22"/>
  <c r="I178" i="22"/>
  <c r="M60" i="22"/>
  <c r="H73" i="22"/>
  <c r="D167" i="22"/>
  <c r="I186" i="22"/>
  <c r="K291" i="22"/>
  <c r="K233" i="22"/>
  <c r="F23" i="22"/>
  <c r="H186" i="22"/>
  <c r="D291" i="22"/>
  <c r="D37" i="22"/>
  <c r="L202" i="22"/>
  <c r="E178" i="22"/>
  <c r="L60" i="22"/>
  <c r="I147" i="22"/>
  <c r="E171" i="22"/>
  <c r="F281" i="22"/>
  <c r="I167" i="22"/>
  <c r="L121" i="22"/>
  <c r="G391" i="22"/>
  <c r="L73" i="22"/>
  <c r="E37" i="22"/>
  <c r="L167" i="22"/>
  <c r="L200" i="22"/>
  <c r="H391" i="22"/>
  <c r="I202" i="22"/>
  <c r="M121" i="22"/>
  <c r="J233" i="22"/>
  <c r="D23" i="22"/>
  <c r="K186" i="22"/>
  <c r="F60" i="22"/>
  <c r="L300" i="22"/>
  <c r="F257" i="22"/>
  <c r="M130" i="22"/>
  <c r="G130" i="22"/>
  <c r="J132" i="22"/>
  <c r="E132" i="22"/>
  <c r="M13" i="22"/>
  <c r="E138" i="22"/>
  <c r="G138" i="22"/>
  <c r="G300" i="22"/>
  <c r="M300" i="22"/>
  <c r="E222" i="22"/>
  <c r="J38" i="22"/>
  <c r="J103" i="22"/>
  <c r="L316" i="22"/>
  <c r="L103" i="22"/>
  <c r="D103" i="22"/>
  <c r="H369" i="22"/>
  <c r="I369" i="22"/>
  <c r="H316" i="22"/>
  <c r="E251" i="22"/>
  <c r="H206" i="22"/>
  <c r="I78" i="22"/>
  <c r="N73" i="22"/>
  <c r="N282" i="22"/>
  <c r="L37" i="22"/>
  <c r="G167" i="22"/>
  <c r="N142" i="22"/>
  <c r="N233" i="22"/>
  <c r="L138" i="22"/>
  <c r="G171" i="22"/>
  <c r="E186" i="22"/>
  <c r="K78" i="22"/>
  <c r="M282" i="22"/>
  <c r="H291" i="22"/>
  <c r="E121" i="22"/>
  <c r="F200" i="22"/>
  <c r="J171" i="22"/>
  <c r="L281" i="22"/>
  <c r="K281" i="22"/>
  <c r="H171" i="22"/>
  <c r="E284" i="22"/>
  <c r="E147" i="22"/>
  <c r="D132" i="22"/>
  <c r="I57" i="22"/>
  <c r="G281" i="22"/>
  <c r="F137" i="22"/>
  <c r="L186" i="22"/>
  <c r="F178" i="22"/>
  <c r="D78" i="22"/>
  <c r="M178" i="22"/>
  <c r="F78" i="22"/>
  <c r="J282" i="22"/>
  <c r="J200" i="22"/>
  <c r="M202" i="22"/>
  <c r="H178" i="22"/>
  <c r="F73" i="22"/>
  <c r="I391" i="22"/>
  <c r="L291" i="22"/>
  <c r="H167" i="22"/>
  <c r="M23" i="22"/>
  <c r="N60" i="22"/>
  <c r="H33" i="22"/>
  <c r="K200" i="22"/>
  <c r="J178" i="22"/>
  <c r="K73" i="22"/>
  <c r="K206" i="22"/>
  <c r="F291" i="22"/>
  <c r="N147" i="22"/>
  <c r="I23" i="22"/>
  <c r="E60" i="22"/>
  <c r="N200" i="22"/>
  <c r="D33" i="22"/>
  <c r="D210" i="22"/>
  <c r="L284" i="22"/>
  <c r="I171" i="22"/>
  <c r="H284" i="22"/>
  <c r="K137" i="22"/>
  <c r="F147" i="22"/>
  <c r="I137" i="22"/>
  <c r="D257" i="22"/>
  <c r="D147" i="22"/>
  <c r="K391" i="22"/>
  <c r="M284" i="22"/>
  <c r="L250" i="25"/>
  <c r="J250" i="25"/>
  <c r="M250" i="25"/>
  <c r="F250" i="25"/>
  <c r="G250" i="25"/>
  <c r="K250" i="25"/>
  <c r="N250" i="25"/>
  <c r="J189" i="25"/>
  <c r="G189" i="25"/>
  <c r="K189" i="25"/>
  <c r="N189" i="25"/>
  <c r="L189" i="25"/>
  <c r="H189" i="25"/>
  <c r="I189" i="25"/>
  <c r="L334" i="25"/>
  <c r="M334" i="25"/>
  <c r="K334" i="25"/>
  <c r="I334" i="25"/>
  <c r="J334" i="25"/>
  <c r="N334" i="25"/>
  <c r="F334" i="25"/>
  <c r="L78" i="25"/>
  <c r="I78" i="25"/>
  <c r="E78" i="25"/>
  <c r="G78" i="25"/>
  <c r="K78" i="25"/>
  <c r="M78" i="25"/>
  <c r="F78" i="25"/>
  <c r="J271" i="25"/>
  <c r="M271" i="25"/>
  <c r="E271" i="25"/>
  <c r="N271" i="25"/>
  <c r="K271" i="25"/>
  <c r="I271" i="25"/>
  <c r="G271" i="25"/>
  <c r="J15" i="25"/>
  <c r="G15" i="25"/>
  <c r="I15" i="25"/>
  <c r="N15" i="25"/>
  <c r="E15" i="25"/>
  <c r="H15" i="25"/>
  <c r="L15" i="25"/>
  <c r="M54" i="25"/>
  <c r="J54" i="25"/>
  <c r="H54" i="25"/>
  <c r="I54" i="25"/>
  <c r="E54" i="25"/>
  <c r="L54" i="25"/>
  <c r="F54" i="25"/>
  <c r="K54" i="25"/>
  <c r="J376" i="25"/>
  <c r="M376" i="25"/>
  <c r="H376" i="25"/>
  <c r="I376" i="25"/>
  <c r="G376" i="25"/>
  <c r="L376" i="25"/>
  <c r="N376" i="25"/>
  <c r="K376" i="25"/>
  <c r="N120" i="25"/>
  <c r="M120" i="25"/>
  <c r="H120" i="25"/>
  <c r="J120" i="25"/>
  <c r="K120" i="25"/>
  <c r="L120" i="25"/>
  <c r="G120" i="25"/>
  <c r="F120" i="25"/>
  <c r="L10" i="25"/>
  <c r="N10" i="25"/>
  <c r="K10" i="25"/>
  <c r="E10" i="25"/>
  <c r="F10" i="25"/>
  <c r="J10" i="25"/>
  <c r="M10" i="25"/>
  <c r="L252" i="25"/>
  <c r="K252" i="25"/>
  <c r="N252" i="25"/>
  <c r="G252" i="25"/>
  <c r="I252" i="25"/>
  <c r="M252" i="25"/>
  <c r="E252" i="25"/>
  <c r="I67" i="25"/>
  <c r="G67" i="25"/>
  <c r="J67" i="25"/>
  <c r="I131" i="25"/>
  <c r="G131" i="25"/>
  <c r="J131" i="25"/>
  <c r="H195" i="25"/>
  <c r="E195" i="25"/>
  <c r="J195" i="25"/>
  <c r="H259" i="25"/>
  <c r="E259" i="25"/>
  <c r="J259" i="25"/>
  <c r="H323" i="25"/>
  <c r="E323" i="25"/>
  <c r="J323" i="25"/>
  <c r="H387" i="25"/>
  <c r="E387" i="25"/>
  <c r="J387" i="25"/>
  <c r="I62" i="25"/>
  <c r="N62" i="25"/>
  <c r="L62" i="25"/>
  <c r="J148" i="25"/>
  <c r="N148" i="25"/>
  <c r="L148" i="25"/>
  <c r="L233" i="25"/>
  <c r="I233" i="25"/>
  <c r="J233" i="25"/>
  <c r="E318" i="25"/>
  <c r="M318" i="25"/>
  <c r="L318" i="25"/>
  <c r="I404" i="25"/>
  <c r="K404" i="25"/>
  <c r="L404" i="25"/>
  <c r="M88" i="25"/>
  <c r="G88" i="25"/>
  <c r="L88" i="25"/>
  <c r="H173" i="25"/>
  <c r="E173" i="25"/>
  <c r="J173" i="25"/>
  <c r="G258" i="25"/>
  <c r="J258" i="25"/>
  <c r="L258" i="25"/>
  <c r="K344" i="25"/>
  <c r="N344" i="25"/>
  <c r="L344" i="25"/>
  <c r="F48" i="25"/>
  <c r="K48" i="25"/>
  <c r="L48" i="25"/>
  <c r="M218" i="25"/>
  <c r="J218" i="25"/>
  <c r="L218" i="25"/>
  <c r="I389" i="25"/>
  <c r="G389" i="25"/>
  <c r="J389" i="25"/>
  <c r="M161" i="25"/>
  <c r="L161" i="25"/>
  <c r="J161" i="25"/>
  <c r="J332" i="25"/>
  <c r="K332" i="25"/>
  <c r="L332" i="25"/>
  <c r="F198" i="25"/>
  <c r="M198" i="25"/>
  <c r="L198" i="25"/>
  <c r="N102" i="25"/>
  <c r="M102" i="25"/>
  <c r="L135" i="25"/>
  <c r="I135" i="25"/>
  <c r="J135" i="25"/>
  <c r="K231" i="25"/>
  <c r="M231" i="25"/>
  <c r="J231" i="25"/>
  <c r="L247" i="25"/>
  <c r="I247" i="25"/>
  <c r="K391" i="25"/>
  <c r="M391" i="25"/>
  <c r="J391" i="25"/>
  <c r="K110" i="25"/>
  <c r="I110" i="25"/>
  <c r="L110" i="25"/>
  <c r="G132" i="25"/>
  <c r="K132" i="25"/>
  <c r="E324" i="25"/>
  <c r="K324" i="25"/>
  <c r="L324" i="25"/>
  <c r="N50" i="25"/>
  <c r="M50" i="25"/>
  <c r="L50" i="25"/>
  <c r="K72" i="25"/>
  <c r="N72" i="25"/>
  <c r="G264" i="25"/>
  <c r="N264" i="25"/>
  <c r="L264" i="25"/>
  <c r="G392" i="25"/>
  <c r="N392" i="25"/>
  <c r="L392" i="25"/>
  <c r="F16" i="25"/>
  <c r="N16" i="25"/>
  <c r="M400" i="25"/>
  <c r="N400" i="25"/>
  <c r="L400" i="25"/>
  <c r="M257" i="25"/>
  <c r="I257" i="25"/>
  <c r="J257" i="25"/>
  <c r="E300" i="25"/>
  <c r="M300" i="25"/>
  <c r="N220" i="25"/>
  <c r="K220" i="25"/>
  <c r="L220" i="25"/>
  <c r="F390" i="25"/>
  <c r="M390" i="25"/>
  <c r="L390" i="25"/>
  <c r="F352" i="25"/>
  <c r="N352" i="25"/>
  <c r="L352" i="25"/>
  <c r="I298" i="25"/>
  <c r="J298" i="25"/>
  <c r="L298" i="25"/>
  <c r="M27" i="25"/>
  <c r="E27" i="25"/>
  <c r="M91" i="25"/>
  <c r="E91" i="25"/>
  <c r="M155" i="25"/>
  <c r="E155" i="25"/>
  <c r="H219" i="25"/>
  <c r="G219" i="25"/>
  <c r="H283" i="25"/>
  <c r="G283" i="25"/>
  <c r="H347" i="25"/>
  <c r="G347" i="25"/>
  <c r="M9" i="25"/>
  <c r="I9" i="25"/>
  <c r="K94" i="25"/>
  <c r="M94" i="25"/>
  <c r="M180" i="25"/>
  <c r="K180" i="25"/>
  <c r="M265" i="25"/>
  <c r="E265" i="25"/>
  <c r="F350" i="25"/>
  <c r="N350" i="25"/>
  <c r="I10" i="25"/>
  <c r="M15" i="25"/>
  <c r="K79" i="25"/>
  <c r="H271" i="25"/>
  <c r="L335" i="25"/>
  <c r="H78" i="25"/>
  <c r="J164" i="25"/>
  <c r="E189" i="25"/>
  <c r="E80" i="25"/>
  <c r="I250" i="25"/>
  <c r="I224" i="25"/>
  <c r="N230" i="25"/>
  <c r="K230" i="25"/>
  <c r="H230" i="25"/>
  <c r="G230" i="25"/>
  <c r="J230" i="25"/>
  <c r="L230" i="25"/>
  <c r="M230" i="25"/>
  <c r="F230" i="25"/>
  <c r="L22" i="25"/>
  <c r="F22" i="25"/>
  <c r="J22" i="25"/>
  <c r="G22" i="25"/>
  <c r="N22" i="25"/>
  <c r="M22" i="25"/>
  <c r="K22" i="25"/>
  <c r="L360" i="25"/>
  <c r="N360" i="25"/>
  <c r="G360" i="25"/>
  <c r="E360" i="25"/>
  <c r="F360" i="25"/>
  <c r="J360" i="25"/>
  <c r="M360" i="25"/>
  <c r="L104" i="25"/>
  <c r="M104" i="25"/>
  <c r="J104" i="25"/>
  <c r="I104" i="25"/>
  <c r="E104" i="25"/>
  <c r="N104" i="25"/>
  <c r="K104" i="25"/>
  <c r="J249" i="25"/>
  <c r="I249" i="25"/>
  <c r="H249" i="25"/>
  <c r="N249" i="25"/>
  <c r="G249" i="25"/>
  <c r="E249" i="25"/>
  <c r="M249" i="25"/>
  <c r="J399" i="25"/>
  <c r="M399" i="25"/>
  <c r="E399" i="25"/>
  <c r="N399" i="25"/>
  <c r="K399" i="25"/>
  <c r="I399" i="25"/>
  <c r="G399" i="25"/>
  <c r="J207" i="25"/>
  <c r="M207" i="25"/>
  <c r="E207" i="25"/>
  <c r="N207" i="25"/>
  <c r="K207" i="25"/>
  <c r="I207" i="25"/>
  <c r="G207" i="25"/>
  <c r="J143" i="25"/>
  <c r="G143" i="25"/>
  <c r="I143" i="25"/>
  <c r="N143" i="25"/>
  <c r="E143" i="25"/>
  <c r="H143" i="25"/>
  <c r="L143" i="25"/>
  <c r="M396" i="25"/>
  <c r="E396" i="25"/>
  <c r="H396" i="25"/>
  <c r="F396" i="25"/>
  <c r="N396" i="25"/>
  <c r="L396" i="25"/>
  <c r="K396" i="25"/>
  <c r="J396" i="25"/>
  <c r="K282" i="25"/>
  <c r="N282" i="25"/>
  <c r="H282" i="25"/>
  <c r="E282" i="25"/>
  <c r="I282" i="25"/>
  <c r="L282" i="25"/>
  <c r="J282" i="25"/>
  <c r="M282" i="25"/>
  <c r="K290" i="25"/>
  <c r="I290" i="25"/>
  <c r="H290" i="25"/>
  <c r="E290" i="25"/>
  <c r="N290" i="25"/>
  <c r="L290" i="25"/>
  <c r="J290" i="25"/>
  <c r="G290" i="25"/>
  <c r="J34" i="25"/>
  <c r="K34" i="25"/>
  <c r="H34" i="25"/>
  <c r="I34" i="25"/>
  <c r="F34" i="25"/>
  <c r="L34" i="25"/>
  <c r="G34" i="25"/>
  <c r="M34" i="25"/>
  <c r="J373" i="25"/>
  <c r="G373" i="25"/>
  <c r="E373" i="25"/>
  <c r="N373" i="25"/>
  <c r="L373" i="25"/>
  <c r="H373" i="25"/>
  <c r="K373" i="25"/>
  <c r="L170" i="25"/>
  <c r="N170" i="25"/>
  <c r="I170" i="25"/>
  <c r="E170" i="25"/>
  <c r="F170" i="25"/>
  <c r="J170" i="25"/>
  <c r="M170" i="25"/>
  <c r="H67" i="25"/>
  <c r="K67" i="25"/>
  <c r="F67" i="25"/>
  <c r="H131" i="25"/>
  <c r="K131" i="25"/>
  <c r="F131" i="25"/>
  <c r="I195" i="25"/>
  <c r="L195" i="25"/>
  <c r="F195" i="25"/>
  <c r="I259" i="25"/>
  <c r="L259" i="25"/>
  <c r="F259" i="25"/>
  <c r="I323" i="25"/>
  <c r="L323" i="25"/>
  <c r="F323" i="25"/>
  <c r="I387" i="25"/>
  <c r="L387" i="25"/>
  <c r="F387" i="25"/>
  <c r="J62" i="25"/>
  <c r="F62" i="25"/>
  <c r="H62" i="25"/>
  <c r="I148" i="25"/>
  <c r="G148" i="25"/>
  <c r="H148" i="25"/>
  <c r="H233" i="25"/>
  <c r="K233" i="25"/>
  <c r="F233" i="25"/>
  <c r="K318" i="25"/>
  <c r="G318" i="25"/>
  <c r="H318" i="25"/>
  <c r="E404" i="25"/>
  <c r="F404" i="25"/>
  <c r="H404" i="25"/>
  <c r="E88" i="25"/>
  <c r="J88" i="25"/>
  <c r="H88" i="25"/>
  <c r="I173" i="25"/>
  <c r="L173" i="25"/>
  <c r="F173" i="25"/>
  <c r="N258" i="25"/>
  <c r="E258" i="25"/>
  <c r="H258" i="25"/>
  <c r="G344" i="25"/>
  <c r="I344" i="25"/>
  <c r="H344" i="25"/>
  <c r="G48" i="25"/>
  <c r="E48" i="25"/>
  <c r="H48" i="25"/>
  <c r="I218" i="25"/>
  <c r="E218" i="25"/>
  <c r="H218" i="25"/>
  <c r="E389" i="25"/>
  <c r="M389" i="25"/>
  <c r="F389" i="25"/>
  <c r="H161" i="25"/>
  <c r="E161" i="25"/>
  <c r="F161" i="25"/>
  <c r="N332" i="25"/>
  <c r="F332" i="25"/>
  <c r="H332" i="25"/>
  <c r="J198" i="25"/>
  <c r="G198" i="25"/>
  <c r="H198" i="25"/>
  <c r="J102" i="25"/>
  <c r="G102" i="25"/>
  <c r="E135" i="25"/>
  <c r="M135" i="25"/>
  <c r="F135" i="25"/>
  <c r="G231" i="25"/>
  <c r="H231" i="25"/>
  <c r="F231" i="25"/>
  <c r="E247" i="25"/>
  <c r="N247" i="25"/>
  <c r="G391" i="25"/>
  <c r="H391" i="25"/>
  <c r="F391" i="25"/>
  <c r="F110" i="25"/>
  <c r="J110" i="25"/>
  <c r="H110" i="25"/>
  <c r="M132" i="25"/>
  <c r="F132" i="25"/>
  <c r="I324" i="25"/>
  <c r="F324" i="25"/>
  <c r="H324" i="25"/>
  <c r="I50" i="25"/>
  <c r="F50" i="25"/>
  <c r="H50" i="25"/>
  <c r="E72" i="25"/>
  <c r="I72" i="25"/>
  <c r="K264" i="25"/>
  <c r="I264" i="25"/>
  <c r="H264" i="25"/>
  <c r="K392" i="25"/>
  <c r="I392" i="25"/>
  <c r="H392" i="25"/>
  <c r="J16" i="25"/>
  <c r="I16" i="25"/>
  <c r="F400" i="25"/>
  <c r="I400" i="25"/>
  <c r="H400" i="25"/>
  <c r="G257" i="25"/>
  <c r="K257" i="25"/>
  <c r="F257" i="25"/>
  <c r="I300" i="25"/>
  <c r="G300" i="25"/>
  <c r="J220" i="25"/>
  <c r="F220" i="25"/>
  <c r="H220" i="25"/>
  <c r="J390" i="25"/>
  <c r="G390" i="25"/>
  <c r="H390" i="25"/>
  <c r="M352" i="25"/>
  <c r="I352" i="25"/>
  <c r="H352" i="25"/>
  <c r="M298" i="25"/>
  <c r="E298" i="25"/>
  <c r="H298" i="25"/>
  <c r="G27" i="25"/>
  <c r="N27" i="25"/>
  <c r="G91" i="25"/>
  <c r="N91" i="25"/>
  <c r="G155" i="25"/>
  <c r="N155" i="25"/>
  <c r="K219" i="25"/>
  <c r="N219" i="25"/>
  <c r="K283" i="25"/>
  <c r="N283" i="25"/>
  <c r="K347" i="25"/>
  <c r="N347" i="25"/>
  <c r="E9" i="25"/>
  <c r="N9" i="25"/>
  <c r="E94" i="25"/>
  <c r="G94" i="25"/>
  <c r="E180" i="25"/>
  <c r="F180" i="25"/>
  <c r="G265" i="25"/>
  <c r="N265" i="25"/>
  <c r="J350" i="25"/>
  <c r="I350" i="25"/>
  <c r="G10" i="25"/>
  <c r="I373" i="25"/>
  <c r="E230" i="25"/>
  <c r="F15" i="25"/>
  <c r="K143" i="25"/>
  <c r="F271" i="25"/>
  <c r="L399" i="25"/>
  <c r="K249" i="25"/>
  <c r="E334" i="25"/>
  <c r="H104" i="25"/>
  <c r="M189" i="25"/>
  <c r="E250" i="25"/>
  <c r="E22" i="25"/>
  <c r="G170" i="25"/>
  <c r="J252" i="25"/>
  <c r="J193" i="25"/>
  <c r="I193" i="25"/>
  <c r="M193" i="25"/>
  <c r="N193" i="25"/>
  <c r="L193" i="25"/>
  <c r="E193" i="25"/>
  <c r="H193" i="25"/>
  <c r="L80" i="25"/>
  <c r="K80" i="25"/>
  <c r="G80" i="25"/>
  <c r="I80" i="25"/>
  <c r="J80" i="25"/>
  <c r="N80" i="25"/>
  <c r="F80" i="25"/>
  <c r="L274" i="25"/>
  <c r="J274" i="25"/>
  <c r="N274" i="25"/>
  <c r="F274" i="25"/>
  <c r="M274" i="25"/>
  <c r="K274" i="25"/>
  <c r="I274" i="25"/>
  <c r="L18" i="25"/>
  <c r="M18" i="25"/>
  <c r="G18" i="25"/>
  <c r="E18" i="25"/>
  <c r="K18" i="25"/>
  <c r="J18" i="25"/>
  <c r="N18" i="25"/>
  <c r="L164" i="25"/>
  <c r="I164" i="25"/>
  <c r="M164" i="25"/>
  <c r="F164" i="25"/>
  <c r="E164" i="25"/>
  <c r="K164" i="25"/>
  <c r="N164" i="25"/>
  <c r="J335" i="25"/>
  <c r="M335" i="25"/>
  <c r="E335" i="25"/>
  <c r="N335" i="25"/>
  <c r="K335" i="25"/>
  <c r="I335" i="25"/>
  <c r="G335" i="25"/>
  <c r="J79" i="25"/>
  <c r="G79" i="25"/>
  <c r="I79" i="25"/>
  <c r="N79" i="25"/>
  <c r="E79" i="25"/>
  <c r="H79" i="25"/>
  <c r="L79" i="25"/>
  <c r="E225" i="25"/>
  <c r="H225" i="25"/>
  <c r="F225" i="25"/>
  <c r="K225" i="25"/>
  <c r="G225" i="25"/>
  <c r="J225" i="25"/>
  <c r="I225" i="25"/>
  <c r="M225" i="25"/>
  <c r="N112" i="25"/>
  <c r="M112" i="25"/>
  <c r="H112" i="25"/>
  <c r="E112" i="25"/>
  <c r="G112" i="25"/>
  <c r="L112" i="25"/>
  <c r="K112" i="25"/>
  <c r="F112" i="25"/>
  <c r="H205" i="25"/>
  <c r="I205" i="25"/>
  <c r="F205" i="25"/>
  <c r="M205" i="25"/>
  <c r="E205" i="25"/>
  <c r="J205" i="25"/>
  <c r="G205" i="25"/>
  <c r="K205" i="25"/>
  <c r="L320" i="25"/>
  <c r="N320" i="25"/>
  <c r="F320" i="25"/>
  <c r="E320" i="25"/>
  <c r="K320" i="25"/>
  <c r="J320" i="25"/>
  <c r="G320" i="25"/>
  <c r="L224" i="25"/>
  <c r="N224" i="25"/>
  <c r="F224" i="25"/>
  <c r="E224" i="25"/>
  <c r="K224" i="25"/>
  <c r="J224" i="25"/>
  <c r="G224" i="25"/>
  <c r="L67" i="25"/>
  <c r="L131" i="25"/>
  <c r="M195" i="25"/>
  <c r="M259" i="25"/>
  <c r="M323" i="25"/>
  <c r="M387" i="25"/>
  <c r="K62" i="25"/>
  <c r="M148" i="25"/>
  <c r="M233" i="25"/>
  <c r="F318" i="25"/>
  <c r="J404" i="25"/>
  <c r="F88" i="25"/>
  <c r="K173" i="25"/>
  <c r="I258" i="25"/>
  <c r="M344" i="25"/>
  <c r="M48" i="25"/>
  <c r="N218" i="25"/>
  <c r="K389" i="25"/>
  <c r="G161" i="25"/>
  <c r="E332" i="25"/>
  <c r="K198" i="25"/>
  <c r="F102" i="25"/>
  <c r="K102" i="25"/>
  <c r="K135" i="25"/>
  <c r="L231" i="25"/>
  <c r="G247" i="25"/>
  <c r="M247" i="25"/>
  <c r="L391" i="25"/>
  <c r="N110" i="25"/>
  <c r="E132" i="25"/>
  <c r="I132" i="25"/>
  <c r="J324" i="25"/>
  <c r="G50" i="25"/>
  <c r="G72" i="25"/>
  <c r="M72" i="25"/>
  <c r="M264" i="25"/>
  <c r="M392" i="25"/>
  <c r="M16" i="25"/>
  <c r="K16" i="25"/>
  <c r="G400" i="25"/>
  <c r="H257" i="25"/>
  <c r="J300" i="25"/>
  <c r="K300" i="25"/>
  <c r="E220" i="25"/>
  <c r="K390" i="25"/>
  <c r="G352" i="25"/>
  <c r="N298" i="25"/>
  <c r="L27" i="25"/>
  <c r="H27" i="25"/>
  <c r="L91" i="25"/>
  <c r="H91" i="25"/>
  <c r="L155" i="25"/>
  <c r="H155" i="25"/>
  <c r="I219" i="25"/>
  <c r="E219" i="25"/>
  <c r="I283" i="25"/>
  <c r="E283" i="25"/>
  <c r="I347" i="25"/>
  <c r="E347" i="25"/>
  <c r="G9" i="25"/>
  <c r="H9" i="25"/>
  <c r="J94" i="25"/>
  <c r="N94" i="25"/>
  <c r="I180" i="25"/>
  <c r="N180" i="25"/>
  <c r="L265" i="25"/>
  <c r="I265" i="25"/>
  <c r="E350" i="25"/>
  <c r="M350" i="25"/>
  <c r="N34" i="25"/>
  <c r="E120" i="25"/>
  <c r="L205" i="25"/>
  <c r="M290" i="25"/>
  <c r="F376" i="25"/>
  <c r="J112" i="25"/>
  <c r="G282" i="25"/>
  <c r="N54" i="25"/>
  <c r="L225" i="25"/>
  <c r="I396" i="25"/>
  <c r="H10" i="25"/>
  <c r="M373" i="25"/>
  <c r="M320" i="25"/>
  <c r="I230" i="25"/>
  <c r="F79" i="25"/>
  <c r="M143" i="25"/>
  <c r="L207" i="25"/>
  <c r="F335" i="25"/>
  <c r="H399" i="25"/>
  <c r="N78" i="25"/>
  <c r="F249" i="25"/>
  <c r="G334" i="25"/>
  <c r="I18" i="25"/>
  <c r="F189" i="25"/>
  <c r="E274" i="25"/>
  <c r="K360" i="25"/>
  <c r="H250" i="25"/>
  <c r="I22" i="25"/>
  <c r="G193" i="25"/>
  <c r="H170" i="25"/>
  <c r="F252" i="25"/>
  <c r="BC6" i="4"/>
  <c r="BD6" i="4" s="1"/>
  <c r="BC7" i="4"/>
  <c r="BD7" i="4" s="1"/>
  <c r="BB5" i="4"/>
  <c r="BD5" i="4" s="1"/>
  <c r="BC24" i="4"/>
  <c r="BD24" i="4" s="1"/>
  <c r="BB17" i="4"/>
  <c r="BD17" i="4" s="1"/>
  <c r="BB21" i="4"/>
  <c r="BD21" i="4" s="1"/>
  <c r="BB14" i="4"/>
  <c r="BD14" i="4" s="1"/>
  <c r="BB4" i="4"/>
  <c r="BD4" i="4" s="1"/>
  <c r="BB8" i="4"/>
  <c r="BD8" i="4" s="1"/>
  <c r="BC22" i="4"/>
  <c r="BD22" i="4" s="1"/>
  <c r="BI22" i="4"/>
  <c r="BB16" i="4"/>
  <c r="BD16" i="4" s="1"/>
  <c r="BB9" i="4"/>
  <c r="BD9" i="4" s="1"/>
  <c r="BJ23" i="4"/>
  <c r="BI5" i="4"/>
  <c r="BI16" i="4"/>
  <c r="BF24" i="4"/>
  <c r="BJ15" i="4"/>
  <c r="BJ6" i="4"/>
  <c r="BJ22" i="4"/>
  <c r="BI8" i="4"/>
  <c r="BI4" i="4"/>
  <c r="BJ14" i="4"/>
  <c r="BJ4" i="4"/>
  <c r="BJ10" i="4"/>
  <c r="BJ16" i="4"/>
  <c r="BF11" i="4"/>
  <c r="BF21" i="4"/>
  <c r="BJ13" i="4"/>
  <c r="BI6" i="4"/>
  <c r="BI21" i="4"/>
  <c r="BI9" i="4"/>
  <c r="BI17" i="4"/>
  <c r="BI14" i="4"/>
  <c r="BJ5" i="4"/>
  <c r="BI12" i="4"/>
  <c r="BI24" i="4"/>
  <c r="BI11" i="4"/>
  <c r="BI23" i="4"/>
  <c r="BF7" i="4"/>
  <c r="BI13" i="4"/>
  <c r="BJ8" i="4"/>
  <c r="BF9" i="4"/>
  <c r="BJ9" i="4"/>
  <c r="BI15" i="4"/>
  <c r="BF18" i="4"/>
  <c r="BB23" i="4"/>
  <c r="BD23" i="4" s="1"/>
  <c r="BF12" i="4"/>
  <c r="BJ12" i="4"/>
  <c r="BJ19" i="4"/>
  <c r="BI10" i="4"/>
  <c r="BI7" i="4"/>
  <c r="BC18" i="4"/>
  <c r="BD18" i="4" s="1"/>
  <c r="BC20" i="4"/>
  <c r="BD20" i="4" s="1"/>
  <c r="BC11" i="4"/>
  <c r="BD11" i="4" s="1"/>
  <c r="BC12" i="4"/>
  <c r="BB12" i="4"/>
  <c r="BF17" i="4"/>
  <c r="BJ17" i="4"/>
  <c r="BF20" i="4"/>
  <c r="BJ20" i="4"/>
  <c r="BI20" i="4"/>
  <c r="BC19" i="4"/>
  <c r="BD19" i="4" s="1"/>
  <c r="BI18" i="4"/>
  <c r="BB13" i="4"/>
  <c r="BD13" i="4" s="1"/>
  <c r="BI19" i="4"/>
  <c r="BC10" i="4"/>
  <c r="BD10" i="4" s="1"/>
  <c r="BC15" i="4"/>
  <c r="BD15" i="4" s="1"/>
  <c r="AA17" i="6" l="1"/>
  <c r="AA7" i="6"/>
  <c r="AA12" i="6"/>
  <c r="AB7" i="6"/>
  <c r="AB12" i="6"/>
  <c r="AB17" i="6"/>
  <c r="AA10" i="6"/>
  <c r="AB10" i="6"/>
  <c r="AB9" i="6"/>
  <c r="AA9" i="6"/>
  <c r="AA8" i="6"/>
  <c r="AB8" i="6"/>
  <c r="B25" i="10"/>
  <c r="C25" i="10" s="1"/>
  <c r="B393" i="10"/>
  <c r="C393" i="10" s="1"/>
  <c r="B288" i="10"/>
  <c r="C288" i="10" s="1"/>
  <c r="B375" i="10"/>
  <c r="C375" i="10" s="1"/>
  <c r="B296" i="10"/>
  <c r="C296" i="10" s="1"/>
  <c r="B180" i="10"/>
  <c r="C180" i="10" s="1"/>
  <c r="B160" i="10"/>
  <c r="C160" i="10" s="1"/>
  <c r="B236" i="10"/>
  <c r="C236" i="10" s="1"/>
  <c r="B40" i="10"/>
  <c r="C40" i="10" s="1"/>
  <c r="B392" i="10"/>
  <c r="C392" i="10" s="1"/>
  <c r="B32" i="10"/>
  <c r="C32" i="10" s="1"/>
  <c r="B389" i="10"/>
  <c r="C389" i="10" s="1"/>
  <c r="B287" i="10"/>
  <c r="C287" i="10" s="1"/>
  <c r="B360" i="10"/>
  <c r="C360" i="10" s="1"/>
  <c r="B292" i="10"/>
  <c r="C292" i="10" s="1"/>
  <c r="B394" i="10"/>
  <c r="C394" i="10" s="1"/>
  <c r="B223" i="10"/>
  <c r="C223" i="10" s="1"/>
  <c r="B17" i="10"/>
  <c r="C17" i="10" s="1"/>
  <c r="B49" i="10"/>
  <c r="C49" i="10" s="1"/>
  <c r="B81" i="10"/>
  <c r="C81" i="10" s="1"/>
  <c r="B113" i="10"/>
  <c r="C113" i="10" s="1"/>
  <c r="B145" i="10"/>
  <c r="C145" i="10" s="1"/>
  <c r="B177" i="10"/>
  <c r="C177" i="10" s="1"/>
  <c r="B209" i="10"/>
  <c r="C209" i="10" s="1"/>
  <c r="B241" i="10"/>
  <c r="C241" i="10" s="1"/>
  <c r="B273" i="10"/>
  <c r="C273" i="10" s="1"/>
  <c r="B305" i="10"/>
  <c r="C305" i="10" s="1"/>
  <c r="B337" i="10"/>
  <c r="C337" i="10" s="1"/>
  <c r="B34" i="10"/>
  <c r="C34" i="10" s="1"/>
  <c r="B66" i="10"/>
  <c r="C66" i="10" s="1"/>
  <c r="B98" i="10"/>
  <c r="C98" i="10" s="1"/>
  <c r="B130" i="10"/>
  <c r="C130" i="10" s="1"/>
  <c r="B162" i="10"/>
  <c r="C162" i="10" s="1"/>
  <c r="B194" i="10"/>
  <c r="C194" i="10" s="1"/>
  <c r="B226" i="10"/>
  <c r="C226" i="10" s="1"/>
  <c r="B258" i="10"/>
  <c r="C258" i="10" s="1"/>
  <c r="B290" i="10"/>
  <c r="C290" i="10" s="1"/>
  <c r="B322" i="10"/>
  <c r="C322" i="10" s="1"/>
  <c r="B15" i="10"/>
  <c r="C15" i="10" s="1"/>
  <c r="B47" i="10"/>
  <c r="C47" i="10" s="1"/>
  <c r="B79" i="10"/>
  <c r="C79" i="10" s="1"/>
  <c r="B111" i="10"/>
  <c r="C111" i="10" s="1"/>
  <c r="B143" i="10"/>
  <c r="C143" i="10" s="1"/>
  <c r="B175" i="10"/>
  <c r="C175" i="10" s="1"/>
  <c r="B207" i="10"/>
  <c r="C207" i="10" s="1"/>
  <c r="B33" i="10"/>
  <c r="C33" i="10" s="1"/>
  <c r="B65" i="10"/>
  <c r="C65" i="10" s="1"/>
  <c r="B97" i="10"/>
  <c r="C97" i="10" s="1"/>
  <c r="B129" i="10"/>
  <c r="C129" i="10" s="1"/>
  <c r="B161" i="10"/>
  <c r="C161" i="10" s="1"/>
  <c r="B193" i="10"/>
  <c r="C193" i="10" s="1"/>
  <c r="B225" i="10"/>
  <c r="C225" i="10" s="1"/>
  <c r="B257" i="10"/>
  <c r="C257" i="10" s="1"/>
  <c r="B289" i="10"/>
  <c r="C289" i="10" s="1"/>
  <c r="B321" i="10"/>
  <c r="C321" i="10" s="1"/>
  <c r="B18" i="10"/>
  <c r="C18" i="10" s="1"/>
  <c r="B50" i="10"/>
  <c r="C50" i="10" s="1"/>
  <c r="B82" i="10"/>
  <c r="C82" i="10" s="1"/>
  <c r="B114" i="10"/>
  <c r="C114" i="10" s="1"/>
  <c r="B146" i="10"/>
  <c r="C146" i="10" s="1"/>
  <c r="B178" i="10"/>
  <c r="C178" i="10" s="1"/>
  <c r="B210" i="10"/>
  <c r="C210" i="10" s="1"/>
  <c r="B242" i="10"/>
  <c r="C242" i="10" s="1"/>
  <c r="B274" i="10"/>
  <c r="C274" i="10" s="1"/>
  <c r="B306" i="10"/>
  <c r="C306" i="10" s="1"/>
  <c r="B338" i="10"/>
  <c r="C338" i="10" s="1"/>
  <c r="B31" i="10"/>
  <c r="C31" i="10" s="1"/>
  <c r="B63" i="10"/>
  <c r="C63" i="10" s="1"/>
  <c r="B95" i="10"/>
  <c r="C95" i="10" s="1"/>
  <c r="B127" i="10"/>
  <c r="C127" i="10" s="1"/>
  <c r="B159" i="10"/>
  <c r="C159" i="10" s="1"/>
  <c r="B191" i="10"/>
  <c r="C191" i="10" s="1"/>
  <c r="B369" i="10"/>
  <c r="C369" i="10" s="1"/>
  <c r="B100" i="10"/>
  <c r="C100" i="10" s="1"/>
  <c r="B384" i="10"/>
  <c r="C384" i="10" s="1"/>
  <c r="B352" i="10"/>
  <c r="C352" i="10" s="1"/>
  <c r="B256" i="10"/>
  <c r="C256" i="10" s="1"/>
  <c r="B128" i="10"/>
  <c r="C128" i="10" s="1"/>
  <c r="B397" i="10"/>
  <c r="C397" i="10" s="1"/>
  <c r="B196" i="10"/>
  <c r="C196" i="10" s="1"/>
  <c r="B363" i="10"/>
  <c r="C363" i="10" s="1"/>
  <c r="B172" i="10"/>
  <c r="C172" i="10" s="1"/>
  <c r="B324" i="10"/>
  <c r="C324" i="10" s="1"/>
  <c r="B378" i="10"/>
  <c r="C378" i="10" s="1"/>
  <c r="B232" i="10"/>
  <c r="C232" i="10" s="1"/>
  <c r="B335" i="10"/>
  <c r="C335" i="10" s="1"/>
  <c r="B271" i="10"/>
  <c r="C271" i="10" s="1"/>
  <c r="B345" i="10"/>
  <c r="C345" i="10" s="1"/>
  <c r="B20" i="10"/>
  <c r="C20" i="10" s="1"/>
  <c r="B376" i="10"/>
  <c r="C376" i="10" s="1"/>
  <c r="B344" i="10"/>
  <c r="C344" i="10" s="1"/>
  <c r="B224" i="10"/>
  <c r="C224" i="10" s="1"/>
  <c r="B96" i="10"/>
  <c r="C96" i="10" s="1"/>
  <c r="B373" i="10"/>
  <c r="C373" i="10" s="1"/>
  <c r="B68" i="10"/>
  <c r="C68" i="10" s="1"/>
  <c r="B347" i="10"/>
  <c r="C347" i="10" s="1"/>
  <c r="B108" i="10"/>
  <c r="C108" i="10" s="1"/>
  <c r="B116" i="10"/>
  <c r="C116" i="10" s="1"/>
  <c r="B362" i="10"/>
  <c r="C362" i="10" s="1"/>
  <c r="B168" i="10"/>
  <c r="C168" i="10" s="1"/>
  <c r="B319" i="10"/>
  <c r="C319" i="10" s="1"/>
  <c r="B255" i="10"/>
  <c r="C255" i="10" s="1"/>
  <c r="B276" i="10"/>
  <c r="C276" i="10" s="1"/>
  <c r="B400" i="10"/>
  <c r="C400" i="10" s="1"/>
  <c r="B368" i="10"/>
  <c r="C368" i="10" s="1"/>
  <c r="B320" i="10"/>
  <c r="C320" i="10" s="1"/>
  <c r="B192" i="10"/>
  <c r="C192" i="10" s="1"/>
  <c r="B64" i="10"/>
  <c r="C64" i="10" s="1"/>
  <c r="B349" i="10"/>
  <c r="C349" i="10" s="1"/>
  <c r="B395" i="10"/>
  <c r="C395" i="10" s="1"/>
  <c r="B300" i="10"/>
  <c r="C300" i="10" s="1"/>
  <c r="B44" i="10"/>
  <c r="C44" i="10" s="1"/>
  <c r="B391" i="10"/>
  <c r="C391" i="10" s="1"/>
  <c r="B346" i="10"/>
  <c r="C346" i="10" s="1"/>
  <c r="B104" i="10"/>
  <c r="C104" i="10" s="1"/>
  <c r="B303" i="10"/>
  <c r="C303" i="10" s="1"/>
  <c r="B239" i="10"/>
  <c r="C239" i="10" s="1"/>
  <c r="B381" i="10"/>
  <c r="C381" i="10" s="1"/>
  <c r="B308" i="10"/>
  <c r="C308" i="10" s="1"/>
  <c r="B132" i="10"/>
  <c r="C132" i="10" s="1"/>
  <c r="B404" i="10"/>
  <c r="C404" i="10" s="1"/>
  <c r="B388" i="10"/>
  <c r="C388" i="10" s="1"/>
  <c r="B372" i="10"/>
  <c r="C372" i="10" s="1"/>
  <c r="B356" i="10"/>
  <c r="C356" i="10" s="1"/>
  <c r="B336" i="10"/>
  <c r="C336" i="10" s="1"/>
  <c r="B272" i="10"/>
  <c r="C272" i="10" s="1"/>
  <c r="B208" i="10"/>
  <c r="C208" i="10" s="1"/>
  <c r="B144" i="10"/>
  <c r="C144" i="10" s="1"/>
  <c r="B80" i="10"/>
  <c r="C80" i="10" s="1"/>
  <c r="B16" i="10"/>
  <c r="C16" i="10" s="1"/>
  <c r="B361" i="10"/>
  <c r="C361" i="10" s="1"/>
  <c r="B244" i="10"/>
  <c r="C244" i="10" s="1"/>
  <c r="B403" i="10"/>
  <c r="C403" i="10" s="1"/>
  <c r="B371" i="10"/>
  <c r="C371" i="10" s="1"/>
  <c r="B332" i="10"/>
  <c r="C332" i="10" s="1"/>
  <c r="B204" i="10"/>
  <c r="C204" i="10" s="1"/>
  <c r="B76" i="10"/>
  <c r="C76" i="10" s="1"/>
  <c r="B365" i="10"/>
  <c r="C365" i="10" s="1"/>
  <c r="B36" i="10"/>
  <c r="C36" i="10" s="1"/>
  <c r="B386" i="10"/>
  <c r="C386" i="10" s="1"/>
  <c r="B354" i="10"/>
  <c r="C354" i="10" s="1"/>
  <c r="B264" i="10"/>
  <c r="C264" i="10" s="1"/>
  <c r="B136" i="10"/>
  <c r="C136" i="10" s="1"/>
  <c r="B8" i="10"/>
  <c r="C8" i="10" s="1"/>
  <c r="B311" i="10"/>
  <c r="C311" i="10" s="1"/>
  <c r="B279" i="10"/>
  <c r="C279" i="10" s="1"/>
  <c r="B247" i="10"/>
  <c r="C247" i="10" s="1"/>
  <c r="B215" i="10"/>
  <c r="C215" i="10" s="1"/>
  <c r="B183" i="10"/>
  <c r="C183" i="10" s="1"/>
  <c r="B151" i="10"/>
  <c r="C151" i="10" s="1"/>
  <c r="B119" i="10"/>
  <c r="C119" i="10" s="1"/>
  <c r="B87" i="10"/>
  <c r="C87" i="10" s="1"/>
  <c r="B55" i="10"/>
  <c r="C55" i="10" s="1"/>
  <c r="B23" i="10"/>
  <c r="C23" i="10" s="1"/>
  <c r="B330" i="10"/>
  <c r="C330" i="10" s="1"/>
  <c r="B298" i="10"/>
  <c r="C298" i="10" s="1"/>
  <c r="B266" i="10"/>
  <c r="C266" i="10" s="1"/>
  <c r="B234" i="10"/>
  <c r="C234" i="10" s="1"/>
  <c r="B202" i="10"/>
  <c r="C202" i="10" s="1"/>
  <c r="B170" i="10"/>
  <c r="C170" i="10" s="1"/>
  <c r="B138" i="10"/>
  <c r="C138" i="10" s="1"/>
  <c r="B106" i="10"/>
  <c r="C106" i="10" s="1"/>
  <c r="B74" i="10"/>
  <c r="C74" i="10" s="1"/>
  <c r="B42" i="10"/>
  <c r="C42" i="10" s="1"/>
  <c r="B10" i="10"/>
  <c r="C10" i="10" s="1"/>
  <c r="B313" i="10"/>
  <c r="C313" i="10" s="1"/>
  <c r="B281" i="10"/>
  <c r="C281" i="10" s="1"/>
  <c r="B249" i="10"/>
  <c r="C249" i="10" s="1"/>
  <c r="B217" i="10"/>
  <c r="C217" i="10" s="1"/>
  <c r="B185" i="10"/>
  <c r="C185" i="10" s="1"/>
  <c r="B153" i="10"/>
  <c r="C153" i="10" s="1"/>
  <c r="B121" i="10"/>
  <c r="C121" i="10" s="1"/>
  <c r="B89" i="10"/>
  <c r="C89" i="10" s="1"/>
  <c r="B57" i="10"/>
  <c r="C57" i="10" s="1"/>
  <c r="B5" i="10"/>
  <c r="C5" i="10" s="1"/>
  <c r="B21" i="10"/>
  <c r="C21" i="10" s="1"/>
  <c r="B37" i="10"/>
  <c r="C37" i="10" s="1"/>
  <c r="B53" i="10"/>
  <c r="C53" i="10" s="1"/>
  <c r="B69" i="10"/>
  <c r="C69" i="10" s="1"/>
  <c r="B85" i="10"/>
  <c r="C85" i="10" s="1"/>
  <c r="B101" i="10"/>
  <c r="C101" i="10" s="1"/>
  <c r="B117" i="10"/>
  <c r="C117" i="10" s="1"/>
  <c r="B133" i="10"/>
  <c r="C133" i="10" s="1"/>
  <c r="B149" i="10"/>
  <c r="C149" i="10" s="1"/>
  <c r="B165" i="10"/>
  <c r="C165" i="10" s="1"/>
  <c r="B181" i="10"/>
  <c r="C181" i="10" s="1"/>
  <c r="B197" i="10"/>
  <c r="C197" i="10" s="1"/>
  <c r="B213" i="10"/>
  <c r="C213" i="10" s="1"/>
  <c r="B229" i="10"/>
  <c r="C229" i="10" s="1"/>
  <c r="B245" i="10"/>
  <c r="C245" i="10" s="1"/>
  <c r="B261" i="10"/>
  <c r="C261" i="10" s="1"/>
  <c r="B277" i="10"/>
  <c r="C277" i="10" s="1"/>
  <c r="B293" i="10"/>
  <c r="C293" i="10" s="1"/>
  <c r="B309" i="10"/>
  <c r="C309" i="10" s="1"/>
  <c r="B325" i="10"/>
  <c r="C325" i="10" s="1"/>
  <c r="B6" i="10"/>
  <c r="C6" i="10" s="1"/>
  <c r="B22" i="10"/>
  <c r="C22" i="10" s="1"/>
  <c r="B38" i="10"/>
  <c r="C38" i="10" s="1"/>
  <c r="B54" i="10"/>
  <c r="C54" i="10" s="1"/>
  <c r="B70" i="10"/>
  <c r="C70" i="10" s="1"/>
  <c r="B86" i="10"/>
  <c r="C86" i="10" s="1"/>
  <c r="B102" i="10"/>
  <c r="C102" i="10" s="1"/>
  <c r="B118" i="10"/>
  <c r="C118" i="10" s="1"/>
  <c r="B134" i="10"/>
  <c r="C134" i="10" s="1"/>
  <c r="B150" i="10"/>
  <c r="C150" i="10" s="1"/>
  <c r="B166" i="10"/>
  <c r="C166" i="10" s="1"/>
  <c r="B182" i="10"/>
  <c r="C182" i="10" s="1"/>
  <c r="B198" i="10"/>
  <c r="C198" i="10" s="1"/>
  <c r="B214" i="10"/>
  <c r="C214" i="10" s="1"/>
  <c r="B230" i="10"/>
  <c r="C230" i="10" s="1"/>
  <c r="B246" i="10"/>
  <c r="C246" i="10" s="1"/>
  <c r="B262" i="10"/>
  <c r="C262" i="10" s="1"/>
  <c r="B278" i="10"/>
  <c r="C278" i="10" s="1"/>
  <c r="B294" i="10"/>
  <c r="C294" i="10" s="1"/>
  <c r="B310" i="10"/>
  <c r="C310" i="10" s="1"/>
  <c r="B326" i="10"/>
  <c r="C326" i="10" s="1"/>
  <c r="B342" i="10"/>
  <c r="C342" i="10" s="1"/>
  <c r="B19" i="10"/>
  <c r="C19" i="10" s="1"/>
  <c r="B35" i="10"/>
  <c r="C35" i="10" s="1"/>
  <c r="B51" i="10"/>
  <c r="C51" i="10" s="1"/>
  <c r="B67" i="10"/>
  <c r="C67" i="10" s="1"/>
  <c r="B83" i="10"/>
  <c r="C83" i="10" s="1"/>
  <c r="B99" i="10"/>
  <c r="C99" i="10" s="1"/>
  <c r="B115" i="10"/>
  <c r="C115" i="10" s="1"/>
  <c r="B131" i="10"/>
  <c r="C131" i="10" s="1"/>
  <c r="B147" i="10"/>
  <c r="C147" i="10" s="1"/>
  <c r="B163" i="10"/>
  <c r="C163" i="10" s="1"/>
  <c r="B179" i="10"/>
  <c r="C179" i="10" s="1"/>
  <c r="B195" i="10"/>
  <c r="C195" i="10" s="1"/>
  <c r="B211" i="10"/>
  <c r="C211" i="10" s="1"/>
  <c r="B227" i="10"/>
  <c r="C227" i="10" s="1"/>
  <c r="B243" i="10"/>
  <c r="C243" i="10" s="1"/>
  <c r="B259" i="10"/>
  <c r="C259" i="10" s="1"/>
  <c r="B275" i="10"/>
  <c r="C275" i="10" s="1"/>
  <c r="B291" i="10"/>
  <c r="C291" i="10" s="1"/>
  <c r="B307" i="10"/>
  <c r="C307" i="10" s="1"/>
  <c r="B323" i="10"/>
  <c r="C323" i="10" s="1"/>
  <c r="B339" i="10"/>
  <c r="C339" i="10" s="1"/>
  <c r="B56" i="10"/>
  <c r="C56" i="10" s="1"/>
  <c r="B120" i="10"/>
  <c r="C120" i="10" s="1"/>
  <c r="B184" i="10"/>
  <c r="C184" i="10" s="1"/>
  <c r="B248" i="10"/>
  <c r="C248" i="10" s="1"/>
  <c r="B312" i="10"/>
  <c r="C312" i="10" s="1"/>
  <c r="B350" i="10"/>
  <c r="C350" i="10" s="1"/>
  <c r="B366" i="10"/>
  <c r="C366" i="10" s="1"/>
  <c r="B382" i="10"/>
  <c r="C382" i="10" s="1"/>
  <c r="B398" i="10"/>
  <c r="C398" i="10" s="1"/>
  <c r="B399" i="10"/>
  <c r="C399" i="10" s="1"/>
  <c r="B164" i="10"/>
  <c r="C164" i="10" s="1"/>
  <c r="B353" i="10"/>
  <c r="C353" i="10" s="1"/>
  <c r="B401" i="10"/>
  <c r="C401" i="10" s="1"/>
  <c r="B60" i="10"/>
  <c r="C60" i="10" s="1"/>
  <c r="B124" i="10"/>
  <c r="C124" i="10" s="1"/>
  <c r="B188" i="10"/>
  <c r="C188" i="10" s="1"/>
  <c r="B252" i="10"/>
  <c r="C252" i="10" s="1"/>
  <c r="B316" i="10"/>
  <c r="C316" i="10" s="1"/>
  <c r="B351" i="10"/>
  <c r="C351" i="10" s="1"/>
  <c r="B367" i="10"/>
  <c r="C367" i="10" s="1"/>
  <c r="B387" i="10"/>
  <c r="C387" i="10" s="1"/>
  <c r="B13" i="10"/>
  <c r="C13" i="10" s="1"/>
  <c r="B29" i="10"/>
  <c r="C29" i="10" s="1"/>
  <c r="B45" i="10"/>
  <c r="C45" i="10" s="1"/>
  <c r="B61" i="10"/>
  <c r="C61" i="10" s="1"/>
  <c r="B77" i="10"/>
  <c r="C77" i="10" s="1"/>
  <c r="B93" i="10"/>
  <c r="C93" i="10" s="1"/>
  <c r="B109" i="10"/>
  <c r="C109" i="10" s="1"/>
  <c r="B125" i="10"/>
  <c r="C125" i="10" s="1"/>
  <c r="B141" i="10"/>
  <c r="C141" i="10" s="1"/>
  <c r="B157" i="10"/>
  <c r="C157" i="10" s="1"/>
  <c r="B173" i="10"/>
  <c r="C173" i="10" s="1"/>
  <c r="B189" i="10"/>
  <c r="C189" i="10" s="1"/>
  <c r="B205" i="10"/>
  <c r="C205" i="10" s="1"/>
  <c r="B221" i="10"/>
  <c r="C221" i="10" s="1"/>
  <c r="B237" i="10"/>
  <c r="C237" i="10" s="1"/>
  <c r="B253" i="10"/>
  <c r="C253" i="10" s="1"/>
  <c r="B269" i="10"/>
  <c r="C269" i="10" s="1"/>
  <c r="B285" i="10"/>
  <c r="C285" i="10" s="1"/>
  <c r="B301" i="10"/>
  <c r="C301" i="10" s="1"/>
  <c r="B317" i="10"/>
  <c r="C317" i="10" s="1"/>
  <c r="B333" i="10"/>
  <c r="C333" i="10" s="1"/>
  <c r="B14" i="10"/>
  <c r="C14" i="10" s="1"/>
  <c r="B30" i="10"/>
  <c r="C30" i="10" s="1"/>
  <c r="B46" i="10"/>
  <c r="C46" i="10" s="1"/>
  <c r="B62" i="10"/>
  <c r="C62" i="10" s="1"/>
  <c r="B78" i="10"/>
  <c r="C78" i="10" s="1"/>
  <c r="B94" i="10"/>
  <c r="C94" i="10" s="1"/>
  <c r="B110" i="10"/>
  <c r="C110" i="10" s="1"/>
  <c r="B126" i="10"/>
  <c r="C126" i="10" s="1"/>
  <c r="B142" i="10"/>
  <c r="C142" i="10" s="1"/>
  <c r="B158" i="10"/>
  <c r="C158" i="10" s="1"/>
  <c r="B174" i="10"/>
  <c r="C174" i="10" s="1"/>
  <c r="B190" i="10"/>
  <c r="C190" i="10" s="1"/>
  <c r="B206" i="10"/>
  <c r="C206" i="10" s="1"/>
  <c r="B222" i="10"/>
  <c r="C222" i="10" s="1"/>
  <c r="B238" i="10"/>
  <c r="C238" i="10" s="1"/>
  <c r="B254" i="10"/>
  <c r="C254" i="10" s="1"/>
  <c r="B270" i="10"/>
  <c r="C270" i="10" s="1"/>
  <c r="B286" i="10"/>
  <c r="C286" i="10" s="1"/>
  <c r="B302" i="10"/>
  <c r="C302" i="10" s="1"/>
  <c r="B318" i="10"/>
  <c r="C318" i="10" s="1"/>
  <c r="B334" i="10"/>
  <c r="C334" i="10" s="1"/>
  <c r="B11" i="10"/>
  <c r="C11" i="10" s="1"/>
  <c r="B27" i="10"/>
  <c r="C27" i="10" s="1"/>
  <c r="B43" i="10"/>
  <c r="C43" i="10" s="1"/>
  <c r="B59" i="10"/>
  <c r="C59" i="10" s="1"/>
  <c r="B75" i="10"/>
  <c r="C75" i="10" s="1"/>
  <c r="B91" i="10"/>
  <c r="C91" i="10" s="1"/>
  <c r="B107" i="10"/>
  <c r="C107" i="10" s="1"/>
  <c r="B123" i="10"/>
  <c r="C123" i="10" s="1"/>
  <c r="B139" i="10"/>
  <c r="C139" i="10" s="1"/>
  <c r="B155" i="10"/>
  <c r="C155" i="10" s="1"/>
  <c r="B171" i="10"/>
  <c r="C171" i="10" s="1"/>
  <c r="B187" i="10"/>
  <c r="C187" i="10" s="1"/>
  <c r="B203" i="10"/>
  <c r="C203" i="10" s="1"/>
  <c r="B219" i="10"/>
  <c r="C219" i="10" s="1"/>
  <c r="B235" i="10"/>
  <c r="C235" i="10" s="1"/>
  <c r="B251" i="10"/>
  <c r="C251" i="10" s="1"/>
  <c r="B267" i="10"/>
  <c r="C267" i="10" s="1"/>
  <c r="B283" i="10"/>
  <c r="C283" i="10" s="1"/>
  <c r="B299" i="10"/>
  <c r="C299" i="10" s="1"/>
  <c r="B315" i="10"/>
  <c r="C315" i="10" s="1"/>
  <c r="B331" i="10"/>
  <c r="C331" i="10" s="1"/>
  <c r="B24" i="10"/>
  <c r="C24" i="10" s="1"/>
  <c r="B88" i="10"/>
  <c r="C88" i="10" s="1"/>
  <c r="B152" i="10"/>
  <c r="C152" i="10" s="1"/>
  <c r="B216" i="10"/>
  <c r="C216" i="10" s="1"/>
  <c r="B280" i="10"/>
  <c r="C280" i="10" s="1"/>
  <c r="B341" i="10"/>
  <c r="C341" i="10" s="1"/>
  <c r="B358" i="10"/>
  <c r="C358" i="10" s="1"/>
  <c r="B374" i="10"/>
  <c r="C374" i="10" s="1"/>
  <c r="B390" i="10"/>
  <c r="C390" i="10" s="1"/>
  <c r="B383" i="10"/>
  <c r="C383" i="10" s="1"/>
  <c r="B84" i="10"/>
  <c r="C84" i="10" s="1"/>
  <c r="B260" i="10"/>
  <c r="C260" i="10" s="1"/>
  <c r="B377" i="10"/>
  <c r="C377" i="10" s="1"/>
  <c r="B28" i="10"/>
  <c r="C28" i="10" s="1"/>
  <c r="B92" i="10"/>
  <c r="C92" i="10" s="1"/>
  <c r="B156" i="10"/>
  <c r="C156" i="10" s="1"/>
  <c r="B220" i="10"/>
  <c r="C220" i="10" s="1"/>
  <c r="B284" i="10"/>
  <c r="C284" i="10" s="1"/>
  <c r="B343" i="10"/>
  <c r="C343" i="10" s="1"/>
  <c r="B359" i="10"/>
  <c r="C359" i="10" s="1"/>
  <c r="B405" i="10"/>
  <c r="C405" i="10" s="1"/>
  <c r="B357" i="10"/>
  <c r="C357" i="10" s="1"/>
  <c r="B212" i="10"/>
  <c r="C212" i="10" s="1"/>
  <c r="B52" i="10"/>
  <c r="C52" i="10" s="1"/>
  <c r="B396" i="10"/>
  <c r="C396" i="10" s="1"/>
  <c r="B380" i="10"/>
  <c r="C380" i="10" s="1"/>
  <c r="B364" i="10"/>
  <c r="C364" i="10" s="1"/>
  <c r="B348" i="10"/>
  <c r="C348" i="10" s="1"/>
  <c r="B304" i="10"/>
  <c r="C304" i="10" s="1"/>
  <c r="B240" i="10"/>
  <c r="C240" i="10" s="1"/>
  <c r="B176" i="10"/>
  <c r="C176" i="10" s="1"/>
  <c r="B112" i="10"/>
  <c r="C112" i="10" s="1"/>
  <c r="B48" i="10"/>
  <c r="C48" i="10" s="1"/>
  <c r="B385" i="10"/>
  <c r="C385" i="10" s="1"/>
  <c r="B340" i="10"/>
  <c r="C340" i="10" s="1"/>
  <c r="B148" i="10"/>
  <c r="C148" i="10" s="1"/>
  <c r="B379" i="10"/>
  <c r="C379" i="10" s="1"/>
  <c r="B355" i="10"/>
  <c r="C355" i="10" s="1"/>
  <c r="B268" i="10"/>
  <c r="C268" i="10" s="1"/>
  <c r="B140" i="10"/>
  <c r="C140" i="10" s="1"/>
  <c r="B12" i="10"/>
  <c r="C12" i="10" s="1"/>
  <c r="B228" i="10"/>
  <c r="C228" i="10" s="1"/>
  <c r="B402" i="10"/>
  <c r="C402" i="10" s="1"/>
  <c r="B370" i="10"/>
  <c r="C370" i="10" s="1"/>
  <c r="B328" i="10"/>
  <c r="C328" i="10" s="1"/>
  <c r="B200" i="10"/>
  <c r="C200" i="10" s="1"/>
  <c r="B72" i="10"/>
  <c r="C72" i="10" s="1"/>
  <c r="B327" i="10"/>
  <c r="C327" i="10" s="1"/>
  <c r="B295" i="10"/>
  <c r="C295" i="10" s="1"/>
  <c r="B263" i="10"/>
  <c r="C263" i="10" s="1"/>
  <c r="B231" i="10"/>
  <c r="C231" i="10" s="1"/>
  <c r="B199" i="10"/>
  <c r="C199" i="10" s="1"/>
  <c r="B167" i="10"/>
  <c r="C167" i="10" s="1"/>
  <c r="B135" i="10"/>
  <c r="C135" i="10" s="1"/>
  <c r="B103" i="10"/>
  <c r="C103" i="10" s="1"/>
  <c r="B71" i="10"/>
  <c r="C71" i="10" s="1"/>
  <c r="B39" i="10"/>
  <c r="C39" i="10" s="1"/>
  <c r="B7" i="10"/>
  <c r="C7" i="10" s="1"/>
  <c r="B314" i="10"/>
  <c r="C314" i="10" s="1"/>
  <c r="B282" i="10"/>
  <c r="C282" i="10" s="1"/>
  <c r="B250" i="10"/>
  <c r="C250" i="10" s="1"/>
  <c r="B218" i="10"/>
  <c r="C218" i="10" s="1"/>
  <c r="B186" i="10"/>
  <c r="C186" i="10" s="1"/>
  <c r="B154" i="10"/>
  <c r="C154" i="10" s="1"/>
  <c r="B122" i="10"/>
  <c r="C122" i="10" s="1"/>
  <c r="B90" i="10"/>
  <c r="C90" i="10" s="1"/>
  <c r="B58" i="10"/>
  <c r="C58" i="10" s="1"/>
  <c r="B26" i="10"/>
  <c r="C26" i="10" s="1"/>
  <c r="B329" i="10"/>
  <c r="C329" i="10" s="1"/>
  <c r="B297" i="10"/>
  <c r="C297" i="10" s="1"/>
  <c r="B265" i="10"/>
  <c r="C265" i="10" s="1"/>
  <c r="B233" i="10"/>
  <c r="C233" i="10" s="1"/>
  <c r="B201" i="10"/>
  <c r="C201" i="10" s="1"/>
  <c r="B169" i="10"/>
  <c r="C169" i="10" s="1"/>
  <c r="B137" i="10"/>
  <c r="C137" i="10" s="1"/>
  <c r="B105" i="10"/>
  <c r="C105" i="10" s="1"/>
  <c r="B73" i="10"/>
  <c r="C73" i="10" s="1"/>
  <c r="B41" i="10"/>
  <c r="C41" i="10" s="1"/>
  <c r="B9" i="10"/>
  <c r="C9" i="10" s="1"/>
  <c r="B4" i="10"/>
  <c r="C4" i="10" s="1"/>
  <c r="AB16" i="6"/>
  <c r="AB31" i="6"/>
  <c r="AA16" i="6"/>
  <c r="AA31" i="6"/>
  <c r="AA11" i="6"/>
  <c r="AA6" i="6"/>
  <c r="AB11" i="6"/>
  <c r="AB6" i="6"/>
  <c r="V32" i="6"/>
  <c r="AB15" i="6"/>
  <c r="AA15" i="6"/>
  <c r="AB28" i="6"/>
  <c r="AB29" i="6"/>
  <c r="T31" i="29"/>
  <c r="AA14" i="6"/>
  <c r="AA28" i="6"/>
  <c r="AA29" i="6"/>
  <c r="U31" i="29"/>
  <c r="AB14" i="6"/>
  <c r="U30" i="29"/>
  <c r="AB5" i="6"/>
  <c r="T30" i="29"/>
  <c r="AA5" i="6"/>
  <c r="T29" i="29"/>
  <c r="AA27" i="6"/>
  <c r="U29" i="29"/>
  <c r="AB27" i="6"/>
  <c r="R2" i="6"/>
  <c r="R32" i="6" s="1"/>
  <c r="V32" i="29" s="1"/>
  <c r="T2" i="6"/>
  <c r="T32" i="6" s="1"/>
  <c r="X32" i="29" s="1"/>
  <c r="S4" i="6"/>
  <c r="W4" i="29" s="1"/>
  <c r="S29" i="6"/>
  <c r="W29" i="29" s="1"/>
  <c r="S25" i="6"/>
  <c r="W25" i="29" s="1"/>
  <c r="S27" i="6"/>
  <c r="W27" i="29" s="1"/>
  <c r="S19" i="6"/>
  <c r="W19" i="29" s="1"/>
  <c r="S21" i="6"/>
  <c r="W21" i="29" s="1"/>
  <c r="S17" i="6"/>
  <c r="W17" i="29" s="1"/>
  <c r="S13" i="6"/>
  <c r="W13" i="29" s="1"/>
  <c r="S23" i="6"/>
  <c r="W23" i="29" s="1"/>
  <c r="S9" i="6"/>
  <c r="W9" i="29" s="1"/>
  <c r="S7" i="6"/>
  <c r="W7" i="29" s="1"/>
  <c r="S11" i="6"/>
  <c r="W11" i="29" s="1"/>
  <c r="S5" i="6"/>
  <c r="W5" i="29" s="1"/>
  <c r="S15" i="6"/>
  <c r="W15" i="29" s="1"/>
  <c r="S31" i="6"/>
  <c r="W31" i="29" s="1"/>
  <c r="S14" i="6"/>
  <c r="W14" i="29" s="1"/>
  <c r="S8" i="6"/>
  <c r="W8" i="29" s="1"/>
  <c r="S12" i="6"/>
  <c r="W12" i="29" s="1"/>
  <c r="S28" i="6"/>
  <c r="W28" i="29" s="1"/>
  <c r="S20" i="6"/>
  <c r="W20" i="29" s="1"/>
  <c r="S30" i="6"/>
  <c r="W30" i="29" s="1"/>
  <c r="S18" i="6"/>
  <c r="W18" i="29" s="1"/>
  <c r="S22" i="6"/>
  <c r="W22" i="29" s="1"/>
  <c r="S10" i="6"/>
  <c r="W10" i="29" s="1"/>
  <c r="S6" i="6"/>
  <c r="W6" i="29" s="1"/>
  <c r="S24" i="6"/>
  <c r="W24" i="29" s="1"/>
  <c r="S26" i="6"/>
  <c r="W26" i="29" s="1"/>
  <c r="S16" i="6"/>
  <c r="W16" i="29" s="1"/>
  <c r="P4" i="13"/>
  <c r="F4" i="13"/>
  <c r="J4" i="13"/>
  <c r="N4" i="13"/>
  <c r="Q4" i="13" s="1"/>
  <c r="G4" i="13"/>
  <c r="R4" i="13" s="1"/>
  <c r="K4" i="13"/>
  <c r="O4" i="13"/>
  <c r="I4" i="13"/>
  <c r="L4" i="13"/>
  <c r="E4" i="13"/>
  <c r="M4" i="13"/>
  <c r="H4" i="13"/>
  <c r="D4" i="13"/>
  <c r="G332" i="11"/>
  <c r="D332" i="11"/>
  <c r="H332" i="11"/>
  <c r="L332" i="11"/>
  <c r="K332" i="11"/>
  <c r="E332" i="11"/>
  <c r="J332" i="11"/>
  <c r="I332" i="11"/>
  <c r="M332" i="11"/>
  <c r="F332" i="11"/>
  <c r="N332" i="11"/>
  <c r="D95" i="11"/>
  <c r="H95" i="11"/>
  <c r="G95" i="11"/>
  <c r="K95" i="11"/>
  <c r="M95" i="11"/>
  <c r="F95" i="11"/>
  <c r="J95" i="11"/>
  <c r="L95" i="11"/>
  <c r="E95" i="11"/>
  <c r="N95" i="11"/>
  <c r="I95" i="11"/>
  <c r="F351" i="11"/>
  <c r="D351" i="11"/>
  <c r="I351" i="11"/>
  <c r="E351" i="11"/>
  <c r="L351" i="11"/>
  <c r="G351" i="11"/>
  <c r="M351" i="11"/>
  <c r="H351" i="11"/>
  <c r="K351" i="11"/>
  <c r="J351" i="11"/>
  <c r="N351" i="11"/>
  <c r="H118" i="11"/>
  <c r="M118" i="11"/>
  <c r="G118" i="11"/>
  <c r="D118" i="11"/>
  <c r="L118" i="11"/>
  <c r="E118" i="11"/>
  <c r="I118" i="11"/>
  <c r="K118" i="11"/>
  <c r="J118" i="11"/>
  <c r="F118" i="11"/>
  <c r="N118" i="11"/>
  <c r="G284" i="11"/>
  <c r="L284" i="11"/>
  <c r="H284" i="11"/>
  <c r="K284" i="11"/>
  <c r="D284" i="11"/>
  <c r="F284" i="11"/>
  <c r="E284" i="11"/>
  <c r="N284" i="11"/>
  <c r="I284" i="11"/>
  <c r="M284" i="11"/>
  <c r="J284" i="11"/>
  <c r="F98" i="11"/>
  <c r="H98" i="11"/>
  <c r="M98" i="11"/>
  <c r="G98" i="11"/>
  <c r="D98" i="11"/>
  <c r="L98" i="11"/>
  <c r="E98" i="11"/>
  <c r="I98" i="11"/>
  <c r="K98" i="11"/>
  <c r="N98" i="11"/>
  <c r="J98" i="11"/>
  <c r="J345" i="11"/>
  <c r="N345" i="11"/>
  <c r="F345" i="11"/>
  <c r="H345" i="11"/>
  <c r="M345" i="11"/>
  <c r="L345" i="11"/>
  <c r="G345" i="11"/>
  <c r="E345" i="11"/>
  <c r="I345" i="11"/>
  <c r="D345" i="11"/>
  <c r="K345" i="11"/>
  <c r="F319" i="11"/>
  <c r="H319" i="11"/>
  <c r="M319" i="11"/>
  <c r="D319" i="11"/>
  <c r="K319" i="11"/>
  <c r="E319" i="11"/>
  <c r="L319" i="11"/>
  <c r="I319" i="11"/>
  <c r="G319" i="11"/>
  <c r="J319" i="11"/>
  <c r="N319" i="11"/>
  <c r="D122" i="11"/>
  <c r="I122" i="11"/>
  <c r="G122" i="11"/>
  <c r="M122" i="11"/>
  <c r="E122" i="11"/>
  <c r="H122" i="11"/>
  <c r="K122" i="11"/>
  <c r="L122" i="11"/>
  <c r="N122" i="11"/>
  <c r="F122" i="11"/>
  <c r="J122" i="11"/>
  <c r="I386" i="11"/>
  <c r="D386" i="11"/>
  <c r="H386" i="11"/>
  <c r="N386" i="11"/>
  <c r="M386" i="11"/>
  <c r="J386" i="11"/>
  <c r="L386" i="11"/>
  <c r="G386" i="11"/>
  <c r="F386" i="11"/>
  <c r="E386" i="11"/>
  <c r="K386" i="11"/>
  <c r="F287" i="11"/>
  <c r="D287" i="11"/>
  <c r="I287" i="11"/>
  <c r="E287" i="11"/>
  <c r="L287" i="11"/>
  <c r="G287" i="11"/>
  <c r="M287" i="11"/>
  <c r="K287" i="11"/>
  <c r="H287" i="11"/>
  <c r="J287" i="11"/>
  <c r="N287" i="11"/>
  <c r="F40" i="11"/>
  <c r="N40" i="11"/>
  <c r="D40" i="11"/>
  <c r="M40" i="11"/>
  <c r="K40" i="11"/>
  <c r="G40" i="11"/>
  <c r="E40" i="11"/>
  <c r="H40" i="11"/>
  <c r="J40" i="11"/>
  <c r="L40" i="11"/>
  <c r="I40" i="11"/>
  <c r="E201" i="11"/>
  <c r="M201" i="11"/>
  <c r="F201" i="11"/>
  <c r="J201" i="11"/>
  <c r="K201" i="11"/>
  <c r="L201" i="11"/>
  <c r="D201" i="11"/>
  <c r="H201" i="11"/>
  <c r="G201" i="11"/>
  <c r="I201" i="11"/>
  <c r="N201" i="11"/>
  <c r="F35" i="11"/>
  <c r="N35" i="11"/>
  <c r="D35" i="11"/>
  <c r="H35" i="11"/>
  <c r="E35" i="11"/>
  <c r="G35" i="11"/>
  <c r="I35" i="11"/>
  <c r="L35" i="11"/>
  <c r="K35" i="11"/>
  <c r="M35" i="11"/>
  <c r="J35" i="11"/>
  <c r="E96" i="11"/>
  <c r="N96" i="11"/>
  <c r="L96" i="11"/>
  <c r="G96" i="11"/>
  <c r="I96" i="11"/>
  <c r="J96" i="11"/>
  <c r="M96" i="11"/>
  <c r="D96" i="11"/>
  <c r="K96" i="11"/>
  <c r="F96" i="11"/>
  <c r="H96" i="11"/>
  <c r="I382" i="11"/>
  <c r="M382" i="11"/>
  <c r="N382" i="11"/>
  <c r="H382" i="11"/>
  <c r="D382" i="11"/>
  <c r="L382" i="11"/>
  <c r="J382" i="11"/>
  <c r="E382" i="11"/>
  <c r="G382" i="11"/>
  <c r="F382" i="11"/>
  <c r="K382" i="11"/>
  <c r="J337" i="11"/>
  <c r="N337" i="11"/>
  <c r="F337" i="11"/>
  <c r="E337" i="11"/>
  <c r="K337" i="11"/>
  <c r="L337" i="11"/>
  <c r="I337" i="11"/>
  <c r="D337" i="11"/>
  <c r="M337" i="11"/>
  <c r="G337" i="11"/>
  <c r="H337" i="11"/>
  <c r="F262" i="11"/>
  <c r="J262" i="11"/>
  <c r="G262" i="11"/>
  <c r="L262" i="11"/>
  <c r="K262" i="11"/>
  <c r="M262" i="11"/>
  <c r="D262" i="11"/>
  <c r="I262" i="11"/>
  <c r="H262" i="11"/>
  <c r="E262" i="11"/>
  <c r="N262" i="11"/>
  <c r="I198" i="11"/>
  <c r="K198" i="11"/>
  <c r="J198" i="11"/>
  <c r="N198" i="11"/>
  <c r="F198" i="11"/>
  <c r="M198" i="11"/>
  <c r="L198" i="11"/>
  <c r="H198" i="11"/>
  <c r="D198" i="11"/>
  <c r="E198" i="11"/>
  <c r="G198" i="11"/>
  <c r="J149" i="11"/>
  <c r="G149" i="11"/>
  <c r="D149" i="11"/>
  <c r="I149" i="11"/>
  <c r="N149" i="11"/>
  <c r="H149" i="11"/>
  <c r="K149" i="11"/>
  <c r="L149" i="11"/>
  <c r="F149" i="11"/>
  <c r="E149" i="11"/>
  <c r="M149" i="11"/>
  <c r="D64" i="11"/>
  <c r="N64" i="11"/>
  <c r="L64" i="11"/>
  <c r="F64" i="11"/>
  <c r="J64" i="11"/>
  <c r="G64" i="11"/>
  <c r="I64" i="11"/>
  <c r="H64" i="11"/>
  <c r="M64" i="11"/>
  <c r="K64" i="11"/>
  <c r="E64" i="11"/>
  <c r="F30" i="11"/>
  <c r="J30" i="11"/>
  <c r="N30" i="11"/>
  <c r="G30" i="11"/>
  <c r="K30" i="11"/>
  <c r="E30" i="11"/>
  <c r="D30" i="11"/>
  <c r="I30" i="11"/>
  <c r="M30" i="11"/>
  <c r="H30" i="11"/>
  <c r="L30" i="11"/>
  <c r="G376" i="11"/>
  <c r="F376" i="11"/>
  <c r="J376" i="11"/>
  <c r="K376" i="11"/>
  <c r="E376" i="11"/>
  <c r="D376" i="11"/>
  <c r="I376" i="11"/>
  <c r="N376" i="11"/>
  <c r="L376" i="11"/>
  <c r="H376" i="11"/>
  <c r="M376" i="11"/>
  <c r="I357" i="11"/>
  <c r="N357" i="11"/>
  <c r="F357" i="11"/>
  <c r="L357" i="11"/>
  <c r="J357" i="11"/>
  <c r="K357" i="11"/>
  <c r="M357" i="11"/>
  <c r="D357" i="11"/>
  <c r="E357" i="11"/>
  <c r="H357" i="11"/>
  <c r="G357" i="11"/>
  <c r="F307" i="11"/>
  <c r="H307" i="11"/>
  <c r="M307" i="11"/>
  <c r="I307" i="11"/>
  <c r="D307" i="11"/>
  <c r="K307" i="11"/>
  <c r="G307" i="11"/>
  <c r="L307" i="11"/>
  <c r="E307" i="11"/>
  <c r="J307" i="11"/>
  <c r="N307" i="11"/>
  <c r="F275" i="11"/>
  <c r="H275" i="11"/>
  <c r="M275" i="11"/>
  <c r="I275" i="11"/>
  <c r="D275" i="11"/>
  <c r="K275" i="11"/>
  <c r="G275" i="11"/>
  <c r="E275" i="11"/>
  <c r="L275" i="11"/>
  <c r="J275" i="11"/>
  <c r="N275" i="11"/>
  <c r="J233" i="11"/>
  <c r="F233" i="11"/>
  <c r="H233" i="11"/>
  <c r="M233" i="11"/>
  <c r="I233" i="11"/>
  <c r="D233" i="11"/>
  <c r="K233" i="11"/>
  <c r="N233" i="11"/>
  <c r="L233" i="11"/>
  <c r="G233" i="11"/>
  <c r="E233" i="11"/>
  <c r="D179" i="11"/>
  <c r="I179" i="11"/>
  <c r="K179" i="11"/>
  <c r="L179" i="11"/>
  <c r="E179" i="11"/>
  <c r="M179" i="11"/>
  <c r="G179" i="11"/>
  <c r="H179" i="11"/>
  <c r="F179" i="11"/>
  <c r="N179" i="11"/>
  <c r="J179" i="11"/>
  <c r="J170" i="11"/>
  <c r="F170" i="11"/>
  <c r="E170" i="11"/>
  <c r="M170" i="11"/>
  <c r="N170" i="11"/>
  <c r="G170" i="11"/>
  <c r="L170" i="11"/>
  <c r="I170" i="11"/>
  <c r="D170" i="11"/>
  <c r="H170" i="11"/>
  <c r="K170" i="11"/>
  <c r="F145" i="11"/>
  <c r="G145" i="11"/>
  <c r="K145" i="11"/>
  <c r="N145" i="11"/>
  <c r="D145" i="11"/>
  <c r="I145" i="11"/>
  <c r="H145" i="11"/>
  <c r="L145" i="11"/>
  <c r="J145" i="11"/>
  <c r="E145" i="11"/>
  <c r="M145" i="11"/>
  <c r="D105" i="11"/>
  <c r="I105" i="11"/>
  <c r="N105" i="11"/>
  <c r="F105" i="11"/>
  <c r="M105" i="11"/>
  <c r="L105" i="11"/>
  <c r="E105" i="11"/>
  <c r="H105" i="11"/>
  <c r="J105" i="11"/>
  <c r="G105" i="11"/>
  <c r="K105" i="11"/>
  <c r="J70" i="11"/>
  <c r="H70" i="11"/>
  <c r="K70" i="11"/>
  <c r="D70" i="11"/>
  <c r="M70" i="11"/>
  <c r="G70" i="11"/>
  <c r="L70" i="11"/>
  <c r="E70" i="11"/>
  <c r="F70" i="11"/>
  <c r="N70" i="11"/>
  <c r="I70" i="11"/>
  <c r="M29" i="11"/>
  <c r="G29" i="11"/>
  <c r="N29" i="11"/>
  <c r="I29" i="11"/>
  <c r="D29" i="11"/>
  <c r="E29" i="11"/>
  <c r="H29" i="11"/>
  <c r="J29" i="11"/>
  <c r="L29" i="11"/>
  <c r="K29" i="11"/>
  <c r="F29" i="11"/>
  <c r="G394" i="11"/>
  <c r="L394" i="11"/>
  <c r="F394" i="11"/>
  <c r="H394" i="11"/>
  <c r="J394" i="11"/>
  <c r="E394" i="11"/>
  <c r="N394" i="11"/>
  <c r="K394" i="11"/>
  <c r="I394" i="11"/>
  <c r="M394" i="11"/>
  <c r="D394" i="11"/>
  <c r="N368" i="11"/>
  <c r="I368" i="11"/>
  <c r="G368" i="11"/>
  <c r="F368" i="11"/>
  <c r="J368" i="11"/>
  <c r="K368" i="11"/>
  <c r="E368" i="11"/>
  <c r="L368" i="11"/>
  <c r="H368" i="11"/>
  <c r="M368" i="11"/>
  <c r="D368" i="11"/>
  <c r="G352" i="11"/>
  <c r="I352" i="11"/>
  <c r="N352" i="11"/>
  <c r="K352" i="11"/>
  <c r="E352" i="11"/>
  <c r="D352" i="11"/>
  <c r="M352" i="11"/>
  <c r="L352" i="11"/>
  <c r="F352" i="11"/>
  <c r="H352" i="11"/>
  <c r="J352" i="11"/>
  <c r="E333" i="11"/>
  <c r="N333" i="11"/>
  <c r="H333" i="11"/>
  <c r="F333" i="11"/>
  <c r="L333" i="11"/>
  <c r="J333" i="11"/>
  <c r="G333" i="11"/>
  <c r="I333" i="11"/>
  <c r="K333" i="11"/>
  <c r="M333" i="11"/>
  <c r="D333" i="11"/>
  <c r="G325" i="11"/>
  <c r="L325" i="11"/>
  <c r="J325" i="11"/>
  <c r="D325" i="11"/>
  <c r="M325" i="11"/>
  <c r="H325" i="11"/>
  <c r="F325" i="11"/>
  <c r="E325" i="11"/>
  <c r="N325" i="11"/>
  <c r="K325" i="11"/>
  <c r="I325" i="11"/>
  <c r="F310" i="11"/>
  <c r="J310" i="11"/>
  <c r="N310" i="11"/>
  <c r="H310" i="11"/>
  <c r="I310" i="11"/>
  <c r="L310" i="11"/>
  <c r="G310" i="11"/>
  <c r="E310" i="11"/>
  <c r="K310" i="11"/>
  <c r="M310" i="11"/>
  <c r="D310" i="11"/>
  <c r="J302" i="11"/>
  <c r="N302" i="11"/>
  <c r="F302" i="11"/>
  <c r="K302" i="11"/>
  <c r="I302" i="11"/>
  <c r="L302" i="11"/>
  <c r="G302" i="11"/>
  <c r="E302" i="11"/>
  <c r="M302" i="11"/>
  <c r="D302" i="11"/>
  <c r="H302" i="11"/>
  <c r="G293" i="11"/>
  <c r="K293" i="11"/>
  <c r="L293" i="11"/>
  <c r="J293" i="11"/>
  <c r="I293" i="11"/>
  <c r="D293" i="11"/>
  <c r="M293" i="11"/>
  <c r="H293" i="11"/>
  <c r="F293" i="11"/>
  <c r="N293" i="11"/>
  <c r="E293" i="11"/>
  <c r="F271" i="11"/>
  <c r="G271" i="11"/>
  <c r="L271" i="11"/>
  <c r="D271" i="11"/>
  <c r="K271" i="11"/>
  <c r="E271" i="11"/>
  <c r="M271" i="11"/>
  <c r="I271" i="11"/>
  <c r="H271" i="11"/>
  <c r="J271" i="11"/>
  <c r="N271" i="11"/>
  <c r="G264" i="11"/>
  <c r="K264" i="11"/>
  <c r="E264" i="11"/>
  <c r="J264" i="11"/>
  <c r="L264" i="11"/>
  <c r="N264" i="11"/>
  <c r="I264" i="11"/>
  <c r="H264" i="11"/>
  <c r="M264" i="11"/>
  <c r="D264" i="11"/>
  <c r="F264" i="11"/>
  <c r="F247" i="11"/>
  <c r="G247" i="11"/>
  <c r="L247" i="11"/>
  <c r="D247" i="11"/>
  <c r="K247" i="11"/>
  <c r="E247" i="11"/>
  <c r="M247" i="11"/>
  <c r="H247" i="11"/>
  <c r="I247" i="11"/>
  <c r="J247" i="11"/>
  <c r="N247" i="11"/>
  <c r="F239" i="11"/>
  <c r="G239" i="11"/>
  <c r="L239" i="11"/>
  <c r="E239" i="11"/>
  <c r="M239" i="11"/>
  <c r="H239" i="11"/>
  <c r="I239" i="11"/>
  <c r="K239" i="11"/>
  <c r="D239" i="11"/>
  <c r="J239" i="11"/>
  <c r="N239" i="11"/>
  <c r="G230" i="11"/>
  <c r="L230" i="11"/>
  <c r="D230" i="11"/>
  <c r="I230" i="11"/>
  <c r="H230" i="11"/>
  <c r="E230" i="11"/>
  <c r="F230" i="11"/>
  <c r="K230" i="11"/>
  <c r="M230" i="11"/>
  <c r="J230" i="11"/>
  <c r="N230" i="11"/>
  <c r="D215" i="11"/>
  <c r="I215" i="11"/>
  <c r="H215" i="11"/>
  <c r="E215" i="11"/>
  <c r="M215" i="11"/>
  <c r="G215" i="11"/>
  <c r="K215" i="11"/>
  <c r="L215" i="11"/>
  <c r="N215" i="11"/>
  <c r="F215" i="11"/>
  <c r="J215" i="11"/>
  <c r="H203" i="11"/>
  <c r="M203" i="11"/>
  <c r="I203" i="11"/>
  <c r="G203" i="11"/>
  <c r="K203" i="11"/>
  <c r="D203" i="11"/>
  <c r="E203" i="11"/>
  <c r="L203" i="11"/>
  <c r="N203" i="11"/>
  <c r="F203" i="11"/>
  <c r="J203" i="11"/>
  <c r="J184" i="11"/>
  <c r="L184" i="11"/>
  <c r="D184" i="11"/>
  <c r="I184" i="11"/>
  <c r="G184" i="11"/>
  <c r="F184" i="11"/>
  <c r="K184" i="11"/>
  <c r="E184" i="11"/>
  <c r="N184" i="11"/>
  <c r="M184" i="11"/>
  <c r="H184" i="11"/>
  <c r="J169" i="11"/>
  <c r="H169" i="11"/>
  <c r="M169" i="11"/>
  <c r="K169" i="11"/>
  <c r="D169" i="11"/>
  <c r="F169" i="11"/>
  <c r="L169" i="11"/>
  <c r="N169" i="11"/>
  <c r="E169" i="11"/>
  <c r="G169" i="11"/>
  <c r="I169" i="11"/>
  <c r="F141" i="11"/>
  <c r="H141" i="11"/>
  <c r="M141" i="11"/>
  <c r="N141" i="11"/>
  <c r="L141" i="11"/>
  <c r="J141" i="11"/>
  <c r="E141" i="11"/>
  <c r="K141" i="11"/>
  <c r="I141" i="11"/>
  <c r="D141" i="11"/>
  <c r="G141" i="11"/>
  <c r="E125" i="11"/>
  <c r="M125" i="11"/>
  <c r="J125" i="11"/>
  <c r="I125" i="11"/>
  <c r="N125" i="11"/>
  <c r="D125" i="11"/>
  <c r="H125" i="11"/>
  <c r="L125" i="11"/>
  <c r="G125" i="11"/>
  <c r="F125" i="11"/>
  <c r="K125" i="11"/>
  <c r="M112" i="11"/>
  <c r="F112" i="11"/>
  <c r="L112" i="11"/>
  <c r="J112" i="11"/>
  <c r="N112" i="11"/>
  <c r="D112" i="11"/>
  <c r="E112" i="11"/>
  <c r="G112" i="11"/>
  <c r="H112" i="11"/>
  <c r="I112" i="11"/>
  <c r="K112" i="11"/>
  <c r="G92" i="11"/>
  <c r="J92" i="11"/>
  <c r="D92" i="11"/>
  <c r="I92" i="11"/>
  <c r="N92" i="11"/>
  <c r="E92" i="11"/>
  <c r="M92" i="11"/>
  <c r="K92" i="11"/>
  <c r="H92" i="11"/>
  <c r="L92" i="11"/>
  <c r="F92" i="11"/>
  <c r="D78" i="11"/>
  <c r="J78" i="11"/>
  <c r="I78" i="11"/>
  <c r="K78" i="11"/>
  <c r="H78" i="11"/>
  <c r="E78" i="11"/>
  <c r="M78" i="11"/>
  <c r="F78" i="11"/>
  <c r="N78" i="11"/>
  <c r="L78" i="11"/>
  <c r="G78" i="11"/>
  <c r="J56" i="11"/>
  <c r="D56" i="11"/>
  <c r="L56" i="11"/>
  <c r="N56" i="11"/>
  <c r="F56" i="11"/>
  <c r="I56" i="11"/>
  <c r="E56" i="11"/>
  <c r="M56" i="11"/>
  <c r="G56" i="11"/>
  <c r="K56" i="11"/>
  <c r="H56" i="11"/>
  <c r="F44" i="11"/>
  <c r="K44" i="11"/>
  <c r="N44" i="11"/>
  <c r="I44" i="11"/>
  <c r="H44" i="11"/>
  <c r="E44" i="11"/>
  <c r="D44" i="11"/>
  <c r="J44" i="11"/>
  <c r="L44" i="11"/>
  <c r="M44" i="11"/>
  <c r="G44" i="11"/>
  <c r="D12" i="11"/>
  <c r="N12" i="11"/>
  <c r="L12" i="11"/>
  <c r="F12" i="11"/>
  <c r="J12" i="11"/>
  <c r="G12" i="11"/>
  <c r="M12" i="11"/>
  <c r="K12" i="11"/>
  <c r="E12" i="11"/>
  <c r="H12" i="11"/>
  <c r="I12" i="11"/>
  <c r="H222" i="11"/>
  <c r="N222" i="11"/>
  <c r="J222" i="11"/>
  <c r="D222" i="11"/>
  <c r="E222" i="11"/>
  <c r="K222" i="11"/>
  <c r="F222" i="11"/>
  <c r="G222" i="11"/>
  <c r="L222" i="11"/>
  <c r="I222" i="11"/>
  <c r="M222" i="11"/>
  <c r="G212" i="11"/>
  <c r="N212" i="11"/>
  <c r="F212" i="11"/>
  <c r="L212" i="11"/>
  <c r="I212" i="11"/>
  <c r="J212" i="11"/>
  <c r="M212" i="11"/>
  <c r="D212" i="11"/>
  <c r="K212" i="11"/>
  <c r="E212" i="11"/>
  <c r="H212" i="11"/>
  <c r="G195" i="11"/>
  <c r="L195" i="11"/>
  <c r="E195" i="11"/>
  <c r="M195" i="11"/>
  <c r="I195" i="11"/>
  <c r="K195" i="11"/>
  <c r="D195" i="11"/>
  <c r="H195" i="11"/>
  <c r="F195" i="11"/>
  <c r="J195" i="11"/>
  <c r="N195" i="11"/>
  <c r="J180" i="11"/>
  <c r="D180" i="11"/>
  <c r="L180" i="11"/>
  <c r="N180" i="11"/>
  <c r="G180" i="11"/>
  <c r="I180" i="11"/>
  <c r="E180" i="11"/>
  <c r="M180" i="11"/>
  <c r="F180" i="11"/>
  <c r="K180" i="11"/>
  <c r="H180" i="11"/>
  <c r="M154" i="11"/>
  <c r="N154" i="11"/>
  <c r="E154" i="11"/>
  <c r="F154" i="11"/>
  <c r="J154" i="11"/>
  <c r="H154" i="11"/>
  <c r="K154" i="11"/>
  <c r="D154" i="11"/>
  <c r="L154" i="11"/>
  <c r="G154" i="11"/>
  <c r="I154" i="11"/>
  <c r="J137" i="11"/>
  <c r="D137" i="11"/>
  <c r="I137" i="11"/>
  <c r="G137" i="11"/>
  <c r="M137" i="11"/>
  <c r="H137" i="11"/>
  <c r="F137" i="11"/>
  <c r="L137" i="11"/>
  <c r="N137" i="11"/>
  <c r="K137" i="11"/>
  <c r="E137" i="11"/>
  <c r="J123" i="11"/>
  <c r="N123" i="11"/>
  <c r="D123" i="11"/>
  <c r="H123" i="11"/>
  <c r="F123" i="11"/>
  <c r="E123" i="11"/>
  <c r="G123" i="11"/>
  <c r="I123" i="11"/>
  <c r="L123" i="11"/>
  <c r="M123" i="11"/>
  <c r="K123" i="11"/>
  <c r="E79" i="11"/>
  <c r="M79" i="11"/>
  <c r="I79" i="11"/>
  <c r="K79" i="11"/>
  <c r="D79" i="11"/>
  <c r="H79" i="11"/>
  <c r="J79" i="11"/>
  <c r="G79" i="11"/>
  <c r="F79" i="11"/>
  <c r="N79" i="11"/>
  <c r="L79" i="11"/>
  <c r="K55" i="11"/>
  <c r="I55" i="11"/>
  <c r="F55" i="11"/>
  <c r="H55" i="11"/>
  <c r="G55" i="11"/>
  <c r="J55" i="11"/>
  <c r="E55" i="11"/>
  <c r="N55" i="11"/>
  <c r="M55" i="11"/>
  <c r="D55" i="11"/>
  <c r="L55" i="11"/>
  <c r="G23" i="11"/>
  <c r="I23" i="11"/>
  <c r="K23" i="11"/>
  <c r="F23" i="11"/>
  <c r="M23" i="11"/>
  <c r="J23" i="11"/>
  <c r="D23" i="11"/>
  <c r="N23" i="11"/>
  <c r="L23" i="11"/>
  <c r="E23" i="11"/>
  <c r="H23" i="11"/>
  <c r="J67" i="11"/>
  <c r="L67" i="11"/>
  <c r="K67" i="11"/>
  <c r="N67" i="11"/>
  <c r="M67" i="11"/>
  <c r="D67" i="11"/>
  <c r="G67" i="11"/>
  <c r="H67" i="11"/>
  <c r="I67" i="11"/>
  <c r="E67" i="11"/>
  <c r="F67" i="11"/>
  <c r="K53" i="11"/>
  <c r="G53" i="11"/>
  <c r="E53" i="11"/>
  <c r="M53" i="11"/>
  <c r="D53" i="11"/>
  <c r="J53" i="11"/>
  <c r="I53" i="11"/>
  <c r="H53" i="11"/>
  <c r="L53" i="11"/>
  <c r="F53" i="11"/>
  <c r="N53" i="11"/>
  <c r="E38" i="11"/>
  <c r="F38" i="11"/>
  <c r="L38" i="11"/>
  <c r="K38" i="11"/>
  <c r="G38" i="11"/>
  <c r="M38" i="11"/>
  <c r="D38" i="11"/>
  <c r="I38" i="11"/>
  <c r="J38" i="11"/>
  <c r="H38" i="11"/>
  <c r="N38" i="11"/>
  <c r="K27" i="11"/>
  <c r="I27" i="11"/>
  <c r="G27" i="11"/>
  <c r="L27" i="11"/>
  <c r="E27" i="11"/>
  <c r="H27" i="11"/>
  <c r="M27" i="11"/>
  <c r="F27" i="11"/>
  <c r="N27" i="11"/>
  <c r="J27" i="11"/>
  <c r="D27" i="11"/>
  <c r="K17" i="11"/>
  <c r="G17" i="11"/>
  <c r="M17" i="11"/>
  <c r="E17" i="11"/>
  <c r="J17" i="11"/>
  <c r="L17" i="11"/>
  <c r="N17" i="11"/>
  <c r="D17" i="11"/>
  <c r="I17" i="11"/>
  <c r="F17" i="11"/>
  <c r="H17" i="11"/>
  <c r="K178" i="11"/>
  <c r="M178" i="11"/>
  <c r="D178" i="11"/>
  <c r="F178" i="11"/>
  <c r="N178" i="11"/>
  <c r="L178" i="11"/>
  <c r="J178" i="11"/>
  <c r="E178" i="11"/>
  <c r="I178" i="11"/>
  <c r="G178" i="11"/>
  <c r="H178" i="11"/>
  <c r="D370" i="11"/>
  <c r="L370" i="11"/>
  <c r="H370" i="11"/>
  <c r="I370" i="11"/>
  <c r="F370" i="11"/>
  <c r="N370" i="11"/>
  <c r="M370" i="11"/>
  <c r="G370" i="11"/>
  <c r="E370" i="11"/>
  <c r="K370" i="11"/>
  <c r="J370" i="11"/>
  <c r="M380" i="11"/>
  <c r="N380" i="11"/>
  <c r="G380" i="11"/>
  <c r="J380" i="11"/>
  <c r="I380" i="11"/>
  <c r="K380" i="11"/>
  <c r="H380" i="11"/>
  <c r="F380" i="11"/>
  <c r="E380" i="11"/>
  <c r="L380" i="11"/>
  <c r="D380" i="11"/>
  <c r="I383" i="11"/>
  <c r="E383" i="11"/>
  <c r="H383" i="11"/>
  <c r="M383" i="11"/>
  <c r="D383" i="11"/>
  <c r="K383" i="11"/>
  <c r="N383" i="11"/>
  <c r="F383" i="11"/>
  <c r="L383" i="11"/>
  <c r="G383" i="11"/>
  <c r="J383" i="11"/>
  <c r="H80" i="11"/>
  <c r="G80" i="11"/>
  <c r="N80" i="11"/>
  <c r="E80" i="11"/>
  <c r="J80" i="11"/>
  <c r="L80" i="11"/>
  <c r="I80" i="11"/>
  <c r="K80" i="11"/>
  <c r="M80" i="11"/>
  <c r="D80" i="11"/>
  <c r="F80" i="11"/>
  <c r="G340" i="11"/>
  <c r="L340" i="11"/>
  <c r="D340" i="11"/>
  <c r="K340" i="11"/>
  <c r="H340" i="11"/>
  <c r="I340" i="11"/>
  <c r="N340" i="11"/>
  <c r="M340" i="11"/>
  <c r="F340" i="11"/>
  <c r="J340" i="11"/>
  <c r="E340" i="11"/>
  <c r="G252" i="11"/>
  <c r="L252" i="11"/>
  <c r="H252" i="11"/>
  <c r="K252" i="11"/>
  <c r="D252" i="11"/>
  <c r="I252" i="11"/>
  <c r="N252" i="11"/>
  <c r="J252" i="11"/>
  <c r="E252" i="11"/>
  <c r="M252" i="11"/>
  <c r="F252" i="11"/>
  <c r="K100" i="11"/>
  <c r="F100" i="11"/>
  <c r="N100" i="11"/>
  <c r="H100" i="11"/>
  <c r="M100" i="11"/>
  <c r="I100" i="11"/>
  <c r="D100" i="11"/>
  <c r="G100" i="11"/>
  <c r="J100" i="11"/>
  <c r="L100" i="11"/>
  <c r="E100" i="11"/>
  <c r="J204" i="11"/>
  <c r="F204" i="11"/>
  <c r="G204" i="11"/>
  <c r="I204" i="11"/>
  <c r="L204" i="11"/>
  <c r="M204" i="11"/>
  <c r="N204" i="11"/>
  <c r="K204" i="11"/>
  <c r="H204" i="11"/>
  <c r="E204" i="11"/>
  <c r="D204" i="11"/>
  <c r="K349" i="11"/>
  <c r="G349" i="11"/>
  <c r="L349" i="11"/>
  <c r="F349" i="11"/>
  <c r="D349" i="11"/>
  <c r="M349" i="11"/>
  <c r="H349" i="11"/>
  <c r="N349" i="11"/>
  <c r="E349" i="11"/>
  <c r="J349" i="11"/>
  <c r="I349" i="11"/>
  <c r="D211" i="11"/>
  <c r="I211" i="11"/>
  <c r="G211" i="11"/>
  <c r="M211" i="11"/>
  <c r="L211" i="11"/>
  <c r="E211" i="11"/>
  <c r="H211" i="11"/>
  <c r="K211" i="11"/>
  <c r="F211" i="11"/>
  <c r="J211" i="11"/>
  <c r="N211" i="11"/>
  <c r="J86" i="11"/>
  <c r="I86" i="11"/>
  <c r="K86" i="11"/>
  <c r="H86" i="11"/>
  <c r="E86" i="11"/>
  <c r="M86" i="11"/>
  <c r="F86" i="11"/>
  <c r="N86" i="11"/>
  <c r="D86" i="11"/>
  <c r="L86" i="11"/>
  <c r="G86" i="11"/>
  <c r="F395" i="11"/>
  <c r="E395" i="11"/>
  <c r="K395" i="11"/>
  <c r="I395" i="11"/>
  <c r="D395" i="11"/>
  <c r="L395" i="11"/>
  <c r="H395" i="11"/>
  <c r="M395" i="11"/>
  <c r="G395" i="11"/>
  <c r="J395" i="11"/>
  <c r="N395" i="11"/>
  <c r="F369" i="11"/>
  <c r="I369" i="11"/>
  <c r="N369" i="11"/>
  <c r="H369" i="11"/>
  <c r="E369" i="11"/>
  <c r="D369" i="11"/>
  <c r="J369" i="11"/>
  <c r="L369" i="11"/>
  <c r="K369" i="11"/>
  <c r="G369" i="11"/>
  <c r="M369" i="11"/>
  <c r="I330" i="11"/>
  <c r="F330" i="11"/>
  <c r="J330" i="11"/>
  <c r="E330" i="11"/>
  <c r="N330" i="11"/>
  <c r="M330" i="11"/>
  <c r="D330" i="11"/>
  <c r="G330" i="11"/>
  <c r="K330" i="11"/>
  <c r="H330" i="11"/>
  <c r="L330" i="11"/>
  <c r="G316" i="11"/>
  <c r="L316" i="11"/>
  <c r="H316" i="11"/>
  <c r="K316" i="11"/>
  <c r="D316" i="11"/>
  <c r="I316" i="11"/>
  <c r="N316" i="11"/>
  <c r="E316" i="11"/>
  <c r="M316" i="11"/>
  <c r="F316" i="11"/>
  <c r="J316" i="11"/>
  <c r="G280" i="11"/>
  <c r="K280" i="11"/>
  <c r="F280" i="11"/>
  <c r="D280" i="11"/>
  <c r="M280" i="11"/>
  <c r="L280" i="11"/>
  <c r="J280" i="11"/>
  <c r="E280" i="11"/>
  <c r="N280" i="11"/>
  <c r="I280" i="11"/>
  <c r="H280" i="11"/>
  <c r="D202" i="11"/>
  <c r="I202" i="11"/>
  <c r="E202" i="11"/>
  <c r="M202" i="11"/>
  <c r="N202" i="11"/>
  <c r="H202" i="11"/>
  <c r="K202" i="11"/>
  <c r="L202" i="11"/>
  <c r="G202" i="11"/>
  <c r="J202" i="11"/>
  <c r="F202" i="11"/>
  <c r="H113" i="11"/>
  <c r="N113" i="11"/>
  <c r="E113" i="11"/>
  <c r="I113" i="11"/>
  <c r="J113" i="11"/>
  <c r="M113" i="11"/>
  <c r="D113" i="11"/>
  <c r="G113" i="11"/>
  <c r="F113" i="11"/>
  <c r="K113" i="11"/>
  <c r="L113" i="11"/>
  <c r="F381" i="11"/>
  <c r="N381" i="11"/>
  <c r="K381" i="11"/>
  <c r="E381" i="11"/>
  <c r="J381" i="11"/>
  <c r="I381" i="11"/>
  <c r="L381" i="11"/>
  <c r="M381" i="11"/>
  <c r="D381" i="11"/>
  <c r="G381" i="11"/>
  <c r="H381" i="11"/>
  <c r="G336" i="11"/>
  <c r="K336" i="11"/>
  <c r="E336" i="11"/>
  <c r="J336" i="11"/>
  <c r="H336" i="11"/>
  <c r="M336" i="11"/>
  <c r="L336" i="11"/>
  <c r="F336" i="11"/>
  <c r="N336" i="11"/>
  <c r="D336" i="11"/>
  <c r="I336" i="11"/>
  <c r="I298" i="11"/>
  <c r="F298" i="11"/>
  <c r="J298" i="11"/>
  <c r="N298" i="11"/>
  <c r="M298" i="11"/>
  <c r="E298" i="11"/>
  <c r="D298" i="11"/>
  <c r="H298" i="11"/>
  <c r="L298" i="11"/>
  <c r="G298" i="11"/>
  <c r="K298" i="11"/>
  <c r="G276" i="11"/>
  <c r="L276" i="11"/>
  <c r="D276" i="11"/>
  <c r="K276" i="11"/>
  <c r="H276" i="11"/>
  <c r="I276" i="11"/>
  <c r="N276" i="11"/>
  <c r="M276" i="11"/>
  <c r="F276" i="11"/>
  <c r="J276" i="11"/>
  <c r="E276" i="11"/>
  <c r="G136" i="11"/>
  <c r="L136" i="11"/>
  <c r="H136" i="11"/>
  <c r="K136" i="11"/>
  <c r="D136" i="11"/>
  <c r="F136" i="11"/>
  <c r="M136" i="11"/>
  <c r="J136" i="11"/>
  <c r="N136" i="11"/>
  <c r="E136" i="11"/>
  <c r="I136" i="11"/>
  <c r="N360" i="11"/>
  <c r="M360" i="11"/>
  <c r="L360" i="11"/>
  <c r="E360" i="11"/>
  <c r="G360" i="11"/>
  <c r="I360" i="11"/>
  <c r="D360" i="11"/>
  <c r="K360" i="11"/>
  <c r="F360" i="11"/>
  <c r="H360" i="11"/>
  <c r="J360" i="11"/>
  <c r="G236" i="11"/>
  <c r="D236" i="11"/>
  <c r="H236" i="11"/>
  <c r="K236" i="11"/>
  <c r="L236" i="11"/>
  <c r="M236" i="11"/>
  <c r="J236" i="11"/>
  <c r="E236" i="11"/>
  <c r="N236" i="11"/>
  <c r="I236" i="11"/>
  <c r="F236" i="11"/>
  <c r="H162" i="11"/>
  <c r="F162" i="11"/>
  <c r="D162" i="11"/>
  <c r="N162" i="11"/>
  <c r="L162" i="11"/>
  <c r="J162" i="11"/>
  <c r="G162" i="11"/>
  <c r="E162" i="11"/>
  <c r="I162" i="11"/>
  <c r="M162" i="11"/>
  <c r="K162" i="11"/>
  <c r="M150" i="11"/>
  <c r="E150" i="11"/>
  <c r="J150" i="11"/>
  <c r="K150" i="11"/>
  <c r="F150" i="11"/>
  <c r="H150" i="11"/>
  <c r="L150" i="11"/>
  <c r="N150" i="11"/>
  <c r="G150" i="11"/>
  <c r="D150" i="11"/>
  <c r="I150" i="11"/>
  <c r="G9" i="11"/>
  <c r="K9" i="11"/>
  <c r="E9" i="11"/>
  <c r="M9" i="11"/>
  <c r="D9" i="11"/>
  <c r="J9" i="11"/>
  <c r="I9" i="11"/>
  <c r="N9" i="11"/>
  <c r="F9" i="11"/>
  <c r="H9" i="11"/>
  <c r="L9" i="11"/>
  <c r="G193" i="11"/>
  <c r="J193" i="11"/>
  <c r="L193" i="11"/>
  <c r="K193" i="11"/>
  <c r="H193" i="11"/>
  <c r="F193" i="11"/>
  <c r="I193" i="11"/>
  <c r="M193" i="11"/>
  <c r="N193" i="11"/>
  <c r="E193" i="11"/>
  <c r="D193" i="11"/>
  <c r="H107" i="11"/>
  <c r="J107" i="11"/>
  <c r="N107" i="11"/>
  <c r="D107" i="11"/>
  <c r="F107" i="11"/>
  <c r="E107" i="11"/>
  <c r="G107" i="11"/>
  <c r="I107" i="11"/>
  <c r="L107" i="11"/>
  <c r="M107" i="11"/>
  <c r="K107" i="11"/>
  <c r="F94" i="11"/>
  <c r="H94" i="11"/>
  <c r="M94" i="11"/>
  <c r="D94" i="11"/>
  <c r="K94" i="11"/>
  <c r="G94" i="11"/>
  <c r="I94" i="11"/>
  <c r="E94" i="11"/>
  <c r="L94" i="11"/>
  <c r="J94" i="11"/>
  <c r="N94" i="11"/>
  <c r="G13" i="11"/>
  <c r="K13" i="11"/>
  <c r="M13" i="11"/>
  <c r="E13" i="11"/>
  <c r="N13" i="11"/>
  <c r="J13" i="11"/>
  <c r="D13" i="11"/>
  <c r="F13" i="11"/>
  <c r="H13" i="11"/>
  <c r="I13" i="11"/>
  <c r="L13" i="11"/>
  <c r="F377" i="11"/>
  <c r="N377" i="11"/>
  <c r="I377" i="11"/>
  <c r="J377" i="11"/>
  <c r="E377" i="11"/>
  <c r="K377" i="11"/>
  <c r="D377" i="11"/>
  <c r="G377" i="11"/>
  <c r="H377" i="11"/>
  <c r="L377" i="11"/>
  <c r="M377" i="11"/>
  <c r="H362" i="11"/>
  <c r="N362" i="11"/>
  <c r="I362" i="11"/>
  <c r="L362" i="11"/>
  <c r="F362" i="11"/>
  <c r="M362" i="11"/>
  <c r="D362" i="11"/>
  <c r="G362" i="11"/>
  <c r="E362" i="11"/>
  <c r="J362" i="11"/>
  <c r="K362" i="11"/>
  <c r="F334" i="11"/>
  <c r="H334" i="11"/>
  <c r="M334" i="11"/>
  <c r="L334" i="11"/>
  <c r="J334" i="11"/>
  <c r="G334" i="11"/>
  <c r="I334" i="11"/>
  <c r="N334" i="11"/>
  <c r="K334" i="11"/>
  <c r="E334" i="11"/>
  <c r="D334" i="11"/>
  <c r="F314" i="11"/>
  <c r="N314" i="11"/>
  <c r="J314" i="11"/>
  <c r="M314" i="11"/>
  <c r="I314" i="11"/>
  <c r="E314" i="11"/>
  <c r="D314" i="11"/>
  <c r="L314" i="11"/>
  <c r="G314" i="11"/>
  <c r="K314" i="11"/>
  <c r="H314" i="11"/>
  <c r="F282" i="11"/>
  <c r="N282" i="11"/>
  <c r="J282" i="11"/>
  <c r="M282" i="11"/>
  <c r="E282" i="11"/>
  <c r="I282" i="11"/>
  <c r="D282" i="11"/>
  <c r="K282" i="11"/>
  <c r="H282" i="11"/>
  <c r="L282" i="11"/>
  <c r="G282" i="11"/>
  <c r="G260" i="11"/>
  <c r="H260" i="11"/>
  <c r="K260" i="11"/>
  <c r="D260" i="11"/>
  <c r="L260" i="11"/>
  <c r="I260" i="11"/>
  <c r="N260" i="11"/>
  <c r="E260" i="11"/>
  <c r="M260" i="11"/>
  <c r="F260" i="11"/>
  <c r="J260" i="11"/>
  <c r="E226" i="11"/>
  <c r="K226" i="11"/>
  <c r="D226" i="11"/>
  <c r="N226" i="11"/>
  <c r="G226" i="11"/>
  <c r="I226" i="11"/>
  <c r="L226" i="11"/>
  <c r="M226" i="11"/>
  <c r="J226" i="11"/>
  <c r="F226" i="11"/>
  <c r="H226" i="11"/>
  <c r="D187" i="11"/>
  <c r="I187" i="11"/>
  <c r="E187" i="11"/>
  <c r="L187" i="11"/>
  <c r="H187" i="11"/>
  <c r="K187" i="11"/>
  <c r="M187" i="11"/>
  <c r="G187" i="11"/>
  <c r="N187" i="11"/>
  <c r="F187" i="11"/>
  <c r="J187" i="11"/>
  <c r="J165" i="11"/>
  <c r="G165" i="11"/>
  <c r="H165" i="11"/>
  <c r="M165" i="11"/>
  <c r="I165" i="11"/>
  <c r="D165" i="11"/>
  <c r="K165" i="11"/>
  <c r="L165" i="11"/>
  <c r="F165" i="11"/>
  <c r="N165" i="11"/>
  <c r="E165" i="11"/>
  <c r="K144" i="11"/>
  <c r="D144" i="11"/>
  <c r="L144" i="11"/>
  <c r="I144" i="11"/>
  <c r="N144" i="11"/>
  <c r="E144" i="11"/>
  <c r="G144" i="11"/>
  <c r="M144" i="11"/>
  <c r="H144" i="11"/>
  <c r="F144" i="11"/>
  <c r="J144" i="11"/>
  <c r="D106" i="11"/>
  <c r="G106" i="11"/>
  <c r="M106" i="11"/>
  <c r="H106" i="11"/>
  <c r="K106" i="11"/>
  <c r="L106" i="11"/>
  <c r="E106" i="11"/>
  <c r="I106" i="11"/>
  <c r="N106" i="11"/>
  <c r="F106" i="11"/>
  <c r="J106" i="11"/>
  <c r="F89" i="11"/>
  <c r="N89" i="11"/>
  <c r="E89" i="11"/>
  <c r="J89" i="11"/>
  <c r="K89" i="11"/>
  <c r="I89" i="11"/>
  <c r="D89" i="11"/>
  <c r="L89" i="11"/>
  <c r="G89" i="11"/>
  <c r="M89" i="11"/>
  <c r="H89" i="11"/>
  <c r="E61" i="11"/>
  <c r="G61" i="11"/>
  <c r="K61" i="11"/>
  <c r="M61" i="11"/>
  <c r="L61" i="11"/>
  <c r="I61" i="11"/>
  <c r="H61" i="11"/>
  <c r="F61" i="11"/>
  <c r="J61" i="11"/>
  <c r="D61" i="11"/>
  <c r="N61" i="11"/>
  <c r="J28" i="11"/>
  <c r="L28" i="11"/>
  <c r="D28" i="11"/>
  <c r="F28" i="11"/>
  <c r="N28" i="11"/>
  <c r="G28" i="11"/>
  <c r="M28" i="11"/>
  <c r="E28" i="11"/>
  <c r="I28" i="11"/>
  <c r="K28" i="11"/>
  <c r="H28" i="11"/>
  <c r="E404" i="11"/>
  <c r="K404" i="11"/>
  <c r="L404" i="11"/>
  <c r="D404" i="11"/>
  <c r="H404" i="11"/>
  <c r="G404" i="11"/>
  <c r="J404" i="11"/>
  <c r="M404" i="11"/>
  <c r="N404" i="11"/>
  <c r="I404" i="11"/>
  <c r="F404" i="11"/>
  <c r="F387" i="11"/>
  <c r="H387" i="11"/>
  <c r="M387" i="11"/>
  <c r="I387" i="11"/>
  <c r="D387" i="11"/>
  <c r="K387" i="11"/>
  <c r="G387" i="11"/>
  <c r="L387" i="11"/>
  <c r="E387" i="11"/>
  <c r="N387" i="11"/>
  <c r="J387" i="11"/>
  <c r="D374" i="11"/>
  <c r="L374" i="11"/>
  <c r="M374" i="11"/>
  <c r="F374" i="11"/>
  <c r="N374" i="11"/>
  <c r="I374" i="11"/>
  <c r="H374" i="11"/>
  <c r="G374" i="11"/>
  <c r="K374" i="11"/>
  <c r="E374" i="11"/>
  <c r="J374" i="11"/>
  <c r="F353" i="11"/>
  <c r="I353" i="11"/>
  <c r="N353" i="11"/>
  <c r="E353" i="11"/>
  <c r="D353" i="11"/>
  <c r="M353" i="11"/>
  <c r="H353" i="11"/>
  <c r="J353" i="11"/>
  <c r="L353" i="11"/>
  <c r="K353" i="11"/>
  <c r="G353" i="11"/>
  <c r="F306" i="11"/>
  <c r="I306" i="11"/>
  <c r="E306" i="11"/>
  <c r="M306" i="11"/>
  <c r="J306" i="11"/>
  <c r="H306" i="11"/>
  <c r="G306" i="11"/>
  <c r="N306" i="11"/>
  <c r="K306" i="11"/>
  <c r="D306" i="11"/>
  <c r="L306" i="11"/>
  <c r="F274" i="11"/>
  <c r="I274" i="11"/>
  <c r="E274" i="11"/>
  <c r="J274" i="11"/>
  <c r="M274" i="11"/>
  <c r="K274" i="11"/>
  <c r="L274" i="11"/>
  <c r="G274" i="11"/>
  <c r="D274" i="11"/>
  <c r="N274" i="11"/>
  <c r="H274" i="11"/>
  <c r="J220" i="11"/>
  <c r="I220" i="11"/>
  <c r="L220" i="11"/>
  <c r="N220" i="11"/>
  <c r="E220" i="11"/>
  <c r="G220" i="11"/>
  <c r="F220" i="11"/>
  <c r="M220" i="11"/>
  <c r="K220" i="11"/>
  <c r="H220" i="11"/>
  <c r="D220" i="11"/>
  <c r="F175" i="11"/>
  <c r="E175" i="11"/>
  <c r="K175" i="11"/>
  <c r="I175" i="11"/>
  <c r="L175" i="11"/>
  <c r="D175" i="11"/>
  <c r="M175" i="11"/>
  <c r="G175" i="11"/>
  <c r="H175" i="11"/>
  <c r="N175" i="11"/>
  <c r="J175" i="11"/>
  <c r="F163" i="11"/>
  <c r="D163" i="11"/>
  <c r="I163" i="11"/>
  <c r="E163" i="11"/>
  <c r="L163" i="11"/>
  <c r="K163" i="11"/>
  <c r="M163" i="11"/>
  <c r="G163" i="11"/>
  <c r="H163" i="11"/>
  <c r="N163" i="11"/>
  <c r="J163" i="11"/>
  <c r="E138" i="11"/>
  <c r="N138" i="11"/>
  <c r="F138" i="11"/>
  <c r="J138" i="11"/>
  <c r="M138" i="11"/>
  <c r="D138" i="11"/>
  <c r="I138" i="11"/>
  <c r="G138" i="11"/>
  <c r="K138" i="11"/>
  <c r="H138" i="11"/>
  <c r="L138" i="11"/>
  <c r="G88" i="11"/>
  <c r="I88" i="11"/>
  <c r="F88" i="11"/>
  <c r="H88" i="11"/>
  <c r="E88" i="11"/>
  <c r="K88" i="11"/>
  <c r="M88" i="11"/>
  <c r="L88" i="11"/>
  <c r="D88" i="11"/>
  <c r="N88" i="11"/>
  <c r="J88" i="11"/>
  <c r="F63" i="11"/>
  <c r="H63" i="11"/>
  <c r="G63" i="11"/>
  <c r="N63" i="11"/>
  <c r="M63" i="11"/>
  <c r="D63" i="11"/>
  <c r="I63" i="11"/>
  <c r="L63" i="11"/>
  <c r="K63" i="11"/>
  <c r="J63" i="11"/>
  <c r="E63" i="11"/>
  <c r="F16" i="11"/>
  <c r="D16" i="11"/>
  <c r="J16" i="11"/>
  <c r="L16" i="11"/>
  <c r="N16" i="11"/>
  <c r="I16" i="11"/>
  <c r="H16" i="11"/>
  <c r="K16" i="11"/>
  <c r="E16" i="11"/>
  <c r="G16" i="11"/>
  <c r="M16" i="11"/>
  <c r="D393" i="11"/>
  <c r="G393" i="11"/>
  <c r="K393" i="11"/>
  <c r="J393" i="11"/>
  <c r="E393" i="11"/>
  <c r="L393" i="11"/>
  <c r="M393" i="11"/>
  <c r="I393" i="11"/>
  <c r="H393" i="11"/>
  <c r="N393" i="11"/>
  <c r="F393" i="11"/>
  <c r="N364" i="11"/>
  <c r="H364" i="11"/>
  <c r="F364" i="11"/>
  <c r="I364" i="11"/>
  <c r="G364" i="11"/>
  <c r="E364" i="11"/>
  <c r="L364" i="11"/>
  <c r="K364" i="11"/>
  <c r="M364" i="11"/>
  <c r="D364" i="11"/>
  <c r="J364" i="11"/>
  <c r="F343" i="11"/>
  <c r="G343" i="11"/>
  <c r="L343" i="11"/>
  <c r="I343" i="11"/>
  <c r="D343" i="11"/>
  <c r="K343" i="11"/>
  <c r="H343" i="11"/>
  <c r="M343" i="11"/>
  <c r="E343" i="11"/>
  <c r="J343" i="11"/>
  <c r="N343" i="11"/>
  <c r="F331" i="11"/>
  <c r="G331" i="11"/>
  <c r="L331" i="11"/>
  <c r="I331" i="11"/>
  <c r="D331" i="11"/>
  <c r="K331" i="11"/>
  <c r="H331" i="11"/>
  <c r="M331" i="11"/>
  <c r="E331" i="11"/>
  <c r="N331" i="11"/>
  <c r="J331" i="11"/>
  <c r="F318" i="11"/>
  <c r="J318" i="11"/>
  <c r="H318" i="11"/>
  <c r="M318" i="11"/>
  <c r="D318" i="11"/>
  <c r="L318" i="11"/>
  <c r="G318" i="11"/>
  <c r="I318" i="11"/>
  <c r="N318" i="11"/>
  <c r="E318" i="11"/>
  <c r="K318" i="11"/>
  <c r="K309" i="11"/>
  <c r="G309" i="11"/>
  <c r="H309" i="11"/>
  <c r="M309" i="11"/>
  <c r="E309" i="11"/>
  <c r="N309" i="11"/>
  <c r="I309" i="11"/>
  <c r="D309" i="11"/>
  <c r="J309" i="11"/>
  <c r="L309" i="11"/>
  <c r="F309" i="11"/>
  <c r="G301" i="11"/>
  <c r="K301" i="11"/>
  <c r="L301" i="11"/>
  <c r="F301" i="11"/>
  <c r="E301" i="11"/>
  <c r="J301" i="11"/>
  <c r="I301" i="11"/>
  <c r="D301" i="11"/>
  <c r="M301" i="11"/>
  <c r="N301" i="11"/>
  <c r="H301" i="11"/>
  <c r="G288" i="11"/>
  <c r="I288" i="11"/>
  <c r="N288" i="11"/>
  <c r="K288" i="11"/>
  <c r="F288" i="11"/>
  <c r="H288" i="11"/>
  <c r="J288" i="11"/>
  <c r="E288" i="11"/>
  <c r="D288" i="11"/>
  <c r="M288" i="11"/>
  <c r="L288" i="11"/>
  <c r="E269" i="11"/>
  <c r="N269" i="11"/>
  <c r="L269" i="11"/>
  <c r="J269" i="11"/>
  <c r="I269" i="11"/>
  <c r="D269" i="11"/>
  <c r="M269" i="11"/>
  <c r="K269" i="11"/>
  <c r="H269" i="11"/>
  <c r="F269" i="11"/>
  <c r="G269" i="11"/>
  <c r="G261" i="11"/>
  <c r="L261" i="11"/>
  <c r="J261" i="11"/>
  <c r="E261" i="11"/>
  <c r="N261" i="11"/>
  <c r="K261" i="11"/>
  <c r="I261" i="11"/>
  <c r="D261" i="11"/>
  <c r="M261" i="11"/>
  <c r="F261" i="11"/>
  <c r="H261" i="11"/>
  <c r="F246" i="11"/>
  <c r="J246" i="11"/>
  <c r="N246" i="11"/>
  <c r="H246" i="11"/>
  <c r="I246" i="11"/>
  <c r="K246" i="11"/>
  <c r="M246" i="11"/>
  <c r="D246" i="11"/>
  <c r="L246" i="11"/>
  <c r="G246" i="11"/>
  <c r="E246" i="11"/>
  <c r="J238" i="11"/>
  <c r="N238" i="11"/>
  <c r="F238" i="11"/>
  <c r="K238" i="11"/>
  <c r="I238" i="11"/>
  <c r="D238" i="11"/>
  <c r="M238" i="11"/>
  <c r="H238" i="11"/>
  <c r="L238" i="11"/>
  <c r="G238" i="11"/>
  <c r="E238" i="11"/>
  <c r="F229" i="11"/>
  <c r="G229" i="11"/>
  <c r="K229" i="11"/>
  <c r="H229" i="11"/>
  <c r="M229" i="11"/>
  <c r="I229" i="11"/>
  <c r="N229" i="11"/>
  <c r="D229" i="11"/>
  <c r="E229" i="11"/>
  <c r="J229" i="11"/>
  <c r="L229" i="11"/>
  <c r="H208" i="11"/>
  <c r="G208" i="11"/>
  <c r="N208" i="11"/>
  <c r="E208" i="11"/>
  <c r="K208" i="11"/>
  <c r="F208" i="11"/>
  <c r="J208" i="11"/>
  <c r="D208" i="11"/>
  <c r="I208" i="11"/>
  <c r="L208" i="11"/>
  <c r="M208" i="11"/>
  <c r="I194" i="11"/>
  <c r="L194" i="11"/>
  <c r="N194" i="11"/>
  <c r="F194" i="11"/>
  <c r="J194" i="11"/>
  <c r="E194" i="11"/>
  <c r="D194" i="11"/>
  <c r="G194" i="11"/>
  <c r="M194" i="11"/>
  <c r="K194" i="11"/>
  <c r="H194" i="11"/>
  <c r="E183" i="11"/>
  <c r="K183" i="11"/>
  <c r="H183" i="11"/>
  <c r="I183" i="11"/>
  <c r="L183" i="11"/>
  <c r="M183" i="11"/>
  <c r="D183" i="11"/>
  <c r="G183" i="11"/>
  <c r="F183" i="11"/>
  <c r="J183" i="11"/>
  <c r="N183" i="11"/>
  <c r="M166" i="11"/>
  <c r="J166" i="11"/>
  <c r="E166" i="11"/>
  <c r="K166" i="11"/>
  <c r="F166" i="11"/>
  <c r="H166" i="11"/>
  <c r="L166" i="11"/>
  <c r="G166" i="11"/>
  <c r="N166" i="11"/>
  <c r="I166" i="11"/>
  <c r="D166" i="11"/>
  <c r="F135" i="11"/>
  <c r="H135" i="11"/>
  <c r="M135" i="11"/>
  <c r="I135" i="11"/>
  <c r="K135" i="11"/>
  <c r="D135" i="11"/>
  <c r="L135" i="11"/>
  <c r="E135" i="11"/>
  <c r="G135" i="11"/>
  <c r="N135" i="11"/>
  <c r="J135" i="11"/>
  <c r="N119" i="11"/>
  <c r="J119" i="11"/>
  <c r="E119" i="11"/>
  <c r="K119" i="11"/>
  <c r="H119" i="11"/>
  <c r="G119" i="11"/>
  <c r="I119" i="11"/>
  <c r="L119" i="11"/>
  <c r="M119" i="11"/>
  <c r="D119" i="11"/>
  <c r="F119" i="11"/>
  <c r="H111" i="11"/>
  <c r="N111" i="11"/>
  <c r="D111" i="11"/>
  <c r="F111" i="11"/>
  <c r="M111" i="11"/>
  <c r="K111" i="11"/>
  <c r="E111" i="11"/>
  <c r="G111" i="11"/>
  <c r="I111" i="11"/>
  <c r="J111" i="11"/>
  <c r="L111" i="11"/>
  <c r="D90" i="11"/>
  <c r="L90" i="11"/>
  <c r="E90" i="11"/>
  <c r="K90" i="11"/>
  <c r="F90" i="11"/>
  <c r="M90" i="11"/>
  <c r="G90" i="11"/>
  <c r="H90" i="11"/>
  <c r="J90" i="11"/>
  <c r="I90" i="11"/>
  <c r="N90" i="11"/>
  <c r="G76" i="11"/>
  <c r="N76" i="11"/>
  <c r="H76" i="11"/>
  <c r="I76" i="11"/>
  <c r="F76" i="11"/>
  <c r="J76" i="11"/>
  <c r="E76" i="11"/>
  <c r="K76" i="11"/>
  <c r="M76" i="11"/>
  <c r="L76" i="11"/>
  <c r="D76" i="11"/>
  <c r="J54" i="11"/>
  <c r="H54" i="11"/>
  <c r="I54" i="11"/>
  <c r="F54" i="11"/>
  <c r="E54" i="11"/>
  <c r="N54" i="11"/>
  <c r="M54" i="11"/>
  <c r="D54" i="11"/>
  <c r="G54" i="11"/>
  <c r="K54" i="11"/>
  <c r="L54" i="11"/>
  <c r="F36" i="11"/>
  <c r="K36" i="11"/>
  <c r="I36" i="11"/>
  <c r="N36" i="11"/>
  <c r="D36" i="11"/>
  <c r="M36" i="11"/>
  <c r="H36" i="11"/>
  <c r="J36" i="11"/>
  <c r="L36" i="11"/>
  <c r="E36" i="11"/>
  <c r="G36" i="11"/>
  <c r="H6" i="11"/>
  <c r="M6" i="11"/>
  <c r="L6" i="11"/>
  <c r="K6" i="11"/>
  <c r="E6" i="11"/>
  <c r="D6" i="11"/>
  <c r="G6" i="11"/>
  <c r="F6" i="11"/>
  <c r="J6" i="11"/>
  <c r="I6" i="11"/>
  <c r="N6" i="11"/>
  <c r="D221" i="11"/>
  <c r="H221" i="11"/>
  <c r="L221" i="11"/>
  <c r="G221" i="11"/>
  <c r="K221" i="11"/>
  <c r="E221" i="11"/>
  <c r="M221" i="11"/>
  <c r="F221" i="11"/>
  <c r="N221" i="11"/>
  <c r="I221" i="11"/>
  <c r="J221" i="11"/>
  <c r="I210" i="11"/>
  <c r="F210" i="11"/>
  <c r="H210" i="11"/>
  <c r="L210" i="11"/>
  <c r="D210" i="11"/>
  <c r="E210" i="11"/>
  <c r="J210" i="11"/>
  <c r="G210" i="11"/>
  <c r="M210" i="11"/>
  <c r="N210" i="11"/>
  <c r="K210" i="11"/>
  <c r="J188" i="11"/>
  <c r="M188" i="11"/>
  <c r="L188" i="11"/>
  <c r="I188" i="11"/>
  <c r="G188" i="11"/>
  <c r="F188" i="11"/>
  <c r="N188" i="11"/>
  <c r="K188" i="11"/>
  <c r="H188" i="11"/>
  <c r="D188" i="11"/>
  <c r="E188" i="11"/>
  <c r="K164" i="11"/>
  <c r="G164" i="11"/>
  <c r="L164" i="11"/>
  <c r="D164" i="11"/>
  <c r="F164" i="11"/>
  <c r="M164" i="11"/>
  <c r="J164" i="11"/>
  <c r="N164" i="11"/>
  <c r="E164" i="11"/>
  <c r="H164" i="11"/>
  <c r="I164" i="11"/>
  <c r="K148" i="11"/>
  <c r="L148" i="11"/>
  <c r="G148" i="11"/>
  <c r="D148" i="11"/>
  <c r="M148" i="11"/>
  <c r="I148" i="11"/>
  <c r="H148" i="11"/>
  <c r="F148" i="11"/>
  <c r="J148" i="11"/>
  <c r="E148" i="11"/>
  <c r="N148" i="11"/>
  <c r="K132" i="11"/>
  <c r="M132" i="11"/>
  <c r="H132" i="11"/>
  <c r="E132" i="11"/>
  <c r="I132" i="11"/>
  <c r="G132" i="11"/>
  <c r="N132" i="11"/>
  <c r="J132" i="11"/>
  <c r="D132" i="11"/>
  <c r="L132" i="11"/>
  <c r="F132" i="11"/>
  <c r="J97" i="11"/>
  <c r="E97" i="11"/>
  <c r="N97" i="11"/>
  <c r="F97" i="11"/>
  <c r="I97" i="11"/>
  <c r="M97" i="11"/>
  <c r="G97" i="11"/>
  <c r="L97" i="11"/>
  <c r="D97" i="11"/>
  <c r="H97" i="11"/>
  <c r="K97" i="11"/>
  <c r="F68" i="11"/>
  <c r="N68" i="11"/>
  <c r="D68" i="11"/>
  <c r="J68" i="11"/>
  <c r="L68" i="11"/>
  <c r="M68" i="11"/>
  <c r="I68" i="11"/>
  <c r="G68" i="11"/>
  <c r="H68" i="11"/>
  <c r="K68" i="11"/>
  <c r="E68" i="11"/>
  <c r="J48" i="11"/>
  <c r="N48" i="11"/>
  <c r="D48" i="11"/>
  <c r="F48" i="11"/>
  <c r="L48" i="11"/>
  <c r="G48" i="11"/>
  <c r="E48" i="11"/>
  <c r="I48" i="11"/>
  <c r="M48" i="11"/>
  <c r="K48" i="11"/>
  <c r="H48" i="11"/>
  <c r="I18" i="11"/>
  <c r="D18" i="11"/>
  <c r="H18" i="11"/>
  <c r="E18" i="11"/>
  <c r="L18" i="11"/>
  <c r="M18" i="11"/>
  <c r="F18" i="11"/>
  <c r="G18" i="11"/>
  <c r="N18" i="11"/>
  <c r="K18" i="11"/>
  <c r="J18" i="11"/>
  <c r="K62" i="11"/>
  <c r="D62" i="11"/>
  <c r="H62" i="11"/>
  <c r="I62" i="11"/>
  <c r="N62" i="11"/>
  <c r="M62" i="11"/>
  <c r="J62" i="11"/>
  <c r="G62" i="11"/>
  <c r="L62" i="11"/>
  <c r="E62" i="11"/>
  <c r="F62" i="11"/>
  <c r="F47" i="11"/>
  <c r="M47" i="11"/>
  <c r="H47" i="11"/>
  <c r="K47" i="11"/>
  <c r="E47" i="11"/>
  <c r="N47" i="11"/>
  <c r="D47" i="11"/>
  <c r="J47" i="11"/>
  <c r="I47" i="11"/>
  <c r="G47" i="11"/>
  <c r="L47" i="11"/>
  <c r="I37" i="11"/>
  <c r="H37" i="11"/>
  <c r="D37" i="11"/>
  <c r="N37" i="11"/>
  <c r="F37" i="11"/>
  <c r="L37" i="11"/>
  <c r="M37" i="11"/>
  <c r="K37" i="11"/>
  <c r="E37" i="11"/>
  <c r="G37" i="11"/>
  <c r="J37" i="11"/>
  <c r="H26" i="11"/>
  <c r="J26" i="11"/>
  <c r="N26" i="11"/>
  <c r="F26" i="11"/>
  <c r="E26" i="11"/>
  <c r="K26" i="11"/>
  <c r="I26" i="11"/>
  <c r="L26" i="11"/>
  <c r="M26" i="11"/>
  <c r="D26" i="11"/>
  <c r="G26" i="11"/>
  <c r="K11" i="11"/>
  <c r="L11" i="11"/>
  <c r="E11" i="11"/>
  <c r="D11" i="11"/>
  <c r="N11" i="11"/>
  <c r="H11" i="11"/>
  <c r="M11" i="11"/>
  <c r="F11" i="11"/>
  <c r="G11" i="11"/>
  <c r="I11" i="11"/>
  <c r="J11" i="11"/>
  <c r="E392" i="11"/>
  <c r="G392" i="11"/>
  <c r="D392" i="11"/>
  <c r="H392" i="11"/>
  <c r="L392" i="11"/>
  <c r="K392" i="11"/>
  <c r="F392" i="11"/>
  <c r="N392" i="11"/>
  <c r="M392" i="11"/>
  <c r="J392" i="11"/>
  <c r="I392" i="11"/>
  <c r="I378" i="11"/>
  <c r="D378" i="11"/>
  <c r="H378" i="11"/>
  <c r="N378" i="11"/>
  <c r="M378" i="11"/>
  <c r="J378" i="11"/>
  <c r="G378" i="11"/>
  <c r="L378" i="11"/>
  <c r="K378" i="11"/>
  <c r="F378" i="11"/>
  <c r="E378" i="11"/>
  <c r="I234" i="11"/>
  <c r="F234" i="11"/>
  <c r="J234" i="11"/>
  <c r="M234" i="11"/>
  <c r="N234" i="11"/>
  <c r="E234" i="11"/>
  <c r="D234" i="11"/>
  <c r="H234" i="11"/>
  <c r="L234" i="11"/>
  <c r="G234" i="11"/>
  <c r="K234" i="11"/>
  <c r="G348" i="11"/>
  <c r="L348" i="11"/>
  <c r="H348" i="11"/>
  <c r="K348" i="11"/>
  <c r="D348" i="11"/>
  <c r="F348" i="11"/>
  <c r="I348" i="11"/>
  <c r="M348" i="11"/>
  <c r="J348" i="11"/>
  <c r="E348" i="11"/>
  <c r="N348" i="11"/>
  <c r="G244" i="11"/>
  <c r="L244" i="11"/>
  <c r="D244" i="11"/>
  <c r="H244" i="11"/>
  <c r="K244" i="11"/>
  <c r="I244" i="11"/>
  <c r="N244" i="11"/>
  <c r="J244" i="11"/>
  <c r="E244" i="11"/>
  <c r="M244" i="11"/>
  <c r="F244" i="11"/>
  <c r="D196" i="11"/>
  <c r="N196" i="11"/>
  <c r="J196" i="11"/>
  <c r="G196" i="11"/>
  <c r="L196" i="11"/>
  <c r="E196" i="11"/>
  <c r="K196" i="11"/>
  <c r="I196" i="11"/>
  <c r="H196" i="11"/>
  <c r="M196" i="11"/>
  <c r="F196" i="11"/>
  <c r="M49" i="11"/>
  <c r="K49" i="11"/>
  <c r="E49" i="11"/>
  <c r="G49" i="11"/>
  <c r="H49" i="11"/>
  <c r="N49" i="11"/>
  <c r="D49" i="11"/>
  <c r="L49" i="11"/>
  <c r="I49" i="11"/>
  <c r="F49" i="11"/>
  <c r="J49" i="11"/>
  <c r="L321" i="11"/>
  <c r="G321" i="11"/>
  <c r="J321" i="11"/>
  <c r="D321" i="11"/>
  <c r="M321" i="11"/>
  <c r="H321" i="11"/>
  <c r="K321" i="11"/>
  <c r="E321" i="11"/>
  <c r="I321" i="11"/>
  <c r="F321" i="11"/>
  <c r="N321" i="11"/>
  <c r="I240" i="11"/>
  <c r="N240" i="11"/>
  <c r="E240" i="11"/>
  <c r="D240" i="11"/>
  <c r="M240" i="11"/>
  <c r="L240" i="11"/>
  <c r="K240" i="11"/>
  <c r="F240" i="11"/>
  <c r="H240" i="11"/>
  <c r="G240" i="11"/>
  <c r="J240" i="11"/>
  <c r="K116" i="11"/>
  <c r="I116" i="11"/>
  <c r="F116" i="11"/>
  <c r="D116" i="11"/>
  <c r="E116" i="11"/>
  <c r="H116" i="11"/>
  <c r="J116" i="11"/>
  <c r="G116" i="11"/>
  <c r="L116" i="11"/>
  <c r="M116" i="11"/>
  <c r="N116" i="11"/>
  <c r="D8" i="11"/>
  <c r="N8" i="11"/>
  <c r="L8" i="11"/>
  <c r="F8" i="11"/>
  <c r="J8" i="11"/>
  <c r="K8" i="11"/>
  <c r="H8" i="11"/>
  <c r="G8" i="11"/>
  <c r="E8" i="11"/>
  <c r="M8" i="11"/>
  <c r="I8" i="11"/>
  <c r="G4" i="11"/>
  <c r="K4" i="11"/>
  <c r="D4" i="11"/>
  <c r="E4" i="11"/>
  <c r="J4" i="11"/>
  <c r="F4" i="11"/>
  <c r="L4" i="11"/>
  <c r="I4" i="11"/>
  <c r="N4" i="11"/>
  <c r="M4" i="11"/>
  <c r="H4" i="11"/>
  <c r="F139" i="11"/>
  <c r="E139" i="11"/>
  <c r="K139" i="11"/>
  <c r="I139" i="11"/>
  <c r="D139" i="11"/>
  <c r="M139" i="11"/>
  <c r="G139" i="11"/>
  <c r="H139" i="11"/>
  <c r="L139" i="11"/>
  <c r="N139" i="11"/>
  <c r="J139" i="11"/>
  <c r="I266" i="11"/>
  <c r="F266" i="11"/>
  <c r="J266" i="11"/>
  <c r="E266" i="11"/>
  <c r="M266" i="11"/>
  <c r="N266" i="11"/>
  <c r="D266" i="11"/>
  <c r="G266" i="11"/>
  <c r="K266" i="11"/>
  <c r="H266" i="11"/>
  <c r="L266" i="11"/>
  <c r="M363" i="11"/>
  <c r="J363" i="11"/>
  <c r="D363" i="11"/>
  <c r="K363" i="11"/>
  <c r="E363" i="11"/>
  <c r="N363" i="11"/>
  <c r="G363" i="11"/>
  <c r="H363" i="11"/>
  <c r="L363" i="11"/>
  <c r="F363" i="11"/>
  <c r="I363" i="11"/>
  <c r="F342" i="11"/>
  <c r="H342" i="11"/>
  <c r="I342" i="11"/>
  <c r="K342" i="11"/>
  <c r="M342" i="11"/>
  <c r="D342" i="11"/>
  <c r="N342" i="11"/>
  <c r="J342" i="11"/>
  <c r="L342" i="11"/>
  <c r="G342" i="11"/>
  <c r="E342" i="11"/>
  <c r="F33" i="11"/>
  <c r="E33" i="11"/>
  <c r="I33" i="11"/>
  <c r="D33" i="11"/>
  <c r="H33" i="11"/>
  <c r="G33" i="11"/>
  <c r="M33" i="11"/>
  <c r="K33" i="11"/>
  <c r="L33" i="11"/>
  <c r="J33" i="11"/>
  <c r="N33" i="11"/>
  <c r="F315" i="11"/>
  <c r="E315" i="11"/>
  <c r="K315" i="11"/>
  <c r="D315" i="11"/>
  <c r="L315" i="11"/>
  <c r="G315" i="11"/>
  <c r="M315" i="11"/>
  <c r="I315" i="11"/>
  <c r="H315" i="11"/>
  <c r="N315" i="11"/>
  <c r="J315" i="11"/>
  <c r="E213" i="11"/>
  <c r="F213" i="11"/>
  <c r="G213" i="11"/>
  <c r="J213" i="11"/>
  <c r="M213" i="11"/>
  <c r="K213" i="11"/>
  <c r="D213" i="11"/>
  <c r="N213" i="11"/>
  <c r="H213" i="11"/>
  <c r="L213" i="11"/>
  <c r="I213" i="11"/>
  <c r="D390" i="11"/>
  <c r="I390" i="11"/>
  <c r="N390" i="11"/>
  <c r="H390" i="11"/>
  <c r="F390" i="11"/>
  <c r="L390" i="11"/>
  <c r="J390" i="11"/>
  <c r="G390" i="11"/>
  <c r="E390" i="11"/>
  <c r="M390" i="11"/>
  <c r="K390" i="11"/>
  <c r="E129" i="11"/>
  <c r="M129" i="11"/>
  <c r="H129" i="11"/>
  <c r="D129" i="11"/>
  <c r="I129" i="11"/>
  <c r="J129" i="11"/>
  <c r="N129" i="11"/>
  <c r="G129" i="11"/>
  <c r="F129" i="11"/>
  <c r="L129" i="11"/>
  <c r="K129" i="11"/>
  <c r="G344" i="11"/>
  <c r="K344" i="11"/>
  <c r="F344" i="11"/>
  <c r="D344" i="11"/>
  <c r="M344" i="11"/>
  <c r="L344" i="11"/>
  <c r="J344" i="11"/>
  <c r="E344" i="11"/>
  <c r="N344" i="11"/>
  <c r="I344" i="11"/>
  <c r="H344" i="11"/>
  <c r="D190" i="11"/>
  <c r="M190" i="11"/>
  <c r="E190" i="11"/>
  <c r="I190" i="11"/>
  <c r="J190" i="11"/>
  <c r="L190" i="11"/>
  <c r="G190" i="11"/>
  <c r="K190" i="11"/>
  <c r="N190" i="11"/>
  <c r="F190" i="11"/>
  <c r="H190" i="11"/>
  <c r="E400" i="11"/>
  <c r="G400" i="11"/>
  <c r="L400" i="11"/>
  <c r="D400" i="11"/>
  <c r="K400" i="11"/>
  <c r="H400" i="11"/>
  <c r="N400" i="11"/>
  <c r="M400" i="11"/>
  <c r="J400" i="11"/>
  <c r="I400" i="11"/>
  <c r="F400" i="11"/>
  <c r="F391" i="11"/>
  <c r="H391" i="11"/>
  <c r="M391" i="11"/>
  <c r="D391" i="11"/>
  <c r="K391" i="11"/>
  <c r="E391" i="11"/>
  <c r="L391" i="11"/>
  <c r="I391" i="11"/>
  <c r="G391" i="11"/>
  <c r="N391" i="11"/>
  <c r="J391" i="11"/>
  <c r="D366" i="11"/>
  <c r="L366" i="11"/>
  <c r="F366" i="11"/>
  <c r="N366" i="11"/>
  <c r="H366" i="11"/>
  <c r="M366" i="11"/>
  <c r="I366" i="11"/>
  <c r="J366" i="11"/>
  <c r="G366" i="11"/>
  <c r="E366" i="11"/>
  <c r="K366" i="11"/>
  <c r="F327" i="11"/>
  <c r="D327" i="11"/>
  <c r="I327" i="11"/>
  <c r="K327" i="11"/>
  <c r="E327" i="11"/>
  <c r="L327" i="11"/>
  <c r="H327" i="11"/>
  <c r="M327" i="11"/>
  <c r="G327" i="11"/>
  <c r="J327" i="11"/>
  <c r="N327" i="11"/>
  <c r="F291" i="11"/>
  <c r="H291" i="11"/>
  <c r="M291" i="11"/>
  <c r="E291" i="11"/>
  <c r="L291" i="11"/>
  <c r="G291" i="11"/>
  <c r="D291" i="11"/>
  <c r="K291" i="11"/>
  <c r="I291" i="11"/>
  <c r="N291" i="11"/>
  <c r="J291" i="11"/>
  <c r="F278" i="11"/>
  <c r="H278" i="11"/>
  <c r="I278" i="11"/>
  <c r="L278" i="11"/>
  <c r="G278" i="11"/>
  <c r="E278" i="11"/>
  <c r="N278" i="11"/>
  <c r="K278" i="11"/>
  <c r="M278" i="11"/>
  <c r="D278" i="11"/>
  <c r="J278" i="11"/>
  <c r="E197" i="11"/>
  <c r="J197" i="11"/>
  <c r="G197" i="11"/>
  <c r="M197" i="11"/>
  <c r="F197" i="11"/>
  <c r="D197" i="11"/>
  <c r="N197" i="11"/>
  <c r="K197" i="11"/>
  <c r="I197" i="11"/>
  <c r="H197" i="11"/>
  <c r="L197" i="11"/>
  <c r="F52" i="11"/>
  <c r="L52" i="11"/>
  <c r="N52" i="11"/>
  <c r="J52" i="11"/>
  <c r="D52" i="11"/>
  <c r="M52" i="11"/>
  <c r="E52" i="11"/>
  <c r="H52" i="11"/>
  <c r="I52" i="11"/>
  <c r="G52" i="11"/>
  <c r="K52" i="11"/>
  <c r="N356" i="11"/>
  <c r="D356" i="11"/>
  <c r="J356" i="11"/>
  <c r="F356" i="11"/>
  <c r="E356" i="11"/>
  <c r="G356" i="11"/>
  <c r="I356" i="11"/>
  <c r="L356" i="11"/>
  <c r="H356" i="11"/>
  <c r="M356" i="11"/>
  <c r="K356" i="11"/>
  <c r="K320" i="11"/>
  <c r="G320" i="11"/>
  <c r="E320" i="11"/>
  <c r="J320" i="11"/>
  <c r="H320" i="11"/>
  <c r="I320" i="11"/>
  <c r="D320" i="11"/>
  <c r="M320" i="11"/>
  <c r="L320" i="11"/>
  <c r="F320" i="11"/>
  <c r="N320" i="11"/>
  <c r="F295" i="11"/>
  <c r="E295" i="11"/>
  <c r="K295" i="11"/>
  <c r="D295" i="11"/>
  <c r="L295" i="11"/>
  <c r="G295" i="11"/>
  <c r="M295" i="11"/>
  <c r="I295" i="11"/>
  <c r="H295" i="11"/>
  <c r="J295" i="11"/>
  <c r="N295" i="11"/>
  <c r="G268" i="11"/>
  <c r="D268" i="11"/>
  <c r="H268" i="11"/>
  <c r="L268" i="11"/>
  <c r="K268" i="11"/>
  <c r="E268" i="11"/>
  <c r="J268" i="11"/>
  <c r="N268" i="11"/>
  <c r="I268" i="11"/>
  <c r="M268" i="11"/>
  <c r="F268" i="11"/>
  <c r="L128" i="11"/>
  <c r="J128" i="11"/>
  <c r="M128" i="11"/>
  <c r="D128" i="11"/>
  <c r="E128" i="11"/>
  <c r="H128" i="11"/>
  <c r="G128" i="11"/>
  <c r="I128" i="11"/>
  <c r="K128" i="11"/>
  <c r="N128" i="11"/>
  <c r="F128" i="11"/>
  <c r="G308" i="11"/>
  <c r="L308" i="11"/>
  <c r="D308" i="11"/>
  <c r="H308" i="11"/>
  <c r="K308" i="11"/>
  <c r="I308" i="11"/>
  <c r="N308" i="11"/>
  <c r="J308" i="11"/>
  <c r="E308" i="11"/>
  <c r="M308" i="11"/>
  <c r="F308" i="11"/>
  <c r="H219" i="11"/>
  <c r="M219" i="11"/>
  <c r="E219" i="11"/>
  <c r="L219" i="11"/>
  <c r="D219" i="11"/>
  <c r="G219" i="11"/>
  <c r="I219" i="11"/>
  <c r="K219" i="11"/>
  <c r="N219" i="11"/>
  <c r="F219" i="11"/>
  <c r="J219" i="11"/>
  <c r="H157" i="11"/>
  <c r="M157" i="11"/>
  <c r="N157" i="11"/>
  <c r="E157" i="11"/>
  <c r="K157" i="11"/>
  <c r="I157" i="11"/>
  <c r="F157" i="11"/>
  <c r="D157" i="11"/>
  <c r="G157" i="11"/>
  <c r="J157" i="11"/>
  <c r="L157" i="11"/>
  <c r="D117" i="11"/>
  <c r="J117" i="11"/>
  <c r="E117" i="11"/>
  <c r="N117" i="11"/>
  <c r="H117" i="11"/>
  <c r="I117" i="11"/>
  <c r="M117" i="11"/>
  <c r="K117" i="11"/>
  <c r="F117" i="11"/>
  <c r="L117" i="11"/>
  <c r="G117" i="11"/>
  <c r="G232" i="11"/>
  <c r="F232" i="11"/>
  <c r="D232" i="11"/>
  <c r="K232" i="11"/>
  <c r="E232" i="11"/>
  <c r="N232" i="11"/>
  <c r="I232" i="11"/>
  <c r="H232" i="11"/>
  <c r="M232" i="11"/>
  <c r="L232" i="11"/>
  <c r="J232" i="11"/>
  <c r="E191" i="11"/>
  <c r="K191" i="11"/>
  <c r="I191" i="11"/>
  <c r="G191" i="11"/>
  <c r="H191" i="11"/>
  <c r="D191" i="11"/>
  <c r="L191" i="11"/>
  <c r="M191" i="11"/>
  <c r="J191" i="11"/>
  <c r="F191" i="11"/>
  <c r="N191" i="11"/>
  <c r="K103" i="11"/>
  <c r="D103" i="11"/>
  <c r="L103" i="11"/>
  <c r="I103" i="11"/>
  <c r="N103" i="11"/>
  <c r="M103" i="11"/>
  <c r="H103" i="11"/>
  <c r="F103" i="11"/>
  <c r="J103" i="11"/>
  <c r="G103" i="11"/>
  <c r="E103" i="11"/>
  <c r="I84" i="11"/>
  <c r="F84" i="11"/>
  <c r="G84" i="11"/>
  <c r="E84" i="11"/>
  <c r="K84" i="11"/>
  <c r="M84" i="11"/>
  <c r="L84" i="11"/>
  <c r="D84" i="11"/>
  <c r="N84" i="11"/>
  <c r="J84" i="11"/>
  <c r="H84" i="11"/>
  <c r="D405" i="11"/>
  <c r="G405" i="11"/>
  <c r="K405" i="11"/>
  <c r="F405" i="11"/>
  <c r="M405" i="11"/>
  <c r="J405" i="11"/>
  <c r="E405" i="11"/>
  <c r="H405" i="11"/>
  <c r="I405" i="11"/>
  <c r="N405" i="11"/>
  <c r="L405" i="11"/>
  <c r="G372" i="11"/>
  <c r="K372" i="11"/>
  <c r="L372" i="11"/>
  <c r="F372" i="11"/>
  <c r="N372" i="11"/>
  <c r="D372" i="11"/>
  <c r="I372" i="11"/>
  <c r="M372" i="11"/>
  <c r="J372" i="11"/>
  <c r="E372" i="11"/>
  <c r="H372" i="11"/>
  <c r="G350" i="11"/>
  <c r="L350" i="11"/>
  <c r="N350" i="11"/>
  <c r="J350" i="11"/>
  <c r="D350" i="11"/>
  <c r="M350" i="11"/>
  <c r="H350" i="11"/>
  <c r="I350" i="11"/>
  <c r="K350" i="11"/>
  <c r="E350" i="11"/>
  <c r="F350" i="11"/>
  <c r="F326" i="11"/>
  <c r="J326" i="11"/>
  <c r="G326" i="11"/>
  <c r="L326" i="11"/>
  <c r="K326" i="11"/>
  <c r="M326" i="11"/>
  <c r="D326" i="11"/>
  <c r="I326" i="11"/>
  <c r="N326" i="11"/>
  <c r="H326" i="11"/>
  <c r="E326" i="11"/>
  <c r="I304" i="11"/>
  <c r="N304" i="11"/>
  <c r="J304" i="11"/>
  <c r="G304" i="11"/>
  <c r="E304" i="11"/>
  <c r="D304" i="11"/>
  <c r="K304" i="11"/>
  <c r="M304" i="11"/>
  <c r="L304" i="11"/>
  <c r="H304" i="11"/>
  <c r="F304" i="11"/>
  <c r="J273" i="11"/>
  <c r="N273" i="11"/>
  <c r="F273" i="11"/>
  <c r="E273" i="11"/>
  <c r="K273" i="11"/>
  <c r="D273" i="11"/>
  <c r="M273" i="11"/>
  <c r="H273" i="11"/>
  <c r="G273" i="11"/>
  <c r="L273" i="11"/>
  <c r="I273" i="11"/>
  <c r="L257" i="11"/>
  <c r="G257" i="11"/>
  <c r="J257" i="11"/>
  <c r="H257" i="11"/>
  <c r="K257" i="11"/>
  <c r="E257" i="11"/>
  <c r="N257" i="11"/>
  <c r="F257" i="11"/>
  <c r="I257" i="11"/>
  <c r="M257" i="11"/>
  <c r="D257" i="11"/>
  <c r="G223" i="11"/>
  <c r="M223" i="11"/>
  <c r="I223" i="11"/>
  <c r="K223" i="11"/>
  <c r="D223" i="11"/>
  <c r="E223" i="11"/>
  <c r="H223" i="11"/>
  <c r="J223" i="11"/>
  <c r="L223" i="11"/>
  <c r="F223" i="11"/>
  <c r="N223" i="11"/>
  <c r="M177" i="11"/>
  <c r="F177" i="11"/>
  <c r="G177" i="11"/>
  <c r="D177" i="11"/>
  <c r="N177" i="11"/>
  <c r="H177" i="11"/>
  <c r="J177" i="11"/>
  <c r="K177" i="11"/>
  <c r="L177" i="11"/>
  <c r="I177" i="11"/>
  <c r="E177" i="11"/>
  <c r="D160" i="11"/>
  <c r="L160" i="11"/>
  <c r="K160" i="11"/>
  <c r="I160" i="11"/>
  <c r="N160" i="11"/>
  <c r="E160" i="11"/>
  <c r="G160" i="11"/>
  <c r="M160" i="11"/>
  <c r="H160" i="11"/>
  <c r="F160" i="11"/>
  <c r="J160" i="11"/>
  <c r="M140" i="11"/>
  <c r="D140" i="11"/>
  <c r="H140" i="11"/>
  <c r="F140" i="11"/>
  <c r="G140" i="11"/>
  <c r="J140" i="11"/>
  <c r="K140" i="11"/>
  <c r="E140" i="11"/>
  <c r="N140" i="11"/>
  <c r="I140" i="11"/>
  <c r="L140" i="11"/>
  <c r="G104" i="11"/>
  <c r="K104" i="11"/>
  <c r="F104" i="11"/>
  <c r="M104" i="11"/>
  <c r="D104" i="11"/>
  <c r="I104" i="11"/>
  <c r="E104" i="11"/>
  <c r="N104" i="11"/>
  <c r="J104" i="11"/>
  <c r="H104" i="11"/>
  <c r="L104" i="11"/>
  <c r="E83" i="11"/>
  <c r="M83" i="11"/>
  <c r="H83" i="11"/>
  <c r="I83" i="11"/>
  <c r="K83" i="11"/>
  <c r="D83" i="11"/>
  <c r="G83" i="11"/>
  <c r="L83" i="11"/>
  <c r="F83" i="11"/>
  <c r="J83" i="11"/>
  <c r="N83" i="11"/>
  <c r="F45" i="11"/>
  <c r="M45" i="11"/>
  <c r="I45" i="11"/>
  <c r="D45" i="11"/>
  <c r="N45" i="11"/>
  <c r="H45" i="11"/>
  <c r="L45" i="11"/>
  <c r="K45" i="11"/>
  <c r="E45" i="11"/>
  <c r="J45" i="11"/>
  <c r="G45" i="11"/>
  <c r="K19" i="11"/>
  <c r="L19" i="11"/>
  <c r="E19" i="11"/>
  <c r="H19" i="11"/>
  <c r="M19" i="11"/>
  <c r="F19" i="11"/>
  <c r="G19" i="11"/>
  <c r="J19" i="11"/>
  <c r="I19" i="11"/>
  <c r="D19" i="11"/>
  <c r="N19" i="11"/>
  <c r="F403" i="11"/>
  <c r="E403" i="11"/>
  <c r="K403" i="11"/>
  <c r="H403" i="11"/>
  <c r="I403" i="11"/>
  <c r="G403" i="11"/>
  <c r="M403" i="11"/>
  <c r="L403" i="11"/>
  <c r="D403" i="11"/>
  <c r="N403" i="11"/>
  <c r="J403" i="11"/>
  <c r="H384" i="11"/>
  <c r="G384" i="11"/>
  <c r="F384" i="11"/>
  <c r="J384" i="11"/>
  <c r="M384" i="11"/>
  <c r="L384" i="11"/>
  <c r="K384" i="11"/>
  <c r="D384" i="11"/>
  <c r="N384" i="11"/>
  <c r="E384" i="11"/>
  <c r="I384" i="11"/>
  <c r="M371" i="11"/>
  <c r="F371" i="11"/>
  <c r="L371" i="11"/>
  <c r="J371" i="11"/>
  <c r="I371" i="11"/>
  <c r="E371" i="11"/>
  <c r="N371" i="11"/>
  <c r="G371" i="11"/>
  <c r="H371" i="11"/>
  <c r="D371" i="11"/>
  <c r="K371" i="11"/>
  <c r="F339" i="11"/>
  <c r="H339" i="11"/>
  <c r="M339" i="11"/>
  <c r="I339" i="11"/>
  <c r="D339" i="11"/>
  <c r="K339" i="11"/>
  <c r="G339" i="11"/>
  <c r="L339" i="11"/>
  <c r="E339" i="11"/>
  <c r="J339" i="11"/>
  <c r="N339" i="11"/>
  <c r="J297" i="11"/>
  <c r="F297" i="11"/>
  <c r="H297" i="11"/>
  <c r="M297" i="11"/>
  <c r="I297" i="11"/>
  <c r="D297" i="11"/>
  <c r="K297" i="11"/>
  <c r="L297" i="11"/>
  <c r="G297" i="11"/>
  <c r="E297" i="11"/>
  <c r="N297" i="11"/>
  <c r="F243" i="11"/>
  <c r="H243" i="11"/>
  <c r="M243" i="11"/>
  <c r="I243" i="11"/>
  <c r="D243" i="11"/>
  <c r="K243" i="11"/>
  <c r="L243" i="11"/>
  <c r="E243" i="11"/>
  <c r="G243" i="11"/>
  <c r="J243" i="11"/>
  <c r="N243" i="11"/>
  <c r="D200" i="11"/>
  <c r="J200" i="11"/>
  <c r="L200" i="11"/>
  <c r="M200" i="11"/>
  <c r="N200" i="11"/>
  <c r="K200" i="11"/>
  <c r="E200" i="11"/>
  <c r="G200" i="11"/>
  <c r="I200" i="11"/>
  <c r="H200" i="11"/>
  <c r="F200" i="11"/>
  <c r="F174" i="11"/>
  <c r="N174" i="11"/>
  <c r="I174" i="11"/>
  <c r="E174" i="11"/>
  <c r="J174" i="11"/>
  <c r="M174" i="11"/>
  <c r="K174" i="11"/>
  <c r="L174" i="11"/>
  <c r="G174" i="11"/>
  <c r="D174" i="11"/>
  <c r="H174" i="11"/>
  <c r="N161" i="11"/>
  <c r="K161" i="11"/>
  <c r="F161" i="11"/>
  <c r="G161" i="11"/>
  <c r="H161" i="11"/>
  <c r="M161" i="11"/>
  <c r="J161" i="11"/>
  <c r="L161" i="11"/>
  <c r="E161" i="11"/>
  <c r="I161" i="11"/>
  <c r="D161" i="11"/>
  <c r="H110" i="11"/>
  <c r="M110" i="11"/>
  <c r="G110" i="11"/>
  <c r="K110" i="11"/>
  <c r="D110" i="11"/>
  <c r="L110" i="11"/>
  <c r="E110" i="11"/>
  <c r="I110" i="11"/>
  <c r="F110" i="11"/>
  <c r="J110" i="11"/>
  <c r="N110" i="11"/>
  <c r="I87" i="11"/>
  <c r="D87" i="11"/>
  <c r="M87" i="11"/>
  <c r="E87" i="11"/>
  <c r="H87" i="11"/>
  <c r="K87" i="11"/>
  <c r="J87" i="11"/>
  <c r="G87" i="11"/>
  <c r="F87" i="11"/>
  <c r="L87" i="11"/>
  <c r="N87" i="11"/>
  <c r="H50" i="11"/>
  <c r="K50" i="11"/>
  <c r="D50" i="11"/>
  <c r="J50" i="11"/>
  <c r="M50" i="11"/>
  <c r="G50" i="11"/>
  <c r="L50" i="11"/>
  <c r="E50" i="11"/>
  <c r="F50" i="11"/>
  <c r="N50" i="11"/>
  <c r="I50" i="11"/>
  <c r="H402" i="11"/>
  <c r="M402" i="11"/>
  <c r="L402" i="11"/>
  <c r="J402" i="11"/>
  <c r="G402" i="11"/>
  <c r="E402" i="11"/>
  <c r="N402" i="11"/>
  <c r="K402" i="11"/>
  <c r="I402" i="11"/>
  <c r="D402" i="11"/>
  <c r="F402" i="11"/>
  <c r="D389" i="11"/>
  <c r="G389" i="11"/>
  <c r="F389" i="11"/>
  <c r="M389" i="11"/>
  <c r="N389" i="11"/>
  <c r="K389" i="11"/>
  <c r="J389" i="11"/>
  <c r="I389" i="11"/>
  <c r="L389" i="11"/>
  <c r="E389" i="11"/>
  <c r="H389" i="11"/>
  <c r="N361" i="11"/>
  <c r="I361" i="11"/>
  <c r="F361" i="11"/>
  <c r="H361" i="11"/>
  <c r="E361" i="11"/>
  <c r="G361" i="11"/>
  <c r="M361" i="11"/>
  <c r="K361" i="11"/>
  <c r="D361" i="11"/>
  <c r="J361" i="11"/>
  <c r="L361" i="11"/>
  <c r="D341" i="11"/>
  <c r="I341" i="11"/>
  <c r="N341" i="11"/>
  <c r="G341" i="11"/>
  <c r="M341" i="11"/>
  <c r="H341" i="11"/>
  <c r="J341" i="11"/>
  <c r="L341" i="11"/>
  <c r="F341" i="11"/>
  <c r="K341" i="11"/>
  <c r="E341" i="11"/>
  <c r="L329" i="11"/>
  <c r="K329" i="11"/>
  <c r="E329" i="11"/>
  <c r="I329" i="11"/>
  <c r="D329" i="11"/>
  <c r="M329" i="11"/>
  <c r="F329" i="11"/>
  <c r="N329" i="11"/>
  <c r="H329" i="11"/>
  <c r="J329" i="11"/>
  <c r="G329" i="11"/>
  <c r="F313" i="11"/>
  <c r="E313" i="11"/>
  <c r="G313" i="11"/>
  <c r="L313" i="11"/>
  <c r="N313" i="11"/>
  <c r="J313" i="11"/>
  <c r="I313" i="11"/>
  <c r="D313" i="11"/>
  <c r="M313" i="11"/>
  <c r="H313" i="11"/>
  <c r="K313" i="11"/>
  <c r="F305" i="11"/>
  <c r="E305" i="11"/>
  <c r="K305" i="11"/>
  <c r="N305" i="11"/>
  <c r="D305" i="11"/>
  <c r="M305" i="11"/>
  <c r="H305" i="11"/>
  <c r="G305" i="11"/>
  <c r="L305" i="11"/>
  <c r="J305" i="11"/>
  <c r="I305" i="11"/>
  <c r="F299" i="11"/>
  <c r="G299" i="11"/>
  <c r="L299" i="11"/>
  <c r="I299" i="11"/>
  <c r="D299" i="11"/>
  <c r="K299" i="11"/>
  <c r="H299" i="11"/>
  <c r="M299" i="11"/>
  <c r="E299" i="11"/>
  <c r="N299" i="11"/>
  <c r="J299" i="11"/>
  <c r="F279" i="11"/>
  <c r="G279" i="11"/>
  <c r="L279" i="11"/>
  <c r="I279" i="11"/>
  <c r="D279" i="11"/>
  <c r="K279" i="11"/>
  <c r="H279" i="11"/>
  <c r="E279" i="11"/>
  <c r="M279" i="11"/>
  <c r="J279" i="11"/>
  <c r="N279" i="11"/>
  <c r="F267" i="11"/>
  <c r="G267" i="11"/>
  <c r="L267" i="11"/>
  <c r="I267" i="11"/>
  <c r="D267" i="11"/>
  <c r="K267" i="11"/>
  <c r="H267" i="11"/>
  <c r="E267" i="11"/>
  <c r="M267" i="11"/>
  <c r="N267" i="11"/>
  <c r="J267" i="11"/>
  <c r="F254" i="11"/>
  <c r="J254" i="11"/>
  <c r="H254" i="11"/>
  <c r="M254" i="11"/>
  <c r="D254" i="11"/>
  <c r="N254" i="11"/>
  <c r="L254" i="11"/>
  <c r="G254" i="11"/>
  <c r="I254" i="11"/>
  <c r="E254" i="11"/>
  <c r="K254" i="11"/>
  <c r="G245" i="11"/>
  <c r="K245" i="11"/>
  <c r="H245" i="11"/>
  <c r="M245" i="11"/>
  <c r="E245" i="11"/>
  <c r="N245" i="11"/>
  <c r="I245" i="11"/>
  <c r="D245" i="11"/>
  <c r="J245" i="11"/>
  <c r="L245" i="11"/>
  <c r="F245" i="11"/>
  <c r="G237" i="11"/>
  <c r="K237" i="11"/>
  <c r="L237" i="11"/>
  <c r="F237" i="11"/>
  <c r="E237" i="11"/>
  <c r="J237" i="11"/>
  <c r="I237" i="11"/>
  <c r="D237" i="11"/>
  <c r="M237" i="11"/>
  <c r="N237" i="11"/>
  <c r="H237" i="11"/>
  <c r="I228" i="11"/>
  <c r="E228" i="11"/>
  <c r="N228" i="11"/>
  <c r="H228" i="11"/>
  <c r="D228" i="11"/>
  <c r="J228" i="11"/>
  <c r="M228" i="11"/>
  <c r="G228" i="11"/>
  <c r="K228" i="11"/>
  <c r="L228" i="11"/>
  <c r="F228" i="11"/>
  <c r="E207" i="11"/>
  <c r="K207" i="11"/>
  <c r="H207" i="11"/>
  <c r="G207" i="11"/>
  <c r="I207" i="11"/>
  <c r="L207" i="11"/>
  <c r="M207" i="11"/>
  <c r="D207" i="11"/>
  <c r="J207" i="11"/>
  <c r="N207" i="11"/>
  <c r="F207" i="11"/>
  <c r="E189" i="11"/>
  <c r="J189" i="11"/>
  <c r="K189" i="11"/>
  <c r="H189" i="11"/>
  <c r="F189" i="11"/>
  <c r="D189" i="11"/>
  <c r="M189" i="11"/>
  <c r="L189" i="11"/>
  <c r="G189" i="11"/>
  <c r="I189" i="11"/>
  <c r="N189" i="11"/>
  <c r="E181" i="11"/>
  <c r="F181" i="11"/>
  <c r="M181" i="11"/>
  <c r="G181" i="11"/>
  <c r="J181" i="11"/>
  <c r="I181" i="11"/>
  <c r="H181" i="11"/>
  <c r="L181" i="11"/>
  <c r="N181" i="11"/>
  <c r="K181" i="11"/>
  <c r="D181" i="11"/>
  <c r="I158" i="11"/>
  <c r="M158" i="11"/>
  <c r="E158" i="11"/>
  <c r="F158" i="11"/>
  <c r="J158" i="11"/>
  <c r="N158" i="11"/>
  <c r="H158" i="11"/>
  <c r="K158" i="11"/>
  <c r="D158" i="11"/>
  <c r="L158" i="11"/>
  <c r="G158" i="11"/>
  <c r="E133" i="11"/>
  <c r="M133" i="11"/>
  <c r="J133" i="11"/>
  <c r="N133" i="11"/>
  <c r="D133" i="11"/>
  <c r="H133" i="11"/>
  <c r="I133" i="11"/>
  <c r="L133" i="11"/>
  <c r="G133" i="11"/>
  <c r="F133" i="11"/>
  <c r="K133" i="11"/>
  <c r="F115" i="11"/>
  <c r="H115" i="11"/>
  <c r="M115" i="11"/>
  <c r="J115" i="11"/>
  <c r="K115" i="11"/>
  <c r="D115" i="11"/>
  <c r="E115" i="11"/>
  <c r="G115" i="11"/>
  <c r="N115" i="11"/>
  <c r="L115" i="11"/>
  <c r="I115" i="11"/>
  <c r="F108" i="11"/>
  <c r="G108" i="11"/>
  <c r="M108" i="11"/>
  <c r="D108" i="11"/>
  <c r="N108" i="11"/>
  <c r="K108" i="11"/>
  <c r="H108" i="11"/>
  <c r="J108" i="11"/>
  <c r="L108" i="11"/>
  <c r="I108" i="11"/>
  <c r="E108" i="11"/>
  <c r="E85" i="11"/>
  <c r="K85" i="11"/>
  <c r="J85" i="11"/>
  <c r="F85" i="11"/>
  <c r="I85" i="11"/>
  <c r="N85" i="11"/>
  <c r="L85" i="11"/>
  <c r="H85" i="11"/>
  <c r="M85" i="11"/>
  <c r="G85" i="11"/>
  <c r="D85" i="11"/>
  <c r="D75" i="11"/>
  <c r="K75" i="11"/>
  <c r="M75" i="11"/>
  <c r="H75" i="11"/>
  <c r="I75" i="11"/>
  <c r="E75" i="11"/>
  <c r="G75" i="11"/>
  <c r="N75" i="11"/>
  <c r="F75" i="11"/>
  <c r="J75" i="11"/>
  <c r="L75" i="11"/>
  <c r="I51" i="11"/>
  <c r="N51" i="11"/>
  <c r="E51" i="11"/>
  <c r="D51" i="11"/>
  <c r="G51" i="11"/>
  <c r="H51" i="11"/>
  <c r="K51" i="11"/>
  <c r="F51" i="11"/>
  <c r="L51" i="11"/>
  <c r="J51" i="11"/>
  <c r="M51" i="11"/>
  <c r="J22" i="11"/>
  <c r="F22" i="11"/>
  <c r="N22" i="11"/>
  <c r="M22" i="11"/>
  <c r="L22" i="11"/>
  <c r="K22" i="11"/>
  <c r="E22" i="11"/>
  <c r="D22" i="11"/>
  <c r="I22" i="11"/>
  <c r="G22" i="11"/>
  <c r="H22" i="11"/>
  <c r="G225" i="11"/>
  <c r="L225" i="11"/>
  <c r="E225" i="11"/>
  <c r="M225" i="11"/>
  <c r="K225" i="11"/>
  <c r="D225" i="11"/>
  <c r="H225" i="11"/>
  <c r="I225" i="11"/>
  <c r="J225" i="11"/>
  <c r="N225" i="11"/>
  <c r="F225" i="11"/>
  <c r="L216" i="11"/>
  <c r="D216" i="11"/>
  <c r="J216" i="11"/>
  <c r="M216" i="11"/>
  <c r="N216" i="11"/>
  <c r="I216" i="11"/>
  <c r="H216" i="11"/>
  <c r="F216" i="11"/>
  <c r="K216" i="11"/>
  <c r="E216" i="11"/>
  <c r="G216" i="11"/>
  <c r="J205" i="11"/>
  <c r="E205" i="11"/>
  <c r="K205" i="11"/>
  <c r="D205" i="11"/>
  <c r="N205" i="11"/>
  <c r="H205" i="11"/>
  <c r="M205" i="11"/>
  <c r="L205" i="11"/>
  <c r="G205" i="11"/>
  <c r="I205" i="11"/>
  <c r="F205" i="11"/>
  <c r="K185" i="11"/>
  <c r="E185" i="11"/>
  <c r="M185" i="11"/>
  <c r="F185" i="11"/>
  <c r="J185" i="11"/>
  <c r="I185" i="11"/>
  <c r="G185" i="11"/>
  <c r="H185" i="11"/>
  <c r="L185" i="11"/>
  <c r="N185" i="11"/>
  <c r="D185" i="11"/>
  <c r="F159" i="11"/>
  <c r="G159" i="11"/>
  <c r="L159" i="11"/>
  <c r="E159" i="11"/>
  <c r="M159" i="11"/>
  <c r="K159" i="11"/>
  <c r="D159" i="11"/>
  <c r="H159" i="11"/>
  <c r="I159" i="11"/>
  <c r="N159" i="11"/>
  <c r="J159" i="11"/>
  <c r="I146" i="11"/>
  <c r="D146" i="11"/>
  <c r="M146" i="11"/>
  <c r="L146" i="11"/>
  <c r="J146" i="11"/>
  <c r="G146" i="11"/>
  <c r="E146" i="11"/>
  <c r="K146" i="11"/>
  <c r="F146" i="11"/>
  <c r="H146" i="11"/>
  <c r="N146" i="11"/>
  <c r="D131" i="11"/>
  <c r="N131" i="11"/>
  <c r="F131" i="11"/>
  <c r="H131" i="11"/>
  <c r="M131" i="11"/>
  <c r="J131" i="11"/>
  <c r="K131" i="11"/>
  <c r="E131" i="11"/>
  <c r="G131" i="11"/>
  <c r="I131" i="11"/>
  <c r="L131" i="11"/>
  <c r="H91" i="11"/>
  <c r="D91" i="11"/>
  <c r="G91" i="11"/>
  <c r="K91" i="11"/>
  <c r="L91" i="11"/>
  <c r="M91" i="11"/>
  <c r="I91" i="11"/>
  <c r="F91" i="11"/>
  <c r="J91" i="11"/>
  <c r="E91" i="11"/>
  <c r="N91" i="11"/>
  <c r="J58" i="11"/>
  <c r="H58" i="11"/>
  <c r="K58" i="11"/>
  <c r="D58" i="11"/>
  <c r="E58" i="11"/>
  <c r="F58" i="11"/>
  <c r="I58" i="11"/>
  <c r="N58" i="11"/>
  <c r="M58" i="11"/>
  <c r="L58" i="11"/>
  <c r="G58" i="11"/>
  <c r="G31" i="11"/>
  <c r="I31" i="11"/>
  <c r="K31" i="11"/>
  <c r="H31" i="11"/>
  <c r="N31" i="11"/>
  <c r="J31" i="11"/>
  <c r="D31" i="11"/>
  <c r="E31" i="11"/>
  <c r="F31" i="11"/>
  <c r="M31" i="11"/>
  <c r="L31" i="11"/>
  <c r="I15" i="11"/>
  <c r="K15" i="11"/>
  <c r="L15" i="11"/>
  <c r="E15" i="11"/>
  <c r="D15" i="11"/>
  <c r="N15" i="11"/>
  <c r="H15" i="11"/>
  <c r="M15" i="11"/>
  <c r="J15" i="11"/>
  <c r="G15" i="11"/>
  <c r="F15" i="11"/>
  <c r="L60" i="11"/>
  <c r="J60" i="11"/>
  <c r="F60" i="11"/>
  <c r="N60" i="11"/>
  <c r="D60" i="11"/>
  <c r="E60" i="11"/>
  <c r="K60" i="11"/>
  <c r="I60" i="11"/>
  <c r="M60" i="11"/>
  <c r="H60" i="11"/>
  <c r="G60" i="11"/>
  <c r="E42" i="11"/>
  <c r="M42" i="11"/>
  <c r="H42" i="11"/>
  <c r="K42" i="11"/>
  <c r="N42" i="11"/>
  <c r="I42" i="11"/>
  <c r="L42" i="11"/>
  <c r="F42" i="11"/>
  <c r="D42" i="11"/>
  <c r="J42" i="11"/>
  <c r="G42" i="11"/>
  <c r="K34" i="11"/>
  <c r="H34" i="11"/>
  <c r="E34" i="11"/>
  <c r="M34" i="11"/>
  <c r="J34" i="11"/>
  <c r="D34" i="11"/>
  <c r="L34" i="11"/>
  <c r="F34" i="11"/>
  <c r="I34" i="11"/>
  <c r="N34" i="11"/>
  <c r="G34" i="11"/>
  <c r="G25" i="11"/>
  <c r="M25" i="11"/>
  <c r="N25" i="11"/>
  <c r="I25" i="11"/>
  <c r="F25" i="11"/>
  <c r="L25" i="11"/>
  <c r="J25" i="11"/>
  <c r="E25" i="11"/>
  <c r="K25" i="11"/>
  <c r="D25" i="11"/>
  <c r="H25" i="11"/>
  <c r="I7" i="11"/>
  <c r="F7" i="11"/>
  <c r="M7" i="11"/>
  <c r="K7" i="11"/>
  <c r="L7" i="11"/>
  <c r="G7" i="11"/>
  <c r="J7" i="11"/>
  <c r="H7" i="11"/>
  <c r="N7" i="11"/>
  <c r="E7" i="11"/>
  <c r="D7" i="11"/>
  <c r="F227" i="11"/>
  <c r="G227" i="11"/>
  <c r="K227" i="11"/>
  <c r="M227" i="11"/>
  <c r="H227" i="11"/>
  <c r="E227" i="11"/>
  <c r="I227" i="11"/>
  <c r="N227" i="11"/>
  <c r="D227" i="11"/>
  <c r="J227" i="11"/>
  <c r="L227" i="11"/>
  <c r="J281" i="11"/>
  <c r="N281" i="11"/>
  <c r="F281" i="11"/>
  <c r="H281" i="11"/>
  <c r="M281" i="11"/>
  <c r="I281" i="11"/>
  <c r="D281" i="11"/>
  <c r="K281" i="11"/>
  <c r="L281" i="11"/>
  <c r="G281" i="11"/>
  <c r="E281" i="11"/>
  <c r="K120" i="11"/>
  <c r="F120" i="11"/>
  <c r="G120" i="11"/>
  <c r="M120" i="11"/>
  <c r="D120" i="11"/>
  <c r="N120" i="11"/>
  <c r="I120" i="11"/>
  <c r="E120" i="11"/>
  <c r="J120" i="11"/>
  <c r="H120" i="11"/>
  <c r="L120" i="11"/>
  <c r="F258" i="11"/>
  <c r="I258" i="11"/>
  <c r="J258" i="11"/>
  <c r="M258" i="11"/>
  <c r="E258" i="11"/>
  <c r="D258" i="11"/>
  <c r="N258" i="11"/>
  <c r="L258" i="11"/>
  <c r="G258" i="11"/>
  <c r="K258" i="11"/>
  <c r="H258" i="11"/>
  <c r="K256" i="11"/>
  <c r="G256" i="11"/>
  <c r="E256" i="11"/>
  <c r="J256" i="11"/>
  <c r="H256" i="11"/>
  <c r="F256" i="11"/>
  <c r="N256" i="11"/>
  <c r="I256" i="11"/>
  <c r="D256" i="11"/>
  <c r="M256" i="11"/>
  <c r="L256" i="11"/>
  <c r="E396" i="11"/>
  <c r="K396" i="11"/>
  <c r="D396" i="11"/>
  <c r="G396" i="11"/>
  <c r="L396" i="11"/>
  <c r="H396" i="11"/>
  <c r="J396" i="11"/>
  <c r="M396" i="11"/>
  <c r="N396" i="11"/>
  <c r="I396" i="11"/>
  <c r="F396" i="11"/>
  <c r="F283" i="11"/>
  <c r="E283" i="11"/>
  <c r="K283" i="11"/>
  <c r="D283" i="11"/>
  <c r="L283" i="11"/>
  <c r="G283" i="11"/>
  <c r="M283" i="11"/>
  <c r="I283" i="11"/>
  <c r="H283" i="11"/>
  <c r="N283" i="11"/>
  <c r="J283" i="11"/>
  <c r="M312" i="11"/>
  <c r="H312" i="11"/>
  <c r="G312" i="11"/>
  <c r="F312" i="11"/>
  <c r="L312" i="11"/>
  <c r="J312" i="11"/>
  <c r="K312" i="11"/>
  <c r="E312" i="11"/>
  <c r="N312" i="11"/>
  <c r="I312" i="11"/>
  <c r="D312" i="11"/>
  <c r="F251" i="11"/>
  <c r="E251" i="11"/>
  <c r="K251" i="11"/>
  <c r="D251" i="11"/>
  <c r="L251" i="11"/>
  <c r="G251" i="11"/>
  <c r="M251" i="11"/>
  <c r="I251" i="11"/>
  <c r="H251" i="11"/>
  <c r="N251" i="11"/>
  <c r="J251" i="11"/>
  <c r="K152" i="11"/>
  <c r="G152" i="11"/>
  <c r="D152" i="11"/>
  <c r="H152" i="11"/>
  <c r="L152" i="11"/>
  <c r="I152" i="11"/>
  <c r="N152" i="11"/>
  <c r="E152" i="11"/>
  <c r="M152" i="11"/>
  <c r="F152" i="11"/>
  <c r="J152" i="11"/>
  <c r="E121" i="11"/>
  <c r="M121" i="11"/>
  <c r="D121" i="11"/>
  <c r="N121" i="11"/>
  <c r="I121" i="11"/>
  <c r="J121" i="11"/>
  <c r="H121" i="11"/>
  <c r="G121" i="11"/>
  <c r="F121" i="11"/>
  <c r="K121" i="11"/>
  <c r="L121" i="11"/>
  <c r="D365" i="11"/>
  <c r="M365" i="11"/>
  <c r="H365" i="11"/>
  <c r="J365" i="11"/>
  <c r="L365" i="11"/>
  <c r="K365" i="11"/>
  <c r="G365" i="11"/>
  <c r="N365" i="11"/>
  <c r="I365" i="11"/>
  <c r="F365" i="11"/>
  <c r="E365" i="11"/>
  <c r="G286" i="11"/>
  <c r="L286" i="11"/>
  <c r="N286" i="11"/>
  <c r="J286" i="11"/>
  <c r="H286" i="11"/>
  <c r="I286" i="11"/>
  <c r="F286" i="11"/>
  <c r="K286" i="11"/>
  <c r="E286" i="11"/>
  <c r="D286" i="11"/>
  <c r="M286" i="11"/>
  <c r="F167" i="11"/>
  <c r="E167" i="11"/>
  <c r="K167" i="11"/>
  <c r="I167" i="11"/>
  <c r="H167" i="11"/>
  <c r="L167" i="11"/>
  <c r="D167" i="11"/>
  <c r="G167" i="11"/>
  <c r="M167" i="11"/>
  <c r="N167" i="11"/>
  <c r="J167" i="11"/>
  <c r="M93" i="11"/>
  <c r="H93" i="11"/>
  <c r="I93" i="11"/>
  <c r="K93" i="11"/>
  <c r="N93" i="11"/>
  <c r="D93" i="11"/>
  <c r="E93" i="11"/>
  <c r="L93" i="11"/>
  <c r="J93" i="11"/>
  <c r="G93" i="11"/>
  <c r="F93" i="11"/>
  <c r="D397" i="11"/>
  <c r="G397" i="11"/>
  <c r="K397" i="11"/>
  <c r="N397" i="11"/>
  <c r="M397" i="11"/>
  <c r="J397" i="11"/>
  <c r="I397" i="11"/>
  <c r="L397" i="11"/>
  <c r="F397" i="11"/>
  <c r="E397" i="11"/>
  <c r="H397" i="11"/>
  <c r="G296" i="11"/>
  <c r="F296" i="11"/>
  <c r="D296" i="11"/>
  <c r="K296" i="11"/>
  <c r="M296" i="11"/>
  <c r="L296" i="11"/>
  <c r="J296" i="11"/>
  <c r="E296" i="11"/>
  <c r="N296" i="11"/>
  <c r="H296" i="11"/>
  <c r="I296" i="11"/>
  <c r="F255" i="11"/>
  <c r="H255" i="11"/>
  <c r="M255" i="11"/>
  <c r="D255" i="11"/>
  <c r="K255" i="11"/>
  <c r="E255" i="11"/>
  <c r="L255" i="11"/>
  <c r="I255" i="11"/>
  <c r="G255" i="11"/>
  <c r="J255" i="11"/>
  <c r="N255" i="11"/>
  <c r="K168" i="11"/>
  <c r="D168" i="11"/>
  <c r="G168" i="11"/>
  <c r="H168" i="11"/>
  <c r="L168" i="11"/>
  <c r="F168" i="11"/>
  <c r="J168" i="11"/>
  <c r="E168" i="11"/>
  <c r="N168" i="11"/>
  <c r="I168" i="11"/>
  <c r="M168" i="11"/>
  <c r="F323" i="11"/>
  <c r="H323" i="11"/>
  <c r="M323" i="11"/>
  <c r="E323" i="11"/>
  <c r="L323" i="11"/>
  <c r="G323" i="11"/>
  <c r="K323" i="11"/>
  <c r="D323" i="11"/>
  <c r="I323" i="11"/>
  <c r="N323" i="11"/>
  <c r="J323" i="11"/>
  <c r="G253" i="11"/>
  <c r="D253" i="11"/>
  <c r="I253" i="11"/>
  <c r="J253" i="11"/>
  <c r="E253" i="11"/>
  <c r="M253" i="11"/>
  <c r="K253" i="11"/>
  <c r="H253" i="11"/>
  <c r="F253" i="11"/>
  <c r="L253" i="11"/>
  <c r="N253" i="11"/>
  <c r="I375" i="11"/>
  <c r="E375" i="11"/>
  <c r="H375" i="11"/>
  <c r="D375" i="11"/>
  <c r="M375" i="11"/>
  <c r="K375" i="11"/>
  <c r="F375" i="11"/>
  <c r="J375" i="11"/>
  <c r="L375" i="11"/>
  <c r="N375" i="11"/>
  <c r="G375" i="11"/>
  <c r="F263" i="11"/>
  <c r="D263" i="11"/>
  <c r="I263" i="11"/>
  <c r="K263" i="11"/>
  <c r="E263" i="11"/>
  <c r="L263" i="11"/>
  <c r="H263" i="11"/>
  <c r="G263" i="11"/>
  <c r="M263" i="11"/>
  <c r="J263" i="11"/>
  <c r="N263" i="11"/>
  <c r="D153" i="11"/>
  <c r="I153" i="11"/>
  <c r="G153" i="11"/>
  <c r="L153" i="11"/>
  <c r="N153" i="11"/>
  <c r="E153" i="11"/>
  <c r="K153" i="11"/>
  <c r="M153" i="11"/>
  <c r="J153" i="11"/>
  <c r="H153" i="11"/>
  <c r="F153" i="11"/>
  <c r="F347" i="11"/>
  <c r="E347" i="11"/>
  <c r="K347" i="11"/>
  <c r="D347" i="11"/>
  <c r="L347" i="11"/>
  <c r="G347" i="11"/>
  <c r="M347" i="11"/>
  <c r="H347" i="11"/>
  <c r="I347" i="11"/>
  <c r="N347" i="11"/>
  <c r="J347" i="11"/>
  <c r="G65" i="11"/>
  <c r="K65" i="11"/>
  <c r="E65" i="11"/>
  <c r="M65" i="11"/>
  <c r="H65" i="11"/>
  <c r="N65" i="11"/>
  <c r="L65" i="11"/>
  <c r="F65" i="11"/>
  <c r="J65" i="11"/>
  <c r="I65" i="11"/>
  <c r="D65" i="11"/>
  <c r="G272" i="11"/>
  <c r="K272" i="11"/>
  <c r="E272" i="11"/>
  <c r="J272" i="11"/>
  <c r="H272" i="11"/>
  <c r="M272" i="11"/>
  <c r="L272" i="11"/>
  <c r="F272" i="11"/>
  <c r="N272" i="11"/>
  <c r="D272" i="11"/>
  <c r="I272" i="11"/>
  <c r="G124" i="11"/>
  <c r="F124" i="11"/>
  <c r="M124" i="11"/>
  <c r="L124" i="11"/>
  <c r="J124" i="11"/>
  <c r="K124" i="11"/>
  <c r="N124" i="11"/>
  <c r="D124" i="11"/>
  <c r="E124" i="11"/>
  <c r="H124" i="11"/>
  <c r="I124" i="11"/>
  <c r="K398" i="11"/>
  <c r="E398" i="11"/>
  <c r="J398" i="11"/>
  <c r="H398" i="11"/>
  <c r="F398" i="11"/>
  <c r="L398" i="11"/>
  <c r="N398" i="11"/>
  <c r="G398" i="11"/>
  <c r="I398" i="11"/>
  <c r="D398" i="11"/>
  <c r="M398" i="11"/>
  <c r="E388" i="11"/>
  <c r="G388" i="11"/>
  <c r="L388" i="11"/>
  <c r="D388" i="11"/>
  <c r="K388" i="11"/>
  <c r="H388" i="11"/>
  <c r="J388" i="11"/>
  <c r="M388" i="11"/>
  <c r="F388" i="11"/>
  <c r="N388" i="11"/>
  <c r="I388" i="11"/>
  <c r="H355" i="11"/>
  <c r="E355" i="11"/>
  <c r="M355" i="11"/>
  <c r="N355" i="11"/>
  <c r="I355" i="11"/>
  <c r="J355" i="11"/>
  <c r="G355" i="11"/>
  <c r="K355" i="11"/>
  <c r="L355" i="11"/>
  <c r="D355" i="11"/>
  <c r="F355" i="11"/>
  <c r="F322" i="11"/>
  <c r="I322" i="11"/>
  <c r="J322" i="11"/>
  <c r="M322" i="11"/>
  <c r="E322" i="11"/>
  <c r="D322" i="11"/>
  <c r="N322" i="11"/>
  <c r="G322" i="11"/>
  <c r="K322" i="11"/>
  <c r="H322" i="11"/>
  <c r="L322" i="11"/>
  <c r="K285" i="11"/>
  <c r="G285" i="11"/>
  <c r="L285" i="11"/>
  <c r="F285" i="11"/>
  <c r="E285" i="11"/>
  <c r="J285" i="11"/>
  <c r="I285" i="11"/>
  <c r="D285" i="11"/>
  <c r="M285" i="11"/>
  <c r="H285" i="11"/>
  <c r="N285" i="11"/>
  <c r="M248" i="11"/>
  <c r="H248" i="11"/>
  <c r="G248" i="11"/>
  <c r="J248" i="11"/>
  <c r="E248" i="11"/>
  <c r="N248" i="11"/>
  <c r="K248" i="11"/>
  <c r="I248" i="11"/>
  <c r="D248" i="11"/>
  <c r="F248" i="11"/>
  <c r="L248" i="11"/>
  <c r="D126" i="11"/>
  <c r="I126" i="11"/>
  <c r="E126" i="11"/>
  <c r="L126" i="11"/>
  <c r="G126" i="11"/>
  <c r="H126" i="11"/>
  <c r="K126" i="11"/>
  <c r="M126" i="11"/>
  <c r="F126" i="11"/>
  <c r="J126" i="11"/>
  <c r="N126" i="11"/>
  <c r="I10" i="11"/>
  <c r="D10" i="11"/>
  <c r="H10" i="11"/>
  <c r="M10" i="11"/>
  <c r="F10" i="11"/>
  <c r="G10" i="11"/>
  <c r="N10" i="11"/>
  <c r="K10" i="11"/>
  <c r="J10" i="11"/>
  <c r="L10" i="11"/>
  <c r="E10" i="11"/>
  <c r="D354" i="11"/>
  <c r="I354" i="11"/>
  <c r="N354" i="11"/>
  <c r="E354" i="11"/>
  <c r="L354" i="11"/>
  <c r="F354" i="11"/>
  <c r="M354" i="11"/>
  <c r="J354" i="11"/>
  <c r="H354" i="11"/>
  <c r="G354" i="11"/>
  <c r="K354" i="11"/>
  <c r="G317" i="11"/>
  <c r="D317" i="11"/>
  <c r="I317" i="11"/>
  <c r="J317" i="11"/>
  <c r="H317" i="11"/>
  <c r="F317" i="11"/>
  <c r="L317" i="11"/>
  <c r="N317" i="11"/>
  <c r="E317" i="11"/>
  <c r="K317" i="11"/>
  <c r="M317" i="11"/>
  <c r="F290" i="11"/>
  <c r="I290" i="11"/>
  <c r="J290" i="11"/>
  <c r="M290" i="11"/>
  <c r="E290" i="11"/>
  <c r="G290" i="11"/>
  <c r="L290" i="11"/>
  <c r="K290" i="11"/>
  <c r="N290" i="11"/>
  <c r="D290" i="11"/>
  <c r="H290" i="11"/>
  <c r="F259" i="11"/>
  <c r="H259" i="11"/>
  <c r="M259" i="11"/>
  <c r="E259" i="11"/>
  <c r="L259" i="11"/>
  <c r="G259" i="11"/>
  <c r="K259" i="11"/>
  <c r="I259" i="11"/>
  <c r="D259" i="11"/>
  <c r="N259" i="11"/>
  <c r="J259" i="11"/>
  <c r="J73" i="11"/>
  <c r="E73" i="11"/>
  <c r="N73" i="11"/>
  <c r="I73" i="11"/>
  <c r="K73" i="11"/>
  <c r="F73" i="11"/>
  <c r="D73" i="11"/>
  <c r="G73" i="11"/>
  <c r="H73" i="11"/>
  <c r="L73" i="11"/>
  <c r="M73" i="11"/>
  <c r="G300" i="11"/>
  <c r="D300" i="11"/>
  <c r="H300" i="11"/>
  <c r="K300" i="11"/>
  <c r="L300" i="11"/>
  <c r="M300" i="11"/>
  <c r="E300" i="11"/>
  <c r="N300" i="11"/>
  <c r="I300" i="11"/>
  <c r="F300" i="11"/>
  <c r="J300" i="11"/>
  <c r="J217" i="11"/>
  <c r="E217" i="11"/>
  <c r="F217" i="11"/>
  <c r="K217" i="11"/>
  <c r="M217" i="11"/>
  <c r="H217" i="11"/>
  <c r="D217" i="11"/>
  <c r="G217" i="11"/>
  <c r="L217" i="11"/>
  <c r="I217" i="11"/>
  <c r="N217" i="11"/>
  <c r="F155" i="11"/>
  <c r="D155" i="11"/>
  <c r="I155" i="11"/>
  <c r="G155" i="11"/>
  <c r="M155" i="11"/>
  <c r="L155" i="11"/>
  <c r="E155" i="11"/>
  <c r="H155" i="11"/>
  <c r="K155" i="11"/>
  <c r="J155" i="11"/>
  <c r="N155" i="11"/>
  <c r="J72" i="11"/>
  <c r="F72" i="11"/>
  <c r="L72" i="11"/>
  <c r="D72" i="11"/>
  <c r="N72" i="11"/>
  <c r="I72" i="11"/>
  <c r="M72" i="11"/>
  <c r="G72" i="11"/>
  <c r="H72" i="11"/>
  <c r="K72" i="11"/>
  <c r="E72" i="11"/>
  <c r="F231" i="11"/>
  <c r="E231" i="11"/>
  <c r="K231" i="11"/>
  <c r="D231" i="11"/>
  <c r="L231" i="11"/>
  <c r="G231" i="11"/>
  <c r="M231" i="11"/>
  <c r="H231" i="11"/>
  <c r="I231" i="11"/>
  <c r="J231" i="11"/>
  <c r="N231" i="11"/>
  <c r="N176" i="11"/>
  <c r="D176" i="11"/>
  <c r="J176" i="11"/>
  <c r="H176" i="11"/>
  <c r="E176" i="11"/>
  <c r="K176" i="11"/>
  <c r="G176" i="11"/>
  <c r="I176" i="11"/>
  <c r="L176" i="11"/>
  <c r="M176" i="11"/>
  <c r="F176" i="11"/>
  <c r="E101" i="11"/>
  <c r="I101" i="11"/>
  <c r="F101" i="11"/>
  <c r="N101" i="11"/>
  <c r="J101" i="11"/>
  <c r="H101" i="11"/>
  <c r="D101" i="11"/>
  <c r="L101" i="11"/>
  <c r="G101" i="11"/>
  <c r="M101" i="11"/>
  <c r="K101" i="11"/>
  <c r="I66" i="11"/>
  <c r="F66" i="11"/>
  <c r="E66" i="11"/>
  <c r="N66" i="11"/>
  <c r="M66" i="11"/>
  <c r="J66" i="11"/>
  <c r="G66" i="11"/>
  <c r="D66" i="11"/>
  <c r="H66" i="11"/>
  <c r="K66" i="11"/>
  <c r="L66" i="11"/>
  <c r="F385" i="11"/>
  <c r="N385" i="11"/>
  <c r="I385" i="11"/>
  <c r="J385" i="11"/>
  <c r="E385" i="11"/>
  <c r="K385" i="11"/>
  <c r="D385" i="11"/>
  <c r="L385" i="11"/>
  <c r="G385" i="11"/>
  <c r="M385" i="11"/>
  <c r="H385" i="11"/>
  <c r="M367" i="11"/>
  <c r="E367" i="11"/>
  <c r="H367" i="11"/>
  <c r="J367" i="11"/>
  <c r="D367" i="11"/>
  <c r="G367" i="11"/>
  <c r="L367" i="11"/>
  <c r="F367" i="11"/>
  <c r="I367" i="11"/>
  <c r="K367" i="11"/>
  <c r="N367" i="11"/>
  <c r="F346" i="11"/>
  <c r="N346" i="11"/>
  <c r="J346" i="11"/>
  <c r="M346" i="11"/>
  <c r="I346" i="11"/>
  <c r="E346" i="11"/>
  <c r="D346" i="11"/>
  <c r="K346" i="11"/>
  <c r="H346" i="11"/>
  <c r="L346" i="11"/>
  <c r="G346" i="11"/>
  <c r="G324" i="11"/>
  <c r="H324" i="11"/>
  <c r="K324" i="11"/>
  <c r="L324" i="11"/>
  <c r="D324" i="11"/>
  <c r="I324" i="11"/>
  <c r="N324" i="11"/>
  <c r="E324" i="11"/>
  <c r="M324" i="11"/>
  <c r="F324" i="11"/>
  <c r="J324" i="11"/>
  <c r="G292" i="11"/>
  <c r="H292" i="11"/>
  <c r="K292" i="11"/>
  <c r="D292" i="11"/>
  <c r="L292" i="11"/>
  <c r="I292" i="11"/>
  <c r="N292" i="11"/>
  <c r="F292" i="11"/>
  <c r="J292" i="11"/>
  <c r="E292" i="11"/>
  <c r="M292" i="11"/>
  <c r="F270" i="11"/>
  <c r="H270" i="11"/>
  <c r="M270" i="11"/>
  <c r="K270" i="11"/>
  <c r="E270" i="11"/>
  <c r="D270" i="11"/>
  <c r="N270" i="11"/>
  <c r="L270" i="11"/>
  <c r="J270" i="11"/>
  <c r="G270" i="11"/>
  <c r="I270" i="11"/>
  <c r="F250" i="11"/>
  <c r="N250" i="11"/>
  <c r="J250" i="11"/>
  <c r="M250" i="11"/>
  <c r="E250" i="11"/>
  <c r="I250" i="11"/>
  <c r="D250" i="11"/>
  <c r="L250" i="11"/>
  <c r="G250" i="11"/>
  <c r="K250" i="11"/>
  <c r="H250" i="11"/>
  <c r="J209" i="11"/>
  <c r="G209" i="11"/>
  <c r="H209" i="11"/>
  <c r="E209" i="11"/>
  <c r="L209" i="11"/>
  <c r="F209" i="11"/>
  <c r="I209" i="11"/>
  <c r="M209" i="11"/>
  <c r="N209" i="11"/>
  <c r="D209" i="11"/>
  <c r="K209" i="11"/>
  <c r="M172" i="11"/>
  <c r="D172" i="11"/>
  <c r="H172" i="11"/>
  <c r="I172" i="11"/>
  <c r="L172" i="11"/>
  <c r="F172" i="11"/>
  <c r="G172" i="11"/>
  <c r="J172" i="11"/>
  <c r="K172" i="11"/>
  <c r="E172" i="11"/>
  <c r="N172" i="11"/>
  <c r="F151" i="11"/>
  <c r="E151" i="11"/>
  <c r="K151" i="11"/>
  <c r="D151" i="11"/>
  <c r="L151" i="11"/>
  <c r="H151" i="11"/>
  <c r="I151" i="11"/>
  <c r="M151" i="11"/>
  <c r="G151" i="11"/>
  <c r="N151" i="11"/>
  <c r="J151" i="11"/>
  <c r="D134" i="11"/>
  <c r="H134" i="11"/>
  <c r="L134" i="11"/>
  <c r="E134" i="11"/>
  <c r="J134" i="11"/>
  <c r="G134" i="11"/>
  <c r="N134" i="11"/>
  <c r="I134" i="11"/>
  <c r="F134" i="11"/>
  <c r="K134" i="11"/>
  <c r="M134" i="11"/>
  <c r="F102" i="11"/>
  <c r="H102" i="11"/>
  <c r="M102" i="11"/>
  <c r="D102" i="11"/>
  <c r="K102" i="11"/>
  <c r="I102" i="11"/>
  <c r="L102" i="11"/>
  <c r="E102" i="11"/>
  <c r="G102" i="11"/>
  <c r="J102" i="11"/>
  <c r="N102" i="11"/>
  <c r="D74" i="11"/>
  <c r="M74" i="11"/>
  <c r="K74" i="11"/>
  <c r="L74" i="11"/>
  <c r="E74" i="11"/>
  <c r="I74" i="11"/>
  <c r="J74" i="11"/>
  <c r="N74" i="11"/>
  <c r="F74" i="11"/>
  <c r="G74" i="11"/>
  <c r="H74" i="11"/>
  <c r="N43" i="11"/>
  <c r="F43" i="11"/>
  <c r="M43" i="11"/>
  <c r="L43" i="11"/>
  <c r="J43" i="11"/>
  <c r="E43" i="11"/>
  <c r="G43" i="11"/>
  <c r="I43" i="11"/>
  <c r="H43" i="11"/>
  <c r="K43" i="11"/>
  <c r="D43" i="11"/>
  <c r="H14" i="11"/>
  <c r="J14" i="11"/>
  <c r="I14" i="11"/>
  <c r="D14" i="11"/>
  <c r="M14" i="11"/>
  <c r="F14" i="11"/>
  <c r="G14" i="11"/>
  <c r="N14" i="11"/>
  <c r="L14" i="11"/>
  <c r="K14" i="11"/>
  <c r="E14" i="11"/>
  <c r="F399" i="11"/>
  <c r="H399" i="11"/>
  <c r="M399" i="11"/>
  <c r="I399" i="11"/>
  <c r="D399" i="11"/>
  <c r="K399" i="11"/>
  <c r="G399" i="11"/>
  <c r="L399" i="11"/>
  <c r="E399" i="11"/>
  <c r="N399" i="11"/>
  <c r="J399" i="11"/>
  <c r="I379" i="11"/>
  <c r="K379" i="11"/>
  <c r="D379" i="11"/>
  <c r="M379" i="11"/>
  <c r="H379" i="11"/>
  <c r="E379" i="11"/>
  <c r="J379" i="11"/>
  <c r="L379" i="11"/>
  <c r="G379" i="11"/>
  <c r="F379" i="11"/>
  <c r="N379" i="11"/>
  <c r="E358" i="11"/>
  <c r="J358" i="11"/>
  <c r="I358" i="11"/>
  <c r="D358" i="11"/>
  <c r="L358" i="11"/>
  <c r="H358" i="11"/>
  <c r="M358" i="11"/>
  <c r="N358" i="11"/>
  <c r="F358" i="11"/>
  <c r="G358" i="11"/>
  <c r="K358" i="11"/>
  <c r="F338" i="11"/>
  <c r="I338" i="11"/>
  <c r="E338" i="11"/>
  <c r="M338" i="11"/>
  <c r="J338" i="11"/>
  <c r="K338" i="11"/>
  <c r="G338" i="11"/>
  <c r="D338" i="11"/>
  <c r="H338" i="11"/>
  <c r="N338" i="11"/>
  <c r="L338" i="11"/>
  <c r="F289" i="11"/>
  <c r="J289" i="11"/>
  <c r="D289" i="11"/>
  <c r="I289" i="11"/>
  <c r="H289" i="11"/>
  <c r="G289" i="11"/>
  <c r="N289" i="11"/>
  <c r="L289" i="11"/>
  <c r="K289" i="11"/>
  <c r="E289" i="11"/>
  <c r="M289" i="11"/>
  <c r="F242" i="11"/>
  <c r="I242" i="11"/>
  <c r="E242" i="11"/>
  <c r="J242" i="11"/>
  <c r="M242" i="11"/>
  <c r="H242" i="11"/>
  <c r="L242" i="11"/>
  <c r="N242" i="11"/>
  <c r="G242" i="11"/>
  <c r="K242" i="11"/>
  <c r="D242" i="11"/>
  <c r="G192" i="11"/>
  <c r="H192" i="11"/>
  <c r="N192" i="11"/>
  <c r="I192" i="11"/>
  <c r="J192" i="11"/>
  <c r="F192" i="11"/>
  <c r="K192" i="11"/>
  <c r="E192" i="11"/>
  <c r="D192" i="11"/>
  <c r="M192" i="11"/>
  <c r="L192" i="11"/>
  <c r="F171" i="11"/>
  <c r="H171" i="11"/>
  <c r="M171" i="11"/>
  <c r="D171" i="11"/>
  <c r="K171" i="11"/>
  <c r="L171" i="11"/>
  <c r="E171" i="11"/>
  <c r="G171" i="11"/>
  <c r="I171" i="11"/>
  <c r="N171" i="11"/>
  <c r="J171" i="11"/>
  <c r="F147" i="11"/>
  <c r="D147" i="11"/>
  <c r="I147" i="11"/>
  <c r="G147" i="11"/>
  <c r="M147" i="11"/>
  <c r="K147" i="11"/>
  <c r="L147" i="11"/>
  <c r="E147" i="11"/>
  <c r="H147" i="11"/>
  <c r="N147" i="11"/>
  <c r="J147" i="11"/>
  <c r="D109" i="11"/>
  <c r="J109" i="11"/>
  <c r="E109" i="11"/>
  <c r="N109" i="11"/>
  <c r="H109" i="11"/>
  <c r="I109" i="11"/>
  <c r="M109" i="11"/>
  <c r="L109" i="11"/>
  <c r="G109" i="11"/>
  <c r="K109" i="11"/>
  <c r="F109" i="11"/>
  <c r="J77" i="11"/>
  <c r="I77" i="11"/>
  <c r="E77" i="11"/>
  <c r="F77" i="11"/>
  <c r="K77" i="11"/>
  <c r="N77" i="11"/>
  <c r="L77" i="11"/>
  <c r="D77" i="11"/>
  <c r="M77" i="11"/>
  <c r="H77" i="11"/>
  <c r="G77" i="11"/>
  <c r="N39" i="11"/>
  <c r="H39" i="11"/>
  <c r="K39" i="11"/>
  <c r="F39" i="11"/>
  <c r="D39" i="11"/>
  <c r="M39" i="11"/>
  <c r="J39" i="11"/>
  <c r="I39" i="11"/>
  <c r="G39" i="11"/>
  <c r="L39" i="11"/>
  <c r="E39" i="11"/>
  <c r="D401" i="11"/>
  <c r="K401" i="11"/>
  <c r="G401" i="11"/>
  <c r="E401" i="11"/>
  <c r="L401" i="11"/>
  <c r="I401" i="11"/>
  <c r="H401" i="11"/>
  <c r="N401" i="11"/>
  <c r="J401" i="11"/>
  <c r="M401" i="11"/>
  <c r="F401" i="11"/>
  <c r="J373" i="11"/>
  <c r="E373" i="11"/>
  <c r="F373" i="11"/>
  <c r="N373" i="11"/>
  <c r="K373" i="11"/>
  <c r="D373" i="11"/>
  <c r="M373" i="11"/>
  <c r="I373" i="11"/>
  <c r="H373" i="11"/>
  <c r="L373" i="11"/>
  <c r="G373" i="11"/>
  <c r="M359" i="11"/>
  <c r="E359" i="11"/>
  <c r="H359" i="11"/>
  <c r="J359" i="11"/>
  <c r="D359" i="11"/>
  <c r="F359" i="11"/>
  <c r="I359" i="11"/>
  <c r="N359" i="11"/>
  <c r="G359" i="11"/>
  <c r="L359" i="11"/>
  <c r="K359" i="11"/>
  <c r="F335" i="11"/>
  <c r="G335" i="11"/>
  <c r="L335" i="11"/>
  <c r="D335" i="11"/>
  <c r="K335" i="11"/>
  <c r="E335" i="11"/>
  <c r="M335" i="11"/>
  <c r="I335" i="11"/>
  <c r="H335" i="11"/>
  <c r="J335" i="11"/>
  <c r="N335" i="11"/>
  <c r="G328" i="11"/>
  <c r="K328" i="11"/>
  <c r="E328" i="11"/>
  <c r="J328" i="11"/>
  <c r="L328" i="11"/>
  <c r="M328" i="11"/>
  <c r="D328" i="11"/>
  <c r="F328" i="11"/>
  <c r="N328" i="11"/>
  <c r="I328" i="11"/>
  <c r="H328" i="11"/>
  <c r="F311" i="11"/>
  <c r="G311" i="11"/>
  <c r="L311" i="11"/>
  <c r="D311" i="11"/>
  <c r="K311" i="11"/>
  <c r="E311" i="11"/>
  <c r="M311" i="11"/>
  <c r="I311" i="11"/>
  <c r="H311" i="11"/>
  <c r="J311" i="11"/>
  <c r="N311" i="11"/>
  <c r="F303" i="11"/>
  <c r="G303" i="11"/>
  <c r="L303" i="11"/>
  <c r="E303" i="11"/>
  <c r="M303" i="11"/>
  <c r="H303" i="11"/>
  <c r="K303" i="11"/>
  <c r="D303" i="11"/>
  <c r="I303" i="11"/>
  <c r="J303" i="11"/>
  <c r="N303" i="11"/>
  <c r="G294" i="11"/>
  <c r="L294" i="11"/>
  <c r="K294" i="11"/>
  <c r="M294" i="11"/>
  <c r="F294" i="11"/>
  <c r="D294" i="11"/>
  <c r="I294" i="11"/>
  <c r="N294" i="11"/>
  <c r="H294" i="11"/>
  <c r="E294" i="11"/>
  <c r="J294" i="11"/>
  <c r="D277" i="11"/>
  <c r="I277" i="11"/>
  <c r="N277" i="11"/>
  <c r="G277" i="11"/>
  <c r="H277" i="11"/>
  <c r="J277" i="11"/>
  <c r="L277" i="11"/>
  <c r="F277" i="11"/>
  <c r="E277" i="11"/>
  <c r="K277" i="11"/>
  <c r="M277" i="11"/>
  <c r="L265" i="11"/>
  <c r="K265" i="11"/>
  <c r="I265" i="11"/>
  <c r="F265" i="11"/>
  <c r="D265" i="11"/>
  <c r="M265" i="11"/>
  <c r="N265" i="11"/>
  <c r="H265" i="11"/>
  <c r="G265" i="11"/>
  <c r="J265" i="11"/>
  <c r="E265" i="11"/>
  <c r="F249" i="11"/>
  <c r="E249" i="11"/>
  <c r="G249" i="11"/>
  <c r="D249" i="11"/>
  <c r="M249" i="11"/>
  <c r="N249" i="11"/>
  <c r="H249" i="11"/>
  <c r="K249" i="11"/>
  <c r="L249" i="11"/>
  <c r="J249" i="11"/>
  <c r="I249" i="11"/>
  <c r="F241" i="11"/>
  <c r="E241" i="11"/>
  <c r="K241" i="11"/>
  <c r="N241" i="11"/>
  <c r="L241" i="11"/>
  <c r="I241" i="11"/>
  <c r="J241" i="11"/>
  <c r="D241" i="11"/>
  <c r="M241" i="11"/>
  <c r="G241" i="11"/>
  <c r="H241" i="11"/>
  <c r="F235" i="11"/>
  <c r="G235" i="11"/>
  <c r="L235" i="11"/>
  <c r="I235" i="11"/>
  <c r="D235" i="11"/>
  <c r="K235" i="11"/>
  <c r="M235" i="11"/>
  <c r="E235" i="11"/>
  <c r="H235" i="11"/>
  <c r="N235" i="11"/>
  <c r="J235" i="11"/>
  <c r="D218" i="11"/>
  <c r="J218" i="11"/>
  <c r="M218" i="11"/>
  <c r="H218" i="11"/>
  <c r="I218" i="11"/>
  <c r="N218" i="11"/>
  <c r="E218" i="11"/>
  <c r="K218" i="11"/>
  <c r="G218" i="11"/>
  <c r="F218" i="11"/>
  <c r="L218" i="11"/>
  <c r="D206" i="11"/>
  <c r="M206" i="11"/>
  <c r="I206" i="11"/>
  <c r="J206" i="11"/>
  <c r="E206" i="11"/>
  <c r="L206" i="11"/>
  <c r="G206" i="11"/>
  <c r="N206" i="11"/>
  <c r="K206" i="11"/>
  <c r="H206" i="11"/>
  <c r="F206" i="11"/>
  <c r="E186" i="11"/>
  <c r="M186" i="11"/>
  <c r="J186" i="11"/>
  <c r="N186" i="11"/>
  <c r="D186" i="11"/>
  <c r="H186" i="11"/>
  <c r="I186" i="11"/>
  <c r="G186" i="11"/>
  <c r="K186" i="11"/>
  <c r="F186" i="11"/>
  <c r="L186" i="11"/>
  <c r="F173" i="11"/>
  <c r="D173" i="11"/>
  <c r="I173" i="11"/>
  <c r="K173" i="11"/>
  <c r="E173" i="11"/>
  <c r="N173" i="11"/>
  <c r="M173" i="11"/>
  <c r="G173" i="11"/>
  <c r="H173" i="11"/>
  <c r="J173" i="11"/>
  <c r="L173" i="11"/>
  <c r="F143" i="11"/>
  <c r="H143" i="11"/>
  <c r="M143" i="11"/>
  <c r="I143" i="11"/>
  <c r="D143" i="11"/>
  <c r="L143" i="11"/>
  <c r="E143" i="11"/>
  <c r="G143" i="11"/>
  <c r="K143" i="11"/>
  <c r="N143" i="11"/>
  <c r="J143" i="11"/>
  <c r="D130" i="11"/>
  <c r="I130" i="11"/>
  <c r="H130" i="11"/>
  <c r="L130" i="11"/>
  <c r="E130" i="11"/>
  <c r="M130" i="11"/>
  <c r="G130" i="11"/>
  <c r="K130" i="11"/>
  <c r="F130" i="11"/>
  <c r="J130" i="11"/>
  <c r="N130" i="11"/>
  <c r="E114" i="11"/>
  <c r="K114" i="11"/>
  <c r="H114" i="11"/>
  <c r="D114" i="11"/>
  <c r="M114" i="11"/>
  <c r="G114" i="11"/>
  <c r="I114" i="11"/>
  <c r="L114" i="11"/>
  <c r="F114" i="11"/>
  <c r="J114" i="11"/>
  <c r="N114" i="11"/>
  <c r="K99" i="11"/>
  <c r="H99" i="11"/>
  <c r="I99" i="11"/>
  <c r="N99" i="11"/>
  <c r="M99" i="11"/>
  <c r="L99" i="11"/>
  <c r="F99" i="11"/>
  <c r="G99" i="11"/>
  <c r="J99" i="11"/>
  <c r="D99" i="11"/>
  <c r="E99" i="11"/>
  <c r="E81" i="11"/>
  <c r="K81" i="11"/>
  <c r="F81" i="11"/>
  <c r="N81" i="11"/>
  <c r="J81" i="11"/>
  <c r="I81" i="11"/>
  <c r="D81" i="11"/>
  <c r="H81" i="11"/>
  <c r="L81" i="11"/>
  <c r="M81" i="11"/>
  <c r="G81" i="11"/>
  <c r="K71" i="11"/>
  <c r="I71" i="11"/>
  <c r="N71" i="11"/>
  <c r="E71" i="11"/>
  <c r="D71" i="11"/>
  <c r="G71" i="11"/>
  <c r="H71" i="11"/>
  <c r="F71" i="11"/>
  <c r="L71" i="11"/>
  <c r="J71" i="11"/>
  <c r="M71" i="11"/>
  <c r="F46" i="11"/>
  <c r="L46" i="11"/>
  <c r="K46" i="11"/>
  <c r="N46" i="11"/>
  <c r="H46" i="11"/>
  <c r="G46" i="11"/>
  <c r="M46" i="11"/>
  <c r="D46" i="11"/>
  <c r="E46" i="11"/>
  <c r="J46" i="11"/>
  <c r="I46" i="11"/>
  <c r="F20" i="11"/>
  <c r="D20" i="11"/>
  <c r="L20" i="11"/>
  <c r="N20" i="11"/>
  <c r="J20" i="11"/>
  <c r="E20" i="11"/>
  <c r="K20" i="11"/>
  <c r="H20" i="11"/>
  <c r="I20" i="11"/>
  <c r="M20" i="11"/>
  <c r="G20" i="11"/>
  <c r="I224" i="11"/>
  <c r="D224" i="11"/>
  <c r="M224" i="11"/>
  <c r="E224" i="11"/>
  <c r="H224" i="11"/>
  <c r="J224" i="11"/>
  <c r="N224" i="11"/>
  <c r="G224" i="11"/>
  <c r="L224" i="11"/>
  <c r="K224" i="11"/>
  <c r="F224" i="11"/>
  <c r="I214" i="11"/>
  <c r="K214" i="11"/>
  <c r="J214" i="11"/>
  <c r="N214" i="11"/>
  <c r="G214" i="11"/>
  <c r="E214" i="11"/>
  <c r="F214" i="11"/>
  <c r="M214" i="11"/>
  <c r="L214" i="11"/>
  <c r="H214" i="11"/>
  <c r="D214" i="11"/>
  <c r="G199" i="11"/>
  <c r="L199" i="11"/>
  <c r="I199" i="11"/>
  <c r="E199" i="11"/>
  <c r="H199" i="11"/>
  <c r="D199" i="11"/>
  <c r="K199" i="11"/>
  <c r="M199" i="11"/>
  <c r="J199" i="11"/>
  <c r="N199" i="11"/>
  <c r="F199" i="11"/>
  <c r="L182" i="11"/>
  <c r="M182" i="11"/>
  <c r="I182" i="11"/>
  <c r="K182" i="11"/>
  <c r="E182" i="11"/>
  <c r="F182" i="11"/>
  <c r="H182" i="11"/>
  <c r="D182" i="11"/>
  <c r="N182" i="11"/>
  <c r="J182" i="11"/>
  <c r="G182" i="11"/>
  <c r="H156" i="11"/>
  <c r="F156" i="11"/>
  <c r="L156" i="11"/>
  <c r="I156" i="11"/>
  <c r="D156" i="11"/>
  <c r="M156" i="11"/>
  <c r="G156" i="11"/>
  <c r="K156" i="11"/>
  <c r="J156" i="11"/>
  <c r="N156" i="11"/>
  <c r="E156" i="11"/>
  <c r="J142" i="11"/>
  <c r="F142" i="11"/>
  <c r="E142" i="11"/>
  <c r="I142" i="11"/>
  <c r="M142" i="11"/>
  <c r="N142" i="11"/>
  <c r="K142" i="11"/>
  <c r="H142" i="11"/>
  <c r="L142" i="11"/>
  <c r="G142" i="11"/>
  <c r="D142" i="11"/>
  <c r="N127" i="11"/>
  <c r="H127" i="11"/>
  <c r="D127" i="11"/>
  <c r="I127" i="11"/>
  <c r="G127" i="11"/>
  <c r="E127" i="11"/>
  <c r="L127" i="11"/>
  <c r="M127" i="11"/>
  <c r="F127" i="11"/>
  <c r="J127" i="11"/>
  <c r="K127" i="11"/>
  <c r="N82" i="11"/>
  <c r="K82" i="11"/>
  <c r="L82" i="11"/>
  <c r="M82" i="11"/>
  <c r="E82" i="11"/>
  <c r="I82" i="11"/>
  <c r="J82" i="11"/>
  <c r="D82" i="11"/>
  <c r="F82" i="11"/>
  <c r="G82" i="11"/>
  <c r="H82" i="11"/>
  <c r="M57" i="11"/>
  <c r="E57" i="11"/>
  <c r="G57" i="11"/>
  <c r="K57" i="11"/>
  <c r="F57" i="11"/>
  <c r="H57" i="11"/>
  <c r="L57" i="11"/>
  <c r="J57" i="11"/>
  <c r="I57" i="11"/>
  <c r="N57" i="11"/>
  <c r="D57" i="11"/>
  <c r="F24" i="11"/>
  <c r="D24" i="11"/>
  <c r="N24" i="11"/>
  <c r="J24" i="11"/>
  <c r="L24" i="11"/>
  <c r="K24" i="11"/>
  <c r="H24" i="11"/>
  <c r="M24" i="11"/>
  <c r="G24" i="11"/>
  <c r="E24" i="11"/>
  <c r="I24" i="11"/>
  <c r="K69" i="11"/>
  <c r="M69" i="11"/>
  <c r="E69" i="11"/>
  <c r="G69" i="11"/>
  <c r="D69" i="11"/>
  <c r="J69" i="11"/>
  <c r="I69" i="11"/>
  <c r="L69" i="11"/>
  <c r="F69" i="11"/>
  <c r="N69" i="11"/>
  <c r="H69" i="11"/>
  <c r="I59" i="11"/>
  <c r="K59" i="11"/>
  <c r="N59" i="11"/>
  <c r="E59" i="11"/>
  <c r="F59" i="11"/>
  <c r="L59" i="11"/>
  <c r="J59" i="11"/>
  <c r="M59" i="11"/>
  <c r="D59" i="11"/>
  <c r="G59" i="11"/>
  <c r="H59" i="11"/>
  <c r="I41" i="11"/>
  <c r="L41" i="11"/>
  <c r="F41" i="11"/>
  <c r="D41" i="11"/>
  <c r="H41" i="11"/>
  <c r="M41" i="11"/>
  <c r="N41" i="11"/>
  <c r="J41" i="11"/>
  <c r="K41" i="11"/>
  <c r="G41" i="11"/>
  <c r="E41" i="11"/>
  <c r="F32" i="11"/>
  <c r="N32" i="11"/>
  <c r="D32" i="11"/>
  <c r="L32" i="11"/>
  <c r="J32" i="11"/>
  <c r="I32" i="11"/>
  <c r="G32" i="11"/>
  <c r="H32" i="11"/>
  <c r="K32" i="11"/>
  <c r="E32" i="11"/>
  <c r="M32" i="11"/>
  <c r="J21" i="11"/>
  <c r="L21" i="11"/>
  <c r="G21" i="11"/>
  <c r="F21" i="11"/>
  <c r="I21" i="11"/>
  <c r="N21" i="11"/>
  <c r="K21" i="11"/>
  <c r="D21" i="11"/>
  <c r="E21" i="11"/>
  <c r="H21" i="11"/>
  <c r="M21" i="11"/>
  <c r="K5" i="11"/>
  <c r="M5" i="11"/>
  <c r="E5" i="11"/>
  <c r="G5" i="11"/>
  <c r="F5" i="11"/>
  <c r="H5" i="11"/>
  <c r="J5" i="11"/>
  <c r="N5" i="11"/>
  <c r="I5" i="11"/>
  <c r="D5" i="11"/>
  <c r="L5" i="11"/>
  <c r="BD12" i="4"/>
  <c r="B5" i="7" s="1"/>
  <c r="C5" i="7" s="1"/>
  <c r="W32" i="6" l="1"/>
  <c r="U32" i="6"/>
  <c r="B4" i="7"/>
  <c r="C4" i="7" s="1"/>
  <c r="J36" i="6"/>
  <c r="L36" i="6"/>
  <c r="M36" i="6"/>
  <c r="S36" i="6" s="1"/>
  <c r="N36" i="6"/>
  <c r="K36" i="6"/>
  <c r="E36" i="6"/>
  <c r="D36" i="6"/>
  <c r="I36" i="6"/>
  <c r="O36" i="6"/>
  <c r="H36" i="6"/>
  <c r="F36" i="6"/>
  <c r="G36" i="6"/>
  <c r="F35" i="6"/>
  <c r="H35" i="6"/>
  <c r="N35" i="6"/>
  <c r="O35" i="6"/>
  <c r="E35" i="6"/>
  <c r="D35" i="6"/>
  <c r="K35" i="6"/>
  <c r="L35" i="6"/>
  <c r="G35" i="6"/>
  <c r="J35" i="6"/>
  <c r="I35" i="6"/>
  <c r="M35" i="6"/>
  <c r="S35" i="6" s="1"/>
  <c r="J37" i="6"/>
  <c r="L37" i="6"/>
  <c r="I37" i="6"/>
  <c r="N37" i="6"/>
  <c r="G37" i="6"/>
  <c r="E37" i="6"/>
  <c r="O37" i="6"/>
  <c r="D37" i="6"/>
  <c r="M37" i="6"/>
  <c r="S37" i="6" s="1"/>
  <c r="K37" i="6"/>
  <c r="F37" i="6"/>
  <c r="H37" i="6"/>
  <c r="T4" i="6"/>
  <c r="X4" i="29" s="1"/>
  <c r="T19" i="6"/>
  <c r="X19" i="29" s="1"/>
  <c r="T23" i="6"/>
  <c r="X23" i="29" s="1"/>
  <c r="T15" i="6"/>
  <c r="X15" i="29" s="1"/>
  <c r="T5" i="6"/>
  <c r="X5" i="29" s="1"/>
  <c r="T25" i="6"/>
  <c r="X25" i="29" s="1"/>
  <c r="T27" i="6"/>
  <c r="X27" i="29" s="1"/>
  <c r="T9" i="6"/>
  <c r="X9" i="29" s="1"/>
  <c r="T17" i="6"/>
  <c r="X17" i="29" s="1"/>
  <c r="T13" i="6"/>
  <c r="X13" i="29" s="1"/>
  <c r="T31" i="6"/>
  <c r="X31" i="29" s="1"/>
  <c r="T21" i="6"/>
  <c r="X21" i="29" s="1"/>
  <c r="T7" i="6"/>
  <c r="X7" i="29" s="1"/>
  <c r="T30" i="6"/>
  <c r="X30" i="29" s="1"/>
  <c r="T22" i="6"/>
  <c r="X22" i="29" s="1"/>
  <c r="T6" i="6"/>
  <c r="X6" i="29" s="1"/>
  <c r="T24" i="6"/>
  <c r="X24" i="29" s="1"/>
  <c r="T29" i="6"/>
  <c r="X29" i="29" s="1"/>
  <c r="T20" i="6"/>
  <c r="X20" i="29" s="1"/>
  <c r="T26" i="6"/>
  <c r="X26" i="29" s="1"/>
  <c r="T16" i="6"/>
  <c r="X16" i="29" s="1"/>
  <c r="T18" i="6"/>
  <c r="X18" i="29" s="1"/>
  <c r="T10" i="6"/>
  <c r="X10" i="29" s="1"/>
  <c r="T11" i="6"/>
  <c r="X11" i="29" s="1"/>
  <c r="T14" i="6"/>
  <c r="X14" i="29" s="1"/>
  <c r="T8" i="6"/>
  <c r="X8" i="29" s="1"/>
  <c r="T12" i="6"/>
  <c r="X12" i="29" s="1"/>
  <c r="T28" i="6"/>
  <c r="X28" i="29" s="1"/>
  <c r="H5" i="7"/>
  <c r="L5" i="7"/>
  <c r="G5" i="7"/>
  <c r="K5" i="7"/>
  <c r="D5" i="7"/>
  <c r="I5" i="7"/>
  <c r="J5" i="7"/>
  <c r="E5" i="7"/>
  <c r="F5" i="7"/>
  <c r="M5" i="7"/>
  <c r="N5" i="7"/>
  <c r="Q1" i="13"/>
  <c r="E113" i="10"/>
  <c r="I113" i="10"/>
  <c r="M113" i="10"/>
  <c r="F113" i="10"/>
  <c r="K113" i="10"/>
  <c r="P113" i="10"/>
  <c r="D113" i="10"/>
  <c r="J113" i="10"/>
  <c r="O113" i="10"/>
  <c r="L113" i="10"/>
  <c r="H113" i="10"/>
  <c r="G113" i="10"/>
  <c r="N113" i="10"/>
  <c r="D177" i="10"/>
  <c r="H177" i="10"/>
  <c r="L177" i="10"/>
  <c r="P177" i="10"/>
  <c r="I177" i="10"/>
  <c r="N177" i="10"/>
  <c r="G177" i="10"/>
  <c r="M177" i="10"/>
  <c r="J177" i="10"/>
  <c r="F177" i="10"/>
  <c r="K177" i="10"/>
  <c r="O177" i="10"/>
  <c r="E177" i="10"/>
  <c r="E369" i="10"/>
  <c r="I369" i="10"/>
  <c r="M369" i="10"/>
  <c r="G369" i="10"/>
  <c r="L369" i="10"/>
  <c r="F369" i="10"/>
  <c r="K369" i="10"/>
  <c r="P369" i="10"/>
  <c r="J369" i="10"/>
  <c r="N369" i="10"/>
  <c r="H369" i="10"/>
  <c r="D369" i="10"/>
  <c r="O369" i="10"/>
  <c r="D40" i="10"/>
  <c r="H40" i="10"/>
  <c r="L40" i="10"/>
  <c r="P40" i="10"/>
  <c r="G40" i="10"/>
  <c r="K40" i="10"/>
  <c r="O40" i="10"/>
  <c r="E40" i="10"/>
  <c r="M40" i="10"/>
  <c r="J40" i="10"/>
  <c r="F40" i="10"/>
  <c r="I40" i="10"/>
  <c r="N40" i="10"/>
  <c r="F296" i="10"/>
  <c r="J296" i="10"/>
  <c r="N296" i="10"/>
  <c r="E296" i="10"/>
  <c r="I296" i="10"/>
  <c r="M296" i="10"/>
  <c r="G296" i="10"/>
  <c r="O296" i="10"/>
  <c r="D296" i="10"/>
  <c r="L296" i="10"/>
  <c r="P296" i="10"/>
  <c r="H296" i="10"/>
  <c r="K296" i="10"/>
  <c r="E203" i="10"/>
  <c r="I203" i="10"/>
  <c r="M203" i="10"/>
  <c r="D203" i="10"/>
  <c r="H203" i="10"/>
  <c r="L203" i="10"/>
  <c r="P203" i="10"/>
  <c r="F203" i="10"/>
  <c r="N203" i="10"/>
  <c r="K203" i="10"/>
  <c r="G203" i="10"/>
  <c r="J203" i="10"/>
  <c r="O203" i="10"/>
  <c r="F316" i="10"/>
  <c r="J316" i="10"/>
  <c r="N316" i="10"/>
  <c r="E316" i="10"/>
  <c r="I316" i="10"/>
  <c r="M316" i="10"/>
  <c r="K316" i="10"/>
  <c r="H316" i="10"/>
  <c r="P316" i="10"/>
  <c r="O316" i="10"/>
  <c r="D316" i="10"/>
  <c r="G316" i="10"/>
  <c r="L316" i="10"/>
  <c r="E258" i="10"/>
  <c r="I258" i="10"/>
  <c r="M258" i="10"/>
  <c r="F258" i="10"/>
  <c r="K258" i="10"/>
  <c r="P258" i="10"/>
  <c r="D258" i="10"/>
  <c r="J258" i="10"/>
  <c r="O258" i="10"/>
  <c r="L258" i="10"/>
  <c r="H258" i="10"/>
  <c r="G258" i="10"/>
  <c r="N258" i="10"/>
  <c r="F372" i="10"/>
  <c r="J372" i="10"/>
  <c r="N372" i="10"/>
  <c r="E372" i="10"/>
  <c r="K372" i="10"/>
  <c r="P372" i="10"/>
  <c r="D372" i="10"/>
  <c r="I372" i="10"/>
  <c r="O372" i="10"/>
  <c r="M372" i="10"/>
  <c r="L372" i="10"/>
  <c r="G372" i="10"/>
  <c r="H372" i="10"/>
  <c r="E207" i="10"/>
  <c r="I207" i="10"/>
  <c r="M207" i="10"/>
  <c r="D207" i="10"/>
  <c r="H207" i="10"/>
  <c r="L207" i="10"/>
  <c r="P207" i="10"/>
  <c r="J207" i="10"/>
  <c r="G207" i="10"/>
  <c r="O207" i="10"/>
  <c r="F207" i="10"/>
  <c r="N207" i="10"/>
  <c r="K207" i="10"/>
  <c r="D134" i="10"/>
  <c r="H134" i="10"/>
  <c r="L134" i="10"/>
  <c r="P134" i="10"/>
  <c r="G134" i="10"/>
  <c r="K134" i="10"/>
  <c r="O134" i="10"/>
  <c r="E134" i="10"/>
  <c r="M134" i="10"/>
  <c r="J134" i="10"/>
  <c r="N134" i="10"/>
  <c r="I134" i="10"/>
  <c r="F134" i="10"/>
  <c r="G186" i="10"/>
  <c r="K186" i="10"/>
  <c r="O186" i="10"/>
  <c r="D186" i="10"/>
  <c r="I186" i="10"/>
  <c r="N186" i="10"/>
  <c r="H186" i="10"/>
  <c r="M186" i="10"/>
  <c r="J186" i="10"/>
  <c r="F186" i="10"/>
  <c r="E186" i="10"/>
  <c r="P186" i="10"/>
  <c r="L186" i="10"/>
  <c r="D165" i="10"/>
  <c r="H165" i="10"/>
  <c r="L165" i="10"/>
  <c r="P165" i="10"/>
  <c r="E165" i="10"/>
  <c r="J165" i="10"/>
  <c r="O165" i="10"/>
  <c r="I165" i="10"/>
  <c r="N165" i="10"/>
  <c r="F165" i="10"/>
  <c r="M165" i="10"/>
  <c r="K165" i="10"/>
  <c r="G165" i="10"/>
  <c r="G229" i="10"/>
  <c r="K229" i="10"/>
  <c r="O229" i="10"/>
  <c r="F229" i="10"/>
  <c r="J229" i="10"/>
  <c r="N229" i="10"/>
  <c r="D229" i="10"/>
  <c r="L229" i="10"/>
  <c r="I229" i="10"/>
  <c r="E229" i="10"/>
  <c r="P229" i="10"/>
  <c r="H229" i="10"/>
  <c r="M229" i="10"/>
  <c r="E24" i="10"/>
  <c r="I24" i="10"/>
  <c r="M24" i="10"/>
  <c r="D24" i="10"/>
  <c r="H24" i="10"/>
  <c r="L24" i="10"/>
  <c r="P24" i="10"/>
  <c r="F24" i="10"/>
  <c r="N24" i="10"/>
  <c r="K24" i="10"/>
  <c r="O24" i="10"/>
  <c r="J24" i="10"/>
  <c r="G24" i="10"/>
  <c r="G280" i="10"/>
  <c r="K280" i="10"/>
  <c r="O280" i="10"/>
  <c r="H280" i="10"/>
  <c r="M280" i="10"/>
  <c r="F280" i="10"/>
  <c r="L280" i="10"/>
  <c r="D280" i="10"/>
  <c r="N280" i="10"/>
  <c r="J280" i="10"/>
  <c r="E280" i="10"/>
  <c r="P280" i="10"/>
  <c r="I280" i="10"/>
  <c r="D366" i="10"/>
  <c r="H366" i="10"/>
  <c r="L366" i="10"/>
  <c r="P366" i="10"/>
  <c r="I366" i="10"/>
  <c r="N366" i="10"/>
  <c r="G366" i="10"/>
  <c r="M366" i="10"/>
  <c r="F366" i="10"/>
  <c r="E366" i="10"/>
  <c r="O366" i="10"/>
  <c r="J366" i="10"/>
  <c r="K366" i="10"/>
  <c r="G295" i="10"/>
  <c r="K295" i="10"/>
  <c r="O295" i="10"/>
  <c r="F295" i="10"/>
  <c r="J295" i="10"/>
  <c r="N295" i="10"/>
  <c r="D295" i="10"/>
  <c r="L295" i="10"/>
  <c r="I295" i="10"/>
  <c r="P295" i="10"/>
  <c r="E295" i="10"/>
  <c r="H295" i="10"/>
  <c r="M295" i="10"/>
  <c r="G10" i="10"/>
  <c r="K10" i="10"/>
  <c r="O10" i="10"/>
  <c r="F10" i="10"/>
  <c r="J10" i="10"/>
  <c r="N10" i="10"/>
  <c r="D10" i="10"/>
  <c r="L10" i="10"/>
  <c r="I10" i="10"/>
  <c r="E10" i="10"/>
  <c r="P10" i="10"/>
  <c r="H10" i="10"/>
  <c r="M10" i="10"/>
  <c r="G351" i="10"/>
  <c r="K351" i="10"/>
  <c r="O351" i="10"/>
  <c r="F351" i="10"/>
  <c r="L351" i="10"/>
  <c r="E351" i="10"/>
  <c r="J351" i="10"/>
  <c r="P351" i="10"/>
  <c r="I351" i="10"/>
  <c r="M351" i="10"/>
  <c r="H351" i="10"/>
  <c r="D351" i="10"/>
  <c r="N351" i="10"/>
  <c r="E164" i="10"/>
  <c r="I164" i="10"/>
  <c r="M164" i="10"/>
  <c r="G164" i="10"/>
  <c r="L164" i="10"/>
  <c r="F164" i="10"/>
  <c r="K164" i="10"/>
  <c r="P164" i="10"/>
  <c r="H164" i="10"/>
  <c r="D164" i="10"/>
  <c r="O164" i="10"/>
  <c r="J164" i="10"/>
  <c r="N164" i="10"/>
  <c r="G391" i="10"/>
  <c r="K391" i="10"/>
  <c r="O391" i="10"/>
  <c r="D391" i="10"/>
  <c r="I391" i="10"/>
  <c r="N391" i="10"/>
  <c r="H391" i="10"/>
  <c r="M391" i="10"/>
  <c r="L391" i="10"/>
  <c r="J391" i="10"/>
  <c r="E391" i="10"/>
  <c r="P391" i="10"/>
  <c r="F391" i="10"/>
  <c r="G100" i="10"/>
  <c r="K100" i="10"/>
  <c r="O100" i="10"/>
  <c r="F100" i="10"/>
  <c r="J100" i="10"/>
  <c r="N100" i="10"/>
  <c r="H100" i="10"/>
  <c r="P100" i="10"/>
  <c r="E100" i="10"/>
  <c r="M100" i="10"/>
  <c r="I100" i="10"/>
  <c r="D100" i="10"/>
  <c r="L100" i="10"/>
  <c r="D153" i="10"/>
  <c r="H153" i="10"/>
  <c r="L153" i="10"/>
  <c r="P153" i="10"/>
  <c r="F153" i="10"/>
  <c r="K153" i="10"/>
  <c r="E153" i="10"/>
  <c r="J153" i="10"/>
  <c r="O153" i="10"/>
  <c r="M153" i="10"/>
  <c r="I153" i="10"/>
  <c r="G153" i="10"/>
  <c r="N153" i="10"/>
  <c r="G217" i="10"/>
  <c r="K217" i="10"/>
  <c r="O217" i="10"/>
  <c r="F217" i="10"/>
  <c r="J217" i="10"/>
  <c r="N217" i="10"/>
  <c r="H217" i="10"/>
  <c r="P217" i="10"/>
  <c r="E217" i="10"/>
  <c r="M217" i="10"/>
  <c r="D217" i="10"/>
  <c r="L217" i="10"/>
  <c r="I217" i="10"/>
  <c r="E8" i="10"/>
  <c r="I8" i="10"/>
  <c r="M8" i="10"/>
  <c r="D8" i="10"/>
  <c r="H8" i="10"/>
  <c r="L8" i="10"/>
  <c r="P8" i="10"/>
  <c r="F8" i="10"/>
  <c r="N8" i="10"/>
  <c r="K8" i="10"/>
  <c r="O8" i="10"/>
  <c r="J8" i="10"/>
  <c r="G8" i="10"/>
  <c r="E94" i="10"/>
  <c r="I94" i="10"/>
  <c r="M94" i="10"/>
  <c r="D94" i="10"/>
  <c r="H94" i="10"/>
  <c r="L94" i="10"/>
  <c r="P94" i="10"/>
  <c r="F94" i="10"/>
  <c r="N94" i="10"/>
  <c r="K94" i="10"/>
  <c r="G94" i="10"/>
  <c r="O94" i="10"/>
  <c r="J94" i="10"/>
  <c r="D350" i="10"/>
  <c r="H350" i="10"/>
  <c r="L350" i="10"/>
  <c r="P350" i="10"/>
  <c r="I350" i="10"/>
  <c r="N350" i="10"/>
  <c r="G350" i="10"/>
  <c r="M350" i="10"/>
  <c r="K350" i="10"/>
  <c r="J350" i="10"/>
  <c r="E350" i="10"/>
  <c r="O350" i="10"/>
  <c r="F350" i="10"/>
  <c r="E274" i="10"/>
  <c r="I274" i="10"/>
  <c r="M274" i="10"/>
  <c r="F274" i="10"/>
  <c r="K274" i="10"/>
  <c r="P274" i="10"/>
  <c r="D274" i="10"/>
  <c r="J274" i="10"/>
  <c r="O274" i="10"/>
  <c r="G274" i="10"/>
  <c r="N274" i="10"/>
  <c r="L274" i="10"/>
  <c r="H274" i="10"/>
  <c r="F388" i="10"/>
  <c r="J388" i="10"/>
  <c r="N388" i="10"/>
  <c r="E388" i="10"/>
  <c r="K388" i="10"/>
  <c r="P388" i="10"/>
  <c r="D388" i="10"/>
  <c r="I388" i="10"/>
  <c r="O388" i="10"/>
  <c r="H388" i="10"/>
  <c r="L388" i="10"/>
  <c r="G388" i="10"/>
  <c r="M388" i="10"/>
  <c r="D330" i="10"/>
  <c r="H330" i="10"/>
  <c r="L330" i="10"/>
  <c r="P330" i="10"/>
  <c r="G330" i="10"/>
  <c r="M330" i="10"/>
  <c r="F330" i="10"/>
  <c r="K330" i="10"/>
  <c r="E330" i="10"/>
  <c r="O330" i="10"/>
  <c r="N330" i="10"/>
  <c r="I330" i="10"/>
  <c r="J330" i="10"/>
  <c r="D70" i="10"/>
  <c r="H70" i="10"/>
  <c r="L70" i="10"/>
  <c r="P70" i="10"/>
  <c r="G70" i="10"/>
  <c r="K70" i="10"/>
  <c r="O70" i="10"/>
  <c r="I70" i="10"/>
  <c r="F70" i="10"/>
  <c r="N70" i="10"/>
  <c r="M70" i="10"/>
  <c r="E70" i="10"/>
  <c r="J70" i="10"/>
  <c r="F348" i="10"/>
  <c r="J348" i="10"/>
  <c r="N348" i="10"/>
  <c r="H348" i="10"/>
  <c r="M348" i="10"/>
  <c r="G348" i="10"/>
  <c r="L348" i="10"/>
  <c r="E348" i="10"/>
  <c r="P348" i="10"/>
  <c r="D348" i="10"/>
  <c r="O348" i="10"/>
  <c r="I348" i="10"/>
  <c r="K348" i="10"/>
  <c r="F128" i="10"/>
  <c r="J128" i="10"/>
  <c r="N128" i="10"/>
  <c r="E128" i="10"/>
  <c r="I128" i="10"/>
  <c r="M128" i="10"/>
  <c r="K128" i="10"/>
  <c r="H128" i="10"/>
  <c r="P128" i="10"/>
  <c r="L128" i="10"/>
  <c r="G128" i="10"/>
  <c r="O128" i="10"/>
  <c r="D128" i="10"/>
  <c r="F45" i="10"/>
  <c r="J45" i="10"/>
  <c r="N45" i="10"/>
  <c r="D45" i="10"/>
  <c r="I45" i="10"/>
  <c r="O45" i="10"/>
  <c r="H45" i="10"/>
  <c r="M45" i="10"/>
  <c r="K45" i="10"/>
  <c r="G45" i="10"/>
  <c r="P45" i="10"/>
  <c r="L45" i="10"/>
  <c r="E45" i="10"/>
  <c r="E397" i="10"/>
  <c r="I397" i="10"/>
  <c r="M397" i="10"/>
  <c r="F397" i="10"/>
  <c r="K397" i="10"/>
  <c r="P397" i="10"/>
  <c r="D397" i="10"/>
  <c r="J397" i="10"/>
  <c r="O397" i="10"/>
  <c r="H397" i="10"/>
  <c r="G397" i="10"/>
  <c r="L397" i="10"/>
  <c r="N397" i="10"/>
  <c r="F163" i="10"/>
  <c r="J163" i="10"/>
  <c r="N163" i="10"/>
  <c r="D163" i="10"/>
  <c r="I163" i="10"/>
  <c r="O163" i="10"/>
  <c r="H163" i="10"/>
  <c r="M163" i="10"/>
  <c r="K163" i="10"/>
  <c r="G163" i="10"/>
  <c r="P163" i="10"/>
  <c r="E163" i="10"/>
  <c r="L163" i="10"/>
  <c r="G367" i="10"/>
  <c r="K367" i="10"/>
  <c r="O367" i="10"/>
  <c r="F367" i="10"/>
  <c r="L367" i="10"/>
  <c r="E367" i="10"/>
  <c r="J367" i="10"/>
  <c r="P367" i="10"/>
  <c r="D367" i="10"/>
  <c r="N367" i="10"/>
  <c r="H367" i="10"/>
  <c r="M367" i="10"/>
  <c r="I367" i="10"/>
  <c r="G22" i="10"/>
  <c r="K22" i="10"/>
  <c r="O22" i="10"/>
  <c r="F22" i="10"/>
  <c r="J22" i="10"/>
  <c r="N22" i="10"/>
  <c r="H22" i="10"/>
  <c r="P22" i="10"/>
  <c r="E22" i="10"/>
  <c r="M22" i="10"/>
  <c r="I22" i="10"/>
  <c r="D22" i="10"/>
  <c r="L22" i="10"/>
  <c r="G143" i="10"/>
  <c r="K143" i="10"/>
  <c r="O143" i="10"/>
  <c r="F143" i="10"/>
  <c r="J143" i="10"/>
  <c r="N143" i="10"/>
  <c r="H143" i="10"/>
  <c r="P143" i="10"/>
  <c r="E143" i="10"/>
  <c r="M143" i="10"/>
  <c r="I143" i="10"/>
  <c r="D143" i="10"/>
  <c r="L143" i="10"/>
  <c r="D173" i="10"/>
  <c r="H173" i="10"/>
  <c r="L173" i="10"/>
  <c r="P173" i="10"/>
  <c r="G173" i="10"/>
  <c r="M173" i="10"/>
  <c r="F173" i="10"/>
  <c r="K173" i="10"/>
  <c r="I173" i="10"/>
  <c r="E173" i="10"/>
  <c r="O173" i="10"/>
  <c r="N173" i="10"/>
  <c r="J173" i="10"/>
  <c r="E317" i="10"/>
  <c r="I317" i="10"/>
  <c r="M317" i="10"/>
  <c r="D317" i="10"/>
  <c r="H317" i="10"/>
  <c r="L317" i="10"/>
  <c r="P317" i="10"/>
  <c r="F317" i="10"/>
  <c r="N317" i="10"/>
  <c r="K317" i="10"/>
  <c r="O317" i="10"/>
  <c r="G317" i="10"/>
  <c r="J317" i="10"/>
  <c r="D398" i="10"/>
  <c r="H398" i="10"/>
  <c r="L398" i="10"/>
  <c r="P398" i="10"/>
  <c r="I398" i="10"/>
  <c r="N398" i="10"/>
  <c r="G398" i="10"/>
  <c r="M398" i="10"/>
  <c r="F398" i="10"/>
  <c r="J398" i="10"/>
  <c r="E398" i="10"/>
  <c r="O398" i="10"/>
  <c r="K398" i="10"/>
  <c r="D279" i="10"/>
  <c r="H279" i="10"/>
  <c r="L279" i="10"/>
  <c r="P279" i="10"/>
  <c r="E279" i="10"/>
  <c r="J279" i="10"/>
  <c r="O279" i="10"/>
  <c r="I279" i="10"/>
  <c r="N279" i="10"/>
  <c r="F279" i="10"/>
  <c r="M279" i="10"/>
  <c r="K279" i="10"/>
  <c r="G279" i="10"/>
  <c r="D255" i="10"/>
  <c r="H255" i="10"/>
  <c r="L255" i="10"/>
  <c r="P255" i="10"/>
  <c r="G255" i="10"/>
  <c r="M255" i="10"/>
  <c r="F255" i="10"/>
  <c r="K255" i="10"/>
  <c r="I255" i="10"/>
  <c r="E255" i="10"/>
  <c r="O255" i="10"/>
  <c r="J255" i="10"/>
  <c r="N255" i="10"/>
  <c r="F404" i="10"/>
  <c r="J404" i="10"/>
  <c r="N404" i="10"/>
  <c r="E404" i="10"/>
  <c r="I404" i="10"/>
  <c r="M404" i="10"/>
  <c r="H404" i="10"/>
  <c r="P404" i="10"/>
  <c r="G404" i="10"/>
  <c r="O404" i="10"/>
  <c r="K404" i="10"/>
  <c r="D404" i="10"/>
  <c r="L404" i="10"/>
  <c r="G33" i="10"/>
  <c r="K33" i="10"/>
  <c r="O33" i="10"/>
  <c r="F33" i="10"/>
  <c r="J33" i="10"/>
  <c r="N33" i="10"/>
  <c r="H33" i="10"/>
  <c r="P33" i="10"/>
  <c r="E33" i="10"/>
  <c r="M33" i="10"/>
  <c r="L33" i="10"/>
  <c r="D33" i="10"/>
  <c r="I33" i="10"/>
  <c r="F97" i="10"/>
  <c r="J97" i="10"/>
  <c r="N97" i="10"/>
  <c r="E97" i="10"/>
  <c r="I97" i="10"/>
  <c r="M97" i="10"/>
  <c r="G97" i="10"/>
  <c r="O97" i="10"/>
  <c r="D97" i="10"/>
  <c r="L97" i="10"/>
  <c r="P97" i="10"/>
  <c r="K97" i="10"/>
  <c r="H97" i="10"/>
  <c r="D161" i="10"/>
  <c r="H161" i="10"/>
  <c r="L161" i="10"/>
  <c r="P161" i="10"/>
  <c r="I161" i="10"/>
  <c r="N161" i="10"/>
  <c r="G161" i="10"/>
  <c r="M161" i="10"/>
  <c r="E161" i="10"/>
  <c r="O161" i="10"/>
  <c r="K161" i="10"/>
  <c r="F161" i="10"/>
  <c r="J161" i="10"/>
  <c r="G225" i="10"/>
  <c r="K225" i="10"/>
  <c r="O225" i="10"/>
  <c r="F225" i="10"/>
  <c r="J225" i="10"/>
  <c r="N225" i="10"/>
  <c r="H225" i="10"/>
  <c r="P225" i="10"/>
  <c r="E225" i="10"/>
  <c r="M225" i="10"/>
  <c r="I225" i="10"/>
  <c r="D225" i="10"/>
  <c r="L225" i="10"/>
  <c r="E289" i="10"/>
  <c r="I289" i="10"/>
  <c r="M289" i="10"/>
  <c r="D289" i="10"/>
  <c r="H289" i="10"/>
  <c r="L289" i="10"/>
  <c r="P289" i="10"/>
  <c r="J289" i="10"/>
  <c r="G289" i="10"/>
  <c r="O289" i="10"/>
  <c r="N289" i="10"/>
  <c r="K289" i="10"/>
  <c r="F289" i="10"/>
  <c r="E353" i="10"/>
  <c r="I353" i="10"/>
  <c r="M353" i="10"/>
  <c r="G353" i="10"/>
  <c r="L353" i="10"/>
  <c r="F353" i="10"/>
  <c r="K353" i="10"/>
  <c r="P353" i="10"/>
  <c r="D353" i="10"/>
  <c r="O353" i="10"/>
  <c r="H353" i="10"/>
  <c r="N353" i="10"/>
  <c r="J353" i="10"/>
  <c r="F19" i="10"/>
  <c r="J19" i="10"/>
  <c r="N19" i="10"/>
  <c r="E19" i="10"/>
  <c r="I19" i="10"/>
  <c r="M19" i="10"/>
  <c r="G19" i="10"/>
  <c r="O19" i="10"/>
  <c r="D19" i="10"/>
  <c r="L19" i="10"/>
  <c r="P19" i="10"/>
  <c r="K19" i="10"/>
  <c r="H19" i="10"/>
  <c r="G104" i="10"/>
  <c r="K104" i="10"/>
  <c r="O104" i="10"/>
  <c r="F104" i="10"/>
  <c r="J104" i="10"/>
  <c r="N104" i="10"/>
  <c r="D104" i="10"/>
  <c r="L104" i="10"/>
  <c r="I104" i="10"/>
  <c r="E104" i="10"/>
  <c r="P104" i="10"/>
  <c r="M104" i="10"/>
  <c r="H104" i="10"/>
  <c r="G190" i="10"/>
  <c r="K190" i="10"/>
  <c r="O190" i="10"/>
  <c r="E190" i="10"/>
  <c r="J190" i="10"/>
  <c r="P190" i="10"/>
  <c r="D190" i="10"/>
  <c r="I190" i="10"/>
  <c r="N190" i="10"/>
  <c r="L190" i="10"/>
  <c r="H190" i="10"/>
  <c r="M190" i="10"/>
  <c r="F190" i="10"/>
  <c r="D275" i="10"/>
  <c r="H275" i="10"/>
  <c r="L275" i="10"/>
  <c r="P275" i="10"/>
  <c r="I275" i="10"/>
  <c r="N275" i="10"/>
  <c r="G275" i="10"/>
  <c r="M275" i="10"/>
  <c r="E275" i="10"/>
  <c r="O275" i="10"/>
  <c r="K275" i="10"/>
  <c r="F275" i="10"/>
  <c r="J275" i="10"/>
  <c r="F360" i="10"/>
  <c r="J360" i="10"/>
  <c r="N360" i="10"/>
  <c r="G360" i="10"/>
  <c r="L360" i="10"/>
  <c r="E360" i="10"/>
  <c r="K360" i="10"/>
  <c r="P360" i="10"/>
  <c r="I360" i="10"/>
  <c r="H360" i="10"/>
  <c r="M360" i="10"/>
  <c r="D360" i="10"/>
  <c r="O360" i="10"/>
  <c r="F60" i="10"/>
  <c r="J60" i="10"/>
  <c r="N60" i="10"/>
  <c r="E60" i="10"/>
  <c r="I60" i="10"/>
  <c r="M60" i="10"/>
  <c r="K60" i="10"/>
  <c r="H60" i="10"/>
  <c r="P60" i="10"/>
  <c r="D60" i="10"/>
  <c r="O60" i="10"/>
  <c r="G60" i="10"/>
  <c r="L60" i="10"/>
  <c r="F175" i="10"/>
  <c r="J175" i="10"/>
  <c r="N175" i="10"/>
  <c r="H175" i="10"/>
  <c r="M175" i="10"/>
  <c r="G175" i="10"/>
  <c r="L175" i="10"/>
  <c r="D175" i="10"/>
  <c r="O175" i="10"/>
  <c r="K175" i="10"/>
  <c r="P175" i="10"/>
  <c r="I175" i="10"/>
  <c r="E175" i="10"/>
  <c r="F288" i="10"/>
  <c r="J288" i="10"/>
  <c r="N288" i="10"/>
  <c r="E288" i="10"/>
  <c r="I288" i="10"/>
  <c r="M288" i="10"/>
  <c r="G288" i="10"/>
  <c r="O288" i="10"/>
  <c r="D288" i="10"/>
  <c r="L288" i="10"/>
  <c r="K288" i="10"/>
  <c r="P288" i="10"/>
  <c r="H288" i="10"/>
  <c r="D402" i="10"/>
  <c r="H402" i="10"/>
  <c r="L402" i="10"/>
  <c r="P402" i="10"/>
  <c r="E402" i="10"/>
  <c r="J402" i="10"/>
  <c r="O402" i="10"/>
  <c r="I402" i="10"/>
  <c r="N402" i="10"/>
  <c r="G402" i="10"/>
  <c r="K402" i="10"/>
  <c r="F402" i="10"/>
  <c r="M402" i="10"/>
  <c r="F116" i="10"/>
  <c r="J116" i="10"/>
  <c r="N116" i="10"/>
  <c r="D116" i="10"/>
  <c r="I116" i="10"/>
  <c r="O116" i="10"/>
  <c r="H116" i="10"/>
  <c r="M116" i="10"/>
  <c r="E116" i="10"/>
  <c r="P116" i="10"/>
  <c r="L116" i="10"/>
  <c r="G116" i="10"/>
  <c r="K116" i="10"/>
  <c r="F230" i="10"/>
  <c r="J230" i="10"/>
  <c r="N230" i="10"/>
  <c r="E230" i="10"/>
  <c r="I230" i="10"/>
  <c r="M230" i="10"/>
  <c r="G230" i="10"/>
  <c r="O230" i="10"/>
  <c r="D230" i="10"/>
  <c r="L230" i="10"/>
  <c r="H230" i="10"/>
  <c r="P230" i="10"/>
  <c r="K230" i="10"/>
  <c r="G343" i="10"/>
  <c r="K343" i="10"/>
  <c r="O343" i="10"/>
  <c r="D343" i="10"/>
  <c r="I343" i="10"/>
  <c r="N343" i="10"/>
  <c r="H343" i="10"/>
  <c r="M343" i="10"/>
  <c r="F343" i="10"/>
  <c r="J343" i="10"/>
  <c r="E343" i="10"/>
  <c r="P343" i="10"/>
  <c r="L343" i="10"/>
  <c r="E98" i="10"/>
  <c r="I98" i="10"/>
  <c r="M98" i="10"/>
  <c r="D98" i="10"/>
  <c r="H98" i="10"/>
  <c r="L98" i="10"/>
  <c r="P98" i="10"/>
  <c r="J98" i="10"/>
  <c r="G98" i="10"/>
  <c r="O98" i="10"/>
  <c r="N98" i="10"/>
  <c r="F98" i="10"/>
  <c r="K98" i="10"/>
  <c r="D326" i="10"/>
  <c r="H326" i="10"/>
  <c r="L326" i="10"/>
  <c r="P326" i="10"/>
  <c r="F326" i="10"/>
  <c r="K326" i="10"/>
  <c r="E326" i="10"/>
  <c r="J326" i="10"/>
  <c r="O326" i="10"/>
  <c r="N326" i="10"/>
  <c r="M326" i="10"/>
  <c r="G326" i="10"/>
  <c r="I326" i="10"/>
  <c r="D150" i="10"/>
  <c r="H150" i="10"/>
  <c r="L150" i="10"/>
  <c r="P150" i="10"/>
  <c r="G150" i="10"/>
  <c r="K150" i="10"/>
  <c r="O150" i="10"/>
  <c r="E150" i="10"/>
  <c r="M150" i="10"/>
  <c r="J150" i="10"/>
  <c r="N150" i="10"/>
  <c r="I150" i="10"/>
  <c r="F150" i="10"/>
  <c r="D378" i="10"/>
  <c r="H378" i="10"/>
  <c r="L378" i="10"/>
  <c r="P378" i="10"/>
  <c r="G378" i="10"/>
  <c r="M378" i="10"/>
  <c r="F378" i="10"/>
  <c r="K378" i="10"/>
  <c r="J378" i="10"/>
  <c r="I378" i="10"/>
  <c r="N378" i="10"/>
  <c r="E378" i="10"/>
  <c r="O378" i="10"/>
  <c r="G399" i="10"/>
  <c r="K399" i="10"/>
  <c r="O399" i="10"/>
  <c r="F399" i="10"/>
  <c r="L399" i="10"/>
  <c r="E399" i="10"/>
  <c r="J399" i="10"/>
  <c r="P399" i="10"/>
  <c r="D399" i="10"/>
  <c r="N399" i="10"/>
  <c r="M399" i="10"/>
  <c r="H399" i="10"/>
  <c r="I399" i="10"/>
  <c r="E20" i="10"/>
  <c r="I20" i="10"/>
  <c r="M20" i="10"/>
  <c r="D20" i="10"/>
  <c r="H20" i="10"/>
  <c r="L20" i="10"/>
  <c r="P20" i="10"/>
  <c r="J20" i="10"/>
  <c r="G20" i="10"/>
  <c r="O20" i="10"/>
  <c r="N20" i="10"/>
  <c r="F20" i="10"/>
  <c r="K20" i="10"/>
  <c r="G71" i="10"/>
  <c r="K71" i="10"/>
  <c r="O71" i="10"/>
  <c r="F71" i="10"/>
  <c r="J71" i="10"/>
  <c r="N71" i="10"/>
  <c r="D71" i="10"/>
  <c r="L71" i="10"/>
  <c r="I71" i="10"/>
  <c r="E71" i="10"/>
  <c r="P71" i="10"/>
  <c r="M71" i="10"/>
  <c r="H71" i="10"/>
  <c r="D21" i="10"/>
  <c r="H21" i="10"/>
  <c r="L21" i="10"/>
  <c r="P21" i="10"/>
  <c r="G21" i="10"/>
  <c r="K21" i="10"/>
  <c r="O21" i="10"/>
  <c r="E21" i="10"/>
  <c r="M21" i="10"/>
  <c r="J21" i="10"/>
  <c r="F21" i="10"/>
  <c r="N21" i="10"/>
  <c r="I21" i="10"/>
  <c r="D85" i="10"/>
  <c r="F85" i="10"/>
  <c r="J85" i="10"/>
  <c r="N85" i="10"/>
  <c r="E85" i="10"/>
  <c r="I85" i="10"/>
  <c r="M85" i="10"/>
  <c r="K85" i="10"/>
  <c r="H85" i="10"/>
  <c r="P85" i="10"/>
  <c r="L85" i="10"/>
  <c r="G85" i="10"/>
  <c r="O85" i="10"/>
  <c r="E149" i="10"/>
  <c r="I149" i="10"/>
  <c r="M149" i="10"/>
  <c r="D149" i="10"/>
  <c r="H149" i="10"/>
  <c r="L149" i="10"/>
  <c r="P149" i="10"/>
  <c r="J149" i="10"/>
  <c r="G149" i="10"/>
  <c r="O149" i="10"/>
  <c r="K149" i="10"/>
  <c r="F149" i="10"/>
  <c r="N149" i="10"/>
  <c r="G213" i="10"/>
  <c r="K213" i="10"/>
  <c r="O213" i="10"/>
  <c r="F213" i="10"/>
  <c r="J213" i="10"/>
  <c r="N213" i="10"/>
  <c r="D213" i="10"/>
  <c r="L213" i="10"/>
  <c r="I213" i="10"/>
  <c r="E213" i="10"/>
  <c r="H213" i="10"/>
  <c r="P213" i="10"/>
  <c r="M213" i="10"/>
  <c r="F277" i="10"/>
  <c r="J277" i="10"/>
  <c r="N277" i="10"/>
  <c r="D277" i="10"/>
  <c r="I277" i="10"/>
  <c r="O277" i="10"/>
  <c r="H277" i="10"/>
  <c r="M277" i="10"/>
  <c r="K277" i="10"/>
  <c r="G277" i="10"/>
  <c r="P277" i="10"/>
  <c r="L277" i="10"/>
  <c r="E277" i="10"/>
  <c r="E341" i="10"/>
  <c r="I341" i="10"/>
  <c r="M341" i="10"/>
  <c r="H341" i="10"/>
  <c r="N341" i="10"/>
  <c r="G341" i="10"/>
  <c r="L341" i="10"/>
  <c r="K341" i="10"/>
  <c r="O341" i="10"/>
  <c r="J341" i="10"/>
  <c r="D341" i="10"/>
  <c r="F341" i="10"/>
  <c r="P341" i="10"/>
  <c r="E405" i="10"/>
  <c r="I405" i="10"/>
  <c r="M405" i="10"/>
  <c r="D405" i="10"/>
  <c r="H405" i="10"/>
  <c r="L405" i="10"/>
  <c r="P405" i="10"/>
  <c r="K405" i="10"/>
  <c r="N405" i="10"/>
  <c r="J405" i="10"/>
  <c r="F405" i="10"/>
  <c r="G405" i="10"/>
  <c r="O405" i="10"/>
  <c r="G88" i="10"/>
  <c r="K88" i="10"/>
  <c r="O88" i="10"/>
  <c r="F88" i="10"/>
  <c r="J88" i="10"/>
  <c r="N88" i="10"/>
  <c r="D88" i="10"/>
  <c r="L88" i="10"/>
  <c r="I88" i="10"/>
  <c r="E88" i="10"/>
  <c r="P88" i="10"/>
  <c r="H88" i="10"/>
  <c r="M88" i="10"/>
  <c r="G174" i="10"/>
  <c r="K174" i="10"/>
  <c r="O174" i="10"/>
  <c r="E174" i="10"/>
  <c r="J174" i="10"/>
  <c r="P174" i="10"/>
  <c r="D174" i="10"/>
  <c r="I174" i="10"/>
  <c r="N174" i="10"/>
  <c r="F174" i="10"/>
  <c r="M174" i="10"/>
  <c r="H174" i="10"/>
  <c r="L174" i="10"/>
  <c r="D259" i="10"/>
  <c r="H259" i="10"/>
  <c r="L259" i="10"/>
  <c r="P259" i="10"/>
  <c r="I259" i="10"/>
  <c r="N259" i="10"/>
  <c r="G259" i="10"/>
  <c r="M259" i="10"/>
  <c r="J259" i="10"/>
  <c r="F259" i="10"/>
  <c r="O259" i="10"/>
  <c r="E259" i="10"/>
  <c r="K259" i="10"/>
  <c r="F344" i="10"/>
  <c r="J344" i="10"/>
  <c r="N344" i="10"/>
  <c r="G344" i="10"/>
  <c r="L344" i="10"/>
  <c r="E344" i="10"/>
  <c r="K344" i="10"/>
  <c r="P344" i="10"/>
  <c r="D344" i="10"/>
  <c r="O344" i="10"/>
  <c r="M344" i="10"/>
  <c r="H344" i="10"/>
  <c r="I344" i="10"/>
  <c r="E39" i="10"/>
  <c r="I39" i="10"/>
  <c r="M39" i="10"/>
  <c r="D39" i="10"/>
  <c r="H39" i="10"/>
  <c r="L39" i="10"/>
  <c r="P39" i="10"/>
  <c r="J39" i="10"/>
  <c r="G39" i="10"/>
  <c r="O39" i="10"/>
  <c r="N39" i="10"/>
  <c r="K39" i="10"/>
  <c r="F39" i="10"/>
  <c r="G154" i="10"/>
  <c r="K154" i="10"/>
  <c r="O154" i="10"/>
  <c r="D154" i="10"/>
  <c r="I154" i="10"/>
  <c r="N154" i="10"/>
  <c r="H154" i="10"/>
  <c r="M154" i="10"/>
  <c r="J154" i="10"/>
  <c r="F154" i="10"/>
  <c r="L154" i="10"/>
  <c r="E154" i="10"/>
  <c r="P154" i="10"/>
  <c r="D267" i="10"/>
  <c r="H267" i="10"/>
  <c r="L267" i="10"/>
  <c r="P267" i="10"/>
  <c r="F267" i="10"/>
  <c r="K267" i="10"/>
  <c r="E267" i="10"/>
  <c r="J267" i="10"/>
  <c r="O267" i="10"/>
  <c r="M267" i="10"/>
  <c r="I267" i="10"/>
  <c r="N267" i="10"/>
  <c r="G267" i="10"/>
  <c r="F380" i="10"/>
  <c r="J380" i="10"/>
  <c r="N380" i="10"/>
  <c r="H380" i="10"/>
  <c r="M380" i="10"/>
  <c r="G380" i="10"/>
  <c r="L380" i="10"/>
  <c r="E380" i="10"/>
  <c r="P380" i="10"/>
  <c r="D380" i="10"/>
  <c r="O380" i="10"/>
  <c r="I380" i="10"/>
  <c r="K380" i="10"/>
  <c r="D95" i="10"/>
  <c r="H95" i="10"/>
  <c r="L95" i="10"/>
  <c r="P95" i="10"/>
  <c r="G95" i="10"/>
  <c r="K95" i="10"/>
  <c r="O95" i="10"/>
  <c r="I95" i="10"/>
  <c r="F95" i="10"/>
  <c r="N95" i="10"/>
  <c r="J95" i="10"/>
  <c r="E95" i="10"/>
  <c r="M95" i="10"/>
  <c r="D208" i="10"/>
  <c r="H208" i="10"/>
  <c r="L208" i="10"/>
  <c r="P208" i="10"/>
  <c r="G208" i="10"/>
  <c r="K208" i="10"/>
  <c r="O208" i="10"/>
  <c r="E208" i="10"/>
  <c r="M208" i="10"/>
  <c r="J208" i="10"/>
  <c r="F208" i="10"/>
  <c r="I208" i="10"/>
  <c r="N208" i="10"/>
  <c r="D322" i="10"/>
  <c r="H322" i="10"/>
  <c r="L322" i="10"/>
  <c r="P322" i="10"/>
  <c r="E322" i="10"/>
  <c r="J322" i="10"/>
  <c r="O322" i="10"/>
  <c r="I322" i="10"/>
  <c r="N322" i="10"/>
  <c r="M322" i="10"/>
  <c r="K322" i="10"/>
  <c r="F322" i="10"/>
  <c r="G322" i="10"/>
  <c r="G55" i="10"/>
  <c r="K55" i="10"/>
  <c r="O55" i="10"/>
  <c r="F55" i="10"/>
  <c r="J55" i="10"/>
  <c r="N55" i="10"/>
  <c r="D55" i="10"/>
  <c r="L55" i="10"/>
  <c r="I55" i="10"/>
  <c r="E55" i="10"/>
  <c r="P55" i="10"/>
  <c r="H55" i="10"/>
  <c r="M55" i="10"/>
  <c r="G283" i="10"/>
  <c r="K283" i="10"/>
  <c r="O283" i="10"/>
  <c r="F283" i="10"/>
  <c r="J283" i="10"/>
  <c r="N283" i="10"/>
  <c r="H283" i="10"/>
  <c r="P283" i="10"/>
  <c r="E283" i="10"/>
  <c r="M283" i="10"/>
  <c r="L283" i="10"/>
  <c r="I283" i="10"/>
  <c r="D283" i="10"/>
  <c r="D107" i="10"/>
  <c r="H107" i="10"/>
  <c r="L107" i="10"/>
  <c r="P107" i="10"/>
  <c r="G107" i="10"/>
  <c r="K107" i="10"/>
  <c r="O107" i="10"/>
  <c r="E107" i="10"/>
  <c r="M107" i="10"/>
  <c r="J107" i="10"/>
  <c r="N107" i="10"/>
  <c r="I107" i="10"/>
  <c r="F107" i="10"/>
  <c r="G335" i="10"/>
  <c r="K335" i="10"/>
  <c r="O335" i="10"/>
  <c r="F335" i="10"/>
  <c r="L335" i="10"/>
  <c r="E335" i="10"/>
  <c r="J335" i="10"/>
  <c r="P335" i="10"/>
  <c r="D335" i="10"/>
  <c r="N335" i="10"/>
  <c r="H335" i="10"/>
  <c r="M335" i="10"/>
  <c r="I335" i="10"/>
  <c r="D314" i="10"/>
  <c r="H314" i="10"/>
  <c r="L314" i="10"/>
  <c r="P314" i="10"/>
  <c r="G314" i="10"/>
  <c r="K314" i="10"/>
  <c r="O314" i="10"/>
  <c r="E314" i="10"/>
  <c r="M314" i="10"/>
  <c r="J314" i="10"/>
  <c r="I314" i="10"/>
  <c r="F314" i="10"/>
  <c r="N314" i="10"/>
  <c r="G347" i="10"/>
  <c r="K347" i="10"/>
  <c r="O347" i="10"/>
  <c r="E347" i="10"/>
  <c r="J347" i="10"/>
  <c r="P347" i="10"/>
  <c r="D347" i="10"/>
  <c r="I347" i="10"/>
  <c r="N347" i="10"/>
  <c r="H347" i="10"/>
  <c r="L347" i="10"/>
  <c r="F347" i="10"/>
  <c r="M347" i="10"/>
  <c r="D390" i="10"/>
  <c r="H390" i="10"/>
  <c r="L390" i="10"/>
  <c r="P390" i="10"/>
  <c r="F390" i="10"/>
  <c r="K390" i="10"/>
  <c r="E390" i="10"/>
  <c r="J390" i="10"/>
  <c r="O390" i="10"/>
  <c r="N390" i="10"/>
  <c r="G390" i="10"/>
  <c r="M390" i="10"/>
  <c r="I390" i="10"/>
  <c r="D9" i="10"/>
  <c r="H9" i="10"/>
  <c r="L9" i="10"/>
  <c r="P9" i="10"/>
  <c r="G9" i="10"/>
  <c r="K9" i="10"/>
  <c r="O9" i="10"/>
  <c r="I9" i="10"/>
  <c r="F9" i="10"/>
  <c r="N9" i="10"/>
  <c r="M9" i="10"/>
  <c r="J9" i="10"/>
  <c r="E9" i="10"/>
  <c r="D73" i="10"/>
  <c r="H73" i="10"/>
  <c r="L73" i="10"/>
  <c r="P73" i="10"/>
  <c r="G73" i="10"/>
  <c r="M73" i="10"/>
  <c r="F73" i="10"/>
  <c r="K73" i="10"/>
  <c r="I73" i="10"/>
  <c r="E73" i="10"/>
  <c r="O73" i="10"/>
  <c r="N73" i="10"/>
  <c r="J73" i="10"/>
  <c r="E137" i="10"/>
  <c r="I137" i="10"/>
  <c r="M137" i="10"/>
  <c r="D137" i="10"/>
  <c r="H137" i="10"/>
  <c r="L137" i="10"/>
  <c r="P137" i="10"/>
  <c r="F137" i="10"/>
  <c r="N137" i="10"/>
  <c r="K137" i="10"/>
  <c r="G137" i="10"/>
  <c r="O137" i="10"/>
  <c r="J137" i="10"/>
  <c r="G201" i="10"/>
  <c r="K201" i="10"/>
  <c r="O201" i="10"/>
  <c r="F201" i="10"/>
  <c r="J201" i="10"/>
  <c r="N201" i="10"/>
  <c r="H201" i="10"/>
  <c r="P201" i="10"/>
  <c r="E201" i="10"/>
  <c r="M201" i="10"/>
  <c r="L201" i="10"/>
  <c r="D201" i="10"/>
  <c r="I201" i="10"/>
  <c r="F265" i="10"/>
  <c r="J265" i="10"/>
  <c r="N265" i="10"/>
  <c r="E265" i="10"/>
  <c r="K265" i="10"/>
  <c r="P265" i="10"/>
  <c r="D265" i="10"/>
  <c r="I265" i="10"/>
  <c r="O265" i="10"/>
  <c r="G265" i="10"/>
  <c r="M265" i="10"/>
  <c r="L265" i="10"/>
  <c r="H265" i="10"/>
  <c r="E329" i="10"/>
  <c r="I329" i="10"/>
  <c r="M329" i="10"/>
  <c r="D329" i="10"/>
  <c r="J329" i="10"/>
  <c r="O329" i="10"/>
  <c r="H329" i="10"/>
  <c r="N329" i="10"/>
  <c r="G329" i="10"/>
  <c r="K329" i="10"/>
  <c r="F329" i="10"/>
  <c r="P329" i="10"/>
  <c r="L329" i="10"/>
  <c r="E393" i="10"/>
  <c r="I393" i="10"/>
  <c r="M393" i="10"/>
  <c r="D393" i="10"/>
  <c r="J393" i="10"/>
  <c r="O393" i="10"/>
  <c r="H393" i="10"/>
  <c r="N393" i="10"/>
  <c r="G393" i="10"/>
  <c r="F393" i="10"/>
  <c r="P393" i="10"/>
  <c r="K393" i="10"/>
  <c r="L393" i="10"/>
  <c r="F72" i="10"/>
  <c r="J72" i="10"/>
  <c r="N72" i="10"/>
  <c r="E72" i="10"/>
  <c r="I72" i="10"/>
  <c r="M72" i="10"/>
  <c r="G72" i="10"/>
  <c r="O72" i="10"/>
  <c r="D72" i="10"/>
  <c r="L72" i="10"/>
  <c r="H72" i="10"/>
  <c r="K72" i="10"/>
  <c r="P72" i="10"/>
  <c r="G158" i="10"/>
  <c r="K158" i="10"/>
  <c r="O158" i="10"/>
  <c r="E158" i="10"/>
  <c r="J158" i="10"/>
  <c r="P158" i="10"/>
  <c r="D158" i="10"/>
  <c r="I158" i="10"/>
  <c r="N158" i="10"/>
  <c r="L158" i="10"/>
  <c r="H158" i="10"/>
  <c r="F158" i="10"/>
  <c r="M158" i="10"/>
  <c r="D243" i="10"/>
  <c r="H243" i="10"/>
  <c r="L243" i="10"/>
  <c r="P243" i="10"/>
  <c r="I243" i="10"/>
  <c r="N243" i="10"/>
  <c r="G243" i="10"/>
  <c r="M243" i="10"/>
  <c r="E243" i="10"/>
  <c r="O243" i="10"/>
  <c r="K243" i="10"/>
  <c r="J243" i="10"/>
  <c r="F243" i="10"/>
  <c r="F328" i="10"/>
  <c r="J328" i="10"/>
  <c r="N328" i="10"/>
  <c r="G328" i="10"/>
  <c r="L328" i="10"/>
  <c r="E328" i="10"/>
  <c r="K328" i="10"/>
  <c r="P328" i="10"/>
  <c r="I328" i="10"/>
  <c r="H328" i="10"/>
  <c r="M328" i="10"/>
  <c r="D328" i="10"/>
  <c r="O328" i="10"/>
  <c r="G18" i="10"/>
  <c r="K18" i="10"/>
  <c r="O18" i="10"/>
  <c r="F18" i="10"/>
  <c r="J18" i="10"/>
  <c r="N18" i="10"/>
  <c r="D18" i="10"/>
  <c r="L18" i="10"/>
  <c r="I18" i="10"/>
  <c r="M18" i="10"/>
  <c r="H18" i="10"/>
  <c r="P18" i="10"/>
  <c r="E18" i="10"/>
  <c r="F132" i="10"/>
  <c r="J132" i="10"/>
  <c r="N132" i="10"/>
  <c r="E132" i="10"/>
  <c r="I132" i="10"/>
  <c r="M132" i="10"/>
  <c r="G132" i="10"/>
  <c r="O132" i="10"/>
  <c r="D132" i="10"/>
  <c r="L132" i="10"/>
  <c r="H132" i="10"/>
  <c r="P132" i="10"/>
  <c r="K132" i="10"/>
  <c r="E246" i="10"/>
  <c r="I246" i="10"/>
  <c r="M246" i="10"/>
  <c r="G246" i="10"/>
  <c r="L246" i="10"/>
  <c r="F246" i="10"/>
  <c r="K246" i="10"/>
  <c r="P246" i="10"/>
  <c r="H246" i="10"/>
  <c r="D246" i="10"/>
  <c r="O246" i="10"/>
  <c r="N246" i="10"/>
  <c r="J246" i="10"/>
  <c r="G359" i="10"/>
  <c r="K359" i="10"/>
  <c r="O359" i="10"/>
  <c r="D359" i="10"/>
  <c r="I359" i="10"/>
  <c r="N359" i="10"/>
  <c r="H359" i="10"/>
  <c r="M359" i="10"/>
  <c r="L359" i="10"/>
  <c r="E359" i="10"/>
  <c r="J359" i="10"/>
  <c r="P359" i="10"/>
  <c r="F359" i="10"/>
  <c r="G74" i="10"/>
  <c r="K74" i="10"/>
  <c r="O74" i="10"/>
  <c r="E74" i="10"/>
  <c r="J74" i="10"/>
  <c r="P74" i="10"/>
  <c r="D74" i="10"/>
  <c r="I74" i="10"/>
  <c r="N74" i="10"/>
  <c r="F74" i="10"/>
  <c r="M74" i="10"/>
  <c r="H74" i="10"/>
  <c r="L74" i="10"/>
  <c r="F187" i="10"/>
  <c r="J187" i="10"/>
  <c r="N187" i="10"/>
  <c r="G187" i="10"/>
  <c r="L187" i="10"/>
  <c r="E187" i="10"/>
  <c r="K187" i="10"/>
  <c r="P187" i="10"/>
  <c r="H187" i="10"/>
  <c r="D187" i="10"/>
  <c r="O187" i="10"/>
  <c r="I187" i="10"/>
  <c r="M187" i="10"/>
  <c r="F300" i="10"/>
  <c r="J300" i="10"/>
  <c r="N300" i="10"/>
  <c r="E300" i="10"/>
  <c r="I300" i="10"/>
  <c r="M300" i="10"/>
  <c r="K300" i="10"/>
  <c r="H300" i="10"/>
  <c r="P300" i="10"/>
  <c r="O300" i="10"/>
  <c r="L300" i="10"/>
  <c r="D300" i="10"/>
  <c r="G300" i="10"/>
  <c r="E12" i="10"/>
  <c r="I12" i="10"/>
  <c r="M12" i="10"/>
  <c r="D12" i="10"/>
  <c r="H12" i="10"/>
  <c r="L12" i="10"/>
  <c r="P12" i="10"/>
  <c r="J12" i="10"/>
  <c r="G12" i="10"/>
  <c r="O12" i="10"/>
  <c r="K12" i="10"/>
  <c r="F12" i="10"/>
  <c r="N12" i="10"/>
  <c r="G240" i="10"/>
  <c r="K240" i="10"/>
  <c r="O240" i="10"/>
  <c r="E240" i="10"/>
  <c r="J240" i="10"/>
  <c r="P240" i="10"/>
  <c r="D240" i="10"/>
  <c r="I240" i="10"/>
  <c r="N240" i="10"/>
  <c r="L240" i="10"/>
  <c r="H240" i="10"/>
  <c r="F240" i="10"/>
  <c r="M240" i="10"/>
  <c r="F64" i="10"/>
  <c r="J64" i="10"/>
  <c r="N64" i="10"/>
  <c r="E64" i="10"/>
  <c r="I64" i="10"/>
  <c r="M64" i="10"/>
  <c r="G64" i="10"/>
  <c r="O64" i="10"/>
  <c r="D64" i="10"/>
  <c r="L64" i="10"/>
  <c r="P64" i="10"/>
  <c r="K64" i="10"/>
  <c r="H64" i="10"/>
  <c r="F292" i="10"/>
  <c r="J292" i="10"/>
  <c r="N292" i="10"/>
  <c r="E292" i="10"/>
  <c r="I292" i="10"/>
  <c r="M292" i="10"/>
  <c r="K292" i="10"/>
  <c r="H292" i="10"/>
  <c r="P292" i="10"/>
  <c r="G292" i="10"/>
  <c r="L292" i="10"/>
  <c r="O292" i="10"/>
  <c r="D292" i="10"/>
  <c r="D342" i="10"/>
  <c r="H342" i="10"/>
  <c r="L342" i="10"/>
  <c r="P342" i="10"/>
  <c r="F342" i="10"/>
  <c r="K342" i="10"/>
  <c r="E342" i="10"/>
  <c r="J342" i="10"/>
  <c r="O342" i="10"/>
  <c r="I342" i="10"/>
  <c r="G342" i="10"/>
  <c r="M342" i="10"/>
  <c r="N342" i="10"/>
  <c r="G375" i="10"/>
  <c r="K375" i="10"/>
  <c r="O375" i="10"/>
  <c r="D375" i="10"/>
  <c r="I375" i="10"/>
  <c r="N375" i="10"/>
  <c r="H375" i="10"/>
  <c r="M375" i="10"/>
  <c r="F375" i="10"/>
  <c r="J375" i="10"/>
  <c r="E375" i="10"/>
  <c r="P375" i="10"/>
  <c r="L375" i="10"/>
  <c r="F15" i="10"/>
  <c r="J15" i="10"/>
  <c r="N15" i="10"/>
  <c r="E15" i="10"/>
  <c r="I15" i="10"/>
  <c r="M15" i="10"/>
  <c r="K15" i="10"/>
  <c r="H15" i="10"/>
  <c r="P15" i="10"/>
  <c r="D15" i="10"/>
  <c r="O15" i="10"/>
  <c r="G15" i="10"/>
  <c r="L15" i="10"/>
  <c r="D13" i="10"/>
  <c r="H13" i="10"/>
  <c r="L13" i="10"/>
  <c r="P13" i="10"/>
  <c r="G13" i="10"/>
  <c r="K13" i="10"/>
  <c r="O13" i="10"/>
  <c r="E13" i="10"/>
  <c r="M13" i="10"/>
  <c r="J13" i="10"/>
  <c r="N13" i="10"/>
  <c r="I13" i="10"/>
  <c r="F13" i="10"/>
  <c r="E125" i="10"/>
  <c r="I125" i="10"/>
  <c r="M125" i="10"/>
  <c r="D125" i="10"/>
  <c r="J125" i="10"/>
  <c r="O125" i="10"/>
  <c r="H125" i="10"/>
  <c r="N125" i="10"/>
  <c r="F125" i="10"/>
  <c r="P125" i="10"/>
  <c r="L125" i="10"/>
  <c r="K125" i="10"/>
  <c r="G125" i="10"/>
  <c r="F253" i="10"/>
  <c r="J253" i="10"/>
  <c r="N253" i="10"/>
  <c r="G253" i="10"/>
  <c r="L253" i="10"/>
  <c r="E253" i="10"/>
  <c r="K253" i="10"/>
  <c r="P253" i="10"/>
  <c r="M253" i="10"/>
  <c r="I253" i="10"/>
  <c r="H253" i="10"/>
  <c r="D253" i="10"/>
  <c r="O253" i="10"/>
  <c r="E365" i="10"/>
  <c r="I365" i="10"/>
  <c r="M365" i="10"/>
  <c r="F365" i="10"/>
  <c r="K365" i="10"/>
  <c r="P365" i="10"/>
  <c r="D365" i="10"/>
  <c r="J365" i="10"/>
  <c r="O365" i="10"/>
  <c r="H365" i="10"/>
  <c r="L365" i="10"/>
  <c r="G365" i="10"/>
  <c r="N365" i="10"/>
  <c r="F120" i="10"/>
  <c r="J120" i="10"/>
  <c r="N120" i="10"/>
  <c r="E120" i="10"/>
  <c r="K120" i="10"/>
  <c r="P120" i="10"/>
  <c r="D120" i="10"/>
  <c r="I120" i="10"/>
  <c r="O120" i="10"/>
  <c r="G120" i="10"/>
  <c r="M120" i="10"/>
  <c r="L120" i="10"/>
  <c r="H120" i="10"/>
  <c r="G291" i="10"/>
  <c r="K291" i="10"/>
  <c r="O291" i="10"/>
  <c r="F291" i="10"/>
  <c r="J291" i="10"/>
  <c r="N291" i="10"/>
  <c r="H291" i="10"/>
  <c r="P291" i="10"/>
  <c r="E291" i="10"/>
  <c r="M291" i="10"/>
  <c r="D291" i="10"/>
  <c r="I291" i="10"/>
  <c r="L291" i="10"/>
  <c r="G82" i="10"/>
  <c r="K82" i="10"/>
  <c r="O82" i="10"/>
  <c r="H82" i="10"/>
  <c r="M82" i="10"/>
  <c r="F82" i="10"/>
  <c r="L82" i="10"/>
  <c r="I82" i="10"/>
  <c r="E82" i="10"/>
  <c r="P82" i="10"/>
  <c r="J82" i="10"/>
  <c r="D82" i="10"/>
  <c r="N82" i="10"/>
  <c r="D310" i="10"/>
  <c r="H310" i="10"/>
  <c r="L310" i="10"/>
  <c r="P310" i="10"/>
  <c r="G310" i="10"/>
  <c r="K310" i="10"/>
  <c r="O310" i="10"/>
  <c r="I310" i="10"/>
  <c r="F310" i="10"/>
  <c r="N310" i="10"/>
  <c r="M310" i="10"/>
  <c r="E310" i="10"/>
  <c r="J310" i="10"/>
  <c r="D138" i="10"/>
  <c r="H138" i="10"/>
  <c r="L138" i="10"/>
  <c r="P138" i="10"/>
  <c r="G138" i="10"/>
  <c r="K138" i="10"/>
  <c r="O138" i="10"/>
  <c r="I138" i="10"/>
  <c r="F138" i="10"/>
  <c r="N138" i="10"/>
  <c r="J138" i="10"/>
  <c r="E138" i="10"/>
  <c r="M138" i="10"/>
  <c r="F336" i="10"/>
  <c r="J336" i="10"/>
  <c r="N336" i="10"/>
  <c r="D336" i="10"/>
  <c r="I336" i="10"/>
  <c r="O336" i="10"/>
  <c r="H336" i="10"/>
  <c r="M336" i="10"/>
  <c r="L336" i="10"/>
  <c r="K336" i="10"/>
  <c r="E336" i="10"/>
  <c r="P336" i="10"/>
  <c r="G336" i="10"/>
  <c r="G311" i="10"/>
  <c r="K311" i="10"/>
  <c r="O311" i="10"/>
  <c r="F311" i="10"/>
  <c r="J311" i="10"/>
  <c r="N311" i="10"/>
  <c r="D311" i="10"/>
  <c r="L311" i="10"/>
  <c r="I311" i="10"/>
  <c r="P311" i="10"/>
  <c r="M311" i="10"/>
  <c r="E311" i="10"/>
  <c r="H311" i="10"/>
  <c r="G363" i="10"/>
  <c r="K363" i="10"/>
  <c r="O363" i="10"/>
  <c r="E363" i="10"/>
  <c r="J363" i="10"/>
  <c r="P363" i="10"/>
  <c r="D363" i="10"/>
  <c r="I363" i="10"/>
  <c r="N363" i="10"/>
  <c r="M363" i="10"/>
  <c r="F363" i="10"/>
  <c r="L363" i="10"/>
  <c r="H363" i="10"/>
  <c r="D290" i="10"/>
  <c r="H290" i="10"/>
  <c r="L290" i="10"/>
  <c r="P290" i="10"/>
  <c r="G290" i="10"/>
  <c r="K290" i="10"/>
  <c r="O290" i="10"/>
  <c r="E290" i="10"/>
  <c r="M290" i="10"/>
  <c r="J290" i="10"/>
  <c r="I290" i="10"/>
  <c r="N290" i="10"/>
  <c r="F290" i="10"/>
  <c r="F384" i="10"/>
  <c r="J384" i="10"/>
  <c r="N384" i="10"/>
  <c r="D384" i="10"/>
  <c r="I384" i="10"/>
  <c r="O384" i="10"/>
  <c r="H384" i="10"/>
  <c r="M384" i="10"/>
  <c r="G384" i="10"/>
  <c r="K384" i="10"/>
  <c r="E384" i="10"/>
  <c r="P384" i="10"/>
  <c r="L384" i="10"/>
  <c r="E141" i="10"/>
  <c r="I141" i="10"/>
  <c r="M141" i="10"/>
  <c r="D141" i="10"/>
  <c r="H141" i="10"/>
  <c r="L141" i="10"/>
  <c r="P141" i="10"/>
  <c r="J141" i="10"/>
  <c r="G141" i="10"/>
  <c r="O141" i="10"/>
  <c r="N141" i="10"/>
  <c r="F141" i="10"/>
  <c r="K141" i="10"/>
  <c r="E285" i="10"/>
  <c r="I285" i="10"/>
  <c r="M285" i="10"/>
  <c r="D285" i="10"/>
  <c r="H285" i="10"/>
  <c r="L285" i="10"/>
  <c r="P285" i="10"/>
  <c r="F285" i="10"/>
  <c r="N285" i="10"/>
  <c r="K285" i="10"/>
  <c r="O285" i="10"/>
  <c r="G285" i="10"/>
  <c r="J285" i="10"/>
  <c r="G14" i="10"/>
  <c r="K14" i="10"/>
  <c r="O14" i="10"/>
  <c r="F14" i="10"/>
  <c r="J14" i="10"/>
  <c r="N14" i="10"/>
  <c r="H14" i="10"/>
  <c r="P14" i="10"/>
  <c r="E14" i="10"/>
  <c r="M14" i="10"/>
  <c r="L14" i="10"/>
  <c r="I14" i="10"/>
  <c r="D14" i="10"/>
  <c r="E184" i="10"/>
  <c r="I184" i="10"/>
  <c r="M184" i="10"/>
  <c r="H184" i="10"/>
  <c r="N184" i="10"/>
  <c r="G184" i="10"/>
  <c r="L184" i="10"/>
  <c r="D184" i="10"/>
  <c r="O184" i="10"/>
  <c r="K184" i="10"/>
  <c r="F184" i="10"/>
  <c r="J184" i="10"/>
  <c r="P184" i="10"/>
  <c r="G355" i="10"/>
  <c r="K355" i="10"/>
  <c r="O355" i="10"/>
  <c r="H355" i="10"/>
  <c r="M355" i="10"/>
  <c r="F355" i="10"/>
  <c r="L355" i="10"/>
  <c r="J355" i="10"/>
  <c r="N355" i="10"/>
  <c r="I355" i="10"/>
  <c r="D355" i="10"/>
  <c r="E355" i="10"/>
  <c r="P355" i="10"/>
  <c r="F167" i="10"/>
  <c r="J167" i="10"/>
  <c r="N167" i="10"/>
  <c r="E167" i="10"/>
  <c r="K167" i="10"/>
  <c r="P167" i="10"/>
  <c r="D167" i="10"/>
  <c r="I167" i="10"/>
  <c r="O167" i="10"/>
  <c r="L167" i="10"/>
  <c r="H167" i="10"/>
  <c r="M167" i="10"/>
  <c r="G167" i="10"/>
  <c r="G395" i="10"/>
  <c r="K395" i="10"/>
  <c r="O395" i="10"/>
  <c r="E395" i="10"/>
  <c r="J395" i="10"/>
  <c r="P395" i="10"/>
  <c r="D395" i="10"/>
  <c r="I395" i="10"/>
  <c r="N395" i="10"/>
  <c r="M395" i="10"/>
  <c r="H395" i="10"/>
  <c r="L395" i="10"/>
  <c r="F395" i="10"/>
  <c r="E223" i="10"/>
  <c r="I223" i="10"/>
  <c r="M223" i="10"/>
  <c r="D223" i="10"/>
  <c r="H223" i="10"/>
  <c r="L223" i="10"/>
  <c r="P223" i="10"/>
  <c r="J223" i="10"/>
  <c r="G223" i="10"/>
  <c r="O223" i="10"/>
  <c r="F223" i="10"/>
  <c r="N223" i="10"/>
  <c r="K223" i="10"/>
  <c r="F140" i="10"/>
  <c r="J140" i="10"/>
  <c r="N140" i="10"/>
  <c r="E140" i="10"/>
  <c r="I140" i="10"/>
  <c r="M140" i="10"/>
  <c r="G140" i="10"/>
  <c r="O140" i="10"/>
  <c r="D140" i="10"/>
  <c r="L140" i="10"/>
  <c r="P140" i="10"/>
  <c r="K140" i="10"/>
  <c r="H140" i="10"/>
  <c r="D192" i="10"/>
  <c r="H192" i="10"/>
  <c r="L192" i="10"/>
  <c r="P192" i="10"/>
  <c r="G192" i="10"/>
  <c r="K192" i="10"/>
  <c r="O192" i="10"/>
  <c r="E192" i="10"/>
  <c r="M192" i="10"/>
  <c r="J192" i="10"/>
  <c r="F192" i="10"/>
  <c r="I192" i="10"/>
  <c r="N192" i="10"/>
  <c r="E176" i="10"/>
  <c r="I176" i="10"/>
  <c r="M176" i="10"/>
  <c r="F176" i="10"/>
  <c r="K176" i="10"/>
  <c r="P176" i="10"/>
  <c r="D176" i="10"/>
  <c r="J176" i="10"/>
  <c r="O176" i="10"/>
  <c r="L176" i="10"/>
  <c r="H176" i="10"/>
  <c r="G176" i="10"/>
  <c r="N176" i="10"/>
  <c r="D271" i="10"/>
  <c r="H271" i="10"/>
  <c r="L271" i="10"/>
  <c r="P271" i="10"/>
  <c r="G271" i="10"/>
  <c r="M271" i="10"/>
  <c r="F271" i="10"/>
  <c r="K271" i="10"/>
  <c r="N271" i="10"/>
  <c r="J271" i="10"/>
  <c r="I271" i="10"/>
  <c r="O271" i="10"/>
  <c r="E271" i="10"/>
  <c r="E305" i="10"/>
  <c r="I305" i="10"/>
  <c r="M305" i="10"/>
  <c r="D305" i="10"/>
  <c r="H305" i="10"/>
  <c r="L305" i="10"/>
  <c r="P305" i="10"/>
  <c r="J305" i="10"/>
  <c r="G305" i="10"/>
  <c r="O305" i="10"/>
  <c r="N305" i="10"/>
  <c r="K305" i="10"/>
  <c r="F305" i="10"/>
  <c r="E211" i="10"/>
  <c r="I211" i="10"/>
  <c r="M211" i="10"/>
  <c r="D211" i="10"/>
  <c r="H211" i="10"/>
  <c r="L211" i="10"/>
  <c r="P211" i="10"/>
  <c r="F211" i="10"/>
  <c r="N211" i="10"/>
  <c r="K211" i="10"/>
  <c r="O211" i="10"/>
  <c r="J211" i="10"/>
  <c r="G211" i="10"/>
  <c r="E90" i="10"/>
  <c r="I90" i="10"/>
  <c r="M90" i="10"/>
  <c r="D90" i="10"/>
  <c r="H90" i="10"/>
  <c r="L90" i="10"/>
  <c r="P90" i="10"/>
  <c r="J90" i="10"/>
  <c r="G90" i="10"/>
  <c r="O90" i="10"/>
  <c r="K90" i="10"/>
  <c r="F90" i="10"/>
  <c r="N90" i="10"/>
  <c r="F144" i="10"/>
  <c r="J144" i="10"/>
  <c r="N144" i="10"/>
  <c r="E144" i="10"/>
  <c r="I144" i="10"/>
  <c r="M144" i="10"/>
  <c r="K144" i="10"/>
  <c r="H144" i="10"/>
  <c r="P144" i="10"/>
  <c r="L144" i="10"/>
  <c r="G144" i="10"/>
  <c r="D144" i="10"/>
  <c r="O144" i="10"/>
  <c r="G383" i="10"/>
  <c r="K383" i="10"/>
  <c r="O383" i="10"/>
  <c r="F383" i="10"/>
  <c r="L383" i="10"/>
  <c r="E383" i="10"/>
  <c r="J383" i="10"/>
  <c r="P383" i="10"/>
  <c r="I383" i="10"/>
  <c r="H383" i="10"/>
  <c r="M383" i="10"/>
  <c r="D383" i="10"/>
  <c r="N383" i="10"/>
  <c r="D91" i="10"/>
  <c r="H91" i="10"/>
  <c r="L91" i="10"/>
  <c r="P91" i="10"/>
  <c r="G91" i="10"/>
  <c r="K91" i="10"/>
  <c r="O91" i="10"/>
  <c r="E91" i="10"/>
  <c r="M91" i="10"/>
  <c r="J91" i="10"/>
  <c r="N91" i="10"/>
  <c r="I91" i="10"/>
  <c r="F91" i="10"/>
  <c r="F101" i="10"/>
  <c r="J101" i="10"/>
  <c r="N101" i="10"/>
  <c r="E101" i="10"/>
  <c r="I101" i="10"/>
  <c r="M101" i="10"/>
  <c r="K101" i="10"/>
  <c r="H101" i="10"/>
  <c r="P101" i="10"/>
  <c r="L101" i="10"/>
  <c r="G101" i="10"/>
  <c r="D101" i="10"/>
  <c r="O101" i="10"/>
  <c r="E293" i="10"/>
  <c r="I293" i="10"/>
  <c r="M293" i="10"/>
  <c r="D293" i="10"/>
  <c r="H293" i="10"/>
  <c r="L293" i="10"/>
  <c r="P293" i="10"/>
  <c r="F293" i="10"/>
  <c r="N293" i="10"/>
  <c r="K293" i="10"/>
  <c r="J293" i="10"/>
  <c r="G293" i="10"/>
  <c r="O293" i="10"/>
  <c r="D110" i="10"/>
  <c r="H110" i="10"/>
  <c r="L110" i="10"/>
  <c r="P110" i="10"/>
  <c r="G110" i="10"/>
  <c r="M110" i="10"/>
  <c r="F110" i="10"/>
  <c r="K110" i="10"/>
  <c r="I110" i="10"/>
  <c r="E110" i="10"/>
  <c r="O110" i="10"/>
  <c r="N110" i="10"/>
  <c r="J110" i="10"/>
  <c r="F68" i="10"/>
  <c r="J68" i="10"/>
  <c r="N68" i="10"/>
  <c r="E68" i="10"/>
  <c r="I68" i="10"/>
  <c r="M68" i="10"/>
  <c r="K68" i="10"/>
  <c r="H68" i="10"/>
  <c r="P68" i="10"/>
  <c r="L68" i="10"/>
  <c r="G68" i="10"/>
  <c r="D68" i="10"/>
  <c r="O68" i="10"/>
  <c r="G236" i="10"/>
  <c r="K236" i="10"/>
  <c r="O236" i="10"/>
  <c r="D236" i="10"/>
  <c r="I236" i="10"/>
  <c r="N236" i="10"/>
  <c r="H236" i="10"/>
  <c r="M236" i="10"/>
  <c r="J236" i="10"/>
  <c r="F236" i="10"/>
  <c r="P236" i="10"/>
  <c r="E236" i="10"/>
  <c r="L236" i="10"/>
  <c r="F340" i="10"/>
  <c r="J340" i="10"/>
  <c r="N340" i="10"/>
  <c r="E340" i="10"/>
  <c r="K340" i="10"/>
  <c r="P340" i="10"/>
  <c r="D340" i="10"/>
  <c r="I340" i="10"/>
  <c r="O340" i="10"/>
  <c r="M340" i="10"/>
  <c r="L340" i="10"/>
  <c r="G340" i="10"/>
  <c r="H340" i="10"/>
  <c r="G6" i="10"/>
  <c r="K6" i="10"/>
  <c r="O6" i="10"/>
  <c r="F6" i="10"/>
  <c r="J6" i="10"/>
  <c r="N6" i="10"/>
  <c r="H6" i="10"/>
  <c r="P6" i="10"/>
  <c r="E6" i="10"/>
  <c r="M6" i="10"/>
  <c r="I6" i="10"/>
  <c r="D6" i="10"/>
  <c r="L6" i="10"/>
  <c r="D25" i="10"/>
  <c r="H25" i="10"/>
  <c r="L25" i="10"/>
  <c r="P25" i="10"/>
  <c r="G25" i="10"/>
  <c r="K25" i="10"/>
  <c r="O25" i="10"/>
  <c r="I25" i="10"/>
  <c r="F25" i="10"/>
  <c r="N25" i="10"/>
  <c r="M25" i="10"/>
  <c r="E25" i="10"/>
  <c r="J25" i="10"/>
  <c r="E281" i="10"/>
  <c r="I281" i="10"/>
  <c r="M281" i="10"/>
  <c r="D281" i="10"/>
  <c r="H281" i="10"/>
  <c r="L281" i="10"/>
  <c r="P281" i="10"/>
  <c r="J281" i="10"/>
  <c r="G281" i="10"/>
  <c r="O281" i="10"/>
  <c r="F281" i="10"/>
  <c r="N281" i="10"/>
  <c r="K281" i="10"/>
  <c r="G264" i="10"/>
  <c r="K264" i="10"/>
  <c r="O264" i="10"/>
  <c r="H264" i="10"/>
  <c r="M264" i="10"/>
  <c r="F264" i="10"/>
  <c r="L264" i="10"/>
  <c r="I264" i="10"/>
  <c r="E264" i="10"/>
  <c r="P264" i="10"/>
  <c r="N264" i="10"/>
  <c r="J264" i="10"/>
  <c r="D264" i="10"/>
  <c r="E160" i="10"/>
  <c r="I160" i="10"/>
  <c r="M160" i="10"/>
  <c r="F160" i="10"/>
  <c r="K160" i="10"/>
  <c r="P160" i="10"/>
  <c r="D160" i="10"/>
  <c r="J160" i="10"/>
  <c r="O160" i="10"/>
  <c r="G160" i="10"/>
  <c r="N160" i="10"/>
  <c r="L160" i="10"/>
  <c r="H160" i="10"/>
  <c r="E102" i="10"/>
  <c r="I102" i="10"/>
  <c r="M102" i="10"/>
  <c r="D102" i="10"/>
  <c r="H102" i="10"/>
  <c r="L102" i="10"/>
  <c r="P102" i="10"/>
  <c r="F102" i="10"/>
  <c r="N102" i="10"/>
  <c r="K102" i="10"/>
  <c r="O102" i="10"/>
  <c r="J102" i="10"/>
  <c r="G102" i="10"/>
  <c r="D298" i="10"/>
  <c r="H298" i="10"/>
  <c r="L298" i="10"/>
  <c r="P298" i="10"/>
  <c r="G298" i="10"/>
  <c r="K298" i="10"/>
  <c r="O298" i="10"/>
  <c r="E298" i="10"/>
  <c r="M298" i="10"/>
  <c r="J298" i="10"/>
  <c r="I298" i="10"/>
  <c r="N298" i="10"/>
  <c r="F298" i="10"/>
  <c r="F34" i="10"/>
  <c r="J34" i="10"/>
  <c r="N34" i="10"/>
  <c r="E34" i="10"/>
  <c r="I34" i="10"/>
  <c r="M34" i="10"/>
  <c r="K34" i="10"/>
  <c r="H34" i="10"/>
  <c r="P34" i="10"/>
  <c r="D34" i="10"/>
  <c r="O34" i="10"/>
  <c r="L34" i="10"/>
  <c r="G34" i="10"/>
  <c r="D157" i="10"/>
  <c r="H157" i="10"/>
  <c r="L157" i="10"/>
  <c r="P157" i="10"/>
  <c r="G157" i="10"/>
  <c r="M157" i="10"/>
  <c r="F157" i="10"/>
  <c r="K157" i="10"/>
  <c r="N157" i="10"/>
  <c r="J157" i="10"/>
  <c r="O157" i="10"/>
  <c r="I157" i="10"/>
  <c r="E157" i="10"/>
  <c r="D334" i="10"/>
  <c r="H334" i="10"/>
  <c r="L334" i="10"/>
  <c r="P334" i="10"/>
  <c r="I334" i="10"/>
  <c r="N334" i="10"/>
  <c r="G334" i="10"/>
  <c r="M334" i="10"/>
  <c r="F334" i="10"/>
  <c r="E334" i="10"/>
  <c r="O334" i="10"/>
  <c r="J334" i="10"/>
  <c r="K334" i="10"/>
  <c r="D394" i="10"/>
  <c r="H394" i="10"/>
  <c r="L394" i="10"/>
  <c r="P394" i="10"/>
  <c r="G394" i="10"/>
  <c r="M394" i="10"/>
  <c r="F394" i="10"/>
  <c r="K394" i="10"/>
  <c r="E394" i="10"/>
  <c r="O394" i="10"/>
  <c r="I394" i="10"/>
  <c r="N394" i="10"/>
  <c r="J394" i="10"/>
  <c r="E106" i="10"/>
  <c r="I106" i="10"/>
  <c r="M106" i="10"/>
  <c r="D106" i="10"/>
  <c r="H106" i="10"/>
  <c r="L106" i="10"/>
  <c r="P106" i="10"/>
  <c r="J106" i="10"/>
  <c r="G106" i="10"/>
  <c r="O106" i="10"/>
  <c r="K106" i="10"/>
  <c r="F106" i="10"/>
  <c r="N106" i="10"/>
  <c r="F56" i="10"/>
  <c r="J56" i="10"/>
  <c r="N56" i="10"/>
  <c r="E56" i="10"/>
  <c r="I56" i="10"/>
  <c r="M56" i="10"/>
  <c r="G56" i="10"/>
  <c r="O56" i="10"/>
  <c r="D56" i="10"/>
  <c r="L56" i="10"/>
  <c r="H56" i="10"/>
  <c r="P56" i="10"/>
  <c r="K56" i="10"/>
  <c r="D224" i="10"/>
  <c r="H224" i="10"/>
  <c r="L224" i="10"/>
  <c r="P224" i="10"/>
  <c r="G224" i="10"/>
  <c r="K224" i="10"/>
  <c r="O224" i="10"/>
  <c r="E224" i="10"/>
  <c r="M224" i="10"/>
  <c r="J224" i="10"/>
  <c r="F224" i="10"/>
  <c r="I224" i="10"/>
  <c r="N224" i="10"/>
  <c r="D17" i="10"/>
  <c r="H17" i="10"/>
  <c r="L17" i="10"/>
  <c r="P17" i="10"/>
  <c r="G17" i="10"/>
  <c r="K17" i="10"/>
  <c r="O17" i="10"/>
  <c r="I17" i="10"/>
  <c r="F17" i="10"/>
  <c r="N17" i="10"/>
  <c r="J17" i="10"/>
  <c r="E17" i="10"/>
  <c r="M17" i="10"/>
  <c r="E65" i="10"/>
  <c r="I65" i="10"/>
  <c r="M65" i="10"/>
  <c r="D65" i="10"/>
  <c r="H65" i="10"/>
  <c r="L65" i="10"/>
  <c r="P65" i="10"/>
  <c r="J65" i="10"/>
  <c r="G65" i="10"/>
  <c r="O65" i="10"/>
  <c r="N65" i="10"/>
  <c r="F65" i="10"/>
  <c r="K65" i="10"/>
  <c r="G193" i="10"/>
  <c r="K193" i="10"/>
  <c r="O193" i="10"/>
  <c r="F193" i="10"/>
  <c r="J193" i="10"/>
  <c r="N193" i="10"/>
  <c r="H193" i="10"/>
  <c r="P193" i="10"/>
  <c r="E193" i="10"/>
  <c r="M193" i="10"/>
  <c r="I193" i="10"/>
  <c r="L193" i="10"/>
  <c r="D193" i="10"/>
  <c r="E321" i="10"/>
  <c r="I321" i="10"/>
  <c r="M321" i="10"/>
  <c r="G321" i="10"/>
  <c r="L321" i="10"/>
  <c r="F321" i="10"/>
  <c r="K321" i="10"/>
  <c r="P321" i="10"/>
  <c r="D321" i="10"/>
  <c r="O321" i="10"/>
  <c r="H321" i="10"/>
  <c r="J321" i="10"/>
  <c r="N321" i="10"/>
  <c r="D62" i="10"/>
  <c r="H62" i="10"/>
  <c r="L62" i="10"/>
  <c r="P62" i="10"/>
  <c r="G62" i="10"/>
  <c r="K62" i="10"/>
  <c r="O62" i="10"/>
  <c r="I62" i="10"/>
  <c r="F62" i="10"/>
  <c r="N62" i="10"/>
  <c r="J62" i="10"/>
  <c r="E62" i="10"/>
  <c r="M62" i="10"/>
  <c r="D232" i="10"/>
  <c r="H232" i="10"/>
  <c r="L232" i="10"/>
  <c r="P232" i="10"/>
  <c r="G232" i="10"/>
  <c r="K232" i="10"/>
  <c r="O232" i="10"/>
  <c r="E232" i="10"/>
  <c r="M232" i="10"/>
  <c r="J232" i="10"/>
  <c r="N232" i="10"/>
  <c r="I232" i="10"/>
  <c r="F232" i="10"/>
  <c r="G403" i="10"/>
  <c r="K403" i="10"/>
  <c r="O403" i="10"/>
  <c r="F403" i="10"/>
  <c r="J403" i="10"/>
  <c r="N403" i="10"/>
  <c r="E403" i="10"/>
  <c r="M403" i="10"/>
  <c r="P403" i="10"/>
  <c r="D403" i="10"/>
  <c r="L403" i="10"/>
  <c r="H403" i="10"/>
  <c r="I403" i="10"/>
  <c r="E231" i="10"/>
  <c r="I231" i="10"/>
  <c r="M231" i="10"/>
  <c r="D231" i="10"/>
  <c r="H231" i="10"/>
  <c r="L231" i="10"/>
  <c r="P231" i="10"/>
  <c r="J231" i="10"/>
  <c r="G231" i="10"/>
  <c r="O231" i="10"/>
  <c r="K231" i="10"/>
  <c r="F231" i="10"/>
  <c r="N231" i="10"/>
  <c r="G59" i="10"/>
  <c r="K59" i="10"/>
  <c r="O59" i="10"/>
  <c r="F59" i="10"/>
  <c r="J59" i="10"/>
  <c r="N59" i="10"/>
  <c r="H59" i="10"/>
  <c r="P59" i="10"/>
  <c r="E59" i="10"/>
  <c r="M59" i="10"/>
  <c r="L59" i="10"/>
  <c r="I59" i="10"/>
  <c r="D59" i="10"/>
  <c r="G287" i="10"/>
  <c r="K287" i="10"/>
  <c r="O287" i="10"/>
  <c r="F287" i="10"/>
  <c r="J287" i="10"/>
  <c r="N287" i="10"/>
  <c r="D287" i="10"/>
  <c r="L287" i="10"/>
  <c r="I287" i="10"/>
  <c r="H287" i="10"/>
  <c r="P287" i="10"/>
  <c r="E287" i="10"/>
  <c r="M287" i="10"/>
  <c r="D212" i="10"/>
  <c r="H212" i="10"/>
  <c r="L212" i="10"/>
  <c r="P212" i="10"/>
  <c r="G212" i="10"/>
  <c r="K212" i="10"/>
  <c r="O212" i="10"/>
  <c r="I212" i="10"/>
  <c r="F212" i="10"/>
  <c r="N212" i="10"/>
  <c r="M212" i="10"/>
  <c r="E212" i="10"/>
  <c r="J212" i="10"/>
  <c r="D263" i="10"/>
  <c r="H263" i="10"/>
  <c r="L263" i="10"/>
  <c r="P263" i="10"/>
  <c r="E263" i="10"/>
  <c r="J263" i="10"/>
  <c r="O263" i="10"/>
  <c r="I263" i="10"/>
  <c r="N263" i="10"/>
  <c r="K263" i="10"/>
  <c r="G263" i="10"/>
  <c r="F263" i="10"/>
  <c r="M263" i="10"/>
  <c r="D204" i="10"/>
  <c r="H204" i="10"/>
  <c r="L204" i="10"/>
  <c r="P204" i="10"/>
  <c r="G204" i="10"/>
  <c r="K204" i="10"/>
  <c r="O204" i="10"/>
  <c r="I204" i="10"/>
  <c r="F204" i="10"/>
  <c r="N204" i="10"/>
  <c r="J204" i="10"/>
  <c r="M204" i="10"/>
  <c r="E204" i="10"/>
  <c r="G299" i="10"/>
  <c r="K299" i="10"/>
  <c r="O299" i="10"/>
  <c r="F299" i="10"/>
  <c r="J299" i="10"/>
  <c r="N299" i="10"/>
  <c r="H299" i="10"/>
  <c r="P299" i="10"/>
  <c r="E299" i="10"/>
  <c r="M299" i="10"/>
  <c r="L299" i="10"/>
  <c r="D299" i="10"/>
  <c r="I299" i="10"/>
  <c r="E117" i="10"/>
  <c r="I117" i="10"/>
  <c r="M117" i="10"/>
  <c r="G117" i="10"/>
  <c r="L117" i="10"/>
  <c r="F117" i="10"/>
  <c r="K117" i="10"/>
  <c r="P117" i="10"/>
  <c r="N117" i="10"/>
  <c r="J117" i="10"/>
  <c r="O117" i="10"/>
  <c r="H117" i="10"/>
  <c r="D117" i="10"/>
  <c r="F245" i="10"/>
  <c r="J245" i="10"/>
  <c r="N245" i="10"/>
  <c r="D245" i="10"/>
  <c r="I245" i="10"/>
  <c r="O245" i="10"/>
  <c r="H245" i="10"/>
  <c r="M245" i="10"/>
  <c r="K245" i="10"/>
  <c r="G245" i="10"/>
  <c r="E245" i="10"/>
  <c r="P245" i="10"/>
  <c r="L245" i="10"/>
  <c r="E373" i="10"/>
  <c r="I373" i="10"/>
  <c r="M373" i="10"/>
  <c r="H373" i="10"/>
  <c r="N373" i="10"/>
  <c r="G373" i="10"/>
  <c r="L373" i="10"/>
  <c r="K373" i="10"/>
  <c r="O373" i="10"/>
  <c r="J373" i="10"/>
  <c r="D373" i="10"/>
  <c r="F373" i="10"/>
  <c r="P373" i="10"/>
  <c r="G131" i="10"/>
  <c r="K131" i="10"/>
  <c r="O131" i="10"/>
  <c r="F131" i="10"/>
  <c r="J131" i="10"/>
  <c r="N131" i="10"/>
  <c r="D131" i="10"/>
  <c r="L131" i="10"/>
  <c r="I131" i="10"/>
  <c r="E131" i="10"/>
  <c r="P131" i="10"/>
  <c r="H131" i="10"/>
  <c r="M131" i="10"/>
  <c r="D216" i="10"/>
  <c r="H216" i="10"/>
  <c r="L216" i="10"/>
  <c r="P216" i="10"/>
  <c r="G216" i="10"/>
  <c r="K216" i="10"/>
  <c r="O216" i="10"/>
  <c r="E216" i="10"/>
  <c r="M216" i="10"/>
  <c r="J216" i="10"/>
  <c r="N216" i="10"/>
  <c r="I216" i="10"/>
  <c r="F216" i="10"/>
  <c r="D302" i="10"/>
  <c r="H302" i="10"/>
  <c r="L302" i="10"/>
  <c r="P302" i="10"/>
  <c r="G302" i="10"/>
  <c r="K302" i="10"/>
  <c r="O302" i="10"/>
  <c r="I302" i="10"/>
  <c r="F302" i="10"/>
  <c r="N302" i="10"/>
  <c r="E302" i="10"/>
  <c r="J302" i="10"/>
  <c r="M302" i="10"/>
  <c r="G387" i="10"/>
  <c r="K387" i="10"/>
  <c r="O387" i="10"/>
  <c r="H387" i="10"/>
  <c r="M387" i="10"/>
  <c r="F387" i="10"/>
  <c r="L387" i="10"/>
  <c r="J387" i="10"/>
  <c r="I387" i="10"/>
  <c r="D387" i="10"/>
  <c r="N387" i="10"/>
  <c r="E387" i="10"/>
  <c r="P387" i="10"/>
  <c r="G96" i="10"/>
  <c r="K96" i="10"/>
  <c r="O96" i="10"/>
  <c r="F96" i="10"/>
  <c r="J96" i="10"/>
  <c r="N96" i="10"/>
  <c r="D96" i="10"/>
  <c r="L96" i="10"/>
  <c r="I96" i="10"/>
  <c r="M96" i="10"/>
  <c r="H96" i="10"/>
  <c r="E96" i="10"/>
  <c r="P96" i="10"/>
  <c r="F210" i="10"/>
  <c r="J210" i="10"/>
  <c r="N210" i="10"/>
  <c r="E210" i="10"/>
  <c r="I210" i="10"/>
  <c r="M210" i="10"/>
  <c r="K210" i="10"/>
  <c r="H210" i="10"/>
  <c r="P210" i="10"/>
  <c r="L210" i="10"/>
  <c r="O210" i="10"/>
  <c r="G210" i="10"/>
  <c r="D210" i="10"/>
  <c r="F324" i="10"/>
  <c r="J324" i="10"/>
  <c r="N324" i="10"/>
  <c r="E324" i="10"/>
  <c r="K324" i="10"/>
  <c r="P324" i="10"/>
  <c r="D324" i="10"/>
  <c r="I324" i="10"/>
  <c r="O324" i="10"/>
  <c r="H324" i="10"/>
  <c r="G324" i="10"/>
  <c r="L324" i="10"/>
  <c r="M324" i="10"/>
  <c r="F38" i="10"/>
  <c r="J38" i="10"/>
  <c r="N38" i="10"/>
  <c r="E38" i="10"/>
  <c r="I38" i="10"/>
  <c r="M38" i="10"/>
  <c r="G38" i="10"/>
  <c r="O38" i="10"/>
  <c r="D38" i="10"/>
  <c r="L38" i="10"/>
  <c r="P38" i="10"/>
  <c r="K38" i="10"/>
  <c r="H38" i="10"/>
  <c r="G151" i="10"/>
  <c r="K151" i="10"/>
  <c r="O151" i="10"/>
  <c r="F151" i="10"/>
  <c r="J151" i="10"/>
  <c r="N151" i="10"/>
  <c r="H151" i="10"/>
  <c r="P151" i="10"/>
  <c r="E151" i="10"/>
  <c r="M151" i="10"/>
  <c r="L151" i="10"/>
  <c r="D151" i="10"/>
  <c r="I151" i="10"/>
  <c r="E266" i="10"/>
  <c r="I266" i="10"/>
  <c r="M266" i="10"/>
  <c r="H266" i="10"/>
  <c r="N266" i="10"/>
  <c r="G266" i="10"/>
  <c r="L266" i="10"/>
  <c r="D266" i="10"/>
  <c r="O266" i="10"/>
  <c r="K266" i="10"/>
  <c r="J266" i="10"/>
  <c r="F266" i="10"/>
  <c r="P266" i="10"/>
  <c r="G379" i="10"/>
  <c r="K379" i="10"/>
  <c r="O379" i="10"/>
  <c r="E379" i="10"/>
  <c r="J379" i="10"/>
  <c r="P379" i="10"/>
  <c r="D379" i="10"/>
  <c r="I379" i="10"/>
  <c r="N379" i="10"/>
  <c r="H379" i="10"/>
  <c r="L379" i="10"/>
  <c r="F379" i="10"/>
  <c r="M379" i="10"/>
  <c r="G170" i="10"/>
  <c r="K170" i="10"/>
  <c r="O170" i="10"/>
  <c r="D170" i="10"/>
  <c r="I170" i="10"/>
  <c r="N170" i="10"/>
  <c r="H170" i="10"/>
  <c r="M170" i="10"/>
  <c r="E170" i="10"/>
  <c r="P170" i="10"/>
  <c r="L170" i="10"/>
  <c r="J170" i="10"/>
  <c r="F170" i="10"/>
  <c r="F396" i="10"/>
  <c r="J396" i="10"/>
  <c r="N396" i="10"/>
  <c r="H396" i="10"/>
  <c r="M396" i="10"/>
  <c r="G396" i="10"/>
  <c r="L396" i="10"/>
  <c r="K396" i="10"/>
  <c r="O396" i="10"/>
  <c r="I396" i="10"/>
  <c r="D396" i="10"/>
  <c r="E396" i="10"/>
  <c r="P396" i="10"/>
  <c r="D220" i="10"/>
  <c r="H220" i="10"/>
  <c r="L220" i="10"/>
  <c r="P220" i="10"/>
  <c r="G220" i="10"/>
  <c r="K220" i="10"/>
  <c r="O220" i="10"/>
  <c r="I220" i="10"/>
  <c r="F220" i="10"/>
  <c r="N220" i="10"/>
  <c r="J220" i="10"/>
  <c r="E220" i="10"/>
  <c r="M220" i="10"/>
  <c r="E86" i="10"/>
  <c r="I86" i="10"/>
  <c r="M86" i="10"/>
  <c r="D86" i="10"/>
  <c r="H86" i="10"/>
  <c r="L86" i="10"/>
  <c r="P86" i="10"/>
  <c r="F86" i="10"/>
  <c r="N86" i="10"/>
  <c r="K86" i="10"/>
  <c r="O86" i="10"/>
  <c r="J86" i="10"/>
  <c r="G86" i="10"/>
  <c r="G119" i="10"/>
  <c r="K119" i="10"/>
  <c r="O119" i="10"/>
  <c r="H119" i="10"/>
  <c r="M119" i="10"/>
  <c r="F119" i="10"/>
  <c r="L119" i="10"/>
  <c r="I119" i="10"/>
  <c r="E119" i="10"/>
  <c r="P119" i="10"/>
  <c r="J119" i="10"/>
  <c r="D119" i="10"/>
  <c r="N119" i="10"/>
  <c r="G162" i="10"/>
  <c r="K162" i="10"/>
  <c r="O162" i="10"/>
  <c r="F162" i="10"/>
  <c r="L162" i="10"/>
  <c r="E162" i="10"/>
  <c r="J162" i="10"/>
  <c r="P162" i="10"/>
  <c r="M162" i="10"/>
  <c r="I162" i="10"/>
  <c r="N162" i="10"/>
  <c r="H162" i="10"/>
  <c r="D162" i="10"/>
  <c r="F214" i="10"/>
  <c r="J214" i="10"/>
  <c r="N214" i="10"/>
  <c r="E214" i="10"/>
  <c r="I214" i="10"/>
  <c r="M214" i="10"/>
  <c r="G214" i="10"/>
  <c r="O214" i="10"/>
  <c r="D214" i="10"/>
  <c r="L214" i="10"/>
  <c r="H214" i="10"/>
  <c r="K214" i="10"/>
  <c r="P214" i="10"/>
  <c r="G41" i="10"/>
  <c r="K41" i="10"/>
  <c r="O41" i="10"/>
  <c r="F41" i="10"/>
  <c r="J41" i="10"/>
  <c r="N41" i="10"/>
  <c r="H41" i="10"/>
  <c r="P41" i="10"/>
  <c r="E41" i="10"/>
  <c r="M41" i="10"/>
  <c r="I41" i="10"/>
  <c r="D41" i="10"/>
  <c r="L41" i="10"/>
  <c r="F105" i="10"/>
  <c r="J105" i="10"/>
  <c r="N105" i="10"/>
  <c r="E105" i="10"/>
  <c r="I105" i="10"/>
  <c r="M105" i="10"/>
  <c r="G105" i="10"/>
  <c r="O105" i="10"/>
  <c r="D105" i="10"/>
  <c r="L105" i="10"/>
  <c r="H105" i="10"/>
  <c r="K105" i="10"/>
  <c r="P105" i="10"/>
  <c r="D169" i="10"/>
  <c r="H169" i="10"/>
  <c r="L169" i="10"/>
  <c r="P169" i="10"/>
  <c r="F169" i="10"/>
  <c r="K169" i="10"/>
  <c r="E169" i="10"/>
  <c r="J169" i="10"/>
  <c r="O169" i="10"/>
  <c r="G169" i="10"/>
  <c r="N169" i="10"/>
  <c r="I169" i="10"/>
  <c r="M169" i="10"/>
  <c r="G233" i="10"/>
  <c r="K233" i="10"/>
  <c r="O233" i="10"/>
  <c r="F233" i="10"/>
  <c r="J233" i="10"/>
  <c r="N233" i="10"/>
  <c r="H233" i="10"/>
  <c r="P233" i="10"/>
  <c r="E233" i="10"/>
  <c r="M233" i="10"/>
  <c r="L233" i="10"/>
  <c r="I233" i="10"/>
  <c r="D233" i="10"/>
  <c r="E297" i="10"/>
  <c r="I297" i="10"/>
  <c r="M297" i="10"/>
  <c r="D297" i="10"/>
  <c r="H297" i="10"/>
  <c r="L297" i="10"/>
  <c r="P297" i="10"/>
  <c r="J297" i="10"/>
  <c r="G297" i="10"/>
  <c r="O297" i="10"/>
  <c r="F297" i="10"/>
  <c r="K297" i="10"/>
  <c r="N297" i="10"/>
  <c r="E361" i="10"/>
  <c r="I361" i="10"/>
  <c r="M361" i="10"/>
  <c r="D361" i="10"/>
  <c r="J361" i="10"/>
  <c r="O361" i="10"/>
  <c r="H361" i="10"/>
  <c r="N361" i="10"/>
  <c r="G361" i="10"/>
  <c r="K361" i="10"/>
  <c r="F361" i="10"/>
  <c r="P361" i="10"/>
  <c r="L361" i="10"/>
  <c r="F30" i="10"/>
  <c r="J30" i="10"/>
  <c r="N30" i="10"/>
  <c r="G30" i="10"/>
  <c r="L30" i="10"/>
  <c r="E30" i="10"/>
  <c r="K30" i="10"/>
  <c r="P30" i="10"/>
  <c r="M30" i="10"/>
  <c r="I30" i="10"/>
  <c r="D30" i="10"/>
  <c r="H30" i="10"/>
  <c r="O30" i="10"/>
  <c r="G115" i="10"/>
  <c r="K115" i="10"/>
  <c r="O115" i="10"/>
  <c r="F115" i="10"/>
  <c r="L115" i="10"/>
  <c r="E115" i="10"/>
  <c r="J115" i="10"/>
  <c r="P115" i="10"/>
  <c r="H115" i="10"/>
  <c r="D115" i="10"/>
  <c r="N115" i="10"/>
  <c r="M115" i="10"/>
  <c r="I115" i="10"/>
  <c r="D200" i="10"/>
  <c r="H200" i="10"/>
  <c r="L200" i="10"/>
  <c r="P200" i="10"/>
  <c r="G200" i="10"/>
  <c r="K200" i="10"/>
  <c r="O200" i="10"/>
  <c r="E200" i="10"/>
  <c r="M200" i="10"/>
  <c r="J200" i="10"/>
  <c r="N200" i="10"/>
  <c r="I200" i="10"/>
  <c r="F200" i="10"/>
  <c r="D286" i="10"/>
  <c r="H286" i="10"/>
  <c r="L286" i="10"/>
  <c r="P286" i="10"/>
  <c r="G286" i="10"/>
  <c r="K286" i="10"/>
  <c r="O286" i="10"/>
  <c r="I286" i="10"/>
  <c r="F286" i="10"/>
  <c r="N286" i="10"/>
  <c r="E286" i="10"/>
  <c r="J286" i="10"/>
  <c r="M286" i="10"/>
  <c r="G371" i="10"/>
  <c r="K371" i="10"/>
  <c r="O371" i="10"/>
  <c r="H371" i="10"/>
  <c r="M371" i="10"/>
  <c r="F371" i="10"/>
  <c r="L371" i="10"/>
  <c r="E371" i="10"/>
  <c r="P371" i="10"/>
  <c r="I371" i="10"/>
  <c r="D371" i="10"/>
  <c r="N371" i="10"/>
  <c r="J371" i="10"/>
  <c r="F75" i="10"/>
  <c r="J75" i="10"/>
  <c r="N75" i="10"/>
  <c r="H75" i="10"/>
  <c r="M75" i="10"/>
  <c r="G75" i="10"/>
  <c r="L75" i="10"/>
  <c r="D75" i="10"/>
  <c r="O75" i="10"/>
  <c r="K75" i="10"/>
  <c r="P75" i="10"/>
  <c r="I75" i="10"/>
  <c r="E75" i="10"/>
  <c r="E188" i="10"/>
  <c r="I188" i="10"/>
  <c r="M188" i="10"/>
  <c r="D188" i="10"/>
  <c r="J188" i="10"/>
  <c r="O188" i="10"/>
  <c r="H188" i="10"/>
  <c r="N188" i="10"/>
  <c r="F188" i="10"/>
  <c r="P188" i="10"/>
  <c r="L188" i="10"/>
  <c r="K188" i="10"/>
  <c r="G188" i="10"/>
  <c r="G303" i="10"/>
  <c r="K303" i="10"/>
  <c r="O303" i="10"/>
  <c r="F303" i="10"/>
  <c r="J303" i="10"/>
  <c r="N303" i="10"/>
  <c r="D303" i="10"/>
  <c r="L303" i="10"/>
  <c r="I303" i="10"/>
  <c r="H303" i="10"/>
  <c r="M303" i="10"/>
  <c r="P303" i="10"/>
  <c r="E303" i="10"/>
  <c r="E16" i="10"/>
  <c r="I16" i="10"/>
  <c r="M16" i="10"/>
  <c r="D16" i="10"/>
  <c r="H16" i="10"/>
  <c r="L16" i="10"/>
  <c r="P16" i="10"/>
  <c r="F16" i="10"/>
  <c r="N16" i="10"/>
  <c r="K16" i="10"/>
  <c r="G16" i="10"/>
  <c r="O16" i="10"/>
  <c r="J16" i="10"/>
  <c r="D130" i="10"/>
  <c r="H130" i="10"/>
  <c r="L130" i="10"/>
  <c r="P130" i="10"/>
  <c r="G130" i="10"/>
  <c r="K130" i="10"/>
  <c r="O130" i="10"/>
  <c r="I130" i="10"/>
  <c r="F130" i="10"/>
  <c r="N130" i="10"/>
  <c r="M130" i="10"/>
  <c r="J130" i="10"/>
  <c r="E130" i="10"/>
  <c r="G244" i="10"/>
  <c r="K244" i="10"/>
  <c r="O244" i="10"/>
  <c r="F244" i="10"/>
  <c r="L244" i="10"/>
  <c r="E244" i="10"/>
  <c r="J244" i="10"/>
  <c r="P244" i="10"/>
  <c r="M244" i="10"/>
  <c r="I244" i="10"/>
  <c r="D244" i="10"/>
  <c r="N244" i="10"/>
  <c r="H244" i="10"/>
  <c r="D358" i="10"/>
  <c r="H358" i="10"/>
  <c r="L358" i="10"/>
  <c r="P358" i="10"/>
  <c r="F358" i="10"/>
  <c r="K358" i="10"/>
  <c r="E358" i="10"/>
  <c r="J358" i="10"/>
  <c r="O358" i="10"/>
  <c r="N358" i="10"/>
  <c r="M358" i="10"/>
  <c r="G358" i="10"/>
  <c r="I358" i="10"/>
  <c r="G127" i="10"/>
  <c r="K127" i="10"/>
  <c r="O127" i="10"/>
  <c r="F127" i="10"/>
  <c r="J127" i="10"/>
  <c r="N127" i="10"/>
  <c r="H127" i="10"/>
  <c r="P127" i="10"/>
  <c r="E127" i="10"/>
  <c r="M127" i="10"/>
  <c r="I127" i="10"/>
  <c r="D127" i="10"/>
  <c r="L127" i="10"/>
  <c r="D354" i="10"/>
  <c r="H354" i="10"/>
  <c r="L354" i="10"/>
  <c r="P354" i="10"/>
  <c r="E354" i="10"/>
  <c r="J354" i="10"/>
  <c r="O354" i="10"/>
  <c r="I354" i="10"/>
  <c r="N354" i="10"/>
  <c r="M354" i="10"/>
  <c r="K354" i="10"/>
  <c r="F354" i="10"/>
  <c r="G354" i="10"/>
  <c r="G178" i="10"/>
  <c r="K178" i="10"/>
  <c r="O178" i="10"/>
  <c r="F178" i="10"/>
  <c r="L178" i="10"/>
  <c r="E178" i="10"/>
  <c r="J178" i="10"/>
  <c r="P178" i="10"/>
  <c r="H178" i="10"/>
  <c r="D178" i="10"/>
  <c r="N178" i="10"/>
  <c r="M178" i="10"/>
  <c r="I178" i="10"/>
  <c r="D114" i="10"/>
  <c r="H114" i="10"/>
  <c r="L114" i="10"/>
  <c r="P114" i="10"/>
  <c r="I114" i="10"/>
  <c r="N114" i="10"/>
  <c r="G114" i="10"/>
  <c r="M114" i="10"/>
  <c r="J114" i="10"/>
  <c r="F114" i="10"/>
  <c r="K114" i="10"/>
  <c r="E114" i="10"/>
  <c r="O114" i="10"/>
  <c r="F148" i="10"/>
  <c r="J148" i="10"/>
  <c r="N148" i="10"/>
  <c r="E148" i="10"/>
  <c r="I148" i="10"/>
  <c r="M148" i="10"/>
  <c r="G148" i="10"/>
  <c r="O148" i="10"/>
  <c r="D148" i="10"/>
  <c r="L148" i="10"/>
  <c r="H148" i="10"/>
  <c r="K148" i="10"/>
  <c r="P148" i="10"/>
  <c r="F191" i="10"/>
  <c r="J191" i="10"/>
  <c r="H191" i="10"/>
  <c r="M191" i="10"/>
  <c r="G191" i="10"/>
  <c r="L191" i="10"/>
  <c r="P191" i="10"/>
  <c r="I191" i="10"/>
  <c r="E191" i="10"/>
  <c r="O191" i="10"/>
  <c r="D191" i="10"/>
  <c r="N191" i="10"/>
  <c r="K191" i="10"/>
  <c r="E242" i="10"/>
  <c r="I242" i="10"/>
  <c r="M242" i="10"/>
  <c r="F242" i="10"/>
  <c r="K242" i="10"/>
  <c r="P242" i="10"/>
  <c r="D242" i="10"/>
  <c r="J242" i="10"/>
  <c r="O242" i="10"/>
  <c r="G242" i="10"/>
  <c r="N242" i="10"/>
  <c r="L242" i="10"/>
  <c r="H242" i="10"/>
  <c r="E61" i="10"/>
  <c r="I61" i="10"/>
  <c r="M61" i="10"/>
  <c r="D61" i="10"/>
  <c r="H61" i="10"/>
  <c r="L61" i="10"/>
  <c r="P61" i="10"/>
  <c r="F61" i="10"/>
  <c r="N61" i="10"/>
  <c r="K61" i="10"/>
  <c r="G61" i="10"/>
  <c r="O61" i="10"/>
  <c r="J61" i="10"/>
  <c r="D189" i="10"/>
  <c r="H189" i="10"/>
  <c r="L189" i="10"/>
  <c r="P189" i="10"/>
  <c r="G189" i="10"/>
  <c r="M189" i="10"/>
  <c r="F189" i="10"/>
  <c r="K189" i="10"/>
  <c r="N189" i="10"/>
  <c r="J189" i="10"/>
  <c r="E189" i="10"/>
  <c r="I189" i="10"/>
  <c r="O189" i="10"/>
  <c r="E301" i="10"/>
  <c r="I301" i="10"/>
  <c r="M301" i="10"/>
  <c r="D301" i="10"/>
  <c r="H301" i="10"/>
  <c r="L301" i="10"/>
  <c r="P301" i="10"/>
  <c r="F301" i="10"/>
  <c r="N301" i="10"/>
  <c r="K301" i="10"/>
  <c r="G301" i="10"/>
  <c r="J301" i="10"/>
  <c r="O301" i="10"/>
  <c r="E35" i="10"/>
  <c r="I35" i="10"/>
  <c r="M35" i="10"/>
  <c r="D35" i="10"/>
  <c r="H35" i="10"/>
  <c r="L35" i="10"/>
  <c r="P35" i="10"/>
  <c r="F35" i="10"/>
  <c r="N35" i="10"/>
  <c r="K35" i="10"/>
  <c r="G35" i="10"/>
  <c r="J35" i="10"/>
  <c r="O35" i="10"/>
  <c r="F206" i="10"/>
  <c r="J206" i="10"/>
  <c r="N206" i="10"/>
  <c r="E206" i="10"/>
  <c r="I206" i="10"/>
  <c r="M206" i="10"/>
  <c r="G206" i="10"/>
  <c r="O206" i="10"/>
  <c r="D206" i="10"/>
  <c r="L206" i="10"/>
  <c r="P206" i="10"/>
  <c r="K206" i="10"/>
  <c r="H206" i="10"/>
  <c r="F376" i="10"/>
  <c r="J376" i="10"/>
  <c r="N376" i="10"/>
  <c r="G376" i="10"/>
  <c r="L376" i="10"/>
  <c r="E376" i="10"/>
  <c r="K376" i="10"/>
  <c r="P376" i="10"/>
  <c r="D376" i="10"/>
  <c r="O376" i="10"/>
  <c r="M376" i="10"/>
  <c r="H376" i="10"/>
  <c r="I376" i="10"/>
  <c r="D196" i="10"/>
  <c r="H196" i="10"/>
  <c r="L196" i="10"/>
  <c r="P196" i="10"/>
  <c r="G196" i="10"/>
  <c r="K196" i="10"/>
  <c r="O196" i="10"/>
  <c r="I196" i="10"/>
  <c r="F196" i="10"/>
  <c r="N196" i="10"/>
  <c r="E196" i="10"/>
  <c r="M196" i="10"/>
  <c r="J196" i="10"/>
  <c r="F23" i="10"/>
  <c r="J23" i="10"/>
  <c r="N23" i="10"/>
  <c r="E23" i="10"/>
  <c r="I23" i="10"/>
  <c r="M23" i="10"/>
  <c r="K23" i="10"/>
  <c r="H23" i="10"/>
  <c r="P23" i="10"/>
  <c r="L23" i="10"/>
  <c r="G23" i="10"/>
  <c r="O23" i="10"/>
  <c r="D23" i="10"/>
  <c r="D251" i="10"/>
  <c r="H251" i="10"/>
  <c r="L251" i="10"/>
  <c r="P251" i="10"/>
  <c r="F251" i="10"/>
  <c r="K251" i="10"/>
  <c r="E251" i="10"/>
  <c r="J251" i="10"/>
  <c r="O251" i="10"/>
  <c r="G251" i="10"/>
  <c r="N251" i="10"/>
  <c r="M251" i="10"/>
  <c r="I251" i="10"/>
  <c r="E84" i="10"/>
  <c r="I84" i="10"/>
  <c r="M84" i="10"/>
  <c r="H84" i="10"/>
  <c r="N84" i="10"/>
  <c r="G84" i="10"/>
  <c r="L84" i="10"/>
  <c r="D84" i="10"/>
  <c r="O84" i="10"/>
  <c r="K84" i="10"/>
  <c r="F84" i="10"/>
  <c r="P84" i="10"/>
  <c r="J84" i="10"/>
  <c r="G135" i="10"/>
  <c r="K135" i="10"/>
  <c r="O135" i="10"/>
  <c r="F135" i="10"/>
  <c r="J135" i="10"/>
  <c r="N135" i="10"/>
  <c r="H135" i="10"/>
  <c r="P135" i="10"/>
  <c r="E135" i="10"/>
  <c r="M135" i="10"/>
  <c r="L135" i="10"/>
  <c r="I135" i="10"/>
  <c r="D135" i="10"/>
  <c r="G256" i="10"/>
  <c r="K256" i="10"/>
  <c r="O256" i="10"/>
  <c r="E256" i="10"/>
  <c r="J256" i="10"/>
  <c r="P256" i="10"/>
  <c r="D256" i="10"/>
  <c r="I256" i="10"/>
  <c r="N256" i="10"/>
  <c r="F256" i="10"/>
  <c r="M256" i="10"/>
  <c r="L256" i="10"/>
  <c r="H256" i="10"/>
  <c r="F332" i="10"/>
  <c r="J332" i="10"/>
  <c r="N332" i="10"/>
  <c r="H332" i="10"/>
  <c r="M332" i="10"/>
  <c r="G332" i="10"/>
  <c r="L332" i="10"/>
  <c r="K332" i="10"/>
  <c r="D332" i="10"/>
  <c r="I332" i="10"/>
  <c r="O332" i="10"/>
  <c r="E332" i="10"/>
  <c r="P332" i="10"/>
  <c r="D77" i="10"/>
  <c r="H77" i="10"/>
  <c r="L77" i="10"/>
  <c r="P77" i="10"/>
  <c r="I77" i="10"/>
  <c r="N77" i="10"/>
  <c r="G77" i="10"/>
  <c r="M77" i="10"/>
  <c r="J77" i="10"/>
  <c r="F77" i="10"/>
  <c r="K77" i="10"/>
  <c r="E77" i="10"/>
  <c r="O77" i="10"/>
  <c r="G205" i="10"/>
  <c r="K205" i="10"/>
  <c r="O205" i="10"/>
  <c r="F205" i="10"/>
  <c r="J205" i="10"/>
  <c r="N205" i="10"/>
  <c r="D205" i="10"/>
  <c r="L205" i="10"/>
  <c r="I205" i="10"/>
  <c r="M205" i="10"/>
  <c r="H205" i="10"/>
  <c r="P205" i="10"/>
  <c r="E205" i="10"/>
  <c r="E349" i="10"/>
  <c r="I349" i="10"/>
  <c r="M349" i="10"/>
  <c r="F349" i="10"/>
  <c r="K349" i="10"/>
  <c r="P349" i="10"/>
  <c r="D349" i="10"/>
  <c r="J349" i="10"/>
  <c r="O349" i="10"/>
  <c r="N349" i="10"/>
  <c r="G349" i="10"/>
  <c r="L349" i="10"/>
  <c r="H349" i="10"/>
  <c r="D99" i="10"/>
  <c r="H99" i="10"/>
  <c r="L99" i="10"/>
  <c r="P99" i="10"/>
  <c r="G99" i="10"/>
  <c r="K99" i="10"/>
  <c r="O99" i="10"/>
  <c r="E99" i="10"/>
  <c r="M99" i="10"/>
  <c r="J99" i="10"/>
  <c r="F99" i="10"/>
  <c r="N99" i="10"/>
  <c r="I99" i="10"/>
  <c r="E270" i="10"/>
  <c r="I270" i="10"/>
  <c r="M270" i="10"/>
  <c r="D270" i="10"/>
  <c r="J270" i="10"/>
  <c r="O270" i="10"/>
  <c r="H270" i="10"/>
  <c r="N270" i="10"/>
  <c r="F270" i="10"/>
  <c r="P270" i="10"/>
  <c r="L270" i="10"/>
  <c r="G270" i="10"/>
  <c r="K270" i="10"/>
  <c r="D54" i="10"/>
  <c r="H54" i="10"/>
  <c r="L54" i="10"/>
  <c r="P54" i="10"/>
  <c r="G54" i="10"/>
  <c r="K54" i="10"/>
  <c r="O54" i="10"/>
  <c r="I54" i="10"/>
  <c r="F54" i="10"/>
  <c r="N54" i="10"/>
  <c r="M54" i="10"/>
  <c r="J54" i="10"/>
  <c r="E54" i="10"/>
  <c r="D282" i="10"/>
  <c r="H282" i="10"/>
  <c r="L282" i="10"/>
  <c r="P282" i="10"/>
  <c r="G282" i="10"/>
  <c r="K282" i="10"/>
  <c r="O282" i="10"/>
  <c r="E282" i="10"/>
  <c r="M282" i="10"/>
  <c r="J282" i="10"/>
  <c r="I282" i="10"/>
  <c r="F282" i="10"/>
  <c r="N282" i="10"/>
  <c r="F108" i="10"/>
  <c r="J108" i="10"/>
  <c r="N108" i="10"/>
  <c r="G108" i="10"/>
  <c r="L108" i="10"/>
  <c r="E108" i="10"/>
  <c r="K108" i="10"/>
  <c r="P108" i="10"/>
  <c r="M108" i="10"/>
  <c r="I108" i="10"/>
  <c r="D108" i="10"/>
  <c r="O108" i="10"/>
  <c r="H108" i="10"/>
  <c r="F364" i="10"/>
  <c r="J364" i="10"/>
  <c r="N364" i="10"/>
  <c r="H364" i="10"/>
  <c r="M364" i="10"/>
  <c r="G364" i="10"/>
  <c r="L364" i="10"/>
  <c r="K364" i="10"/>
  <c r="I364" i="10"/>
  <c r="D364" i="10"/>
  <c r="O364" i="10"/>
  <c r="E364" i="10"/>
  <c r="P364" i="10"/>
  <c r="F368" i="10"/>
  <c r="J368" i="10"/>
  <c r="N368" i="10"/>
  <c r="D368" i="10"/>
  <c r="I368" i="10"/>
  <c r="O368" i="10"/>
  <c r="H368" i="10"/>
  <c r="M368" i="10"/>
  <c r="L368" i="10"/>
  <c r="K368" i="10"/>
  <c r="E368" i="10"/>
  <c r="P368" i="10"/>
  <c r="G368" i="10"/>
  <c r="E28" i="10"/>
  <c r="I28" i="10"/>
  <c r="M28" i="10"/>
  <c r="D28" i="10"/>
  <c r="H28" i="10"/>
  <c r="L28" i="10"/>
  <c r="P28" i="10"/>
  <c r="J28" i="10"/>
  <c r="G28" i="10"/>
  <c r="O28" i="10"/>
  <c r="K28" i="10"/>
  <c r="F28" i="10"/>
  <c r="N28" i="10"/>
  <c r="E219" i="10"/>
  <c r="I219" i="10"/>
  <c r="M219" i="10"/>
  <c r="D219" i="10"/>
  <c r="H219" i="10"/>
  <c r="L219" i="10"/>
  <c r="P219" i="10"/>
  <c r="F219" i="10"/>
  <c r="N219" i="10"/>
  <c r="K219" i="10"/>
  <c r="G219" i="10"/>
  <c r="J219" i="10"/>
  <c r="O219" i="10"/>
  <c r="F49" i="10"/>
  <c r="J49" i="10"/>
  <c r="N49" i="10"/>
  <c r="E49" i="10"/>
  <c r="K49" i="10"/>
  <c r="P49" i="10"/>
  <c r="D49" i="10"/>
  <c r="I49" i="10"/>
  <c r="O49" i="10"/>
  <c r="L49" i="10"/>
  <c r="H49" i="10"/>
  <c r="M49" i="10"/>
  <c r="G49" i="10"/>
  <c r="F241" i="10"/>
  <c r="J241" i="10"/>
  <c r="N241" i="10"/>
  <c r="H241" i="10"/>
  <c r="M241" i="10"/>
  <c r="G241" i="10"/>
  <c r="L241" i="10"/>
  <c r="I241" i="10"/>
  <c r="E241" i="10"/>
  <c r="P241" i="10"/>
  <c r="O241" i="10"/>
  <c r="K241" i="10"/>
  <c r="D241" i="10"/>
  <c r="D126" i="10"/>
  <c r="H126" i="10"/>
  <c r="G126" i="10"/>
  <c r="L126" i="10"/>
  <c r="P126" i="10"/>
  <c r="F126" i="10"/>
  <c r="K126" i="10"/>
  <c r="O126" i="10"/>
  <c r="M126" i="10"/>
  <c r="J126" i="10"/>
  <c r="E126" i="10"/>
  <c r="I126" i="10"/>
  <c r="N126" i="10"/>
  <c r="D382" i="10"/>
  <c r="H382" i="10"/>
  <c r="L382" i="10"/>
  <c r="P382" i="10"/>
  <c r="I382" i="10"/>
  <c r="N382" i="10"/>
  <c r="G382" i="10"/>
  <c r="M382" i="10"/>
  <c r="K382" i="10"/>
  <c r="J382" i="10"/>
  <c r="E382" i="10"/>
  <c r="O382" i="10"/>
  <c r="F382" i="10"/>
  <c r="E31" i="10"/>
  <c r="D31" i="10"/>
  <c r="I31" i="10"/>
  <c r="M31" i="10"/>
  <c r="H31" i="10"/>
  <c r="L31" i="10"/>
  <c r="P31" i="10"/>
  <c r="J31" i="10"/>
  <c r="G31" i="10"/>
  <c r="O31" i="10"/>
  <c r="K31" i="10"/>
  <c r="F31" i="10"/>
  <c r="N31" i="10"/>
  <c r="F155" i="10"/>
  <c r="J155" i="10"/>
  <c r="N155" i="10"/>
  <c r="G155" i="10"/>
  <c r="L155" i="10"/>
  <c r="E155" i="10"/>
  <c r="K155" i="10"/>
  <c r="P155" i="10"/>
  <c r="H155" i="10"/>
  <c r="D155" i="10"/>
  <c r="O155" i="10"/>
  <c r="M155" i="10"/>
  <c r="I155" i="10"/>
  <c r="D58" i="10"/>
  <c r="H58" i="10"/>
  <c r="L58" i="10"/>
  <c r="P58" i="10"/>
  <c r="G58" i="10"/>
  <c r="K58" i="10"/>
  <c r="O58" i="10"/>
  <c r="E58" i="10"/>
  <c r="M58" i="10"/>
  <c r="J58" i="10"/>
  <c r="N58" i="10"/>
  <c r="I58" i="10"/>
  <c r="F58" i="10"/>
  <c r="G37" i="10"/>
  <c r="K37" i="10"/>
  <c r="O37" i="10"/>
  <c r="F37" i="10"/>
  <c r="J37" i="10"/>
  <c r="N37" i="10"/>
  <c r="D37" i="10"/>
  <c r="L37" i="10"/>
  <c r="I37" i="10"/>
  <c r="M37" i="10"/>
  <c r="H37" i="10"/>
  <c r="P37" i="10"/>
  <c r="E37" i="10"/>
  <c r="E357" i="10"/>
  <c r="I357" i="10"/>
  <c r="M357" i="10"/>
  <c r="H357" i="10"/>
  <c r="N357" i="10"/>
  <c r="G357" i="10"/>
  <c r="L357" i="10"/>
  <c r="F357" i="10"/>
  <c r="P357" i="10"/>
  <c r="J357" i="10"/>
  <c r="D357" i="10"/>
  <c r="O357" i="10"/>
  <c r="K357" i="10"/>
  <c r="E195" i="10"/>
  <c r="I195" i="10"/>
  <c r="M195" i="10"/>
  <c r="D195" i="10"/>
  <c r="H195" i="10"/>
  <c r="L195" i="10"/>
  <c r="P195" i="10"/>
  <c r="F195" i="10"/>
  <c r="N195" i="10"/>
  <c r="K195" i="10"/>
  <c r="O195" i="10"/>
  <c r="J195" i="10"/>
  <c r="G195" i="10"/>
  <c r="G182" i="10"/>
  <c r="K182" i="10"/>
  <c r="O182" i="10"/>
  <c r="H182" i="10"/>
  <c r="M182" i="10"/>
  <c r="F182" i="10"/>
  <c r="L182" i="10"/>
  <c r="I182" i="10"/>
  <c r="E182" i="10"/>
  <c r="P182" i="10"/>
  <c r="J182" i="10"/>
  <c r="D182" i="10"/>
  <c r="N182" i="10"/>
  <c r="G123" i="10"/>
  <c r="K123" i="10"/>
  <c r="O123" i="10"/>
  <c r="D123" i="10"/>
  <c r="I123" i="10"/>
  <c r="N123" i="10"/>
  <c r="H123" i="10"/>
  <c r="M123" i="10"/>
  <c r="J123" i="10"/>
  <c r="F123" i="10"/>
  <c r="P123" i="10"/>
  <c r="E123" i="10"/>
  <c r="L123" i="10"/>
  <c r="F112" i="10"/>
  <c r="J112" i="10"/>
  <c r="N112" i="10"/>
  <c r="H112" i="10"/>
  <c r="M112" i="10"/>
  <c r="G112" i="10"/>
  <c r="L112" i="10"/>
  <c r="D112" i="10"/>
  <c r="O112" i="10"/>
  <c r="K112" i="10"/>
  <c r="P112" i="10"/>
  <c r="I112" i="10"/>
  <c r="E112" i="10"/>
  <c r="G48" i="10"/>
  <c r="K48" i="10"/>
  <c r="O48" i="10"/>
  <c r="H48" i="10"/>
  <c r="M48" i="10"/>
  <c r="F48" i="10"/>
  <c r="L48" i="10"/>
  <c r="D48" i="10"/>
  <c r="N48" i="10"/>
  <c r="J48" i="10"/>
  <c r="E48" i="10"/>
  <c r="P48" i="10"/>
  <c r="I48" i="10"/>
  <c r="F89" i="10"/>
  <c r="J89" i="10"/>
  <c r="N89" i="10"/>
  <c r="E89" i="10"/>
  <c r="I89" i="10"/>
  <c r="M89" i="10"/>
  <c r="G89" i="10"/>
  <c r="O89" i="10"/>
  <c r="D89" i="10"/>
  <c r="L89" i="10"/>
  <c r="H89" i="10"/>
  <c r="P89" i="10"/>
  <c r="K89" i="10"/>
  <c r="E345" i="10"/>
  <c r="I345" i="10"/>
  <c r="M345" i="10"/>
  <c r="D345" i="10"/>
  <c r="J345" i="10"/>
  <c r="O345" i="10"/>
  <c r="H345" i="10"/>
  <c r="N345" i="10"/>
  <c r="L345" i="10"/>
  <c r="P345" i="10"/>
  <c r="K345" i="10"/>
  <c r="F345" i="10"/>
  <c r="G345" i="10"/>
  <c r="F179" i="10"/>
  <c r="J179" i="10"/>
  <c r="N179" i="10"/>
  <c r="D179" i="10"/>
  <c r="I179" i="10"/>
  <c r="O179" i="10"/>
  <c r="H179" i="10"/>
  <c r="M179" i="10"/>
  <c r="E179" i="10"/>
  <c r="P179" i="10"/>
  <c r="L179" i="10"/>
  <c r="G179" i="10"/>
  <c r="K179" i="10"/>
  <c r="D47" i="10"/>
  <c r="H47" i="10"/>
  <c r="L47" i="10"/>
  <c r="P47" i="10"/>
  <c r="E47" i="10"/>
  <c r="J47" i="10"/>
  <c r="O47" i="10"/>
  <c r="I47" i="10"/>
  <c r="N47" i="10"/>
  <c r="F47" i="10"/>
  <c r="M47" i="10"/>
  <c r="K47" i="10"/>
  <c r="G47" i="10"/>
  <c r="E215" i="10"/>
  <c r="I215" i="10"/>
  <c r="M215" i="10"/>
  <c r="D215" i="10"/>
  <c r="H215" i="10"/>
  <c r="L215" i="10"/>
  <c r="P215" i="10"/>
  <c r="J215" i="10"/>
  <c r="G215" i="10"/>
  <c r="O215" i="10"/>
  <c r="K215" i="10"/>
  <c r="F215" i="10"/>
  <c r="N215" i="10"/>
  <c r="D122" i="10"/>
  <c r="H122" i="10"/>
  <c r="L122" i="10"/>
  <c r="P122" i="10"/>
  <c r="F122" i="10"/>
  <c r="K122" i="10"/>
  <c r="E122" i="10"/>
  <c r="J122" i="10"/>
  <c r="O122" i="10"/>
  <c r="M122" i="10"/>
  <c r="I122" i="10"/>
  <c r="N122" i="10"/>
  <c r="G122" i="10"/>
  <c r="E76" i="10"/>
  <c r="I76" i="10"/>
  <c r="M76" i="10"/>
  <c r="F76" i="10"/>
  <c r="K76" i="10"/>
  <c r="P76" i="10"/>
  <c r="D76" i="10"/>
  <c r="J76" i="10"/>
  <c r="O76" i="10"/>
  <c r="L76" i="10"/>
  <c r="H76" i="10"/>
  <c r="G76" i="10"/>
  <c r="N76" i="10"/>
  <c r="F269" i="10"/>
  <c r="J269" i="10"/>
  <c r="N269" i="10"/>
  <c r="G269" i="10"/>
  <c r="L269" i="10"/>
  <c r="E269" i="10"/>
  <c r="K269" i="10"/>
  <c r="P269" i="10"/>
  <c r="H269" i="10"/>
  <c r="D269" i="10"/>
  <c r="O269" i="10"/>
  <c r="M269" i="10"/>
  <c r="I269" i="10"/>
  <c r="G139" i="10"/>
  <c r="K139" i="10"/>
  <c r="O139" i="10"/>
  <c r="F139" i="10"/>
  <c r="J139" i="10"/>
  <c r="N139" i="10"/>
  <c r="D139" i="10"/>
  <c r="L139" i="10"/>
  <c r="I139" i="10"/>
  <c r="M139" i="10"/>
  <c r="H139" i="10"/>
  <c r="E139" i="10"/>
  <c r="P139" i="10"/>
  <c r="F194" i="10"/>
  <c r="J194" i="10"/>
  <c r="N194" i="10"/>
  <c r="E194" i="10"/>
  <c r="I194" i="10"/>
  <c r="M194" i="10"/>
  <c r="K194" i="10"/>
  <c r="H194" i="10"/>
  <c r="P194" i="10"/>
  <c r="L194" i="10"/>
  <c r="G194" i="10"/>
  <c r="O194" i="10"/>
  <c r="D194" i="10"/>
  <c r="D29" i="10"/>
  <c r="H29" i="10"/>
  <c r="L29" i="10"/>
  <c r="P29" i="10"/>
  <c r="G29" i="10"/>
  <c r="K29" i="10"/>
  <c r="O29" i="10"/>
  <c r="E29" i="10"/>
  <c r="M29" i="10"/>
  <c r="J29" i="10"/>
  <c r="N29" i="10"/>
  <c r="I29" i="10"/>
  <c r="F29" i="10"/>
  <c r="E227" i="10"/>
  <c r="I227" i="10"/>
  <c r="M227" i="10"/>
  <c r="D227" i="10"/>
  <c r="H227" i="10"/>
  <c r="L227" i="10"/>
  <c r="P227" i="10"/>
  <c r="F227" i="10"/>
  <c r="N227" i="10"/>
  <c r="K227" i="10"/>
  <c r="O227" i="10"/>
  <c r="J227" i="10"/>
  <c r="G227" i="10"/>
  <c r="F52" i="10"/>
  <c r="J52" i="10"/>
  <c r="N52" i="10"/>
  <c r="E52" i="10"/>
  <c r="I52" i="10"/>
  <c r="M52" i="10"/>
  <c r="K52" i="10"/>
  <c r="H52" i="10"/>
  <c r="P52" i="10"/>
  <c r="L52" i="10"/>
  <c r="G52" i="10"/>
  <c r="O52" i="10"/>
  <c r="D52" i="10"/>
  <c r="D306" i="10"/>
  <c r="H306" i="10"/>
  <c r="L306" i="10"/>
  <c r="P306" i="10"/>
  <c r="G306" i="10"/>
  <c r="K306" i="10"/>
  <c r="O306" i="10"/>
  <c r="E306" i="10"/>
  <c r="M306" i="10"/>
  <c r="J306" i="10"/>
  <c r="I306" i="10"/>
  <c r="N306" i="10"/>
  <c r="F306" i="10"/>
  <c r="E129" i="10"/>
  <c r="I129" i="10"/>
  <c r="M129" i="10"/>
  <c r="D129" i="10"/>
  <c r="H129" i="10"/>
  <c r="L129" i="10"/>
  <c r="P129" i="10"/>
  <c r="F129" i="10"/>
  <c r="N129" i="10"/>
  <c r="K129" i="10"/>
  <c r="O129" i="10"/>
  <c r="J129" i="10"/>
  <c r="G129" i="10"/>
  <c r="F257" i="10"/>
  <c r="J257" i="10"/>
  <c r="N257" i="10"/>
  <c r="H257" i="10"/>
  <c r="M257" i="10"/>
  <c r="G257" i="10"/>
  <c r="L257" i="10"/>
  <c r="D257" i="10"/>
  <c r="O257" i="10"/>
  <c r="K257" i="10"/>
  <c r="P257" i="10"/>
  <c r="E257" i="10"/>
  <c r="I257" i="10"/>
  <c r="E385" i="10"/>
  <c r="I385" i="10"/>
  <c r="M385" i="10"/>
  <c r="G385" i="10"/>
  <c r="L385" i="10"/>
  <c r="F385" i="10"/>
  <c r="K385" i="10"/>
  <c r="P385" i="10"/>
  <c r="D385" i="10"/>
  <c r="O385" i="10"/>
  <c r="N385" i="10"/>
  <c r="H385" i="10"/>
  <c r="J385" i="10"/>
  <c r="G147" i="10"/>
  <c r="K147" i="10"/>
  <c r="O147" i="10"/>
  <c r="F147" i="10"/>
  <c r="J147" i="10"/>
  <c r="N147" i="10"/>
  <c r="D147" i="10"/>
  <c r="L147" i="10"/>
  <c r="I147" i="10"/>
  <c r="E147" i="10"/>
  <c r="P147" i="10"/>
  <c r="M147" i="10"/>
  <c r="H147" i="10"/>
  <c r="D318" i="10"/>
  <c r="H318" i="10"/>
  <c r="L318" i="10"/>
  <c r="P318" i="10"/>
  <c r="G318" i="10"/>
  <c r="K318" i="10"/>
  <c r="O318" i="10"/>
  <c r="I318" i="10"/>
  <c r="F318" i="10"/>
  <c r="N318" i="10"/>
  <c r="E318" i="10"/>
  <c r="M318" i="10"/>
  <c r="J318" i="10"/>
  <c r="D118" i="10"/>
  <c r="H118" i="10"/>
  <c r="L118" i="10"/>
  <c r="P118" i="10"/>
  <c r="E118" i="10"/>
  <c r="J118" i="10"/>
  <c r="O118" i="10"/>
  <c r="I118" i="10"/>
  <c r="N118" i="10"/>
  <c r="K118" i="10"/>
  <c r="G118" i="10"/>
  <c r="M118" i="10"/>
  <c r="F118" i="10"/>
  <c r="D346" i="10"/>
  <c r="H346" i="10"/>
  <c r="L346" i="10"/>
  <c r="P346" i="10"/>
  <c r="G346" i="10"/>
  <c r="M346" i="10"/>
  <c r="F346" i="10"/>
  <c r="K346" i="10"/>
  <c r="J346" i="10"/>
  <c r="I346" i="10"/>
  <c r="N346" i="10"/>
  <c r="E346" i="10"/>
  <c r="O346" i="10"/>
  <c r="E172" i="10"/>
  <c r="I172" i="10"/>
  <c r="M172" i="10"/>
  <c r="D172" i="10"/>
  <c r="J172" i="10"/>
  <c r="O172" i="10"/>
  <c r="H172" i="10"/>
  <c r="N172" i="10"/>
  <c r="K172" i="10"/>
  <c r="G172" i="10"/>
  <c r="L172" i="10"/>
  <c r="F172" i="10"/>
  <c r="P172" i="10"/>
  <c r="F400" i="10"/>
  <c r="J400" i="10"/>
  <c r="N400" i="10"/>
  <c r="D400" i="10"/>
  <c r="I400" i="10"/>
  <c r="O400" i="10"/>
  <c r="H400" i="10"/>
  <c r="M400" i="10"/>
  <c r="L400" i="10"/>
  <c r="P400" i="10"/>
  <c r="K400" i="10"/>
  <c r="E400" i="10"/>
  <c r="G400" i="10"/>
  <c r="D36" i="10"/>
  <c r="H36" i="10"/>
  <c r="L36" i="10"/>
  <c r="P36" i="10"/>
  <c r="G36" i="10"/>
  <c r="K36" i="10"/>
  <c r="O36" i="10"/>
  <c r="I36" i="10"/>
  <c r="F36" i="10"/>
  <c r="N36" i="10"/>
  <c r="J36" i="10"/>
  <c r="E36" i="10"/>
  <c r="M36" i="10"/>
  <c r="F171" i="10"/>
  <c r="J171" i="10"/>
  <c r="N171" i="10"/>
  <c r="G171" i="10"/>
  <c r="L171" i="10"/>
  <c r="E171" i="10"/>
  <c r="K171" i="10"/>
  <c r="P171" i="10"/>
  <c r="M171" i="10"/>
  <c r="I171" i="10"/>
  <c r="D171" i="10"/>
  <c r="H171" i="10"/>
  <c r="O171" i="10"/>
  <c r="D247" i="10"/>
  <c r="H247" i="10"/>
  <c r="L247" i="10"/>
  <c r="P247" i="10"/>
  <c r="E247" i="10"/>
  <c r="J247" i="10"/>
  <c r="O247" i="10"/>
  <c r="I247" i="10"/>
  <c r="N247" i="10"/>
  <c r="F247" i="10"/>
  <c r="M247" i="10"/>
  <c r="G247" i="10"/>
  <c r="K247" i="10"/>
  <c r="E53" i="10"/>
  <c r="I53" i="10"/>
  <c r="M53" i="10"/>
  <c r="D53" i="10"/>
  <c r="H53" i="10"/>
  <c r="L53" i="10"/>
  <c r="P53" i="10"/>
  <c r="F53" i="10"/>
  <c r="N53" i="10"/>
  <c r="K53" i="10"/>
  <c r="O53" i="10"/>
  <c r="J53" i="10"/>
  <c r="G53" i="10"/>
  <c r="D181" i="10"/>
  <c r="H181" i="10"/>
  <c r="L181" i="10"/>
  <c r="P181" i="10"/>
  <c r="E181" i="10"/>
  <c r="J181" i="10"/>
  <c r="O181" i="10"/>
  <c r="I181" i="10"/>
  <c r="N181" i="10"/>
  <c r="K181" i="10"/>
  <c r="G181" i="10"/>
  <c r="F181" i="10"/>
  <c r="M181" i="10"/>
  <c r="E309" i="10"/>
  <c r="I309" i="10"/>
  <c r="M309" i="10"/>
  <c r="D309" i="10"/>
  <c r="H309" i="10"/>
  <c r="L309" i="10"/>
  <c r="P309" i="10"/>
  <c r="F309" i="10"/>
  <c r="N309" i="10"/>
  <c r="K309" i="10"/>
  <c r="J309" i="10"/>
  <c r="O309" i="10"/>
  <c r="G309" i="10"/>
  <c r="E46" i="10"/>
  <c r="I46" i="10"/>
  <c r="M46" i="10"/>
  <c r="G46" i="10"/>
  <c r="L46" i="10"/>
  <c r="F46" i="10"/>
  <c r="K46" i="10"/>
  <c r="P46" i="10"/>
  <c r="H46" i="10"/>
  <c r="D46" i="10"/>
  <c r="O46" i="10"/>
  <c r="J46" i="10"/>
  <c r="N46" i="10"/>
  <c r="D81" i="10"/>
  <c r="H81" i="10"/>
  <c r="L81" i="10"/>
  <c r="P81" i="10"/>
  <c r="E81" i="10"/>
  <c r="J81" i="10"/>
  <c r="O81" i="10"/>
  <c r="I81" i="10"/>
  <c r="N81" i="10"/>
  <c r="K81" i="10"/>
  <c r="G81" i="10"/>
  <c r="M81" i="10"/>
  <c r="F81" i="10"/>
  <c r="E145" i="10"/>
  <c r="I145" i="10"/>
  <c r="M145" i="10"/>
  <c r="D145" i="10"/>
  <c r="H145" i="10"/>
  <c r="L145" i="10"/>
  <c r="P145" i="10"/>
  <c r="F145" i="10"/>
  <c r="N145" i="10"/>
  <c r="K145" i="10"/>
  <c r="O145" i="10"/>
  <c r="J145" i="10"/>
  <c r="G145" i="10"/>
  <c r="G209" i="10"/>
  <c r="K209" i="10"/>
  <c r="O209" i="10"/>
  <c r="F209" i="10"/>
  <c r="J209" i="10"/>
  <c r="N209" i="10"/>
  <c r="H209" i="10"/>
  <c r="P209" i="10"/>
  <c r="E209" i="10"/>
  <c r="M209" i="10"/>
  <c r="I209" i="10"/>
  <c r="D209" i="10"/>
  <c r="L209" i="10"/>
  <c r="F273" i="10"/>
  <c r="J273" i="10"/>
  <c r="N273" i="10"/>
  <c r="H273" i="10"/>
  <c r="M273" i="10"/>
  <c r="G273" i="10"/>
  <c r="L273" i="10"/>
  <c r="I273" i="10"/>
  <c r="E273" i="10"/>
  <c r="P273" i="10"/>
  <c r="D273" i="10"/>
  <c r="O273" i="10"/>
  <c r="K273" i="10"/>
  <c r="E337" i="10"/>
  <c r="I337" i="10"/>
  <c r="M337" i="10"/>
  <c r="G337" i="10"/>
  <c r="L337" i="10"/>
  <c r="F337" i="10"/>
  <c r="K337" i="10"/>
  <c r="P337" i="10"/>
  <c r="J337" i="10"/>
  <c r="N337" i="10"/>
  <c r="H337" i="10"/>
  <c r="D337" i="10"/>
  <c r="O337" i="10"/>
  <c r="E401" i="10"/>
  <c r="I401" i="10"/>
  <c r="M401" i="10"/>
  <c r="G401" i="10"/>
  <c r="L401" i="10"/>
  <c r="F401" i="10"/>
  <c r="K401" i="10"/>
  <c r="P401" i="10"/>
  <c r="J401" i="10"/>
  <c r="H401" i="10"/>
  <c r="N401" i="10"/>
  <c r="D401" i="10"/>
  <c r="O401" i="10"/>
  <c r="F83" i="10"/>
  <c r="J83" i="10"/>
  <c r="N83" i="10"/>
  <c r="E83" i="10"/>
  <c r="K83" i="10"/>
  <c r="P83" i="10"/>
  <c r="D83" i="10"/>
  <c r="I83" i="10"/>
  <c r="O83" i="10"/>
  <c r="G83" i="10"/>
  <c r="M83" i="10"/>
  <c r="L83" i="10"/>
  <c r="H83" i="10"/>
  <c r="E168" i="10"/>
  <c r="I168" i="10"/>
  <c r="M168" i="10"/>
  <c r="H168" i="10"/>
  <c r="N168" i="10"/>
  <c r="G168" i="10"/>
  <c r="L168" i="10"/>
  <c r="J168" i="10"/>
  <c r="F168" i="10"/>
  <c r="P168" i="10"/>
  <c r="O168" i="10"/>
  <c r="D168" i="10"/>
  <c r="K168" i="10"/>
  <c r="E254" i="10"/>
  <c r="I254" i="10"/>
  <c r="M254" i="10"/>
  <c r="D254" i="10"/>
  <c r="J254" i="10"/>
  <c r="O254" i="10"/>
  <c r="H254" i="10"/>
  <c r="N254" i="10"/>
  <c r="K254" i="10"/>
  <c r="G254" i="10"/>
  <c r="P254" i="10"/>
  <c r="F254" i="10"/>
  <c r="L254" i="10"/>
  <c r="G339" i="10"/>
  <c r="K339" i="10"/>
  <c r="O339" i="10"/>
  <c r="H339" i="10"/>
  <c r="M339" i="10"/>
  <c r="F339" i="10"/>
  <c r="L339" i="10"/>
  <c r="E339" i="10"/>
  <c r="P339" i="10"/>
  <c r="I339" i="10"/>
  <c r="D339" i="10"/>
  <c r="N339" i="10"/>
  <c r="J339" i="10"/>
  <c r="D32" i="10"/>
  <c r="H32" i="10"/>
  <c r="L32" i="10"/>
  <c r="P32" i="10"/>
  <c r="G32" i="10"/>
  <c r="K32" i="10"/>
  <c r="O32" i="10"/>
  <c r="E32" i="10"/>
  <c r="M32" i="10"/>
  <c r="J32" i="10"/>
  <c r="N32" i="10"/>
  <c r="I32" i="10"/>
  <c r="F32" i="10"/>
  <c r="D146" i="10"/>
  <c r="H146" i="10"/>
  <c r="L146" i="10"/>
  <c r="P146" i="10"/>
  <c r="G146" i="10"/>
  <c r="K146" i="10"/>
  <c r="O146" i="10"/>
  <c r="I146" i="10"/>
  <c r="F146" i="10"/>
  <c r="N146" i="10"/>
  <c r="M146" i="10"/>
  <c r="E146" i="10"/>
  <c r="J146" i="10"/>
  <c r="G260" i="10"/>
  <c r="K260" i="10"/>
  <c r="O260" i="10"/>
  <c r="F260" i="10"/>
  <c r="L260" i="10"/>
  <c r="E260" i="10"/>
  <c r="J260" i="10"/>
  <c r="P260" i="10"/>
  <c r="H260" i="10"/>
  <c r="D260" i="10"/>
  <c r="N260" i="10"/>
  <c r="I260" i="10"/>
  <c r="M260" i="10"/>
  <c r="D374" i="10"/>
  <c r="H374" i="10"/>
  <c r="L374" i="10"/>
  <c r="P374" i="10"/>
  <c r="F374" i="10"/>
  <c r="K374" i="10"/>
  <c r="E374" i="10"/>
  <c r="J374" i="10"/>
  <c r="O374" i="10"/>
  <c r="I374" i="10"/>
  <c r="G374" i="10"/>
  <c r="M374" i="10"/>
  <c r="N374" i="10"/>
  <c r="D87" i="10"/>
  <c r="H87" i="10"/>
  <c r="L87" i="10"/>
  <c r="P87" i="10"/>
  <c r="G87" i="10"/>
  <c r="K87" i="10"/>
  <c r="O87" i="10"/>
  <c r="I87" i="10"/>
  <c r="F87" i="10"/>
  <c r="N87" i="10"/>
  <c r="M87" i="10"/>
  <c r="J87" i="10"/>
  <c r="E87" i="10"/>
  <c r="F202" i="10"/>
  <c r="J202" i="10"/>
  <c r="N202" i="10"/>
  <c r="E202" i="10"/>
  <c r="I202" i="10"/>
  <c r="M202" i="10"/>
  <c r="K202" i="10"/>
  <c r="H202" i="10"/>
  <c r="P202" i="10"/>
  <c r="D202" i="10"/>
  <c r="G202" i="10"/>
  <c r="O202" i="10"/>
  <c r="L202" i="10"/>
  <c r="G315" i="10"/>
  <c r="K315" i="10"/>
  <c r="O315" i="10"/>
  <c r="F315" i="10"/>
  <c r="J315" i="10"/>
  <c r="N315" i="10"/>
  <c r="H315" i="10"/>
  <c r="P315" i="10"/>
  <c r="E315" i="10"/>
  <c r="M315" i="10"/>
  <c r="L315" i="10"/>
  <c r="I315" i="10"/>
  <c r="D315" i="10"/>
  <c r="F42" i="10"/>
  <c r="J42" i="10"/>
  <c r="N42" i="10"/>
  <c r="E42" i="10"/>
  <c r="I42" i="10"/>
  <c r="M42" i="10"/>
  <c r="K42" i="10"/>
  <c r="H42" i="10"/>
  <c r="P42" i="10"/>
  <c r="L42" i="10"/>
  <c r="G42" i="10"/>
  <c r="O42" i="10"/>
  <c r="D42" i="10"/>
  <c r="G268" i="10"/>
  <c r="K268" i="10"/>
  <c r="O268" i="10"/>
  <c r="D268" i="10"/>
  <c r="I268" i="10"/>
  <c r="N268" i="10"/>
  <c r="H268" i="10"/>
  <c r="M268" i="10"/>
  <c r="J268" i="10"/>
  <c r="F268" i="10"/>
  <c r="E268" i="10"/>
  <c r="L268" i="10"/>
  <c r="P268" i="10"/>
  <c r="G92" i="10"/>
  <c r="K92" i="10"/>
  <c r="O92" i="10"/>
  <c r="F92" i="10"/>
  <c r="J92" i="10"/>
  <c r="N92" i="10"/>
  <c r="H92" i="10"/>
  <c r="P92" i="10"/>
  <c r="E92" i="10"/>
  <c r="M92" i="10"/>
  <c r="L92" i="10"/>
  <c r="I92" i="10"/>
  <c r="D92" i="10"/>
  <c r="F320" i="10"/>
  <c r="J320" i="10"/>
  <c r="N320" i="10"/>
  <c r="D320" i="10"/>
  <c r="I320" i="10"/>
  <c r="O320" i="10"/>
  <c r="H320" i="10"/>
  <c r="M320" i="10"/>
  <c r="G320" i="10"/>
  <c r="E320" i="10"/>
  <c r="P320" i="10"/>
  <c r="K320" i="10"/>
  <c r="L320" i="10"/>
  <c r="F284" i="10"/>
  <c r="J284" i="10"/>
  <c r="N284" i="10"/>
  <c r="E284" i="10"/>
  <c r="I284" i="10"/>
  <c r="M284" i="10"/>
  <c r="K284" i="10"/>
  <c r="H284" i="10"/>
  <c r="P284" i="10"/>
  <c r="O284" i="10"/>
  <c r="D284" i="10"/>
  <c r="G284" i="10"/>
  <c r="L284" i="10"/>
  <c r="G319" i="10"/>
  <c r="K319" i="10"/>
  <c r="O319" i="10"/>
  <c r="F319" i="10"/>
  <c r="J319" i="10"/>
  <c r="D319" i="10"/>
  <c r="L319" i="10"/>
  <c r="I319" i="10"/>
  <c r="P319" i="10"/>
  <c r="H319" i="10"/>
  <c r="M319" i="10"/>
  <c r="E319" i="10"/>
  <c r="N319" i="10"/>
  <c r="D362" i="10"/>
  <c r="H362" i="10"/>
  <c r="L362" i="10"/>
  <c r="P362" i="10"/>
  <c r="G362" i="10"/>
  <c r="M362" i="10"/>
  <c r="F362" i="10"/>
  <c r="K362" i="10"/>
  <c r="E362" i="10"/>
  <c r="O362" i="10"/>
  <c r="N362" i="10"/>
  <c r="I362" i="10"/>
  <c r="J362" i="10"/>
  <c r="D5" i="10"/>
  <c r="H5" i="10"/>
  <c r="L5" i="10"/>
  <c r="P5" i="10"/>
  <c r="G5" i="10"/>
  <c r="K5" i="10"/>
  <c r="O5" i="10"/>
  <c r="E5" i="10"/>
  <c r="M5" i="10"/>
  <c r="J5" i="10"/>
  <c r="F5" i="10"/>
  <c r="I5" i="10"/>
  <c r="N5" i="10"/>
  <c r="E69" i="10"/>
  <c r="I69" i="10"/>
  <c r="M69" i="10"/>
  <c r="D69" i="10"/>
  <c r="H69" i="10"/>
  <c r="L69" i="10"/>
  <c r="P69" i="10"/>
  <c r="F69" i="10"/>
  <c r="N69" i="10"/>
  <c r="K69" i="10"/>
  <c r="O69" i="10"/>
  <c r="J69" i="10"/>
  <c r="G69" i="10"/>
  <c r="E133" i="10"/>
  <c r="I133" i="10"/>
  <c r="M133" i="10"/>
  <c r="D133" i="10"/>
  <c r="H133" i="10"/>
  <c r="L133" i="10"/>
  <c r="P133" i="10"/>
  <c r="J133" i="10"/>
  <c r="G133" i="10"/>
  <c r="O133" i="10"/>
  <c r="K133" i="10"/>
  <c r="F133" i="10"/>
  <c r="N133" i="10"/>
  <c r="G197" i="10"/>
  <c r="K197" i="10"/>
  <c r="O197" i="10"/>
  <c r="F197" i="10"/>
  <c r="J197" i="10"/>
  <c r="N197" i="10"/>
  <c r="D197" i="10"/>
  <c r="L197" i="10"/>
  <c r="I197" i="10"/>
  <c r="E197" i="10"/>
  <c r="P197" i="10"/>
  <c r="H197" i="10"/>
  <c r="M197" i="10"/>
  <c r="F261" i="10"/>
  <c r="J261" i="10"/>
  <c r="N261" i="10"/>
  <c r="D261" i="10"/>
  <c r="I261" i="10"/>
  <c r="O261" i="10"/>
  <c r="H261" i="10"/>
  <c r="M261" i="10"/>
  <c r="E261" i="10"/>
  <c r="P261" i="10"/>
  <c r="L261" i="10"/>
  <c r="K261" i="10"/>
  <c r="G261" i="10"/>
  <c r="E325" i="10"/>
  <c r="I325" i="10"/>
  <c r="M325" i="10"/>
  <c r="H325" i="10"/>
  <c r="N325" i="10"/>
  <c r="G325" i="10"/>
  <c r="L325" i="10"/>
  <c r="F325" i="10"/>
  <c r="P325" i="10"/>
  <c r="J325" i="10"/>
  <c r="K325" i="10"/>
  <c r="D325" i="10"/>
  <c r="O325" i="10"/>
  <c r="E389" i="10"/>
  <c r="I389" i="10"/>
  <c r="M389" i="10"/>
  <c r="H389" i="10"/>
  <c r="N389" i="10"/>
  <c r="G389" i="10"/>
  <c r="L389" i="10"/>
  <c r="F389" i="10"/>
  <c r="P389" i="10"/>
  <c r="D389" i="10"/>
  <c r="O389" i="10"/>
  <c r="J389" i="10"/>
  <c r="K389" i="10"/>
  <c r="G67" i="10"/>
  <c r="K67" i="10"/>
  <c r="O67" i="10"/>
  <c r="F67" i="10"/>
  <c r="J67" i="10"/>
  <c r="N67" i="10"/>
  <c r="H67" i="10"/>
  <c r="P67" i="10"/>
  <c r="E67" i="10"/>
  <c r="M67" i="10"/>
  <c r="I67" i="10"/>
  <c r="D67" i="10"/>
  <c r="L67" i="10"/>
  <c r="E152" i="10"/>
  <c r="I152" i="10"/>
  <c r="M152" i="10"/>
  <c r="H152" i="10"/>
  <c r="N152" i="10"/>
  <c r="G152" i="10"/>
  <c r="L152" i="10"/>
  <c r="D152" i="10"/>
  <c r="O152" i="10"/>
  <c r="K152" i="10"/>
  <c r="P152" i="10"/>
  <c r="J152" i="10"/>
  <c r="F152" i="10"/>
  <c r="E238" i="10"/>
  <c r="I238" i="10"/>
  <c r="M238" i="10"/>
  <c r="D238" i="10"/>
  <c r="J238" i="10"/>
  <c r="O238" i="10"/>
  <c r="H238" i="10"/>
  <c r="N238" i="10"/>
  <c r="F238" i="10"/>
  <c r="P238" i="10"/>
  <c r="L238" i="10"/>
  <c r="K238" i="10"/>
  <c r="G238" i="10"/>
  <c r="G323" i="10"/>
  <c r="K323" i="10"/>
  <c r="O323" i="10"/>
  <c r="H323" i="10"/>
  <c r="M323" i="10"/>
  <c r="F323" i="10"/>
  <c r="L323" i="10"/>
  <c r="J323" i="10"/>
  <c r="N323" i="10"/>
  <c r="E323" i="10"/>
  <c r="I323" i="10"/>
  <c r="D323" i="10"/>
  <c r="P323" i="10"/>
  <c r="F11" i="10"/>
  <c r="J11" i="10"/>
  <c r="N11" i="10"/>
  <c r="E11" i="10"/>
  <c r="I11" i="10"/>
  <c r="M11" i="10"/>
  <c r="G11" i="10"/>
  <c r="O11" i="10"/>
  <c r="D11" i="10"/>
  <c r="L11" i="10"/>
  <c r="H11" i="10"/>
  <c r="P11" i="10"/>
  <c r="K11" i="10"/>
  <c r="F124" i="10"/>
  <c r="J124" i="10"/>
  <c r="N124" i="10"/>
  <c r="G124" i="10"/>
  <c r="L124" i="10"/>
  <c r="E124" i="10"/>
  <c r="K124" i="10"/>
  <c r="P124" i="10"/>
  <c r="H124" i="10"/>
  <c r="D124" i="10"/>
  <c r="O124" i="10"/>
  <c r="I124" i="10"/>
  <c r="M124" i="10"/>
  <c r="D239" i="10"/>
  <c r="H239" i="10"/>
  <c r="L239" i="10"/>
  <c r="P239" i="10"/>
  <c r="G239" i="10"/>
  <c r="M239" i="10"/>
  <c r="F239" i="10"/>
  <c r="K239" i="10"/>
  <c r="N239" i="10"/>
  <c r="J239" i="10"/>
  <c r="E239" i="10"/>
  <c r="I239" i="10"/>
  <c r="O239" i="10"/>
  <c r="F352" i="10"/>
  <c r="J352" i="10"/>
  <c r="N352" i="10"/>
  <c r="D352" i="10"/>
  <c r="I352" i="10"/>
  <c r="O352" i="10"/>
  <c r="H352" i="10"/>
  <c r="M352" i="10"/>
  <c r="G352" i="10"/>
  <c r="E352" i="10"/>
  <c r="P352" i="10"/>
  <c r="K352" i="10"/>
  <c r="L352" i="10"/>
  <c r="D66" i="10"/>
  <c r="H66" i="10"/>
  <c r="L66" i="10"/>
  <c r="P66" i="10"/>
  <c r="G66" i="10"/>
  <c r="K66" i="10"/>
  <c r="O66" i="10"/>
  <c r="E66" i="10"/>
  <c r="M66" i="10"/>
  <c r="J66" i="10"/>
  <c r="F66" i="10"/>
  <c r="N66" i="10"/>
  <c r="I66" i="10"/>
  <c r="E180" i="10"/>
  <c r="I180" i="10"/>
  <c r="M180" i="10"/>
  <c r="G180" i="10"/>
  <c r="L180" i="10"/>
  <c r="F180" i="10"/>
  <c r="K180" i="10"/>
  <c r="P180" i="10"/>
  <c r="N180" i="10"/>
  <c r="J180" i="10"/>
  <c r="O180" i="10"/>
  <c r="H180" i="10"/>
  <c r="D180" i="10"/>
  <c r="D294" i="10"/>
  <c r="H294" i="10"/>
  <c r="L294" i="10"/>
  <c r="P294" i="10"/>
  <c r="G294" i="10"/>
  <c r="K294" i="10"/>
  <c r="O294" i="10"/>
  <c r="I294" i="10"/>
  <c r="F294" i="10"/>
  <c r="N294" i="10"/>
  <c r="M294" i="10"/>
  <c r="J294" i="10"/>
  <c r="E294" i="10"/>
  <c r="E4" i="10"/>
  <c r="I4" i="10"/>
  <c r="M4" i="10"/>
  <c r="D4" i="10"/>
  <c r="H4" i="10"/>
  <c r="L4" i="10"/>
  <c r="P4" i="10"/>
  <c r="G4" i="10"/>
  <c r="O4" i="10"/>
  <c r="F4" i="10"/>
  <c r="N4" i="10"/>
  <c r="J4" i="10"/>
  <c r="K4" i="10"/>
  <c r="F226" i="10"/>
  <c r="J226" i="10"/>
  <c r="N226" i="10"/>
  <c r="E226" i="10"/>
  <c r="I226" i="10"/>
  <c r="M226" i="10"/>
  <c r="K226" i="10"/>
  <c r="H226" i="10"/>
  <c r="P226" i="10"/>
  <c r="L226" i="10"/>
  <c r="G226" i="10"/>
  <c r="D226" i="10"/>
  <c r="O226" i="10"/>
  <c r="E50" i="10"/>
  <c r="I50" i="10"/>
  <c r="M50" i="10"/>
  <c r="H50" i="10"/>
  <c r="N50" i="10"/>
  <c r="G50" i="10"/>
  <c r="L50" i="10"/>
  <c r="J50" i="10"/>
  <c r="F50" i="10"/>
  <c r="P50" i="10"/>
  <c r="O50" i="10"/>
  <c r="D50" i="10"/>
  <c r="K50" i="10"/>
  <c r="E278" i="10"/>
  <c r="I278" i="10"/>
  <c r="M278" i="10"/>
  <c r="G278" i="10"/>
  <c r="L278" i="10"/>
  <c r="F278" i="10"/>
  <c r="K278" i="10"/>
  <c r="P278" i="10"/>
  <c r="H278" i="10"/>
  <c r="D278" i="10"/>
  <c r="O278" i="10"/>
  <c r="N278" i="10"/>
  <c r="J278" i="10"/>
  <c r="E199" i="10"/>
  <c r="I199" i="10"/>
  <c r="M199" i="10"/>
  <c r="D199" i="10"/>
  <c r="H199" i="10"/>
  <c r="L199" i="10"/>
  <c r="P199" i="10"/>
  <c r="J199" i="10"/>
  <c r="G199" i="10"/>
  <c r="O199" i="10"/>
  <c r="K199" i="10"/>
  <c r="F199" i="10"/>
  <c r="N199" i="10"/>
  <c r="E234" i="10"/>
  <c r="I234" i="10"/>
  <c r="M234" i="10"/>
  <c r="H234" i="10"/>
  <c r="N234" i="10"/>
  <c r="G234" i="10"/>
  <c r="L234" i="10"/>
  <c r="D234" i="10"/>
  <c r="O234" i="10"/>
  <c r="K234" i="10"/>
  <c r="F234" i="10"/>
  <c r="P234" i="10"/>
  <c r="J234" i="10"/>
  <c r="G276" i="10"/>
  <c r="K276" i="10"/>
  <c r="O276" i="10"/>
  <c r="F276" i="10"/>
  <c r="L276" i="10"/>
  <c r="E276" i="10"/>
  <c r="J276" i="10"/>
  <c r="P276" i="10"/>
  <c r="M276" i="10"/>
  <c r="I276" i="10"/>
  <c r="H276" i="10"/>
  <c r="D276" i="10"/>
  <c r="N276" i="10"/>
  <c r="G327" i="10"/>
  <c r="K327" i="10"/>
  <c r="O327" i="10"/>
  <c r="D327" i="10"/>
  <c r="I327" i="10"/>
  <c r="N327" i="10"/>
  <c r="H327" i="10"/>
  <c r="M327" i="10"/>
  <c r="L327" i="10"/>
  <c r="P327" i="10"/>
  <c r="F327" i="10"/>
  <c r="J327" i="10"/>
  <c r="E327" i="10"/>
  <c r="E57" i="10"/>
  <c r="I57" i="10"/>
  <c r="M57" i="10"/>
  <c r="D57" i="10"/>
  <c r="H57" i="10"/>
  <c r="L57" i="10"/>
  <c r="P57" i="10"/>
  <c r="J57" i="10"/>
  <c r="G57" i="10"/>
  <c r="O57" i="10"/>
  <c r="K57" i="10"/>
  <c r="F57" i="10"/>
  <c r="N57" i="10"/>
  <c r="E121" i="10"/>
  <c r="I121" i="10"/>
  <c r="M121" i="10"/>
  <c r="H121" i="10"/>
  <c r="N121" i="10"/>
  <c r="G121" i="10"/>
  <c r="L121" i="10"/>
  <c r="D121" i="10"/>
  <c r="O121" i="10"/>
  <c r="K121" i="10"/>
  <c r="F121" i="10"/>
  <c r="P121" i="10"/>
  <c r="J121" i="10"/>
  <c r="D185" i="10"/>
  <c r="H185" i="10"/>
  <c r="L185" i="10"/>
  <c r="P185" i="10"/>
  <c r="F185" i="10"/>
  <c r="K185" i="10"/>
  <c r="E185" i="10"/>
  <c r="J185" i="10"/>
  <c r="O185" i="10"/>
  <c r="M185" i="10"/>
  <c r="I185" i="10"/>
  <c r="N185" i="10"/>
  <c r="G185" i="10"/>
  <c r="F249" i="10"/>
  <c r="J249" i="10"/>
  <c r="N249" i="10"/>
  <c r="E249" i="10"/>
  <c r="K249" i="10"/>
  <c r="P249" i="10"/>
  <c r="D249" i="10"/>
  <c r="I249" i="10"/>
  <c r="O249" i="10"/>
  <c r="L249" i="10"/>
  <c r="H249" i="10"/>
  <c r="M249" i="10"/>
  <c r="G249" i="10"/>
  <c r="E313" i="10"/>
  <c r="I313" i="10"/>
  <c r="M313" i="10"/>
  <c r="D313" i="10"/>
  <c r="H313" i="10"/>
  <c r="L313" i="10"/>
  <c r="P313" i="10"/>
  <c r="J313" i="10"/>
  <c r="G313" i="10"/>
  <c r="O313" i="10"/>
  <c r="F313" i="10"/>
  <c r="K313" i="10"/>
  <c r="N313" i="10"/>
  <c r="E377" i="10"/>
  <c r="I377" i="10"/>
  <c r="M377" i="10"/>
  <c r="D377" i="10"/>
  <c r="J377" i="10"/>
  <c r="O377" i="10"/>
  <c r="H377" i="10"/>
  <c r="N377" i="10"/>
  <c r="L377" i="10"/>
  <c r="F377" i="10"/>
  <c r="K377" i="10"/>
  <c r="P377" i="10"/>
  <c r="G377" i="10"/>
  <c r="D51" i="10"/>
  <c r="H51" i="10"/>
  <c r="F51" i="10"/>
  <c r="K51" i="10"/>
  <c r="O51" i="10"/>
  <c r="E51" i="10"/>
  <c r="J51" i="10"/>
  <c r="N51" i="10"/>
  <c r="G51" i="10"/>
  <c r="P51" i="10"/>
  <c r="M51" i="10"/>
  <c r="I51" i="10"/>
  <c r="L51" i="10"/>
  <c r="F136" i="10"/>
  <c r="J136" i="10"/>
  <c r="N136" i="10"/>
  <c r="E136" i="10"/>
  <c r="I136" i="10"/>
  <c r="M136" i="10"/>
  <c r="K136" i="10"/>
  <c r="H136" i="10"/>
  <c r="P136" i="10"/>
  <c r="D136" i="10"/>
  <c r="O136" i="10"/>
  <c r="G136" i="10"/>
  <c r="L136" i="10"/>
  <c r="F222" i="10"/>
  <c r="J222" i="10"/>
  <c r="N222" i="10"/>
  <c r="E222" i="10"/>
  <c r="I222" i="10"/>
  <c r="M222" i="10"/>
  <c r="G222" i="10"/>
  <c r="O222" i="10"/>
  <c r="D222" i="10"/>
  <c r="L222" i="10"/>
  <c r="P222" i="10"/>
  <c r="K222" i="10"/>
  <c r="H222" i="10"/>
  <c r="G307" i="10"/>
  <c r="K307" i="10"/>
  <c r="O307" i="10"/>
  <c r="F307" i="10"/>
  <c r="J307" i="10"/>
  <c r="N307" i="10"/>
  <c r="H307" i="10"/>
  <c r="P307" i="10"/>
  <c r="E307" i="10"/>
  <c r="M307" i="10"/>
  <c r="D307" i="10"/>
  <c r="I307" i="10"/>
  <c r="L307" i="10"/>
  <c r="F392" i="10"/>
  <c r="J392" i="10"/>
  <c r="N392" i="10"/>
  <c r="G392" i="10"/>
  <c r="L392" i="10"/>
  <c r="E392" i="10"/>
  <c r="K392" i="10"/>
  <c r="P392" i="10"/>
  <c r="I392" i="10"/>
  <c r="M392" i="10"/>
  <c r="H392" i="10"/>
  <c r="D392" i="10"/>
  <c r="O392" i="10"/>
  <c r="D103" i="10"/>
  <c r="H103" i="10"/>
  <c r="L103" i="10"/>
  <c r="P103" i="10"/>
  <c r="G103" i="10"/>
  <c r="K103" i="10"/>
  <c r="O103" i="10"/>
  <c r="I103" i="10"/>
  <c r="F103" i="10"/>
  <c r="N103" i="10"/>
  <c r="M103" i="10"/>
  <c r="E103" i="10"/>
  <c r="J103" i="10"/>
  <c r="F218" i="10"/>
  <c r="J218" i="10"/>
  <c r="N218" i="10"/>
  <c r="E218" i="10"/>
  <c r="I218" i="10"/>
  <c r="M218" i="10"/>
  <c r="K218" i="10"/>
  <c r="H218" i="10"/>
  <c r="P218" i="10"/>
  <c r="D218" i="10"/>
  <c r="O218" i="10"/>
  <c r="G218" i="10"/>
  <c r="L218" i="10"/>
  <c r="G331" i="10"/>
  <c r="K331" i="10"/>
  <c r="O331" i="10"/>
  <c r="E331" i="10"/>
  <c r="J331" i="10"/>
  <c r="P331" i="10"/>
  <c r="D331" i="10"/>
  <c r="I331" i="10"/>
  <c r="N331" i="10"/>
  <c r="M331" i="10"/>
  <c r="L331" i="10"/>
  <c r="F331" i="10"/>
  <c r="H331" i="10"/>
  <c r="G44" i="10"/>
  <c r="K44" i="10"/>
  <c r="O44" i="10"/>
  <c r="F44" i="10"/>
  <c r="L44" i="10"/>
  <c r="E44" i="10"/>
  <c r="J44" i="10"/>
  <c r="P44" i="10"/>
  <c r="M44" i="10"/>
  <c r="I44" i="10"/>
  <c r="N44" i="10"/>
  <c r="H44" i="10"/>
  <c r="D44" i="10"/>
  <c r="F159" i="10"/>
  <c r="J159" i="10"/>
  <c r="N159" i="10"/>
  <c r="H159" i="10"/>
  <c r="M159" i="10"/>
  <c r="G159" i="10"/>
  <c r="L159" i="10"/>
  <c r="I159" i="10"/>
  <c r="E159" i="10"/>
  <c r="P159" i="10"/>
  <c r="K159" i="10"/>
  <c r="D159" i="10"/>
  <c r="O159" i="10"/>
  <c r="G272" i="10"/>
  <c r="K272" i="10"/>
  <c r="O272" i="10"/>
  <c r="E272" i="10"/>
  <c r="J272" i="10"/>
  <c r="P272" i="10"/>
  <c r="D272" i="10"/>
  <c r="I272" i="10"/>
  <c r="N272" i="10"/>
  <c r="L272" i="10"/>
  <c r="H272" i="10"/>
  <c r="M272" i="10"/>
  <c r="F272" i="10"/>
  <c r="D386" i="10"/>
  <c r="H386" i="10"/>
  <c r="L386" i="10"/>
  <c r="P386" i="10"/>
  <c r="E386" i="10"/>
  <c r="J386" i="10"/>
  <c r="O386" i="10"/>
  <c r="I386" i="10"/>
  <c r="N386" i="10"/>
  <c r="M386" i="10"/>
  <c r="F386" i="10"/>
  <c r="K386" i="10"/>
  <c r="G386" i="10"/>
  <c r="F183" i="10"/>
  <c r="J183" i="10"/>
  <c r="N183" i="10"/>
  <c r="E183" i="10"/>
  <c r="K183" i="10"/>
  <c r="P183" i="10"/>
  <c r="D183" i="10"/>
  <c r="I183" i="10"/>
  <c r="O183" i="10"/>
  <c r="G183" i="10"/>
  <c r="M183" i="10"/>
  <c r="L183" i="10"/>
  <c r="H183" i="10"/>
  <c r="F7" i="10"/>
  <c r="J7" i="10"/>
  <c r="N7" i="10"/>
  <c r="E7" i="10"/>
  <c r="I7" i="10"/>
  <c r="M7" i="10"/>
  <c r="K7" i="10"/>
  <c r="H7" i="10"/>
  <c r="P7" i="10"/>
  <c r="L7" i="10"/>
  <c r="G7" i="10"/>
  <c r="O7" i="10"/>
  <c r="D7" i="10"/>
  <c r="D235" i="10"/>
  <c r="H235" i="10"/>
  <c r="L235" i="10"/>
  <c r="P235" i="10"/>
  <c r="F235" i="10"/>
  <c r="K235" i="10"/>
  <c r="E235" i="10"/>
  <c r="J235" i="10"/>
  <c r="O235" i="10"/>
  <c r="M235" i="10"/>
  <c r="I235" i="10"/>
  <c r="G235" i="10"/>
  <c r="N235" i="10"/>
  <c r="D228" i="10"/>
  <c r="H228" i="10"/>
  <c r="L228" i="10"/>
  <c r="P228" i="10"/>
  <c r="G228" i="10"/>
  <c r="K228" i="10"/>
  <c r="O228" i="10"/>
  <c r="I228" i="10"/>
  <c r="F228" i="10"/>
  <c r="N228" i="10"/>
  <c r="M228" i="10"/>
  <c r="J228" i="10"/>
  <c r="E228" i="10"/>
  <c r="E262" i="10"/>
  <c r="I262" i="10"/>
  <c r="M262" i="10"/>
  <c r="G262" i="10"/>
  <c r="L262" i="10"/>
  <c r="F262" i="10"/>
  <c r="K262" i="10"/>
  <c r="P262" i="10"/>
  <c r="N262" i="10"/>
  <c r="J262" i="10"/>
  <c r="H262" i="10"/>
  <c r="O262" i="10"/>
  <c r="D262" i="10"/>
  <c r="F304" i="10"/>
  <c r="J304" i="10"/>
  <c r="N304" i="10"/>
  <c r="E304" i="10"/>
  <c r="I304" i="10"/>
  <c r="M304" i="10"/>
  <c r="G304" i="10"/>
  <c r="O304" i="10"/>
  <c r="D304" i="10"/>
  <c r="L304" i="10"/>
  <c r="K304" i="10"/>
  <c r="H304" i="10"/>
  <c r="P304" i="10"/>
  <c r="F356" i="10"/>
  <c r="J356" i="10"/>
  <c r="N356" i="10"/>
  <c r="E356" i="10"/>
  <c r="K356" i="10"/>
  <c r="P356" i="10"/>
  <c r="D356" i="10"/>
  <c r="I356" i="10"/>
  <c r="O356" i="10"/>
  <c r="H356" i="10"/>
  <c r="G356" i="10"/>
  <c r="L356" i="10"/>
  <c r="M356" i="10"/>
  <c r="F93" i="10"/>
  <c r="J93" i="10"/>
  <c r="N93" i="10"/>
  <c r="E93" i="10"/>
  <c r="I93" i="10"/>
  <c r="M93" i="10"/>
  <c r="K93" i="10"/>
  <c r="H93" i="10"/>
  <c r="P93" i="10"/>
  <c r="D93" i="10"/>
  <c r="O93" i="10"/>
  <c r="G93" i="10"/>
  <c r="L93" i="10"/>
  <c r="G221" i="10"/>
  <c r="K221" i="10"/>
  <c r="O221" i="10"/>
  <c r="F221" i="10"/>
  <c r="J221" i="10"/>
  <c r="N221" i="10"/>
  <c r="D221" i="10"/>
  <c r="L221" i="10"/>
  <c r="I221" i="10"/>
  <c r="M221" i="10"/>
  <c r="H221" i="10"/>
  <c r="P221" i="10"/>
  <c r="E221" i="10"/>
  <c r="E333" i="10"/>
  <c r="I333" i="10"/>
  <c r="M333" i="10"/>
  <c r="F333" i="10"/>
  <c r="K333" i="10"/>
  <c r="P333" i="10"/>
  <c r="D333" i="10"/>
  <c r="J333" i="10"/>
  <c r="O333" i="10"/>
  <c r="H333" i="10"/>
  <c r="L333" i="10"/>
  <c r="G333" i="10"/>
  <c r="N333" i="10"/>
  <c r="G78" i="10"/>
  <c r="K78" i="10"/>
  <c r="O78" i="10"/>
  <c r="F78" i="10"/>
  <c r="L78" i="10"/>
  <c r="E78" i="10"/>
  <c r="J78" i="10"/>
  <c r="P78" i="10"/>
  <c r="H78" i="10"/>
  <c r="D78" i="10"/>
  <c r="N78" i="10"/>
  <c r="M78" i="10"/>
  <c r="I78" i="10"/>
  <c r="G248" i="10"/>
  <c r="K248" i="10"/>
  <c r="O248" i="10"/>
  <c r="H248" i="10"/>
  <c r="M248" i="10"/>
  <c r="F248" i="10"/>
  <c r="L248" i="10"/>
  <c r="D248" i="10"/>
  <c r="N248" i="10"/>
  <c r="J248" i="10"/>
  <c r="I248" i="10"/>
  <c r="E248" i="10"/>
  <c r="P248" i="10"/>
  <c r="G26" i="10"/>
  <c r="K26" i="10"/>
  <c r="O26" i="10"/>
  <c r="F26" i="10"/>
  <c r="J26" i="10"/>
  <c r="N26" i="10"/>
  <c r="D26" i="10"/>
  <c r="L26" i="10"/>
  <c r="I26" i="10"/>
  <c r="E26" i="10"/>
  <c r="P26" i="10"/>
  <c r="M26" i="10"/>
  <c r="H26" i="10"/>
  <c r="G252" i="10"/>
  <c r="K252" i="10"/>
  <c r="O252" i="10"/>
  <c r="D252" i="10"/>
  <c r="I252" i="10"/>
  <c r="N252" i="10"/>
  <c r="H252" i="10"/>
  <c r="M252" i="10"/>
  <c r="E252" i="10"/>
  <c r="P252" i="10"/>
  <c r="L252" i="10"/>
  <c r="F252" i="10"/>
  <c r="J252" i="10"/>
  <c r="E80" i="10"/>
  <c r="I80" i="10"/>
  <c r="M80" i="10"/>
  <c r="G80" i="10"/>
  <c r="L80" i="10"/>
  <c r="F80" i="10"/>
  <c r="K80" i="10"/>
  <c r="P80" i="10"/>
  <c r="N80" i="10"/>
  <c r="J80" i="10"/>
  <c r="O80" i="10"/>
  <c r="H80" i="10"/>
  <c r="D80" i="10"/>
  <c r="F308" i="10"/>
  <c r="J308" i="10"/>
  <c r="N308" i="10"/>
  <c r="E308" i="10"/>
  <c r="I308" i="10"/>
  <c r="M308" i="10"/>
  <c r="K308" i="10"/>
  <c r="H308" i="10"/>
  <c r="P308" i="10"/>
  <c r="G308" i="10"/>
  <c r="D308" i="10"/>
  <c r="L308" i="10"/>
  <c r="O308" i="10"/>
  <c r="F198" i="10"/>
  <c r="J198" i="10"/>
  <c r="N198" i="10"/>
  <c r="E198" i="10"/>
  <c r="I198" i="10"/>
  <c r="M198" i="10"/>
  <c r="G198" i="10"/>
  <c r="O198" i="10"/>
  <c r="D198" i="10"/>
  <c r="L198" i="10"/>
  <c r="H198" i="10"/>
  <c r="K198" i="10"/>
  <c r="P198" i="10"/>
  <c r="E250" i="10"/>
  <c r="I250" i="10"/>
  <c r="M250" i="10"/>
  <c r="H250" i="10"/>
  <c r="N250" i="10"/>
  <c r="G250" i="10"/>
  <c r="L250" i="10"/>
  <c r="J250" i="10"/>
  <c r="F250" i="10"/>
  <c r="P250" i="10"/>
  <c r="D250" i="10"/>
  <c r="K250" i="10"/>
  <c r="O250" i="10"/>
  <c r="G63" i="10"/>
  <c r="K63" i="10"/>
  <c r="O63" i="10"/>
  <c r="F63" i="10"/>
  <c r="J63" i="10"/>
  <c r="N63" i="10"/>
  <c r="D63" i="10"/>
  <c r="L63" i="10"/>
  <c r="I63" i="10"/>
  <c r="M63" i="10"/>
  <c r="H63" i="10"/>
  <c r="E63" i="10"/>
  <c r="P63" i="10"/>
  <c r="E156" i="10"/>
  <c r="I156" i="10"/>
  <c r="M156" i="10"/>
  <c r="D156" i="10"/>
  <c r="J156" i="10"/>
  <c r="O156" i="10"/>
  <c r="H156" i="10"/>
  <c r="N156" i="10"/>
  <c r="F156" i="10"/>
  <c r="P156" i="10"/>
  <c r="L156" i="10"/>
  <c r="G156" i="10"/>
  <c r="K156" i="10"/>
  <c r="E109" i="10"/>
  <c r="I109" i="10"/>
  <c r="M109" i="10"/>
  <c r="D109" i="10"/>
  <c r="J109" i="10"/>
  <c r="O109" i="10"/>
  <c r="H109" i="10"/>
  <c r="N109" i="10"/>
  <c r="K109" i="10"/>
  <c r="G109" i="10"/>
  <c r="L109" i="10"/>
  <c r="F109" i="10"/>
  <c r="P109" i="10"/>
  <c r="F237" i="10"/>
  <c r="J237" i="10"/>
  <c r="N237" i="10"/>
  <c r="G237" i="10"/>
  <c r="L237" i="10"/>
  <c r="E237" i="10"/>
  <c r="K237" i="10"/>
  <c r="P237" i="10"/>
  <c r="H237" i="10"/>
  <c r="D237" i="10"/>
  <c r="O237" i="10"/>
  <c r="I237" i="10"/>
  <c r="M237" i="10"/>
  <c r="E381" i="10"/>
  <c r="I381" i="10"/>
  <c r="M381" i="10"/>
  <c r="F381" i="10"/>
  <c r="K381" i="10"/>
  <c r="P381" i="10"/>
  <c r="D381" i="10"/>
  <c r="J381" i="10"/>
  <c r="O381" i="10"/>
  <c r="N381" i="10"/>
  <c r="G381" i="10"/>
  <c r="L381" i="10"/>
  <c r="H381" i="10"/>
  <c r="D142" i="10"/>
  <c r="H142" i="10"/>
  <c r="L142" i="10"/>
  <c r="P142" i="10"/>
  <c r="G142" i="10"/>
  <c r="K142" i="10"/>
  <c r="O142" i="10"/>
  <c r="E142" i="10"/>
  <c r="M142" i="10"/>
  <c r="J142" i="10"/>
  <c r="F142" i="10"/>
  <c r="N142" i="10"/>
  <c r="I142" i="10"/>
  <c r="F312" i="10"/>
  <c r="J312" i="10"/>
  <c r="N312" i="10"/>
  <c r="E312" i="10"/>
  <c r="I312" i="10"/>
  <c r="M312" i="10"/>
  <c r="G312" i="10"/>
  <c r="O312" i="10"/>
  <c r="D312" i="10"/>
  <c r="L312" i="10"/>
  <c r="P312" i="10"/>
  <c r="H312" i="10"/>
  <c r="K312" i="10"/>
  <c r="G111" i="10"/>
  <c r="K111" i="10"/>
  <c r="O111" i="10"/>
  <c r="E111" i="10"/>
  <c r="J111" i="10"/>
  <c r="P111" i="10"/>
  <c r="D111" i="10"/>
  <c r="I111" i="10"/>
  <c r="N111" i="10"/>
  <c r="F111" i="10"/>
  <c r="M111" i="10"/>
  <c r="H111" i="10"/>
  <c r="L111" i="10"/>
  <c r="D338" i="10"/>
  <c r="H338" i="10"/>
  <c r="L338" i="10"/>
  <c r="P338" i="10"/>
  <c r="E338" i="10"/>
  <c r="J338" i="10"/>
  <c r="O338" i="10"/>
  <c r="I338" i="10"/>
  <c r="N338" i="10"/>
  <c r="G338" i="10"/>
  <c r="F338" i="10"/>
  <c r="K338" i="10"/>
  <c r="M338" i="10"/>
  <c r="G166" i="10"/>
  <c r="K166" i="10"/>
  <c r="O166" i="10"/>
  <c r="H166" i="10"/>
  <c r="M166" i="10"/>
  <c r="F166" i="10"/>
  <c r="L166" i="10"/>
  <c r="D166" i="10"/>
  <c r="N166" i="10"/>
  <c r="J166" i="10"/>
  <c r="E166" i="10"/>
  <c r="I166" i="10"/>
  <c r="P166" i="10"/>
  <c r="F27" i="10"/>
  <c r="J27" i="10"/>
  <c r="N27" i="10"/>
  <c r="E27" i="10"/>
  <c r="I27" i="10"/>
  <c r="M27" i="10"/>
  <c r="G27" i="10"/>
  <c r="O27" i="10"/>
  <c r="D27" i="10"/>
  <c r="L27" i="10"/>
  <c r="H27" i="10"/>
  <c r="K27" i="10"/>
  <c r="P27" i="10"/>
  <c r="F79" i="10"/>
  <c r="J79" i="10"/>
  <c r="N79" i="10"/>
  <c r="D79" i="10"/>
  <c r="I79" i="10"/>
  <c r="O79" i="10"/>
  <c r="H79" i="10"/>
  <c r="M79" i="10"/>
  <c r="E79" i="10"/>
  <c r="P79" i="10"/>
  <c r="L79" i="10"/>
  <c r="G79" i="10"/>
  <c r="K79" i="10"/>
  <c r="D370" i="10"/>
  <c r="H370" i="10"/>
  <c r="L370" i="10"/>
  <c r="P370" i="10"/>
  <c r="E370" i="10"/>
  <c r="J370" i="10"/>
  <c r="O370" i="10"/>
  <c r="I370" i="10"/>
  <c r="N370" i="10"/>
  <c r="G370" i="10"/>
  <c r="F370" i="10"/>
  <c r="K370" i="10"/>
  <c r="M370" i="10"/>
  <c r="E43" i="10"/>
  <c r="I43" i="10"/>
  <c r="M43" i="10"/>
  <c r="D43" i="10"/>
  <c r="H43" i="10"/>
  <c r="L43" i="10"/>
  <c r="P43" i="10"/>
  <c r="F43" i="10"/>
  <c r="N43" i="10"/>
  <c r="K43" i="10"/>
  <c r="O43" i="10"/>
  <c r="J43" i="10"/>
  <c r="G43" i="10"/>
  <c r="B12" i="7"/>
  <c r="C12" i="7" s="1"/>
  <c r="B11" i="7"/>
  <c r="C11" i="7" s="1"/>
  <c r="B20" i="7"/>
  <c r="C20" i="7" s="1"/>
  <c r="B15" i="7"/>
  <c r="C15" i="7" s="1"/>
  <c r="B16" i="7"/>
  <c r="C16" i="7" s="1"/>
  <c r="B18" i="7"/>
  <c r="C18" i="7" s="1"/>
  <c r="B17" i="7"/>
  <c r="C17" i="7" s="1"/>
  <c r="B10" i="7"/>
  <c r="C10" i="7" s="1"/>
  <c r="B13" i="7"/>
  <c r="C13" i="7" s="1"/>
  <c r="B9" i="7"/>
  <c r="C9" i="7" s="1"/>
  <c r="B19" i="7"/>
  <c r="C19" i="7" s="1"/>
  <c r="B14" i="7"/>
  <c r="C14" i="7" s="1"/>
  <c r="B7" i="7"/>
  <c r="C7" i="7" s="1"/>
  <c r="B8" i="7"/>
  <c r="C8" i="7" s="1"/>
  <c r="B6" i="7"/>
  <c r="C6" i="7" s="1"/>
  <c r="R1" i="13"/>
  <c r="F4" i="7" l="1"/>
  <c r="K4" i="7"/>
  <c r="E4" i="7"/>
  <c r="J4" i="7"/>
  <c r="D4" i="7"/>
  <c r="I4" i="7"/>
  <c r="N4" i="7"/>
  <c r="H4" i="7"/>
  <c r="M4" i="7"/>
  <c r="G4" i="7"/>
  <c r="L4" i="7"/>
  <c r="T37" i="6"/>
  <c r="J39" i="6"/>
  <c r="L39" i="6"/>
  <c r="I39" i="6"/>
  <c r="N39" i="6"/>
  <c r="G39" i="6"/>
  <c r="E39" i="6"/>
  <c r="D39" i="6"/>
  <c r="M39" i="6"/>
  <c r="H39" i="6"/>
  <c r="O39" i="6"/>
  <c r="K39" i="6"/>
  <c r="F39" i="6"/>
  <c r="T36" i="6"/>
  <c r="D38" i="6"/>
  <c r="G38" i="6"/>
  <c r="I38" i="6"/>
  <c r="F38" i="6"/>
  <c r="H38" i="6"/>
  <c r="O38" i="6"/>
  <c r="L38" i="6"/>
  <c r="K38" i="6"/>
  <c r="J38" i="6"/>
  <c r="N38" i="6"/>
  <c r="E38" i="6"/>
  <c r="M38" i="6"/>
  <c r="J40" i="6"/>
  <c r="L40" i="6"/>
  <c r="M40" i="6"/>
  <c r="N40" i="6"/>
  <c r="K40" i="6"/>
  <c r="E40" i="6"/>
  <c r="D40" i="6"/>
  <c r="I40" i="6"/>
  <c r="H40" i="6"/>
  <c r="G40" i="6"/>
  <c r="F40" i="6"/>
  <c r="O40" i="6"/>
  <c r="T35" i="6"/>
  <c r="D14" i="7"/>
  <c r="H14" i="7"/>
  <c r="L14" i="7"/>
  <c r="G14" i="7"/>
  <c r="K14" i="7"/>
  <c r="E14" i="7"/>
  <c r="M14" i="7"/>
  <c r="F14" i="7"/>
  <c r="N14" i="7"/>
  <c r="J14" i="7"/>
  <c r="I14" i="7"/>
  <c r="E15" i="7"/>
  <c r="I15" i="7"/>
  <c r="M15" i="7"/>
  <c r="D15" i="7"/>
  <c r="H15" i="7"/>
  <c r="L15" i="7"/>
  <c r="J15" i="7"/>
  <c r="K15" i="7"/>
  <c r="F15" i="7"/>
  <c r="G15" i="7"/>
  <c r="N15" i="7"/>
  <c r="F8" i="7"/>
  <c r="J8" i="7"/>
  <c r="N8" i="7"/>
  <c r="E8" i="7"/>
  <c r="I8" i="7"/>
  <c r="M8" i="7"/>
  <c r="G8" i="7"/>
  <c r="H8" i="7"/>
  <c r="D8" i="7"/>
  <c r="K8" i="7"/>
  <c r="L8" i="7"/>
  <c r="G9" i="7"/>
  <c r="K9" i="7"/>
  <c r="F9" i="7"/>
  <c r="J9" i="7"/>
  <c r="N9" i="7"/>
  <c r="D9" i="7"/>
  <c r="L9" i="7"/>
  <c r="E9" i="7"/>
  <c r="M9" i="7"/>
  <c r="H9" i="7"/>
  <c r="I9" i="7"/>
  <c r="D18" i="7"/>
  <c r="H18" i="7"/>
  <c r="L18" i="7"/>
  <c r="G18" i="7"/>
  <c r="K18" i="7"/>
  <c r="I18" i="7"/>
  <c r="J18" i="7"/>
  <c r="E18" i="7"/>
  <c r="F18" i="7"/>
  <c r="M18" i="7"/>
  <c r="N18" i="7"/>
  <c r="E11" i="7"/>
  <c r="I11" i="7"/>
  <c r="M11" i="7"/>
  <c r="D11" i="7"/>
  <c r="H11" i="7"/>
  <c r="L11" i="7"/>
  <c r="F11" i="7"/>
  <c r="N11" i="7"/>
  <c r="G11" i="7"/>
  <c r="J11" i="7"/>
  <c r="K11" i="7"/>
  <c r="E7" i="7"/>
  <c r="I7" i="7"/>
  <c r="M7" i="7"/>
  <c r="D7" i="7"/>
  <c r="H7" i="7"/>
  <c r="L7" i="7"/>
  <c r="J7" i="7"/>
  <c r="K7" i="7"/>
  <c r="N7" i="7"/>
  <c r="F7" i="7"/>
  <c r="G7" i="7"/>
  <c r="G13" i="7"/>
  <c r="K13" i="7"/>
  <c r="F13" i="7"/>
  <c r="J13" i="7"/>
  <c r="N13" i="7"/>
  <c r="H13" i="7"/>
  <c r="I13" i="7"/>
  <c r="L13" i="7"/>
  <c r="M13" i="7"/>
  <c r="D13" i="7"/>
  <c r="E13" i="7"/>
  <c r="F16" i="7"/>
  <c r="J16" i="7"/>
  <c r="N16" i="7"/>
  <c r="E16" i="7"/>
  <c r="I16" i="7"/>
  <c r="M16" i="7"/>
  <c r="G16" i="7"/>
  <c r="H16" i="7"/>
  <c r="K16" i="7"/>
  <c r="L16" i="7"/>
  <c r="D16" i="7"/>
  <c r="F12" i="7"/>
  <c r="J12" i="7"/>
  <c r="N12" i="7"/>
  <c r="E12" i="7"/>
  <c r="I12" i="7"/>
  <c r="M12" i="7"/>
  <c r="K12" i="7"/>
  <c r="D12" i="7"/>
  <c r="L12" i="7"/>
  <c r="G12" i="7"/>
  <c r="H12" i="7"/>
  <c r="D10" i="7"/>
  <c r="H10" i="7"/>
  <c r="L10" i="7"/>
  <c r="G10" i="7"/>
  <c r="K10" i="7"/>
  <c r="I10" i="7"/>
  <c r="J10" i="7"/>
  <c r="M10" i="7"/>
  <c r="N10" i="7"/>
  <c r="E10" i="7"/>
  <c r="F10" i="7"/>
  <c r="D6" i="7"/>
  <c r="H6" i="7"/>
  <c r="L6" i="7"/>
  <c r="G6" i="7"/>
  <c r="K6" i="7"/>
  <c r="E6" i="7"/>
  <c r="M6" i="7"/>
  <c r="F6" i="7"/>
  <c r="N6" i="7"/>
  <c r="I6" i="7"/>
  <c r="J6" i="7"/>
  <c r="E19" i="7"/>
  <c r="I19" i="7"/>
  <c r="M19" i="7"/>
  <c r="D19" i="7"/>
  <c r="H19" i="7"/>
  <c r="L19" i="7"/>
  <c r="F19" i="7"/>
  <c r="N19" i="7"/>
  <c r="G19" i="7"/>
  <c r="J19" i="7"/>
  <c r="K19" i="7"/>
  <c r="G17" i="7"/>
  <c r="K17" i="7"/>
  <c r="F17" i="7"/>
  <c r="J17" i="7"/>
  <c r="N17" i="7"/>
  <c r="D17" i="7"/>
  <c r="L17" i="7"/>
  <c r="E17" i="7"/>
  <c r="M17" i="7"/>
  <c r="H17" i="7"/>
  <c r="I17" i="7"/>
  <c r="F20" i="7"/>
  <c r="J20" i="7"/>
  <c r="N20" i="7"/>
  <c r="E20" i="7"/>
  <c r="I20" i="7"/>
  <c r="M20" i="7"/>
  <c r="K20" i="7"/>
  <c r="D20" i="7"/>
  <c r="L20" i="7"/>
  <c r="H20" i="7"/>
  <c r="G20" i="7"/>
  <c r="Q2" i="6"/>
  <c r="Q32" i="6" l="1"/>
  <c r="P32" i="6"/>
  <c r="P40" i="6"/>
  <c r="P4" i="6"/>
  <c r="P6" i="6"/>
  <c r="P7" i="6"/>
  <c r="P5" i="6"/>
  <c r="P8" i="6"/>
  <c r="P10" i="6"/>
  <c r="P9" i="6"/>
  <c r="P11" i="6"/>
  <c r="P13" i="6"/>
  <c r="P12" i="6"/>
  <c r="P16" i="6"/>
  <c r="P15" i="6"/>
  <c r="P14" i="6"/>
  <c r="P19" i="6"/>
  <c r="P17" i="6"/>
  <c r="P18" i="6"/>
  <c r="P22" i="6"/>
  <c r="P21" i="6"/>
  <c r="P20" i="6"/>
  <c r="P25" i="6"/>
  <c r="P23" i="6"/>
  <c r="P24" i="6"/>
  <c r="P28" i="6"/>
  <c r="P27" i="6"/>
  <c r="P26" i="6"/>
  <c r="P29" i="6"/>
  <c r="P31" i="6"/>
  <c r="P30" i="6"/>
  <c r="P37" i="6"/>
  <c r="P38" i="6"/>
  <c r="P35" i="6"/>
  <c r="P39" i="6"/>
  <c r="P36" i="6"/>
  <c r="J43" i="6"/>
  <c r="L43" i="6"/>
  <c r="I43" i="6"/>
  <c r="N43" i="6"/>
  <c r="G43" i="6"/>
  <c r="M43" i="6"/>
  <c r="D43" i="6"/>
  <c r="E43" i="6"/>
  <c r="H43" i="6"/>
  <c r="O43" i="6"/>
  <c r="P43" i="6" s="1"/>
  <c r="F43" i="6"/>
  <c r="K43" i="6"/>
  <c r="J41" i="6"/>
  <c r="L41" i="6"/>
  <c r="I41" i="6"/>
  <c r="N41" i="6"/>
  <c r="G41" i="6"/>
  <c r="E41" i="6"/>
  <c r="O41" i="6"/>
  <c r="P41" i="6" s="1"/>
  <c r="F41" i="6"/>
  <c r="K41" i="6"/>
  <c r="M41" i="6"/>
  <c r="D41" i="6"/>
  <c r="H41" i="6"/>
  <c r="S40" i="6"/>
  <c r="T40" i="6"/>
  <c r="S39" i="6"/>
  <c r="T39" i="6"/>
  <c r="D42" i="6"/>
  <c r="G42" i="6"/>
  <c r="I42" i="6"/>
  <c r="N42" i="6"/>
  <c r="O42" i="6"/>
  <c r="P42" i="6" s="1"/>
  <c r="F42" i="6"/>
  <c r="L42" i="6"/>
  <c r="M42" i="6"/>
  <c r="E42" i="6"/>
  <c r="J42" i="6"/>
  <c r="H42" i="6"/>
  <c r="K42" i="6"/>
  <c r="S38" i="6"/>
  <c r="T38" i="6"/>
  <c r="Q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5" i="6"/>
  <c r="Q36" i="6"/>
  <c r="Q37" i="6"/>
  <c r="Q38" i="6"/>
  <c r="Q39" i="6"/>
  <c r="Q40" i="6"/>
  <c r="Q41" i="6"/>
  <c r="Q42" i="6"/>
  <c r="Q43" i="6"/>
  <c r="Q45" i="6"/>
  <c r="Q46" i="6"/>
  <c r="Q4" i="6"/>
  <c r="V4" i="6"/>
  <c r="J46" i="6" l="1"/>
  <c r="L46" i="6"/>
  <c r="E46" i="6"/>
  <c r="D46" i="6"/>
  <c r="O46" i="6"/>
  <c r="P46" i="6" s="1"/>
  <c r="K46" i="6"/>
  <c r="N46" i="6"/>
  <c r="M46" i="6"/>
  <c r="R46" i="6" s="1"/>
  <c r="F46" i="6"/>
  <c r="H46" i="6"/>
  <c r="G46" i="6"/>
  <c r="I46" i="6"/>
  <c r="Q44" i="6"/>
  <c r="S41" i="6"/>
  <c r="T41" i="6"/>
  <c r="S43" i="6"/>
  <c r="V43" i="6" s="1"/>
  <c r="T43" i="6"/>
  <c r="W43" i="6" s="1"/>
  <c r="S42" i="6"/>
  <c r="V42" i="6" s="1"/>
  <c r="T42" i="6"/>
  <c r="W42" i="6" s="1"/>
  <c r="J44" i="6"/>
  <c r="L44" i="6"/>
  <c r="M44" i="6"/>
  <c r="R44" i="6" s="1"/>
  <c r="N44" i="6"/>
  <c r="K44" i="6"/>
  <c r="E44" i="6"/>
  <c r="D44" i="6"/>
  <c r="I44" i="6"/>
  <c r="G44" i="6"/>
  <c r="H44" i="6"/>
  <c r="F44" i="6"/>
  <c r="O44" i="6"/>
  <c r="P44" i="6" s="1"/>
  <c r="J45" i="6"/>
  <c r="L45" i="6"/>
  <c r="I45" i="6"/>
  <c r="N45" i="6"/>
  <c r="G45" i="6"/>
  <c r="E45" i="6"/>
  <c r="O45" i="6"/>
  <c r="P45" i="6" s="1"/>
  <c r="F45" i="6"/>
  <c r="K45" i="6"/>
  <c r="M45" i="6"/>
  <c r="R45" i="6" s="1"/>
  <c r="D45" i="6"/>
  <c r="H45" i="6"/>
  <c r="R4" i="6"/>
  <c r="V4" i="29" s="1"/>
  <c r="R42" i="6"/>
  <c r="U42" i="6" s="1"/>
  <c r="R21" i="6"/>
  <c r="V21" i="29" s="1"/>
  <c r="R38" i="6"/>
  <c r="R29" i="6"/>
  <c r="R5" i="6"/>
  <c r="V5" i="29" s="1"/>
  <c r="R15" i="6"/>
  <c r="V15" i="29" s="1"/>
  <c r="R11" i="6"/>
  <c r="V11" i="29" s="1"/>
  <c r="R31" i="6"/>
  <c r="V31" i="29" s="1"/>
  <c r="R25" i="6"/>
  <c r="V25" i="29" s="1"/>
  <c r="R35" i="6"/>
  <c r="R43" i="6"/>
  <c r="U43" i="6" s="1"/>
  <c r="R40" i="6"/>
  <c r="R20" i="6"/>
  <c r="V20" i="29" s="1"/>
  <c r="R26" i="6"/>
  <c r="V26" i="29" s="1"/>
  <c r="R6" i="6"/>
  <c r="V6" i="29" s="1"/>
  <c r="R18" i="6"/>
  <c r="V18" i="29" s="1"/>
  <c r="R10" i="6"/>
  <c r="V10" i="29" s="1"/>
  <c r="R23" i="6"/>
  <c r="V23" i="29" s="1"/>
  <c r="R7" i="6"/>
  <c r="V7" i="29" s="1"/>
  <c r="R41" i="6"/>
  <c r="R36" i="6"/>
  <c r="R16" i="6"/>
  <c r="V16" i="29" s="1"/>
  <c r="R12" i="6"/>
  <c r="V12" i="29" s="1"/>
  <c r="R19" i="6"/>
  <c r="V19" i="29" s="1"/>
  <c r="R27" i="6"/>
  <c r="V27" i="29" s="1"/>
  <c r="R24" i="6"/>
  <c r="V24" i="29" s="1"/>
  <c r="R9" i="6"/>
  <c r="V9" i="29" s="1"/>
  <c r="R39" i="6"/>
  <c r="R17" i="6"/>
  <c r="V17" i="29" s="1"/>
  <c r="R13" i="6"/>
  <c r="V13" i="29" s="1"/>
  <c r="R30" i="6"/>
  <c r="V30" i="29" s="1"/>
  <c r="R8" i="6"/>
  <c r="V8" i="29" s="1"/>
  <c r="R22" i="6"/>
  <c r="V22" i="29" s="1"/>
  <c r="R14" i="6"/>
  <c r="V14" i="29" s="1"/>
  <c r="R28" i="6"/>
  <c r="V28" i="29" s="1"/>
  <c r="R37" i="6"/>
  <c r="W4" i="6"/>
  <c r="W5" i="6"/>
  <c r="W9" i="6"/>
  <c r="W13" i="6"/>
  <c r="W17" i="6"/>
  <c r="W21" i="6"/>
  <c r="W25" i="6"/>
  <c r="W29" i="6"/>
  <c r="W37" i="6"/>
  <c r="W8" i="6"/>
  <c r="W12" i="6"/>
  <c r="W16" i="6"/>
  <c r="W20" i="6"/>
  <c r="W24" i="6"/>
  <c r="W28" i="6"/>
  <c r="W36" i="6"/>
  <c r="W40" i="6"/>
  <c r="W6" i="6"/>
  <c r="W14" i="6"/>
  <c r="W22" i="6"/>
  <c r="W30" i="6"/>
  <c r="W38" i="6"/>
  <c r="W7" i="6"/>
  <c r="W15" i="6"/>
  <c r="W23" i="6"/>
  <c r="W31" i="6"/>
  <c r="W39" i="6"/>
  <c r="W11" i="6"/>
  <c r="W27" i="6"/>
  <c r="W18" i="6"/>
  <c r="W26" i="6"/>
  <c r="W35" i="6"/>
  <c r="W10" i="6"/>
  <c r="W19" i="6"/>
  <c r="V19" i="6"/>
  <c r="V20" i="6"/>
  <c r="V17" i="6"/>
  <c r="V28" i="6"/>
  <c r="V30" i="6"/>
  <c r="V16" i="6"/>
  <c r="V13" i="6"/>
  <c r="V23" i="6"/>
  <c r="V11" i="6"/>
  <c r="V5" i="6"/>
  <c r="V12" i="6"/>
  <c r="V31" i="6"/>
  <c r="V6" i="6"/>
  <c r="V39" i="6"/>
  <c r="V29" i="6"/>
  <c r="V24" i="6"/>
  <c r="V7" i="6"/>
  <c r="V38" i="6"/>
  <c r="V27" i="6"/>
  <c r="V35" i="6"/>
  <c r="V9" i="6"/>
  <c r="V36" i="6"/>
  <c r="V25" i="6"/>
  <c r="V22" i="6"/>
  <c r="V8" i="6"/>
  <c r="V37" i="6"/>
  <c r="V10" i="6"/>
  <c r="V26" i="6"/>
  <c r="V15" i="6"/>
  <c r="V40" i="6"/>
  <c r="V14" i="6"/>
  <c r="V18" i="6"/>
  <c r="V21" i="6"/>
  <c r="W41" i="6" l="1"/>
  <c r="U41" i="6"/>
  <c r="U40" i="6"/>
  <c r="V41" i="6"/>
  <c r="U31" i="6"/>
  <c r="U29" i="6"/>
  <c r="V29" i="29"/>
  <c r="U37" i="6"/>
  <c r="U39" i="6"/>
  <c r="U36" i="6"/>
  <c r="U35" i="6"/>
  <c r="U38" i="6"/>
  <c r="U30" i="6"/>
  <c r="U8" i="6"/>
  <c r="U19" i="6"/>
  <c r="U22" i="6"/>
  <c r="U17" i="6"/>
  <c r="U27" i="6"/>
  <c r="U16" i="6"/>
  <c r="U23" i="6"/>
  <c r="U26" i="6"/>
  <c r="U4" i="6"/>
  <c r="U20" i="6"/>
  <c r="U11" i="6"/>
  <c r="U28" i="6"/>
  <c r="U9" i="6"/>
  <c r="U18" i="6"/>
  <c r="U15" i="6"/>
  <c r="U21" i="6"/>
  <c r="U10" i="6"/>
  <c r="U14" i="6"/>
  <c r="U13" i="6"/>
  <c r="U24" i="6"/>
  <c r="U12" i="6"/>
  <c r="U7" i="6"/>
  <c r="U6" i="6"/>
  <c r="U25" i="6"/>
  <c r="U5" i="6"/>
  <c r="U46" i="6"/>
  <c r="U44" i="6"/>
  <c r="S46" i="6"/>
  <c r="V46" i="6" s="1"/>
  <c r="T46" i="6"/>
  <c r="W46" i="6" s="1"/>
  <c r="U45" i="6"/>
  <c r="Q48" i="6"/>
  <c r="Q47" i="6"/>
  <c r="S44" i="6"/>
  <c r="V44" i="6" s="1"/>
  <c r="T44" i="6"/>
  <c r="W44" i="6" s="1"/>
  <c r="Q49" i="6"/>
  <c r="S45" i="6"/>
  <c r="V45" i="6" s="1"/>
  <c r="T45" i="6"/>
  <c r="W45" i="6" s="1"/>
  <c r="D48" i="6" l="1"/>
  <c r="G48" i="6"/>
  <c r="I48" i="6"/>
  <c r="F48" i="6"/>
  <c r="H48" i="6"/>
  <c r="O48" i="6"/>
  <c r="P48" i="6" s="1"/>
  <c r="J48" i="6"/>
  <c r="M48" i="6"/>
  <c r="N48" i="6"/>
  <c r="E48" i="6"/>
  <c r="L48" i="6"/>
  <c r="K48" i="6"/>
  <c r="J49" i="6"/>
  <c r="L49" i="6"/>
  <c r="I49" i="6"/>
  <c r="N49" i="6"/>
  <c r="G49" i="6"/>
  <c r="E49" i="6"/>
  <c r="D49" i="6"/>
  <c r="M49" i="6"/>
  <c r="K49" i="6"/>
  <c r="H49" i="6"/>
  <c r="F49" i="6"/>
  <c r="O49" i="6"/>
  <c r="P49" i="6" s="1"/>
  <c r="D47" i="6"/>
  <c r="O47" i="6"/>
  <c r="P47" i="6" s="1"/>
  <c r="M47" i="6"/>
  <c r="F47" i="6"/>
  <c r="H47" i="6"/>
  <c r="K47" i="6"/>
  <c r="J47" i="6"/>
  <c r="I47" i="6"/>
  <c r="N47" i="6"/>
  <c r="E47" i="6"/>
  <c r="L47" i="6"/>
  <c r="G47" i="6"/>
  <c r="S49" i="6" l="1"/>
  <c r="V49" i="6" s="1"/>
  <c r="T49" i="6"/>
  <c r="W49" i="6" s="1"/>
  <c r="R49" i="6"/>
  <c r="U49" i="6" s="1"/>
  <c r="S48" i="6"/>
  <c r="V48" i="6" s="1"/>
  <c r="T48" i="6"/>
  <c r="W48" i="6" s="1"/>
  <c r="R48" i="6"/>
  <c r="U48" i="6" s="1"/>
  <c r="S47" i="6"/>
  <c r="V47" i="6" s="1"/>
  <c r="T47" i="6"/>
  <c r="W47" i="6" s="1"/>
  <c r="R47" i="6"/>
  <c r="U47" i="6" s="1"/>
  <c r="Q52" i="6"/>
  <c r="Q50" i="6"/>
  <c r="Q51" i="6"/>
  <c r="J51" i="6" l="1"/>
  <c r="L51" i="6"/>
  <c r="I51" i="6"/>
  <c r="N51" i="6"/>
  <c r="G51" i="6"/>
  <c r="M51" i="6"/>
  <c r="O51" i="6"/>
  <c r="P51" i="6" s="1"/>
  <c r="F51" i="6"/>
  <c r="K51" i="6"/>
  <c r="E51" i="6"/>
  <c r="D51" i="6"/>
  <c r="H51" i="6"/>
  <c r="F50" i="6"/>
  <c r="H50" i="6"/>
  <c r="O50" i="6"/>
  <c r="P50" i="6" s="1"/>
  <c r="J50" i="6"/>
  <c r="L50" i="6"/>
  <c r="E50" i="6"/>
  <c r="K50" i="6"/>
  <c r="G50" i="6"/>
  <c r="N50" i="6"/>
  <c r="D50" i="6"/>
  <c r="M50" i="6"/>
  <c r="I50" i="6"/>
  <c r="J52" i="6"/>
  <c r="L52" i="6"/>
  <c r="M52" i="6"/>
  <c r="N52" i="6"/>
  <c r="K52" i="6"/>
  <c r="E52" i="6"/>
  <c r="G52" i="6"/>
  <c r="H52" i="6"/>
  <c r="F52" i="6"/>
  <c r="I52" i="6"/>
  <c r="D52" i="6"/>
  <c r="O52" i="6"/>
  <c r="P52" i="6" s="1"/>
  <c r="S52" i="6" l="1"/>
  <c r="V52" i="6" s="1"/>
  <c r="T52" i="6"/>
  <c r="W52" i="6" s="1"/>
  <c r="R52" i="6"/>
  <c r="U52" i="6" s="1"/>
  <c r="Q54" i="6"/>
  <c r="Q53" i="6"/>
  <c r="S51" i="6"/>
  <c r="V51" i="6" s="1"/>
  <c r="T51" i="6"/>
  <c r="W51" i="6" s="1"/>
  <c r="R51" i="6"/>
  <c r="U51" i="6" s="1"/>
  <c r="Q55" i="6"/>
  <c r="S50" i="6"/>
  <c r="V50" i="6" s="1"/>
  <c r="T50" i="6"/>
  <c r="W50" i="6" s="1"/>
  <c r="R50" i="6"/>
  <c r="U50" i="6" s="1"/>
  <c r="J53" i="6" l="1"/>
  <c r="L53" i="6"/>
  <c r="I53" i="6"/>
  <c r="N53" i="6"/>
  <c r="G53" i="6"/>
  <c r="E53" i="6"/>
  <c r="D53" i="6"/>
  <c r="M53" i="6"/>
  <c r="O53" i="6"/>
  <c r="P53" i="6" s="1"/>
  <c r="H53" i="6"/>
  <c r="F53" i="6"/>
  <c r="K53" i="6"/>
  <c r="D55" i="6"/>
  <c r="O55" i="6"/>
  <c r="P55" i="6" s="1"/>
  <c r="M55" i="6"/>
  <c r="F55" i="6"/>
  <c r="H55" i="6"/>
  <c r="K55" i="6"/>
  <c r="J55" i="6"/>
  <c r="I55" i="6"/>
  <c r="N55" i="6"/>
  <c r="E55" i="6"/>
  <c r="L55" i="6"/>
  <c r="G55" i="6"/>
  <c r="J54" i="6"/>
  <c r="L54" i="6"/>
  <c r="E54" i="6"/>
  <c r="N54" i="6"/>
  <c r="K54" i="6"/>
  <c r="M54" i="6"/>
  <c r="D54" i="6"/>
  <c r="I54" i="6"/>
  <c r="G54" i="6"/>
  <c r="H54" i="6"/>
  <c r="O54" i="6"/>
  <c r="P54" i="6" s="1"/>
  <c r="F54" i="6"/>
  <c r="S54" i="6" l="1"/>
  <c r="V54" i="6" s="1"/>
  <c r="T54" i="6"/>
  <c r="W54" i="6" s="1"/>
  <c r="R54" i="6"/>
  <c r="U54" i="6" s="1"/>
  <c r="S53" i="6"/>
  <c r="V53" i="6" s="1"/>
  <c r="T53" i="6"/>
  <c r="W53" i="6" s="1"/>
  <c r="R53" i="6"/>
  <c r="U53" i="6" s="1"/>
  <c r="Q57" i="6"/>
  <c r="S55" i="6"/>
  <c r="V55" i="6" s="1"/>
  <c r="T55" i="6"/>
  <c r="W55" i="6" s="1"/>
  <c r="R55" i="6"/>
  <c r="U55" i="6" s="1"/>
  <c r="Q56" i="6"/>
  <c r="Q58" i="6"/>
  <c r="J57" i="6" l="1"/>
  <c r="L57" i="6"/>
  <c r="I57" i="6"/>
  <c r="F57" i="6"/>
  <c r="G57" i="6"/>
  <c r="M57" i="6"/>
  <c r="N57" i="6"/>
  <c r="K57" i="6"/>
  <c r="H57" i="6"/>
  <c r="E57" i="6"/>
  <c r="O57" i="6"/>
  <c r="P57" i="6" s="1"/>
  <c r="D57" i="6"/>
  <c r="J58" i="6"/>
  <c r="L58" i="6"/>
  <c r="E58" i="6"/>
  <c r="N58" i="6"/>
  <c r="K58" i="6"/>
  <c r="M58" i="6"/>
  <c r="D58" i="6"/>
  <c r="I58" i="6"/>
  <c r="G58" i="6"/>
  <c r="H58" i="6"/>
  <c r="F58" i="6"/>
  <c r="O58" i="6"/>
  <c r="P58" i="6" s="1"/>
  <c r="J56" i="6"/>
  <c r="L56" i="6"/>
  <c r="M56" i="6"/>
  <c r="N56" i="6"/>
  <c r="K56" i="6"/>
  <c r="E56" i="6"/>
  <c r="G56" i="6"/>
  <c r="D56" i="6"/>
  <c r="I56" i="6"/>
  <c r="F56" i="6"/>
  <c r="O56" i="6"/>
  <c r="P56" i="6" s="1"/>
  <c r="H56" i="6"/>
  <c r="Q60" i="6" l="1"/>
  <c r="Q61" i="6"/>
  <c r="S58" i="6"/>
  <c r="V58" i="6" s="1"/>
  <c r="T58" i="6"/>
  <c r="W58" i="6" s="1"/>
  <c r="R58" i="6"/>
  <c r="U58" i="6" s="1"/>
  <c r="S57" i="6"/>
  <c r="V57" i="6" s="1"/>
  <c r="T57" i="6"/>
  <c r="W57" i="6" s="1"/>
  <c r="R57" i="6"/>
  <c r="U57" i="6" s="1"/>
  <c r="Q59" i="6"/>
  <c r="S56" i="6"/>
  <c r="V56" i="6" s="1"/>
  <c r="T56" i="6"/>
  <c r="W56" i="6" s="1"/>
  <c r="R56" i="6"/>
  <c r="U56" i="6" s="1"/>
  <c r="D59" i="6" l="1"/>
  <c r="O59" i="6"/>
  <c r="P59" i="6" s="1"/>
  <c r="E59" i="6"/>
  <c r="F59" i="6"/>
  <c r="H59" i="6"/>
  <c r="K59" i="6"/>
  <c r="L59" i="6"/>
  <c r="G59" i="6"/>
  <c r="I59" i="6"/>
  <c r="M59" i="6"/>
  <c r="J59" i="6"/>
  <c r="N59" i="6"/>
  <c r="J61" i="6"/>
  <c r="L61" i="6"/>
  <c r="I61" i="6"/>
  <c r="N61" i="6"/>
  <c r="G61" i="6"/>
  <c r="E61" i="6"/>
  <c r="O61" i="6"/>
  <c r="P61" i="6" s="1"/>
  <c r="F61" i="6"/>
  <c r="M61" i="6"/>
  <c r="H61" i="6"/>
  <c r="D61" i="6"/>
  <c r="K61" i="6"/>
  <c r="J60" i="6"/>
  <c r="L60" i="6"/>
  <c r="M60" i="6"/>
  <c r="N60" i="6"/>
  <c r="K60" i="6"/>
  <c r="E60" i="6"/>
  <c r="G60" i="6"/>
  <c r="D60" i="6"/>
  <c r="I60" i="6"/>
  <c r="O60" i="6"/>
  <c r="P60" i="6" s="1"/>
  <c r="F60" i="6"/>
  <c r="H60" i="6"/>
  <c r="S59" i="6" l="1"/>
  <c r="V59" i="6" s="1"/>
  <c r="T59" i="6"/>
  <c r="W59" i="6" s="1"/>
  <c r="R59" i="6"/>
  <c r="U59" i="6" s="1"/>
  <c r="Q63" i="6"/>
  <c r="S60" i="6"/>
  <c r="V60" i="6" s="1"/>
  <c r="T60" i="6"/>
  <c r="W60" i="6" s="1"/>
  <c r="R60" i="6"/>
  <c r="U60" i="6" s="1"/>
  <c r="Q64" i="6"/>
  <c r="S61" i="6"/>
  <c r="V61" i="6" s="1"/>
  <c r="T61" i="6"/>
  <c r="W61" i="6" s="1"/>
  <c r="R61" i="6"/>
  <c r="U61" i="6" s="1"/>
  <c r="Q62" i="6"/>
  <c r="D62" i="6" l="1"/>
  <c r="G62" i="6"/>
  <c r="I62" i="6"/>
  <c r="J62" i="6"/>
  <c r="K62" i="6"/>
  <c r="H62" i="6"/>
  <c r="M62" i="6"/>
  <c r="O62" i="6"/>
  <c r="P62" i="6" s="1"/>
  <c r="F62" i="6"/>
  <c r="E62" i="6"/>
  <c r="N62" i="6"/>
  <c r="L62" i="6"/>
  <c r="J64" i="6"/>
  <c r="L64" i="6"/>
  <c r="E64" i="6"/>
  <c r="N64" i="6"/>
  <c r="K64" i="6"/>
  <c r="I64" i="6"/>
  <c r="D64" i="6"/>
  <c r="M64" i="6"/>
  <c r="H64" i="6"/>
  <c r="G64" i="6"/>
  <c r="O64" i="6"/>
  <c r="P64" i="6" s="1"/>
  <c r="F64" i="6"/>
  <c r="F63" i="6"/>
  <c r="H63" i="6"/>
  <c r="K63" i="6"/>
  <c r="J63" i="6"/>
  <c r="L63" i="6"/>
  <c r="M63" i="6"/>
  <c r="G63" i="6"/>
  <c r="O63" i="6"/>
  <c r="P63" i="6" s="1"/>
  <c r="E63" i="6"/>
  <c r="I63" i="6"/>
  <c r="N63" i="6"/>
  <c r="D63" i="6"/>
  <c r="S62" i="6" l="1"/>
  <c r="V62" i="6" s="1"/>
  <c r="T62" i="6"/>
  <c r="W62" i="6" s="1"/>
  <c r="R62" i="6"/>
  <c r="U62" i="6" s="1"/>
  <c r="S63" i="6"/>
  <c r="V63" i="6" s="1"/>
  <c r="T63" i="6"/>
  <c r="W63" i="6" s="1"/>
  <c r="R63" i="6"/>
  <c r="U63" i="6" s="1"/>
  <c r="Q66" i="6"/>
  <c r="S64" i="6"/>
  <c r="V64" i="6" s="1"/>
  <c r="T64" i="6"/>
  <c r="W64" i="6" s="1"/>
  <c r="R64" i="6"/>
  <c r="U64" i="6" s="1"/>
  <c r="Q67" i="6"/>
  <c r="Q65" i="6"/>
  <c r="J65" i="6" l="1"/>
  <c r="L65" i="6"/>
  <c r="I65" i="6"/>
  <c r="N65" i="6"/>
  <c r="G65" i="6"/>
  <c r="M65" i="6"/>
  <c r="D65" i="6"/>
  <c r="E65" i="6"/>
  <c r="K65" i="6"/>
  <c r="H65" i="6"/>
  <c r="F65" i="6"/>
  <c r="O65" i="6"/>
  <c r="P65" i="6" s="1"/>
  <c r="J67" i="6"/>
  <c r="L67" i="6"/>
  <c r="I67" i="6"/>
  <c r="N67" i="6"/>
  <c r="G67" i="6"/>
  <c r="M67" i="6"/>
  <c r="O67" i="6"/>
  <c r="P67" i="6" s="1"/>
  <c r="D67" i="6"/>
  <c r="K67" i="6"/>
  <c r="F67" i="6"/>
  <c r="H67" i="6"/>
  <c r="E67" i="6"/>
  <c r="J66" i="6"/>
  <c r="L66" i="6"/>
  <c r="M66" i="6"/>
  <c r="N66" i="6"/>
  <c r="K66" i="6"/>
  <c r="E66" i="6"/>
  <c r="G66" i="6"/>
  <c r="D66" i="6"/>
  <c r="O66" i="6"/>
  <c r="P66" i="6" s="1"/>
  <c r="H66" i="6"/>
  <c r="F66" i="6"/>
  <c r="I66" i="6"/>
  <c r="Q68" i="6" l="1"/>
  <c r="S67" i="6"/>
  <c r="V67" i="6" s="1"/>
  <c r="T67" i="6"/>
  <c r="W67" i="6" s="1"/>
  <c r="R67" i="6"/>
  <c r="U67" i="6" s="1"/>
  <c r="S65" i="6"/>
  <c r="V65" i="6" s="1"/>
  <c r="T65" i="6"/>
  <c r="W65" i="6" s="1"/>
  <c r="R65" i="6"/>
  <c r="U65" i="6" s="1"/>
  <c r="Q69" i="6"/>
  <c r="Q70" i="6"/>
  <c r="S66" i="6"/>
  <c r="V66" i="6" s="1"/>
  <c r="T66" i="6"/>
  <c r="W66" i="6" s="1"/>
  <c r="R66" i="6"/>
  <c r="U66" i="6" s="1"/>
  <c r="J70" i="6" l="1"/>
  <c r="L70" i="6"/>
  <c r="M70" i="6"/>
  <c r="N70" i="6"/>
  <c r="K70" i="6"/>
  <c r="E70" i="6"/>
  <c r="G70" i="6"/>
  <c r="D70" i="6"/>
  <c r="I70" i="6"/>
  <c r="F70" i="6"/>
  <c r="O70" i="6"/>
  <c r="P70" i="6" s="1"/>
  <c r="H70" i="6"/>
  <c r="J69" i="6"/>
  <c r="L69" i="6"/>
  <c r="I69" i="6"/>
  <c r="N69" i="6"/>
  <c r="G69" i="6"/>
  <c r="E69" i="6"/>
  <c r="D69" i="6"/>
  <c r="M69" i="6"/>
  <c r="O69" i="6"/>
  <c r="P69" i="6" s="1"/>
  <c r="H69" i="6"/>
  <c r="F69" i="6"/>
  <c r="K69" i="6"/>
  <c r="F68" i="6"/>
  <c r="H68" i="6"/>
  <c r="O68" i="6"/>
  <c r="P68" i="6" s="1"/>
  <c r="J68" i="6"/>
  <c r="L68" i="6"/>
  <c r="E68" i="6"/>
  <c r="N68" i="6"/>
  <c r="I68" i="6"/>
  <c r="D68" i="6"/>
  <c r="M68" i="6"/>
  <c r="K68" i="6"/>
  <c r="G68" i="6"/>
  <c r="S68" i="6" l="1"/>
  <c r="V68" i="6" s="1"/>
  <c r="T68" i="6"/>
  <c r="W68" i="6" s="1"/>
  <c r="R68" i="6"/>
  <c r="U68" i="6" s="1"/>
  <c r="S69" i="6"/>
  <c r="V69" i="6" s="1"/>
  <c r="T69" i="6"/>
  <c r="W69" i="6" s="1"/>
  <c r="R69" i="6"/>
  <c r="U69" i="6" s="1"/>
  <c r="Q73" i="6"/>
  <c r="Q72" i="6"/>
  <c r="S70" i="6"/>
  <c r="V70" i="6" s="1"/>
  <c r="T70" i="6"/>
  <c r="W70" i="6" s="1"/>
  <c r="R70" i="6"/>
  <c r="U70" i="6" s="1"/>
  <c r="Q71" i="6"/>
  <c r="J71" i="6" l="1"/>
  <c r="L71" i="6"/>
  <c r="E71" i="6"/>
  <c r="N71" i="6"/>
  <c r="G71" i="6"/>
  <c r="I71" i="6"/>
  <c r="D71" i="6"/>
  <c r="M71" i="6"/>
  <c r="O71" i="6"/>
  <c r="P71" i="6" s="1"/>
  <c r="H71" i="6"/>
  <c r="K71" i="6"/>
  <c r="F71" i="6"/>
  <c r="D72" i="6"/>
  <c r="G72" i="6"/>
  <c r="I72" i="6"/>
  <c r="F72" i="6"/>
  <c r="H72" i="6"/>
  <c r="O72" i="6"/>
  <c r="P72" i="6" s="1"/>
  <c r="L72" i="6"/>
  <c r="K72" i="6"/>
  <c r="J72" i="6"/>
  <c r="N72" i="6"/>
  <c r="E72" i="6"/>
  <c r="M72" i="6"/>
  <c r="F73" i="6"/>
  <c r="H73" i="6"/>
  <c r="K73" i="6"/>
  <c r="J73" i="6"/>
  <c r="L73" i="6"/>
  <c r="I73" i="6"/>
  <c r="N73" i="6"/>
  <c r="E73" i="6"/>
  <c r="D73" i="6"/>
  <c r="M73" i="6"/>
  <c r="G73" i="6"/>
  <c r="O73" i="6"/>
  <c r="P73" i="6" s="1"/>
  <c r="S72" i="6" l="1"/>
  <c r="V72" i="6" s="1"/>
  <c r="T72" i="6"/>
  <c r="W72" i="6" s="1"/>
  <c r="R72" i="6"/>
  <c r="U72" i="6" s="1"/>
  <c r="S71" i="6"/>
  <c r="V71" i="6" s="1"/>
  <c r="T71" i="6"/>
  <c r="W71" i="6" s="1"/>
  <c r="R71" i="6"/>
  <c r="U71" i="6" s="1"/>
  <c r="Q74" i="6"/>
  <c r="S73" i="6"/>
  <c r="V73" i="6" s="1"/>
  <c r="T73" i="6"/>
  <c r="W73" i="6" s="1"/>
  <c r="R73" i="6"/>
  <c r="U73" i="6" s="1"/>
  <c r="Q76" i="6"/>
  <c r="Q75" i="6"/>
  <c r="I76" i="6" l="1"/>
  <c r="O76" i="6"/>
  <c r="P76" i="6" s="1"/>
  <c r="F76" i="6"/>
  <c r="M76" i="6"/>
  <c r="J76" i="6"/>
  <c r="H76" i="6"/>
  <c r="D76" i="6"/>
  <c r="E76" i="6"/>
  <c r="N76" i="6"/>
  <c r="G76" i="6"/>
  <c r="K76" i="6"/>
  <c r="L76" i="6"/>
  <c r="J75" i="6"/>
  <c r="M75" i="6"/>
  <c r="E75" i="6"/>
  <c r="D75" i="6"/>
  <c r="K75" i="6"/>
  <c r="I75" i="6"/>
  <c r="O75" i="6"/>
  <c r="P75" i="6" s="1"/>
  <c r="H75" i="6"/>
  <c r="L75" i="6"/>
  <c r="F75" i="6"/>
  <c r="N75" i="6"/>
  <c r="G75" i="6"/>
  <c r="J74" i="6"/>
  <c r="L74" i="6"/>
  <c r="M74" i="6"/>
  <c r="N74" i="6"/>
  <c r="G74" i="6"/>
  <c r="D74" i="6"/>
  <c r="I74" i="6"/>
  <c r="K74" i="6"/>
  <c r="H74" i="6"/>
  <c r="O74" i="6"/>
  <c r="P74" i="6" s="1"/>
  <c r="F74" i="6"/>
  <c r="E74" i="6"/>
  <c r="Q77" i="6" l="1"/>
  <c r="S75" i="6"/>
  <c r="V75" i="6" s="1"/>
  <c r="T75" i="6"/>
  <c r="W75" i="6" s="1"/>
  <c r="R75" i="6"/>
  <c r="U75" i="6" s="1"/>
  <c r="Q78" i="6"/>
  <c r="S76" i="6"/>
  <c r="V76" i="6" s="1"/>
  <c r="T76" i="6"/>
  <c r="W76" i="6" s="1"/>
  <c r="R76" i="6"/>
  <c r="U76" i="6" s="1"/>
  <c r="S74" i="6"/>
  <c r="V74" i="6" s="1"/>
  <c r="T74" i="6"/>
  <c r="W74" i="6" s="1"/>
  <c r="R74" i="6"/>
  <c r="U74" i="6" s="1"/>
  <c r="Q79" i="6"/>
  <c r="I79" i="6" l="1"/>
  <c r="O79" i="6"/>
  <c r="P79" i="6" s="1"/>
  <c r="L79" i="6"/>
  <c r="M79" i="6"/>
  <c r="F79" i="6"/>
  <c r="D79" i="6"/>
  <c r="N79" i="6"/>
  <c r="E79" i="6"/>
  <c r="J79" i="6"/>
  <c r="H79" i="6"/>
  <c r="G79" i="6"/>
  <c r="K79" i="6"/>
  <c r="E78" i="6"/>
  <c r="K78" i="6"/>
  <c r="D78" i="6"/>
  <c r="I78" i="6"/>
  <c r="O78" i="6"/>
  <c r="P78" i="6" s="1"/>
  <c r="N78" i="6"/>
  <c r="J78" i="6"/>
  <c r="L78" i="6"/>
  <c r="F78" i="6"/>
  <c r="H78" i="6"/>
  <c r="M78" i="6"/>
  <c r="G78" i="6"/>
  <c r="I77" i="6"/>
  <c r="O77" i="6"/>
  <c r="P77" i="6" s="1"/>
  <c r="D77" i="6"/>
  <c r="G77" i="6"/>
  <c r="L77" i="6"/>
  <c r="M77" i="6"/>
  <c r="H77" i="6"/>
  <c r="F77" i="6"/>
  <c r="J77" i="6"/>
  <c r="E77" i="6"/>
  <c r="K77" i="6"/>
  <c r="N77" i="6"/>
  <c r="S77" i="6" l="1"/>
  <c r="V77" i="6" s="1"/>
  <c r="T77" i="6"/>
  <c r="W77" i="6" s="1"/>
  <c r="R77" i="6"/>
  <c r="U77" i="6" s="1"/>
  <c r="Q82" i="6"/>
  <c r="S79" i="6"/>
  <c r="V79" i="6" s="1"/>
  <c r="T79" i="6"/>
  <c r="W79" i="6" s="1"/>
  <c r="R79" i="6"/>
  <c r="U79" i="6" s="1"/>
  <c r="Q80" i="6"/>
  <c r="S78" i="6"/>
  <c r="V78" i="6" s="1"/>
  <c r="T78" i="6"/>
  <c r="W78" i="6" s="1"/>
  <c r="R78" i="6"/>
  <c r="U78" i="6" s="1"/>
  <c r="Q81" i="6"/>
  <c r="I82" i="6" l="1"/>
  <c r="O82" i="6"/>
  <c r="P82" i="6" s="1"/>
  <c r="L82" i="6"/>
  <c r="M82" i="6"/>
  <c r="J82" i="6"/>
  <c r="N82" i="6"/>
  <c r="G82" i="6"/>
  <c r="D82" i="6"/>
  <c r="K82" i="6"/>
  <c r="F82" i="6"/>
  <c r="H82" i="6"/>
  <c r="E82" i="6"/>
  <c r="G81" i="6"/>
  <c r="N81" i="6"/>
  <c r="D81" i="6"/>
  <c r="E81" i="6"/>
  <c r="K81" i="6"/>
  <c r="H81" i="6"/>
  <c r="I81" i="6"/>
  <c r="J81" i="6"/>
  <c r="M81" i="6"/>
  <c r="L81" i="6"/>
  <c r="O81" i="6"/>
  <c r="P81" i="6" s="1"/>
  <c r="F81" i="6"/>
  <c r="E80" i="6"/>
  <c r="K80" i="6"/>
  <c r="L80" i="6"/>
  <c r="I80" i="6"/>
  <c r="O80" i="6"/>
  <c r="P80" i="6" s="1"/>
  <c r="D80" i="6"/>
  <c r="J80" i="6"/>
  <c r="H80" i="6"/>
  <c r="N80" i="6"/>
  <c r="F80" i="6"/>
  <c r="M80" i="6"/>
  <c r="G80" i="6"/>
  <c r="Q83" i="6" l="1"/>
  <c r="Q85" i="6"/>
  <c r="S82" i="6"/>
  <c r="V82" i="6" s="1"/>
  <c r="T82" i="6"/>
  <c r="W82" i="6" s="1"/>
  <c r="R82" i="6"/>
  <c r="U82" i="6" s="1"/>
  <c r="S80" i="6"/>
  <c r="V80" i="6" s="1"/>
  <c r="T80" i="6"/>
  <c r="W80" i="6" s="1"/>
  <c r="R80" i="6"/>
  <c r="U80" i="6" s="1"/>
  <c r="Q84" i="6"/>
  <c r="S81" i="6"/>
  <c r="V81" i="6" s="1"/>
  <c r="T81" i="6"/>
  <c r="W81" i="6" s="1"/>
  <c r="R81" i="6"/>
  <c r="U81" i="6" s="1"/>
  <c r="I84" i="6" l="1"/>
  <c r="O84" i="6"/>
  <c r="P84" i="6" s="1"/>
  <c r="F84" i="6"/>
  <c r="M84" i="6"/>
  <c r="J84" i="6"/>
  <c r="H84" i="6"/>
  <c r="D84" i="6"/>
  <c r="E84" i="6"/>
  <c r="N84" i="6"/>
  <c r="L84" i="6"/>
  <c r="G84" i="6"/>
  <c r="K84" i="6"/>
  <c r="G85" i="6"/>
  <c r="N85" i="6"/>
  <c r="J85" i="6"/>
  <c r="E85" i="6"/>
  <c r="K85" i="6"/>
  <c r="L85" i="6"/>
  <c r="I85" i="6"/>
  <c r="D85" i="6"/>
  <c r="M85" i="6"/>
  <c r="H85" i="6"/>
  <c r="O85" i="6"/>
  <c r="P85" i="6" s="1"/>
  <c r="F85" i="6"/>
  <c r="I83" i="6"/>
  <c r="O83" i="6"/>
  <c r="P83" i="6" s="1"/>
  <c r="H83" i="6"/>
  <c r="M83" i="6"/>
  <c r="F83" i="6"/>
  <c r="J83" i="6"/>
  <c r="G83" i="6"/>
  <c r="L83" i="6"/>
  <c r="K83" i="6"/>
  <c r="N83" i="6"/>
  <c r="D83" i="6"/>
  <c r="E83" i="6"/>
  <c r="S83" i="6" l="1"/>
  <c r="V83" i="6" s="1"/>
  <c r="T83" i="6"/>
  <c r="W83" i="6" s="1"/>
  <c r="R83" i="6"/>
  <c r="U83" i="6" s="1"/>
  <c r="Q88" i="6"/>
  <c r="S84" i="6"/>
  <c r="V84" i="6" s="1"/>
  <c r="T84" i="6"/>
  <c r="W84" i="6" s="1"/>
  <c r="R84" i="6"/>
  <c r="U84" i="6" s="1"/>
  <c r="Q86" i="6"/>
  <c r="Q87" i="6"/>
  <c r="S85" i="6"/>
  <c r="V85" i="6" s="1"/>
  <c r="T85" i="6"/>
  <c r="W85" i="6" s="1"/>
  <c r="R85" i="6"/>
  <c r="U85" i="6" s="1"/>
  <c r="I87" i="6" l="1"/>
  <c r="O87" i="6"/>
  <c r="P87" i="6" s="1"/>
  <c r="L87" i="6"/>
  <c r="M87" i="6"/>
  <c r="F87" i="6"/>
  <c r="D87" i="6"/>
  <c r="N87" i="6"/>
  <c r="K87" i="6"/>
  <c r="E87" i="6"/>
  <c r="H87" i="6"/>
  <c r="J87" i="6"/>
  <c r="G87" i="6"/>
  <c r="I86" i="6"/>
  <c r="O86" i="6"/>
  <c r="P86" i="6" s="1"/>
  <c r="N86" i="6"/>
  <c r="M86" i="6"/>
  <c r="J86" i="6"/>
  <c r="F86" i="6"/>
  <c r="L86" i="6"/>
  <c r="E86" i="6"/>
  <c r="D86" i="6"/>
  <c r="G86" i="6"/>
  <c r="H86" i="6"/>
  <c r="K86" i="6"/>
  <c r="G88" i="6"/>
  <c r="H88" i="6"/>
  <c r="F88" i="6"/>
  <c r="M88" i="6"/>
  <c r="L88" i="6"/>
  <c r="E88" i="6"/>
  <c r="O88" i="6"/>
  <c r="P88" i="6" s="1"/>
  <c r="N88" i="6"/>
  <c r="K88" i="6"/>
  <c r="J88" i="6"/>
  <c r="D88" i="6"/>
  <c r="I88" i="6"/>
  <c r="Q90" i="6" l="1"/>
  <c r="S88" i="6"/>
  <c r="V88" i="6" s="1"/>
  <c r="T88" i="6"/>
  <c r="W88" i="6" s="1"/>
  <c r="R88" i="6"/>
  <c r="U88" i="6" s="1"/>
  <c r="S86" i="6"/>
  <c r="V86" i="6" s="1"/>
  <c r="T86" i="6"/>
  <c r="W86" i="6" s="1"/>
  <c r="R86" i="6"/>
  <c r="U86" i="6" s="1"/>
  <c r="S87" i="6"/>
  <c r="V87" i="6" s="1"/>
  <c r="T87" i="6"/>
  <c r="W87" i="6" s="1"/>
  <c r="R87" i="6"/>
  <c r="U87" i="6" s="1"/>
  <c r="Q91" i="6"/>
  <c r="Q89" i="6"/>
  <c r="I90" i="6" l="1"/>
  <c r="O90" i="6"/>
  <c r="P90" i="6" s="1"/>
  <c r="L90" i="6"/>
  <c r="M90" i="6"/>
  <c r="J90" i="6"/>
  <c r="N90" i="6"/>
  <c r="G90" i="6"/>
  <c r="D90" i="6"/>
  <c r="H90" i="6"/>
  <c r="K90" i="6"/>
  <c r="F90" i="6"/>
  <c r="E90" i="6"/>
  <c r="I89" i="6"/>
  <c r="O89" i="6"/>
  <c r="P89" i="6" s="1"/>
  <c r="J89" i="6"/>
  <c r="M89" i="6"/>
  <c r="F89" i="6"/>
  <c r="L89" i="6"/>
  <c r="G89" i="6"/>
  <c r="D89" i="6"/>
  <c r="E89" i="6"/>
  <c r="N89" i="6"/>
  <c r="K89" i="6"/>
  <c r="H89" i="6"/>
  <c r="I91" i="6"/>
  <c r="O91" i="6"/>
  <c r="P91" i="6" s="1"/>
  <c r="H91" i="6"/>
  <c r="M91" i="6"/>
  <c r="F91" i="6"/>
  <c r="J91" i="6"/>
  <c r="N91" i="6"/>
  <c r="K91" i="6"/>
  <c r="E91" i="6"/>
  <c r="L91" i="6"/>
  <c r="G91" i="6"/>
  <c r="D91" i="6"/>
  <c r="Q94" i="6" l="1"/>
  <c r="S91" i="6"/>
  <c r="V91" i="6" s="1"/>
  <c r="T91" i="6"/>
  <c r="W91" i="6" s="1"/>
  <c r="R91" i="6"/>
  <c r="U91" i="6" s="1"/>
  <c r="S89" i="6"/>
  <c r="V89" i="6" s="1"/>
  <c r="T89" i="6"/>
  <c r="W89" i="6" s="1"/>
  <c r="R89" i="6"/>
  <c r="U89" i="6" s="1"/>
  <c r="Q92" i="6"/>
  <c r="Q93" i="6"/>
  <c r="S90" i="6"/>
  <c r="V90" i="6" s="1"/>
  <c r="T90" i="6"/>
  <c r="W90" i="6" s="1"/>
  <c r="R90" i="6"/>
  <c r="U90" i="6" s="1"/>
  <c r="G92" i="6" l="1"/>
  <c r="D92" i="6"/>
  <c r="L92" i="6"/>
  <c r="K92" i="6"/>
  <c r="F92" i="6"/>
  <c r="I92" i="6"/>
  <c r="J92" i="6"/>
  <c r="E92" i="6"/>
  <c r="H92" i="6"/>
  <c r="M92" i="6"/>
  <c r="O92" i="6"/>
  <c r="P92" i="6" s="1"/>
  <c r="N92" i="6"/>
  <c r="I93" i="6"/>
  <c r="O93" i="6"/>
  <c r="P93" i="6" s="1"/>
  <c r="D93" i="6"/>
  <c r="M93" i="6"/>
  <c r="F93" i="6"/>
  <c r="H93" i="6"/>
  <c r="N93" i="6"/>
  <c r="G93" i="6"/>
  <c r="J93" i="6"/>
  <c r="L93" i="6"/>
  <c r="E93" i="6"/>
  <c r="K93" i="6"/>
  <c r="E94" i="6"/>
  <c r="K94" i="6"/>
  <c r="D94" i="6"/>
  <c r="I94" i="6"/>
  <c r="O94" i="6"/>
  <c r="P94" i="6" s="1"/>
  <c r="N94" i="6"/>
  <c r="M94" i="6"/>
  <c r="F94" i="6"/>
  <c r="G94" i="6"/>
  <c r="H94" i="6"/>
  <c r="J94" i="6"/>
  <c r="L94" i="6"/>
  <c r="S92" i="6" l="1"/>
  <c r="V92" i="6" s="1"/>
  <c r="T92" i="6"/>
  <c r="W92" i="6" s="1"/>
  <c r="R92" i="6"/>
  <c r="U92" i="6" s="1"/>
  <c r="S93" i="6"/>
  <c r="V93" i="6" s="1"/>
  <c r="T93" i="6"/>
  <c r="W93" i="6" s="1"/>
  <c r="R93" i="6"/>
  <c r="U93" i="6" s="1"/>
  <c r="S94" i="6"/>
  <c r="V94" i="6" s="1"/>
  <c r="T94" i="6"/>
  <c r="W94" i="6" s="1"/>
  <c r="R94" i="6"/>
  <c r="U94" i="6" s="1"/>
  <c r="Q97" i="6"/>
  <c r="Q96" i="6"/>
  <c r="Q95" i="6"/>
  <c r="I95" i="6" l="1"/>
  <c r="O95" i="6"/>
  <c r="P95" i="6" s="1"/>
  <c r="L95" i="6"/>
  <c r="M95" i="6"/>
  <c r="F95" i="6"/>
  <c r="D95" i="6"/>
  <c r="N95" i="6"/>
  <c r="J95" i="6"/>
  <c r="G95" i="6"/>
  <c r="H95" i="6"/>
  <c r="E95" i="6"/>
  <c r="K95" i="6"/>
  <c r="I97" i="6"/>
  <c r="O97" i="6"/>
  <c r="P97" i="6" s="1"/>
  <c r="J97" i="6"/>
  <c r="M97" i="6"/>
  <c r="F97" i="6"/>
  <c r="L97" i="6"/>
  <c r="G97" i="6"/>
  <c r="D97" i="6"/>
  <c r="H97" i="6"/>
  <c r="K97" i="6"/>
  <c r="E97" i="6"/>
  <c r="N97" i="6"/>
  <c r="E96" i="6"/>
  <c r="K96" i="6"/>
  <c r="L96" i="6"/>
  <c r="I96" i="6"/>
  <c r="O96" i="6"/>
  <c r="P96" i="6" s="1"/>
  <c r="D96" i="6"/>
  <c r="J96" i="6"/>
  <c r="H96" i="6"/>
  <c r="N96" i="6"/>
  <c r="F96" i="6"/>
  <c r="M96" i="6"/>
  <c r="G96" i="6"/>
  <c r="Q100" i="6" l="1"/>
  <c r="Q98" i="6"/>
  <c r="S97" i="6"/>
  <c r="V97" i="6" s="1"/>
  <c r="T97" i="6"/>
  <c r="W97" i="6" s="1"/>
  <c r="R97" i="6"/>
  <c r="U97" i="6" s="1"/>
  <c r="S95" i="6"/>
  <c r="V95" i="6" s="1"/>
  <c r="T95" i="6"/>
  <c r="W95" i="6" s="1"/>
  <c r="R95" i="6"/>
  <c r="U95" i="6" s="1"/>
  <c r="S96" i="6"/>
  <c r="V96" i="6" s="1"/>
  <c r="T96" i="6"/>
  <c r="W96" i="6" s="1"/>
  <c r="R96" i="6"/>
  <c r="U96" i="6" s="1"/>
  <c r="Q99" i="6"/>
  <c r="G99" i="6" l="1"/>
  <c r="N99" i="6"/>
  <c r="L99" i="6"/>
  <c r="M99" i="6"/>
  <c r="D99" i="6"/>
  <c r="E99" i="6"/>
  <c r="O99" i="6"/>
  <c r="P99" i="6" s="1"/>
  <c r="J99" i="6"/>
  <c r="K99" i="6"/>
  <c r="F99" i="6"/>
  <c r="H99" i="6"/>
  <c r="I99" i="6"/>
  <c r="E98" i="6"/>
  <c r="K98" i="6"/>
  <c r="H98" i="6"/>
  <c r="I98" i="6"/>
  <c r="O98" i="6"/>
  <c r="P98" i="6" s="1"/>
  <c r="L98" i="6"/>
  <c r="M98" i="6"/>
  <c r="D98" i="6"/>
  <c r="G98" i="6"/>
  <c r="N98" i="6"/>
  <c r="J98" i="6"/>
  <c r="F98" i="6"/>
  <c r="I100" i="6"/>
  <c r="O100" i="6"/>
  <c r="P100" i="6" s="1"/>
  <c r="F100" i="6"/>
  <c r="M100" i="6"/>
  <c r="J100" i="6"/>
  <c r="H100" i="6"/>
  <c r="G100" i="6"/>
  <c r="L100" i="6"/>
  <c r="K100" i="6"/>
  <c r="N100" i="6"/>
  <c r="E100" i="6"/>
  <c r="D100" i="6"/>
  <c r="Q103" i="6" l="1"/>
  <c r="S100" i="6"/>
  <c r="V100" i="6" s="1"/>
  <c r="T100" i="6"/>
  <c r="W100" i="6" s="1"/>
  <c r="R100" i="6"/>
  <c r="U100" i="6" s="1"/>
  <c r="Q101" i="6"/>
  <c r="S99" i="6"/>
  <c r="V99" i="6" s="1"/>
  <c r="T99" i="6"/>
  <c r="W99" i="6" s="1"/>
  <c r="R99" i="6"/>
  <c r="U99" i="6" s="1"/>
  <c r="S98" i="6"/>
  <c r="V98" i="6" s="1"/>
  <c r="T98" i="6"/>
  <c r="W98" i="6" s="1"/>
  <c r="R98" i="6"/>
  <c r="U98" i="6" s="1"/>
  <c r="Q102" i="6"/>
  <c r="I102" i="6" l="1"/>
  <c r="O102" i="6"/>
  <c r="P102" i="6" s="1"/>
  <c r="N102" i="6"/>
  <c r="M102" i="6"/>
  <c r="J102" i="6"/>
  <c r="F102" i="6"/>
  <c r="L102" i="6"/>
  <c r="D102" i="6"/>
  <c r="G102" i="6"/>
  <c r="H102" i="6"/>
  <c r="K102" i="6"/>
  <c r="E102" i="6"/>
  <c r="G101" i="6"/>
  <c r="N101" i="6"/>
  <c r="J101" i="6"/>
  <c r="K101" i="6"/>
  <c r="D101" i="6"/>
  <c r="I101" i="6"/>
  <c r="F101" i="6"/>
  <c r="O101" i="6"/>
  <c r="P101" i="6" s="1"/>
  <c r="L101" i="6"/>
  <c r="H101" i="6"/>
  <c r="M101" i="6"/>
  <c r="E101" i="6"/>
  <c r="E103" i="6"/>
  <c r="K103" i="6"/>
  <c r="J103" i="6"/>
  <c r="I103" i="6"/>
  <c r="O103" i="6"/>
  <c r="P103" i="6" s="1"/>
  <c r="L103" i="6"/>
  <c r="F103" i="6"/>
  <c r="N103" i="6"/>
  <c r="M103" i="6"/>
  <c r="G103" i="6"/>
  <c r="D103" i="6"/>
  <c r="H103" i="6"/>
  <c r="S102" i="6" l="1"/>
  <c r="V102" i="6" s="1"/>
  <c r="T102" i="6"/>
  <c r="W102" i="6" s="1"/>
  <c r="R102" i="6"/>
  <c r="U102" i="6" s="1"/>
  <c r="Q105" i="6"/>
  <c r="Q106" i="6"/>
  <c r="S101" i="6"/>
  <c r="V101" i="6" s="1"/>
  <c r="T101" i="6"/>
  <c r="W101" i="6" s="1"/>
  <c r="R101" i="6"/>
  <c r="U101" i="6" s="1"/>
  <c r="S103" i="6"/>
  <c r="V103" i="6" s="1"/>
  <c r="T103" i="6"/>
  <c r="W103" i="6" s="1"/>
  <c r="R103" i="6"/>
  <c r="U103" i="6" s="1"/>
  <c r="Q104" i="6"/>
  <c r="G104" i="6" l="1"/>
  <c r="O104" i="6"/>
  <c r="P104" i="6" s="1"/>
  <c r="N104" i="6"/>
  <c r="E104" i="6"/>
  <c r="D104" i="6"/>
  <c r="F104" i="6"/>
  <c r="L104" i="6"/>
  <c r="I104" i="6"/>
  <c r="H104" i="6"/>
  <c r="M104" i="6"/>
  <c r="J104" i="6"/>
  <c r="K104" i="6"/>
  <c r="H106" i="6"/>
  <c r="O106" i="6"/>
  <c r="P106" i="6" s="1"/>
  <c r="I106" i="6"/>
  <c r="L106" i="6"/>
  <c r="G106" i="6"/>
  <c r="N106" i="6"/>
  <c r="E106" i="6"/>
  <c r="K106" i="6"/>
  <c r="J106" i="6"/>
  <c r="M106" i="6"/>
  <c r="D106" i="6"/>
  <c r="F106" i="6"/>
  <c r="H105" i="6"/>
  <c r="I105" i="6"/>
  <c r="E105" i="6"/>
  <c r="L105" i="6"/>
  <c r="N105" i="6"/>
  <c r="O105" i="6"/>
  <c r="P105" i="6" s="1"/>
  <c r="G105" i="6"/>
  <c r="J105" i="6"/>
  <c r="F105" i="6"/>
  <c r="M105" i="6"/>
  <c r="K105" i="6"/>
  <c r="D105" i="6"/>
  <c r="S105" i="6" l="1"/>
  <c r="V105" i="6" s="1"/>
  <c r="T105" i="6"/>
  <c r="W105" i="6" s="1"/>
  <c r="R105" i="6"/>
  <c r="U105" i="6" s="1"/>
  <c r="S106" i="6"/>
  <c r="V106" i="6" s="1"/>
  <c r="T106" i="6"/>
  <c r="W106" i="6" s="1"/>
  <c r="R106" i="6"/>
  <c r="U106" i="6" s="1"/>
  <c r="S104" i="6"/>
  <c r="V104" i="6" s="1"/>
  <c r="T104" i="6"/>
  <c r="W104" i="6" s="1"/>
  <c r="R104" i="6"/>
  <c r="U104" i="6" s="1"/>
  <c r="Q108" i="6"/>
  <c r="Q109" i="6"/>
  <c r="Q107" i="6"/>
  <c r="D107" i="6" l="1"/>
  <c r="N107" i="6"/>
  <c r="O107" i="6"/>
  <c r="P107" i="6" s="1"/>
  <c r="H107" i="6"/>
  <c r="F107" i="6"/>
  <c r="G107" i="6"/>
  <c r="L107" i="6"/>
  <c r="M107" i="6"/>
  <c r="I107" i="6"/>
  <c r="J107" i="6"/>
  <c r="K107" i="6"/>
  <c r="E107" i="6"/>
  <c r="D108" i="6"/>
  <c r="M108" i="6"/>
  <c r="N108" i="6"/>
  <c r="H108" i="6"/>
  <c r="E108" i="6"/>
  <c r="F108" i="6"/>
  <c r="L108" i="6"/>
  <c r="K108" i="6"/>
  <c r="G108" i="6"/>
  <c r="I108" i="6"/>
  <c r="J108" i="6"/>
  <c r="O108" i="6"/>
  <c r="P108" i="6" s="1"/>
  <c r="F109" i="6"/>
  <c r="M109" i="6"/>
  <c r="G109" i="6"/>
  <c r="D109" i="6"/>
  <c r="K109" i="6"/>
  <c r="E109" i="6"/>
  <c r="H109" i="6"/>
  <c r="O109" i="6"/>
  <c r="P109" i="6" s="1"/>
  <c r="L109" i="6"/>
  <c r="J109" i="6"/>
  <c r="I109" i="6"/>
  <c r="N109" i="6"/>
  <c r="S109" i="6" l="1"/>
  <c r="V109" i="6" s="1"/>
  <c r="T109" i="6"/>
  <c r="W109" i="6" s="1"/>
  <c r="R109" i="6"/>
  <c r="U109" i="6" s="1"/>
  <c r="S108" i="6"/>
  <c r="V108" i="6" s="1"/>
  <c r="T108" i="6"/>
  <c r="W108" i="6" s="1"/>
  <c r="R108" i="6"/>
  <c r="U108" i="6" s="1"/>
  <c r="Q112" i="6"/>
  <c r="S107" i="6"/>
  <c r="V107" i="6" s="1"/>
  <c r="T107" i="6"/>
  <c r="W107" i="6" s="1"/>
  <c r="R107" i="6"/>
  <c r="U107" i="6" s="1"/>
  <c r="Q111" i="6"/>
  <c r="Q110" i="6"/>
  <c r="H112" i="6" l="1"/>
  <c r="E112" i="6"/>
  <c r="K112" i="6"/>
  <c r="L112" i="6"/>
  <c r="J112" i="6"/>
  <c r="F112" i="6"/>
  <c r="G112" i="6"/>
  <c r="N112" i="6"/>
  <c r="M112" i="6"/>
  <c r="O112" i="6"/>
  <c r="P112" i="6" s="1"/>
  <c r="D112" i="6"/>
  <c r="I112" i="6"/>
  <c r="H110" i="6"/>
  <c r="O110" i="6"/>
  <c r="P110" i="6" s="1"/>
  <c r="N110" i="6"/>
  <c r="L110" i="6"/>
  <c r="G110" i="6"/>
  <c r="I110" i="6"/>
  <c r="E110" i="6"/>
  <c r="F110" i="6"/>
  <c r="M110" i="6"/>
  <c r="D110" i="6"/>
  <c r="J110" i="6"/>
  <c r="K110" i="6"/>
  <c r="H111" i="6"/>
  <c r="F111" i="6"/>
  <c r="G111" i="6"/>
  <c r="L111" i="6"/>
  <c r="K111" i="6"/>
  <c r="E111" i="6"/>
  <c r="I111" i="6"/>
  <c r="O111" i="6"/>
  <c r="P111" i="6" s="1"/>
  <c r="D111" i="6"/>
  <c r="J111" i="6"/>
  <c r="N111" i="6"/>
  <c r="M111" i="6"/>
  <c r="S111" i="6" l="1"/>
  <c r="V111" i="6" s="1"/>
  <c r="T111" i="6"/>
  <c r="W111" i="6" s="1"/>
  <c r="R111" i="6"/>
  <c r="U111" i="6" s="1"/>
  <c r="Q115" i="6"/>
  <c r="Q113" i="6"/>
  <c r="Q114" i="6"/>
  <c r="S110" i="6"/>
  <c r="V110" i="6" s="1"/>
  <c r="T110" i="6"/>
  <c r="W110" i="6" s="1"/>
  <c r="R110" i="6"/>
  <c r="U110" i="6" s="1"/>
  <c r="S112" i="6"/>
  <c r="V112" i="6" s="1"/>
  <c r="T112" i="6"/>
  <c r="W112" i="6" s="1"/>
  <c r="R112" i="6"/>
  <c r="U112" i="6" s="1"/>
  <c r="H114" i="6" l="1"/>
  <c r="O114" i="6"/>
  <c r="P114" i="6" s="1"/>
  <c r="I114" i="6"/>
  <c r="L114" i="6"/>
  <c r="G114" i="6"/>
  <c r="N114" i="6"/>
  <c r="M114" i="6"/>
  <c r="E114" i="6"/>
  <c r="F114" i="6"/>
  <c r="K114" i="6"/>
  <c r="D114" i="6"/>
  <c r="J114" i="6"/>
  <c r="I115" i="6"/>
  <c r="E115" i="6"/>
  <c r="J115" i="6"/>
  <c r="D115" i="6"/>
  <c r="N115" i="6"/>
  <c r="O115" i="6"/>
  <c r="P115" i="6" s="1"/>
  <c r="H115" i="6"/>
  <c r="G115" i="6"/>
  <c r="L115" i="6"/>
  <c r="M115" i="6"/>
  <c r="F115" i="6"/>
  <c r="K115" i="6"/>
  <c r="H113" i="6"/>
  <c r="I113" i="6"/>
  <c r="E113" i="6"/>
  <c r="L113" i="6"/>
  <c r="N113" i="6"/>
  <c r="O113" i="6"/>
  <c r="P113" i="6" s="1"/>
  <c r="G113" i="6"/>
  <c r="D113" i="6"/>
  <c r="J113" i="6"/>
  <c r="F113" i="6"/>
  <c r="M113" i="6"/>
  <c r="K113" i="6"/>
  <c r="Q116" i="6" l="1"/>
  <c r="Q118" i="6"/>
  <c r="S113" i="6"/>
  <c r="V113" i="6" s="1"/>
  <c r="T113" i="6"/>
  <c r="W113" i="6" s="1"/>
  <c r="R113" i="6"/>
  <c r="U113" i="6" s="1"/>
  <c r="Q117" i="6"/>
  <c r="S114" i="6"/>
  <c r="V114" i="6" s="1"/>
  <c r="T114" i="6"/>
  <c r="W114" i="6" s="1"/>
  <c r="R114" i="6"/>
  <c r="U114" i="6" s="1"/>
  <c r="S115" i="6"/>
  <c r="V115" i="6" s="1"/>
  <c r="T115" i="6"/>
  <c r="W115" i="6" s="1"/>
  <c r="R115" i="6"/>
  <c r="U115" i="6" s="1"/>
  <c r="D117" i="6" l="1"/>
  <c r="K117" i="6"/>
  <c r="E117" i="6"/>
  <c r="H117" i="6"/>
  <c r="I117" i="6"/>
  <c r="O117" i="6"/>
  <c r="P117" i="6" s="1"/>
  <c r="N117" i="6"/>
  <c r="M117" i="6"/>
  <c r="L117" i="6"/>
  <c r="F117" i="6"/>
  <c r="J117" i="6"/>
  <c r="G117" i="6"/>
  <c r="D118" i="6"/>
  <c r="J118" i="6"/>
  <c r="K118" i="6"/>
  <c r="H118" i="6"/>
  <c r="O118" i="6"/>
  <c r="P118" i="6" s="1"/>
  <c r="N118" i="6"/>
  <c r="G118" i="6"/>
  <c r="M118" i="6"/>
  <c r="L118" i="6"/>
  <c r="E118" i="6"/>
  <c r="I118" i="6"/>
  <c r="F118" i="6"/>
  <c r="D116" i="6"/>
  <c r="M116" i="6"/>
  <c r="N116" i="6"/>
  <c r="H116" i="6"/>
  <c r="E116" i="6"/>
  <c r="F116" i="6"/>
  <c r="L116" i="6"/>
  <c r="K116" i="6"/>
  <c r="G116" i="6"/>
  <c r="I116" i="6"/>
  <c r="J116" i="6"/>
  <c r="O116" i="6"/>
  <c r="P116" i="6" s="1"/>
  <c r="S118" i="6" l="1"/>
  <c r="V118" i="6" s="1"/>
  <c r="T118" i="6"/>
  <c r="W118" i="6" s="1"/>
  <c r="R118" i="6"/>
  <c r="U118" i="6" s="1"/>
  <c r="S117" i="6"/>
  <c r="V117" i="6" s="1"/>
  <c r="T117" i="6"/>
  <c r="W117" i="6" s="1"/>
  <c r="R117" i="6"/>
  <c r="U117" i="6" s="1"/>
  <c r="S116" i="6"/>
  <c r="V116" i="6" s="1"/>
  <c r="T116" i="6"/>
  <c r="W116" i="6" s="1"/>
  <c r="R116" i="6"/>
  <c r="U116" i="6" s="1"/>
  <c r="Q119" i="6"/>
  <c r="Q121" i="6"/>
  <c r="Q120" i="6"/>
  <c r="I119" i="6" l="1"/>
  <c r="J119" i="6"/>
  <c r="E119" i="6"/>
  <c r="D119" i="6"/>
  <c r="N119" i="6"/>
  <c r="M119" i="6"/>
  <c r="F119" i="6"/>
  <c r="K119" i="6"/>
  <c r="G119" i="6"/>
  <c r="O119" i="6"/>
  <c r="P119" i="6" s="1"/>
  <c r="H119" i="6"/>
  <c r="L119" i="6"/>
  <c r="D121" i="6"/>
  <c r="K121" i="6"/>
  <c r="J121" i="6"/>
  <c r="H121" i="6"/>
  <c r="I121" i="6"/>
  <c r="E121" i="6"/>
  <c r="N121" i="6"/>
  <c r="G121" i="6"/>
  <c r="L121" i="6"/>
  <c r="F121" i="6"/>
  <c r="O121" i="6"/>
  <c r="P121" i="6" s="1"/>
  <c r="M121" i="6"/>
  <c r="G120" i="6"/>
  <c r="O120" i="6"/>
  <c r="P120" i="6" s="1"/>
  <c r="N120" i="6"/>
  <c r="D120" i="6"/>
  <c r="M120" i="6"/>
  <c r="I120" i="6"/>
  <c r="H120" i="6"/>
  <c r="K120" i="6"/>
  <c r="L120" i="6"/>
  <c r="F120" i="6"/>
  <c r="E120" i="6"/>
  <c r="J120" i="6"/>
  <c r="Q123" i="6" l="1"/>
  <c r="S121" i="6"/>
  <c r="V121" i="6" s="1"/>
  <c r="T121" i="6"/>
  <c r="W121" i="6" s="1"/>
  <c r="R121" i="6"/>
  <c r="U121" i="6" s="1"/>
  <c r="Q122" i="6"/>
  <c r="S119" i="6"/>
  <c r="V119" i="6" s="1"/>
  <c r="T119" i="6"/>
  <c r="W119" i="6" s="1"/>
  <c r="R119" i="6"/>
  <c r="U119" i="6" s="1"/>
  <c r="S120" i="6"/>
  <c r="V120" i="6" s="1"/>
  <c r="T120" i="6"/>
  <c r="W120" i="6" s="1"/>
  <c r="R120" i="6"/>
  <c r="U120" i="6" s="1"/>
  <c r="Q124" i="6"/>
  <c r="D122" i="6" l="1"/>
  <c r="J122" i="6"/>
  <c r="F122" i="6"/>
  <c r="H122" i="6"/>
  <c r="O122" i="6"/>
  <c r="P122" i="6" s="1"/>
  <c r="I122" i="6"/>
  <c r="G122" i="6"/>
  <c r="M122" i="6"/>
  <c r="N122" i="6"/>
  <c r="K122" i="6"/>
  <c r="L122" i="6"/>
  <c r="E122" i="6"/>
  <c r="I123" i="6"/>
  <c r="E123" i="6"/>
  <c r="J123" i="6"/>
  <c r="D123" i="6"/>
  <c r="N123" i="6"/>
  <c r="O123" i="6"/>
  <c r="P123" i="6" s="1"/>
  <c r="H123" i="6"/>
  <c r="G123" i="6"/>
  <c r="L123" i="6"/>
  <c r="M123" i="6"/>
  <c r="F123" i="6"/>
  <c r="K123" i="6"/>
  <c r="H124" i="6"/>
  <c r="E124" i="6"/>
  <c r="F124" i="6"/>
  <c r="L124" i="6"/>
  <c r="J124" i="6"/>
  <c r="K124" i="6"/>
  <c r="G124" i="6"/>
  <c r="I124" i="6"/>
  <c r="O124" i="6"/>
  <c r="P124" i="6" s="1"/>
  <c r="D124" i="6"/>
  <c r="N124" i="6"/>
  <c r="M124" i="6"/>
  <c r="Q127" i="6" l="1"/>
  <c r="S123" i="6"/>
  <c r="V123" i="6" s="1"/>
  <c r="T123" i="6"/>
  <c r="W123" i="6" s="1"/>
  <c r="R123" i="6"/>
  <c r="U123" i="6" s="1"/>
  <c r="S124" i="6"/>
  <c r="V124" i="6" s="1"/>
  <c r="T124" i="6"/>
  <c r="W124" i="6" s="1"/>
  <c r="R124" i="6"/>
  <c r="U124" i="6" s="1"/>
  <c r="Q126" i="6"/>
  <c r="S122" i="6"/>
  <c r="V122" i="6" s="1"/>
  <c r="T122" i="6"/>
  <c r="W122" i="6" s="1"/>
  <c r="R122" i="6"/>
  <c r="U122" i="6" s="1"/>
  <c r="Q125" i="6"/>
  <c r="E126" i="6" l="1"/>
  <c r="M126" i="6"/>
  <c r="F126" i="6"/>
  <c r="D126" i="6"/>
  <c r="J126" i="6"/>
  <c r="K126" i="6"/>
  <c r="H126" i="6"/>
  <c r="N126" i="6"/>
  <c r="L126" i="6"/>
  <c r="I126" i="6"/>
  <c r="O126" i="6"/>
  <c r="P126" i="6" s="1"/>
  <c r="G126" i="6"/>
  <c r="I127" i="6"/>
  <c r="J127" i="6"/>
  <c r="E127" i="6"/>
  <c r="L127" i="6"/>
  <c r="M127" i="6"/>
  <c r="D127" i="6"/>
  <c r="F127" i="6"/>
  <c r="O127" i="6"/>
  <c r="P127" i="6" s="1"/>
  <c r="G127" i="6"/>
  <c r="K127" i="6"/>
  <c r="H127" i="6"/>
  <c r="N127" i="6"/>
  <c r="H125" i="6"/>
  <c r="I125" i="6"/>
  <c r="O125" i="6"/>
  <c r="P125" i="6" s="1"/>
  <c r="L125" i="6"/>
  <c r="N125" i="6"/>
  <c r="J125" i="6"/>
  <c r="M125" i="6"/>
  <c r="D125" i="6"/>
  <c r="G125" i="6"/>
  <c r="K125" i="6"/>
  <c r="F125" i="6"/>
  <c r="E125" i="6"/>
  <c r="Q128" i="6" l="1"/>
  <c r="Q129" i="6"/>
  <c r="S125" i="6"/>
  <c r="V125" i="6" s="1"/>
  <c r="T125" i="6"/>
  <c r="W125" i="6" s="1"/>
  <c r="R125" i="6"/>
  <c r="U125" i="6" s="1"/>
  <c r="Q130" i="6"/>
  <c r="S126" i="6"/>
  <c r="V126" i="6" s="1"/>
  <c r="T126" i="6"/>
  <c r="W126" i="6" s="1"/>
  <c r="R126" i="6"/>
  <c r="U126" i="6" s="1"/>
  <c r="S127" i="6"/>
  <c r="V127" i="6" s="1"/>
  <c r="T127" i="6"/>
  <c r="W127" i="6" s="1"/>
  <c r="R127" i="6"/>
  <c r="U127" i="6" s="1"/>
  <c r="F129" i="6" l="1"/>
  <c r="G129" i="6"/>
  <c r="M129" i="6"/>
  <c r="D129" i="6"/>
  <c r="K129" i="6"/>
  <c r="J129" i="6"/>
  <c r="H129" i="6"/>
  <c r="E129" i="6"/>
  <c r="L129" i="6"/>
  <c r="O129" i="6"/>
  <c r="P129" i="6" s="1"/>
  <c r="I129" i="6"/>
  <c r="N129" i="6"/>
  <c r="H130" i="6"/>
  <c r="O130" i="6"/>
  <c r="P130" i="6" s="1"/>
  <c r="I130" i="6"/>
  <c r="L130" i="6"/>
  <c r="G130" i="6"/>
  <c r="N130" i="6"/>
  <c r="E130" i="6"/>
  <c r="K130" i="6"/>
  <c r="J130" i="6"/>
  <c r="M130" i="6"/>
  <c r="D130" i="6"/>
  <c r="F130" i="6"/>
  <c r="H128" i="6"/>
  <c r="E128" i="6"/>
  <c r="K128" i="6"/>
  <c r="L128" i="6"/>
  <c r="J128" i="6"/>
  <c r="F128" i="6"/>
  <c r="G128" i="6"/>
  <c r="N128" i="6"/>
  <c r="O128" i="6"/>
  <c r="P128" i="6" s="1"/>
  <c r="D128" i="6"/>
  <c r="M128" i="6"/>
  <c r="I128" i="6"/>
  <c r="Q131" i="6" l="1"/>
  <c r="S130" i="6"/>
  <c r="V130" i="6" s="1"/>
  <c r="T130" i="6"/>
  <c r="W130" i="6" s="1"/>
  <c r="R130" i="6"/>
  <c r="U130" i="6" s="1"/>
  <c r="Q132" i="6"/>
  <c r="S128" i="6"/>
  <c r="V128" i="6" s="1"/>
  <c r="T128" i="6"/>
  <c r="W128" i="6" s="1"/>
  <c r="R128" i="6"/>
  <c r="U128" i="6" s="1"/>
  <c r="Q133" i="6"/>
  <c r="S129" i="6"/>
  <c r="V129" i="6" s="1"/>
  <c r="T129" i="6"/>
  <c r="W129" i="6" s="1"/>
  <c r="R129" i="6"/>
  <c r="U129" i="6" s="1"/>
  <c r="F133" i="6" l="1"/>
  <c r="M133" i="6"/>
  <c r="G133" i="6"/>
  <c r="D133" i="6"/>
  <c r="K133" i="6"/>
  <c r="E133" i="6"/>
  <c r="I133" i="6"/>
  <c r="N133" i="6"/>
  <c r="H133" i="6"/>
  <c r="L133" i="6"/>
  <c r="O133" i="6"/>
  <c r="P133" i="6" s="1"/>
  <c r="J133" i="6"/>
  <c r="H132" i="6"/>
  <c r="E132" i="6"/>
  <c r="F132" i="6"/>
  <c r="L132" i="6"/>
  <c r="J132" i="6"/>
  <c r="K132" i="6"/>
  <c r="O132" i="6"/>
  <c r="P132" i="6" s="1"/>
  <c r="D132" i="6"/>
  <c r="I132" i="6"/>
  <c r="M132" i="6"/>
  <c r="G132" i="6"/>
  <c r="N132" i="6"/>
  <c r="H131" i="6"/>
  <c r="F131" i="6"/>
  <c r="G131" i="6"/>
  <c r="L131" i="6"/>
  <c r="K131" i="6"/>
  <c r="M131" i="6"/>
  <c r="I131" i="6"/>
  <c r="J131" i="6"/>
  <c r="N131" i="6"/>
  <c r="D131" i="6"/>
  <c r="E131" i="6"/>
  <c r="O131" i="6"/>
  <c r="P131" i="6" s="1"/>
  <c r="Q134" i="6" l="1"/>
  <c r="S132" i="6"/>
  <c r="V132" i="6" s="1"/>
  <c r="T132" i="6"/>
  <c r="W132" i="6" s="1"/>
  <c r="R132" i="6"/>
  <c r="U132" i="6" s="1"/>
  <c r="S133" i="6"/>
  <c r="V133" i="6" s="1"/>
  <c r="T133" i="6"/>
  <c r="W133" i="6" s="1"/>
  <c r="R133" i="6"/>
  <c r="U133" i="6" s="1"/>
  <c r="Q135" i="6"/>
  <c r="Q136" i="6"/>
  <c r="S131" i="6"/>
  <c r="V131" i="6" s="1"/>
  <c r="T131" i="6"/>
  <c r="W131" i="6" s="1"/>
  <c r="R131" i="6"/>
  <c r="U131" i="6" s="1"/>
  <c r="D136" i="6" l="1"/>
  <c r="M136" i="6"/>
  <c r="I136" i="6"/>
  <c r="H136" i="6"/>
  <c r="E136" i="6"/>
  <c r="K136" i="6"/>
  <c r="L136" i="6"/>
  <c r="F136" i="6"/>
  <c r="G136" i="6"/>
  <c r="N136" i="6"/>
  <c r="J136" i="6"/>
  <c r="O136" i="6"/>
  <c r="P136" i="6" s="1"/>
  <c r="E134" i="6"/>
  <c r="M134" i="6"/>
  <c r="F134" i="6"/>
  <c r="D134" i="6"/>
  <c r="J134" i="6"/>
  <c r="K134" i="6"/>
  <c r="O134" i="6"/>
  <c r="P134" i="6" s="1"/>
  <c r="G134" i="6"/>
  <c r="H134" i="6"/>
  <c r="L134" i="6"/>
  <c r="N134" i="6"/>
  <c r="I134" i="6"/>
  <c r="H135" i="6"/>
  <c r="F135" i="6"/>
  <c r="G135" i="6"/>
  <c r="L135" i="6"/>
  <c r="K135" i="6"/>
  <c r="E135" i="6"/>
  <c r="J135" i="6"/>
  <c r="I135" i="6"/>
  <c r="O135" i="6"/>
  <c r="P135" i="6" s="1"/>
  <c r="D135" i="6"/>
  <c r="M135" i="6"/>
  <c r="N135" i="6"/>
  <c r="Q138" i="6" l="1"/>
  <c r="S134" i="6"/>
  <c r="V134" i="6" s="1"/>
  <c r="T134" i="6"/>
  <c r="W134" i="6" s="1"/>
  <c r="R134" i="6"/>
  <c r="U134" i="6" s="1"/>
  <c r="S136" i="6"/>
  <c r="V136" i="6" s="1"/>
  <c r="T136" i="6"/>
  <c r="W136" i="6" s="1"/>
  <c r="R136" i="6"/>
  <c r="U136" i="6" s="1"/>
  <c r="Q137" i="6"/>
  <c r="S135" i="6"/>
  <c r="V135" i="6" s="1"/>
  <c r="T135" i="6"/>
  <c r="W135" i="6" s="1"/>
  <c r="R135" i="6"/>
  <c r="U135" i="6" s="1"/>
  <c r="Q139" i="6"/>
  <c r="H139" i="6" l="1"/>
  <c r="F139" i="6"/>
  <c r="G139" i="6"/>
  <c r="L139" i="6"/>
  <c r="K139" i="6"/>
  <c r="M139" i="6"/>
  <c r="I139" i="6"/>
  <c r="J139" i="6"/>
  <c r="E139" i="6"/>
  <c r="N139" i="6"/>
  <c r="D139" i="6"/>
  <c r="O139" i="6"/>
  <c r="P139" i="6" s="1"/>
  <c r="F137" i="6"/>
  <c r="G137" i="6"/>
  <c r="M137" i="6"/>
  <c r="D137" i="6"/>
  <c r="K137" i="6"/>
  <c r="J137" i="6"/>
  <c r="I137" i="6"/>
  <c r="N137" i="6"/>
  <c r="H137" i="6"/>
  <c r="L137" i="6"/>
  <c r="E137" i="6"/>
  <c r="O137" i="6"/>
  <c r="P137" i="6" s="1"/>
  <c r="H138" i="6"/>
  <c r="O138" i="6"/>
  <c r="P138" i="6" s="1"/>
  <c r="I138" i="6"/>
  <c r="L138" i="6"/>
  <c r="G138" i="6"/>
  <c r="N138" i="6"/>
  <c r="M138" i="6"/>
  <c r="D138" i="6"/>
  <c r="F138" i="6"/>
  <c r="E138" i="6"/>
  <c r="K138" i="6"/>
  <c r="J138" i="6"/>
  <c r="Q140" i="6" l="1"/>
  <c r="S137" i="6"/>
  <c r="V137" i="6" s="1"/>
  <c r="T137" i="6"/>
  <c r="W137" i="6" s="1"/>
  <c r="R137" i="6"/>
  <c r="U137" i="6" s="1"/>
  <c r="S139" i="6"/>
  <c r="V139" i="6" s="1"/>
  <c r="T139" i="6"/>
  <c r="W139" i="6" s="1"/>
  <c r="R139" i="6"/>
  <c r="U139" i="6" s="1"/>
  <c r="Q141" i="6"/>
  <c r="S138" i="6"/>
  <c r="V138" i="6" s="1"/>
  <c r="T138" i="6"/>
  <c r="W138" i="6" s="1"/>
  <c r="R138" i="6"/>
  <c r="U138" i="6" s="1"/>
  <c r="Q142" i="6"/>
  <c r="G140" i="6" l="1"/>
  <c r="O140" i="6"/>
  <c r="P140" i="6" s="1"/>
  <c r="I140" i="6"/>
  <c r="D140" i="6"/>
  <c r="M140" i="6"/>
  <c r="N140" i="6"/>
  <c r="H140" i="6"/>
  <c r="F140" i="6"/>
  <c r="L140" i="6"/>
  <c r="K140" i="6"/>
  <c r="E140" i="6"/>
  <c r="J140" i="6"/>
  <c r="E142" i="6"/>
  <c r="M142" i="6"/>
  <c r="F142" i="6"/>
  <c r="D142" i="6"/>
  <c r="J142" i="6"/>
  <c r="K142" i="6"/>
  <c r="O142" i="6"/>
  <c r="P142" i="6" s="1"/>
  <c r="G142" i="6"/>
  <c r="N142" i="6"/>
  <c r="I142" i="6"/>
  <c r="H142" i="6"/>
  <c r="L142" i="6"/>
  <c r="H141" i="6"/>
  <c r="I141" i="6"/>
  <c r="O141" i="6"/>
  <c r="P141" i="6" s="1"/>
  <c r="L141" i="6"/>
  <c r="N141" i="6"/>
  <c r="J141" i="6"/>
  <c r="F141" i="6"/>
  <c r="G141" i="6"/>
  <c r="M141" i="6"/>
  <c r="K141" i="6"/>
  <c r="D141" i="6"/>
  <c r="E141" i="6"/>
  <c r="S142" i="6" l="1"/>
  <c r="V142" i="6" s="1"/>
  <c r="T142" i="6"/>
  <c r="W142" i="6" s="1"/>
  <c r="R142" i="6"/>
  <c r="U142" i="6" s="1"/>
  <c r="Q145" i="6"/>
  <c r="Q143" i="6"/>
  <c r="Q144" i="6"/>
  <c r="S141" i="6"/>
  <c r="V141" i="6" s="1"/>
  <c r="T141" i="6"/>
  <c r="W141" i="6" s="1"/>
  <c r="R141" i="6"/>
  <c r="U141" i="6" s="1"/>
  <c r="S140" i="6"/>
  <c r="V140" i="6" s="1"/>
  <c r="T140" i="6"/>
  <c r="W140" i="6" s="1"/>
  <c r="R140" i="6"/>
  <c r="U140" i="6" s="1"/>
  <c r="H144" i="6" l="1"/>
  <c r="E144" i="6"/>
  <c r="K144" i="6"/>
  <c r="L144" i="6"/>
  <c r="J144" i="6"/>
  <c r="F144" i="6"/>
  <c r="G144" i="6"/>
  <c r="N144" i="6"/>
  <c r="M144" i="6"/>
  <c r="O144" i="6"/>
  <c r="P144" i="6" s="1"/>
  <c r="D144" i="6"/>
  <c r="I144" i="6"/>
  <c r="D145" i="6"/>
  <c r="K145" i="6"/>
  <c r="J145" i="6"/>
  <c r="H145" i="6"/>
  <c r="I145" i="6"/>
  <c r="E145" i="6"/>
  <c r="L145" i="6"/>
  <c r="O145" i="6"/>
  <c r="P145" i="6" s="1"/>
  <c r="F145" i="6"/>
  <c r="M145" i="6"/>
  <c r="N145" i="6"/>
  <c r="G145" i="6"/>
  <c r="D143" i="6"/>
  <c r="N143" i="6"/>
  <c r="M143" i="6"/>
  <c r="H143" i="6"/>
  <c r="F143" i="6"/>
  <c r="G143" i="6"/>
  <c r="L143" i="6"/>
  <c r="E143" i="6"/>
  <c r="I143" i="6"/>
  <c r="O143" i="6"/>
  <c r="P143" i="6" s="1"/>
  <c r="K143" i="6"/>
  <c r="J143" i="6"/>
  <c r="S145" i="6" l="1"/>
  <c r="V145" i="6" s="1"/>
  <c r="T145" i="6"/>
  <c r="W145" i="6" s="1"/>
  <c r="R145" i="6"/>
  <c r="U145" i="6" s="1"/>
  <c r="S143" i="6"/>
  <c r="V143" i="6" s="1"/>
  <c r="T143" i="6"/>
  <c r="W143" i="6" s="1"/>
  <c r="R143" i="6"/>
  <c r="U143" i="6" s="1"/>
  <c r="Q147" i="6"/>
  <c r="Q146" i="6"/>
  <c r="Q148" i="6"/>
  <c r="S144" i="6"/>
  <c r="V144" i="6" s="1"/>
  <c r="T144" i="6"/>
  <c r="W144" i="6" s="1"/>
  <c r="R144" i="6"/>
  <c r="U144" i="6" s="1"/>
  <c r="H147" i="6" l="1"/>
  <c r="F147" i="6"/>
  <c r="G147" i="6"/>
  <c r="L147" i="6"/>
  <c r="K147" i="6"/>
  <c r="M147" i="6"/>
  <c r="I147" i="6"/>
  <c r="J147" i="6"/>
  <c r="D147" i="6"/>
  <c r="E147" i="6"/>
  <c r="N147" i="6"/>
  <c r="O147" i="6"/>
  <c r="P147" i="6" s="1"/>
  <c r="D148" i="6"/>
  <c r="M148" i="6"/>
  <c r="N148" i="6"/>
  <c r="H148" i="6"/>
  <c r="E148" i="6"/>
  <c r="F148" i="6"/>
  <c r="J148" i="6"/>
  <c r="O148" i="6"/>
  <c r="P148" i="6" s="1"/>
  <c r="K148" i="6"/>
  <c r="I148" i="6"/>
  <c r="L148" i="6"/>
  <c r="G148" i="6"/>
  <c r="D146" i="6"/>
  <c r="J146" i="6"/>
  <c r="F146" i="6"/>
  <c r="H146" i="6"/>
  <c r="O146" i="6"/>
  <c r="P146" i="6" s="1"/>
  <c r="I146" i="6"/>
  <c r="L146" i="6"/>
  <c r="N146" i="6"/>
  <c r="E146" i="6"/>
  <c r="K146" i="6"/>
  <c r="G146" i="6"/>
  <c r="M146" i="6"/>
  <c r="S148" i="6" l="1"/>
  <c r="V148" i="6" s="1"/>
  <c r="T148" i="6"/>
  <c r="W148" i="6" s="1"/>
  <c r="R148" i="6"/>
  <c r="U148" i="6" s="1"/>
  <c r="S147" i="6"/>
  <c r="V147" i="6" s="1"/>
  <c r="T147" i="6"/>
  <c r="W147" i="6" s="1"/>
  <c r="R147" i="6"/>
  <c r="U147" i="6" s="1"/>
  <c r="Q149" i="6"/>
  <c r="S146" i="6"/>
  <c r="V146" i="6" s="1"/>
  <c r="T146" i="6"/>
  <c r="W146" i="6" s="1"/>
  <c r="R146" i="6"/>
  <c r="U146" i="6" s="1"/>
  <c r="Q151" i="6"/>
  <c r="Q150" i="6"/>
  <c r="F149" i="6" l="1"/>
  <c r="M149" i="6"/>
  <c r="G149" i="6"/>
  <c r="H149" i="6"/>
  <c r="N149" i="6"/>
  <c r="K149" i="6"/>
  <c r="O149" i="6"/>
  <c r="P149" i="6" s="1"/>
  <c r="E149" i="6"/>
  <c r="D149" i="6"/>
  <c r="L149" i="6"/>
  <c r="I149" i="6"/>
  <c r="J149" i="6"/>
  <c r="H151" i="6"/>
  <c r="F151" i="6"/>
  <c r="G151" i="6"/>
  <c r="L151" i="6"/>
  <c r="K151" i="6"/>
  <c r="O151" i="6"/>
  <c r="P151" i="6" s="1"/>
  <c r="I151" i="6"/>
  <c r="E151" i="6"/>
  <c r="N151" i="6"/>
  <c r="M151" i="6"/>
  <c r="D151" i="6"/>
  <c r="J151" i="6"/>
  <c r="H150" i="6"/>
  <c r="O150" i="6"/>
  <c r="P150" i="6" s="1"/>
  <c r="N150" i="6"/>
  <c r="L150" i="6"/>
  <c r="G150" i="6"/>
  <c r="I150" i="6"/>
  <c r="E150" i="6"/>
  <c r="F150" i="6"/>
  <c r="M150" i="6"/>
  <c r="D150" i="6"/>
  <c r="J150" i="6"/>
  <c r="K150" i="6"/>
  <c r="Q153" i="6" l="1"/>
  <c r="Q154" i="6"/>
  <c r="S151" i="6"/>
  <c r="V151" i="6" s="1"/>
  <c r="T151" i="6"/>
  <c r="W151" i="6" s="1"/>
  <c r="R151" i="6"/>
  <c r="U151" i="6" s="1"/>
  <c r="S149" i="6"/>
  <c r="V149" i="6" s="1"/>
  <c r="T149" i="6"/>
  <c r="W149" i="6" s="1"/>
  <c r="R149" i="6"/>
  <c r="U149" i="6" s="1"/>
  <c r="S150" i="6"/>
  <c r="V150" i="6" s="1"/>
  <c r="T150" i="6"/>
  <c r="W150" i="6" s="1"/>
  <c r="R150" i="6"/>
  <c r="U150" i="6" s="1"/>
  <c r="Q152" i="6"/>
  <c r="H154" i="6" l="1"/>
  <c r="O154" i="6"/>
  <c r="P154" i="6" s="1"/>
  <c r="I154" i="6"/>
  <c r="L154" i="6"/>
  <c r="G154" i="6"/>
  <c r="N154" i="6"/>
  <c r="M154" i="6"/>
  <c r="E154" i="6"/>
  <c r="K154" i="6"/>
  <c r="F154" i="6"/>
  <c r="D154" i="6"/>
  <c r="J154" i="6"/>
  <c r="D152" i="6"/>
  <c r="M152" i="6"/>
  <c r="I152" i="6"/>
  <c r="H152" i="6"/>
  <c r="E152" i="6"/>
  <c r="K152" i="6"/>
  <c r="J152" i="6"/>
  <c r="O152" i="6"/>
  <c r="P152" i="6" s="1"/>
  <c r="F152" i="6"/>
  <c r="N152" i="6"/>
  <c r="L152" i="6"/>
  <c r="G152" i="6"/>
  <c r="F153" i="6"/>
  <c r="G153" i="6"/>
  <c r="M153" i="6"/>
  <c r="L153" i="6"/>
  <c r="J153" i="6"/>
  <c r="D153" i="6"/>
  <c r="I153" i="6"/>
  <c r="O153" i="6"/>
  <c r="P153" i="6" s="1"/>
  <c r="E153" i="6"/>
  <c r="H153" i="6"/>
  <c r="N153" i="6"/>
  <c r="K153" i="6"/>
  <c r="Q156" i="6" l="1"/>
  <c r="S152" i="6"/>
  <c r="V152" i="6" s="1"/>
  <c r="T152" i="6"/>
  <c r="W152" i="6" s="1"/>
  <c r="R152" i="6"/>
  <c r="U152" i="6" s="1"/>
  <c r="S153" i="6"/>
  <c r="V153" i="6" s="1"/>
  <c r="T153" i="6"/>
  <c r="W153" i="6" s="1"/>
  <c r="R153" i="6"/>
  <c r="U153" i="6" s="1"/>
  <c r="Q157" i="6"/>
  <c r="S154" i="6"/>
  <c r="V154" i="6" s="1"/>
  <c r="T154" i="6"/>
  <c r="W154" i="6" s="1"/>
  <c r="R154" i="6"/>
  <c r="U154" i="6" s="1"/>
  <c r="Q155" i="6"/>
  <c r="F157" i="6" l="1"/>
  <c r="M157" i="6"/>
  <c r="G157" i="6"/>
  <c r="D157" i="6"/>
  <c r="K157" i="6"/>
  <c r="E157" i="6"/>
  <c r="H157" i="6"/>
  <c r="O157" i="6"/>
  <c r="P157" i="6" s="1"/>
  <c r="L157" i="6"/>
  <c r="J157" i="6"/>
  <c r="I157" i="6"/>
  <c r="N157" i="6"/>
  <c r="H155" i="6"/>
  <c r="F155" i="6"/>
  <c r="G155" i="6"/>
  <c r="L155" i="6"/>
  <c r="K155" i="6"/>
  <c r="M155" i="6"/>
  <c r="I155" i="6"/>
  <c r="J155" i="6"/>
  <c r="N155" i="6"/>
  <c r="O155" i="6"/>
  <c r="P155" i="6" s="1"/>
  <c r="E155" i="6"/>
  <c r="D155" i="6"/>
  <c r="H156" i="6"/>
  <c r="E156" i="6"/>
  <c r="F156" i="6"/>
  <c r="G156" i="6"/>
  <c r="N156" i="6"/>
  <c r="M156" i="6"/>
  <c r="I156" i="6"/>
  <c r="D156" i="6"/>
  <c r="O156" i="6"/>
  <c r="P156" i="6" s="1"/>
  <c r="J156" i="6"/>
  <c r="K156" i="6"/>
  <c r="L156" i="6"/>
  <c r="Q159" i="6" l="1"/>
  <c r="Q160" i="6"/>
  <c r="S155" i="6"/>
  <c r="V155" i="6" s="1"/>
  <c r="T155" i="6"/>
  <c r="W155" i="6" s="1"/>
  <c r="R155" i="6"/>
  <c r="U155" i="6" s="1"/>
  <c r="S157" i="6"/>
  <c r="V157" i="6" s="1"/>
  <c r="T157" i="6"/>
  <c r="W157" i="6" s="1"/>
  <c r="R157" i="6"/>
  <c r="U157" i="6" s="1"/>
  <c r="Q158" i="6"/>
  <c r="S156" i="6"/>
  <c r="V156" i="6" s="1"/>
  <c r="T156" i="6"/>
  <c r="W156" i="6" s="1"/>
  <c r="R156" i="6"/>
  <c r="U156" i="6" s="1"/>
  <c r="D158" i="6" l="1"/>
  <c r="J158" i="6"/>
  <c r="K158" i="6"/>
  <c r="H158" i="6"/>
  <c r="O158" i="6"/>
  <c r="P158" i="6" s="1"/>
  <c r="N158" i="6"/>
  <c r="G158" i="6"/>
  <c r="M158" i="6"/>
  <c r="L158" i="6"/>
  <c r="E158" i="6"/>
  <c r="I158" i="6"/>
  <c r="F158" i="6"/>
  <c r="G160" i="6"/>
  <c r="O160" i="6"/>
  <c r="P160" i="6" s="1"/>
  <c r="N160" i="6"/>
  <c r="D160" i="6"/>
  <c r="M160" i="6"/>
  <c r="I160" i="6"/>
  <c r="E160" i="6"/>
  <c r="J160" i="6"/>
  <c r="H160" i="6"/>
  <c r="L160" i="6"/>
  <c r="K160" i="6"/>
  <c r="F160" i="6"/>
  <c r="H159" i="6"/>
  <c r="F159" i="6"/>
  <c r="G159" i="6"/>
  <c r="L159" i="6"/>
  <c r="K159" i="6"/>
  <c r="O159" i="6"/>
  <c r="P159" i="6" s="1"/>
  <c r="I159" i="6"/>
  <c r="E159" i="6"/>
  <c r="N159" i="6"/>
  <c r="D159" i="6"/>
  <c r="J159" i="6"/>
  <c r="M159" i="6"/>
  <c r="S159" i="6" l="1"/>
  <c r="V159" i="6" s="1"/>
  <c r="T159" i="6"/>
  <c r="W159" i="6" s="1"/>
  <c r="R159" i="6"/>
  <c r="U159" i="6" s="1"/>
  <c r="Q163" i="6"/>
  <c r="S158" i="6"/>
  <c r="V158" i="6" s="1"/>
  <c r="T158" i="6"/>
  <c r="W158" i="6" s="1"/>
  <c r="R158" i="6"/>
  <c r="U158" i="6" s="1"/>
  <c r="Q162" i="6"/>
  <c r="S160" i="6"/>
  <c r="V160" i="6" s="1"/>
  <c r="T160" i="6"/>
  <c r="W160" i="6" s="1"/>
  <c r="R160" i="6"/>
  <c r="U160" i="6" s="1"/>
  <c r="Q161" i="6"/>
  <c r="H162" i="6" l="1"/>
  <c r="O162" i="6"/>
  <c r="P162" i="6" s="1"/>
  <c r="I162" i="6"/>
  <c r="L162" i="6"/>
  <c r="M162" i="6"/>
  <c r="J162" i="6"/>
  <c r="K162" i="6"/>
  <c r="D162" i="6"/>
  <c r="F162" i="6"/>
  <c r="E162" i="6"/>
  <c r="G162" i="6"/>
  <c r="N162" i="6"/>
  <c r="F161" i="6"/>
  <c r="G161" i="6"/>
  <c r="M161" i="6"/>
  <c r="D161" i="6"/>
  <c r="K161" i="6"/>
  <c r="J161" i="6"/>
  <c r="I161" i="6"/>
  <c r="N161" i="6"/>
  <c r="E161" i="6"/>
  <c r="O161" i="6"/>
  <c r="P161" i="6" s="1"/>
  <c r="H161" i="6"/>
  <c r="L161" i="6"/>
  <c r="H163" i="6"/>
  <c r="F163" i="6"/>
  <c r="G163" i="6"/>
  <c r="L163" i="6"/>
  <c r="K163" i="6"/>
  <c r="M163" i="6"/>
  <c r="E163" i="6"/>
  <c r="D163" i="6"/>
  <c r="J163" i="6"/>
  <c r="N163" i="6"/>
  <c r="I163" i="6"/>
  <c r="O163" i="6"/>
  <c r="P163" i="6" s="1"/>
  <c r="S163" i="6" l="1"/>
  <c r="V163" i="6" s="1"/>
  <c r="T163" i="6"/>
  <c r="W163" i="6" s="1"/>
  <c r="R163" i="6"/>
  <c r="U163" i="6" s="1"/>
  <c r="Q166" i="6"/>
  <c r="Q164" i="6"/>
  <c r="Q165" i="6"/>
  <c r="S161" i="6"/>
  <c r="V161" i="6" s="1"/>
  <c r="T161" i="6"/>
  <c r="W161" i="6" s="1"/>
  <c r="R161" i="6"/>
  <c r="U161" i="6" s="1"/>
  <c r="S162" i="6"/>
  <c r="V162" i="6" s="1"/>
  <c r="T162" i="6"/>
  <c r="W162" i="6" s="1"/>
  <c r="R162" i="6"/>
  <c r="U162" i="6" s="1"/>
  <c r="H164" i="6" l="1"/>
  <c r="E164" i="6"/>
  <c r="F164" i="6"/>
  <c r="L164" i="6"/>
  <c r="J164" i="6"/>
  <c r="K164" i="6"/>
  <c r="G164" i="6"/>
  <c r="I164" i="6"/>
  <c r="M164" i="6"/>
  <c r="O164" i="6"/>
  <c r="P164" i="6" s="1"/>
  <c r="N164" i="6"/>
  <c r="D164" i="6"/>
  <c r="H165" i="6"/>
  <c r="I165" i="6"/>
  <c r="O165" i="6"/>
  <c r="P165" i="6" s="1"/>
  <c r="L165" i="6"/>
  <c r="N165" i="6"/>
  <c r="J165" i="6"/>
  <c r="M165" i="6"/>
  <c r="D165" i="6"/>
  <c r="E165" i="6"/>
  <c r="G165" i="6"/>
  <c r="F165" i="6"/>
  <c r="K165" i="6"/>
  <c r="H166" i="6"/>
  <c r="O166" i="6"/>
  <c r="P166" i="6" s="1"/>
  <c r="N166" i="6"/>
  <c r="L166" i="6"/>
  <c r="G166" i="6"/>
  <c r="I166" i="6"/>
  <c r="E166" i="6"/>
  <c r="F166" i="6"/>
  <c r="M166" i="6"/>
  <c r="J166" i="6"/>
  <c r="K166" i="6"/>
  <c r="D166" i="6"/>
  <c r="Q169" i="6" l="1"/>
  <c r="Q168" i="6"/>
  <c r="Q167" i="6"/>
  <c r="S165" i="6"/>
  <c r="V165" i="6" s="1"/>
  <c r="T165" i="6"/>
  <c r="W165" i="6" s="1"/>
  <c r="R165" i="6"/>
  <c r="U165" i="6" s="1"/>
  <c r="S166" i="6"/>
  <c r="V166" i="6" s="1"/>
  <c r="T166" i="6"/>
  <c r="W166" i="6" s="1"/>
  <c r="R166" i="6"/>
  <c r="U166" i="6" s="1"/>
  <c r="S164" i="6"/>
  <c r="V164" i="6" s="1"/>
  <c r="T164" i="6"/>
  <c r="W164" i="6" s="1"/>
  <c r="R164" i="6"/>
  <c r="U164" i="6" s="1"/>
  <c r="D167" i="6" l="1"/>
  <c r="N167" i="6"/>
  <c r="G167" i="6"/>
  <c r="H167" i="6"/>
  <c r="F167" i="6"/>
  <c r="E167" i="6"/>
  <c r="L167" i="6"/>
  <c r="M167" i="6"/>
  <c r="I167" i="6"/>
  <c r="O167" i="6"/>
  <c r="P167" i="6" s="1"/>
  <c r="K167" i="6"/>
  <c r="J167" i="6"/>
  <c r="H169" i="6"/>
  <c r="I169" i="6"/>
  <c r="O169" i="6"/>
  <c r="P169" i="6" s="1"/>
  <c r="L169" i="6"/>
  <c r="N169" i="6"/>
  <c r="J169" i="6"/>
  <c r="G169" i="6"/>
  <c r="D169" i="6"/>
  <c r="M169" i="6"/>
  <c r="E169" i="6"/>
  <c r="F169" i="6"/>
  <c r="K169" i="6"/>
  <c r="H168" i="6"/>
  <c r="E168" i="6"/>
  <c r="K168" i="6"/>
  <c r="L168" i="6"/>
  <c r="J168" i="6"/>
  <c r="N168" i="6"/>
  <c r="O168" i="6"/>
  <c r="P168" i="6" s="1"/>
  <c r="I168" i="6"/>
  <c r="G168" i="6"/>
  <c r="F168" i="6"/>
  <c r="D168" i="6"/>
  <c r="M168" i="6"/>
  <c r="S168" i="6" l="1"/>
  <c r="V168" i="6" s="1"/>
  <c r="T168" i="6"/>
  <c r="W168" i="6" s="1"/>
  <c r="R168" i="6"/>
  <c r="U168" i="6" s="1"/>
  <c r="Q172" i="6"/>
  <c r="S167" i="6"/>
  <c r="V167" i="6" s="1"/>
  <c r="T167" i="6"/>
  <c r="W167" i="6" s="1"/>
  <c r="R167" i="6"/>
  <c r="U167" i="6" s="1"/>
  <c r="Q171" i="6"/>
  <c r="S169" i="6"/>
  <c r="V169" i="6" s="1"/>
  <c r="T169" i="6"/>
  <c r="W169" i="6" s="1"/>
  <c r="R169" i="6"/>
  <c r="U169" i="6" s="1"/>
  <c r="Q170" i="6"/>
  <c r="G172" i="6" l="1"/>
  <c r="O172" i="6"/>
  <c r="P172" i="6" s="1"/>
  <c r="K172" i="6"/>
  <c r="D172" i="6"/>
  <c r="M172" i="6"/>
  <c r="N172" i="6"/>
  <c r="H172" i="6"/>
  <c r="F172" i="6"/>
  <c r="L172" i="6"/>
  <c r="I172" i="6"/>
  <c r="E172" i="6"/>
  <c r="J172" i="6"/>
  <c r="E170" i="6"/>
  <c r="M170" i="6"/>
  <c r="I170" i="6"/>
  <c r="D170" i="6"/>
  <c r="J170" i="6"/>
  <c r="F170" i="6"/>
  <c r="O170" i="6"/>
  <c r="P170" i="6" s="1"/>
  <c r="G170" i="6"/>
  <c r="N170" i="6"/>
  <c r="K170" i="6"/>
  <c r="H170" i="6"/>
  <c r="L170" i="6"/>
  <c r="D171" i="6"/>
  <c r="N171" i="6"/>
  <c r="O171" i="6"/>
  <c r="P171" i="6" s="1"/>
  <c r="H171" i="6"/>
  <c r="F171" i="6"/>
  <c r="G171" i="6"/>
  <c r="K171" i="6"/>
  <c r="E171" i="6"/>
  <c r="M171" i="6"/>
  <c r="J171" i="6"/>
  <c r="L171" i="6"/>
  <c r="I171" i="6"/>
  <c r="S170" i="6" l="1"/>
  <c r="V170" i="6" s="1"/>
  <c r="T170" i="6"/>
  <c r="W170" i="6" s="1"/>
  <c r="R170" i="6"/>
  <c r="U170" i="6" s="1"/>
  <c r="Q173" i="6"/>
  <c r="Q175" i="6"/>
  <c r="S171" i="6"/>
  <c r="V171" i="6" s="1"/>
  <c r="T171" i="6"/>
  <c r="W171" i="6" s="1"/>
  <c r="R171" i="6"/>
  <c r="U171" i="6" s="1"/>
  <c r="Q174" i="6"/>
  <c r="S172" i="6"/>
  <c r="V172" i="6" s="1"/>
  <c r="T172" i="6"/>
  <c r="W172" i="6" s="1"/>
  <c r="R172" i="6"/>
  <c r="U172" i="6" s="1"/>
  <c r="D173" i="6" l="1"/>
  <c r="K173" i="6"/>
  <c r="G173" i="6"/>
  <c r="H173" i="6"/>
  <c r="I173" i="6"/>
  <c r="J173" i="6"/>
  <c r="N173" i="6"/>
  <c r="M173" i="6"/>
  <c r="L173" i="6"/>
  <c r="F173" i="6"/>
  <c r="E173" i="6"/>
  <c r="O173" i="6"/>
  <c r="P173" i="6" s="1"/>
  <c r="H175" i="6"/>
  <c r="F175" i="6"/>
  <c r="O175" i="6"/>
  <c r="P175" i="6" s="1"/>
  <c r="L175" i="6"/>
  <c r="K175" i="6"/>
  <c r="G175" i="6"/>
  <c r="I175" i="6"/>
  <c r="E175" i="6"/>
  <c r="J175" i="6"/>
  <c r="D175" i="6"/>
  <c r="N175" i="6"/>
  <c r="M175" i="6"/>
  <c r="H174" i="6"/>
  <c r="O174" i="6"/>
  <c r="P174" i="6" s="1"/>
  <c r="I174" i="6"/>
  <c r="L174" i="6"/>
  <c r="G174" i="6"/>
  <c r="N174" i="6"/>
  <c r="M174" i="6"/>
  <c r="D174" i="6"/>
  <c r="K174" i="6"/>
  <c r="E174" i="6"/>
  <c r="F174" i="6"/>
  <c r="J174" i="6"/>
  <c r="Q177" i="6" l="1"/>
  <c r="S175" i="6"/>
  <c r="V175" i="6" s="1"/>
  <c r="T175" i="6"/>
  <c r="W175" i="6" s="1"/>
  <c r="R175" i="6"/>
  <c r="U175" i="6" s="1"/>
  <c r="S173" i="6"/>
  <c r="V173" i="6" s="1"/>
  <c r="T173" i="6"/>
  <c r="W173" i="6" s="1"/>
  <c r="R173" i="6"/>
  <c r="U173" i="6" s="1"/>
  <c r="S174" i="6"/>
  <c r="V174" i="6" s="1"/>
  <c r="T174" i="6"/>
  <c r="W174" i="6" s="1"/>
  <c r="R174" i="6"/>
  <c r="U174" i="6" s="1"/>
  <c r="Q178" i="6"/>
  <c r="Q176" i="6"/>
  <c r="H176" i="6" l="1"/>
  <c r="E176" i="6"/>
  <c r="N176" i="6"/>
  <c r="L176" i="6"/>
  <c r="J176" i="6"/>
  <c r="K176" i="6"/>
  <c r="O176" i="6"/>
  <c r="P176" i="6" s="1"/>
  <c r="I176" i="6"/>
  <c r="G176" i="6"/>
  <c r="D176" i="6"/>
  <c r="M176" i="6"/>
  <c r="F176" i="6"/>
  <c r="H178" i="6"/>
  <c r="O178" i="6"/>
  <c r="P178" i="6" s="1"/>
  <c r="I178" i="6"/>
  <c r="L178" i="6"/>
  <c r="G178" i="6"/>
  <c r="N178" i="6"/>
  <c r="E178" i="6"/>
  <c r="K178" i="6"/>
  <c r="M178" i="6"/>
  <c r="J178" i="6"/>
  <c r="F178" i="6"/>
  <c r="D178" i="6"/>
  <c r="F177" i="6"/>
  <c r="G177" i="6"/>
  <c r="J177" i="6"/>
  <c r="D177" i="6"/>
  <c r="K177" i="6"/>
  <c r="O177" i="6"/>
  <c r="P177" i="6" s="1"/>
  <c r="H177" i="6"/>
  <c r="E177" i="6"/>
  <c r="L177" i="6"/>
  <c r="M177" i="6"/>
  <c r="I177" i="6"/>
  <c r="N177" i="6"/>
  <c r="Q180" i="6" l="1"/>
  <c r="Q181" i="6"/>
  <c r="S176" i="6"/>
  <c r="V176" i="6" s="1"/>
  <c r="T176" i="6"/>
  <c r="W176" i="6" s="1"/>
  <c r="R176" i="6"/>
  <c r="U176" i="6" s="1"/>
  <c r="S177" i="6"/>
  <c r="V177" i="6" s="1"/>
  <c r="T177" i="6"/>
  <c r="W177" i="6" s="1"/>
  <c r="R177" i="6"/>
  <c r="U177" i="6" s="1"/>
  <c r="Q179" i="6"/>
  <c r="S178" i="6"/>
  <c r="V178" i="6" s="1"/>
  <c r="T178" i="6"/>
  <c r="W178" i="6" s="1"/>
  <c r="R178" i="6"/>
  <c r="U178" i="6" s="1"/>
  <c r="H181" i="6" l="1"/>
  <c r="I181" i="6"/>
  <c r="O181" i="6"/>
  <c r="P181" i="6" s="1"/>
  <c r="L181" i="6"/>
  <c r="N181" i="6"/>
  <c r="G181" i="6"/>
  <c r="M181" i="6"/>
  <c r="D181" i="6"/>
  <c r="J181" i="6"/>
  <c r="E181" i="6"/>
  <c r="F181" i="6"/>
  <c r="K181" i="6"/>
  <c r="I179" i="6"/>
  <c r="E179" i="6"/>
  <c r="M179" i="6"/>
  <c r="H179" i="6"/>
  <c r="K179" i="6"/>
  <c r="N179" i="6"/>
  <c r="G179" i="6"/>
  <c r="L179" i="6"/>
  <c r="F179" i="6"/>
  <c r="D179" i="6"/>
  <c r="O179" i="6"/>
  <c r="P179" i="6" s="1"/>
  <c r="J179" i="6"/>
  <c r="G180" i="6"/>
  <c r="O180" i="6"/>
  <c r="P180" i="6" s="1"/>
  <c r="F180" i="6"/>
  <c r="D180" i="6"/>
  <c r="M180" i="6"/>
  <c r="N180" i="6"/>
  <c r="E180" i="6"/>
  <c r="J180" i="6"/>
  <c r="H180" i="6"/>
  <c r="L180" i="6"/>
  <c r="I180" i="6"/>
  <c r="K180" i="6"/>
  <c r="Q183" i="6" l="1"/>
  <c r="Q184" i="6"/>
  <c r="S179" i="6"/>
  <c r="V179" i="6" s="1"/>
  <c r="T179" i="6"/>
  <c r="W179" i="6" s="1"/>
  <c r="R179" i="6"/>
  <c r="U179" i="6" s="1"/>
  <c r="S181" i="6"/>
  <c r="V181" i="6" s="1"/>
  <c r="T181" i="6"/>
  <c r="W181" i="6" s="1"/>
  <c r="R181" i="6"/>
  <c r="U181" i="6" s="1"/>
  <c r="Q182" i="6"/>
  <c r="S180" i="6"/>
  <c r="V180" i="6" s="1"/>
  <c r="T180" i="6"/>
  <c r="W180" i="6" s="1"/>
  <c r="R180" i="6"/>
  <c r="U180" i="6" s="1"/>
  <c r="H182" i="6" l="1"/>
  <c r="O182" i="6"/>
  <c r="P182" i="6" s="1"/>
  <c r="N182" i="6"/>
  <c r="L182" i="6"/>
  <c r="G182" i="6"/>
  <c r="I182" i="6"/>
  <c r="E182" i="6"/>
  <c r="F182" i="6"/>
  <c r="M182" i="6"/>
  <c r="J182" i="6"/>
  <c r="D182" i="6"/>
  <c r="K182" i="6"/>
  <c r="D184" i="6"/>
  <c r="M184" i="6"/>
  <c r="I184" i="6"/>
  <c r="H184" i="6"/>
  <c r="E184" i="6"/>
  <c r="F184" i="6"/>
  <c r="J184" i="6"/>
  <c r="O184" i="6"/>
  <c r="P184" i="6" s="1"/>
  <c r="N184" i="6"/>
  <c r="K184" i="6"/>
  <c r="L184" i="6"/>
  <c r="G184" i="6"/>
  <c r="I183" i="6"/>
  <c r="J183" i="6"/>
  <c r="G183" i="6"/>
  <c r="D183" i="6"/>
  <c r="N183" i="6"/>
  <c r="O183" i="6"/>
  <c r="P183" i="6" s="1"/>
  <c r="H183" i="6"/>
  <c r="E183" i="6"/>
  <c r="L183" i="6"/>
  <c r="M183" i="6"/>
  <c r="F183" i="6"/>
  <c r="K183" i="6"/>
  <c r="Q185" i="6" l="1"/>
  <c r="S183" i="6"/>
  <c r="V183" i="6" s="1"/>
  <c r="T183" i="6"/>
  <c r="W183" i="6" s="1"/>
  <c r="R183" i="6"/>
  <c r="U183" i="6" s="1"/>
  <c r="S184" i="6"/>
  <c r="V184" i="6" s="1"/>
  <c r="T184" i="6"/>
  <c r="W184" i="6" s="1"/>
  <c r="R184" i="6"/>
  <c r="U184" i="6" s="1"/>
  <c r="Q186" i="6"/>
  <c r="Q187" i="6"/>
  <c r="S182" i="6"/>
  <c r="V182" i="6" s="1"/>
  <c r="T182" i="6"/>
  <c r="W182" i="6" s="1"/>
  <c r="R182" i="6"/>
  <c r="U182" i="6" s="1"/>
  <c r="I187" i="6" l="1"/>
  <c r="E187" i="6"/>
  <c r="G187" i="6"/>
  <c r="D187" i="6"/>
  <c r="N187" i="6"/>
  <c r="O187" i="6"/>
  <c r="P187" i="6" s="1"/>
  <c r="F187" i="6"/>
  <c r="K187" i="6"/>
  <c r="H187" i="6"/>
  <c r="L187" i="6"/>
  <c r="J187" i="6"/>
  <c r="M187" i="6"/>
  <c r="E186" i="6"/>
  <c r="M186" i="6"/>
  <c r="N186" i="6"/>
  <c r="D186" i="6"/>
  <c r="J186" i="6"/>
  <c r="F186" i="6"/>
  <c r="O186" i="6"/>
  <c r="P186" i="6" s="1"/>
  <c r="G186" i="6"/>
  <c r="I186" i="6"/>
  <c r="K186" i="6"/>
  <c r="H186" i="6"/>
  <c r="L186" i="6"/>
  <c r="H185" i="6"/>
  <c r="I185" i="6"/>
  <c r="J185" i="6"/>
  <c r="L185" i="6"/>
  <c r="N185" i="6"/>
  <c r="O185" i="6"/>
  <c r="P185" i="6" s="1"/>
  <c r="G185" i="6"/>
  <c r="D185" i="6"/>
  <c r="E185" i="6"/>
  <c r="M185" i="6"/>
  <c r="F185" i="6"/>
  <c r="K185" i="6"/>
  <c r="Q188" i="6" l="1"/>
  <c r="S187" i="6"/>
  <c r="V187" i="6" s="1"/>
  <c r="T187" i="6"/>
  <c r="W187" i="6" s="1"/>
  <c r="R187" i="6"/>
  <c r="U187" i="6" s="1"/>
  <c r="S185" i="6"/>
  <c r="V185" i="6" s="1"/>
  <c r="T185" i="6"/>
  <c r="W185" i="6" s="1"/>
  <c r="R185" i="6"/>
  <c r="U185" i="6" s="1"/>
  <c r="S186" i="6"/>
  <c r="V186" i="6" s="1"/>
  <c r="T186" i="6"/>
  <c r="W186" i="6" s="1"/>
  <c r="R186" i="6"/>
  <c r="U186" i="6" s="1"/>
  <c r="Q189" i="6"/>
  <c r="Q190" i="6"/>
  <c r="H189" i="6" l="1"/>
  <c r="I189" i="6"/>
  <c r="E189" i="6"/>
  <c r="F189" i="6"/>
  <c r="M189" i="6"/>
  <c r="J189" i="6"/>
  <c r="L189" i="6"/>
  <c r="D189" i="6"/>
  <c r="G189" i="6"/>
  <c r="O189" i="6"/>
  <c r="P189" i="6" s="1"/>
  <c r="K189" i="6"/>
  <c r="N189" i="6"/>
  <c r="E190" i="6"/>
  <c r="L190" i="6"/>
  <c r="F190" i="6"/>
  <c r="G190" i="6"/>
  <c r="M190" i="6"/>
  <c r="J190" i="6"/>
  <c r="O190" i="6"/>
  <c r="P190" i="6" s="1"/>
  <c r="D190" i="6"/>
  <c r="H190" i="6"/>
  <c r="N190" i="6"/>
  <c r="K190" i="6"/>
  <c r="I190" i="6"/>
  <c r="G188" i="6"/>
  <c r="O188" i="6"/>
  <c r="P188" i="6" s="1"/>
  <c r="F188" i="6"/>
  <c r="D188" i="6"/>
  <c r="M188" i="6"/>
  <c r="N188" i="6"/>
  <c r="H188" i="6"/>
  <c r="K188" i="6"/>
  <c r="L188" i="6"/>
  <c r="I188" i="6"/>
  <c r="E188" i="6"/>
  <c r="J188" i="6"/>
  <c r="Q192" i="6" l="1"/>
  <c r="Q191" i="6"/>
  <c r="Q193" i="6"/>
  <c r="S188" i="6"/>
  <c r="V188" i="6" s="1"/>
  <c r="T188" i="6"/>
  <c r="W188" i="6" s="1"/>
  <c r="R188" i="6"/>
  <c r="U188" i="6" s="1"/>
  <c r="S190" i="6"/>
  <c r="V190" i="6" s="1"/>
  <c r="T190" i="6"/>
  <c r="W190" i="6" s="1"/>
  <c r="R190" i="6"/>
  <c r="U190" i="6" s="1"/>
  <c r="S189" i="6"/>
  <c r="V189" i="6" s="1"/>
  <c r="T189" i="6"/>
  <c r="W189" i="6" s="1"/>
  <c r="R189" i="6"/>
  <c r="U189" i="6" s="1"/>
  <c r="E193" i="6" l="1"/>
  <c r="L193" i="6"/>
  <c r="N193" i="6"/>
  <c r="G193" i="6"/>
  <c r="I193" i="6"/>
  <c r="H193" i="6"/>
  <c r="M193" i="6"/>
  <c r="D193" i="6"/>
  <c r="K193" i="6"/>
  <c r="O193" i="6"/>
  <c r="P193" i="6" s="1"/>
  <c r="J193" i="6"/>
  <c r="F193" i="6"/>
  <c r="K192" i="6"/>
  <c r="M192" i="6"/>
  <c r="F192" i="6"/>
  <c r="O192" i="6"/>
  <c r="P192" i="6" s="1"/>
  <c r="H192" i="6"/>
  <c r="D192" i="6"/>
  <c r="J192" i="6"/>
  <c r="G192" i="6"/>
  <c r="L192" i="6"/>
  <c r="E192" i="6"/>
  <c r="N192" i="6"/>
  <c r="I192" i="6"/>
  <c r="E191" i="6"/>
  <c r="L191" i="6"/>
  <c r="F191" i="6"/>
  <c r="K191" i="6"/>
  <c r="D191" i="6"/>
  <c r="I191" i="6"/>
  <c r="N191" i="6"/>
  <c r="J191" i="6"/>
  <c r="G191" i="6"/>
  <c r="H191" i="6"/>
  <c r="O191" i="6"/>
  <c r="P191" i="6" s="1"/>
  <c r="M191" i="6"/>
  <c r="S191" i="6" l="1"/>
  <c r="V191" i="6" s="1"/>
  <c r="T191" i="6"/>
  <c r="W191" i="6" s="1"/>
  <c r="R191" i="6"/>
  <c r="U191" i="6" s="1"/>
  <c r="S193" i="6"/>
  <c r="V193" i="6" s="1"/>
  <c r="T193" i="6"/>
  <c r="W193" i="6" s="1"/>
  <c r="R193" i="6"/>
  <c r="U193" i="6" s="1"/>
  <c r="Q195" i="6"/>
  <c r="S192" i="6"/>
  <c r="V192" i="6" s="1"/>
  <c r="T192" i="6"/>
  <c r="W192" i="6" s="1"/>
  <c r="R192" i="6"/>
  <c r="U192" i="6" s="1"/>
  <c r="Q196" i="6"/>
  <c r="Q194" i="6"/>
  <c r="E196" i="6" l="1"/>
  <c r="N196" i="6"/>
  <c r="J196" i="6"/>
  <c r="G196" i="6"/>
  <c r="I196" i="6"/>
  <c r="H196" i="6"/>
  <c r="M196" i="6"/>
  <c r="F196" i="6"/>
  <c r="D196" i="6"/>
  <c r="L196" i="6"/>
  <c r="K196" i="6"/>
  <c r="O196" i="6"/>
  <c r="P196" i="6" s="1"/>
  <c r="K194" i="6"/>
  <c r="M194" i="6"/>
  <c r="D194" i="6"/>
  <c r="O194" i="6"/>
  <c r="P194" i="6" s="1"/>
  <c r="F194" i="6"/>
  <c r="L194" i="6"/>
  <c r="E194" i="6"/>
  <c r="J194" i="6"/>
  <c r="G194" i="6"/>
  <c r="N194" i="6"/>
  <c r="I194" i="6"/>
  <c r="H194" i="6"/>
  <c r="E195" i="6"/>
  <c r="D195" i="6"/>
  <c r="N195" i="6"/>
  <c r="G195" i="6"/>
  <c r="I195" i="6"/>
  <c r="L195" i="6"/>
  <c r="M195" i="6"/>
  <c r="J195" i="6"/>
  <c r="H195" i="6"/>
  <c r="F195" i="6"/>
  <c r="K195" i="6"/>
  <c r="O195" i="6"/>
  <c r="P195" i="6" s="1"/>
  <c r="Q198" i="6" l="1"/>
  <c r="S194" i="6"/>
  <c r="V194" i="6" s="1"/>
  <c r="T194" i="6"/>
  <c r="W194" i="6" s="1"/>
  <c r="R194" i="6"/>
  <c r="U194" i="6" s="1"/>
  <c r="S195" i="6"/>
  <c r="V195" i="6" s="1"/>
  <c r="T195" i="6"/>
  <c r="W195" i="6" s="1"/>
  <c r="R195" i="6"/>
  <c r="U195" i="6" s="1"/>
  <c r="Q197" i="6"/>
  <c r="S196" i="6"/>
  <c r="V196" i="6" s="1"/>
  <c r="T196" i="6"/>
  <c r="W196" i="6" s="1"/>
  <c r="R196" i="6"/>
  <c r="U196" i="6" s="1"/>
  <c r="Q199" i="6"/>
  <c r="G197" i="6" l="1"/>
  <c r="I197" i="6"/>
  <c r="L197" i="6"/>
  <c r="K197" i="6"/>
  <c r="M197" i="6"/>
  <c r="H197" i="6"/>
  <c r="O197" i="6"/>
  <c r="P197" i="6" s="1"/>
  <c r="F197" i="6"/>
  <c r="E197" i="6"/>
  <c r="N197" i="6"/>
  <c r="J197" i="6"/>
  <c r="D197" i="6"/>
  <c r="K198" i="6"/>
  <c r="M198" i="6"/>
  <c r="D198" i="6"/>
  <c r="O198" i="6"/>
  <c r="P198" i="6" s="1"/>
  <c r="F198" i="6"/>
  <c r="L198" i="6"/>
  <c r="E198" i="6"/>
  <c r="J198" i="6"/>
  <c r="N198" i="6"/>
  <c r="I198" i="6"/>
  <c r="G198" i="6"/>
  <c r="H198" i="6"/>
  <c r="K199" i="6"/>
  <c r="M199" i="6"/>
  <c r="H199" i="6"/>
  <c r="O199" i="6"/>
  <c r="P199" i="6" s="1"/>
  <c r="J199" i="6"/>
  <c r="F199" i="6"/>
  <c r="E199" i="6"/>
  <c r="N199" i="6"/>
  <c r="D199" i="6"/>
  <c r="I199" i="6"/>
  <c r="G199" i="6"/>
  <c r="L199" i="6"/>
  <c r="Q201" i="6" l="1"/>
  <c r="S199" i="6"/>
  <c r="V199" i="6" s="1"/>
  <c r="T199" i="6"/>
  <c r="W199" i="6" s="1"/>
  <c r="R199" i="6"/>
  <c r="U199" i="6" s="1"/>
  <c r="S198" i="6"/>
  <c r="V198" i="6" s="1"/>
  <c r="T198" i="6"/>
  <c r="W198" i="6" s="1"/>
  <c r="R198" i="6"/>
  <c r="U198" i="6" s="1"/>
  <c r="Q200" i="6"/>
  <c r="Q202" i="6"/>
  <c r="S197" i="6"/>
  <c r="V197" i="6" s="1"/>
  <c r="T197" i="6"/>
  <c r="W197" i="6" s="1"/>
  <c r="R197" i="6"/>
  <c r="U197" i="6" s="1"/>
  <c r="G202" i="6" l="1"/>
  <c r="I202" i="6"/>
  <c r="H202" i="6"/>
  <c r="K202" i="6"/>
  <c r="M202" i="6"/>
  <c r="D202" i="6"/>
  <c r="F202" i="6"/>
  <c r="N202" i="6"/>
  <c r="L202" i="6"/>
  <c r="J202" i="6"/>
  <c r="O202" i="6"/>
  <c r="P202" i="6" s="1"/>
  <c r="E202" i="6"/>
  <c r="K200" i="6"/>
  <c r="M200" i="6"/>
  <c r="D200" i="6"/>
  <c r="O200" i="6"/>
  <c r="P200" i="6" s="1"/>
  <c r="F200" i="6"/>
  <c r="L200" i="6"/>
  <c r="E200" i="6"/>
  <c r="J200" i="6"/>
  <c r="G200" i="6"/>
  <c r="N200" i="6"/>
  <c r="I200" i="6"/>
  <c r="H200" i="6"/>
  <c r="E201" i="6"/>
  <c r="D201" i="6"/>
  <c r="F201" i="6"/>
  <c r="G201" i="6"/>
  <c r="I201" i="6"/>
  <c r="L201" i="6"/>
  <c r="M201" i="6"/>
  <c r="J201" i="6"/>
  <c r="H201" i="6"/>
  <c r="N201" i="6"/>
  <c r="K201" i="6"/>
  <c r="O201" i="6"/>
  <c r="P201" i="6" s="1"/>
  <c r="S201" i="6" l="1"/>
  <c r="V201" i="6" s="1"/>
  <c r="T201" i="6"/>
  <c r="W201" i="6" s="1"/>
  <c r="R201" i="6"/>
  <c r="U201" i="6" s="1"/>
  <c r="Q203" i="6"/>
  <c r="Q204" i="6"/>
  <c r="S200" i="6"/>
  <c r="V200" i="6" s="1"/>
  <c r="T200" i="6"/>
  <c r="W200" i="6" s="1"/>
  <c r="R200" i="6"/>
  <c r="U200" i="6" s="1"/>
  <c r="Q205" i="6"/>
  <c r="S202" i="6"/>
  <c r="V202" i="6" s="1"/>
  <c r="T202" i="6"/>
  <c r="W202" i="6" s="1"/>
  <c r="R202" i="6"/>
  <c r="U202" i="6" s="1"/>
  <c r="K203" i="6" l="1"/>
  <c r="M203" i="6"/>
  <c r="H203" i="6"/>
  <c r="O203" i="6"/>
  <c r="P203" i="6" s="1"/>
  <c r="J203" i="6"/>
  <c r="F203" i="6"/>
  <c r="D203" i="6"/>
  <c r="E203" i="6"/>
  <c r="N203" i="6"/>
  <c r="L203" i="6"/>
  <c r="G203" i="6"/>
  <c r="I203" i="6"/>
  <c r="K204" i="6"/>
  <c r="M204" i="6"/>
  <c r="D204" i="6"/>
  <c r="O204" i="6"/>
  <c r="P204" i="6" s="1"/>
  <c r="F204" i="6"/>
  <c r="L204" i="6"/>
  <c r="N204" i="6"/>
  <c r="I204" i="6"/>
  <c r="G204" i="6"/>
  <c r="J204" i="6"/>
  <c r="H204" i="6"/>
  <c r="E204" i="6"/>
  <c r="E205" i="6"/>
  <c r="D205" i="6"/>
  <c r="N205" i="6"/>
  <c r="G205" i="6"/>
  <c r="I205" i="6"/>
  <c r="L205" i="6"/>
  <c r="M205" i="6"/>
  <c r="J205" i="6"/>
  <c r="K205" i="6"/>
  <c r="O205" i="6"/>
  <c r="P205" i="6" s="1"/>
  <c r="H205" i="6"/>
  <c r="F205" i="6"/>
  <c r="S205" i="6" l="1"/>
  <c r="V205" i="6" s="1"/>
  <c r="T205" i="6"/>
  <c r="W205" i="6" s="1"/>
  <c r="R205" i="6"/>
  <c r="U205" i="6" s="1"/>
  <c r="Q207" i="6"/>
  <c r="Q206" i="6"/>
  <c r="Q208" i="6"/>
  <c r="S204" i="6"/>
  <c r="V204" i="6" s="1"/>
  <c r="T204" i="6"/>
  <c r="W204" i="6" s="1"/>
  <c r="R204" i="6"/>
  <c r="U204" i="6" s="1"/>
  <c r="S203" i="6"/>
  <c r="V203" i="6" s="1"/>
  <c r="T203" i="6"/>
  <c r="W203" i="6" s="1"/>
  <c r="R203" i="6"/>
  <c r="U203" i="6" s="1"/>
  <c r="E206" i="6" l="1"/>
  <c r="N206" i="6"/>
  <c r="J206" i="6"/>
  <c r="G206" i="6"/>
  <c r="I206" i="6"/>
  <c r="H206" i="6"/>
  <c r="K206" i="6"/>
  <c r="D206" i="6"/>
  <c r="O206" i="6"/>
  <c r="P206" i="6" s="1"/>
  <c r="L206" i="6"/>
  <c r="M206" i="6"/>
  <c r="F206" i="6"/>
  <c r="E208" i="6"/>
  <c r="N208" i="6"/>
  <c r="J208" i="6"/>
  <c r="G208" i="6"/>
  <c r="I208" i="6"/>
  <c r="H208" i="6"/>
  <c r="M208" i="6"/>
  <c r="F208" i="6"/>
  <c r="K208" i="6"/>
  <c r="O208" i="6"/>
  <c r="P208" i="6" s="1"/>
  <c r="D208" i="6"/>
  <c r="L208" i="6"/>
  <c r="G207" i="6"/>
  <c r="I207" i="6"/>
  <c r="L207" i="6"/>
  <c r="K207" i="6"/>
  <c r="M207" i="6"/>
  <c r="H207" i="6"/>
  <c r="O207" i="6"/>
  <c r="P207" i="6" s="1"/>
  <c r="F207" i="6"/>
  <c r="E207" i="6"/>
  <c r="N207" i="6"/>
  <c r="J207" i="6"/>
  <c r="D207" i="6"/>
  <c r="Q210" i="6" l="1"/>
  <c r="Q209" i="6"/>
  <c r="Q211" i="6"/>
  <c r="S208" i="6"/>
  <c r="V208" i="6" s="1"/>
  <c r="T208" i="6"/>
  <c r="W208" i="6" s="1"/>
  <c r="R208" i="6"/>
  <c r="U208" i="6" s="1"/>
  <c r="S206" i="6"/>
  <c r="V206" i="6" s="1"/>
  <c r="T206" i="6"/>
  <c r="W206" i="6" s="1"/>
  <c r="R206" i="6"/>
  <c r="U206" i="6" s="1"/>
  <c r="S207" i="6"/>
  <c r="V207" i="6" s="1"/>
  <c r="T207" i="6"/>
  <c r="W207" i="6" s="1"/>
  <c r="R207" i="6"/>
  <c r="U207" i="6" s="1"/>
  <c r="K211" i="6" l="1"/>
  <c r="M211" i="6"/>
  <c r="I211" i="6"/>
  <c r="H211" i="6"/>
  <c r="G211" i="6"/>
  <c r="J211" i="6"/>
  <c r="F211" i="6"/>
  <c r="O211" i="6"/>
  <c r="P211" i="6" s="1"/>
  <c r="N211" i="6"/>
  <c r="D211" i="6"/>
  <c r="E211" i="6"/>
  <c r="L211" i="6"/>
  <c r="E209" i="6"/>
  <c r="D209" i="6"/>
  <c r="F209" i="6"/>
  <c r="G209" i="6"/>
  <c r="I209" i="6"/>
  <c r="L209" i="6"/>
  <c r="M209" i="6"/>
  <c r="J209" i="6"/>
  <c r="K209" i="6"/>
  <c r="O209" i="6"/>
  <c r="P209" i="6" s="1"/>
  <c r="H209" i="6"/>
  <c r="N209" i="6"/>
  <c r="K210" i="6"/>
  <c r="M210" i="6"/>
  <c r="D210" i="6"/>
  <c r="O210" i="6"/>
  <c r="P210" i="6" s="1"/>
  <c r="F210" i="6"/>
  <c r="L210" i="6"/>
  <c r="N210" i="6"/>
  <c r="E210" i="6"/>
  <c r="J210" i="6"/>
  <c r="H210" i="6"/>
  <c r="G210" i="6"/>
  <c r="I210" i="6"/>
  <c r="S210" i="6" l="1"/>
  <c r="V210" i="6" s="1"/>
  <c r="T210" i="6"/>
  <c r="W210" i="6" s="1"/>
  <c r="R210" i="6"/>
  <c r="U210" i="6" s="1"/>
  <c r="Q214" i="6"/>
  <c r="Q213" i="6"/>
  <c r="S209" i="6"/>
  <c r="V209" i="6" s="1"/>
  <c r="T209" i="6"/>
  <c r="W209" i="6" s="1"/>
  <c r="R209" i="6"/>
  <c r="U209" i="6" s="1"/>
  <c r="Q212" i="6"/>
  <c r="S211" i="6"/>
  <c r="V211" i="6" s="1"/>
  <c r="T211" i="6"/>
  <c r="W211" i="6" s="1"/>
  <c r="R211" i="6"/>
  <c r="U211" i="6" s="1"/>
  <c r="G212" i="6" l="1"/>
  <c r="I212" i="6"/>
  <c r="H212" i="6"/>
  <c r="K212" i="6"/>
  <c r="M212" i="6"/>
  <c r="D212" i="6"/>
  <c r="O212" i="6"/>
  <c r="P212" i="6" s="1"/>
  <c r="L212" i="6"/>
  <c r="E212" i="6"/>
  <c r="J212" i="6"/>
  <c r="F212" i="6"/>
  <c r="N212" i="6"/>
  <c r="G214" i="6"/>
  <c r="I214" i="6"/>
  <c r="H214" i="6"/>
  <c r="K214" i="6"/>
  <c r="M214" i="6"/>
  <c r="D214" i="6"/>
  <c r="O214" i="6"/>
  <c r="P214" i="6" s="1"/>
  <c r="L214" i="6"/>
  <c r="E214" i="6"/>
  <c r="J214" i="6"/>
  <c r="F214" i="6"/>
  <c r="N214" i="6"/>
  <c r="K213" i="6"/>
  <c r="M213" i="6"/>
  <c r="H213" i="6"/>
  <c r="O213" i="6"/>
  <c r="P213" i="6" s="1"/>
  <c r="J213" i="6"/>
  <c r="F213" i="6"/>
  <c r="E213" i="6"/>
  <c r="N213" i="6"/>
  <c r="I213" i="6"/>
  <c r="D213" i="6"/>
  <c r="G213" i="6"/>
  <c r="L213" i="6"/>
  <c r="S213" i="6" l="1"/>
  <c r="V213" i="6" s="1"/>
  <c r="T213" i="6"/>
  <c r="W213" i="6" s="1"/>
  <c r="R213" i="6"/>
  <c r="U213" i="6" s="1"/>
  <c r="Q217" i="6"/>
  <c r="Q216" i="6"/>
  <c r="Q215" i="6"/>
  <c r="S214" i="6"/>
  <c r="V214" i="6" s="1"/>
  <c r="T214" i="6"/>
  <c r="W214" i="6" s="1"/>
  <c r="R214" i="6"/>
  <c r="U214" i="6" s="1"/>
  <c r="S212" i="6"/>
  <c r="V212" i="6" s="1"/>
  <c r="T212" i="6"/>
  <c r="W212" i="6" s="1"/>
  <c r="R212" i="6"/>
  <c r="U212" i="6" s="1"/>
  <c r="K215" i="6" l="1"/>
  <c r="M215" i="6"/>
  <c r="H215" i="6"/>
  <c r="O215" i="6"/>
  <c r="P215" i="6" s="1"/>
  <c r="J215" i="6"/>
  <c r="F215" i="6"/>
  <c r="D215" i="6"/>
  <c r="E215" i="6"/>
  <c r="L215" i="6"/>
  <c r="I215" i="6"/>
  <c r="N215" i="6"/>
  <c r="G215" i="6"/>
  <c r="E217" i="6"/>
  <c r="D217" i="6"/>
  <c r="F217" i="6"/>
  <c r="G217" i="6"/>
  <c r="I217" i="6"/>
  <c r="L217" i="6"/>
  <c r="M217" i="6"/>
  <c r="J217" i="6"/>
  <c r="H217" i="6"/>
  <c r="N217" i="6"/>
  <c r="K217" i="6"/>
  <c r="O217" i="6"/>
  <c r="P217" i="6" s="1"/>
  <c r="E216" i="6"/>
  <c r="N216" i="6"/>
  <c r="J216" i="6"/>
  <c r="K216" i="6"/>
  <c r="F216" i="6"/>
  <c r="I216" i="6"/>
  <c r="D216" i="6"/>
  <c r="O216" i="6"/>
  <c r="P216" i="6" s="1"/>
  <c r="L216" i="6"/>
  <c r="M216" i="6"/>
  <c r="H216" i="6"/>
  <c r="G216" i="6"/>
  <c r="S216" i="6" l="1"/>
  <c r="V216" i="6" s="1"/>
  <c r="T216" i="6"/>
  <c r="W216" i="6" s="1"/>
  <c r="R216" i="6"/>
  <c r="U216" i="6" s="1"/>
  <c r="Q219" i="6"/>
  <c r="S217" i="6"/>
  <c r="V217" i="6" s="1"/>
  <c r="T217" i="6"/>
  <c r="W217" i="6" s="1"/>
  <c r="R217" i="6"/>
  <c r="U217" i="6" s="1"/>
  <c r="Q218" i="6"/>
  <c r="Q220" i="6"/>
  <c r="S215" i="6"/>
  <c r="V215" i="6" s="1"/>
  <c r="T215" i="6"/>
  <c r="W215" i="6" s="1"/>
  <c r="R215" i="6"/>
  <c r="U215" i="6" s="1"/>
  <c r="E220" i="6" l="1"/>
  <c r="L220" i="6"/>
  <c r="J220" i="6"/>
  <c r="I220" i="6"/>
  <c r="H220" i="6"/>
  <c r="N220" i="6"/>
  <c r="M220" i="6"/>
  <c r="O220" i="6"/>
  <c r="P220" i="6" s="1"/>
  <c r="D220" i="6"/>
  <c r="F220" i="6"/>
  <c r="K220" i="6"/>
  <c r="G220" i="6"/>
  <c r="E218" i="6"/>
  <c r="N218" i="6"/>
  <c r="J218" i="6"/>
  <c r="G218" i="6"/>
  <c r="I218" i="6"/>
  <c r="H218" i="6"/>
  <c r="K218" i="6"/>
  <c r="D218" i="6"/>
  <c r="O218" i="6"/>
  <c r="P218" i="6" s="1"/>
  <c r="L218" i="6"/>
  <c r="M218" i="6"/>
  <c r="F218" i="6"/>
  <c r="K219" i="6"/>
  <c r="M219" i="6"/>
  <c r="H219" i="6"/>
  <c r="O219" i="6"/>
  <c r="P219" i="6" s="1"/>
  <c r="J219" i="6"/>
  <c r="N219" i="6"/>
  <c r="E219" i="6"/>
  <c r="F219" i="6"/>
  <c r="D219" i="6"/>
  <c r="G219" i="6"/>
  <c r="I219" i="6"/>
  <c r="L219" i="6"/>
  <c r="S219" i="6" l="1"/>
  <c r="V219" i="6" s="1"/>
  <c r="T219" i="6"/>
  <c r="W219" i="6" s="1"/>
  <c r="R219" i="6"/>
  <c r="U219" i="6" s="1"/>
  <c r="Q221" i="6"/>
  <c r="S218" i="6"/>
  <c r="V218" i="6" s="1"/>
  <c r="T218" i="6"/>
  <c r="W218" i="6" s="1"/>
  <c r="R218" i="6"/>
  <c r="U218" i="6" s="1"/>
  <c r="S220" i="6"/>
  <c r="V220" i="6" s="1"/>
  <c r="T220" i="6"/>
  <c r="W220" i="6" s="1"/>
  <c r="R220" i="6"/>
  <c r="U220" i="6" s="1"/>
  <c r="Q222" i="6"/>
  <c r="Q223" i="6"/>
  <c r="D222" i="6" l="1"/>
  <c r="K222" i="6"/>
  <c r="G222" i="6"/>
  <c r="E222" i="6"/>
  <c r="J222" i="6"/>
  <c r="F222" i="6"/>
  <c r="I222" i="6"/>
  <c r="L222" i="6"/>
  <c r="M222" i="6"/>
  <c r="N222" i="6"/>
  <c r="O222" i="6"/>
  <c r="P222" i="6" s="1"/>
  <c r="H222" i="6"/>
  <c r="I223" i="6"/>
  <c r="D223" i="6"/>
  <c r="G223" i="6"/>
  <c r="M223" i="6"/>
  <c r="K223" i="6"/>
  <c r="O223" i="6"/>
  <c r="P223" i="6" s="1"/>
  <c r="F223" i="6"/>
  <c r="H223" i="6"/>
  <c r="J223" i="6"/>
  <c r="E223" i="6"/>
  <c r="L223" i="6"/>
  <c r="N223" i="6"/>
  <c r="I221" i="6"/>
  <c r="G221" i="6"/>
  <c r="J221" i="6"/>
  <c r="M221" i="6"/>
  <c r="N221" i="6"/>
  <c r="D221" i="6"/>
  <c r="F221" i="6"/>
  <c r="L221" i="6"/>
  <c r="K221" i="6"/>
  <c r="H221" i="6"/>
  <c r="O221" i="6"/>
  <c r="P221" i="6" s="1"/>
  <c r="E221" i="6"/>
  <c r="Q224" i="6" l="1"/>
  <c r="Q226" i="6"/>
  <c r="S221" i="6"/>
  <c r="V221" i="6" s="1"/>
  <c r="T221" i="6"/>
  <c r="W221" i="6" s="1"/>
  <c r="R221" i="6"/>
  <c r="U221" i="6" s="1"/>
  <c r="S223" i="6"/>
  <c r="V223" i="6" s="1"/>
  <c r="T223" i="6"/>
  <c r="W223" i="6" s="1"/>
  <c r="R223" i="6"/>
  <c r="U223" i="6" s="1"/>
  <c r="S222" i="6"/>
  <c r="V222" i="6" s="1"/>
  <c r="T222" i="6"/>
  <c r="W222" i="6" s="1"/>
  <c r="R222" i="6"/>
  <c r="U222" i="6" s="1"/>
  <c r="Q225" i="6"/>
  <c r="I225" i="6" l="1"/>
  <c r="H225" i="6"/>
  <c r="L225" i="6"/>
  <c r="M225" i="6"/>
  <c r="O225" i="6"/>
  <c r="P225" i="6" s="1"/>
  <c r="G225" i="6"/>
  <c r="J225" i="6"/>
  <c r="F225" i="6"/>
  <c r="N225" i="6"/>
  <c r="D225" i="6"/>
  <c r="E225" i="6"/>
  <c r="K225" i="6"/>
  <c r="H226" i="6"/>
  <c r="E226" i="6"/>
  <c r="K226" i="6"/>
  <c r="L226" i="6"/>
  <c r="J226" i="6"/>
  <c r="M226" i="6"/>
  <c r="O226" i="6"/>
  <c r="P226" i="6" s="1"/>
  <c r="I226" i="6"/>
  <c r="G226" i="6"/>
  <c r="F226" i="6"/>
  <c r="D226" i="6"/>
  <c r="N226" i="6"/>
  <c r="I224" i="6"/>
  <c r="F224" i="6"/>
  <c r="J224" i="6"/>
  <c r="M224" i="6"/>
  <c r="N224" i="6"/>
  <c r="K224" i="6"/>
  <c r="H224" i="6"/>
  <c r="G224" i="6"/>
  <c r="O224" i="6"/>
  <c r="P224" i="6" s="1"/>
  <c r="L224" i="6"/>
  <c r="E224" i="6"/>
  <c r="D224" i="6"/>
  <c r="Q228" i="6" l="1"/>
  <c r="Q227" i="6"/>
  <c r="S224" i="6"/>
  <c r="V224" i="6" s="1"/>
  <c r="T224" i="6"/>
  <c r="W224" i="6" s="1"/>
  <c r="R224" i="6"/>
  <c r="U224" i="6" s="1"/>
  <c r="S225" i="6"/>
  <c r="V225" i="6" s="1"/>
  <c r="T225" i="6"/>
  <c r="W225" i="6" s="1"/>
  <c r="R225" i="6"/>
  <c r="U225" i="6" s="1"/>
  <c r="Q229" i="6"/>
  <c r="S226" i="6"/>
  <c r="V226" i="6" s="1"/>
  <c r="T226" i="6"/>
  <c r="W226" i="6" s="1"/>
  <c r="R226" i="6"/>
  <c r="U226" i="6" s="1"/>
  <c r="H227" i="6" l="1"/>
  <c r="I227" i="6"/>
  <c r="O227" i="6"/>
  <c r="P227" i="6" s="1"/>
  <c r="L227" i="6"/>
  <c r="N227" i="6"/>
  <c r="F227" i="6"/>
  <c r="E227" i="6"/>
  <c r="D227" i="6"/>
  <c r="J227" i="6"/>
  <c r="G227" i="6"/>
  <c r="M227" i="6"/>
  <c r="K227" i="6"/>
  <c r="H229" i="6"/>
  <c r="O229" i="6"/>
  <c r="P229" i="6" s="1"/>
  <c r="M229" i="6"/>
  <c r="L229" i="6"/>
  <c r="F229" i="6"/>
  <c r="I229" i="6"/>
  <c r="K229" i="6"/>
  <c r="E229" i="6"/>
  <c r="G229" i="6"/>
  <c r="J229" i="6"/>
  <c r="D229" i="6"/>
  <c r="N229" i="6"/>
  <c r="H228" i="6"/>
  <c r="G228" i="6"/>
  <c r="O228" i="6"/>
  <c r="P228" i="6" s="1"/>
  <c r="L228" i="6"/>
  <c r="I228" i="6"/>
  <c r="M228" i="6"/>
  <c r="F228" i="6"/>
  <c r="J228" i="6"/>
  <c r="N228" i="6"/>
  <c r="E228" i="6"/>
  <c r="D228" i="6"/>
  <c r="K228" i="6"/>
  <c r="S228" i="6" l="1"/>
  <c r="V228" i="6" s="1"/>
  <c r="T228" i="6"/>
  <c r="W228" i="6" s="1"/>
  <c r="R228" i="6"/>
  <c r="U228" i="6" s="1"/>
  <c r="Q230" i="6"/>
  <c r="Q231" i="6"/>
  <c r="Q232" i="6"/>
  <c r="S229" i="6"/>
  <c r="V229" i="6" s="1"/>
  <c r="T229" i="6"/>
  <c r="W229" i="6" s="1"/>
  <c r="R229" i="6"/>
  <c r="U229" i="6" s="1"/>
  <c r="S227" i="6"/>
  <c r="V227" i="6" s="1"/>
  <c r="T227" i="6"/>
  <c r="W227" i="6" s="1"/>
  <c r="R227" i="6"/>
  <c r="U227" i="6" s="1"/>
  <c r="G232" i="6" l="1"/>
  <c r="H232" i="6"/>
  <c r="M232" i="6"/>
  <c r="K232" i="6"/>
  <c r="L232" i="6"/>
  <c r="F232" i="6"/>
  <c r="O232" i="6"/>
  <c r="P232" i="6" s="1"/>
  <c r="N232" i="6"/>
  <c r="D232" i="6"/>
  <c r="J232" i="6"/>
  <c r="E232" i="6"/>
  <c r="I232" i="6"/>
  <c r="K230" i="6"/>
  <c r="L230" i="6"/>
  <c r="J230" i="6"/>
  <c r="O230" i="6"/>
  <c r="P230" i="6" s="1"/>
  <c r="E230" i="6"/>
  <c r="N230" i="6"/>
  <c r="D230" i="6"/>
  <c r="F230" i="6"/>
  <c r="G230" i="6"/>
  <c r="I230" i="6"/>
  <c r="H230" i="6"/>
  <c r="M230" i="6"/>
  <c r="K231" i="6"/>
  <c r="L231" i="6"/>
  <c r="N231" i="6"/>
  <c r="O231" i="6"/>
  <c r="P231" i="6" s="1"/>
  <c r="E231" i="6"/>
  <c r="J231" i="6"/>
  <c r="I231" i="6"/>
  <c r="H231" i="6"/>
  <c r="G231" i="6"/>
  <c r="F231" i="6"/>
  <c r="M231" i="6"/>
  <c r="D231" i="6"/>
  <c r="Q233" i="6" l="1"/>
  <c r="S232" i="6"/>
  <c r="V232" i="6" s="1"/>
  <c r="T232" i="6"/>
  <c r="W232" i="6" s="1"/>
  <c r="R232" i="6"/>
  <c r="U232" i="6" s="1"/>
  <c r="Q234" i="6"/>
  <c r="S230" i="6"/>
  <c r="V230" i="6" s="1"/>
  <c r="T230" i="6"/>
  <c r="W230" i="6" s="1"/>
  <c r="R230" i="6"/>
  <c r="U230" i="6" s="1"/>
  <c r="S231" i="6"/>
  <c r="V231" i="6" s="1"/>
  <c r="T231" i="6"/>
  <c r="W231" i="6" s="1"/>
  <c r="R231" i="6"/>
  <c r="U231" i="6" s="1"/>
  <c r="Q235" i="6"/>
  <c r="K234" i="6" l="1"/>
  <c r="L234" i="6"/>
  <c r="J234" i="6"/>
  <c r="O234" i="6"/>
  <c r="P234" i="6" s="1"/>
  <c r="E234" i="6"/>
  <c r="N234" i="6"/>
  <c r="D234" i="6"/>
  <c r="F234" i="6"/>
  <c r="H234" i="6"/>
  <c r="M234" i="6"/>
  <c r="I234" i="6"/>
  <c r="G234" i="6"/>
  <c r="G235" i="6"/>
  <c r="H235" i="6"/>
  <c r="M235" i="6"/>
  <c r="K235" i="6"/>
  <c r="L235" i="6"/>
  <c r="N235" i="6"/>
  <c r="O235" i="6"/>
  <c r="P235" i="6" s="1"/>
  <c r="J235" i="6"/>
  <c r="D235" i="6"/>
  <c r="F235" i="6"/>
  <c r="E235" i="6"/>
  <c r="I235" i="6"/>
  <c r="K233" i="6"/>
  <c r="L233" i="6"/>
  <c r="F233" i="6"/>
  <c r="O233" i="6"/>
  <c r="P233" i="6" s="1"/>
  <c r="E233" i="6"/>
  <c r="J233" i="6"/>
  <c r="D233" i="6"/>
  <c r="N233" i="6"/>
  <c r="H233" i="6"/>
  <c r="M233" i="6"/>
  <c r="I233" i="6"/>
  <c r="G233" i="6"/>
  <c r="S233" i="6" l="1"/>
  <c r="V233" i="6" s="1"/>
  <c r="T233" i="6"/>
  <c r="W233" i="6" s="1"/>
  <c r="R233" i="6"/>
  <c r="U233" i="6" s="1"/>
  <c r="S234" i="6"/>
  <c r="V234" i="6" s="1"/>
  <c r="T234" i="6"/>
  <c r="W234" i="6" s="1"/>
  <c r="R234" i="6"/>
  <c r="U234" i="6" s="1"/>
  <c r="Q236" i="6"/>
  <c r="S235" i="6"/>
  <c r="V235" i="6" s="1"/>
  <c r="T235" i="6"/>
  <c r="W235" i="6" s="1"/>
  <c r="R235" i="6"/>
  <c r="U235" i="6" s="1"/>
  <c r="Q237" i="6"/>
  <c r="Q238" i="6"/>
  <c r="D238" i="6" l="1"/>
  <c r="I238" i="6"/>
  <c r="F238" i="6"/>
  <c r="G238" i="6"/>
  <c r="H238" i="6"/>
  <c r="M238" i="6"/>
  <c r="L238" i="6"/>
  <c r="E238" i="6"/>
  <c r="J238" i="6"/>
  <c r="N238" i="6"/>
  <c r="K238" i="6"/>
  <c r="O238" i="6"/>
  <c r="P238" i="6" s="1"/>
  <c r="D237" i="6"/>
  <c r="I237" i="6"/>
  <c r="N237" i="6"/>
  <c r="G237" i="6"/>
  <c r="H237" i="6"/>
  <c r="M237" i="6"/>
  <c r="L237" i="6"/>
  <c r="E237" i="6"/>
  <c r="F237" i="6"/>
  <c r="J237" i="6"/>
  <c r="K237" i="6"/>
  <c r="O237" i="6"/>
  <c r="P237" i="6" s="1"/>
  <c r="K236" i="6"/>
  <c r="L236" i="6"/>
  <c r="F236" i="6"/>
  <c r="O236" i="6"/>
  <c r="P236" i="6" s="1"/>
  <c r="E236" i="6"/>
  <c r="N236" i="6"/>
  <c r="I236" i="6"/>
  <c r="D236" i="6"/>
  <c r="J236" i="6"/>
  <c r="M236" i="6"/>
  <c r="G236" i="6"/>
  <c r="H236" i="6"/>
  <c r="S236" i="6" l="1"/>
  <c r="V236" i="6" s="1"/>
  <c r="T236" i="6"/>
  <c r="W236" i="6" s="1"/>
  <c r="R236" i="6"/>
  <c r="U236" i="6" s="1"/>
  <c r="S237" i="6"/>
  <c r="V237" i="6" s="1"/>
  <c r="T237" i="6"/>
  <c r="W237" i="6" s="1"/>
  <c r="R237" i="6"/>
  <c r="U237" i="6" s="1"/>
  <c r="S238" i="6"/>
  <c r="V238" i="6" s="1"/>
  <c r="T238" i="6"/>
  <c r="W238" i="6" s="1"/>
  <c r="R238" i="6"/>
  <c r="U238" i="6" s="1"/>
  <c r="Q239" i="6"/>
  <c r="Q240" i="6"/>
  <c r="Q241" i="6"/>
  <c r="K240" i="6" l="1"/>
  <c r="L240" i="6"/>
  <c r="F240" i="6"/>
  <c r="O240" i="6"/>
  <c r="P240" i="6" s="1"/>
  <c r="E240" i="6"/>
  <c r="N240" i="6"/>
  <c r="D240" i="6"/>
  <c r="J240" i="6"/>
  <c r="I240" i="6"/>
  <c r="H240" i="6"/>
  <c r="M240" i="6"/>
  <c r="G240" i="6"/>
  <c r="K241" i="6"/>
  <c r="L241" i="6"/>
  <c r="F241" i="6"/>
  <c r="O241" i="6"/>
  <c r="P241" i="6" s="1"/>
  <c r="E241" i="6"/>
  <c r="J241" i="6"/>
  <c r="I241" i="6"/>
  <c r="G241" i="6"/>
  <c r="M241" i="6"/>
  <c r="D241" i="6"/>
  <c r="N241" i="6"/>
  <c r="H241" i="6"/>
  <c r="G239" i="6"/>
  <c r="H239" i="6"/>
  <c r="M239" i="6"/>
  <c r="K239" i="6"/>
  <c r="L239" i="6"/>
  <c r="N239" i="6"/>
  <c r="E239" i="6"/>
  <c r="I239" i="6"/>
  <c r="O239" i="6"/>
  <c r="P239" i="6" s="1"/>
  <c r="D239" i="6"/>
  <c r="J239" i="6"/>
  <c r="F239" i="6"/>
  <c r="Q242" i="6" l="1"/>
  <c r="S239" i="6"/>
  <c r="V239" i="6" s="1"/>
  <c r="T239" i="6"/>
  <c r="W239" i="6" s="1"/>
  <c r="R239" i="6"/>
  <c r="U239" i="6" s="1"/>
  <c r="S240" i="6"/>
  <c r="V240" i="6" s="1"/>
  <c r="T240" i="6"/>
  <c r="W240" i="6" s="1"/>
  <c r="R240" i="6"/>
  <c r="U240" i="6" s="1"/>
  <c r="Q243" i="6"/>
  <c r="Q244" i="6"/>
  <c r="S241" i="6"/>
  <c r="V241" i="6" s="1"/>
  <c r="T241" i="6"/>
  <c r="W241" i="6" s="1"/>
  <c r="R241" i="6"/>
  <c r="U241" i="6" s="1"/>
  <c r="K244" i="6" l="1"/>
  <c r="L244" i="6"/>
  <c r="F244" i="6"/>
  <c r="O244" i="6"/>
  <c r="P244" i="6" s="1"/>
  <c r="E244" i="6"/>
  <c r="N244" i="6"/>
  <c r="I244" i="6"/>
  <c r="D244" i="6"/>
  <c r="J244" i="6"/>
  <c r="G244" i="6"/>
  <c r="M244" i="6"/>
  <c r="H244" i="6"/>
  <c r="K243" i="6"/>
  <c r="L243" i="6"/>
  <c r="N243" i="6"/>
  <c r="O243" i="6"/>
  <c r="P243" i="6" s="1"/>
  <c r="E243" i="6"/>
  <c r="J243" i="6"/>
  <c r="I243" i="6"/>
  <c r="G243" i="6"/>
  <c r="F243" i="6"/>
  <c r="H243" i="6"/>
  <c r="D243" i="6"/>
  <c r="M243" i="6"/>
  <c r="D242" i="6"/>
  <c r="I242" i="6"/>
  <c r="F242" i="6"/>
  <c r="G242" i="6"/>
  <c r="H242" i="6"/>
  <c r="M242" i="6"/>
  <c r="L242" i="6"/>
  <c r="E242" i="6"/>
  <c r="J242" i="6"/>
  <c r="N242" i="6"/>
  <c r="K242" i="6"/>
  <c r="O242" i="6"/>
  <c r="P242" i="6" s="1"/>
  <c r="S242" i="6" l="1"/>
  <c r="V242" i="6" s="1"/>
  <c r="T242" i="6"/>
  <c r="W242" i="6" s="1"/>
  <c r="R242" i="6"/>
  <c r="U242" i="6" s="1"/>
  <c r="S243" i="6"/>
  <c r="V243" i="6" s="1"/>
  <c r="T243" i="6"/>
  <c r="W243" i="6" s="1"/>
  <c r="R243" i="6"/>
  <c r="U243" i="6" s="1"/>
  <c r="Q247" i="6"/>
  <c r="Q246" i="6"/>
  <c r="S244" i="6"/>
  <c r="V244" i="6" s="1"/>
  <c r="T244" i="6"/>
  <c r="W244" i="6" s="1"/>
  <c r="R244" i="6"/>
  <c r="U244" i="6" s="1"/>
  <c r="Q245" i="6"/>
  <c r="K245" i="6" l="1"/>
  <c r="L245" i="6"/>
  <c r="F245" i="6"/>
  <c r="O245" i="6"/>
  <c r="P245" i="6" s="1"/>
  <c r="E245" i="6"/>
  <c r="J245" i="6"/>
  <c r="I245" i="6"/>
  <c r="D245" i="6"/>
  <c r="N245" i="6"/>
  <c r="M245" i="6"/>
  <c r="G245" i="6"/>
  <c r="H245" i="6"/>
  <c r="D247" i="6"/>
  <c r="I247" i="6"/>
  <c r="F247" i="6"/>
  <c r="G247" i="6"/>
  <c r="H247" i="6"/>
  <c r="M247" i="6"/>
  <c r="L247" i="6"/>
  <c r="E247" i="6"/>
  <c r="K247" i="6"/>
  <c r="O247" i="6"/>
  <c r="P247" i="6" s="1"/>
  <c r="N247" i="6"/>
  <c r="J247" i="6"/>
  <c r="D246" i="6"/>
  <c r="I246" i="6"/>
  <c r="F246" i="6"/>
  <c r="G246" i="6"/>
  <c r="L246" i="6"/>
  <c r="N246" i="6"/>
  <c r="O246" i="6"/>
  <c r="P246" i="6" s="1"/>
  <c r="M246" i="6"/>
  <c r="E246" i="6"/>
  <c r="K246" i="6"/>
  <c r="H246" i="6"/>
  <c r="J246" i="6"/>
  <c r="S247" i="6" l="1"/>
  <c r="V247" i="6" s="1"/>
  <c r="T247" i="6"/>
  <c r="W247" i="6" s="1"/>
  <c r="R247" i="6"/>
  <c r="U247" i="6" s="1"/>
  <c r="S245" i="6"/>
  <c r="V245" i="6" s="1"/>
  <c r="T245" i="6"/>
  <c r="W245" i="6" s="1"/>
  <c r="R245" i="6"/>
  <c r="U245" i="6" s="1"/>
  <c r="S246" i="6"/>
  <c r="V246" i="6" s="1"/>
  <c r="T246" i="6"/>
  <c r="W246" i="6" s="1"/>
  <c r="R246" i="6"/>
  <c r="U246" i="6" s="1"/>
  <c r="Q248" i="6"/>
  <c r="Q249" i="6"/>
  <c r="Q250" i="6"/>
  <c r="D250" i="6" l="1"/>
  <c r="I250" i="6"/>
  <c r="F250" i="6"/>
  <c r="O250" i="6"/>
  <c r="P250" i="6" s="1"/>
  <c r="M250" i="6"/>
  <c r="G250" i="6"/>
  <c r="L250" i="6"/>
  <c r="N250" i="6"/>
  <c r="H250" i="6"/>
  <c r="J250" i="6"/>
  <c r="K250" i="6"/>
  <c r="E250" i="6"/>
  <c r="K248" i="6"/>
  <c r="L248" i="6"/>
  <c r="F248" i="6"/>
  <c r="G248" i="6"/>
  <c r="E248" i="6"/>
  <c r="J248" i="6"/>
  <c r="I248" i="6"/>
  <c r="D248" i="6"/>
  <c r="N248" i="6"/>
  <c r="O248" i="6"/>
  <c r="P248" i="6" s="1"/>
  <c r="H248" i="6"/>
  <c r="M248" i="6"/>
  <c r="G249" i="6"/>
  <c r="K249" i="6"/>
  <c r="L249" i="6"/>
  <c r="F249" i="6"/>
  <c r="O249" i="6"/>
  <c r="P249" i="6" s="1"/>
  <c r="E249" i="6"/>
  <c r="J249" i="6"/>
  <c r="D249" i="6"/>
  <c r="N249" i="6"/>
  <c r="H249" i="6"/>
  <c r="I249" i="6"/>
  <c r="M249" i="6"/>
  <c r="S249" i="6" l="1"/>
  <c r="V249" i="6" s="1"/>
  <c r="T249" i="6"/>
  <c r="W249" i="6" s="1"/>
  <c r="R249" i="6"/>
  <c r="U249" i="6" s="1"/>
  <c r="Q252" i="6"/>
  <c r="S248" i="6"/>
  <c r="V248" i="6" s="1"/>
  <c r="T248" i="6"/>
  <c r="W248" i="6" s="1"/>
  <c r="R248" i="6"/>
  <c r="U248" i="6" s="1"/>
  <c r="Q251" i="6"/>
  <c r="S250" i="6"/>
  <c r="V250" i="6" s="1"/>
  <c r="T250" i="6"/>
  <c r="W250" i="6" s="1"/>
  <c r="R250" i="6"/>
  <c r="U250" i="6" s="1"/>
  <c r="Q253" i="6"/>
  <c r="K253" i="6" l="1"/>
  <c r="L253" i="6"/>
  <c r="F253" i="6"/>
  <c r="O253" i="6"/>
  <c r="P253" i="6" s="1"/>
  <c r="E253" i="6"/>
  <c r="J253" i="6"/>
  <c r="D253" i="6"/>
  <c r="N253" i="6"/>
  <c r="I253" i="6"/>
  <c r="H253" i="6"/>
  <c r="M253" i="6"/>
  <c r="G253" i="6"/>
  <c r="D251" i="6"/>
  <c r="I251" i="6"/>
  <c r="F251" i="6"/>
  <c r="G251" i="6"/>
  <c r="H251" i="6"/>
  <c r="M251" i="6"/>
  <c r="K251" i="6"/>
  <c r="N251" i="6"/>
  <c r="O251" i="6"/>
  <c r="P251" i="6" s="1"/>
  <c r="J251" i="6"/>
  <c r="L251" i="6"/>
  <c r="E251" i="6"/>
  <c r="K252" i="6"/>
  <c r="L252" i="6"/>
  <c r="F252" i="6"/>
  <c r="O252" i="6"/>
  <c r="P252" i="6" s="1"/>
  <c r="E252" i="6"/>
  <c r="N252" i="6"/>
  <c r="I252" i="6"/>
  <c r="D252" i="6"/>
  <c r="J252" i="6"/>
  <c r="M252" i="6"/>
  <c r="G252" i="6"/>
  <c r="H252" i="6"/>
  <c r="Q255" i="6" l="1"/>
  <c r="S253" i="6"/>
  <c r="V253" i="6" s="1"/>
  <c r="T253" i="6"/>
  <c r="W253" i="6" s="1"/>
  <c r="R253" i="6"/>
  <c r="U253" i="6" s="1"/>
  <c r="S252" i="6"/>
  <c r="V252" i="6" s="1"/>
  <c r="T252" i="6"/>
  <c r="W252" i="6" s="1"/>
  <c r="R252" i="6"/>
  <c r="U252" i="6" s="1"/>
  <c r="S251" i="6"/>
  <c r="V251" i="6" s="1"/>
  <c r="T251" i="6"/>
  <c r="W251" i="6" s="1"/>
  <c r="R251" i="6"/>
  <c r="U251" i="6" s="1"/>
  <c r="Q256" i="6"/>
  <c r="Q254" i="6"/>
  <c r="K256" i="6" l="1"/>
  <c r="L256" i="6"/>
  <c r="F256" i="6"/>
  <c r="O256" i="6"/>
  <c r="P256" i="6" s="1"/>
  <c r="E256" i="6"/>
  <c r="N256" i="6"/>
  <c r="I256" i="6"/>
  <c r="H256" i="6"/>
  <c r="G256" i="6"/>
  <c r="J256" i="6"/>
  <c r="M256" i="6"/>
  <c r="D256" i="6"/>
  <c r="D254" i="6"/>
  <c r="I254" i="6"/>
  <c r="F254" i="6"/>
  <c r="G254" i="6"/>
  <c r="H254" i="6"/>
  <c r="M254" i="6"/>
  <c r="K254" i="6"/>
  <c r="J254" i="6"/>
  <c r="O254" i="6"/>
  <c r="P254" i="6" s="1"/>
  <c r="N254" i="6"/>
  <c r="L254" i="6"/>
  <c r="E254" i="6"/>
  <c r="K255" i="6"/>
  <c r="L255" i="6"/>
  <c r="N255" i="6"/>
  <c r="O255" i="6"/>
  <c r="P255" i="6" s="1"/>
  <c r="E255" i="6"/>
  <c r="J255" i="6"/>
  <c r="D255" i="6"/>
  <c r="F255" i="6"/>
  <c r="G255" i="6"/>
  <c r="I255" i="6"/>
  <c r="H255" i="6"/>
  <c r="M255" i="6"/>
  <c r="S254" i="6" l="1"/>
  <c r="V254" i="6" s="1"/>
  <c r="T254" i="6"/>
  <c r="W254" i="6" s="1"/>
  <c r="R254" i="6"/>
  <c r="U254" i="6" s="1"/>
  <c r="S255" i="6"/>
  <c r="V255" i="6" s="1"/>
  <c r="T255" i="6"/>
  <c r="W255" i="6" s="1"/>
  <c r="R255" i="6"/>
  <c r="U255" i="6" s="1"/>
  <c r="Q259" i="6"/>
  <c r="Q258" i="6"/>
  <c r="S256" i="6"/>
  <c r="V256" i="6" s="1"/>
  <c r="T256" i="6"/>
  <c r="W256" i="6" s="1"/>
  <c r="R256" i="6"/>
  <c r="U256" i="6" s="1"/>
  <c r="Q257" i="6"/>
  <c r="D259" i="6" l="1"/>
  <c r="I259" i="6"/>
  <c r="F259" i="6"/>
  <c r="G259" i="6"/>
  <c r="L259" i="6"/>
  <c r="J259" i="6"/>
  <c r="O259" i="6"/>
  <c r="P259" i="6" s="1"/>
  <c r="M259" i="6"/>
  <c r="K259" i="6"/>
  <c r="E259" i="6"/>
  <c r="N259" i="6"/>
  <c r="H259" i="6"/>
  <c r="K257" i="6"/>
  <c r="L257" i="6"/>
  <c r="F257" i="6"/>
  <c r="O257" i="6"/>
  <c r="P257" i="6" s="1"/>
  <c r="E257" i="6"/>
  <c r="J257" i="6"/>
  <c r="D257" i="6"/>
  <c r="N257" i="6"/>
  <c r="M257" i="6"/>
  <c r="H257" i="6"/>
  <c r="G257" i="6"/>
  <c r="I257" i="6"/>
  <c r="D258" i="6"/>
  <c r="I258" i="6"/>
  <c r="F258" i="6"/>
  <c r="G258" i="6"/>
  <c r="H258" i="6"/>
  <c r="M258" i="6"/>
  <c r="K258" i="6"/>
  <c r="J258" i="6"/>
  <c r="O258" i="6"/>
  <c r="P258" i="6" s="1"/>
  <c r="N258" i="6"/>
  <c r="L258" i="6"/>
  <c r="E258" i="6"/>
  <c r="S259" i="6" l="1"/>
  <c r="V259" i="6" s="1"/>
  <c r="T259" i="6"/>
  <c r="W259" i="6" s="1"/>
  <c r="R259" i="6"/>
  <c r="U259" i="6" s="1"/>
  <c r="S258" i="6"/>
  <c r="V258" i="6" s="1"/>
  <c r="T258" i="6"/>
  <c r="W258" i="6" s="1"/>
  <c r="R258" i="6"/>
  <c r="U258" i="6" s="1"/>
  <c r="Q260" i="6"/>
  <c r="Q261" i="6"/>
  <c r="S257" i="6"/>
  <c r="V257" i="6" s="1"/>
  <c r="T257" i="6"/>
  <c r="W257" i="6" s="1"/>
  <c r="R257" i="6"/>
  <c r="U257" i="6" s="1"/>
  <c r="Q262" i="6"/>
  <c r="K261" i="6" l="1"/>
  <c r="L261" i="6"/>
  <c r="F261" i="6"/>
  <c r="O261" i="6"/>
  <c r="P261" i="6" s="1"/>
  <c r="E261" i="6"/>
  <c r="J261" i="6"/>
  <c r="D261" i="6"/>
  <c r="N261" i="6"/>
  <c r="I261" i="6"/>
  <c r="G261" i="6"/>
  <c r="M261" i="6"/>
  <c r="H261" i="6"/>
  <c r="K260" i="6"/>
  <c r="L260" i="6"/>
  <c r="F260" i="6"/>
  <c r="O260" i="6"/>
  <c r="P260" i="6" s="1"/>
  <c r="E260" i="6"/>
  <c r="N260" i="6"/>
  <c r="I260" i="6"/>
  <c r="D260" i="6"/>
  <c r="J260" i="6"/>
  <c r="G260" i="6"/>
  <c r="M260" i="6"/>
  <c r="H260" i="6"/>
  <c r="K262" i="6"/>
  <c r="L262" i="6"/>
  <c r="J262" i="6"/>
  <c r="H262" i="6"/>
  <c r="N262" i="6"/>
  <c r="D262" i="6"/>
  <c r="F262" i="6"/>
  <c r="G262" i="6"/>
  <c r="I262" i="6"/>
  <c r="O262" i="6"/>
  <c r="P262" i="6" s="1"/>
  <c r="E262" i="6"/>
  <c r="M262" i="6"/>
  <c r="S260" i="6" l="1"/>
  <c r="V260" i="6" s="1"/>
  <c r="T260" i="6"/>
  <c r="W260" i="6" s="1"/>
  <c r="R260" i="6"/>
  <c r="U260" i="6" s="1"/>
  <c r="S261" i="6"/>
  <c r="V261" i="6" s="1"/>
  <c r="T261" i="6"/>
  <c r="W261" i="6" s="1"/>
  <c r="R261" i="6"/>
  <c r="U261" i="6" s="1"/>
  <c r="Q265" i="6"/>
  <c r="S262" i="6"/>
  <c r="V262" i="6" s="1"/>
  <c r="T262" i="6"/>
  <c r="W262" i="6" s="1"/>
  <c r="R262" i="6"/>
  <c r="U262" i="6" s="1"/>
  <c r="Q263" i="6"/>
  <c r="Q264" i="6"/>
  <c r="K263" i="6" l="1"/>
  <c r="L263" i="6"/>
  <c r="N263" i="6"/>
  <c r="O263" i="6"/>
  <c r="P263" i="6" s="1"/>
  <c r="E263" i="6"/>
  <c r="J263" i="6"/>
  <c r="I263" i="6"/>
  <c r="D263" i="6"/>
  <c r="F263" i="6"/>
  <c r="M263" i="6"/>
  <c r="G263" i="6"/>
  <c r="H263" i="6"/>
  <c r="D265" i="6"/>
  <c r="I265" i="6"/>
  <c r="N265" i="6"/>
  <c r="G265" i="6"/>
  <c r="H265" i="6"/>
  <c r="M265" i="6"/>
  <c r="L265" i="6"/>
  <c r="E265" i="6"/>
  <c r="K265" i="6"/>
  <c r="O265" i="6"/>
  <c r="P265" i="6" s="1"/>
  <c r="F265" i="6"/>
  <c r="J265" i="6"/>
  <c r="K264" i="6"/>
  <c r="L264" i="6"/>
  <c r="F264" i="6"/>
  <c r="O264" i="6"/>
  <c r="P264" i="6" s="1"/>
  <c r="E264" i="6"/>
  <c r="N264" i="6"/>
  <c r="I264" i="6"/>
  <c r="D264" i="6"/>
  <c r="J264" i="6"/>
  <c r="G264" i="6"/>
  <c r="M264" i="6"/>
  <c r="H264" i="6"/>
  <c r="S263" i="6" l="1"/>
  <c r="V263" i="6" s="1"/>
  <c r="T263" i="6"/>
  <c r="W263" i="6" s="1"/>
  <c r="R263" i="6"/>
  <c r="U263" i="6" s="1"/>
  <c r="Q267" i="6"/>
  <c r="Q266" i="6"/>
  <c r="S264" i="6"/>
  <c r="V264" i="6" s="1"/>
  <c r="T264" i="6"/>
  <c r="W264" i="6" s="1"/>
  <c r="R264" i="6"/>
  <c r="U264" i="6" s="1"/>
  <c r="S265" i="6"/>
  <c r="V265" i="6" s="1"/>
  <c r="T265" i="6"/>
  <c r="W265" i="6" s="1"/>
  <c r="R265" i="6"/>
  <c r="U265" i="6" s="1"/>
  <c r="Q268" i="6"/>
  <c r="K267" i="6" l="1"/>
  <c r="L267" i="6"/>
  <c r="N267" i="6"/>
  <c r="O267" i="6"/>
  <c r="P267" i="6" s="1"/>
  <c r="E267" i="6"/>
  <c r="J267" i="6"/>
  <c r="D267" i="6"/>
  <c r="F267" i="6"/>
  <c r="I267" i="6"/>
  <c r="H267" i="6"/>
  <c r="M267" i="6"/>
  <c r="G267" i="6"/>
  <c r="K268" i="6"/>
  <c r="L268" i="6"/>
  <c r="F268" i="6"/>
  <c r="O268" i="6"/>
  <c r="P268" i="6" s="1"/>
  <c r="E268" i="6"/>
  <c r="N268" i="6"/>
  <c r="I268" i="6"/>
  <c r="M268" i="6"/>
  <c r="D268" i="6"/>
  <c r="G268" i="6"/>
  <c r="H268" i="6"/>
  <c r="J268" i="6"/>
  <c r="K266" i="6"/>
  <c r="L266" i="6"/>
  <c r="J266" i="6"/>
  <c r="G266" i="6"/>
  <c r="E266" i="6"/>
  <c r="F266" i="6"/>
  <c r="H266" i="6"/>
  <c r="O266" i="6"/>
  <c r="P266" i="6" s="1"/>
  <c r="M266" i="6"/>
  <c r="I266" i="6"/>
  <c r="N266" i="6"/>
  <c r="D266" i="6"/>
  <c r="Q269" i="6" l="1"/>
  <c r="S268" i="6"/>
  <c r="V268" i="6" s="1"/>
  <c r="T268" i="6"/>
  <c r="W268" i="6" s="1"/>
  <c r="R268" i="6"/>
  <c r="U268" i="6" s="1"/>
  <c r="S267" i="6"/>
  <c r="V267" i="6" s="1"/>
  <c r="T267" i="6"/>
  <c r="W267" i="6" s="1"/>
  <c r="R267" i="6"/>
  <c r="U267" i="6" s="1"/>
  <c r="Q270" i="6"/>
  <c r="S266" i="6"/>
  <c r="V266" i="6" s="1"/>
  <c r="T266" i="6"/>
  <c r="W266" i="6" s="1"/>
  <c r="R266" i="6"/>
  <c r="U266" i="6" s="1"/>
  <c r="Q271" i="6"/>
  <c r="G269" i="6" l="1"/>
  <c r="H269" i="6"/>
  <c r="M269" i="6"/>
  <c r="K269" i="6"/>
  <c r="L269" i="6"/>
  <c r="F269" i="6"/>
  <c r="O269" i="6"/>
  <c r="P269" i="6" s="1"/>
  <c r="J269" i="6"/>
  <c r="D269" i="6"/>
  <c r="N269" i="6"/>
  <c r="E269" i="6"/>
  <c r="I269" i="6"/>
  <c r="D271" i="6"/>
  <c r="I271" i="6"/>
  <c r="F271" i="6"/>
  <c r="G271" i="6"/>
  <c r="H271" i="6"/>
  <c r="M271" i="6"/>
  <c r="L271" i="6"/>
  <c r="E271" i="6"/>
  <c r="N271" i="6"/>
  <c r="J271" i="6"/>
  <c r="K271" i="6"/>
  <c r="O271" i="6"/>
  <c r="P271" i="6" s="1"/>
  <c r="G270" i="6"/>
  <c r="H270" i="6"/>
  <c r="M270" i="6"/>
  <c r="K270" i="6"/>
  <c r="L270" i="6"/>
  <c r="J270" i="6"/>
  <c r="E270" i="6"/>
  <c r="I270" i="6"/>
  <c r="N270" i="6"/>
  <c r="F270" i="6"/>
  <c r="O270" i="6"/>
  <c r="P270" i="6" s="1"/>
  <c r="D270" i="6"/>
  <c r="S269" i="6" l="1"/>
  <c r="V269" i="6" s="1"/>
  <c r="T269" i="6"/>
  <c r="W269" i="6" s="1"/>
  <c r="R269" i="6"/>
  <c r="U269" i="6" s="1"/>
  <c r="S271" i="6"/>
  <c r="V271" i="6" s="1"/>
  <c r="T271" i="6"/>
  <c r="W271" i="6" s="1"/>
  <c r="R271" i="6"/>
  <c r="U271" i="6" s="1"/>
  <c r="Q273" i="6"/>
  <c r="S270" i="6"/>
  <c r="V270" i="6" s="1"/>
  <c r="T270" i="6"/>
  <c r="W270" i="6" s="1"/>
  <c r="R270" i="6"/>
  <c r="U270" i="6" s="1"/>
  <c r="Q274" i="6"/>
  <c r="Q272" i="6"/>
  <c r="K273" i="6" l="1"/>
  <c r="I273" i="6"/>
  <c r="J273" i="6"/>
  <c r="D273" i="6"/>
  <c r="M273" i="6"/>
  <c r="N273" i="6"/>
  <c r="F273" i="6"/>
  <c r="H273" i="6"/>
  <c r="O273" i="6"/>
  <c r="P273" i="6" s="1"/>
  <c r="G273" i="6"/>
  <c r="E273" i="6"/>
  <c r="L273" i="6"/>
  <c r="I274" i="6"/>
  <c r="D274" i="6"/>
  <c r="L274" i="6"/>
  <c r="M274" i="6"/>
  <c r="J274" i="6"/>
  <c r="K274" i="6"/>
  <c r="H274" i="6"/>
  <c r="F274" i="6"/>
  <c r="G274" i="6"/>
  <c r="N274" i="6"/>
  <c r="E274" i="6"/>
  <c r="O274" i="6"/>
  <c r="P274" i="6" s="1"/>
  <c r="G272" i="6"/>
  <c r="H272" i="6"/>
  <c r="M272" i="6"/>
  <c r="K272" i="6"/>
  <c r="L272" i="6"/>
  <c r="F272" i="6"/>
  <c r="O272" i="6"/>
  <c r="P272" i="6" s="1"/>
  <c r="N272" i="6"/>
  <c r="D272" i="6"/>
  <c r="J272" i="6"/>
  <c r="E272" i="6"/>
  <c r="I272" i="6"/>
  <c r="S274" i="6" l="1"/>
  <c r="V274" i="6" s="1"/>
  <c r="T274" i="6"/>
  <c r="W274" i="6" s="1"/>
  <c r="R274" i="6"/>
  <c r="U274" i="6" s="1"/>
  <c r="Q276" i="6"/>
  <c r="S272" i="6"/>
  <c r="V272" i="6" s="1"/>
  <c r="T272" i="6"/>
  <c r="W272" i="6" s="1"/>
  <c r="R272" i="6"/>
  <c r="U272" i="6" s="1"/>
  <c r="Q277" i="6"/>
  <c r="Q275" i="6"/>
  <c r="S273" i="6"/>
  <c r="V273" i="6" s="1"/>
  <c r="T273" i="6"/>
  <c r="W273" i="6" s="1"/>
  <c r="R273" i="6"/>
  <c r="U273" i="6" s="1"/>
  <c r="G275" i="6" l="1"/>
  <c r="F275" i="6"/>
  <c r="O275" i="6"/>
  <c r="P275" i="6" s="1"/>
  <c r="E275" i="6"/>
  <c r="L275" i="6"/>
  <c r="K275" i="6"/>
  <c r="I275" i="6"/>
  <c r="D275" i="6"/>
  <c r="M275" i="6"/>
  <c r="J275" i="6"/>
  <c r="H275" i="6"/>
  <c r="N275" i="6"/>
  <c r="F276" i="6"/>
  <c r="D276" i="6"/>
  <c r="N276" i="6"/>
  <c r="E276" i="6"/>
  <c r="K276" i="6"/>
  <c r="J276" i="6"/>
  <c r="I276" i="6"/>
  <c r="O276" i="6"/>
  <c r="P276" i="6" s="1"/>
  <c r="M276" i="6"/>
  <c r="H276" i="6"/>
  <c r="G276" i="6"/>
  <c r="L276" i="6"/>
  <c r="D277" i="6"/>
  <c r="K277" i="6"/>
  <c r="L277" i="6"/>
  <c r="E277" i="6"/>
  <c r="J277" i="6"/>
  <c r="H277" i="6"/>
  <c r="I277" i="6"/>
  <c r="N277" i="6"/>
  <c r="M277" i="6"/>
  <c r="G277" i="6"/>
  <c r="O277" i="6"/>
  <c r="P277" i="6" s="1"/>
  <c r="F277" i="6"/>
  <c r="Q279" i="6" l="1"/>
  <c r="Q278" i="6"/>
  <c r="S277" i="6"/>
  <c r="V277" i="6" s="1"/>
  <c r="T277" i="6"/>
  <c r="W277" i="6" s="1"/>
  <c r="R277" i="6"/>
  <c r="U277" i="6" s="1"/>
  <c r="Q280" i="6"/>
  <c r="S276" i="6"/>
  <c r="V276" i="6" s="1"/>
  <c r="T276" i="6"/>
  <c r="W276" i="6" s="1"/>
  <c r="R276" i="6"/>
  <c r="U276" i="6" s="1"/>
  <c r="S275" i="6"/>
  <c r="V275" i="6" s="1"/>
  <c r="T275" i="6"/>
  <c r="W275" i="6" s="1"/>
  <c r="R275" i="6"/>
  <c r="U275" i="6" s="1"/>
  <c r="I279" i="6" l="1"/>
  <c r="H279" i="6"/>
  <c r="O279" i="6"/>
  <c r="P279" i="6" s="1"/>
  <c r="M279" i="6"/>
  <c r="N279" i="6"/>
  <c r="D279" i="6"/>
  <c r="G279" i="6"/>
  <c r="J279" i="6"/>
  <c r="E279" i="6"/>
  <c r="F279" i="6"/>
  <c r="L279" i="6"/>
  <c r="K279" i="6"/>
  <c r="H278" i="6"/>
  <c r="O278" i="6"/>
  <c r="P278" i="6" s="1"/>
  <c r="K278" i="6"/>
  <c r="E278" i="6"/>
  <c r="N278" i="6"/>
  <c r="G278" i="6"/>
  <c r="I278" i="6"/>
  <c r="L278" i="6"/>
  <c r="M278" i="6"/>
  <c r="F278" i="6"/>
  <c r="D278" i="6"/>
  <c r="J278" i="6"/>
  <c r="I280" i="6"/>
  <c r="G280" i="6"/>
  <c r="O280" i="6"/>
  <c r="P280" i="6" s="1"/>
  <c r="M280" i="6"/>
  <c r="L280" i="6"/>
  <c r="H280" i="6"/>
  <c r="D280" i="6"/>
  <c r="E280" i="6"/>
  <c r="J280" i="6"/>
  <c r="F280" i="6"/>
  <c r="N280" i="6"/>
  <c r="K280" i="6"/>
  <c r="S280" i="6" l="1"/>
  <c r="V280" i="6" s="1"/>
  <c r="T280" i="6"/>
  <c r="W280" i="6" s="1"/>
  <c r="R280" i="6"/>
  <c r="U280" i="6" s="1"/>
  <c r="S279" i="6"/>
  <c r="V279" i="6" s="1"/>
  <c r="T279" i="6"/>
  <c r="W279" i="6" s="1"/>
  <c r="R279" i="6"/>
  <c r="U279" i="6" s="1"/>
  <c r="Q283" i="6"/>
  <c r="Q281" i="6"/>
  <c r="Q282" i="6"/>
  <c r="S278" i="6"/>
  <c r="V278" i="6" s="1"/>
  <c r="T278" i="6"/>
  <c r="W278" i="6" s="1"/>
  <c r="R278" i="6"/>
  <c r="U278" i="6" s="1"/>
  <c r="I283" i="6" l="1"/>
  <c r="H283" i="6"/>
  <c r="J283" i="6"/>
  <c r="L283" i="6"/>
  <c r="O283" i="6"/>
  <c r="P283" i="6" s="1"/>
  <c r="N283" i="6"/>
  <c r="M283" i="6"/>
  <c r="K283" i="6"/>
  <c r="E283" i="6"/>
  <c r="G283" i="6"/>
  <c r="F283" i="6"/>
  <c r="D283" i="6"/>
  <c r="I281" i="6"/>
  <c r="O281" i="6"/>
  <c r="P281" i="6" s="1"/>
  <c r="N281" i="6"/>
  <c r="M281" i="6"/>
  <c r="F281" i="6"/>
  <c r="L281" i="6"/>
  <c r="K281" i="6"/>
  <c r="E281" i="6"/>
  <c r="H281" i="6"/>
  <c r="G281" i="6"/>
  <c r="D281" i="6"/>
  <c r="J281" i="6"/>
  <c r="I282" i="6"/>
  <c r="D282" i="6"/>
  <c r="L282" i="6"/>
  <c r="M282" i="6"/>
  <c r="J282" i="6"/>
  <c r="F282" i="6"/>
  <c r="O282" i="6"/>
  <c r="P282" i="6" s="1"/>
  <c r="H282" i="6"/>
  <c r="G282" i="6"/>
  <c r="N282" i="6"/>
  <c r="K282" i="6"/>
  <c r="E282" i="6"/>
  <c r="S281" i="6" l="1"/>
  <c r="V281" i="6" s="1"/>
  <c r="T281" i="6"/>
  <c r="W281" i="6" s="1"/>
  <c r="R281" i="6"/>
  <c r="U281" i="6" s="1"/>
  <c r="Q284" i="6"/>
  <c r="Q285" i="6"/>
  <c r="S282" i="6"/>
  <c r="V282" i="6" s="1"/>
  <c r="T282" i="6"/>
  <c r="W282" i="6" s="1"/>
  <c r="R282" i="6"/>
  <c r="U282" i="6" s="1"/>
  <c r="Q286" i="6"/>
  <c r="S283" i="6"/>
  <c r="V283" i="6" s="1"/>
  <c r="T283" i="6"/>
  <c r="W283" i="6" s="1"/>
  <c r="R283" i="6"/>
  <c r="U283" i="6" s="1"/>
  <c r="I286" i="6" l="1"/>
  <c r="D286" i="6"/>
  <c r="L286" i="6"/>
  <c r="M286" i="6"/>
  <c r="J286" i="6"/>
  <c r="F286" i="6"/>
  <c r="O286" i="6"/>
  <c r="P286" i="6" s="1"/>
  <c r="E286" i="6"/>
  <c r="K286" i="6"/>
  <c r="N286" i="6"/>
  <c r="H286" i="6"/>
  <c r="G286" i="6"/>
  <c r="I284" i="6"/>
  <c r="G284" i="6"/>
  <c r="O284" i="6"/>
  <c r="P284" i="6" s="1"/>
  <c r="K284" i="6"/>
  <c r="H284" i="6"/>
  <c r="L284" i="6"/>
  <c r="M284" i="6"/>
  <c r="J284" i="6"/>
  <c r="D284" i="6"/>
  <c r="N284" i="6"/>
  <c r="F284" i="6"/>
  <c r="E284" i="6"/>
  <c r="I285" i="6"/>
  <c r="O285" i="6"/>
  <c r="P285" i="6" s="1"/>
  <c r="N285" i="6"/>
  <c r="M285" i="6"/>
  <c r="F285" i="6"/>
  <c r="G285" i="6"/>
  <c r="K285" i="6"/>
  <c r="E285" i="6"/>
  <c r="L285" i="6"/>
  <c r="J285" i="6"/>
  <c r="D285" i="6"/>
  <c r="H285" i="6"/>
  <c r="S286" i="6" l="1"/>
  <c r="V286" i="6" s="1"/>
  <c r="T286" i="6"/>
  <c r="W286" i="6" s="1"/>
  <c r="R286" i="6"/>
  <c r="U286" i="6" s="1"/>
  <c r="Q289" i="6"/>
  <c r="S285" i="6"/>
  <c r="V285" i="6" s="1"/>
  <c r="T285" i="6"/>
  <c r="W285" i="6" s="1"/>
  <c r="R285" i="6"/>
  <c r="U285" i="6" s="1"/>
  <c r="Q288" i="6"/>
  <c r="S284" i="6"/>
  <c r="V284" i="6" s="1"/>
  <c r="T284" i="6"/>
  <c r="W284" i="6" s="1"/>
  <c r="R284" i="6"/>
  <c r="U284" i="6" s="1"/>
  <c r="Q287" i="6"/>
  <c r="G289" i="6" l="1"/>
  <c r="H289" i="6"/>
  <c r="N289" i="6"/>
  <c r="K289" i="6"/>
  <c r="L289" i="6"/>
  <c r="O289" i="6"/>
  <c r="P289" i="6" s="1"/>
  <c r="E289" i="6"/>
  <c r="D289" i="6"/>
  <c r="I289" i="6"/>
  <c r="F289" i="6"/>
  <c r="J289" i="6"/>
  <c r="M289" i="6"/>
  <c r="E288" i="6"/>
  <c r="O288" i="6"/>
  <c r="P288" i="6" s="1"/>
  <c r="J288" i="6"/>
  <c r="I288" i="6"/>
  <c r="G288" i="6"/>
  <c r="N288" i="6"/>
  <c r="F288" i="6"/>
  <c r="M288" i="6"/>
  <c r="K288" i="6"/>
  <c r="H288" i="6"/>
  <c r="L288" i="6"/>
  <c r="D288" i="6"/>
  <c r="I287" i="6"/>
  <c r="H287" i="6"/>
  <c r="D287" i="6"/>
  <c r="M287" i="6"/>
  <c r="N287" i="6"/>
  <c r="J287" i="6"/>
  <c r="F287" i="6"/>
  <c r="E287" i="6"/>
  <c r="K287" i="6"/>
  <c r="G287" i="6"/>
  <c r="L287" i="6"/>
  <c r="O287" i="6"/>
  <c r="P287" i="6" s="1"/>
  <c r="S287" i="6" l="1"/>
  <c r="V287" i="6" s="1"/>
  <c r="T287" i="6"/>
  <c r="W287" i="6" s="1"/>
  <c r="R287" i="6"/>
  <c r="U287" i="6" s="1"/>
  <c r="S289" i="6"/>
  <c r="V289" i="6" s="1"/>
  <c r="T289" i="6"/>
  <c r="W289" i="6" s="1"/>
  <c r="R289" i="6"/>
  <c r="U289" i="6" s="1"/>
  <c r="Q290" i="6"/>
  <c r="Q291" i="6"/>
  <c r="S288" i="6"/>
  <c r="V288" i="6" s="1"/>
  <c r="T288" i="6"/>
  <c r="W288" i="6" s="1"/>
  <c r="R288" i="6"/>
  <c r="U288" i="6" s="1"/>
  <c r="Q292" i="6"/>
  <c r="K290" i="6" l="1"/>
  <c r="L290" i="6"/>
  <c r="E290" i="6"/>
  <c r="O290" i="6"/>
  <c r="P290" i="6" s="1"/>
  <c r="F290" i="6"/>
  <c r="I290" i="6"/>
  <c r="J290" i="6"/>
  <c r="N290" i="6"/>
  <c r="D290" i="6"/>
  <c r="G290" i="6"/>
  <c r="M290" i="6"/>
  <c r="H290" i="6"/>
  <c r="K292" i="6"/>
  <c r="L292" i="6"/>
  <c r="M292" i="6"/>
  <c r="O292" i="6"/>
  <c r="P292" i="6" s="1"/>
  <c r="F292" i="6"/>
  <c r="E292" i="6"/>
  <c r="D292" i="6"/>
  <c r="I292" i="6"/>
  <c r="H292" i="6"/>
  <c r="J292" i="6"/>
  <c r="G292" i="6"/>
  <c r="N292" i="6"/>
  <c r="K291" i="6"/>
  <c r="L291" i="6"/>
  <c r="I291" i="6"/>
  <c r="O291" i="6"/>
  <c r="P291" i="6" s="1"/>
  <c r="F291" i="6"/>
  <c r="M291" i="6"/>
  <c r="D291" i="6"/>
  <c r="E291" i="6"/>
  <c r="H291" i="6"/>
  <c r="J291" i="6"/>
  <c r="G291" i="6"/>
  <c r="N291" i="6"/>
  <c r="Q294" i="6" l="1"/>
  <c r="S290" i="6"/>
  <c r="V290" i="6" s="1"/>
  <c r="T290" i="6"/>
  <c r="W290" i="6" s="1"/>
  <c r="R290" i="6"/>
  <c r="U290" i="6" s="1"/>
  <c r="S291" i="6"/>
  <c r="V291" i="6" s="1"/>
  <c r="T291" i="6"/>
  <c r="W291" i="6" s="1"/>
  <c r="R291" i="6"/>
  <c r="U291" i="6" s="1"/>
  <c r="Q295" i="6"/>
  <c r="S292" i="6"/>
  <c r="V292" i="6" s="1"/>
  <c r="T292" i="6"/>
  <c r="W292" i="6" s="1"/>
  <c r="R292" i="6"/>
  <c r="U292" i="6" s="1"/>
  <c r="Q293" i="6"/>
  <c r="K295" i="6" l="1"/>
  <c r="L295" i="6"/>
  <c r="I295" i="6"/>
  <c r="O295" i="6"/>
  <c r="P295" i="6" s="1"/>
  <c r="F295" i="6"/>
  <c r="M295" i="6"/>
  <c r="J295" i="6"/>
  <c r="G295" i="6"/>
  <c r="N295" i="6"/>
  <c r="E295" i="6"/>
  <c r="D295" i="6"/>
  <c r="H295" i="6"/>
  <c r="K293" i="6"/>
  <c r="L293" i="6"/>
  <c r="E293" i="6"/>
  <c r="O293" i="6"/>
  <c r="P293" i="6" s="1"/>
  <c r="F293" i="6"/>
  <c r="I293" i="6"/>
  <c r="D293" i="6"/>
  <c r="M293" i="6"/>
  <c r="H293" i="6"/>
  <c r="G293" i="6"/>
  <c r="J293" i="6"/>
  <c r="N293" i="6"/>
  <c r="K294" i="6"/>
  <c r="L294" i="6"/>
  <c r="E294" i="6"/>
  <c r="O294" i="6"/>
  <c r="P294" i="6" s="1"/>
  <c r="F294" i="6"/>
  <c r="I294" i="6"/>
  <c r="J294" i="6"/>
  <c r="D294" i="6"/>
  <c r="N294" i="6"/>
  <c r="H294" i="6"/>
  <c r="M294" i="6"/>
  <c r="G294" i="6"/>
  <c r="Q297" i="6" l="1"/>
  <c r="Q296" i="6"/>
  <c r="S295" i="6"/>
  <c r="V295" i="6" s="1"/>
  <c r="T295" i="6"/>
  <c r="W295" i="6" s="1"/>
  <c r="R295" i="6"/>
  <c r="U295" i="6" s="1"/>
  <c r="S293" i="6"/>
  <c r="V293" i="6" s="1"/>
  <c r="T293" i="6"/>
  <c r="W293" i="6" s="1"/>
  <c r="R293" i="6"/>
  <c r="U293" i="6" s="1"/>
  <c r="S294" i="6"/>
  <c r="V294" i="6" s="1"/>
  <c r="T294" i="6"/>
  <c r="W294" i="6" s="1"/>
  <c r="R294" i="6"/>
  <c r="U294" i="6" s="1"/>
  <c r="Q298" i="6"/>
  <c r="D298" i="6" l="1"/>
  <c r="J298" i="6"/>
  <c r="M298" i="6"/>
  <c r="G298" i="6"/>
  <c r="L298" i="6"/>
  <c r="I298" i="6"/>
  <c r="O298" i="6"/>
  <c r="P298" i="6" s="1"/>
  <c r="N298" i="6"/>
  <c r="F298" i="6"/>
  <c r="E298" i="6"/>
  <c r="K298" i="6"/>
  <c r="H298" i="6"/>
  <c r="K296" i="6"/>
  <c r="L296" i="6"/>
  <c r="M296" i="6"/>
  <c r="O296" i="6"/>
  <c r="P296" i="6" s="1"/>
  <c r="F296" i="6"/>
  <c r="E296" i="6"/>
  <c r="D296" i="6"/>
  <c r="I296" i="6"/>
  <c r="H296" i="6"/>
  <c r="N296" i="6"/>
  <c r="J296" i="6"/>
  <c r="G296" i="6"/>
  <c r="K297" i="6"/>
  <c r="L297" i="6"/>
  <c r="E297" i="6"/>
  <c r="O297" i="6"/>
  <c r="P297" i="6" s="1"/>
  <c r="F297" i="6"/>
  <c r="I297" i="6"/>
  <c r="D297" i="6"/>
  <c r="M297" i="6"/>
  <c r="J297" i="6"/>
  <c r="H297" i="6"/>
  <c r="N297" i="6"/>
  <c r="G297" i="6"/>
  <c r="S297" i="6" l="1"/>
  <c r="V297" i="6" s="1"/>
  <c r="T297" i="6"/>
  <c r="W297" i="6" s="1"/>
  <c r="R297" i="6"/>
  <c r="U297" i="6" s="1"/>
  <c r="Q300" i="6"/>
  <c r="Q299" i="6"/>
  <c r="S296" i="6"/>
  <c r="V296" i="6" s="1"/>
  <c r="T296" i="6"/>
  <c r="W296" i="6" s="1"/>
  <c r="R296" i="6"/>
  <c r="U296" i="6" s="1"/>
  <c r="S298" i="6"/>
  <c r="V298" i="6" s="1"/>
  <c r="T298" i="6"/>
  <c r="W298" i="6" s="1"/>
  <c r="R298" i="6"/>
  <c r="U298" i="6" s="1"/>
  <c r="Q301" i="6"/>
  <c r="K300" i="6" l="1"/>
  <c r="L300" i="6"/>
  <c r="O300" i="6"/>
  <c r="P300" i="6" s="1"/>
  <c r="J300" i="6"/>
  <c r="I300" i="6"/>
  <c r="D300" i="6"/>
  <c r="M300" i="6"/>
  <c r="F300" i="6"/>
  <c r="E300" i="6"/>
  <c r="G300" i="6"/>
  <c r="H300" i="6"/>
  <c r="N300" i="6"/>
  <c r="K301" i="6"/>
  <c r="L301" i="6"/>
  <c r="E301" i="6"/>
  <c r="O301" i="6"/>
  <c r="P301" i="6" s="1"/>
  <c r="F301" i="6"/>
  <c r="I301" i="6"/>
  <c r="J301" i="6"/>
  <c r="G301" i="6"/>
  <c r="M301" i="6"/>
  <c r="H301" i="6"/>
  <c r="D301" i="6"/>
  <c r="N301" i="6"/>
  <c r="K299" i="6"/>
  <c r="L299" i="6"/>
  <c r="I299" i="6"/>
  <c r="O299" i="6"/>
  <c r="P299" i="6" s="1"/>
  <c r="F299" i="6"/>
  <c r="M299" i="6"/>
  <c r="J299" i="6"/>
  <c r="G299" i="6"/>
  <c r="N299" i="6"/>
  <c r="E299" i="6"/>
  <c r="D299" i="6"/>
  <c r="H299" i="6"/>
  <c r="Q302" i="6" l="1"/>
  <c r="Q304" i="6"/>
  <c r="S300" i="6"/>
  <c r="V300" i="6" s="1"/>
  <c r="T300" i="6"/>
  <c r="W300" i="6" s="1"/>
  <c r="R300" i="6"/>
  <c r="U300" i="6" s="1"/>
  <c r="S299" i="6"/>
  <c r="V299" i="6" s="1"/>
  <c r="T299" i="6"/>
  <c r="W299" i="6" s="1"/>
  <c r="R299" i="6"/>
  <c r="U299" i="6" s="1"/>
  <c r="Q303" i="6"/>
  <c r="S301" i="6"/>
  <c r="V301" i="6" s="1"/>
  <c r="T301" i="6"/>
  <c r="W301" i="6" s="1"/>
  <c r="R301" i="6"/>
  <c r="U301" i="6" s="1"/>
  <c r="K302" i="6" l="1"/>
  <c r="L302" i="6"/>
  <c r="E302" i="6"/>
  <c r="O302" i="6"/>
  <c r="P302" i="6" s="1"/>
  <c r="F302" i="6"/>
  <c r="I302" i="6"/>
  <c r="J302" i="6"/>
  <c r="H302" i="6"/>
  <c r="G302" i="6"/>
  <c r="M302" i="6"/>
  <c r="N302" i="6"/>
  <c r="D302" i="6"/>
  <c r="D304" i="6"/>
  <c r="J304" i="6"/>
  <c r="I304" i="6"/>
  <c r="G304" i="6"/>
  <c r="H304" i="6"/>
  <c r="N304" i="6"/>
  <c r="L304" i="6"/>
  <c r="F304" i="6"/>
  <c r="M304" i="6"/>
  <c r="E304" i="6"/>
  <c r="K304" i="6"/>
  <c r="O304" i="6"/>
  <c r="P304" i="6" s="1"/>
  <c r="K303" i="6"/>
  <c r="L303" i="6"/>
  <c r="I303" i="6"/>
  <c r="O303" i="6"/>
  <c r="P303" i="6" s="1"/>
  <c r="F303" i="6"/>
  <c r="M303" i="6"/>
  <c r="J303" i="6"/>
  <c r="D303" i="6"/>
  <c r="E303" i="6"/>
  <c r="G303" i="6"/>
  <c r="N303" i="6"/>
  <c r="H303" i="6"/>
  <c r="S303" i="6" l="1"/>
  <c r="V303" i="6" s="1"/>
  <c r="T303" i="6"/>
  <c r="W303" i="6" s="1"/>
  <c r="R303" i="6"/>
  <c r="U303" i="6" s="1"/>
  <c r="S302" i="6"/>
  <c r="V302" i="6" s="1"/>
  <c r="T302" i="6"/>
  <c r="W302" i="6" s="1"/>
  <c r="R302" i="6"/>
  <c r="U302" i="6" s="1"/>
  <c r="Q306" i="6"/>
  <c r="Q305" i="6"/>
  <c r="S304" i="6"/>
  <c r="V304" i="6" s="1"/>
  <c r="T304" i="6"/>
  <c r="W304" i="6" s="1"/>
  <c r="R304" i="6"/>
  <c r="U304" i="6" s="1"/>
  <c r="Q307" i="6"/>
  <c r="G305" i="6" l="1"/>
  <c r="H305" i="6"/>
  <c r="N305" i="6"/>
  <c r="K305" i="6"/>
  <c r="L305" i="6"/>
  <c r="E305" i="6"/>
  <c r="F305" i="6"/>
  <c r="J305" i="6"/>
  <c r="O305" i="6"/>
  <c r="P305" i="6" s="1"/>
  <c r="D305" i="6"/>
  <c r="I305" i="6"/>
  <c r="M305" i="6"/>
  <c r="D307" i="6"/>
  <c r="J307" i="6"/>
  <c r="E307" i="6"/>
  <c r="G307" i="6"/>
  <c r="H307" i="6"/>
  <c r="N307" i="6"/>
  <c r="L307" i="6"/>
  <c r="F307" i="6"/>
  <c r="K307" i="6"/>
  <c r="O307" i="6"/>
  <c r="P307" i="6" s="1"/>
  <c r="I307" i="6"/>
  <c r="M307" i="6"/>
  <c r="K306" i="6"/>
  <c r="L306" i="6"/>
  <c r="E306" i="6"/>
  <c r="O306" i="6"/>
  <c r="P306" i="6" s="1"/>
  <c r="F306" i="6"/>
  <c r="I306" i="6"/>
  <c r="D306" i="6"/>
  <c r="M306" i="6"/>
  <c r="G306" i="6"/>
  <c r="J306" i="6"/>
  <c r="H306" i="6"/>
  <c r="N306" i="6"/>
  <c r="S306" i="6" l="1"/>
  <c r="V306" i="6" s="1"/>
  <c r="T306" i="6"/>
  <c r="W306" i="6" s="1"/>
  <c r="R306" i="6"/>
  <c r="U306" i="6" s="1"/>
  <c r="Q309" i="6"/>
  <c r="Q308" i="6"/>
  <c r="S307" i="6"/>
  <c r="V307" i="6" s="1"/>
  <c r="T307" i="6"/>
  <c r="W307" i="6" s="1"/>
  <c r="R307" i="6"/>
  <c r="U307" i="6" s="1"/>
  <c r="S305" i="6"/>
  <c r="V305" i="6" s="1"/>
  <c r="T305" i="6"/>
  <c r="W305" i="6" s="1"/>
  <c r="R305" i="6"/>
  <c r="U305" i="6" s="1"/>
  <c r="Q310" i="6"/>
  <c r="K310" i="6" l="1"/>
  <c r="L310" i="6"/>
  <c r="E310" i="6"/>
  <c r="O310" i="6"/>
  <c r="P310" i="6" s="1"/>
  <c r="F310" i="6"/>
  <c r="I310" i="6"/>
  <c r="D310" i="6"/>
  <c r="M310" i="6"/>
  <c r="N310" i="6"/>
  <c r="H310" i="6"/>
  <c r="J310" i="6"/>
  <c r="G310" i="6"/>
  <c r="K308" i="6"/>
  <c r="L308" i="6"/>
  <c r="M308" i="6"/>
  <c r="O308" i="6"/>
  <c r="P308" i="6" s="1"/>
  <c r="F308" i="6"/>
  <c r="E308" i="6"/>
  <c r="J308" i="6"/>
  <c r="G308" i="6"/>
  <c r="N308" i="6"/>
  <c r="D308" i="6"/>
  <c r="H308" i="6"/>
  <c r="I308" i="6"/>
  <c r="D309" i="6"/>
  <c r="J309" i="6"/>
  <c r="M309" i="6"/>
  <c r="G309" i="6"/>
  <c r="H309" i="6"/>
  <c r="N309" i="6"/>
  <c r="K309" i="6"/>
  <c r="E309" i="6"/>
  <c r="O309" i="6"/>
  <c r="P309" i="6" s="1"/>
  <c r="I309" i="6"/>
  <c r="L309" i="6"/>
  <c r="F309" i="6"/>
  <c r="Q311" i="6" l="1"/>
  <c r="S310" i="6"/>
  <c r="V310" i="6" s="1"/>
  <c r="T310" i="6"/>
  <c r="W310" i="6" s="1"/>
  <c r="R310" i="6"/>
  <c r="U310" i="6" s="1"/>
  <c r="S309" i="6"/>
  <c r="V309" i="6" s="1"/>
  <c r="T309" i="6"/>
  <c r="W309" i="6" s="1"/>
  <c r="R309" i="6"/>
  <c r="U309" i="6" s="1"/>
  <c r="S308" i="6"/>
  <c r="V308" i="6" s="1"/>
  <c r="T308" i="6"/>
  <c r="W308" i="6" s="1"/>
  <c r="R308" i="6"/>
  <c r="U308" i="6" s="1"/>
  <c r="Q313" i="6"/>
  <c r="Q312" i="6"/>
  <c r="D313" i="6" l="1"/>
  <c r="J313" i="6"/>
  <c r="M313" i="6"/>
  <c r="G313" i="6"/>
  <c r="H313" i="6"/>
  <c r="N313" i="6"/>
  <c r="L313" i="6"/>
  <c r="F313" i="6"/>
  <c r="K313" i="6"/>
  <c r="O313" i="6"/>
  <c r="P313" i="6" s="1"/>
  <c r="E313" i="6"/>
  <c r="I313" i="6"/>
  <c r="K312" i="6"/>
  <c r="L312" i="6"/>
  <c r="M312" i="6"/>
  <c r="O312" i="6"/>
  <c r="P312" i="6" s="1"/>
  <c r="F312" i="6"/>
  <c r="E312" i="6"/>
  <c r="J312" i="6"/>
  <c r="H312" i="6"/>
  <c r="G312" i="6"/>
  <c r="I312" i="6"/>
  <c r="D312" i="6"/>
  <c r="N312" i="6"/>
  <c r="D311" i="6"/>
  <c r="J311" i="6"/>
  <c r="E311" i="6"/>
  <c r="G311" i="6"/>
  <c r="H311" i="6"/>
  <c r="N311" i="6"/>
  <c r="K311" i="6"/>
  <c r="I311" i="6"/>
  <c r="O311" i="6"/>
  <c r="P311" i="6" s="1"/>
  <c r="M311" i="6"/>
  <c r="L311" i="6"/>
  <c r="F311" i="6"/>
  <c r="S311" i="6" l="1"/>
  <c r="V311" i="6" s="1"/>
  <c r="T311" i="6"/>
  <c r="W311" i="6" s="1"/>
  <c r="R311" i="6"/>
  <c r="U311" i="6" s="1"/>
  <c r="Q315" i="6"/>
  <c r="S312" i="6"/>
  <c r="V312" i="6" s="1"/>
  <c r="T312" i="6"/>
  <c r="W312" i="6" s="1"/>
  <c r="R312" i="6"/>
  <c r="U312" i="6" s="1"/>
  <c r="S313" i="6"/>
  <c r="V313" i="6" s="1"/>
  <c r="T313" i="6"/>
  <c r="W313" i="6" s="1"/>
  <c r="R313" i="6"/>
  <c r="U313" i="6" s="1"/>
  <c r="Q314" i="6"/>
  <c r="Q316" i="6"/>
  <c r="K316" i="6" l="1"/>
  <c r="L316" i="6"/>
  <c r="M316" i="6"/>
  <c r="O316" i="6"/>
  <c r="P316" i="6" s="1"/>
  <c r="F316" i="6"/>
  <c r="E316" i="6"/>
  <c r="D316" i="6"/>
  <c r="I316" i="6"/>
  <c r="H316" i="6"/>
  <c r="G316" i="6"/>
  <c r="J316" i="6"/>
  <c r="N316" i="6"/>
  <c r="K314" i="6"/>
  <c r="L314" i="6"/>
  <c r="E314" i="6"/>
  <c r="O314" i="6"/>
  <c r="P314" i="6" s="1"/>
  <c r="F314" i="6"/>
  <c r="I314" i="6"/>
  <c r="D314" i="6"/>
  <c r="M314" i="6"/>
  <c r="N314" i="6"/>
  <c r="H314" i="6"/>
  <c r="G314" i="6"/>
  <c r="J314" i="6"/>
  <c r="G315" i="6"/>
  <c r="H315" i="6"/>
  <c r="N315" i="6"/>
  <c r="K315" i="6"/>
  <c r="L315" i="6"/>
  <c r="I315" i="6"/>
  <c r="F315" i="6"/>
  <c r="J315" i="6"/>
  <c r="O315" i="6"/>
  <c r="P315" i="6" s="1"/>
  <c r="D315" i="6"/>
  <c r="M315" i="6"/>
  <c r="E315" i="6"/>
  <c r="S314" i="6" l="1"/>
  <c r="V314" i="6" s="1"/>
  <c r="T314" i="6"/>
  <c r="W314" i="6" s="1"/>
  <c r="R314" i="6"/>
  <c r="U314" i="6" s="1"/>
  <c r="S315" i="6"/>
  <c r="V315" i="6" s="1"/>
  <c r="T315" i="6"/>
  <c r="W315" i="6" s="1"/>
  <c r="R315" i="6"/>
  <c r="U315" i="6" s="1"/>
  <c r="Q317" i="6"/>
  <c r="Q319" i="6"/>
  <c r="S316" i="6"/>
  <c r="V316" i="6" s="1"/>
  <c r="T316" i="6"/>
  <c r="W316" i="6" s="1"/>
  <c r="R316" i="6"/>
  <c r="U316" i="6" s="1"/>
  <c r="Q318" i="6"/>
  <c r="K319" i="6" l="1"/>
  <c r="F319" i="6"/>
  <c r="L319" i="6"/>
  <c r="O319" i="6"/>
  <c r="P319" i="6" s="1"/>
  <c r="J319" i="6"/>
  <c r="M319" i="6"/>
  <c r="N319" i="6"/>
  <c r="H319" i="6"/>
  <c r="G319" i="6"/>
  <c r="E319" i="6"/>
  <c r="I319" i="6"/>
  <c r="D319" i="6"/>
  <c r="K318" i="6"/>
  <c r="L318" i="6"/>
  <c r="E318" i="6"/>
  <c r="O318" i="6"/>
  <c r="P318" i="6" s="1"/>
  <c r="F318" i="6"/>
  <c r="I318" i="6"/>
  <c r="D318" i="6"/>
  <c r="M318" i="6"/>
  <c r="H318" i="6"/>
  <c r="J318" i="6"/>
  <c r="N318" i="6"/>
  <c r="G318" i="6"/>
  <c r="K317" i="6"/>
  <c r="L317" i="6"/>
  <c r="E317" i="6"/>
  <c r="O317" i="6"/>
  <c r="P317" i="6" s="1"/>
  <c r="F317" i="6"/>
  <c r="I317" i="6"/>
  <c r="D317" i="6"/>
  <c r="M317" i="6"/>
  <c r="H317" i="6"/>
  <c r="J317" i="6"/>
  <c r="N317" i="6"/>
  <c r="G317" i="6"/>
  <c r="S317" i="6" l="1"/>
  <c r="V317" i="6" s="1"/>
  <c r="T317" i="6"/>
  <c r="W317" i="6" s="1"/>
  <c r="R317" i="6"/>
  <c r="U317" i="6" s="1"/>
  <c r="S318" i="6"/>
  <c r="V318" i="6" s="1"/>
  <c r="T318" i="6"/>
  <c r="W318" i="6" s="1"/>
  <c r="R318" i="6"/>
  <c r="U318" i="6" s="1"/>
  <c r="Q322" i="6"/>
  <c r="Q320" i="6"/>
  <c r="Q321" i="6"/>
  <c r="S319" i="6"/>
  <c r="V319" i="6" s="1"/>
  <c r="T319" i="6"/>
  <c r="W319" i="6" s="1"/>
  <c r="R319" i="6"/>
  <c r="U319" i="6" s="1"/>
  <c r="E320" i="6" l="1"/>
  <c r="H320" i="6"/>
  <c r="N320" i="6"/>
  <c r="G320" i="6"/>
  <c r="J320" i="6"/>
  <c r="M320" i="6"/>
  <c r="K320" i="6"/>
  <c r="D320" i="6"/>
  <c r="O320" i="6"/>
  <c r="P320" i="6" s="1"/>
  <c r="I320" i="6"/>
  <c r="F320" i="6"/>
  <c r="L320" i="6"/>
  <c r="K321" i="6"/>
  <c r="N321" i="6"/>
  <c r="L321" i="6"/>
  <c r="G321" i="6"/>
  <c r="E321" i="6"/>
  <c r="M321" i="6"/>
  <c r="D321" i="6"/>
  <c r="H321" i="6"/>
  <c r="J321" i="6"/>
  <c r="I321" i="6"/>
  <c r="F321" i="6"/>
  <c r="O321" i="6"/>
  <c r="P321" i="6" s="1"/>
  <c r="H322" i="6"/>
  <c r="N322" i="6"/>
  <c r="L322" i="6"/>
  <c r="G322" i="6"/>
  <c r="D322" i="6"/>
  <c r="F322" i="6"/>
  <c r="O322" i="6"/>
  <c r="P322" i="6" s="1"/>
  <c r="E322" i="6"/>
  <c r="K322" i="6"/>
  <c r="M322" i="6"/>
  <c r="I322" i="6"/>
  <c r="J322" i="6"/>
  <c r="Q323" i="6" l="1"/>
  <c r="S322" i="6"/>
  <c r="V322" i="6" s="1"/>
  <c r="T322" i="6"/>
  <c r="W322" i="6" s="1"/>
  <c r="R322" i="6"/>
  <c r="U322" i="6" s="1"/>
  <c r="S321" i="6"/>
  <c r="V321" i="6" s="1"/>
  <c r="T321" i="6"/>
  <c r="W321" i="6" s="1"/>
  <c r="R321" i="6"/>
  <c r="U321" i="6" s="1"/>
  <c r="S320" i="6"/>
  <c r="V320" i="6" s="1"/>
  <c r="T320" i="6"/>
  <c r="W320" i="6" s="1"/>
  <c r="R320" i="6"/>
  <c r="U320" i="6" s="1"/>
  <c r="Q324" i="6"/>
  <c r="Q325" i="6"/>
  <c r="K323" i="6" l="1"/>
  <c r="H323" i="6"/>
  <c r="N323" i="6"/>
  <c r="O323" i="6"/>
  <c r="P323" i="6" s="1"/>
  <c r="M323" i="6"/>
  <c r="E323" i="6"/>
  <c r="F323" i="6"/>
  <c r="J323" i="6"/>
  <c r="L323" i="6"/>
  <c r="D323" i="6"/>
  <c r="I323" i="6"/>
  <c r="G323" i="6"/>
  <c r="K325" i="6"/>
  <c r="N325" i="6"/>
  <c r="L325" i="6"/>
  <c r="O325" i="6"/>
  <c r="P325" i="6" s="1"/>
  <c r="E325" i="6"/>
  <c r="H325" i="6"/>
  <c r="J325" i="6"/>
  <c r="D325" i="6"/>
  <c r="M325" i="6"/>
  <c r="G325" i="6"/>
  <c r="F325" i="6"/>
  <c r="I325" i="6"/>
  <c r="K324" i="6"/>
  <c r="F324" i="6"/>
  <c r="D324" i="6"/>
  <c r="O324" i="6"/>
  <c r="P324" i="6" s="1"/>
  <c r="L324" i="6"/>
  <c r="I324" i="6"/>
  <c r="H324" i="6"/>
  <c r="M324" i="6"/>
  <c r="E324" i="6"/>
  <c r="G324" i="6"/>
  <c r="N324" i="6"/>
  <c r="J324" i="6"/>
  <c r="S324" i="6" l="1"/>
  <c r="V324" i="6" s="1"/>
  <c r="T324" i="6"/>
  <c r="W324" i="6" s="1"/>
  <c r="R324" i="6"/>
  <c r="U324" i="6" s="1"/>
  <c r="Q328" i="6"/>
  <c r="Q327" i="6"/>
  <c r="Q326" i="6"/>
  <c r="S325" i="6"/>
  <c r="V325" i="6" s="1"/>
  <c r="T325" i="6"/>
  <c r="W325" i="6" s="1"/>
  <c r="R325" i="6"/>
  <c r="U325" i="6" s="1"/>
  <c r="S323" i="6"/>
  <c r="V323" i="6" s="1"/>
  <c r="T323" i="6"/>
  <c r="W323" i="6" s="1"/>
  <c r="R323" i="6"/>
  <c r="U323" i="6" s="1"/>
  <c r="K326" i="6" l="1"/>
  <c r="D326" i="6"/>
  <c r="J326" i="6"/>
  <c r="O326" i="6"/>
  <c r="P326" i="6" s="1"/>
  <c r="I326" i="6"/>
  <c r="F326" i="6"/>
  <c r="H326" i="6"/>
  <c r="L326" i="6"/>
  <c r="N326" i="6"/>
  <c r="G326" i="6"/>
  <c r="E326" i="6"/>
  <c r="M326" i="6"/>
  <c r="K327" i="6"/>
  <c r="H327" i="6"/>
  <c r="N327" i="6"/>
  <c r="O327" i="6"/>
  <c r="P327" i="6" s="1"/>
  <c r="M327" i="6"/>
  <c r="E327" i="6"/>
  <c r="F327" i="6"/>
  <c r="J327" i="6"/>
  <c r="D327" i="6"/>
  <c r="L327" i="6"/>
  <c r="I327" i="6"/>
  <c r="G327" i="6"/>
  <c r="E328" i="6"/>
  <c r="H328" i="6"/>
  <c r="N328" i="6"/>
  <c r="G328" i="6"/>
  <c r="J328" i="6"/>
  <c r="M328" i="6"/>
  <c r="K328" i="6"/>
  <c r="D328" i="6"/>
  <c r="O328" i="6"/>
  <c r="P328" i="6" s="1"/>
  <c r="I328" i="6"/>
  <c r="F328" i="6"/>
  <c r="L328" i="6"/>
  <c r="Q331" i="6" l="1"/>
  <c r="Q329" i="6"/>
  <c r="S326" i="6"/>
  <c r="V326" i="6" s="1"/>
  <c r="T326" i="6"/>
  <c r="W326" i="6" s="1"/>
  <c r="R326" i="6"/>
  <c r="U326" i="6" s="1"/>
  <c r="S328" i="6"/>
  <c r="V328" i="6" s="1"/>
  <c r="T328" i="6"/>
  <c r="W328" i="6" s="1"/>
  <c r="R328" i="6"/>
  <c r="U328" i="6" s="1"/>
  <c r="Q330" i="6"/>
  <c r="S327" i="6"/>
  <c r="V327" i="6" s="1"/>
  <c r="T327" i="6"/>
  <c r="W327" i="6" s="1"/>
  <c r="R327" i="6"/>
  <c r="U327" i="6" s="1"/>
  <c r="H330" i="6" l="1"/>
  <c r="N330" i="6"/>
  <c r="L330" i="6"/>
  <c r="G330" i="6"/>
  <c r="M330" i="6"/>
  <c r="E330" i="6"/>
  <c r="K330" i="6"/>
  <c r="J330" i="6"/>
  <c r="O330" i="6"/>
  <c r="P330" i="6" s="1"/>
  <c r="F330" i="6"/>
  <c r="D330" i="6"/>
  <c r="I330" i="6"/>
  <c r="G329" i="6"/>
  <c r="I329" i="6"/>
  <c r="F329" i="6"/>
  <c r="K329" i="6"/>
  <c r="N329" i="6"/>
  <c r="L329" i="6"/>
  <c r="O329" i="6"/>
  <c r="P329" i="6" s="1"/>
  <c r="H329" i="6"/>
  <c r="D329" i="6"/>
  <c r="M329" i="6"/>
  <c r="E329" i="6"/>
  <c r="J329" i="6"/>
  <c r="F331" i="6"/>
  <c r="D331" i="6"/>
  <c r="J331" i="6"/>
  <c r="G331" i="6"/>
  <c r="L331" i="6"/>
  <c r="I331" i="6"/>
  <c r="H331" i="6"/>
  <c r="M331" i="6"/>
  <c r="N331" i="6"/>
  <c r="E331" i="6"/>
  <c r="K331" i="6"/>
  <c r="O331" i="6"/>
  <c r="P331" i="6" s="1"/>
  <c r="Q334" i="6" l="1"/>
  <c r="S329" i="6"/>
  <c r="V329" i="6" s="1"/>
  <c r="T329" i="6"/>
  <c r="W329" i="6" s="1"/>
  <c r="R329" i="6"/>
  <c r="U329" i="6" s="1"/>
  <c r="S331" i="6"/>
  <c r="V331" i="6" s="1"/>
  <c r="T331" i="6"/>
  <c r="W331" i="6" s="1"/>
  <c r="R331" i="6"/>
  <c r="U331" i="6" s="1"/>
  <c r="Q333" i="6"/>
  <c r="Q332" i="6"/>
  <c r="S330" i="6"/>
  <c r="V330" i="6" s="1"/>
  <c r="T330" i="6"/>
  <c r="W330" i="6" s="1"/>
  <c r="R330" i="6"/>
  <c r="U330" i="6" s="1"/>
  <c r="K332" i="6" l="1"/>
  <c r="F332" i="6"/>
  <c r="D332" i="6"/>
  <c r="O332" i="6"/>
  <c r="P332" i="6" s="1"/>
  <c r="L332" i="6"/>
  <c r="I332" i="6"/>
  <c r="E332" i="6"/>
  <c r="N332" i="6"/>
  <c r="J332" i="6"/>
  <c r="H332" i="6"/>
  <c r="M332" i="6"/>
  <c r="G332" i="6"/>
  <c r="D333" i="6"/>
  <c r="J333" i="6"/>
  <c r="M333" i="6"/>
  <c r="G333" i="6"/>
  <c r="I333" i="6"/>
  <c r="F333" i="6"/>
  <c r="K333" i="6"/>
  <c r="L333" i="6"/>
  <c r="O333" i="6"/>
  <c r="P333" i="6" s="1"/>
  <c r="H333" i="6"/>
  <c r="N333" i="6"/>
  <c r="E333" i="6"/>
  <c r="K334" i="6"/>
  <c r="D334" i="6"/>
  <c r="J334" i="6"/>
  <c r="O334" i="6"/>
  <c r="P334" i="6" s="1"/>
  <c r="I334" i="6"/>
  <c r="F334" i="6"/>
  <c r="N334" i="6"/>
  <c r="E334" i="6"/>
  <c r="H334" i="6"/>
  <c r="G334" i="6"/>
  <c r="L334" i="6"/>
  <c r="M334" i="6"/>
  <c r="Q335" i="6" l="1"/>
  <c r="Q337" i="6"/>
  <c r="S334" i="6"/>
  <c r="V334" i="6" s="1"/>
  <c r="T334" i="6"/>
  <c r="W334" i="6" s="1"/>
  <c r="R334" i="6"/>
  <c r="U334" i="6" s="1"/>
  <c r="S333" i="6"/>
  <c r="V333" i="6" s="1"/>
  <c r="T333" i="6"/>
  <c r="W333" i="6" s="1"/>
  <c r="R333" i="6"/>
  <c r="U333" i="6" s="1"/>
  <c r="S332" i="6"/>
  <c r="V332" i="6" s="1"/>
  <c r="T332" i="6"/>
  <c r="W332" i="6" s="1"/>
  <c r="R332" i="6"/>
  <c r="U332" i="6" s="1"/>
  <c r="Q336" i="6"/>
  <c r="G337" i="6" l="1"/>
  <c r="N337" i="6"/>
  <c r="F337" i="6"/>
  <c r="K337" i="6"/>
  <c r="E337" i="6"/>
  <c r="L337" i="6"/>
  <c r="D337" i="6"/>
  <c r="H337" i="6"/>
  <c r="I337" i="6"/>
  <c r="M337" i="6"/>
  <c r="J337" i="6"/>
  <c r="O337" i="6"/>
  <c r="P337" i="6" s="1"/>
  <c r="F335" i="6"/>
  <c r="D335" i="6"/>
  <c r="J335" i="6"/>
  <c r="G335" i="6"/>
  <c r="H335" i="6"/>
  <c r="E335" i="6"/>
  <c r="O335" i="6"/>
  <c r="P335" i="6" s="1"/>
  <c r="I335" i="6"/>
  <c r="M335" i="6"/>
  <c r="N335" i="6"/>
  <c r="K335" i="6"/>
  <c r="L335" i="6"/>
  <c r="K336" i="6"/>
  <c r="F336" i="6"/>
  <c r="D336" i="6"/>
  <c r="O336" i="6"/>
  <c r="P336" i="6" s="1"/>
  <c r="L336" i="6"/>
  <c r="I336" i="6"/>
  <c r="E336" i="6"/>
  <c r="N336" i="6"/>
  <c r="G336" i="6"/>
  <c r="H336" i="6"/>
  <c r="J336" i="6"/>
  <c r="M336" i="6"/>
  <c r="Q338" i="6" l="1"/>
  <c r="S337" i="6"/>
  <c r="V337" i="6" s="1"/>
  <c r="T337" i="6"/>
  <c r="W337" i="6" s="1"/>
  <c r="R337" i="6"/>
  <c r="U337" i="6" s="1"/>
  <c r="S336" i="6"/>
  <c r="V336" i="6" s="1"/>
  <c r="T336" i="6"/>
  <c r="W336" i="6" s="1"/>
  <c r="R336" i="6"/>
  <c r="U336" i="6" s="1"/>
  <c r="Q339" i="6"/>
  <c r="Q340" i="6"/>
  <c r="S335" i="6"/>
  <c r="V335" i="6" s="1"/>
  <c r="T335" i="6"/>
  <c r="W335" i="6" s="1"/>
  <c r="R335" i="6"/>
  <c r="U335" i="6" s="1"/>
  <c r="J339" i="6" l="1"/>
  <c r="O339" i="6"/>
  <c r="P339" i="6" s="1"/>
  <c r="E339" i="6"/>
  <c r="N339" i="6"/>
  <c r="D339" i="6"/>
  <c r="I339" i="6"/>
  <c r="H339" i="6"/>
  <c r="L339" i="6"/>
  <c r="G339" i="6"/>
  <c r="F339" i="6"/>
  <c r="M339" i="6"/>
  <c r="K339" i="6"/>
  <c r="J340" i="6"/>
  <c r="O340" i="6"/>
  <c r="P340" i="6" s="1"/>
  <c r="E340" i="6"/>
  <c r="N340" i="6"/>
  <c r="D340" i="6"/>
  <c r="I340" i="6"/>
  <c r="H340" i="6"/>
  <c r="F340" i="6"/>
  <c r="L340" i="6"/>
  <c r="M340" i="6"/>
  <c r="G340" i="6"/>
  <c r="K340" i="6"/>
  <c r="J338" i="6"/>
  <c r="O338" i="6"/>
  <c r="P338" i="6" s="1"/>
  <c r="E338" i="6"/>
  <c r="N338" i="6"/>
  <c r="D338" i="6"/>
  <c r="I338" i="6"/>
  <c r="G338" i="6"/>
  <c r="M338" i="6"/>
  <c r="L338" i="6"/>
  <c r="K338" i="6"/>
  <c r="F338" i="6"/>
  <c r="H338" i="6"/>
  <c r="S340" i="6" l="1"/>
  <c r="V340" i="6" s="1"/>
  <c r="T340" i="6"/>
  <c r="W340" i="6" s="1"/>
  <c r="R340" i="6"/>
  <c r="U340" i="6" s="1"/>
  <c r="S338" i="6"/>
  <c r="V338" i="6" s="1"/>
  <c r="T338" i="6"/>
  <c r="W338" i="6" s="1"/>
  <c r="R338" i="6"/>
  <c r="U338" i="6" s="1"/>
  <c r="S339" i="6"/>
  <c r="V339" i="6" s="1"/>
  <c r="T339" i="6"/>
  <c r="W339" i="6" s="1"/>
  <c r="R339" i="6"/>
  <c r="U339" i="6" s="1"/>
  <c r="Q341" i="6"/>
  <c r="Q343" i="6"/>
  <c r="Q342" i="6"/>
  <c r="J342" i="6" l="1"/>
  <c r="O342" i="6"/>
  <c r="P342" i="6" s="1"/>
  <c r="E342" i="6"/>
  <c r="N342" i="6"/>
  <c r="D342" i="6"/>
  <c r="I342" i="6"/>
  <c r="G342" i="6"/>
  <c r="M342" i="6"/>
  <c r="K342" i="6"/>
  <c r="H342" i="6"/>
  <c r="L342" i="6"/>
  <c r="F342" i="6"/>
  <c r="J343" i="6"/>
  <c r="O343" i="6"/>
  <c r="P343" i="6" s="1"/>
  <c r="L343" i="6"/>
  <c r="N343" i="6"/>
  <c r="M343" i="6"/>
  <c r="E343" i="6"/>
  <c r="D343" i="6"/>
  <c r="F343" i="6"/>
  <c r="I343" i="6"/>
  <c r="K343" i="6"/>
  <c r="G343" i="6"/>
  <c r="H343" i="6"/>
  <c r="J341" i="6"/>
  <c r="O341" i="6"/>
  <c r="P341" i="6" s="1"/>
  <c r="E341" i="6"/>
  <c r="N341" i="6"/>
  <c r="D341" i="6"/>
  <c r="I341" i="6"/>
  <c r="G341" i="6"/>
  <c r="M341" i="6"/>
  <c r="K341" i="6"/>
  <c r="H341" i="6"/>
  <c r="L341" i="6"/>
  <c r="F341" i="6"/>
  <c r="Q344" i="6" l="1"/>
  <c r="S341" i="6"/>
  <c r="V341" i="6" s="1"/>
  <c r="T341" i="6"/>
  <c r="W341" i="6" s="1"/>
  <c r="R341" i="6"/>
  <c r="U341" i="6" s="1"/>
  <c r="S342" i="6"/>
  <c r="V342" i="6" s="1"/>
  <c r="T342" i="6"/>
  <c r="W342" i="6" s="1"/>
  <c r="R342" i="6"/>
  <c r="U342" i="6" s="1"/>
  <c r="Q346" i="6"/>
  <c r="S343" i="6"/>
  <c r="V343" i="6" s="1"/>
  <c r="T343" i="6"/>
  <c r="W343" i="6" s="1"/>
  <c r="R343" i="6"/>
  <c r="U343" i="6" s="1"/>
  <c r="Q345" i="6"/>
  <c r="J346" i="6" l="1"/>
  <c r="O346" i="6"/>
  <c r="P346" i="6" s="1"/>
  <c r="E346" i="6"/>
  <c r="N346" i="6"/>
  <c r="D346" i="6"/>
  <c r="I346" i="6"/>
  <c r="H346" i="6"/>
  <c r="K346" i="6"/>
  <c r="F346" i="6"/>
  <c r="M346" i="6"/>
  <c r="G346" i="6"/>
  <c r="L346" i="6"/>
  <c r="J345" i="6"/>
  <c r="O345" i="6"/>
  <c r="P345" i="6" s="1"/>
  <c r="E345" i="6"/>
  <c r="N345" i="6"/>
  <c r="D345" i="6"/>
  <c r="I345" i="6"/>
  <c r="H345" i="6"/>
  <c r="F345" i="6"/>
  <c r="M345" i="6"/>
  <c r="K345" i="6"/>
  <c r="G345" i="6"/>
  <c r="L345" i="6"/>
  <c r="G344" i="6"/>
  <c r="H344" i="6"/>
  <c r="M344" i="6"/>
  <c r="F344" i="6"/>
  <c r="K344" i="6"/>
  <c r="L344" i="6"/>
  <c r="J344" i="6"/>
  <c r="E344" i="6"/>
  <c r="N344" i="6"/>
  <c r="I344" i="6"/>
  <c r="O344" i="6"/>
  <c r="P344" i="6" s="1"/>
  <c r="D344" i="6"/>
  <c r="Q347" i="6" l="1"/>
  <c r="S344" i="6"/>
  <c r="V344" i="6" s="1"/>
  <c r="T344" i="6"/>
  <c r="W344" i="6" s="1"/>
  <c r="R344" i="6"/>
  <c r="U344" i="6" s="1"/>
  <c r="S346" i="6"/>
  <c r="V346" i="6" s="1"/>
  <c r="T346" i="6"/>
  <c r="W346" i="6" s="1"/>
  <c r="R346" i="6"/>
  <c r="U346" i="6" s="1"/>
  <c r="S345" i="6"/>
  <c r="V345" i="6" s="1"/>
  <c r="T345" i="6"/>
  <c r="W345" i="6" s="1"/>
  <c r="R345" i="6"/>
  <c r="U345" i="6" s="1"/>
  <c r="Q348" i="6"/>
  <c r="Q349" i="6"/>
  <c r="G348" i="6" l="1"/>
  <c r="H348" i="6"/>
  <c r="M348" i="6"/>
  <c r="F348" i="6"/>
  <c r="K348" i="6"/>
  <c r="L348" i="6"/>
  <c r="O348" i="6"/>
  <c r="P348" i="6" s="1"/>
  <c r="D348" i="6"/>
  <c r="E348" i="6"/>
  <c r="I348" i="6"/>
  <c r="J348" i="6"/>
  <c r="N348" i="6"/>
  <c r="J349" i="6"/>
  <c r="O349" i="6"/>
  <c r="P349" i="6" s="1"/>
  <c r="E349" i="6"/>
  <c r="N349" i="6"/>
  <c r="D349" i="6"/>
  <c r="I349" i="6"/>
  <c r="G349" i="6"/>
  <c r="M349" i="6"/>
  <c r="H349" i="6"/>
  <c r="K349" i="6"/>
  <c r="F349" i="6"/>
  <c r="L349" i="6"/>
  <c r="J347" i="6"/>
  <c r="O347" i="6"/>
  <c r="P347" i="6" s="1"/>
  <c r="E347" i="6"/>
  <c r="N347" i="6"/>
  <c r="D347" i="6"/>
  <c r="I347" i="6"/>
  <c r="H347" i="6"/>
  <c r="F347" i="6"/>
  <c r="L347" i="6"/>
  <c r="G347" i="6"/>
  <c r="M347" i="6"/>
  <c r="K347" i="6"/>
  <c r="S349" i="6" l="1"/>
  <c r="V349" i="6" s="1"/>
  <c r="T349" i="6"/>
  <c r="W349" i="6" s="1"/>
  <c r="R349" i="6"/>
  <c r="U349" i="6" s="1"/>
  <c r="Q351" i="6"/>
  <c r="S347" i="6"/>
  <c r="V347" i="6" s="1"/>
  <c r="T347" i="6"/>
  <c r="W347" i="6" s="1"/>
  <c r="R347" i="6"/>
  <c r="U347" i="6" s="1"/>
  <c r="S348" i="6"/>
  <c r="V348" i="6" s="1"/>
  <c r="T348" i="6"/>
  <c r="W348" i="6" s="1"/>
  <c r="R348" i="6"/>
  <c r="U348" i="6" s="1"/>
  <c r="Q350" i="6"/>
  <c r="Q352" i="6"/>
  <c r="J352" i="6" l="1"/>
  <c r="O352" i="6"/>
  <c r="P352" i="6" s="1"/>
  <c r="L352" i="6"/>
  <c r="N352" i="6"/>
  <c r="E352" i="6"/>
  <c r="I352" i="6"/>
  <c r="G352" i="6"/>
  <c r="M352" i="6"/>
  <c r="D352" i="6"/>
  <c r="F352" i="6"/>
  <c r="H352" i="6"/>
  <c r="K352" i="6"/>
  <c r="J350" i="6"/>
  <c r="O350" i="6"/>
  <c r="P350" i="6" s="1"/>
  <c r="E350" i="6"/>
  <c r="N350" i="6"/>
  <c r="D350" i="6"/>
  <c r="I350" i="6"/>
  <c r="H350" i="6"/>
  <c r="G350" i="6"/>
  <c r="M350" i="6"/>
  <c r="F350" i="6"/>
  <c r="L350" i="6"/>
  <c r="K350" i="6"/>
  <c r="G351" i="6"/>
  <c r="D351" i="6"/>
  <c r="M351" i="6"/>
  <c r="F351" i="6"/>
  <c r="K351" i="6"/>
  <c r="H351" i="6"/>
  <c r="J351" i="6"/>
  <c r="L351" i="6"/>
  <c r="N351" i="6"/>
  <c r="I351" i="6"/>
  <c r="O351" i="6"/>
  <c r="P351" i="6" s="1"/>
  <c r="E351" i="6"/>
  <c r="Q354" i="6" l="1"/>
  <c r="S350" i="6"/>
  <c r="V350" i="6" s="1"/>
  <c r="T350" i="6"/>
  <c r="W350" i="6" s="1"/>
  <c r="R350" i="6"/>
  <c r="U350" i="6" s="1"/>
  <c r="S352" i="6"/>
  <c r="V352" i="6" s="1"/>
  <c r="T352" i="6"/>
  <c r="W352" i="6" s="1"/>
  <c r="R352" i="6"/>
  <c r="U352" i="6" s="1"/>
  <c r="S351" i="6"/>
  <c r="V351" i="6" s="1"/>
  <c r="T351" i="6"/>
  <c r="W351" i="6" s="1"/>
  <c r="R351" i="6"/>
  <c r="U351" i="6" s="1"/>
  <c r="Q353" i="6"/>
  <c r="Q355" i="6"/>
  <c r="G353" i="6" l="1"/>
  <c r="D353" i="6"/>
  <c r="M353" i="6"/>
  <c r="F353" i="6"/>
  <c r="K353" i="6"/>
  <c r="H353" i="6"/>
  <c r="J353" i="6"/>
  <c r="L353" i="6"/>
  <c r="N353" i="6"/>
  <c r="I353" i="6"/>
  <c r="O353" i="6"/>
  <c r="P353" i="6" s="1"/>
  <c r="E353" i="6"/>
  <c r="J355" i="6"/>
  <c r="O355" i="6"/>
  <c r="P355" i="6" s="1"/>
  <c r="L355" i="6"/>
  <c r="N355" i="6"/>
  <c r="E355" i="6"/>
  <c r="I355" i="6"/>
  <c r="G355" i="6"/>
  <c r="M355" i="6"/>
  <c r="H355" i="6"/>
  <c r="K355" i="6"/>
  <c r="F355" i="6"/>
  <c r="D355" i="6"/>
  <c r="J354" i="6"/>
  <c r="K354" i="6"/>
  <c r="H354" i="6"/>
  <c r="N354" i="6"/>
  <c r="O354" i="6"/>
  <c r="P354" i="6" s="1"/>
  <c r="L354" i="6"/>
  <c r="I354" i="6"/>
  <c r="M354" i="6"/>
  <c r="E354" i="6"/>
  <c r="G354" i="6"/>
  <c r="D354" i="6"/>
  <c r="F354" i="6"/>
  <c r="S354" i="6" l="1"/>
  <c r="V354" i="6" s="1"/>
  <c r="T354" i="6"/>
  <c r="W354" i="6" s="1"/>
  <c r="R354" i="6"/>
  <c r="U354" i="6" s="1"/>
  <c r="Q358" i="6"/>
  <c r="S355" i="6"/>
  <c r="V355" i="6" s="1"/>
  <c r="T355" i="6"/>
  <c r="W355" i="6" s="1"/>
  <c r="R355" i="6"/>
  <c r="U355" i="6" s="1"/>
  <c r="Q357" i="6"/>
  <c r="S353" i="6"/>
  <c r="V353" i="6" s="1"/>
  <c r="T353" i="6"/>
  <c r="W353" i="6" s="1"/>
  <c r="R353" i="6"/>
  <c r="U353" i="6" s="1"/>
  <c r="Q356" i="6"/>
  <c r="J357" i="6" l="1"/>
  <c r="O357" i="6"/>
  <c r="P357" i="6" s="1"/>
  <c r="L357" i="6"/>
  <c r="N357" i="6"/>
  <c r="I357" i="6"/>
  <c r="E357" i="6"/>
  <c r="D357" i="6"/>
  <c r="G357" i="6"/>
  <c r="H357" i="6"/>
  <c r="K357" i="6"/>
  <c r="M357" i="6"/>
  <c r="F357" i="6"/>
  <c r="J356" i="6"/>
  <c r="O356" i="6"/>
  <c r="P356" i="6" s="1"/>
  <c r="L356" i="6"/>
  <c r="N356" i="6"/>
  <c r="I356" i="6"/>
  <c r="E356" i="6"/>
  <c r="G356" i="6"/>
  <c r="M356" i="6"/>
  <c r="D356" i="6"/>
  <c r="K356" i="6"/>
  <c r="F356" i="6"/>
  <c r="H356" i="6"/>
  <c r="J358" i="6"/>
  <c r="O358" i="6"/>
  <c r="P358" i="6" s="1"/>
  <c r="L358" i="6"/>
  <c r="N358" i="6"/>
  <c r="I358" i="6"/>
  <c r="E358" i="6"/>
  <c r="D358" i="6"/>
  <c r="H358" i="6"/>
  <c r="G358" i="6"/>
  <c r="M358" i="6"/>
  <c r="F358" i="6"/>
  <c r="K358" i="6"/>
  <c r="S358" i="6" l="1"/>
  <c r="V358" i="6" s="1"/>
  <c r="T358" i="6"/>
  <c r="W358" i="6" s="1"/>
  <c r="R358" i="6"/>
  <c r="U358" i="6" s="1"/>
  <c r="S356" i="6"/>
  <c r="V356" i="6" s="1"/>
  <c r="T356" i="6"/>
  <c r="W356" i="6" s="1"/>
  <c r="R356" i="6"/>
  <c r="U356" i="6" s="1"/>
  <c r="Q361" i="6"/>
  <c r="S357" i="6"/>
  <c r="V357" i="6" s="1"/>
  <c r="T357" i="6"/>
  <c r="W357" i="6" s="1"/>
  <c r="R357" i="6"/>
  <c r="U357" i="6" s="1"/>
  <c r="Q360" i="6"/>
  <c r="Q359" i="6"/>
  <c r="F359" i="6" l="1"/>
  <c r="K359" i="6"/>
  <c r="H359" i="6"/>
  <c r="J359" i="6"/>
  <c r="O359" i="6"/>
  <c r="P359" i="6" s="1"/>
  <c r="L359" i="6"/>
  <c r="I359" i="6"/>
  <c r="D359" i="6"/>
  <c r="E359" i="6"/>
  <c r="M359" i="6"/>
  <c r="N359" i="6"/>
  <c r="G359" i="6"/>
  <c r="J361" i="6"/>
  <c r="O361" i="6"/>
  <c r="P361" i="6" s="1"/>
  <c r="L361" i="6"/>
  <c r="G361" i="6"/>
  <c r="H361" i="6"/>
  <c r="F361" i="6"/>
  <c r="D361" i="6"/>
  <c r="K361" i="6"/>
  <c r="M361" i="6"/>
  <c r="E361" i="6"/>
  <c r="N361" i="6"/>
  <c r="I361" i="6"/>
  <c r="G360" i="6"/>
  <c r="D360" i="6"/>
  <c r="M360" i="6"/>
  <c r="K360" i="6"/>
  <c r="L360" i="6"/>
  <c r="J360" i="6"/>
  <c r="I360" i="6"/>
  <c r="F360" i="6"/>
  <c r="E360" i="6"/>
  <c r="N360" i="6"/>
  <c r="O360" i="6"/>
  <c r="P360" i="6" s="1"/>
  <c r="H360" i="6"/>
  <c r="S360" i="6" l="1"/>
  <c r="V360" i="6" s="1"/>
  <c r="T360" i="6"/>
  <c r="W360" i="6" s="1"/>
  <c r="R360" i="6"/>
  <c r="U360" i="6" s="1"/>
  <c r="Q363" i="6"/>
  <c r="S359" i="6"/>
  <c r="V359" i="6" s="1"/>
  <c r="T359" i="6"/>
  <c r="W359" i="6" s="1"/>
  <c r="R359" i="6"/>
  <c r="U359" i="6" s="1"/>
  <c r="Q362" i="6"/>
  <c r="Q364" i="6"/>
  <c r="S361" i="6"/>
  <c r="V361" i="6" s="1"/>
  <c r="T361" i="6"/>
  <c r="W361" i="6" s="1"/>
  <c r="R361" i="6"/>
  <c r="U361" i="6" s="1"/>
  <c r="J362" i="6" l="1"/>
  <c r="K362" i="6"/>
  <c r="H362" i="6"/>
  <c r="N362" i="6"/>
  <c r="O362" i="6"/>
  <c r="P362" i="6" s="1"/>
  <c r="L362" i="6"/>
  <c r="M362" i="6"/>
  <c r="E362" i="6"/>
  <c r="G362" i="6"/>
  <c r="D362" i="6"/>
  <c r="I362" i="6"/>
  <c r="F362" i="6"/>
  <c r="F364" i="6"/>
  <c r="G364" i="6"/>
  <c r="D364" i="6"/>
  <c r="J364" i="6"/>
  <c r="K364" i="6"/>
  <c r="H364" i="6"/>
  <c r="N364" i="6"/>
  <c r="L364" i="6"/>
  <c r="I364" i="6"/>
  <c r="E364" i="6"/>
  <c r="O364" i="6"/>
  <c r="P364" i="6" s="1"/>
  <c r="M364" i="6"/>
  <c r="J363" i="6"/>
  <c r="O363" i="6"/>
  <c r="P363" i="6" s="1"/>
  <c r="L363" i="6"/>
  <c r="N363" i="6"/>
  <c r="M363" i="6"/>
  <c r="E363" i="6"/>
  <c r="D363" i="6"/>
  <c r="G363" i="6"/>
  <c r="I363" i="6"/>
  <c r="F363" i="6"/>
  <c r="H363" i="6"/>
  <c r="K363" i="6"/>
  <c r="Q365" i="6" l="1"/>
  <c r="S364" i="6"/>
  <c r="V364" i="6" s="1"/>
  <c r="T364" i="6"/>
  <c r="W364" i="6" s="1"/>
  <c r="R364" i="6"/>
  <c r="U364" i="6" s="1"/>
  <c r="Q366" i="6"/>
  <c r="Q367" i="6"/>
  <c r="S362" i="6"/>
  <c r="V362" i="6" s="1"/>
  <c r="T362" i="6"/>
  <c r="W362" i="6" s="1"/>
  <c r="R362" i="6"/>
  <c r="U362" i="6" s="1"/>
  <c r="S363" i="6"/>
  <c r="V363" i="6" s="1"/>
  <c r="T363" i="6"/>
  <c r="W363" i="6" s="1"/>
  <c r="R363" i="6"/>
  <c r="U363" i="6" s="1"/>
  <c r="J367" i="6" l="1"/>
  <c r="K367" i="6"/>
  <c r="H367" i="6"/>
  <c r="N367" i="6"/>
  <c r="O367" i="6"/>
  <c r="P367" i="6" s="1"/>
  <c r="L367" i="6"/>
  <c r="I367" i="6"/>
  <c r="M367" i="6"/>
  <c r="G367" i="6"/>
  <c r="D367" i="6"/>
  <c r="E367" i="6"/>
  <c r="F367" i="6"/>
  <c r="J366" i="6"/>
  <c r="O366" i="6"/>
  <c r="P366" i="6" s="1"/>
  <c r="L366" i="6"/>
  <c r="N366" i="6"/>
  <c r="E366" i="6"/>
  <c r="I366" i="6"/>
  <c r="G366" i="6"/>
  <c r="M366" i="6"/>
  <c r="D366" i="6"/>
  <c r="K366" i="6"/>
  <c r="F366" i="6"/>
  <c r="H366" i="6"/>
  <c r="M365" i="6"/>
  <c r="D365" i="6"/>
  <c r="I365" i="6"/>
  <c r="F365" i="6"/>
  <c r="G365" i="6"/>
  <c r="H365" i="6"/>
  <c r="K365" i="6"/>
  <c r="O365" i="6"/>
  <c r="P365" i="6" s="1"/>
  <c r="L365" i="6"/>
  <c r="E365" i="6"/>
  <c r="J365" i="6"/>
  <c r="N365" i="6"/>
  <c r="Q370" i="6" l="1"/>
  <c r="S365" i="6"/>
  <c r="V365" i="6" s="1"/>
  <c r="T365" i="6"/>
  <c r="W365" i="6" s="1"/>
  <c r="R365" i="6"/>
  <c r="U365" i="6" s="1"/>
  <c r="S366" i="6"/>
  <c r="V366" i="6" s="1"/>
  <c r="T366" i="6"/>
  <c r="W366" i="6" s="1"/>
  <c r="R366" i="6"/>
  <c r="U366" i="6" s="1"/>
  <c r="S367" i="6"/>
  <c r="V367" i="6" s="1"/>
  <c r="T367" i="6"/>
  <c r="W367" i="6" s="1"/>
  <c r="R367" i="6"/>
  <c r="U367" i="6" s="1"/>
  <c r="Q368" i="6"/>
  <c r="Q369" i="6"/>
  <c r="F369" i="6" l="1"/>
  <c r="G369" i="6"/>
  <c r="D369" i="6"/>
  <c r="J369" i="6"/>
  <c r="K369" i="6"/>
  <c r="H369" i="6"/>
  <c r="O369" i="6"/>
  <c r="P369" i="6" s="1"/>
  <c r="M369" i="6"/>
  <c r="N369" i="6"/>
  <c r="I369" i="6"/>
  <c r="L369" i="6"/>
  <c r="E369" i="6"/>
  <c r="J370" i="6"/>
  <c r="K370" i="6"/>
  <c r="L370" i="6"/>
  <c r="N370" i="6"/>
  <c r="O370" i="6"/>
  <c r="P370" i="6" s="1"/>
  <c r="E370" i="6"/>
  <c r="M370" i="6"/>
  <c r="I370" i="6"/>
  <c r="H370" i="6"/>
  <c r="G370" i="6"/>
  <c r="F370" i="6"/>
  <c r="D370" i="6"/>
  <c r="J368" i="6"/>
  <c r="K368" i="6"/>
  <c r="H368" i="6"/>
  <c r="N368" i="6"/>
  <c r="O368" i="6"/>
  <c r="P368" i="6" s="1"/>
  <c r="L368" i="6"/>
  <c r="I368" i="6"/>
  <c r="F368" i="6"/>
  <c r="D368" i="6"/>
  <c r="M368" i="6"/>
  <c r="E368" i="6"/>
  <c r="G368" i="6"/>
  <c r="S368" i="6" l="1"/>
  <c r="V368" i="6" s="1"/>
  <c r="T368" i="6"/>
  <c r="W368" i="6" s="1"/>
  <c r="R368" i="6"/>
  <c r="U368" i="6" s="1"/>
  <c r="Q373" i="6"/>
  <c r="S369" i="6"/>
  <c r="V369" i="6" s="1"/>
  <c r="T369" i="6"/>
  <c r="W369" i="6" s="1"/>
  <c r="R369" i="6"/>
  <c r="U369" i="6" s="1"/>
  <c r="S370" i="6"/>
  <c r="V370" i="6" s="1"/>
  <c r="T370" i="6"/>
  <c r="W370" i="6" s="1"/>
  <c r="R370" i="6"/>
  <c r="U370" i="6" s="1"/>
  <c r="Q372" i="6"/>
  <c r="Q371" i="6"/>
  <c r="E372" i="6" l="1"/>
  <c r="I372" i="6"/>
  <c r="M372" i="6"/>
  <c r="F372" i="6"/>
  <c r="G372" i="6"/>
  <c r="D372" i="6"/>
  <c r="J372" i="6"/>
  <c r="H372" i="6"/>
  <c r="N372" i="6"/>
  <c r="L372" i="6"/>
  <c r="K372" i="6"/>
  <c r="O372" i="6"/>
  <c r="P372" i="6" s="1"/>
  <c r="J373" i="6"/>
  <c r="K373" i="6"/>
  <c r="H373" i="6"/>
  <c r="N373" i="6"/>
  <c r="O373" i="6"/>
  <c r="P373" i="6" s="1"/>
  <c r="L373" i="6"/>
  <c r="I373" i="6"/>
  <c r="E373" i="6"/>
  <c r="M373" i="6"/>
  <c r="G373" i="6"/>
  <c r="D373" i="6"/>
  <c r="F373" i="6"/>
  <c r="G371" i="6"/>
  <c r="D371" i="6"/>
  <c r="M371" i="6"/>
  <c r="K371" i="6"/>
  <c r="L371" i="6"/>
  <c r="J371" i="6"/>
  <c r="E371" i="6"/>
  <c r="F371" i="6"/>
  <c r="I371" i="6"/>
  <c r="N371" i="6"/>
  <c r="O371" i="6"/>
  <c r="P371" i="6" s="1"/>
  <c r="H371" i="6"/>
  <c r="S371" i="6" l="1"/>
  <c r="V371" i="6" s="1"/>
  <c r="T371" i="6"/>
  <c r="W371" i="6" s="1"/>
  <c r="R371" i="6"/>
  <c r="U371" i="6" s="1"/>
  <c r="Q375" i="6"/>
  <c r="Q376" i="6"/>
  <c r="S372" i="6"/>
  <c r="V372" i="6" s="1"/>
  <c r="T372" i="6"/>
  <c r="W372" i="6" s="1"/>
  <c r="R372" i="6"/>
  <c r="U372" i="6" s="1"/>
  <c r="Q374" i="6"/>
  <c r="S373" i="6"/>
  <c r="V373" i="6" s="1"/>
  <c r="T373" i="6"/>
  <c r="W373" i="6" s="1"/>
  <c r="R373" i="6"/>
  <c r="U373" i="6" s="1"/>
  <c r="E375" i="6" l="1"/>
  <c r="D375" i="6"/>
  <c r="M375" i="6"/>
  <c r="F375" i="6"/>
  <c r="G375" i="6"/>
  <c r="H375" i="6"/>
  <c r="K375" i="6"/>
  <c r="O375" i="6"/>
  <c r="P375" i="6" s="1"/>
  <c r="L375" i="6"/>
  <c r="I375" i="6"/>
  <c r="J375" i="6"/>
  <c r="N375" i="6"/>
  <c r="J376" i="6"/>
  <c r="K376" i="6"/>
  <c r="H376" i="6"/>
  <c r="G376" i="6"/>
  <c r="L376" i="6"/>
  <c r="N376" i="6"/>
  <c r="D376" i="6"/>
  <c r="O376" i="6"/>
  <c r="P376" i="6" s="1"/>
  <c r="I376" i="6"/>
  <c r="E376" i="6"/>
  <c r="M376" i="6"/>
  <c r="F376" i="6"/>
  <c r="J374" i="6"/>
  <c r="O374" i="6"/>
  <c r="P374" i="6" s="1"/>
  <c r="L374" i="6"/>
  <c r="N374" i="6"/>
  <c r="M374" i="6"/>
  <c r="E374" i="6"/>
  <c r="G374" i="6"/>
  <c r="I374" i="6"/>
  <c r="K374" i="6"/>
  <c r="H374" i="6"/>
  <c r="D374" i="6"/>
  <c r="F374" i="6"/>
  <c r="Q377" i="6" l="1"/>
  <c r="S376" i="6"/>
  <c r="V376" i="6" s="1"/>
  <c r="T376" i="6"/>
  <c r="W376" i="6" s="1"/>
  <c r="R376" i="6"/>
  <c r="U376" i="6" s="1"/>
  <c r="Q379" i="6"/>
  <c r="S375" i="6"/>
  <c r="V375" i="6" s="1"/>
  <c r="T375" i="6"/>
  <c r="W375" i="6" s="1"/>
  <c r="R375" i="6"/>
  <c r="U375" i="6" s="1"/>
  <c r="Q378" i="6"/>
  <c r="S374" i="6"/>
  <c r="V374" i="6" s="1"/>
  <c r="T374" i="6"/>
  <c r="W374" i="6" s="1"/>
  <c r="R374" i="6"/>
  <c r="U374" i="6" s="1"/>
  <c r="E378" i="6" l="1"/>
  <c r="M378" i="6"/>
  <c r="I378" i="6"/>
  <c r="J378" i="6"/>
  <c r="O378" i="6"/>
  <c r="P378" i="6" s="1"/>
  <c r="G378" i="6"/>
  <c r="H378" i="6"/>
  <c r="N378" i="6"/>
  <c r="K378" i="6"/>
  <c r="L378" i="6"/>
  <c r="D378" i="6"/>
  <c r="F378" i="6"/>
  <c r="J379" i="6"/>
  <c r="K379" i="6"/>
  <c r="H379" i="6"/>
  <c r="I379" i="6"/>
  <c r="D379" i="6"/>
  <c r="F379" i="6"/>
  <c r="M379" i="6"/>
  <c r="G379" i="6"/>
  <c r="E379" i="6"/>
  <c r="N379" i="6"/>
  <c r="O379" i="6"/>
  <c r="P379" i="6" s="1"/>
  <c r="L379" i="6"/>
  <c r="E377" i="6"/>
  <c r="I377" i="6"/>
  <c r="M377" i="6"/>
  <c r="J377" i="6"/>
  <c r="O377" i="6"/>
  <c r="P377" i="6" s="1"/>
  <c r="G377" i="6"/>
  <c r="H377" i="6"/>
  <c r="D377" i="6"/>
  <c r="L377" i="6"/>
  <c r="N377" i="6"/>
  <c r="F377" i="6"/>
  <c r="K377" i="6"/>
  <c r="Q380" i="6" l="1"/>
  <c r="S377" i="6"/>
  <c r="V377" i="6" s="1"/>
  <c r="T377" i="6"/>
  <c r="W377" i="6" s="1"/>
  <c r="R377" i="6"/>
  <c r="U377" i="6" s="1"/>
  <c r="S379" i="6"/>
  <c r="V379" i="6" s="1"/>
  <c r="T379" i="6"/>
  <c r="W379" i="6" s="1"/>
  <c r="R379" i="6"/>
  <c r="U379" i="6" s="1"/>
  <c r="Q381" i="6"/>
  <c r="S378" i="6"/>
  <c r="V378" i="6" s="1"/>
  <c r="T378" i="6"/>
  <c r="W378" i="6" s="1"/>
  <c r="R378" i="6"/>
  <c r="U378" i="6" s="1"/>
  <c r="Q382" i="6"/>
  <c r="M380" i="6" l="1"/>
  <c r="I380" i="6"/>
  <c r="E380" i="6"/>
  <c r="F380" i="6"/>
  <c r="G380" i="6"/>
  <c r="D380" i="6"/>
  <c r="J380" i="6"/>
  <c r="H380" i="6"/>
  <c r="N380" i="6"/>
  <c r="L380" i="6"/>
  <c r="K380" i="6"/>
  <c r="O380" i="6"/>
  <c r="P380" i="6" s="1"/>
  <c r="J382" i="6"/>
  <c r="K382" i="6"/>
  <c r="L382" i="6"/>
  <c r="N382" i="6"/>
  <c r="D382" i="6"/>
  <c r="F382" i="6"/>
  <c r="H382" i="6"/>
  <c r="G382" i="6"/>
  <c r="I382" i="6"/>
  <c r="M382" i="6"/>
  <c r="E382" i="6"/>
  <c r="O382" i="6"/>
  <c r="P382" i="6" s="1"/>
  <c r="J381" i="6"/>
  <c r="K381" i="6"/>
  <c r="H381" i="6"/>
  <c r="N381" i="6"/>
  <c r="O381" i="6"/>
  <c r="P381" i="6" s="1"/>
  <c r="L381" i="6"/>
  <c r="M381" i="6"/>
  <c r="I381" i="6"/>
  <c r="E381" i="6"/>
  <c r="D381" i="6"/>
  <c r="F381" i="6"/>
  <c r="G381" i="6"/>
  <c r="S381" i="6" l="1"/>
  <c r="V381" i="6" s="1"/>
  <c r="T381" i="6"/>
  <c r="W381" i="6" s="1"/>
  <c r="R381" i="6"/>
  <c r="U381" i="6" s="1"/>
  <c r="Q384" i="6"/>
  <c r="S382" i="6"/>
  <c r="V382" i="6" s="1"/>
  <c r="T382" i="6"/>
  <c r="W382" i="6" s="1"/>
  <c r="R382" i="6"/>
  <c r="U382" i="6" s="1"/>
  <c r="Q383" i="6"/>
  <c r="Q385" i="6"/>
  <c r="S380" i="6"/>
  <c r="V380" i="6" s="1"/>
  <c r="T380" i="6"/>
  <c r="W380" i="6" s="1"/>
  <c r="R380" i="6"/>
  <c r="U380" i="6" s="1"/>
  <c r="E384" i="6" l="1"/>
  <c r="D384" i="6"/>
  <c r="M384" i="6"/>
  <c r="G384" i="6"/>
  <c r="L384" i="6"/>
  <c r="J384" i="6"/>
  <c r="O384" i="6"/>
  <c r="P384" i="6" s="1"/>
  <c r="K384" i="6"/>
  <c r="H384" i="6"/>
  <c r="I384" i="6"/>
  <c r="F384" i="6"/>
  <c r="N384" i="6"/>
  <c r="F383" i="6"/>
  <c r="K383" i="6"/>
  <c r="D383" i="6"/>
  <c r="J383" i="6"/>
  <c r="O383" i="6"/>
  <c r="P383" i="6" s="1"/>
  <c r="H383" i="6"/>
  <c r="N383" i="6"/>
  <c r="L383" i="6"/>
  <c r="G383" i="6"/>
  <c r="I383" i="6"/>
  <c r="E383" i="6"/>
  <c r="M383" i="6"/>
  <c r="E385" i="6"/>
  <c r="I385" i="6"/>
  <c r="M385" i="6"/>
  <c r="G385" i="6"/>
  <c r="H385" i="6"/>
  <c r="J385" i="6"/>
  <c r="O385" i="6"/>
  <c r="P385" i="6" s="1"/>
  <c r="K385" i="6"/>
  <c r="D385" i="6"/>
  <c r="L385" i="6"/>
  <c r="N385" i="6"/>
  <c r="F385" i="6"/>
  <c r="S383" i="6" l="1"/>
  <c r="V383" i="6" s="1"/>
  <c r="T383" i="6"/>
  <c r="W383" i="6" s="1"/>
  <c r="R383" i="6"/>
  <c r="U383" i="6" s="1"/>
  <c r="S385" i="6"/>
  <c r="V385" i="6" s="1"/>
  <c r="T385" i="6"/>
  <c r="W385" i="6" s="1"/>
  <c r="R385" i="6"/>
  <c r="U385" i="6" s="1"/>
  <c r="Q386" i="6"/>
  <c r="S384" i="6"/>
  <c r="V384" i="6" s="1"/>
  <c r="T384" i="6"/>
  <c r="W384" i="6" s="1"/>
  <c r="R384" i="6"/>
  <c r="U384" i="6" s="1"/>
  <c r="Q387" i="6"/>
  <c r="Q388" i="6"/>
  <c r="I387" i="6" l="1"/>
  <c r="M387" i="6"/>
  <c r="E387" i="6"/>
  <c r="F387" i="6"/>
  <c r="G387" i="6"/>
  <c r="D387" i="6"/>
  <c r="K387" i="6"/>
  <c r="O387" i="6"/>
  <c r="P387" i="6" s="1"/>
  <c r="J387" i="6"/>
  <c r="N387" i="6"/>
  <c r="H387" i="6"/>
  <c r="L387" i="6"/>
  <c r="I388" i="6"/>
  <c r="D388" i="6"/>
  <c r="M388" i="6"/>
  <c r="F388" i="6"/>
  <c r="G388" i="6"/>
  <c r="H388" i="6"/>
  <c r="J388" i="6"/>
  <c r="L388" i="6"/>
  <c r="N388" i="6"/>
  <c r="E388" i="6"/>
  <c r="K388" i="6"/>
  <c r="O388" i="6"/>
  <c r="P388" i="6" s="1"/>
  <c r="J386" i="6"/>
  <c r="K386" i="6"/>
  <c r="H386" i="6"/>
  <c r="N386" i="6"/>
  <c r="O386" i="6"/>
  <c r="P386" i="6" s="1"/>
  <c r="L386" i="6"/>
  <c r="E386" i="6"/>
  <c r="I386" i="6"/>
  <c r="G386" i="6"/>
  <c r="M386" i="6"/>
  <c r="D386" i="6"/>
  <c r="F386" i="6"/>
  <c r="S386" i="6" l="1"/>
  <c r="V386" i="6" s="1"/>
  <c r="T386" i="6"/>
  <c r="W386" i="6" s="1"/>
  <c r="R386" i="6"/>
  <c r="U386" i="6" s="1"/>
  <c r="Q391" i="6"/>
  <c r="Q389" i="6"/>
  <c r="S388" i="6"/>
  <c r="V388" i="6" s="1"/>
  <c r="T388" i="6"/>
  <c r="W388" i="6" s="1"/>
  <c r="R388" i="6"/>
  <c r="U388" i="6" s="1"/>
  <c r="Q390" i="6"/>
  <c r="S387" i="6"/>
  <c r="V387" i="6" s="1"/>
  <c r="T387" i="6"/>
  <c r="W387" i="6" s="1"/>
  <c r="R387" i="6"/>
  <c r="U387" i="6" s="1"/>
  <c r="M389" i="6" l="1"/>
  <c r="E389" i="6"/>
  <c r="I389" i="6"/>
  <c r="F389" i="6"/>
  <c r="G389" i="6"/>
  <c r="D389" i="6"/>
  <c r="J389" i="6"/>
  <c r="H389" i="6"/>
  <c r="N389" i="6"/>
  <c r="L389" i="6"/>
  <c r="K389" i="6"/>
  <c r="O389" i="6"/>
  <c r="P389" i="6" s="1"/>
  <c r="J390" i="6"/>
  <c r="K390" i="6"/>
  <c r="H390" i="6"/>
  <c r="N390" i="6"/>
  <c r="O390" i="6"/>
  <c r="P390" i="6" s="1"/>
  <c r="L390" i="6"/>
  <c r="E390" i="6"/>
  <c r="M390" i="6"/>
  <c r="I390" i="6"/>
  <c r="F390" i="6"/>
  <c r="D390" i="6"/>
  <c r="G390" i="6"/>
  <c r="J391" i="6"/>
  <c r="O391" i="6"/>
  <c r="P391" i="6" s="1"/>
  <c r="L391" i="6"/>
  <c r="N391" i="6"/>
  <c r="I391" i="6"/>
  <c r="E391" i="6"/>
  <c r="D391" i="6"/>
  <c r="G391" i="6"/>
  <c r="M391" i="6"/>
  <c r="F391" i="6"/>
  <c r="H391" i="6"/>
  <c r="K391" i="6"/>
  <c r="Q394" i="6" l="1"/>
  <c r="S390" i="6"/>
  <c r="V390" i="6" s="1"/>
  <c r="T390" i="6"/>
  <c r="W390" i="6" s="1"/>
  <c r="R390" i="6"/>
  <c r="U390" i="6" s="1"/>
  <c r="Q393" i="6"/>
  <c r="Q392" i="6"/>
  <c r="S391" i="6"/>
  <c r="V391" i="6" s="1"/>
  <c r="T391" i="6"/>
  <c r="W391" i="6" s="1"/>
  <c r="R391" i="6"/>
  <c r="U391" i="6" s="1"/>
  <c r="S389" i="6"/>
  <c r="V389" i="6" s="1"/>
  <c r="T389" i="6"/>
  <c r="W389" i="6" s="1"/>
  <c r="R389" i="6"/>
  <c r="U389" i="6" s="1"/>
  <c r="F392" i="6" l="1"/>
  <c r="G392" i="6"/>
  <c r="D392" i="6"/>
  <c r="J392" i="6"/>
  <c r="K392" i="6"/>
  <c r="H392" i="6"/>
  <c r="O392" i="6"/>
  <c r="P392" i="6" s="1"/>
  <c r="I392" i="6"/>
  <c r="L392" i="6"/>
  <c r="M392" i="6"/>
  <c r="N392" i="6"/>
  <c r="E392" i="6"/>
  <c r="E393" i="6"/>
  <c r="M393" i="6"/>
  <c r="I393" i="6"/>
  <c r="F393" i="6"/>
  <c r="G393" i="6"/>
  <c r="D393" i="6"/>
  <c r="J393" i="6"/>
  <c r="H393" i="6"/>
  <c r="N393" i="6"/>
  <c r="L393" i="6"/>
  <c r="K393" i="6"/>
  <c r="O393" i="6"/>
  <c r="P393" i="6" s="1"/>
  <c r="J394" i="6"/>
  <c r="K394" i="6"/>
  <c r="H394" i="6"/>
  <c r="G394" i="6"/>
  <c r="L394" i="6"/>
  <c r="F394" i="6"/>
  <c r="M394" i="6"/>
  <c r="I394" i="6"/>
  <c r="E394" i="6"/>
  <c r="D394" i="6"/>
  <c r="N394" i="6"/>
  <c r="O394" i="6"/>
  <c r="P394" i="6" s="1"/>
  <c r="Q395" i="6" l="1"/>
  <c r="S394" i="6"/>
  <c r="V394" i="6" s="1"/>
  <c r="T394" i="6"/>
  <c r="W394" i="6" s="1"/>
  <c r="R394" i="6"/>
  <c r="U394" i="6" s="1"/>
  <c r="Q397" i="6"/>
  <c r="Q396" i="6"/>
  <c r="S393" i="6"/>
  <c r="V393" i="6" s="1"/>
  <c r="T393" i="6"/>
  <c r="W393" i="6" s="1"/>
  <c r="R393" i="6"/>
  <c r="U393" i="6" s="1"/>
  <c r="S392" i="6"/>
  <c r="V392" i="6" s="1"/>
  <c r="T392" i="6"/>
  <c r="W392" i="6" s="1"/>
  <c r="R392" i="6"/>
  <c r="U392" i="6" s="1"/>
  <c r="F397" i="6" l="1"/>
  <c r="G397" i="6"/>
  <c r="D397" i="6"/>
  <c r="J397" i="6"/>
  <c r="K397" i="6"/>
  <c r="H397" i="6"/>
  <c r="O397" i="6"/>
  <c r="P397" i="6" s="1"/>
  <c r="M397" i="6"/>
  <c r="N397" i="6"/>
  <c r="E397" i="6"/>
  <c r="L397" i="6"/>
  <c r="I397" i="6"/>
  <c r="J396" i="6"/>
  <c r="O396" i="6"/>
  <c r="P396" i="6" s="1"/>
  <c r="L396" i="6"/>
  <c r="N396" i="6"/>
  <c r="M396" i="6"/>
  <c r="E396" i="6"/>
  <c r="G396" i="6"/>
  <c r="I396" i="6"/>
  <c r="D396" i="6"/>
  <c r="K396" i="6"/>
  <c r="H396" i="6"/>
  <c r="F396" i="6"/>
  <c r="F395" i="6"/>
  <c r="G395" i="6"/>
  <c r="D395" i="6"/>
  <c r="J395" i="6"/>
  <c r="K395" i="6"/>
  <c r="H395" i="6"/>
  <c r="N395" i="6"/>
  <c r="L395" i="6"/>
  <c r="I395" i="6"/>
  <c r="E395" i="6"/>
  <c r="O395" i="6"/>
  <c r="P395" i="6" s="1"/>
  <c r="M395" i="6"/>
  <c r="S395" i="6" l="1"/>
  <c r="V395" i="6" s="1"/>
  <c r="T395" i="6"/>
  <c r="W395" i="6" s="1"/>
  <c r="R395" i="6"/>
  <c r="U395" i="6" s="1"/>
  <c r="S397" i="6"/>
  <c r="V397" i="6" s="1"/>
  <c r="T397" i="6"/>
  <c r="W397" i="6" s="1"/>
  <c r="R397" i="6"/>
  <c r="U397" i="6" s="1"/>
  <c r="Q398" i="6"/>
  <c r="Q400" i="6"/>
  <c r="Q399" i="6"/>
  <c r="S396" i="6"/>
  <c r="V396" i="6" s="1"/>
  <c r="T396" i="6"/>
  <c r="W396" i="6" s="1"/>
  <c r="R396" i="6"/>
  <c r="U396" i="6" s="1"/>
  <c r="J398" i="6" l="1"/>
  <c r="K398" i="6"/>
  <c r="H398" i="6"/>
  <c r="N398" i="6"/>
  <c r="O398" i="6"/>
  <c r="P398" i="6" s="1"/>
  <c r="L398" i="6"/>
  <c r="M398" i="6"/>
  <c r="I398" i="6"/>
  <c r="E398" i="6"/>
  <c r="D398" i="6"/>
  <c r="F398" i="6"/>
  <c r="G398" i="6"/>
  <c r="J399" i="6"/>
  <c r="O399" i="6"/>
  <c r="P399" i="6" s="1"/>
  <c r="L399" i="6"/>
  <c r="N399" i="6"/>
  <c r="M399" i="6"/>
  <c r="E399" i="6"/>
  <c r="G399" i="6"/>
  <c r="I399" i="6"/>
  <c r="K399" i="6"/>
  <c r="D399" i="6"/>
  <c r="H399" i="6"/>
  <c r="F399" i="6"/>
  <c r="F400" i="6"/>
  <c r="G400" i="6"/>
  <c r="H400" i="6"/>
  <c r="J400" i="6"/>
  <c r="K400" i="6"/>
  <c r="L400" i="6"/>
  <c r="O400" i="6"/>
  <c r="P400" i="6" s="1"/>
  <c r="D400" i="6"/>
  <c r="N400" i="6"/>
  <c r="E400" i="6"/>
  <c r="I400" i="6"/>
  <c r="M400" i="6"/>
  <c r="S398" i="6" l="1"/>
  <c r="V398" i="6" s="1"/>
  <c r="T398" i="6"/>
  <c r="W398" i="6" s="1"/>
  <c r="R398" i="6"/>
  <c r="U398" i="6" s="1"/>
  <c r="S400" i="6"/>
  <c r="V400" i="6" s="1"/>
  <c r="T400" i="6"/>
  <c r="W400" i="6" s="1"/>
  <c r="R400" i="6"/>
  <c r="U400" i="6" s="1"/>
  <c r="Q403" i="6"/>
  <c r="Q402" i="6"/>
  <c r="Q401" i="6"/>
  <c r="S399" i="6"/>
  <c r="V399" i="6" s="1"/>
  <c r="T399" i="6"/>
  <c r="W399" i="6" s="1"/>
  <c r="R399" i="6"/>
  <c r="U399" i="6" s="1"/>
  <c r="J401" i="6" l="1"/>
  <c r="K401" i="6"/>
  <c r="H401" i="6"/>
  <c r="N401" i="6"/>
  <c r="O401" i="6"/>
  <c r="P401" i="6" s="1"/>
  <c r="L401" i="6"/>
  <c r="I401" i="6"/>
  <c r="M401" i="6"/>
  <c r="E401" i="6"/>
  <c r="F401" i="6"/>
  <c r="D401" i="6"/>
  <c r="G401" i="6"/>
  <c r="F402" i="6"/>
  <c r="G402" i="6"/>
  <c r="D402" i="6"/>
  <c r="J402" i="6"/>
  <c r="K402" i="6"/>
  <c r="H402" i="6"/>
  <c r="O402" i="6"/>
  <c r="P402" i="6" s="1"/>
  <c r="E402" i="6"/>
  <c r="L402" i="6"/>
  <c r="M402" i="6"/>
  <c r="N402" i="6"/>
  <c r="I402" i="6"/>
  <c r="J403" i="6"/>
  <c r="K403" i="6"/>
  <c r="H403" i="6"/>
  <c r="N403" i="6"/>
  <c r="O403" i="6"/>
  <c r="P403" i="6" s="1"/>
  <c r="L403" i="6"/>
  <c r="I403" i="6"/>
  <c r="F403" i="6"/>
  <c r="D403" i="6"/>
  <c r="E403" i="6"/>
  <c r="M403" i="6"/>
  <c r="G403" i="6"/>
  <c r="S402" i="6" l="1"/>
  <c r="V402" i="6" s="1"/>
  <c r="T402" i="6"/>
  <c r="W402" i="6" s="1"/>
  <c r="R402" i="6"/>
  <c r="U402" i="6" s="1"/>
  <c r="S401" i="6"/>
  <c r="V401" i="6" s="1"/>
  <c r="T401" i="6"/>
  <c r="W401" i="6" s="1"/>
  <c r="R401" i="6"/>
  <c r="U401" i="6" s="1"/>
  <c r="S403" i="6"/>
  <c r="V403" i="6" s="1"/>
  <c r="T403" i="6"/>
  <c r="W403" i="6" s="1"/>
  <c r="R403" i="6"/>
  <c r="U403" i="6" s="1"/>
  <c r="Q405" i="6"/>
  <c r="Q404" i="6"/>
  <c r="J404" i="6" l="1"/>
  <c r="K404" i="6"/>
  <c r="H404" i="6"/>
  <c r="N404" i="6"/>
  <c r="O404" i="6"/>
  <c r="P404" i="6" s="1"/>
  <c r="L404" i="6"/>
  <c r="M404" i="6"/>
  <c r="G404" i="6"/>
  <c r="F404" i="6"/>
  <c r="E404" i="6"/>
  <c r="D404" i="6"/>
  <c r="I404" i="6"/>
  <c r="J405" i="6"/>
  <c r="O405" i="6"/>
  <c r="P405" i="6" s="1"/>
  <c r="L405" i="6"/>
  <c r="N405" i="6"/>
  <c r="M405" i="6"/>
  <c r="E405" i="6"/>
  <c r="D405" i="6"/>
  <c r="G405" i="6"/>
  <c r="H405" i="6"/>
  <c r="K405" i="6"/>
  <c r="I405" i="6"/>
  <c r="F405" i="6"/>
  <c r="S405" i="6" l="1"/>
  <c r="V405" i="6" s="1"/>
  <c r="T405" i="6"/>
  <c r="W405" i="6" s="1"/>
  <c r="R405" i="6"/>
  <c r="U405" i="6" s="1"/>
  <c r="S404" i="6"/>
  <c r="V404" i="6" s="1"/>
  <c r="T404" i="6"/>
  <c r="W404" i="6" s="1"/>
  <c r="R404" i="6"/>
  <c r="U404" i="6" s="1"/>
</calcChain>
</file>

<file path=xl/comments1.xml><?xml version="1.0" encoding="utf-8"?>
<comments xmlns="http://schemas.openxmlformats.org/spreadsheetml/2006/main">
  <authors>
    <author>Martin Lee</author>
  </authors>
  <commentList>
    <comment ref="C5" authorId="0" shapeId="0">
      <text>
        <r>
          <rPr>
            <b/>
            <sz val="9"/>
            <color indexed="81"/>
            <rFont val="Tahoma"/>
            <family val="2"/>
          </rPr>
          <t xml:space="preserve">tFormatSetting=12###_x000D_
tFormatExcel=1###_x000D_
tRankingField=###_x000D_
tSearchString=2|||0|||wshr1|||QFII_EX,FUND_EX,DLR_EX,TTL_EX,BCHG_L,SCHG_L,BCHG_S,SCHG_S,|||DAY###_x000D_
tFieldType=System.String|||System.String|||System.Double|||System.Double|||System.Double|||System.Double|||System.Double|||System.Double|||System.Double|||System.Double|||###_x000D_
tFieldName=證券代碼|||年月日|||外資買賣超(張)|||投信買賣超(張)|||自營買賣超(張)|||合計買賣超(張)|||融資增加(張)|||融資減少(張)|||融券增加(張)|||融券減少(張)|||###_x000D_
tFieldUOM=T|||T|||T|||-|||T|||T|||T|||T###_x000D_
tLockIDDateCell=###_x000D_
tDescending=Y###_x000D_
tLastestDate=N###_x000D_
tActualDate=N###_x000D_
tAdvancedDateOptions=Y###_x000D_
tLastestDataInEachField=Y|||Y|||Y|||Y|||Y|||Y|||Y|||Y###_x000D_
tAdvancedFilter=###_x000D_
tIDCompanyView=###_x000D_
tFunction=0|||LAST|||noNull||||||10|||DAY###_x000D_
tMacroName=###_x000D_
tUOM=-###_x000D_
tTableLanguage=TCHINESE###_x000D_
tTableCountry=TW###_x000D_
tDataOnly=N###_x000D_
tFixedCOID=###_x000D_
tFixedDate=###_x000D_
</t>
        </r>
      </text>
    </comment>
  </commentList>
</comments>
</file>

<file path=xl/comments2.xml><?xml version="1.0" encoding="utf-8"?>
<comments xmlns="http://schemas.openxmlformats.org/spreadsheetml/2006/main">
  <authors>
    <author>李元皓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 xml:space="preserve">tFormatSetting=0###_x000D_
tFormatExcel=1###_x000D_
tRankingField=###_x000D_
tSearchString=2|||0|||wprcd2|||WKNM,ZCLOSE,ROIA,ROI_W,ROI_M,ROI_Q,ROI_Y,|||DAY###_x000D_
tFieldType=System.String|||System.String|||System.String|||System.Double|||System.Double|||System.Double|||System.Double|||System.Double|||System.Double|||###_x000D_
tFieldName=證券代碼|||年月日|||星期|||未調整收盤價(元)|||日報酬率 %|||週報酬率 %|||月報酬率 %|||季報酬率 %|||年報酬率 %|||###_x000D_
tFieldUOM=-|||-|||-|||-|||-|||-|||-###_x000D_
tLockIDDateCell=###_x000D_
tDescending=Y###_x000D_
tLastestDate=N###_x000D_
tActualDate=N###_x000D_
tAdvancedDateOptions=Y###_x000D_
tLastestDataInEachField=Y|||Y|||Y|||Y|||Y|||Y|||Y###_x000D_
tAdvancedFilter=###_x000D_
tIDCompanyView=###_x000D_
tFunction=0|||LAST|||noNull||||||496|||DAY###_x000D_
tMacroName=###_x000D_
tUOM=-###_x000D_
tTableLanguage=TCHINESE###_x000D_
tTableCountry=TW###_x000D_
tDataOnly=N###_x000D_
tFixedCOID=###_x000D_
tFixedDate=###_x000D_
</t>
        </r>
      </text>
    </comment>
  </commentList>
</comments>
</file>

<file path=xl/comments3.xml><?xml version="1.0" encoding="utf-8"?>
<comments xmlns="http://schemas.openxmlformats.org/spreadsheetml/2006/main">
  <authors>
    <author>Martin Lee</author>
  </authors>
  <commentList>
    <comment ref="C4" authorId="0" shapeId="0">
      <text>
        <r>
          <rPr>
            <b/>
            <sz val="9"/>
            <color indexed="81"/>
            <rFont val="Tahoma"/>
            <family val="2"/>
          </rPr>
          <t xml:space="preserve">tFormatSetting=2###_x000D_
tFormatExcel=1###_x000D_
tRankingField=###_x000D_
tSearchString=2|||0|||wbeta|||BETA_1M,BETA_1Y,|||DAY###_x000D_
tFieldType=System.String|||System.String|||System.Double|||System.Double|||###_x000D_
tFieldName=證券代碼|||年月日|||CAPM_Beta 一月|||CAPM_Beta 一年|||###_x000D_
tFieldUOM=-|||-###_x000D_
tLockIDDateCell=###_x000D_
tDescending=Y###_x000D_
tLastestDate=N###_x000D_
tActualDate=N###_x000D_
tAdvancedDateOptions=Y###_x000D_
tLastestDataInEachField=Y|||Y###_x000D_
tAdvancedFilter=###_x000D_
tIDCompanyView=###_x000D_
tFunction=0|||LAST|||noNull||||||496|||DAY###_x000D_
tMacroName=###_x000D_
tUOM=-###_x000D_
tTableLanguage=TCHINESE###_x000D_
tTableCountry=TW###_x000D_
tDataOnly=N###_x000D_
tFixedCOID=###_x000D_
tFixedDate=###_x000D_
</t>
        </r>
      </text>
    </comment>
  </commentList>
</comments>
</file>

<file path=xl/comments4.xml><?xml version="1.0" encoding="utf-8"?>
<comments xmlns="http://schemas.openxmlformats.org/spreadsheetml/2006/main">
  <authors>
    <author>李元皓</author>
  </authors>
  <commentList>
    <comment ref="BA3" authorId="0" shapeId="0">
      <text>
        <r>
          <rPr>
            <b/>
            <sz val="9"/>
            <color indexed="81"/>
            <rFont val="細明體"/>
            <family val="3"/>
            <charset val="136"/>
          </rPr>
          <t>李元皓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成交量加權平均價
</t>
        </r>
      </text>
    </comment>
    <comment ref="BF3" authorId="0" shapeId="0">
      <text>
        <r>
          <rPr>
            <b/>
            <sz val="9"/>
            <color indexed="81"/>
            <rFont val="細明體"/>
            <family val="3"/>
            <charset val="136"/>
          </rPr>
          <t>李元皓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單筆成交總價
</t>
        </r>
      </text>
    </comment>
  </commentList>
</comments>
</file>

<file path=xl/comments5.xml><?xml version="1.0" encoding="utf-8"?>
<comments xmlns="http://schemas.openxmlformats.org/spreadsheetml/2006/main">
  <authors>
    <author>李元皓</author>
  </authors>
  <commentList>
    <comment ref="P3" authorId="0" shapeId="0">
      <text>
        <r>
          <rPr>
            <b/>
            <sz val="9"/>
            <color indexed="81"/>
            <rFont val="細明體"/>
            <family val="3"/>
            <charset val="136"/>
          </rPr>
          <t>李元皓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大於殖利率才顯示
</t>
        </r>
      </text>
    </comment>
    <comment ref="V3" authorId="0" shapeId="0">
      <text>
        <r>
          <rPr>
            <b/>
            <sz val="9"/>
            <color indexed="81"/>
            <rFont val="細明體"/>
            <family val="3"/>
            <charset val="136"/>
          </rPr>
          <t>李元皓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R&gt;L </t>
        </r>
        <r>
          <rPr>
            <sz val="9"/>
            <color indexed="81"/>
            <rFont val="細明體"/>
            <family val="3"/>
            <charset val="136"/>
          </rPr>
          <t xml:space="preserve">過熱 紅色
L&gt;R 過淡 綠色
</t>
        </r>
      </text>
    </comment>
  </commentList>
</comments>
</file>

<file path=xl/connections.xml><?xml version="1.0" encoding="utf-8"?>
<connections xmlns="http://schemas.openxmlformats.org/spreadsheetml/2006/main">
  <connection id="1" sourceFile="D:\excel\Final\prosperity.xlsm" odcFile="C:\Users\Martin Lee\Documents\我的資料來源\prosperity XX_TEJ1.odc" keepAlive="1" name="prosperity" type="5" refreshedVersion="0" new="1" background="1" refreshOnLoad="1" saveData="1">
    <dbPr connection="Provider=Microsoft.ACE.OLEDB.12.0;Password=&quot;&quot;;User ID=Admin;Data Source=D:\excel\Final\prosperity.xlsm;Mode=Share Deny Write;Extended Properties=&quot;HDR=YES;&quot;;Jet OLEDB:System database=&quot;&quot;;Jet OLEDB:Registry Path=&quot;&quot;;Jet OLEDB:Database Password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XX_TEJ1" commandType="3"/>
  </connection>
  <connection id="2" odcFile="C:\Users\Martin Lee\Documents\我的資料來源\prosperity XX_TEJ1.odc" keepAlive="1" name="prosperity1" type="5" refreshedVersion="5" background="1" saveData="1">
    <dbPr connection="Provider=Microsoft.ACE.OLEDB.12.0;User ID=Admin;Data Source=D:\excel\Final\prosperity.xlsm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XX_TEJ1" commandType="3"/>
  </connection>
  <connection id="3" interval="60" name="連線" type="4" refreshedVersion="5" background="1" refreshOnLoad="1" saveData="1">
    <webPr sourceData="1" parsePre="1" consecutive="1" xl2000="1" url="http://www.bot.com.tw/fund/FundRate.aspx" htmlTables="1">
      <tables count="1">
        <x v="2"/>
      </tables>
    </webPr>
  </connection>
  <connection id="4" name="連線1" type="4" refreshedVersion="5" background="1" saveData="1">
    <webPr sourceData="1" parsePre="1" consecutive="1" xl2000="1" url="http://www.taiwanrate.com" htmlTables="1">
      <tables count="1">
        <s v="table1"/>
      </tables>
    </webPr>
  </connection>
  <connection id="5" interval="60" name="連線2" type="4" refreshedVersion="5" background="1" refreshOnLoad="1" saveData="1">
    <webPr sourceData="1" parsePre="1" consecutive="1" xl2000="1" url="http://www.twse.com.tw/ch/trading/fund/TWT38U/TWT38U.php#"/>
  </connection>
</connections>
</file>

<file path=xl/sharedStrings.xml><?xml version="1.0" encoding="utf-8"?>
<sst xmlns="http://schemas.openxmlformats.org/spreadsheetml/2006/main" count="3528" uniqueCount="1332">
  <si>
    <t>代碼</t>
  </si>
  <si>
    <t>商品</t>
  </si>
  <si>
    <t>時間</t>
  </si>
  <si>
    <t>買進</t>
  </si>
  <si>
    <t>賣出</t>
  </si>
  <si>
    <t>成交</t>
  </si>
  <si>
    <t>漲跌</t>
  </si>
  <si>
    <t>漲幅%</t>
  </si>
  <si>
    <t>單量</t>
  </si>
  <si>
    <t>總量</t>
  </si>
  <si>
    <t>最高</t>
  </si>
  <si>
    <t>最低</t>
  </si>
  <si>
    <t>開盤</t>
  </si>
  <si>
    <t>昨收</t>
  </si>
  <si>
    <t>昨量</t>
  </si>
  <si>
    <t>殖利率%</t>
  </si>
  <si>
    <t>ROE%</t>
  </si>
  <si>
    <t>資產報酬率%</t>
  </si>
  <si>
    <t>振幅%</t>
  </si>
  <si>
    <t>委買</t>
  </si>
  <si>
    <t>委賣</t>
  </si>
  <si>
    <t>均價</t>
  </si>
  <si>
    <t>內外盤比圖</t>
  </si>
  <si>
    <t xml:space="preserve">Location </t>
    <phoneticPr fontId="1" type="noConversion"/>
  </si>
  <si>
    <t xml:space="preserve">Location </t>
    <phoneticPr fontId="1" type="noConversion"/>
  </si>
  <si>
    <t>天 期</t>
  </si>
  <si>
    <t>債券附條件交易(利率%)</t>
  </si>
  <si>
    <t>RP</t>
  </si>
  <si>
    <t>RS</t>
  </si>
  <si>
    <t>1 ~ 10天</t>
  </si>
  <si>
    <t>11 ~ 20天</t>
  </si>
  <si>
    <t>21 ~ 30天</t>
  </si>
  <si>
    <t>31 ~ 60天</t>
  </si>
  <si>
    <t>61 ~ 90天</t>
  </si>
  <si>
    <t>91 ~ 180天</t>
  </si>
  <si>
    <t>__</t>
  </si>
  <si>
    <t>181天以上</t>
  </si>
  <si>
    <t>國庫券利率</t>
    <phoneticPr fontId="1" type="noConversion"/>
  </si>
  <si>
    <t>股本(億)</t>
    <phoneticPr fontId="1" type="noConversion"/>
  </si>
  <si>
    <t>每股盈餘(EPS)</t>
    <phoneticPr fontId="1" type="noConversion"/>
  </si>
  <si>
    <t>ROE(%)</t>
    <phoneticPr fontId="1" type="noConversion"/>
  </si>
  <si>
    <t>銀行</t>
  </si>
  <si>
    <t>大眾銀行</t>
  </si>
  <si>
    <t>臺灣銀行</t>
  </si>
  <si>
    <t>玉山銀行</t>
  </si>
  <si>
    <t>台新銀行</t>
  </si>
  <si>
    <t>聯邦銀行</t>
  </si>
  <si>
    <t>高雄銀行</t>
  </si>
  <si>
    <t>安泰銀行</t>
  </si>
  <si>
    <t>定存利率</t>
    <phoneticPr fontId="1" type="noConversion"/>
  </si>
  <si>
    <t>Expect Return(%)</t>
    <phoneticPr fontId="1" type="noConversion"/>
  </si>
  <si>
    <t>VWAP</t>
  </si>
  <si>
    <t>VWAP_B</t>
  </si>
  <si>
    <t>VWAP_S</t>
  </si>
  <si>
    <t>VWAP_BAS</t>
  </si>
  <si>
    <t>UP / Down</t>
  </si>
  <si>
    <t>LOB_B</t>
  </si>
  <si>
    <t>LOB_S</t>
  </si>
  <si>
    <t>DLOB/TV</t>
  </si>
  <si>
    <t>DailyLOB</t>
  </si>
  <si>
    <t xml:space="preserve">liquidity/ Illquidity </t>
    <phoneticPr fontId="1" type="noConversion"/>
  </si>
  <si>
    <t xml:space="preserve">Location </t>
    <phoneticPr fontId="1" type="noConversion"/>
  </si>
  <si>
    <t>OIB</t>
    <phoneticPr fontId="1" type="noConversion"/>
  </si>
  <si>
    <t>OIB</t>
    <phoneticPr fontId="1" type="noConversion"/>
  </si>
  <si>
    <t>Quantity</t>
    <phoneticPr fontId="1" type="noConversion"/>
  </si>
  <si>
    <t xml:space="preserve">Quantity </t>
    <phoneticPr fontId="1" type="noConversion"/>
  </si>
  <si>
    <t>Quantity(%)</t>
    <phoneticPr fontId="1" type="noConversion"/>
  </si>
  <si>
    <t>證券代號</t>
  </si>
  <si>
    <t>證券名稱</t>
  </si>
  <si>
    <t>買進股數</t>
  </si>
  <si>
    <t>賣出股數</t>
  </si>
  <si>
    <t>買賣超股數</t>
  </si>
  <si>
    <t>群創</t>
  </si>
  <si>
    <t>台積電</t>
  </si>
  <si>
    <t>鴻海</t>
  </si>
  <si>
    <t>開發金</t>
  </si>
  <si>
    <t>玉山金</t>
  </si>
  <si>
    <t>和碩</t>
  </si>
  <si>
    <t>矽品</t>
  </si>
  <si>
    <t>緯創</t>
  </si>
  <si>
    <t>廣達</t>
  </si>
  <si>
    <t>統一</t>
  </si>
  <si>
    <t>台塑</t>
  </si>
  <si>
    <t>國泰金</t>
  </si>
  <si>
    <t>寶成</t>
  </si>
  <si>
    <t>友達</t>
  </si>
  <si>
    <t>可成</t>
  </si>
  <si>
    <t>中華電</t>
  </si>
  <si>
    <t>永豐金</t>
  </si>
  <si>
    <t>力成</t>
  </si>
  <si>
    <t>兆豐金</t>
  </si>
  <si>
    <t>台塑化</t>
  </si>
  <si>
    <t>新日光</t>
  </si>
  <si>
    <t>遠東新</t>
  </si>
  <si>
    <t>華通</t>
  </si>
  <si>
    <t>南亞</t>
  </si>
  <si>
    <t>彰銀</t>
  </si>
  <si>
    <t>日月光</t>
  </si>
  <si>
    <t>華亞科</t>
  </si>
  <si>
    <t>智邦</t>
  </si>
  <si>
    <t>光寶科</t>
  </si>
  <si>
    <t>東元</t>
  </si>
  <si>
    <t>宏達電</t>
  </si>
  <si>
    <t>台化</t>
  </si>
  <si>
    <t>臺企銀</t>
  </si>
  <si>
    <t>華碩</t>
  </si>
  <si>
    <t>台達電</t>
  </si>
  <si>
    <t>聯詠</t>
  </si>
  <si>
    <t>遠傳</t>
  </si>
  <si>
    <t>合庫金</t>
  </si>
  <si>
    <t>台新金</t>
  </si>
  <si>
    <t>宏碁</t>
  </si>
  <si>
    <t>中壽</t>
  </si>
  <si>
    <t>台肥</t>
  </si>
  <si>
    <t>中磊</t>
  </si>
  <si>
    <t>潤泰新</t>
  </si>
  <si>
    <t>儒鴻</t>
  </si>
  <si>
    <t>正新</t>
  </si>
  <si>
    <t>豐泰</t>
  </si>
  <si>
    <t>南亞科</t>
  </si>
  <si>
    <t>矽創</t>
  </si>
  <si>
    <t>得力</t>
  </si>
  <si>
    <t>台耀</t>
  </si>
  <si>
    <t>美利達</t>
  </si>
  <si>
    <t>福懋</t>
  </si>
  <si>
    <t>亞泥</t>
  </si>
  <si>
    <t>新日興</t>
  </si>
  <si>
    <t>和泰車</t>
  </si>
  <si>
    <t>巨大</t>
  </si>
  <si>
    <t>亞太電</t>
  </si>
  <si>
    <t>瑞軒</t>
  </si>
  <si>
    <t>裕隆</t>
  </si>
  <si>
    <t>00632R</t>
  </si>
  <si>
    <t>研華</t>
  </si>
  <si>
    <t>葡萄王</t>
  </si>
  <si>
    <t>台泥</t>
  </si>
  <si>
    <t>統一超</t>
  </si>
  <si>
    <t>F-康聯</t>
  </si>
  <si>
    <t>大豐電</t>
  </si>
  <si>
    <t>士電</t>
  </si>
  <si>
    <t>黑松</t>
  </si>
  <si>
    <t>中信金</t>
  </si>
  <si>
    <t>富邦金</t>
  </si>
  <si>
    <t>中鋼</t>
  </si>
  <si>
    <t>聯電</t>
  </si>
  <si>
    <t>台玻</t>
  </si>
  <si>
    <t>英業達</t>
  </si>
  <si>
    <t>晶電</t>
  </si>
  <si>
    <t>華航</t>
  </si>
  <si>
    <t>聯強</t>
  </si>
  <si>
    <t>綠能</t>
  </si>
  <si>
    <t>第一金</t>
  </si>
  <si>
    <t>興富發</t>
  </si>
  <si>
    <t>新光金</t>
  </si>
  <si>
    <t>鴻準</t>
  </si>
  <si>
    <t>長榮航</t>
  </si>
  <si>
    <t>潤泰全</t>
  </si>
  <si>
    <t>台郡</t>
  </si>
  <si>
    <t>基泰</t>
  </si>
  <si>
    <t>大聯大</t>
  </si>
  <si>
    <t>瑞昱</t>
  </si>
  <si>
    <t>億光</t>
  </si>
  <si>
    <t>長榮</t>
  </si>
  <si>
    <t>祥碩</t>
  </si>
  <si>
    <t>美律</t>
  </si>
  <si>
    <t>中纖</t>
  </si>
  <si>
    <t>00633L</t>
  </si>
  <si>
    <t>華南金</t>
  </si>
  <si>
    <t>台灣大</t>
  </si>
  <si>
    <t>上銀</t>
  </si>
  <si>
    <t>群光</t>
  </si>
  <si>
    <t>亞光</t>
  </si>
  <si>
    <t>仁寶</t>
  </si>
  <si>
    <t>大立光</t>
  </si>
  <si>
    <t>遠百</t>
  </si>
  <si>
    <t>聯傑</t>
  </si>
  <si>
    <t>南緯</t>
  </si>
  <si>
    <t>元大金</t>
  </si>
  <si>
    <t>凌通</t>
  </si>
  <si>
    <t>佳格</t>
  </si>
  <si>
    <t>中碳</t>
  </si>
  <si>
    <t>希華</t>
  </si>
  <si>
    <t>永記</t>
  </si>
  <si>
    <t>合勤控</t>
  </si>
  <si>
    <t>創見</t>
  </si>
  <si>
    <t>F-慧洋</t>
  </si>
  <si>
    <t>說明：</t>
  </si>
  <si>
    <t>1. 外資及陸資表示依「華僑及外國人投資證券管理辦法」及「大陸地區投資人來臺從事證券投資及期貨交易管理辦法」辦理登記之投資人。</t>
  </si>
  <si>
    <t>2. ＊表示該股票今日有鉅額交易。</t>
  </si>
  <si>
    <t>3. 本統計資訊買賣股數含一般、零股、盤後定價、鉅額，不含拍賣、標購。</t>
  </si>
  <si>
    <t xml:space="preserve">legal Quantity </t>
    <phoneticPr fontId="1" type="noConversion"/>
  </si>
  <si>
    <t>Daily Weight</t>
    <phoneticPr fontId="1" type="noConversion"/>
  </si>
  <si>
    <t>Weight</t>
    <phoneticPr fontId="1" type="noConversion"/>
  </si>
  <si>
    <t>今日法人買賣超</t>
    <phoneticPr fontId="1" type="noConversion"/>
  </si>
  <si>
    <t>CAPM(%)</t>
    <phoneticPr fontId="1" type="noConversion"/>
  </si>
  <si>
    <t>昨日法人買賣超</t>
    <phoneticPr fontId="1" type="noConversion"/>
  </si>
  <si>
    <t>月營收(百萬)</t>
    <phoneticPr fontId="1" type="noConversion"/>
  </si>
  <si>
    <t>今日法人買賣超</t>
    <phoneticPr fontId="1" type="noConversion"/>
  </si>
  <si>
    <t>昨日法人買賣超</t>
    <phoneticPr fontId="1" type="noConversion"/>
  </si>
  <si>
    <t>昨日法人買賣超</t>
    <phoneticPr fontId="1" type="noConversion"/>
  </si>
  <si>
    <t>億豐</t>
  </si>
  <si>
    <t xml:space="preserve">Location </t>
    <phoneticPr fontId="1" type="noConversion"/>
  </si>
  <si>
    <t>活期利率</t>
  </si>
  <si>
    <t>活期儲蓄利率</t>
  </si>
  <si>
    <t>1月(%)</t>
  </si>
  <si>
    <t>2月(%)</t>
  </si>
  <si>
    <t>3月(%)</t>
  </si>
  <si>
    <t>4月(%)</t>
  </si>
  <si>
    <t>5月(%)</t>
  </si>
  <si>
    <t>6月(%)</t>
  </si>
  <si>
    <t>7月(%)</t>
  </si>
  <si>
    <t>8月(%)</t>
  </si>
  <si>
    <t>9月(%)</t>
  </si>
  <si>
    <t>10月(%)</t>
  </si>
  <si>
    <t>11月(%)</t>
  </si>
  <si>
    <t>1年(%)</t>
  </si>
  <si>
    <t>2年(%)</t>
  </si>
  <si>
    <t>3年(%)</t>
  </si>
  <si>
    <t>定期儲蓄1年(%)</t>
  </si>
  <si>
    <t>定期儲蓄2年(%)</t>
  </si>
  <si>
    <t>定期儲蓄3年(%)</t>
  </si>
  <si>
    <t>﻿</t>
  </si>
  <si>
    <t>中華開發工業銀行</t>
  </si>
  <si>
    <t>匯豐（台灣）商業銀行</t>
  </si>
  <si>
    <t>永豐商業銀行</t>
  </si>
  <si>
    <t>華泰商業銀行</t>
  </si>
  <si>
    <t>遠東銀行</t>
  </si>
  <si>
    <t>上海商業儲蓄銀行</t>
  </si>
  <si>
    <t>中國信託銀行</t>
  </si>
  <si>
    <t>中華郵政股份有限公司</t>
  </si>
  <si>
    <t>元大商業銀行</t>
  </si>
  <si>
    <t>凱基銀行</t>
  </si>
  <si>
    <t>台中商業銀行</t>
  </si>
  <si>
    <t>台北富邦銀行</t>
  </si>
  <si>
    <t>台灣中小企銀</t>
  </si>
  <si>
    <t>台灣工業銀行</t>
  </si>
  <si>
    <t>合作金庫銀行</t>
  </si>
  <si>
    <t>國泰世華商業銀行</t>
  </si>
  <si>
    <t>彰化商業銀行</t>
  </si>
  <si>
    <t>新光銀行</t>
  </si>
  <si>
    <t>星展(臺灣)商業銀行</t>
  </si>
  <si>
    <t>第一商業銀行</t>
  </si>
  <si>
    <t>華南商業銀行</t>
  </si>
  <si>
    <t>陽信商銀</t>
  </si>
  <si>
    <t>三信商業銀行</t>
  </si>
  <si>
    <t>兆豐國際商業銀行</t>
  </si>
  <si>
    <t>板信商業銀行</t>
  </si>
  <si>
    <t>日盛國際商業銀行</t>
  </si>
  <si>
    <t>京城商業銀行</t>
  </si>
  <si>
    <t>斐商標準銀行</t>
  </si>
  <si>
    <t>-</t>
  </si>
  <si>
    <t>花旗台灣商業銀行</t>
  </si>
  <si>
    <t>澳商澳盛銀行</t>
  </si>
  <si>
    <t>荷商安智銀行</t>
  </si>
  <si>
    <t>菲律賓首都銀行</t>
  </si>
  <si>
    <t>泰國盤谷銀行</t>
  </si>
  <si>
    <t>法國巴黎銀行</t>
  </si>
  <si>
    <t>香港商東亞銀行</t>
  </si>
  <si>
    <t>新加坡華僑銀行</t>
  </si>
  <si>
    <t>法國東方匯理銀行</t>
  </si>
  <si>
    <t>法商興業銀行</t>
  </si>
  <si>
    <t>加拿大商豐業銀行</t>
  </si>
  <si>
    <t>日商三井住友銀行</t>
  </si>
  <si>
    <t>日商三菱東京日聯銀行</t>
  </si>
  <si>
    <t>新加坡大華銀行</t>
  </si>
  <si>
    <t>日商瑞穗銀行台北分行</t>
  </si>
  <si>
    <t>美商摩根大通銀行</t>
  </si>
  <si>
    <t>美國紐約銀行</t>
  </si>
  <si>
    <t>美國商業銀行</t>
  </si>
  <si>
    <t>美商富國銀行</t>
  </si>
  <si>
    <t>瑞士商瑞士銀行</t>
  </si>
  <si>
    <t>美商道富銀行</t>
  </si>
  <si>
    <t>Average</t>
    <phoneticPr fontId="1" type="noConversion"/>
  </si>
  <si>
    <t>月營收期增率%</t>
    <phoneticPr fontId="1" type="noConversion"/>
  </si>
  <si>
    <t>營收期增率%</t>
  </si>
  <si>
    <t>漲停</t>
  </si>
  <si>
    <t>跌停</t>
  </si>
  <si>
    <t>前一</t>
  </si>
  <si>
    <t>前二</t>
  </si>
  <si>
    <t>前三</t>
  </si>
  <si>
    <t>前四</t>
  </si>
  <si>
    <t>買進一</t>
  </si>
  <si>
    <t>買進二</t>
  </si>
  <si>
    <t>買進三</t>
  </si>
  <si>
    <t>買進四</t>
  </si>
  <si>
    <t>買進五</t>
  </si>
  <si>
    <t>賣出一</t>
  </si>
  <si>
    <t>賣出二</t>
  </si>
  <si>
    <t>賣出三</t>
  </si>
  <si>
    <t>賣出四</t>
  </si>
  <si>
    <t>賣出五</t>
  </si>
  <si>
    <t>委買一</t>
  </si>
  <si>
    <t>委買二</t>
  </si>
  <si>
    <t>委買三</t>
  </si>
  <si>
    <t>委買四</t>
  </si>
  <si>
    <t>委買五</t>
  </si>
  <si>
    <t>委賣一</t>
  </si>
  <si>
    <t>委賣二</t>
  </si>
  <si>
    <t>委賣三</t>
  </si>
  <si>
    <t>委賣四</t>
  </si>
  <si>
    <t>委賣五</t>
  </si>
  <si>
    <t>市值</t>
  </si>
  <si>
    <t>盈餘</t>
  </si>
  <si>
    <t>股本</t>
  </si>
  <si>
    <t>營收</t>
  </si>
  <si>
    <t>wifi零件</t>
    <phoneticPr fontId="1" type="noConversion"/>
  </si>
  <si>
    <t>輪胎</t>
    <phoneticPr fontId="1" type="noConversion"/>
  </si>
  <si>
    <t>營建</t>
    <phoneticPr fontId="1" type="noConversion"/>
  </si>
  <si>
    <t>apple</t>
    <phoneticPr fontId="1" type="noConversion"/>
  </si>
  <si>
    <t>面板</t>
    <phoneticPr fontId="1" type="noConversion"/>
  </si>
  <si>
    <t>生技</t>
    <phoneticPr fontId="1" type="noConversion"/>
  </si>
  <si>
    <t>電動車電池原料</t>
    <phoneticPr fontId="1" type="noConversion"/>
  </si>
  <si>
    <t>車用電子</t>
    <phoneticPr fontId="1" type="noConversion"/>
  </si>
  <si>
    <t>電動車</t>
    <phoneticPr fontId="1" type="noConversion"/>
  </si>
  <si>
    <t>F1</t>
  </si>
  <si>
    <t>EA1101 台灣國內景氣對策信號綜合分數-經建會(分數)</t>
  </si>
  <si>
    <t>月平均報酬</t>
    <phoneticPr fontId="1" type="noConversion"/>
  </si>
  <si>
    <t>up</t>
    <phoneticPr fontId="1" type="noConversion"/>
  </si>
  <si>
    <t>medium</t>
    <phoneticPr fontId="1" type="noConversion"/>
  </si>
  <si>
    <t>down</t>
    <phoneticPr fontId="1" type="noConversion"/>
  </si>
  <si>
    <t># of Std</t>
    <phoneticPr fontId="1" type="noConversion"/>
  </si>
  <si>
    <t xml:space="preserve"> Percentile</t>
    <phoneticPr fontId="1" type="noConversion"/>
  </si>
  <si>
    <t>Avg</t>
    <phoneticPr fontId="1" type="noConversion"/>
  </si>
  <si>
    <t>Med</t>
    <phoneticPr fontId="1" type="noConversion"/>
  </si>
  <si>
    <t>STD</t>
    <phoneticPr fontId="1" type="noConversion"/>
  </si>
  <si>
    <t>MAX</t>
    <phoneticPr fontId="1" type="noConversion"/>
  </si>
  <si>
    <t>MIN</t>
    <phoneticPr fontId="1" type="noConversion"/>
  </si>
  <si>
    <t>Y9999 加權指數</t>
  </si>
  <si>
    <t>4</t>
  </si>
  <si>
    <t>price range</t>
    <phoneticPr fontId="1" type="noConversion"/>
  </si>
  <si>
    <t>1 month</t>
    <phoneticPr fontId="1" type="noConversion"/>
  </si>
  <si>
    <t>3 month</t>
    <phoneticPr fontId="1" type="noConversion"/>
  </si>
  <si>
    <t>6 month</t>
    <phoneticPr fontId="1" type="noConversion"/>
  </si>
  <si>
    <t>prosperity percentle</t>
    <phoneticPr fontId="1" type="noConversion"/>
  </si>
  <si>
    <t>prosperity</t>
    <phoneticPr fontId="1" type="noConversion"/>
  </si>
  <si>
    <t>high/low</t>
    <phoneticPr fontId="1" type="noConversion"/>
  </si>
  <si>
    <t>Period</t>
    <phoneticPr fontId="1" type="noConversion"/>
  </si>
  <si>
    <t>日統計量</t>
    <phoneticPr fontId="1" type="noConversion"/>
  </si>
  <si>
    <t>週統計量</t>
    <phoneticPr fontId="1" type="noConversion"/>
  </si>
  <si>
    <t>月統計量</t>
    <phoneticPr fontId="1" type="noConversion"/>
  </si>
  <si>
    <t>證券代碼</t>
  </si>
  <si>
    <t>年月日</t>
  </si>
  <si>
    <t>星期</t>
  </si>
  <si>
    <t>未調整收盤價(元)</t>
  </si>
  <si>
    <t>日報酬率 %</t>
  </si>
  <si>
    <t>週報酬率 %</t>
  </si>
  <si>
    <t>月報酬率 %</t>
  </si>
  <si>
    <t>季報酬率 %</t>
  </si>
  <si>
    <t>年報酬率 %</t>
  </si>
  <si>
    <t>1</t>
  </si>
  <si>
    <t>2</t>
  </si>
  <si>
    <t>3</t>
  </si>
  <si>
    <t>5</t>
  </si>
  <si>
    <t>00637L</t>
  </si>
  <si>
    <t>卓越</t>
  </si>
  <si>
    <t>Weight</t>
    <phoneticPr fontId="1" type="noConversion"/>
  </si>
  <si>
    <t>單位：(百萬)</t>
    <phoneticPr fontId="1" type="noConversion"/>
  </si>
  <si>
    <t>市值(輔助)</t>
    <phoneticPr fontId="1" type="noConversion"/>
  </si>
  <si>
    <t>MV change</t>
    <phoneticPr fontId="1" type="noConversion"/>
  </si>
  <si>
    <t>Market Value</t>
    <phoneticPr fontId="1" type="noConversion"/>
  </si>
  <si>
    <t>Legal change</t>
    <phoneticPr fontId="1" type="noConversion"/>
  </si>
  <si>
    <t>6</t>
  </si>
  <si>
    <t>Week Max</t>
    <phoneticPr fontId="1" type="noConversion"/>
  </si>
  <si>
    <t>Week Small</t>
    <phoneticPr fontId="1" type="noConversion"/>
  </si>
  <si>
    <t>week match</t>
    <phoneticPr fontId="1" type="noConversion"/>
  </si>
  <si>
    <t>max</t>
    <phoneticPr fontId="1" type="noConversion"/>
  </si>
  <si>
    <t>small</t>
    <phoneticPr fontId="1" type="noConversion"/>
  </si>
  <si>
    <t>up %</t>
    <phoneticPr fontId="1" type="noConversion"/>
  </si>
  <si>
    <t>down %</t>
    <phoneticPr fontId="1" type="noConversion"/>
  </si>
  <si>
    <t>CAPM_Beta 一月</t>
  </si>
  <si>
    <t>CAPM_Beta 一年</t>
  </si>
  <si>
    <t>3094 聯傑</t>
  </si>
  <si>
    <t>2409 友達</t>
  </si>
  <si>
    <t>3019 亞光</t>
  </si>
  <si>
    <t>2382 廣達</t>
  </si>
  <si>
    <t>3231 緯創</t>
  </si>
  <si>
    <t>2345 智邦</t>
  </si>
  <si>
    <t>2474 可成</t>
  </si>
  <si>
    <t>2330 台積電</t>
  </si>
  <si>
    <t>2357 華碩</t>
  </si>
  <si>
    <t>台灣證券交易所</t>
  </si>
  <si>
    <t xml:space="preserve">ENGLISH  </t>
  </si>
  <si>
    <t xml:space="preserve">日本語  </t>
  </si>
  <si>
    <t>Twitter</t>
  </si>
  <si>
    <t>Facebook</t>
  </si>
  <si>
    <t>Plurk</t>
  </si>
  <si>
    <t xml:space="preserve"> 回首頁</t>
  </si>
  <si>
    <t>資料日期：   依買賣超股數排列 依證券代號排列</t>
  </si>
  <si>
    <t>本資訊自民國93年12月17日起開始提供，民國89年8月7日至93年12月16日資訊 由此查詢</t>
  </si>
  <si>
    <t>資料處理中,請稍候..............................</t>
  </si>
  <si>
    <t>列印 下載HTML 下載CSV</t>
  </si>
  <si>
    <t>常用交易資訊</t>
  </si>
  <si>
    <t>加權股價指數歷史資料</t>
  </si>
  <si>
    <t>三大法人買賣金額統計表</t>
  </si>
  <si>
    <t>融資融券餘額</t>
  </si>
  <si>
    <t>平盤下得融(借)券賣出之證券名單</t>
  </si>
  <si>
    <t>投信買賣超彙總表</t>
  </si>
  <si>
    <t>外資及陸資買賣超彙總表</t>
  </si>
  <si>
    <t>當日可借券賣出股數</t>
  </si>
  <si>
    <t>當日融券賣出與借券賣出成交量值</t>
  </si>
  <si>
    <t>統計資料</t>
  </si>
  <si>
    <t>證券市場統計概要與上市公司市值、投資報酬率、本益比、殖利率一覽表</t>
  </si>
  <si>
    <t>上市股票本益比及殖利率</t>
  </si>
  <si>
    <t>證券交易統計表</t>
  </si>
  <si>
    <t>常用資訊</t>
  </si>
  <si>
    <t>有價證券借貸</t>
  </si>
  <si>
    <t>市場開休市日期</t>
  </si>
  <si>
    <t>投資人個人資料查詢</t>
  </si>
  <si>
    <t>公司治理</t>
  </si>
  <si>
    <t>向本公司申請上市公司</t>
  </si>
  <si>
    <t>市場公告</t>
  </si>
  <si>
    <t>法令規章</t>
  </si>
  <si>
    <t>近期修訂資訊</t>
  </si>
  <si>
    <t>文件下載</t>
  </si>
  <si>
    <t>上市公司文件下載</t>
  </si>
  <si>
    <t>聯絡我們</t>
  </si>
  <si>
    <t>訂閱電子報</t>
  </si>
  <si>
    <t>相關網站</t>
  </si>
  <si>
    <t>網站地圖</t>
  </si>
  <si>
    <t>使用條款</t>
  </si>
  <si>
    <t>隱私權保護說明</t>
  </si>
  <si>
    <t>個人資料管理政策聲明</t>
  </si>
  <si>
    <t>個資蒐集告知事項</t>
  </si>
  <si>
    <t>資訊安全政策</t>
  </si>
  <si>
    <t>台北市 11049 信義路五段7號3樓、9至12樓 電話︰(02)8101-3101 投資人服務中心專線︰(02)2792-8188</t>
  </si>
  <si>
    <t>Copyright © 2015 Taiwan Stock Exchange Corporation. All rights reserved. 本站最佳解析度 1024x768 以上，瀏覽建議使用 Chrome、FireFox 或 IE8 以上。</t>
  </si>
  <si>
    <t>1467 南緯</t>
  </si>
  <si>
    <t>2105 正新</t>
  </si>
  <si>
    <t>2313 華通</t>
  </si>
  <si>
    <t>2538 基泰</t>
  </si>
  <si>
    <t>1726 永記</t>
  </si>
  <si>
    <t>4144 F-康聯</t>
  </si>
  <si>
    <t>8038 長園科</t>
  </si>
  <si>
    <t>1723 中碳</t>
  </si>
  <si>
    <t>5227 F-立凱</t>
  </si>
  <si>
    <t>3552 同致</t>
  </si>
  <si>
    <t>6279 胡連</t>
  </si>
  <si>
    <t>4529 昶洧</t>
  </si>
  <si>
    <t>4952 凌通</t>
  </si>
  <si>
    <t>1464 得力</t>
  </si>
  <si>
    <t>3704 合勤控</t>
  </si>
  <si>
    <t>每股淨值</t>
  </si>
  <si>
    <t>Beta Month</t>
    <phoneticPr fontId="1" type="noConversion"/>
  </si>
  <si>
    <t>Beta Year</t>
    <phoneticPr fontId="1" type="noConversion"/>
  </si>
  <si>
    <t xml:space="preserve">Beta </t>
    <phoneticPr fontId="1" type="noConversion"/>
  </si>
  <si>
    <t>Beta Period</t>
    <phoneticPr fontId="1" type="noConversion"/>
  </si>
  <si>
    <t>Beta</t>
  </si>
  <si>
    <t>3019</t>
  </si>
  <si>
    <t>1467</t>
  </si>
  <si>
    <t>2313</t>
  </si>
  <si>
    <t>3704</t>
  </si>
  <si>
    <t>2474</t>
  </si>
  <si>
    <t>3231</t>
  </si>
  <si>
    <t>5227</t>
  </si>
  <si>
    <t>F-立凱</t>
  </si>
  <si>
    <t>2382</t>
  </si>
  <si>
    <t>1723</t>
  </si>
  <si>
    <t>3552</t>
  </si>
  <si>
    <t>同致</t>
  </si>
  <si>
    <t>6279</t>
  </si>
  <si>
    <t>胡連</t>
  </si>
  <si>
    <t>1464</t>
  </si>
  <si>
    <t>2330</t>
  </si>
  <si>
    <t>4529</t>
  </si>
  <si>
    <t>昶洧</t>
  </si>
  <si>
    <t>2105</t>
  </si>
  <si>
    <t>4144</t>
  </si>
  <si>
    <t>3094</t>
  </si>
  <si>
    <t>1726</t>
  </si>
  <si>
    <t>4952</t>
  </si>
  <si>
    <t>2496</t>
  </si>
  <si>
    <t>8038</t>
  </si>
  <si>
    <t>長園科</t>
  </si>
  <si>
    <t>2409</t>
  </si>
  <si>
    <t>2345</t>
  </si>
  <si>
    <t>2538</t>
  </si>
  <si>
    <t>2357</t>
  </si>
  <si>
    <t>Month/M</t>
    <phoneticPr fontId="1" type="noConversion"/>
  </si>
  <si>
    <t>This Week</t>
    <phoneticPr fontId="1" type="noConversion"/>
  </si>
  <si>
    <t>down %</t>
    <phoneticPr fontId="1" type="noConversion"/>
  </si>
  <si>
    <t>up</t>
  </si>
  <si>
    <t>medium</t>
  </si>
  <si>
    <t>down</t>
  </si>
  <si>
    <t xml:space="preserve">down list </t>
    <phoneticPr fontId="1" type="noConversion"/>
  </si>
  <si>
    <t>down price</t>
    <phoneticPr fontId="1" type="noConversion"/>
  </si>
  <si>
    <t>up%</t>
    <phoneticPr fontId="1" type="noConversion"/>
  </si>
  <si>
    <t>up list</t>
    <phoneticPr fontId="1" type="noConversion"/>
  </si>
  <si>
    <t xml:space="preserve">this week </t>
    <phoneticPr fontId="1" type="noConversion"/>
  </si>
  <si>
    <t>high  price</t>
    <phoneticPr fontId="1" type="noConversion"/>
  </si>
  <si>
    <t>依照Beta 值排序</t>
    <phoneticPr fontId="1" type="noConversion"/>
  </si>
  <si>
    <t>Beta</t>
    <phoneticPr fontId="1" type="noConversion"/>
  </si>
  <si>
    <t>商品</t>
    <phoneticPr fontId="1" type="noConversion"/>
  </si>
  <si>
    <t>代碼</t>
    <phoneticPr fontId="1" type="noConversion"/>
  </si>
  <si>
    <t>location</t>
    <phoneticPr fontId="1" type="noConversion"/>
  </si>
  <si>
    <t>tiem Period</t>
    <phoneticPr fontId="1" type="noConversion"/>
  </si>
  <si>
    <t>book value change</t>
    <phoneticPr fontId="1" type="noConversion"/>
  </si>
  <si>
    <t>book value</t>
    <phoneticPr fontId="1" type="noConversion"/>
  </si>
  <si>
    <t>Book Value change</t>
    <phoneticPr fontId="1" type="noConversion"/>
  </si>
  <si>
    <t>5704 老爺知</t>
  </si>
  <si>
    <t>5704</t>
  </si>
  <si>
    <t>老爺知</t>
  </si>
  <si>
    <t>2484 希華</t>
  </si>
  <si>
    <t>2484</t>
  </si>
  <si>
    <t>Record</t>
    <phoneticPr fontId="1" type="noConversion"/>
  </si>
  <si>
    <t>T</t>
    <phoneticPr fontId="1" type="noConversion"/>
  </si>
  <si>
    <t>渣打國際商業銀行</t>
  </si>
  <si>
    <t>down %</t>
  </si>
  <si>
    <t>up%</t>
  </si>
  <si>
    <t>外資買賣超(張)</t>
  </si>
  <si>
    <t>投信買賣超(張)</t>
  </si>
  <si>
    <t>自營買賣超(張)</t>
  </si>
  <si>
    <t>合計買賣超(張)</t>
  </si>
  <si>
    <t>融資增加(張)</t>
  </si>
  <si>
    <t>融資減少(張)</t>
  </si>
  <si>
    <t>融券增加(張)</t>
  </si>
  <si>
    <t>融券減少(張)</t>
  </si>
  <si>
    <t>共有項目</t>
    <phoneticPr fontId="1" type="noConversion"/>
  </si>
  <si>
    <t>2317 鴻海</t>
  </si>
  <si>
    <t>2317</t>
  </si>
  <si>
    <t>2637 F-慧洋</t>
  </si>
  <si>
    <t>2637</t>
  </si>
  <si>
    <t>列標籤</t>
  </si>
  <si>
    <t>總計</t>
  </si>
  <si>
    <t>加總 - 外資買賣超(張)</t>
  </si>
  <si>
    <t>加總 - 投信買賣超(張)</t>
  </si>
  <si>
    <t>加總 - 自營買賣超(張)</t>
  </si>
  <si>
    <t>加總 - 合計買賣超(張)</t>
  </si>
  <si>
    <t>計數 - 融資增加(張)</t>
  </si>
  <si>
    <t>計數 - 融資減少(張)</t>
  </si>
  <si>
    <t>計數 - 融券增加(張)</t>
  </si>
  <si>
    <t>計數 - 融券減少(張)</t>
  </si>
  <si>
    <t>4. 本資訊以當日原始成交情形統計，不以證券商申報錯帳、更正帳號等調整後資料統計。</t>
  </si>
  <si>
    <t>聯發科</t>
  </si>
  <si>
    <t>項目</t>
    <phoneticPr fontId="1" type="noConversion"/>
  </si>
  <si>
    <t>M</t>
    <phoneticPr fontId="1" type="noConversion"/>
  </si>
  <si>
    <t>數值</t>
  </si>
  <si>
    <t>(全部)</t>
  </si>
  <si>
    <t>代碼</t>
    <phoneticPr fontId="1" type="noConversion"/>
  </si>
  <si>
    <t>4/25-down</t>
    <phoneticPr fontId="1" type="noConversion"/>
  </si>
  <si>
    <t>5/9-down</t>
    <phoneticPr fontId="1" type="noConversion"/>
  </si>
  <si>
    <t>5/2-down</t>
    <phoneticPr fontId="1" type="noConversion"/>
  </si>
  <si>
    <t>5/16-down</t>
    <phoneticPr fontId="1" type="noConversion"/>
  </si>
  <si>
    <t>5/23-down</t>
    <phoneticPr fontId="1" type="noConversion"/>
  </si>
  <si>
    <t>5/30-down</t>
    <phoneticPr fontId="1" type="noConversion"/>
  </si>
  <si>
    <t>加總 - 4/25-down</t>
  </si>
  <si>
    <t>加總 - 5/2-down</t>
  </si>
  <si>
    <t>加總 - 5/9-down</t>
  </si>
  <si>
    <t>加總 - 5/16-down</t>
  </si>
  <si>
    <t>加總 - 5/23-down</t>
  </si>
  <si>
    <t>加總 - 5/30-down</t>
  </si>
  <si>
    <t>6/6-down</t>
    <phoneticPr fontId="1" type="noConversion"/>
  </si>
  <si>
    <t>啟碁</t>
  </si>
  <si>
    <t>信邦</t>
  </si>
  <si>
    <t>中鼎</t>
  </si>
  <si>
    <t>彩晶</t>
  </si>
  <si>
    <t>致伸</t>
  </si>
  <si>
    <t>文曄</t>
  </si>
  <si>
    <t>金像電</t>
  </si>
  <si>
    <t>佳世達</t>
  </si>
  <si>
    <t>旭富</t>
  </si>
  <si>
    <t>和大</t>
  </si>
  <si>
    <t>味全</t>
  </si>
  <si>
    <t>超豐</t>
  </si>
  <si>
    <t>神達</t>
  </si>
  <si>
    <t>榮成</t>
  </si>
  <si>
    <t>鑽全</t>
  </si>
  <si>
    <t>南紡</t>
  </si>
  <si>
    <t>橋椿</t>
  </si>
  <si>
    <t>閎暉</t>
  </si>
  <si>
    <t>宏正</t>
  </si>
  <si>
    <t>晶睿</t>
  </si>
  <si>
    <t>建漢</t>
  </si>
  <si>
    <t>華票</t>
  </si>
  <si>
    <t>宏全</t>
  </si>
  <si>
    <t>普安</t>
  </si>
  <si>
    <t>正崴</t>
  </si>
  <si>
    <t>佳能</t>
  </si>
  <si>
    <t>強茂</t>
  </si>
  <si>
    <t>漢平</t>
  </si>
  <si>
    <t>錩泰</t>
  </si>
  <si>
    <t>明泰</t>
  </si>
  <si>
    <t>勁永</t>
  </si>
  <si>
    <t>華城</t>
  </si>
  <si>
    <t>力山</t>
  </si>
  <si>
    <t>競國</t>
  </si>
  <si>
    <t>國賓</t>
  </si>
  <si>
    <t>微星</t>
  </si>
  <si>
    <t>三商壽</t>
  </si>
  <si>
    <t>義隆</t>
  </si>
  <si>
    <t>兆赫</t>
  </si>
  <si>
    <t>百和</t>
  </si>
  <si>
    <t>昱晶</t>
  </si>
  <si>
    <t>宏致</t>
  </si>
  <si>
    <t>奇鋐</t>
  </si>
  <si>
    <t>盟立</t>
  </si>
  <si>
    <t>華邦電</t>
  </si>
  <si>
    <t>敦南</t>
  </si>
  <si>
    <t>台光電</t>
  </si>
  <si>
    <t>燁輝</t>
  </si>
  <si>
    <t>敦泰</t>
  </si>
  <si>
    <t>聯鈞</t>
  </si>
  <si>
    <t>FB上証</t>
  </si>
  <si>
    <t>南茂</t>
  </si>
  <si>
    <t>和鑫</t>
  </si>
  <si>
    <t>允強</t>
  </si>
  <si>
    <t>鉅祥</t>
  </si>
  <si>
    <t>廣宇</t>
  </si>
  <si>
    <t>耿鼎</t>
  </si>
  <si>
    <t>興航</t>
  </si>
  <si>
    <t>三洋電</t>
  </si>
  <si>
    <t>樺漢</t>
  </si>
  <si>
    <t>景碩</t>
  </si>
  <si>
    <t>立積</t>
  </si>
  <si>
    <t>愛普</t>
  </si>
  <si>
    <t>瀚荃</t>
  </si>
  <si>
    <t>王品</t>
  </si>
  <si>
    <t>富邦媒</t>
  </si>
  <si>
    <t>達麗</t>
  </si>
  <si>
    <t>承啟</t>
  </si>
  <si>
    <t>碩天</t>
  </si>
  <si>
    <t>神基</t>
  </si>
  <si>
    <t>巨庭</t>
  </si>
  <si>
    <t>光群雷</t>
  </si>
  <si>
    <t>全科</t>
  </si>
  <si>
    <t>佳必琪</t>
  </si>
  <si>
    <t>6/13-down</t>
    <phoneticPr fontId="1" type="noConversion"/>
  </si>
  <si>
    <t>加總 - 6/6-down</t>
  </si>
  <si>
    <t>加總 - 6/13-down</t>
  </si>
  <si>
    <t>3023 信邦</t>
  </si>
  <si>
    <t>元大台灣50反1</t>
  </si>
  <si>
    <t>元大台灣50</t>
  </si>
  <si>
    <t>元大滬深300正2</t>
  </si>
  <si>
    <t>乙盛-KY</t>
  </si>
  <si>
    <t>豐祥-KY</t>
  </si>
  <si>
    <t>綠悅-KY</t>
  </si>
  <si>
    <t>矽力-KY</t>
  </si>
  <si>
    <t>慧洋-KY</t>
  </si>
  <si>
    <t>廣華-KY</t>
  </si>
  <si>
    <t>捷敏-KY</t>
  </si>
  <si>
    <t>中租-KY</t>
  </si>
  <si>
    <t>鎧勝-KY</t>
  </si>
  <si>
    <t>京元電子</t>
  </si>
  <si>
    <t>FB上証正2</t>
  </si>
  <si>
    <t>臻鼎-KY</t>
  </si>
  <si>
    <t>永冠-KY</t>
  </si>
  <si>
    <t>金麗-KY</t>
  </si>
  <si>
    <t>美食-KY</t>
  </si>
  <si>
    <t>世芯-KY</t>
  </si>
  <si>
    <t>科納-KY</t>
  </si>
  <si>
    <t>恩德</t>
  </si>
  <si>
    <t>麗豐-KY</t>
  </si>
  <si>
    <t>康聯-KY</t>
  </si>
  <si>
    <t>六暉-KY</t>
  </si>
  <si>
    <t>英利-KY</t>
  </si>
  <si>
    <t>佐登-KY</t>
  </si>
  <si>
    <t>鈺齊-KY</t>
  </si>
  <si>
    <t>訊芯-KY</t>
  </si>
  <si>
    <t>6/20-down</t>
    <phoneticPr fontId="1" type="noConversion"/>
  </si>
  <si>
    <t>6/27-down</t>
    <phoneticPr fontId="1" type="noConversion"/>
  </si>
  <si>
    <t>加總 - 6/20-down</t>
  </si>
  <si>
    <t>加總 - 6/27-down</t>
  </si>
  <si>
    <t>7/11-down</t>
    <phoneticPr fontId="1" type="noConversion"/>
  </si>
  <si>
    <t>加總 - 7/11-down</t>
  </si>
  <si>
    <t>高林股</t>
  </si>
  <si>
    <t>7/18-down</t>
    <phoneticPr fontId="1" type="noConversion"/>
  </si>
  <si>
    <t>7/25-down</t>
    <phoneticPr fontId="1" type="noConversion"/>
  </si>
  <si>
    <t>永新-KY</t>
  </si>
  <si>
    <t>8/1-down</t>
    <phoneticPr fontId="1" type="noConversion"/>
  </si>
  <si>
    <t>加總 - 7/18-down</t>
  </si>
  <si>
    <t>加總 - 8/1-down</t>
  </si>
  <si>
    <t>加總 - 7/25-down</t>
  </si>
  <si>
    <t>00631L</t>
  </si>
  <si>
    <t>元大台灣50正2</t>
  </si>
  <si>
    <t>00664R</t>
  </si>
  <si>
    <t>國泰臺灣加權反1</t>
  </si>
  <si>
    <t>東科-KY</t>
  </si>
  <si>
    <t>8/8-down</t>
    <phoneticPr fontId="1" type="noConversion"/>
  </si>
  <si>
    <t>東明-KY</t>
  </si>
  <si>
    <t>大量</t>
  </si>
  <si>
    <t>5. ETF證券代號第六碼為K、M、S者，表示該ETF以外幣（含人民幣）交易。</t>
  </si>
  <si>
    <t>8/15-down</t>
    <phoneticPr fontId="1" type="noConversion"/>
  </si>
  <si>
    <t>國巨</t>
  </si>
  <si>
    <t>8/22-down</t>
    <phoneticPr fontId="1" type="noConversion"/>
  </si>
  <si>
    <t>8/29-down</t>
    <phoneticPr fontId="1" type="noConversion"/>
  </si>
  <si>
    <t>上緯投控</t>
  </si>
  <si>
    <t>00663L</t>
  </si>
  <si>
    <t>國泰臺灣加權正2</t>
  </si>
  <si>
    <t>台達化</t>
  </si>
  <si>
    <t>9/5-down</t>
    <phoneticPr fontId="1" type="noConversion"/>
  </si>
  <si>
    <t>加總 - 8/8-down</t>
  </si>
  <si>
    <t>加總 - 8/15-down</t>
  </si>
  <si>
    <t>加總 - 8/22-down</t>
  </si>
  <si>
    <t>加總 - 9/5-down</t>
  </si>
  <si>
    <t>加總 - 8/29-down</t>
  </si>
  <si>
    <t>3023</t>
  </si>
  <si>
    <t>長華</t>
  </si>
  <si>
    <t>福壽</t>
  </si>
  <si>
    <t>9/12-down</t>
    <phoneticPr fontId="1" type="noConversion"/>
  </si>
  <si>
    <t>錸德</t>
  </si>
  <si>
    <t>全新</t>
  </si>
  <si>
    <t>敬鵬</t>
  </si>
  <si>
    <t>光鋐</t>
  </si>
  <si>
    <t>群益證</t>
  </si>
  <si>
    <t>大同</t>
  </si>
  <si>
    <t>華夏</t>
  </si>
  <si>
    <t>*</t>
  </si>
  <si>
    <t>榮化</t>
  </si>
  <si>
    <t>東陽</t>
  </si>
  <si>
    <t>瑞智</t>
  </si>
  <si>
    <t>嘉聯益</t>
  </si>
  <si>
    <t>長興</t>
  </si>
  <si>
    <t>大亞</t>
  </si>
  <si>
    <t>光磊</t>
  </si>
  <si>
    <t>總太</t>
  </si>
  <si>
    <t>技嘉</t>
  </si>
  <si>
    <t>台聚</t>
  </si>
  <si>
    <t>新唐</t>
  </si>
  <si>
    <t>威強電</t>
  </si>
  <si>
    <t>安泰銀</t>
  </si>
  <si>
    <t>遠雄</t>
  </si>
  <si>
    <t>卜蜂</t>
  </si>
  <si>
    <t>三陽工業</t>
  </si>
  <si>
    <t>聲寶</t>
  </si>
  <si>
    <t>瀚宇博</t>
  </si>
  <si>
    <t>堤維西</t>
  </si>
  <si>
    <t>00634R</t>
  </si>
  <si>
    <t>FB上証反1</t>
  </si>
  <si>
    <t>大成鋼</t>
  </si>
  <si>
    <t>崇越</t>
  </si>
  <si>
    <t>友訊</t>
  </si>
  <si>
    <t>台揚</t>
  </si>
  <si>
    <t>健鼎</t>
  </si>
  <si>
    <t>成霖</t>
  </si>
  <si>
    <t>倉佑</t>
  </si>
  <si>
    <t>超眾</t>
  </si>
  <si>
    <t>劍麟</t>
  </si>
  <si>
    <t>飛宏</t>
  </si>
  <si>
    <t>京城銀</t>
  </si>
  <si>
    <t>至上</t>
  </si>
  <si>
    <t>順德</t>
  </si>
  <si>
    <t>00666R</t>
  </si>
  <si>
    <t>FB H股反1</t>
  </si>
  <si>
    <t>宏益</t>
  </si>
  <si>
    <t>菱生</t>
  </si>
  <si>
    <t>中橡</t>
  </si>
  <si>
    <t>FB深100</t>
  </si>
  <si>
    <t>遠東銀</t>
  </si>
  <si>
    <t>亞德客-KY</t>
  </si>
  <si>
    <t>燦坤</t>
  </si>
  <si>
    <t>國揚</t>
  </si>
  <si>
    <t>晶豪科</t>
  </si>
  <si>
    <t>鼎元</t>
  </si>
  <si>
    <t>錩新</t>
  </si>
  <si>
    <t>華泰</t>
  </si>
  <si>
    <t>致茂</t>
  </si>
  <si>
    <t>永大</t>
  </si>
  <si>
    <t>群電</t>
  </si>
  <si>
    <t>台橡</t>
  </si>
  <si>
    <t>新纖</t>
  </si>
  <si>
    <t>精成科</t>
  </si>
  <si>
    <t>春源</t>
  </si>
  <si>
    <t>新光鋼</t>
  </si>
  <si>
    <t>精元</t>
  </si>
  <si>
    <t>聯茂</t>
  </si>
  <si>
    <t>冠德</t>
  </si>
  <si>
    <t>正達</t>
  </si>
  <si>
    <t>漢唐</t>
  </si>
  <si>
    <t>達方</t>
  </si>
  <si>
    <t>盛餘</t>
  </si>
  <si>
    <t>定穎</t>
  </si>
  <si>
    <t>華固</t>
  </si>
  <si>
    <t>晶技</t>
  </si>
  <si>
    <t>華紙</t>
  </si>
  <si>
    <t>建準</t>
  </si>
  <si>
    <t>南僑</t>
  </si>
  <si>
    <t>力鵬</t>
  </si>
  <si>
    <t>藍天</t>
  </si>
  <si>
    <t>豐興</t>
  </si>
  <si>
    <t>建大</t>
  </si>
  <si>
    <t>太子</t>
  </si>
  <si>
    <t>飛捷</t>
  </si>
  <si>
    <t>巨路</t>
  </si>
  <si>
    <t>國喬</t>
  </si>
  <si>
    <t>和桐</t>
  </si>
  <si>
    <t>東貝</t>
  </si>
  <si>
    <t>英瑞-KY</t>
  </si>
  <si>
    <t>嘉彰</t>
  </si>
  <si>
    <t>00641R</t>
  </si>
  <si>
    <t>FB日本反1</t>
  </si>
  <si>
    <t>廣豐</t>
  </si>
  <si>
    <t>新至陞</t>
  </si>
  <si>
    <t>凌巨</t>
  </si>
  <si>
    <t>萬海</t>
  </si>
  <si>
    <t>中砂</t>
  </si>
  <si>
    <t>永信</t>
  </si>
  <si>
    <t>泰豐</t>
  </si>
  <si>
    <t>年興</t>
  </si>
  <si>
    <t>創意</t>
  </si>
  <si>
    <t>FH滬深</t>
  </si>
  <si>
    <t>中化</t>
  </si>
  <si>
    <t>同欣電</t>
  </si>
  <si>
    <t>四維航</t>
  </si>
  <si>
    <t>華映</t>
  </si>
  <si>
    <t>亞力</t>
  </si>
  <si>
    <t>國泰中國A50</t>
  </si>
  <si>
    <t>利勤</t>
  </si>
  <si>
    <t>聯華</t>
  </si>
  <si>
    <t>00638R</t>
  </si>
  <si>
    <t>元大滬深300反1</t>
  </si>
  <si>
    <t>精誠</t>
  </si>
  <si>
    <t>00642U</t>
  </si>
  <si>
    <t>元大S&amp;P石油</t>
  </si>
  <si>
    <t>盛群</t>
  </si>
  <si>
    <t>福興</t>
  </si>
  <si>
    <t>台虹</t>
  </si>
  <si>
    <t>中航</t>
  </si>
  <si>
    <t>伸興</t>
  </si>
  <si>
    <t>榮運</t>
  </si>
  <si>
    <t>致新</t>
  </si>
  <si>
    <t>龍邦</t>
  </si>
  <si>
    <t>淘帝-KY</t>
  </si>
  <si>
    <t>櫻花</t>
  </si>
  <si>
    <t>華新</t>
  </si>
  <si>
    <t>興勤</t>
  </si>
  <si>
    <t>麗嬰房</t>
  </si>
  <si>
    <t>三商</t>
  </si>
  <si>
    <t>台船</t>
  </si>
  <si>
    <t>浩鑫</t>
  </si>
  <si>
    <t>新保</t>
  </si>
  <si>
    <t>健策</t>
  </si>
  <si>
    <t>元大上證50</t>
  </si>
  <si>
    <t>百達-KY</t>
  </si>
  <si>
    <t>智伸科</t>
  </si>
  <si>
    <t>GIS-KY</t>
  </si>
  <si>
    <t>全國</t>
  </si>
  <si>
    <t>聯成</t>
  </si>
  <si>
    <t>達運</t>
  </si>
  <si>
    <t>皇翔</t>
  </si>
  <si>
    <t>台開</t>
  </si>
  <si>
    <t>旭隼</t>
  </si>
  <si>
    <t>三星</t>
  </si>
  <si>
    <t>大榮</t>
  </si>
  <si>
    <t>中興電</t>
  </si>
  <si>
    <t>偉詮電</t>
  </si>
  <si>
    <t>華孚</t>
  </si>
  <si>
    <t>泰碩</t>
  </si>
  <si>
    <t>亞弘電</t>
  </si>
  <si>
    <t>永光</t>
  </si>
  <si>
    <t>承業醫</t>
  </si>
  <si>
    <t>大統益</t>
  </si>
  <si>
    <t>中鋼構</t>
  </si>
  <si>
    <t>南六</t>
  </si>
  <si>
    <t>鑫禾</t>
  </si>
  <si>
    <t>可寧衛</t>
  </si>
  <si>
    <t>台紙</t>
  </si>
  <si>
    <t>禾伸堂</t>
  </si>
  <si>
    <t>信昌化</t>
  </si>
  <si>
    <t>喬山</t>
  </si>
  <si>
    <t>漢翔</t>
  </si>
  <si>
    <t>信錦</t>
  </si>
  <si>
    <t>華東</t>
  </si>
  <si>
    <t>中保</t>
  </si>
  <si>
    <t>鼎固-KY</t>
  </si>
  <si>
    <t>裕融</t>
  </si>
  <si>
    <t>泰山</t>
  </si>
  <si>
    <t>和成</t>
  </si>
  <si>
    <t>皇鼎</t>
  </si>
  <si>
    <t>訊連</t>
  </si>
  <si>
    <t>環泥</t>
  </si>
  <si>
    <t>毅嘉</t>
  </si>
  <si>
    <t>揚明光</t>
  </si>
  <si>
    <t>慧友</t>
  </si>
  <si>
    <t>特力</t>
  </si>
  <si>
    <t>長虹</t>
  </si>
  <si>
    <t>東台</t>
  </si>
  <si>
    <t>光聖</t>
  </si>
  <si>
    <t>新興</t>
  </si>
  <si>
    <t>潤隆</t>
  </si>
  <si>
    <t>台苯</t>
  </si>
  <si>
    <t>宏泰</t>
  </si>
  <si>
    <t>台勝科</t>
  </si>
  <si>
    <t>威盛</t>
  </si>
  <si>
    <t>地球</t>
  </si>
  <si>
    <t>勤誠</t>
  </si>
  <si>
    <t>南港</t>
  </si>
  <si>
    <t>宏普</t>
  </si>
  <si>
    <t>康友-KY</t>
  </si>
  <si>
    <t>寶一</t>
  </si>
  <si>
    <t>愛之味</t>
  </si>
  <si>
    <t>興泰</t>
  </si>
  <si>
    <t>五鼎</t>
  </si>
  <si>
    <t>虹冠電</t>
  </si>
  <si>
    <t>通嘉</t>
  </si>
  <si>
    <t>味王</t>
  </si>
  <si>
    <t>所羅門</t>
  </si>
  <si>
    <t>志聖</t>
  </si>
  <si>
    <t>勝悅-KY</t>
  </si>
  <si>
    <t>力麗</t>
  </si>
  <si>
    <t>敦陽科</t>
  </si>
  <si>
    <t>萬企</t>
  </si>
  <si>
    <t>拓凱</t>
  </si>
  <si>
    <t>福貞-KY</t>
  </si>
  <si>
    <t>大台北</t>
  </si>
  <si>
    <t>大成</t>
  </si>
  <si>
    <t>基勝-KY</t>
  </si>
  <si>
    <t>大洋</t>
  </si>
  <si>
    <t>山隆</t>
  </si>
  <si>
    <t>喬鼎</t>
  </si>
  <si>
    <t>立萬利</t>
  </si>
  <si>
    <t>維熹</t>
  </si>
  <si>
    <t>豐藝</t>
  </si>
  <si>
    <t>大魯閣</t>
  </si>
  <si>
    <t>聯發</t>
  </si>
  <si>
    <t>凱撒衛</t>
  </si>
  <si>
    <t>第一店</t>
  </si>
  <si>
    <t>鄉林</t>
  </si>
  <si>
    <t>菱光</t>
  </si>
  <si>
    <t>日勝生</t>
  </si>
  <si>
    <t>TPK-KY</t>
  </si>
  <si>
    <t>永豐餘</t>
  </si>
  <si>
    <t>01002T</t>
  </si>
  <si>
    <t>土銀國泰R1</t>
  </si>
  <si>
    <t>康舒</t>
  </si>
  <si>
    <t>旺宏</t>
  </si>
  <si>
    <t>統一證</t>
  </si>
  <si>
    <t>泰鼎-KY</t>
  </si>
  <si>
    <t>欣興</t>
  </si>
  <si>
    <t>欣陸</t>
  </si>
  <si>
    <t>01007T</t>
  </si>
  <si>
    <t>兆豐國泰R2</t>
  </si>
  <si>
    <t>國票金</t>
  </si>
  <si>
    <t>聚陽</t>
  </si>
  <si>
    <t>華晶科</t>
  </si>
  <si>
    <t>奇美材</t>
  </si>
  <si>
    <t>中環</t>
  </si>
  <si>
    <t>東聯</t>
  </si>
  <si>
    <t>東森</t>
  </si>
  <si>
    <t>01003T</t>
  </si>
  <si>
    <t>兆豐新光R1</t>
  </si>
  <si>
    <t>台中銀</t>
  </si>
  <si>
    <t>晶華</t>
  </si>
  <si>
    <t>中石化</t>
  </si>
  <si>
    <t>太極</t>
  </si>
  <si>
    <t>智原</t>
  </si>
  <si>
    <t>智易</t>
  </si>
  <si>
    <t>農林</t>
  </si>
  <si>
    <t>聯上發</t>
  </si>
  <si>
    <t>陽明</t>
  </si>
  <si>
    <t>統一實</t>
  </si>
  <si>
    <t>為升</t>
  </si>
  <si>
    <t>必翔</t>
  </si>
  <si>
    <t>宏盛</t>
  </si>
  <si>
    <t>裕民</t>
  </si>
  <si>
    <t>金寶</t>
  </si>
  <si>
    <t>瑞儀</t>
  </si>
  <si>
    <t>百和興業-KY</t>
  </si>
  <si>
    <t>元晶</t>
  </si>
  <si>
    <t>茂林-KY</t>
  </si>
  <si>
    <t>南帝</t>
  </si>
  <si>
    <t>國產</t>
  </si>
  <si>
    <t>正隆</t>
  </si>
  <si>
    <t>昇陽光電</t>
  </si>
  <si>
    <t>元富證</t>
  </si>
  <si>
    <t>高雄銀</t>
  </si>
  <si>
    <t>神隆</t>
  </si>
  <si>
    <t>精英</t>
  </si>
  <si>
    <t>華立</t>
  </si>
  <si>
    <t>國建</t>
  </si>
  <si>
    <t>奇偶</t>
  </si>
  <si>
    <t>嘉泥</t>
  </si>
  <si>
    <t>光罩</t>
  </si>
  <si>
    <t>楠梓電</t>
  </si>
  <si>
    <t>益航</t>
  </si>
  <si>
    <t>燿華</t>
  </si>
  <si>
    <t>再生-KY</t>
  </si>
  <si>
    <t>凌陽</t>
  </si>
  <si>
    <t>云辰</t>
  </si>
  <si>
    <t>玉晶光</t>
  </si>
  <si>
    <t>隆達</t>
  </si>
  <si>
    <t>志超</t>
  </si>
  <si>
    <t>震旦行</t>
  </si>
  <si>
    <t>中工</t>
  </si>
  <si>
    <t>全台</t>
  </si>
  <si>
    <t>中鴻</t>
  </si>
  <si>
    <t>凌華</t>
  </si>
  <si>
    <t>東和鋼鐵</t>
  </si>
  <si>
    <t>京城</t>
  </si>
  <si>
    <t>中華</t>
  </si>
  <si>
    <t>聯陽</t>
  </si>
  <si>
    <t>松翰</t>
  </si>
  <si>
    <t>日友</t>
  </si>
  <si>
    <t>揚智</t>
  </si>
  <si>
    <t>國碩</t>
  </si>
  <si>
    <t>亞聚</t>
  </si>
  <si>
    <t>今國光</t>
  </si>
  <si>
    <t>和益</t>
  </si>
  <si>
    <t>台產</t>
  </si>
  <si>
    <t>達能</t>
  </si>
  <si>
    <t>鎰勝</t>
  </si>
  <si>
    <t>臺鹽</t>
  </si>
  <si>
    <t>集盛</t>
  </si>
  <si>
    <t>益登</t>
  </si>
  <si>
    <t>燦星網</t>
  </si>
  <si>
    <t>亞翔</t>
  </si>
  <si>
    <t>興農</t>
  </si>
  <si>
    <t>奇力新</t>
  </si>
  <si>
    <t>國精化</t>
  </si>
  <si>
    <t>佳醫</t>
  </si>
  <si>
    <t>泰銘</t>
  </si>
  <si>
    <t>台南</t>
  </si>
  <si>
    <t>彰源</t>
  </si>
  <si>
    <t>矽格</t>
  </si>
  <si>
    <t>廣隆</t>
  </si>
  <si>
    <t>事欣科</t>
  </si>
  <si>
    <t>洋華</t>
  </si>
  <si>
    <t>名軒</t>
  </si>
  <si>
    <t>宏遠</t>
  </si>
  <si>
    <t>懷特</t>
  </si>
  <si>
    <t>訊舟</t>
  </si>
  <si>
    <t>昆盈</t>
  </si>
  <si>
    <t>南電</t>
  </si>
  <si>
    <t>尖點</t>
  </si>
  <si>
    <t>勤美</t>
  </si>
  <si>
    <t>友通</t>
  </si>
  <si>
    <t>聯邦銀</t>
  </si>
  <si>
    <t>威健</t>
  </si>
  <si>
    <t>帆宣</t>
  </si>
  <si>
    <t>大億</t>
  </si>
  <si>
    <t>雃博</t>
  </si>
  <si>
    <t>台表科</t>
  </si>
  <si>
    <t>新巨</t>
  </si>
  <si>
    <t>嘉晶</t>
  </si>
  <si>
    <t>正文</t>
  </si>
  <si>
    <t>詮欣</t>
  </si>
  <si>
    <t>強盛</t>
  </si>
  <si>
    <t>友旺</t>
  </si>
  <si>
    <t>神腦</t>
  </si>
  <si>
    <t>福懋科</t>
  </si>
  <si>
    <t>全智科</t>
  </si>
  <si>
    <t>台通</t>
  </si>
  <si>
    <t>好樂迪</t>
  </si>
  <si>
    <t>鈺德</t>
  </si>
  <si>
    <t>銘異</t>
  </si>
  <si>
    <t>雄獅</t>
  </si>
  <si>
    <t>宏齊</t>
  </si>
  <si>
    <t>宜進</t>
  </si>
  <si>
    <t>揚博</t>
  </si>
  <si>
    <t>京鼎</t>
  </si>
  <si>
    <t>譁裕</t>
  </si>
  <si>
    <t>萬洲</t>
  </si>
  <si>
    <t>仲琦</t>
  </si>
  <si>
    <t>冠西電</t>
  </si>
  <si>
    <t>谷崧</t>
  </si>
  <si>
    <t>高力</t>
  </si>
  <si>
    <t>第一保</t>
  </si>
  <si>
    <t>國光生</t>
  </si>
  <si>
    <t>振樺電</t>
  </si>
  <si>
    <t>大華</t>
  </si>
  <si>
    <t>昭輝</t>
  </si>
  <si>
    <t>一詮</t>
  </si>
  <si>
    <t>晟銘電</t>
  </si>
  <si>
    <t>佰鴻</t>
  </si>
  <si>
    <t>偉訓</t>
  </si>
  <si>
    <t>友勁</t>
  </si>
  <si>
    <t>信義</t>
  </si>
  <si>
    <t>台榮</t>
  </si>
  <si>
    <t>弘裕</t>
  </si>
  <si>
    <t>海華</t>
  </si>
  <si>
    <t>華擎</t>
  </si>
  <si>
    <t>明基材</t>
  </si>
  <si>
    <t>中電</t>
  </si>
  <si>
    <t>旺詮</t>
  </si>
  <si>
    <t>力特</t>
  </si>
  <si>
    <t>辛耘</t>
  </si>
  <si>
    <t>炎洲</t>
  </si>
  <si>
    <t>貿聯-KY</t>
  </si>
  <si>
    <t>健和興</t>
  </si>
  <si>
    <t>如興</t>
  </si>
  <si>
    <t>幸福</t>
  </si>
  <si>
    <t>聯華食</t>
  </si>
  <si>
    <t>全友</t>
  </si>
  <si>
    <t>聯昌</t>
  </si>
  <si>
    <t>傳奇</t>
  </si>
  <si>
    <t>大洋-KY</t>
  </si>
  <si>
    <t>榮創</t>
  </si>
  <si>
    <t>中化生</t>
  </si>
  <si>
    <t>官田鋼</t>
  </si>
  <si>
    <t>美隆電</t>
  </si>
  <si>
    <t>六福</t>
  </si>
  <si>
    <t>誠研</t>
  </si>
  <si>
    <t>龍燈-KY</t>
  </si>
  <si>
    <t>君耀-KY</t>
  </si>
  <si>
    <t>全漢</t>
  </si>
  <si>
    <t>映泰</t>
  </si>
  <si>
    <t>華建</t>
  </si>
  <si>
    <t>達欣工</t>
  </si>
  <si>
    <t>嘉澤</t>
  </si>
  <si>
    <t>裕日車</t>
  </si>
  <si>
    <t>永裕</t>
  </si>
  <si>
    <t>本盟</t>
  </si>
  <si>
    <t>花仙子</t>
  </si>
  <si>
    <t>寒舍</t>
  </si>
  <si>
    <t>建國</t>
  </si>
  <si>
    <t>悠克</t>
  </si>
  <si>
    <t>百一</t>
  </si>
  <si>
    <t>帝寶</t>
  </si>
  <si>
    <t>羅昇</t>
  </si>
  <si>
    <t>台汽電</t>
  </si>
  <si>
    <t>科妍</t>
  </si>
  <si>
    <t>川湖</t>
  </si>
  <si>
    <t>圓剛</t>
  </si>
  <si>
    <t>敦吉</t>
  </si>
  <si>
    <t>豐達科</t>
  </si>
  <si>
    <t>昇貿</t>
  </si>
  <si>
    <t>材料-KY</t>
  </si>
  <si>
    <t>東鹼</t>
  </si>
  <si>
    <t>寶隆</t>
  </si>
  <si>
    <t>台航</t>
  </si>
  <si>
    <t>銘鈺</t>
  </si>
  <si>
    <t>車王電</t>
  </si>
  <si>
    <t>首利</t>
  </si>
  <si>
    <t>中宇</t>
  </si>
  <si>
    <t>艾美特-KY</t>
  </si>
  <si>
    <t>太設</t>
  </si>
  <si>
    <t>宏璟</t>
  </si>
  <si>
    <t>德律</t>
  </si>
  <si>
    <t>上福</t>
  </si>
  <si>
    <t>聚鼎</t>
  </si>
  <si>
    <t>中聯資源</t>
  </si>
  <si>
    <t>嘉裕</t>
  </si>
  <si>
    <t>海光</t>
  </si>
  <si>
    <t>怡利電</t>
  </si>
  <si>
    <t>新建</t>
  </si>
  <si>
    <t>潤弘</t>
  </si>
  <si>
    <t>立德</t>
  </si>
  <si>
    <t>日電貿</t>
  </si>
  <si>
    <t>融程電</t>
  </si>
  <si>
    <t>誠創</t>
  </si>
  <si>
    <t>尚志</t>
  </si>
  <si>
    <t>圓展</t>
  </si>
  <si>
    <t>佳凌</t>
  </si>
  <si>
    <t>居易</t>
  </si>
  <si>
    <t>迅杰</t>
  </si>
  <si>
    <t>三發地產</t>
  </si>
  <si>
    <t>夆典</t>
  </si>
  <si>
    <t>00650L</t>
  </si>
  <si>
    <t>FH香港正2</t>
  </si>
  <si>
    <t>福懋油</t>
  </si>
  <si>
    <t>華電</t>
  </si>
  <si>
    <t>華榮</t>
  </si>
  <si>
    <t>生達</t>
  </si>
  <si>
    <t>三晃</t>
  </si>
  <si>
    <t>士紙</t>
  </si>
  <si>
    <t>第一銅</t>
  </si>
  <si>
    <t>立隆電</t>
  </si>
  <si>
    <t>根基</t>
  </si>
  <si>
    <t>增你強</t>
  </si>
  <si>
    <t>零壹</t>
  </si>
  <si>
    <t>達邁</t>
  </si>
  <si>
    <t>眾達-KY</t>
  </si>
  <si>
    <t>聚碩</t>
  </si>
  <si>
    <t>富鼎</t>
  </si>
  <si>
    <t>三芳</t>
  </si>
  <si>
    <t>杏輝</t>
  </si>
  <si>
    <t>勝一</t>
  </si>
  <si>
    <t>新產</t>
  </si>
  <si>
    <t>力達-KY</t>
  </si>
  <si>
    <t>富爾特</t>
  </si>
  <si>
    <t>9/19-down</t>
    <phoneticPr fontId="1" type="noConversion"/>
  </si>
  <si>
    <t>加總 - 9/19-down</t>
  </si>
  <si>
    <t>加總 - 9/12-down</t>
  </si>
  <si>
    <t>D</t>
    <phoneticPr fontId="1" type="noConversion"/>
  </si>
  <si>
    <t>國泰美國道瓊</t>
  </si>
  <si>
    <t>00672L</t>
  </si>
  <si>
    <t>元大S&amp;P原油正2</t>
  </si>
  <si>
    <t>台灣高鐵</t>
  </si>
  <si>
    <t>潤泰材</t>
  </si>
  <si>
    <t>00665L</t>
  </si>
  <si>
    <t>FB H股正2</t>
  </si>
  <si>
    <t>華新科</t>
  </si>
  <si>
    <t>美亞</t>
  </si>
  <si>
    <t>工信</t>
  </si>
  <si>
    <t>運錩</t>
  </si>
  <si>
    <t>金衛-DR</t>
  </si>
  <si>
    <t>廣越</t>
  </si>
  <si>
    <t>雷虎</t>
  </si>
  <si>
    <t>智寶</t>
  </si>
  <si>
    <t>高興昌</t>
  </si>
  <si>
    <t>04694P</t>
  </si>
  <si>
    <t>富邦2D</t>
  </si>
  <si>
    <t>鈺邦</t>
  </si>
  <si>
    <t>05706P</t>
  </si>
  <si>
    <t>大立光富邦62售08</t>
  </si>
  <si>
    <t>中和</t>
  </si>
  <si>
    <t>麗正</t>
  </si>
  <si>
    <t>康控-KY</t>
  </si>
  <si>
    <t>淳安</t>
  </si>
  <si>
    <t>00640L</t>
  </si>
  <si>
    <t>FB日本正2</t>
  </si>
  <si>
    <t>太空梭</t>
  </si>
  <si>
    <t>00651R</t>
  </si>
  <si>
    <t>FH香港反1</t>
  </si>
  <si>
    <t>宇瞻</t>
  </si>
  <si>
    <t>昇陽</t>
  </si>
  <si>
    <t>中再保</t>
  </si>
  <si>
    <t>憶聲</t>
  </si>
  <si>
    <t>00635U</t>
  </si>
  <si>
    <t>元大S&amp;P黃金</t>
  </si>
  <si>
    <t>岱宇</t>
  </si>
  <si>
    <t>鳳凰</t>
  </si>
  <si>
    <t>勤益控</t>
  </si>
  <si>
    <t>旺旺保</t>
  </si>
  <si>
    <t>春雨</t>
  </si>
  <si>
    <t>櫻花建</t>
  </si>
  <si>
    <t>三商電</t>
  </si>
  <si>
    <t>億泰</t>
  </si>
  <si>
    <t>厚生</t>
  </si>
  <si>
    <t>新美齊</t>
  </si>
  <si>
    <t>統領</t>
  </si>
  <si>
    <t>隆大</t>
  </si>
  <si>
    <t>欣天然</t>
  </si>
  <si>
    <t>世紀鋼</t>
  </si>
  <si>
    <t>蔚華科</t>
  </si>
  <si>
    <t>固緯</t>
  </si>
  <si>
    <t>華興</t>
  </si>
  <si>
    <t>弘憶股</t>
  </si>
  <si>
    <t>環科</t>
  </si>
  <si>
    <t>新紡</t>
  </si>
  <si>
    <t>利華</t>
  </si>
  <si>
    <t>柏承</t>
  </si>
  <si>
    <t>山林水</t>
  </si>
  <si>
    <t>佳和</t>
  </si>
  <si>
    <t>今皓</t>
  </si>
  <si>
    <t>達興材料</t>
  </si>
  <si>
    <t>遠雄港</t>
  </si>
  <si>
    <t>金橋</t>
  </si>
  <si>
    <t>陞泰</t>
  </si>
  <si>
    <t>新海</t>
  </si>
  <si>
    <t>新麗</t>
  </si>
  <si>
    <t>宏和</t>
  </si>
  <si>
    <t>新鋼</t>
  </si>
  <si>
    <t>東泥</t>
  </si>
  <si>
    <t>台數科</t>
  </si>
  <si>
    <t>客思達-KY</t>
  </si>
  <si>
    <t>艾笛森</t>
  </si>
  <si>
    <t>2881A</t>
  </si>
  <si>
    <t>富邦特</t>
  </si>
  <si>
    <t>美喆-KY</t>
  </si>
  <si>
    <t>00675L</t>
  </si>
  <si>
    <t>FB臺灣加權正2</t>
  </si>
  <si>
    <t>富邦金凱基65購01</t>
  </si>
  <si>
    <t>聚亨</t>
  </si>
  <si>
    <t>良得電</t>
  </si>
  <si>
    <t>中石化富邦65購01</t>
  </si>
  <si>
    <t>宏達電元大64購02</t>
  </si>
  <si>
    <t>06407P</t>
  </si>
  <si>
    <t>TPK群益66售02</t>
  </si>
  <si>
    <t>00648R</t>
  </si>
  <si>
    <t>元大S&amp;P500反1</t>
  </si>
  <si>
    <t>00669R</t>
  </si>
  <si>
    <t>國泰美國道瓊反1</t>
  </si>
  <si>
    <t>茂矽</t>
  </si>
  <si>
    <t>00655L</t>
  </si>
  <si>
    <t>國泰中國A50正2</t>
  </si>
  <si>
    <t>00656R</t>
  </si>
  <si>
    <t>國泰中國A50反1</t>
  </si>
  <si>
    <t>105年11月21日 外資及陸資買賣超彙總表 (股)</t>
  </si>
  <si>
    <t>新世紀</t>
  </si>
  <si>
    <t>英業達元大65購01</t>
  </si>
  <si>
    <t>華廣</t>
  </si>
  <si>
    <t>東和</t>
  </si>
  <si>
    <t>群創國票66購01</t>
  </si>
  <si>
    <t>匯僑</t>
  </si>
  <si>
    <t>華冠</t>
  </si>
  <si>
    <t>巨騰-DR</t>
  </si>
  <si>
    <t>華邦電兆豐63購01</t>
  </si>
  <si>
    <t>群創群益63購05</t>
  </si>
  <si>
    <t>06647P</t>
  </si>
  <si>
    <t>華新群益65售01</t>
  </si>
  <si>
    <t>新利虹</t>
  </si>
  <si>
    <t>遠見</t>
  </si>
  <si>
    <t>光鼎</t>
  </si>
  <si>
    <t>中壽群益64購01</t>
  </si>
  <si>
    <t>連宇</t>
  </si>
  <si>
    <t>康師傅-DR</t>
  </si>
  <si>
    <t>裕豐</t>
  </si>
  <si>
    <t>聯穎</t>
  </si>
  <si>
    <t>亞諾法</t>
  </si>
  <si>
    <t>神州-DR</t>
  </si>
  <si>
    <t>同方友友-DR</t>
  </si>
  <si>
    <t>恆大</t>
  </si>
  <si>
    <t>榮星</t>
  </si>
  <si>
    <t>和椿</t>
  </si>
  <si>
    <t>昱晶第一61購01</t>
  </si>
  <si>
    <t>矽統</t>
  </si>
  <si>
    <t>中櫃</t>
  </si>
  <si>
    <t>統一HK</t>
  </si>
  <si>
    <t>富邦20</t>
  </si>
  <si>
    <t>和康生</t>
  </si>
  <si>
    <t>三福化</t>
  </si>
  <si>
    <t>國泰金元大63購02</t>
  </si>
  <si>
    <t>元石油元大64購01</t>
  </si>
  <si>
    <t>05257P</t>
  </si>
  <si>
    <t>台積電元大63售02</t>
  </si>
  <si>
    <t>05852P</t>
  </si>
  <si>
    <t>宏達電元富63售03</t>
  </si>
  <si>
    <t>瑞利</t>
  </si>
  <si>
    <t>麗臺</t>
  </si>
  <si>
    <t>群益深証中小</t>
  </si>
  <si>
    <t>寶滬深兆豐62購02</t>
  </si>
  <si>
    <t>TPK國泰64購01</t>
  </si>
  <si>
    <t>中釉</t>
  </si>
  <si>
    <t>力銘</t>
  </si>
  <si>
    <t>科風</t>
  </si>
  <si>
    <t>國泰金元富64購03</t>
  </si>
  <si>
    <t>國泰金中信65購01</t>
  </si>
  <si>
    <t>大東</t>
  </si>
  <si>
    <t>美吾華</t>
  </si>
  <si>
    <t>氣立</t>
  </si>
  <si>
    <t>捷泰</t>
  </si>
  <si>
    <t>佳龍</t>
  </si>
  <si>
    <t>FB NASDAQ</t>
  </si>
  <si>
    <t>海悅</t>
  </si>
  <si>
    <t>夏都</t>
  </si>
  <si>
    <t>無敵</t>
  </si>
  <si>
    <t>威宏-KY</t>
  </si>
  <si>
    <t>阿瘦</t>
  </si>
  <si>
    <t>康那香</t>
  </si>
  <si>
    <t>星通</t>
  </si>
  <si>
    <t>建碁</t>
  </si>
  <si>
    <t>牌告日期  牌告日期:1051121</t>
  </si>
  <si>
    <t>6116 彩晶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</si>
</sst>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4" formatCode="_-&quot;$&quot;* #,##0.00_-;\-&quot;$&quot;* #,##0.00_-;_-&quot;$&quot;* &quot;-&quot;??_-;_-@_-"/>
    <numFmt numFmtId="43" formatCode="_-* #,##0.00_-;\-* #,##0.00_-;_-* &quot;-&quot;??_-;_-@_-"/>
    <numFmt numFmtId="176" formatCode="0.0000"/>
    <numFmt numFmtId="177" formatCode="0.0000%"/>
    <numFmt numFmtId="178" formatCode="_-* #,##0_-;\-* #,##0_-;_-* &quot;-&quot;??_-;_-@_-"/>
    <numFmt numFmtId="179" formatCode="0.000000%"/>
    <numFmt numFmtId="180" formatCode="0.00000%"/>
    <numFmt numFmtId="181" formatCode="0.000"/>
    <numFmt numFmtId="182" formatCode="0.000%"/>
    <numFmt numFmtId="183" formatCode="0.0000_ "/>
    <numFmt numFmtId="184" formatCode="m&quot;月&quot;d&quot;日&quot;"/>
    <numFmt numFmtId="185" formatCode="[$-404]aaaa;@"/>
  </numFmts>
  <fonts count="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12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4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103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0" xfId="1" applyNumberFormat="1" applyFont="1">
      <alignment vertical="center"/>
    </xf>
    <xf numFmtId="176" fontId="0" fillId="0" borderId="0" xfId="0" applyNumberFormat="1">
      <alignment vertical="center"/>
    </xf>
    <xf numFmtId="44" fontId="0" fillId="0" borderId="0" xfId="2" applyFont="1">
      <alignment vertical="center"/>
    </xf>
    <xf numFmtId="0" fontId="0" fillId="0" borderId="0" xfId="0" applyNumberFormat="1" applyAlignment="1">
      <alignment horizontal="left" vertical="center"/>
    </xf>
    <xf numFmtId="44" fontId="0" fillId="0" borderId="0" xfId="2" applyFont="1" applyAlignment="1">
      <alignment horizontal="left" vertical="center"/>
    </xf>
    <xf numFmtId="2" fontId="0" fillId="0" borderId="0" xfId="0" applyNumberFormat="1">
      <alignment vertical="center"/>
    </xf>
    <xf numFmtId="0" fontId="0" fillId="2" borderId="0" xfId="0" applyFill="1" applyAlignment="1">
      <alignment horizontal="center" vertical="center"/>
    </xf>
    <xf numFmtId="10" fontId="0" fillId="0" borderId="0" xfId="0" applyNumberFormat="1">
      <alignment vertical="center"/>
    </xf>
    <xf numFmtId="10" fontId="0" fillId="0" borderId="0" xfId="1" applyNumberFormat="1" applyFont="1">
      <alignment vertical="center"/>
    </xf>
    <xf numFmtId="177" fontId="0" fillId="0" borderId="0" xfId="1" applyNumberFormat="1" applyFont="1">
      <alignment vertical="center"/>
    </xf>
    <xf numFmtId="3" fontId="0" fillId="0" borderId="0" xfId="0" applyNumberFormat="1">
      <alignment vertical="center"/>
    </xf>
    <xf numFmtId="43" fontId="0" fillId="0" borderId="0" xfId="3" applyFont="1">
      <alignment vertical="center"/>
    </xf>
    <xf numFmtId="0" fontId="0" fillId="0" borderId="0" xfId="0" applyAlignment="1">
      <alignment horizontal="left" vertical="center"/>
    </xf>
    <xf numFmtId="0" fontId="0" fillId="0" borderId="0" xfId="1" applyNumberFormat="1" applyFont="1" applyAlignment="1">
      <alignment horizontal="left" vertical="center"/>
    </xf>
    <xf numFmtId="178" fontId="0" fillId="0" borderId="0" xfId="3" applyNumberFormat="1" applyFont="1">
      <alignment vertical="center"/>
    </xf>
    <xf numFmtId="0" fontId="0" fillId="0" borderId="0" xfId="0">
      <alignment vertical="center"/>
    </xf>
    <xf numFmtId="178" fontId="0" fillId="0" borderId="0" xfId="3" applyNumberFormat="1" applyFont="1" applyAlignment="1">
      <alignment horizontal="left" vertical="center"/>
    </xf>
    <xf numFmtId="43" fontId="0" fillId="0" borderId="0" xfId="3" applyNumberFormat="1" applyFont="1">
      <alignment vertical="center"/>
    </xf>
    <xf numFmtId="0" fontId="0" fillId="0" borderId="0" xfId="0" applyFill="1">
      <alignment vertical="center"/>
    </xf>
    <xf numFmtId="179" fontId="0" fillId="0" borderId="0" xfId="0" applyNumberFormat="1">
      <alignment vertical="center"/>
    </xf>
    <xf numFmtId="44" fontId="0" fillId="0" borderId="0" xfId="0" applyNumberFormat="1">
      <alignment vertical="center"/>
    </xf>
    <xf numFmtId="180" fontId="0" fillId="0" borderId="0" xfId="1" applyNumberFormat="1" applyFont="1">
      <alignment vertical="center"/>
    </xf>
    <xf numFmtId="0" fontId="0" fillId="0" borderId="0" xfId="2" applyNumberFormat="1" applyFont="1">
      <alignment vertical="center"/>
    </xf>
    <xf numFmtId="181" fontId="0" fillId="0" borderId="0" xfId="0" applyNumberFormat="1">
      <alignment vertical="center"/>
    </xf>
    <xf numFmtId="14" fontId="0" fillId="0" borderId="0" xfId="0" quotePrefix="1" applyNumberFormat="1">
      <alignment vertical="center"/>
    </xf>
    <xf numFmtId="0" fontId="0" fillId="0" borderId="0" xfId="0">
      <alignment vertical="center"/>
    </xf>
    <xf numFmtId="0" fontId="0" fillId="0" borderId="0" xfId="0" quotePrefix="1">
      <alignment vertical="center"/>
    </xf>
    <xf numFmtId="182" fontId="0" fillId="0" borderId="0" xfId="1" applyNumberFormat="1" applyFont="1">
      <alignment vertical="center"/>
    </xf>
    <xf numFmtId="0" fontId="0" fillId="0" borderId="0" xfId="0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quotePrefix="1" applyFill="1" applyBorder="1" applyAlignment="1">
      <alignment vertical="center"/>
    </xf>
    <xf numFmtId="14" fontId="0" fillId="0" borderId="0" xfId="0" applyNumberFormat="1" applyFill="1" applyBorder="1" applyAlignment="1">
      <alignment vertical="center"/>
    </xf>
    <xf numFmtId="0" fontId="0" fillId="0" borderId="1" xfId="0" quotePrefix="1" applyFill="1" applyBorder="1" applyAlignment="1">
      <alignment vertical="center"/>
    </xf>
    <xf numFmtId="14" fontId="0" fillId="0" borderId="1" xfId="0" applyNumberFormat="1" applyFill="1" applyBorder="1" applyAlignment="1">
      <alignment vertical="center"/>
    </xf>
    <xf numFmtId="0" fontId="0" fillId="0" borderId="1" xfId="0" applyFill="1" applyBorder="1" applyAlignment="1">
      <alignment vertical="center"/>
    </xf>
    <xf numFmtId="0" fontId="0" fillId="0" borderId="2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2" borderId="0" xfId="0" applyFill="1" applyAlignment="1">
      <alignment vertical="center"/>
    </xf>
    <xf numFmtId="4" fontId="0" fillId="0" borderId="0" xfId="0" applyNumberFormat="1" applyFill="1" applyBorder="1" applyAlignment="1">
      <alignment vertical="center"/>
    </xf>
    <xf numFmtId="3" fontId="0" fillId="0" borderId="0" xfId="0" applyNumberFormat="1" applyFill="1" applyBorder="1" applyAlignment="1">
      <alignment vertical="center"/>
    </xf>
    <xf numFmtId="4" fontId="0" fillId="0" borderId="1" xfId="0" applyNumberFormat="1" applyFill="1" applyBorder="1" applyAlignment="1">
      <alignment vertical="center"/>
    </xf>
    <xf numFmtId="0" fontId="7" fillId="0" borderId="0" xfId="0" applyFont="1">
      <alignment vertical="center"/>
    </xf>
    <xf numFmtId="183" fontId="7" fillId="0" borderId="0" xfId="0" applyNumberFormat="1" applyFont="1">
      <alignment vertical="center"/>
    </xf>
    <xf numFmtId="177" fontId="0" fillId="0" borderId="0" xfId="1" applyNumberFormat="1" applyFont="1" applyAlignment="1">
      <alignment horizontal="left" vertical="center"/>
    </xf>
    <xf numFmtId="0" fontId="0" fillId="5" borderId="0" xfId="0" applyFill="1">
      <alignment vertical="center"/>
    </xf>
    <xf numFmtId="181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left" vertical="center"/>
    </xf>
    <xf numFmtId="14" fontId="0" fillId="0" borderId="2" xfId="0" applyNumberFormat="1" applyFont="1" applyFill="1" applyBorder="1" applyAlignment="1">
      <alignment horizontal="center" vertical="center"/>
    </xf>
    <xf numFmtId="0" fontId="0" fillId="0" borderId="0" xfId="0" quotePrefix="1" applyNumberFormat="1" applyAlignment="1">
      <alignment vertical="center"/>
    </xf>
    <xf numFmtId="182" fontId="0" fillId="0" borderId="0" xfId="0" applyNumberFormat="1" applyFill="1" applyBorder="1" applyAlignment="1">
      <alignment vertical="center"/>
    </xf>
    <xf numFmtId="14" fontId="0" fillId="0" borderId="4" xfId="0" applyNumberFormat="1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14" fontId="0" fillId="0" borderId="3" xfId="0" applyNumberFormat="1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44" fontId="0" fillId="6" borderId="0" xfId="2" applyFont="1" applyFill="1">
      <alignment vertical="center"/>
    </xf>
    <xf numFmtId="10" fontId="0" fillId="6" borderId="0" xfId="1" applyNumberFormat="1" applyFont="1" applyFill="1">
      <alignment vertical="center"/>
    </xf>
    <xf numFmtId="0" fontId="0" fillId="7" borderId="0" xfId="0" applyFill="1">
      <alignment vertical="center"/>
    </xf>
    <xf numFmtId="0" fontId="0" fillId="7" borderId="0" xfId="0" applyFill="1" applyAlignment="1">
      <alignment horizontal="center" vertical="center"/>
    </xf>
    <xf numFmtId="44" fontId="0" fillId="7" borderId="0" xfId="2" applyFont="1" applyFill="1">
      <alignment vertical="center"/>
    </xf>
    <xf numFmtId="10" fontId="0" fillId="7" borderId="0" xfId="1" applyNumberFormat="1" applyFont="1" applyFill="1">
      <alignment vertical="center"/>
    </xf>
    <xf numFmtId="0" fontId="0" fillId="8" borderId="0" xfId="0" applyFill="1">
      <alignment vertical="center"/>
    </xf>
    <xf numFmtId="0" fontId="0" fillId="8" borderId="0" xfId="0" applyFill="1" applyAlignment="1">
      <alignment horizontal="center" vertical="center"/>
    </xf>
    <xf numFmtId="44" fontId="0" fillId="8" borderId="0" xfId="2" applyFont="1" applyFill="1">
      <alignment vertical="center"/>
    </xf>
    <xf numFmtId="10" fontId="0" fillId="8" borderId="0" xfId="1" applyNumberFormat="1" applyFont="1" applyFill="1">
      <alignment vertical="center"/>
    </xf>
    <xf numFmtId="0" fontId="0" fillId="9" borderId="0" xfId="0" applyFill="1">
      <alignment vertical="center"/>
    </xf>
    <xf numFmtId="0" fontId="0" fillId="9" borderId="0" xfId="0" applyFill="1" applyAlignment="1">
      <alignment horizontal="center" vertical="center"/>
    </xf>
    <xf numFmtId="44" fontId="0" fillId="9" borderId="0" xfId="2" applyFont="1" applyFill="1">
      <alignment vertical="center"/>
    </xf>
    <xf numFmtId="10" fontId="0" fillId="9" borderId="0" xfId="1" applyNumberFormat="1" applyFont="1" applyFill="1">
      <alignment vertical="center"/>
    </xf>
    <xf numFmtId="0" fontId="0" fillId="4" borderId="0" xfId="0" applyFill="1">
      <alignment vertical="center"/>
    </xf>
    <xf numFmtId="44" fontId="0" fillId="4" borderId="0" xfId="2" applyFont="1" applyFill="1">
      <alignment vertical="center"/>
    </xf>
    <xf numFmtId="10" fontId="0" fillId="4" borderId="0" xfId="1" applyNumberFormat="1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 vertical="center"/>
    </xf>
    <xf numFmtId="184" fontId="0" fillId="2" borderId="0" xfId="0" applyNumberFormat="1" applyFill="1">
      <alignment vertical="center"/>
    </xf>
    <xf numFmtId="0" fontId="0" fillId="10" borderId="0" xfId="0" applyFill="1">
      <alignment vertical="center"/>
    </xf>
    <xf numFmtId="0" fontId="0" fillId="10" borderId="0" xfId="0" applyFill="1" applyAlignment="1">
      <alignment horizontal="center" vertical="center"/>
    </xf>
    <xf numFmtId="44" fontId="0" fillId="0" borderId="0" xfId="2" applyNumberFormat="1" applyFont="1">
      <alignment vertical="center"/>
    </xf>
    <xf numFmtId="0" fontId="0" fillId="6" borderId="0" xfId="0" applyFill="1" applyAlignment="1">
      <alignment horizontal="left" vertical="center"/>
    </xf>
    <xf numFmtId="0" fontId="0" fillId="3" borderId="0" xfId="0" applyFill="1" applyAlignment="1">
      <alignment horizontal="center" vertical="center"/>
    </xf>
    <xf numFmtId="0" fontId="0" fillId="3" borderId="0" xfId="0" applyFill="1">
      <alignment vertical="center"/>
    </xf>
    <xf numFmtId="44" fontId="0" fillId="3" borderId="0" xfId="2" applyFont="1" applyFill="1">
      <alignment vertical="center"/>
    </xf>
    <xf numFmtId="0" fontId="0" fillId="0" borderId="0" xfId="0" applyFill="1" applyAlignment="1">
      <alignment horizontal="center" vertical="center"/>
    </xf>
    <xf numFmtId="10" fontId="0" fillId="0" borderId="0" xfId="1" applyNumberFormat="1" applyFont="1" applyFill="1">
      <alignment vertical="center"/>
    </xf>
    <xf numFmtId="185" fontId="0" fillId="0" borderId="0" xfId="0" applyNumberFormat="1">
      <alignment vertical="center"/>
    </xf>
    <xf numFmtId="14" fontId="0" fillId="0" borderId="0" xfId="0" quotePrefix="1" applyNumberFormat="1" applyFill="1" applyBorder="1" applyAlignment="1">
      <alignment vertical="center"/>
    </xf>
    <xf numFmtId="0" fontId="0" fillId="0" borderId="0" xfId="0" pivotButton="1">
      <alignment vertical="center"/>
    </xf>
    <xf numFmtId="3" fontId="0" fillId="0" borderId="1" xfId="0" applyNumberFormat="1" applyFill="1" applyBorder="1" applyAlignment="1">
      <alignment vertical="center"/>
    </xf>
    <xf numFmtId="13" fontId="0" fillId="0" borderId="0" xfId="2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</cellXfs>
  <cellStyles count="4">
    <cellStyle name="一般" xfId="0" builtinId="0"/>
    <cellStyle name="千分位" xfId="3" builtinId="3"/>
    <cellStyle name="百分比" xfId="1" builtinId="5"/>
    <cellStyle name="貨幣" xfId="2" builtinId="4"/>
  </cellStyles>
  <dxfs count="65"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numFmt numFmtId="19" formatCode="yyyy/m/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[自選股.xlsm]分析表!樞紐分析表1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分析表!$B$4</c:f>
              <c:strCache>
                <c:ptCount val="1"/>
                <c:pt idx="0">
                  <c:v>合計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分析表!$A$5:$A$25</c:f>
              <c:strCache>
                <c:ptCount val="21"/>
                <c:pt idx="0">
                  <c:v>加總 - 4/25-down</c:v>
                </c:pt>
                <c:pt idx="1">
                  <c:v>加總 - 5/2-down</c:v>
                </c:pt>
                <c:pt idx="2">
                  <c:v>加總 - 5/9-down</c:v>
                </c:pt>
                <c:pt idx="3">
                  <c:v>加總 - 5/16-down</c:v>
                </c:pt>
                <c:pt idx="4">
                  <c:v>加總 - 5/23-down</c:v>
                </c:pt>
                <c:pt idx="5">
                  <c:v>加總 - 5/30-down</c:v>
                </c:pt>
                <c:pt idx="6">
                  <c:v>加總 - 6/6-down</c:v>
                </c:pt>
                <c:pt idx="7">
                  <c:v>加總 - 6/13-down</c:v>
                </c:pt>
                <c:pt idx="8">
                  <c:v>加總 - 6/20-down</c:v>
                </c:pt>
                <c:pt idx="9">
                  <c:v>加總 - 6/27-down</c:v>
                </c:pt>
                <c:pt idx="10">
                  <c:v>加總 - 7/11-down</c:v>
                </c:pt>
                <c:pt idx="11">
                  <c:v>加總 - 7/18-down</c:v>
                </c:pt>
                <c:pt idx="12">
                  <c:v>加總 - 7/25-down</c:v>
                </c:pt>
                <c:pt idx="13">
                  <c:v>加總 - 8/1-down</c:v>
                </c:pt>
                <c:pt idx="14">
                  <c:v>加總 - 8/8-down</c:v>
                </c:pt>
                <c:pt idx="15">
                  <c:v>加總 - 8/15-down</c:v>
                </c:pt>
                <c:pt idx="16">
                  <c:v>加總 - 8/22-down</c:v>
                </c:pt>
                <c:pt idx="17">
                  <c:v>加總 - 8/29-down</c:v>
                </c:pt>
                <c:pt idx="18">
                  <c:v>加總 - 9/5-down</c:v>
                </c:pt>
                <c:pt idx="19">
                  <c:v>加總 - 9/12-down</c:v>
                </c:pt>
                <c:pt idx="20">
                  <c:v>加總 - 9/19-down</c:v>
                </c:pt>
              </c:strCache>
            </c:strRef>
          </c:cat>
          <c:val>
            <c:numRef>
              <c:f>分析表!$B$5:$B$25</c:f>
              <c:numCache>
                <c:formatCode>General</c:formatCode>
                <c:ptCount val="21"/>
                <c:pt idx="0">
                  <c:v>8.8436915574866113</c:v>
                </c:pt>
                <c:pt idx="1">
                  <c:v>8.3658895900929373</c:v>
                </c:pt>
                <c:pt idx="2">
                  <c:v>7.6957783108190663</c:v>
                </c:pt>
                <c:pt idx="3">
                  <c:v>7.6183250560404954</c:v>
                </c:pt>
                <c:pt idx="4">
                  <c:v>7.5728202498841855</c:v>
                </c:pt>
                <c:pt idx="5">
                  <c:v>7.9907035905066559</c:v>
                </c:pt>
                <c:pt idx="6">
                  <c:v>8.1605843827371594</c:v>
                </c:pt>
                <c:pt idx="7">
                  <c:v>8.260128764092471</c:v>
                </c:pt>
                <c:pt idx="8">
                  <c:v>8.2413250248285106</c:v>
                </c:pt>
                <c:pt idx="9">
                  <c:v>8.3422227722545923</c:v>
                </c:pt>
                <c:pt idx="10">
                  <c:v>9.7900206129378624</c:v>
                </c:pt>
                <c:pt idx="11">
                  <c:v>10.032405990596239</c:v>
                </c:pt>
                <c:pt idx="12">
                  <c:v>11.089366229391393</c:v>
                </c:pt>
                <c:pt idx="13">
                  <c:v>11.511510110295042</c:v>
                </c:pt>
                <c:pt idx="14">
                  <c:v>11.851562969704005</c:v>
                </c:pt>
                <c:pt idx="15">
                  <c:v>11.338622607644595</c:v>
                </c:pt>
                <c:pt idx="16">
                  <c:v>11.381160886371338</c:v>
                </c:pt>
                <c:pt idx="17">
                  <c:v>11.534856356657585</c:v>
                </c:pt>
                <c:pt idx="18">
                  <c:v>10.568341869418088</c:v>
                </c:pt>
                <c:pt idx="19">
                  <c:v>10.129748847144864</c:v>
                </c:pt>
                <c:pt idx="20">
                  <c:v>10.096492612097803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123616"/>
        <c:axId val="423124176"/>
      </c:lineChart>
      <c:catAx>
        <c:axId val="423123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423124176"/>
        <c:crosses val="autoZero"/>
        <c:auto val="1"/>
        <c:lblAlgn val="ctr"/>
        <c:lblOffset val="100"/>
        <c:noMultiLvlLbl val="0"/>
      </c:catAx>
      <c:valAx>
        <c:axId val="42312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423123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366712</xdr:colOff>
      <xdr:row>1</xdr:row>
      <xdr:rowOff>200025</xdr:rowOff>
    </xdr:from>
    <xdr:to>
      <xdr:col>9</xdr:col>
      <xdr:colOff>838200</xdr:colOff>
      <xdr:row>24</xdr:row>
      <xdr:rowOff>17833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XQFAP" ddeTopic="Quote">
    <ddeItems>
      <ddeItem name="1464.TW-BestBid1,BestBid2,BestBid3,BestBid4,BestBid5,BestAsk1,BestAsk2,BestAsk3,BestAsk4,BestAsk5" advise="1">
        <values cols="10">
          <value>
            <val>24.85</val>
          </value>
          <value>
            <val>24.8</val>
          </value>
          <value>
            <val>24.75</val>
          </value>
          <value>
            <val>24.7</val>
          </value>
          <value>
            <val>24.65</val>
          </value>
          <value>
            <val>24.9</val>
          </value>
          <value>
            <val>24.95</val>
          </value>
          <value>
            <val>25</val>
          </value>
          <value>
            <val>25.05</val>
          </value>
          <value>
            <val>25.1</val>
          </value>
        </values>
      </ddeItem>
      <ddeItem name="1464.TW-BestBidSize1,BestBidSize2,BestBidSize3,BestBidSize4,BestBidSize5,BestAskSize1,BestAskSize2,BestAskSize3,BestAskSize4,BestAskSize5" advise="1">
        <values cols="10">
          <value>
            <val>11</val>
          </value>
          <value>
            <val>139</val>
          </value>
          <value>
            <val>46</val>
          </value>
          <value>
            <val>84</val>
          </value>
          <value>
            <val>52</val>
          </value>
          <value>
            <val>7</val>
          </value>
          <value>
            <val>16</val>
          </value>
          <value>
            <val>42</val>
          </value>
          <value>
            <val>11</val>
          </value>
          <value>
            <val>71</val>
          </value>
        </values>
      </ddeItem>
      <ddeItem name="1464.TW-High,Low,Open,AvgPrice,UpLimit,DownLimit,PrePrice1,PrePrice2,PrePrice3,PrePrice4" advise="1">
        <values cols="10">
          <value>
            <val>25</val>
          </value>
          <value>
            <val>24.7</val>
          </value>
          <value>
            <val>24.9</val>
          </value>
          <value>
            <val>24.85</val>
          </value>
          <value>
            <val>27.25</val>
          </value>
          <value>
            <val>22.35</val>
          </value>
          <value>
            <val>24.9</val>
          </value>
          <value>
            <val>24.85</val>
          </value>
          <value>
            <val>24.9</val>
          </value>
          <value>
            <val>24.85</val>
          </value>
        </values>
      </ddeItem>
      <ddeItem name="1464.TW-ID,Name,Time,Bid,Ask,Price,PriceChange,PriceChangeRatio,Volume,TotalVolume" advise="1">
        <values cols="10">
          <value t="str">
            <val>1464</val>
          </value>
          <value t="str">
            <val>得力</val>
          </value>
          <value t="str">
            <val>13:30:00</val>
          </value>
          <value>
            <val>24.85</val>
          </value>
          <value>
            <val>24.9</val>
          </value>
          <value>
            <val>24.9</val>
          </value>
          <value>
            <val>0.1</val>
          </value>
          <value>
            <val>0.4</val>
          </value>
          <value>
            <val>18</val>
          </value>
          <value>
            <val>442</val>
          </value>
        </values>
      </ddeItem>
      <ddeItem name="1464.TW-PreClose,PreTotalVolume,StockNetValue,ROE,ReturnOnAssets,CashDividendYieldRate,MarketValue,Profit,Capital,NetSales" advise="1">
        <values cols="10">
          <value>
            <val>24.8</val>
          </value>
          <value>
            <val>1365</val>
          </value>
          <value t="str">
            <val>15.03</val>
          </value>
          <value t="str">
            <val>6.48</val>
          </value>
          <value t="str">
            <val>3.49</val>
          </value>
          <value t="str">
            <val>8.76</val>
          </value>
          <value t="str">
            <val>68.5</val>
          </value>
          <value t="str">
            <val>0.32</val>
          </value>
          <value t="str">
            <val>27.77</val>
          </value>
          <value>
            <val>739.33</val>
          </value>
        </values>
      </ddeItem>
      <ddeItem name="1464.TW-TFXRatio,Beta" advise="1">
        <values cols="2">
          <value t="str">
            <val>17.02</val>
          </value>
          <value>
            <val>1.1402000000000001</val>
          </value>
        </values>
      </ddeItem>
      <ddeItem name="1467.TW-BestBid1,BestBid2,BestBid3,BestBid4,BestBid5,BestAsk1,BestAsk2,BestAsk3,BestAsk4,BestAsk5" advise="1">
        <values cols="10">
          <value>
            <val>11.1</val>
          </value>
          <value>
            <val>11.05</val>
          </value>
          <value>
            <val>11</val>
          </value>
          <value>
            <val>10.95</val>
          </value>
          <value>
            <val>10.9</val>
          </value>
          <value>
            <val>11.2</val>
          </value>
          <value>
            <val>11.25</val>
          </value>
          <value>
            <val>11.3</val>
          </value>
          <value>
            <val>11.35</val>
          </value>
          <value>
            <val>11.4</val>
          </value>
        </values>
      </ddeItem>
      <ddeItem name="1467.TW-BestBidSize1,BestBidSize2,BestBidSize3,BestBidSize4,BestBidSize5,BestAskSize1,BestAskSize2,BestAskSize3,BestAskSize4,BestAskSize5" advise="1">
        <values cols="10">
          <value>
            <val>50</val>
          </value>
          <value>
            <val>29</val>
          </value>
          <value>
            <val>35</val>
          </value>
          <value>
            <val>11</val>
          </value>
          <value>
            <val>25</val>
          </value>
          <value>
            <val>36</val>
          </value>
          <value>
            <val>28</val>
          </value>
          <value>
            <val>36</val>
          </value>
          <value>
            <val>17</val>
          </value>
          <value>
            <val>3</val>
          </value>
        </values>
      </ddeItem>
      <ddeItem name="1467.TW-High,Low,Open,AvgPrice,UpLimit,DownLimit,PrePrice1,PrePrice2,PrePrice3,PrePrice4" advise="1">
        <values cols="10">
          <value>
            <val>11.25</val>
          </value>
          <value>
            <val>11.1</val>
          </value>
          <value>
            <val>11.25</val>
          </value>
          <value>
            <val>11.21</val>
          </value>
          <value>
            <val>12.2</val>
          </value>
          <value>
            <val>9.99</val>
          </value>
          <value>
            <val>11.15</val>
          </value>
          <value>
            <val>11.15</val>
          </value>
          <value>
            <val>11.2</val>
          </value>
          <value>
            <val>11.2</val>
          </value>
        </values>
      </ddeItem>
      <ddeItem name="1467.TW-ID,Name,Time,Bid,Ask,Price,PriceChange,PriceChangeRatio,Volume,TotalVolume" advise="1">
        <values cols="10">
          <value t="str">
            <val>1467</val>
          </value>
          <value t="str">
            <val>南緯</val>
          </value>
          <value t="str">
            <val>13:30:00</val>
          </value>
          <value>
            <val>11.1</val>
          </value>
          <value>
            <val>11.2</val>
          </value>
          <value>
            <val>11.2</val>
          </value>
          <value>
            <val>0.1</val>
          </value>
          <value>
            <val>0.9</val>
          </value>
          <value>
            <val>4</val>
          </value>
          <value>
            <val>346</val>
          </value>
        </values>
      </ddeItem>
      <ddeItem name="1467.TW-PreClose,PreTotalVolume,StockNetValue,ROE,ReturnOnAssets,CashDividendYieldRate,MarketValue,Profit,Capital,NetSales" advise="1">
        <values cols="10">
          <value>
            <val>11.1</val>
          </value>
          <value>
            <val>415</val>
          </value>
          <value t="str">
            <val>10.44</val>
          </value>
          <value t="str">
            <val>-0.05</val>
          </value>
          <value t="str">
            <val>0.59</val>
          </value>
          <value t="str">
            <val>--</val>
          </value>
          <value t="str">
            <val>18.8</val>
          </value>
          <value t="str">
            <val>0.25</val>
          </value>
          <value t="str">
            <val>21.03</val>
          </value>
          <value>
            <val>556.41</val>
          </value>
        </values>
      </ddeItem>
      <ddeItem name="1467.TW-TFXRatio,Beta" advise="1">
        <values cols="2">
          <value t="str">
            <val>-17.96</val>
          </value>
          <value>
            <val>0.77969999999999995</val>
          </value>
        </values>
      </ddeItem>
      <ddeItem name="1723.TW-BestBid1,BestBid2,BestBid3,BestBid4,BestBid5,BestAsk1,BestAsk2,BestAsk3,BestAsk4,BestAsk5" advise="1">
        <values cols="10">
          <value>
            <val>107</val>
          </value>
          <value>
            <val>106.5</val>
          </value>
          <value>
            <val>106</val>
          </value>
          <value>
            <val>105.5</val>
          </value>
          <value>
            <val>105</val>
          </value>
          <value>
            <val>107.5</val>
          </value>
          <value>
            <val>108</val>
          </value>
          <value>
            <val>108.5</val>
          </value>
          <value>
            <val>109</val>
          </value>
          <value>
            <val>109.5</val>
          </value>
        </values>
      </ddeItem>
      <ddeItem name="1723.TW-BestBidSize1,BestBidSize2,BestBidSize3,BestBidSize4,BestBidSize5,BestAskSize1,BestAskSize2,BestAskSize3,BestAskSize4,BestAskSize5" advise="1">
        <values cols="10">
          <value>
            <val>33</val>
          </value>
          <value>
            <val>36</val>
          </value>
          <value>
            <val>16</val>
          </value>
          <value>
            <val>17</val>
          </value>
          <value>
            <val>8</val>
          </value>
          <value>
            <val>6</val>
          </value>
          <value>
            <val>29</val>
          </value>
          <value>
            <val>7</val>
          </value>
          <value>
            <val>11</val>
          </value>
          <value>
            <val>10</val>
          </value>
        </values>
      </ddeItem>
      <ddeItem name="1723.TW-High,Low,Open,AvgPrice,UpLimit,DownLimit,PrePrice1,PrePrice2,PrePrice3,PrePrice4" advise="1">
        <values cols="10">
          <value>
            <val>108</val>
          </value>
          <value>
            <val>107</val>
          </value>
          <value>
            <val>108</val>
          </value>
          <value>
            <val>107.56</val>
          </value>
          <value>
            <val>118.5</val>
          </value>
          <value>
            <val>97.2</val>
          </value>
          <value>
            <val>108</val>
          </value>
          <value>
            <val>108</val>
          </value>
          <value>
            <val>108</val>
          </value>
          <value>
            <val>107.5</val>
          </value>
        </values>
      </ddeItem>
      <ddeItem name="1723.TW-ID,Name,Time,Bid,Ask,Price,PriceChange,PriceChangeRatio,Volume,TotalVolume" advise="1">
        <values cols="10">
          <value t="str">
            <val>1723</val>
          </value>
          <value t="str">
            <val>中碳</val>
          </value>
          <value t="str">
            <val>13:30:00</val>
          </value>
          <value>
            <val>107</val>
          </value>
          <value>
            <val>107.5</val>
          </value>
          <value>
            <val>107.5</val>
          </value>
          <value>
            <val>-0.5</val>
          </value>
          <value>
            <val>-0.46</val>
          </value>
          <value>
            <val>9</val>
          </value>
          <value>
            <val>104</val>
          </value>
        </values>
      </ddeItem>
      <ddeItem name="1723.TW-PreClose,PreTotalVolume,StockNetValue,ROE,ReturnOnAssets,CashDividendYieldRate,MarketValue,Profit,Capital,NetSales" advise="1">
        <values cols="10">
          <value>
            <val>108</val>
          </value>
          <value>
            <val>126</val>
          </value>
          <value t="str">
            <val>26.79</val>
          </value>
          <value t="str">
            <val>11.33</val>
          </value>
          <value t="str">
            <val>8.48</val>
          </value>
          <value t="str">
            <val>4.19</val>
          </value>
          <value t="str">
            <val>254.7</val>
          </value>
          <value t="str">
            <val>1.10</val>
          </value>
          <value t="str">
            <val>23.69</val>
          </value>
          <value>
            <val>452.02</val>
          </value>
        </values>
      </ddeItem>
      <ddeItem name="1723.TW-TFXRatio,Beta" advise="1">
        <values cols="2">
          <value t="str">
            <val>12.31</val>
          </value>
          <value>
            <val>0.58230000000000004</val>
          </value>
        </values>
      </ddeItem>
      <ddeItem name="1726.TW-BestBid1,BestBid2,BestBid3,BestBid4,BestBid5,BestAsk1,BestAsk2,BestAsk3,BestAsk4,BestAsk5" advise="1">
        <values cols="10">
          <value>
            <val>78.099999999999994</val>
          </value>
          <value>
            <val>77.900000000000006</val>
          </value>
          <value>
            <val>77.8</val>
          </value>
          <value>
            <val>77.7</val>
          </value>
          <value>
            <val>77.5</val>
          </value>
          <value>
            <val>78.2</val>
          </value>
          <value>
            <val>78.3</val>
          </value>
          <value>
            <val>78.400000000000006</val>
          </value>
          <value>
            <val>78.5</val>
          </value>
          <value>
            <val>78.599999999999994</val>
          </value>
        </values>
      </ddeItem>
      <ddeItem name="1726.TW-BestBidSize1,BestBidSize2,BestBidSize3,BestBidSize4,BestBidSize5,BestAskSize1,BestAskSize2,BestAskSize3,BestAskSize4,BestAskSize5" advise="1">
        <values cols="10">
          <value>
            <val>7</val>
          </value>
          <value>
            <val>6</val>
          </value>
          <value>
            <val>1</val>
          </value>
          <value>
            <val>1</val>
          </value>
          <value>
            <val>7</val>
          </value>
          <value>
            <val>1</val>
          </value>
          <value>
            <val>1</val>
          </value>
          <value>
            <val>3</val>
          </value>
          <value>
            <val>5</val>
          </value>
          <value>
            <val>1</val>
          </value>
        </values>
      </ddeItem>
      <ddeItem name="1726.TW-High,Low,Open,AvgPrice,UpLimit,DownLimit,PrePrice1,PrePrice2,PrePrice3,PrePrice4" advise="1">
        <values cols="10">
          <value>
            <val>78.8</val>
          </value>
          <value>
            <val>77.8</val>
          </value>
          <value>
            <val>77.8</val>
          </value>
          <value>
            <val>78.41</val>
          </value>
          <value>
            <val>85.9</val>
          </value>
          <value>
            <val>70.3</val>
          </value>
          <value>
            <val>78.5</val>
          </value>
          <value>
            <val>78.5</val>
          </value>
          <value>
            <val>78.8</val>
          </value>
          <value>
            <val>78.5</val>
          </value>
        </values>
      </ddeItem>
      <ddeItem name="1726.TW-ID,Name,Time,Bid,Ask,Price,PriceChange,PriceChangeRatio,Volume,TotalVolume" advise="1">
        <values cols="10">
          <value t="str">
            <val>1726</val>
          </value>
          <value t="str">
            <val>永記</val>
          </value>
          <value t="str">
            <val>13:30:00</val>
          </value>
          <value>
            <val>78.099999999999994</val>
          </value>
          <value>
            <val>78.2</val>
          </value>
          <value>
            <val>78.099999999999994</val>
          </value>
          <value>
            <val>0</val>
          </value>
          <value>
            <val>0</val>
          </value>
          <value>
            <val>1</val>
          </value>
          <value>
            <val>13</val>
          </value>
        </values>
      </ddeItem>
      <ddeItem name="1726.TW-PreClose,PreTotalVolume,StockNetValue,ROE,ReturnOnAssets,CashDividendYieldRate,MarketValue,Profit,Capital,NetSales" advise="1">
        <values cols="10">
          <value>
            <val>78.099999999999994</val>
          </value>
          <value>
            <val>19</val>
          </value>
          <value t="str">
            <val>49.18</val>
          </value>
          <value t="str">
            <val>9.87</val>
          </value>
          <value t="str">
            <val>8.30</val>
          </value>
          <value t="str">
            <val>4.87</val>
          </value>
          <value t="str">
            <val>126.5</val>
          </value>
          <value t="str">
            <val>1.65</val>
          </value>
          <value t="str">
            <val>16.20</val>
          </value>
          <value>
            <val>633.75</val>
          </value>
        </values>
      </ddeItem>
      <ddeItem name="1726.TW-TFXRatio,Beta" advise="1">
        <values cols="2">
          <value t="str">
            <val>8.63</val>
          </value>
          <value>
            <val>0.23769999999999999</val>
          </value>
        </values>
      </ddeItem>
      <ddeItem name="2105.TW-BestBid1,BestBid2,BestBid3,BestBid4,BestBid5,BestAsk1,BestAsk2,BestAsk3,BestAsk4,BestAsk5" advise="1">
        <values cols="10">
          <value>
            <val>58.5</val>
          </value>
          <value>
            <val>58.4</val>
          </value>
          <value>
            <val>58.3</val>
          </value>
          <value>
            <val>58.2</val>
          </value>
          <value>
            <val>58.1</val>
          </value>
          <value>
            <val>58.6</val>
          </value>
          <value>
            <val>58.7</val>
          </value>
          <value>
            <val>58.8</val>
          </value>
          <value>
            <val>58.9</val>
          </value>
          <value>
            <val>59</val>
          </value>
        </values>
      </ddeItem>
      <ddeItem name="2105.TW-BestBidSize1,BestBidSize2,BestBidSize3,BestBidSize4,BestBidSize5,BestAskSize1,BestAskSize2,BestAskSize3,BestAskSize4,BestAskSize5" advise="1">
        <values cols="10">
          <value>
            <val>2490</val>
          </value>
          <value>
            <val>272</val>
          </value>
          <value>
            <val>471</val>
          </value>
          <value>
            <val>236</val>
          </value>
          <value>
            <val>312</val>
          </value>
          <value>
            <val>41</val>
          </value>
          <value>
            <val>158</val>
          </value>
          <value>
            <val>76</val>
          </value>
          <value>
            <val>109</val>
          </value>
          <value>
            <val>77</val>
          </value>
        </values>
      </ddeItem>
      <ddeItem name="2105.TW-High,Low,Open,AvgPrice,UpLimit,DownLimit,PrePrice1,PrePrice2,PrePrice3,PrePrice4" advise="1">
        <values cols="10">
          <value>
            <val>58.9</val>
          </value>
          <value>
            <val>58.5</val>
          </value>
          <value>
            <val>58.9</val>
          </value>
          <value>
            <val>58.59</val>
          </value>
          <value>
            <val>64.7</val>
          </value>
          <value>
            <val>53.1</val>
          </value>
          <value>
            <val>58.5</val>
          </value>
          <value>
            <val>58.5</val>
          </value>
          <value>
            <val>58.6</val>
          </value>
          <value>
            <val>58.6</val>
          </value>
        </values>
      </ddeItem>
      <ddeItem name="2105.TW-ID,Name,Time,Bid,Ask,Price,PriceChange,PriceChangeRatio,Volume,TotalVolume" advise="1">
        <values cols="10">
          <value t="str">
            <val>2105</val>
          </value>
          <value t="str">
            <val>正新</val>
          </value>
          <value t="str">
            <val>13:30:00</val>
          </value>
          <value>
            <val>58.5</val>
          </value>
          <value>
            <val>58.6</val>
          </value>
          <value>
            <val>58.5</val>
          </value>
          <value>
            <val>-0.4</val>
          </value>
          <value>
            <val>-0.68</val>
          </value>
          <value>
            <val>888</val>
          </value>
          <value>
            <val>5382</val>
          </value>
        </values>
      </ddeItem>
      <ddeItem name="2105.TW-PreClose,PreTotalVolume,StockNetValue,ROE,ReturnOnAssets,CashDividendYieldRate,MarketValue,Profit,Capital,NetSales" advise="1">
        <values cols="10">
          <value>
            <val>58.9</val>
          </value>
          <value>
            <val>5158</val>
          </value>
          <value t="str">
            <val>26.58</val>
          </value>
          <value t="str">
            <val>12.53</val>
          </value>
          <value t="str">
            <val>--</val>
          </value>
          <value t="str">
            <val>5.13</val>
          </value>
          <value t="str">
            <val>1896.2</val>
          </value>
          <value t="str">
            <val>0.92</val>
          </value>
          <value t="str">
            <val>324.14</val>
          </value>
          <value>
            <val>8865.18</val>
          </value>
        </values>
      </ddeItem>
      <ddeItem name="2105.TW-TFXRatio,Beta" advise="1">
        <values cols="2">
          <value t="str">
            <val>-11.17</val>
          </value>
          <value>
            <val>0.91369999999999996</val>
          </value>
        </values>
      </ddeItem>
      <ddeItem name="2313.TW-BestBid1,BestBid2,BestBid3,BestBid4,BestBid5,BestAsk1,BestAsk2,BestAsk3,BestAsk4,BestAsk5" advise="1">
        <values cols="10">
          <value>
            <val>15.75</val>
          </value>
          <value>
            <val>15.7</val>
          </value>
          <value>
            <val>15.65</val>
          </value>
          <value>
            <val>15.6</val>
          </value>
          <value>
            <val>15.55</val>
          </value>
          <value>
            <val>15.8</val>
          </value>
          <value>
            <val>15.85</val>
          </value>
          <value>
            <val>15.9</val>
          </value>
          <value>
            <val>15.95</val>
          </value>
          <value>
            <val>16</val>
          </value>
        </values>
      </ddeItem>
      <ddeItem name="2313.TW-BestBidSize1,BestBidSize2,BestBidSize3,BestBidSize4,BestBidSize5,BestAskSize1,BestAskSize2,BestAskSize3,BestAskSize4,BestAskSize5" advise="1">
        <values cols="10">
          <value>
            <val>32</val>
          </value>
          <value>
            <val>100</val>
          </value>
          <value>
            <val>381</val>
          </value>
          <value>
            <val>1190</val>
          </value>
          <value>
            <val>889</val>
          </value>
          <value>
            <val>11</val>
          </value>
          <value>
            <val>238</val>
          </value>
          <value>
            <val>398</val>
          </value>
          <value>
            <val>361</val>
          </value>
          <value>
            <val>531</val>
          </value>
        </values>
      </ddeItem>
      <ddeItem name="2313.TW-High,Low,Open,AvgPrice,UpLimit,DownLimit,PrePrice1,PrePrice2,PrePrice3,PrePrice4" advise="1">
        <values cols="10">
          <value>
            <val>15.8</val>
          </value>
          <value>
            <val>15.6</val>
          </value>
          <value>
            <val>15.75</val>
          </value>
          <value>
            <val>15.69</val>
          </value>
          <value>
            <val>17.3</val>
          </value>
          <value>
            <val>14.2</val>
          </value>
          <value>
            <val>15.75</val>
          </value>
          <value>
            <val>15.75</val>
          </value>
          <value>
            <val>15.7</val>
          </value>
          <value>
            <val>15.75</val>
          </value>
        </values>
      </ddeItem>
      <ddeItem name="2313.TW-ID,Name,Time,Bid,Ask,Price,PriceChange,PriceChangeRatio,Volume,TotalVolume" advise="1">
        <values cols="10">
          <value t="str">
            <val>2313</val>
          </value>
          <value t="str">
            <val>華通</val>
          </value>
          <value t="str">
            <val>13:30:00</val>
          </value>
          <value>
            <val>15.75</val>
          </value>
          <value>
            <val>15.8</val>
          </value>
          <value>
            <val>15.8</val>
          </value>
          <value>
            <val>0.05</val>
          </value>
          <value>
            <val>0.32</val>
          </value>
          <value>
            <val>929</val>
          </value>
          <value>
            <val>6329</val>
          </value>
        </values>
      </ddeItem>
      <ddeItem name="2313.TW-PreClose,PreTotalVolume,StockNetValue,ROE,ReturnOnAssets,CashDividendYieldRate,MarketValue,Profit,Capital,NetSales" advise="1">
        <values cols="10">
          <value>
            <val>15.75</val>
          </value>
          <value>
            <val>7538</val>
          </value>
          <value t="str">
            <val>16.35</val>
          </value>
          <value t="str">
            <val>3.77</val>
          </value>
          <value t="str">
            <val>1.93</val>
          </value>
          <value t="str">
            <val>6.33</val>
          </value>
          <value t="str">
            <val>188.3</val>
          </value>
          <value t="str">
            <val>0.40</val>
          </value>
          <value t="str">
            <val>119.18</val>
          </value>
          <value>
            <val>4635.46</val>
          </value>
        </values>
      </ddeItem>
      <ddeItem name="2313.TW-TFXRatio,Beta" advise="1">
        <values cols="2">
          <value t="str">
            <val>-0.80</val>
          </value>
          <value>
            <val>1.3854</val>
          </value>
        </values>
      </ddeItem>
      <ddeItem name="2317.TW-BestBid1,BestBid2,BestBid3,BestBid4,BestBid5,BestAsk1,BestAsk2,BestAsk3,BestAsk4,BestAsk5" advise="1">
        <values cols="10">
          <value>
            <val>80.8</val>
          </value>
          <value>
            <val>80.7</val>
          </value>
          <value>
            <val>80.599999999999994</val>
          </value>
          <value>
            <val>80.5</val>
          </value>
          <value>
            <val>80.400000000000006</val>
          </value>
          <value>
            <val>80.900000000000006</val>
          </value>
          <value>
            <val>81</val>
          </value>
          <value>
            <val>81.099999999999994</val>
          </value>
          <value>
            <val>81.2</val>
          </value>
          <value>
            <val>81.3</val>
          </value>
        </values>
      </ddeItem>
      <ddeItem name="2317.TW-BestBidSize1,BestBidSize2,BestBidSize3,BestBidSize4,BestBidSize5,BestAskSize1,BestAskSize2,BestAskSize3,BestAskSize4,BestAskSize5" advise="1">
        <values cols="10">
          <value>
            <val>18</val>
          </value>
          <value>
            <val>165</val>
          </value>
          <value>
            <val>497</val>
          </value>
          <value>
            <val>1217</val>
          </value>
          <value>
            <val>746</val>
          </value>
          <value>
            <val>378</val>
          </value>
          <value>
            <val>750</val>
          </value>
          <value>
            <val>438</val>
          </value>
          <value>
            <val>604</val>
          </value>
          <value>
            <val>882</val>
          </value>
        </values>
      </ddeItem>
      <ddeItem name="2317.TW-High,Low,Open,AvgPrice,UpLimit,DownLimit,PrePrice1,PrePrice2,PrePrice3,PrePrice4" advise="1">
        <values cols="10">
          <value>
            <val>81.099999999999994</val>
          </value>
          <value>
            <val>80.5</val>
          </value>
          <value>
            <val>80.900000000000006</val>
          </value>
          <value>
            <val>80.81</val>
          </value>
          <value>
            <val>88.9</val>
          </value>
          <value>
            <val>72.900000000000006</val>
          </value>
          <value>
            <val>80.7</val>
          </value>
          <value>
            <val>80.599999999999994</val>
          </value>
          <value>
            <val>80.7</val>
          </value>
          <value>
            <val>80.7</val>
          </value>
        </values>
      </ddeItem>
      <ddeItem name="2317.TW-ID,Name,Time,Bid,Ask,Price,PriceChange,PriceChangeRatio,Volume,TotalVolume" advise="1">
        <values cols="10">
          <value t="str">
            <val>2317</val>
          </value>
          <value t="str">
            <val>鴻海</val>
          </value>
          <value t="str">
            <val>13:30:00</val>
          </value>
          <value>
            <val>80.8</val>
          </value>
          <value>
            <val>80.900000000000006</val>
          </value>
          <value>
            <val>80.900000000000006</val>
          </value>
          <value>
            <val>0</val>
          </value>
          <value>
            <val>0</val>
          </value>
          <value>
            <val>1252</val>
          </value>
          <value>
            <val>14320</val>
          </value>
        </values>
      </ddeItem>
      <ddeItem name="2317.TW-PreClose,PreTotalVolume,StockNetValue,ROE,ReturnOnAssets,CashDividendYieldRate,MarketValue,Profit,Capital,NetSales" advise="1">
        <values cols="10">
          <value>
            <val>80.900000000000006</val>
          </value>
          <value>
            <val>32125</val>
          </value>
          <value t="str">
            <val>57.28</val>
          </value>
          <value t="str">
            <val>7.69</val>
          </value>
          <value t="str">
            <val>4.10</val>
          </value>
          <value t="str">
            <val>6.18</val>
          </value>
          <value t="str">
            <val>13916.5</val>
          </value>
          <value t="str">
            <val>2.00</val>
          </value>
          <value t="str">
            <val>1732.87</val>
          </value>
          <value>
            <val>471933.06</val>
          </value>
        </values>
      </ddeItem>
      <ddeItem name="2317.TW-TFXRatio,Beta" advise="1">
        <values cols="2">
          <value t="str">
            <val>0.76</val>
          </value>
          <value>
            <val>1.0787</val>
          </value>
        </values>
      </ddeItem>
      <ddeItem name="2330.TW-BestBid1,BestBid2,BestBid3,BestBid4,BestBid5,BestAsk1,BestAsk2,BestAsk3,BestAsk4,BestAsk5" advise="1">
        <values cols="10">
          <value>
            <val>181</val>
          </value>
          <value>
            <val>180.5</val>
          </value>
          <value>
            <val>180</val>
          </value>
          <value>
            <val>179.5</val>
          </value>
          <value>
            <val>179</val>
          </value>
          <value>
            <val>181.5</val>
          </value>
          <value>
            <val>182</val>
          </value>
          <value>
            <val>182.5</val>
          </value>
          <value>
            <val>183</val>
          </value>
          <value>
            <val>183.5</val>
          </value>
        </values>
      </ddeItem>
      <ddeItem name="2330.TW-BestBidSize1,BestBidSize2,BestBidSize3,BestBidSize4,BestBidSize5,BestAskSize1,BestAskSize2,BestAskSize3,BestAskSize4,BestAskSize5" advise="1">
        <values cols="10">
          <value>
            <val>1011</val>
          </value>
          <value>
            <val>2854</val>
          </value>
          <value>
            <val>5826</val>
          </value>
          <value>
            <val>946</val>
          </value>
          <value>
            <val>1233</val>
          </value>
          <value>
            <val>616</val>
          </value>
          <value>
            <val>1181</val>
          </value>
          <value>
            <val>832</val>
          </value>
          <value>
            <val>1049</val>
          </value>
          <value>
            <val>650</val>
          </value>
        </values>
      </ddeItem>
      <ddeItem name="2330.TW-High,Low,Open,AvgPrice,UpLimit,DownLimit,PrePrice1,PrePrice2,PrePrice3,PrePrice4" advise="1">
        <values cols="10">
          <value>
            <val>181.5</val>
          </value>
          <value>
            <val>180</val>
          </value>
          <value>
            <val>180.5</val>
          </value>
          <value>
            <val>180.78</val>
          </value>
          <value>
            <val>199</val>
          </value>
          <value>
            <val>163</val>
          </value>
          <value>
            <val>181.5</val>
          </value>
          <value>
            <val>181.5</val>
          </value>
          <value>
            <val>181</val>
          </value>
          <value>
            <val>181.5</val>
          </value>
        </values>
      </ddeItem>
      <ddeItem name="2330.TW-ID,Name,Time,Bid,Ask,Price,PriceChange,PriceChangeRatio,Volume,TotalVolume" advise="1">
        <values cols="10">
          <value t="str">
            <val>2330</val>
          </value>
          <value t="str">
            <val>台積電</val>
          </value>
          <value t="str">
            <val>13:30:00</val>
          </value>
          <value>
            <val>181</val>
          </value>
          <value>
            <val>181.5</val>
          </value>
          <value>
            <val>181</val>
          </value>
          <value>
            <val>0</val>
          </value>
          <value>
            <val>0</val>
          </value>
          <value>
            <val>2635</val>
          </value>
          <value>
            <val>15600</val>
          </value>
        </values>
      </ddeItem>
      <ddeItem name="2330.TW-PreClose,PreTotalVolume,StockNetValue,ROE,ReturnOnAssets,CashDividendYieldRate,MarketValue,Profit,Capital,NetSales" advise="1">
        <values cols="10">
          <value>
            <val>181</val>
          </value>
          <value>
            <val>22474</val>
          </value>
          <value t="str">
            <val>49.48</val>
          </value>
          <value t="str">
            <val>18.68</val>
          </value>
          <value t="str">
            <val>13.99</val>
          </value>
          <value t="str">
            <val>3.31</val>
          </value>
          <value t="str">
            <val>46934.0</val>
          </value>
          <value t="str">
            <val>3.73</val>
          </value>
          <value t="str">
            <val>2593.04</val>
          </value>
          <value>
            <val>91085.32</val>
          </value>
        </values>
      </ddeItem>
      <ddeItem name="2330.TW-TFXRatio,Beta" advise="1">
        <values cols="2">
          <value t="str">
            <val>1.54</val>
          </value>
          <value>
            <val>1.2756000000000001</val>
          </value>
        </values>
      </ddeItem>
      <ddeItem name="2345.TW-BestBid1,BestBid2,BestBid3,BestBid4,BestBid5,BestAsk1,BestAsk2,BestAsk3,BestAsk4,BestAsk5" advise="1">
        <values cols="10">
          <value>
            <val>42.8</val>
          </value>
          <value>
            <val>42.75</val>
          </value>
          <value>
            <val>42.7</val>
          </value>
          <value>
            <val>42.65</val>
          </value>
          <value>
            <val>42.6</val>
          </value>
          <value>
            <val>42.85</val>
          </value>
          <value>
            <val>42.9</val>
          </value>
          <value>
            <val>42.95</val>
          </value>
          <value>
            <val>43</val>
          </value>
          <value>
            <val>43.05</val>
          </value>
        </values>
      </ddeItem>
      <ddeItem name="2345.TW-BestBidSize1,BestBidSize2,BestBidSize3,BestBidSize4,BestBidSize5,BestAskSize1,BestAskSize2,BestAskSize3,BestAskSize4,BestAskSize5" advise="1">
        <values cols="10">
          <value>
            <val>11</val>
          </value>
          <value>
            <val>54</val>
          </value>
          <value>
            <val>70</val>
          </value>
          <value>
            <val>59</val>
          </value>
          <value>
            <val>58</val>
          </value>
          <value>
            <val>4</val>
          </value>
          <value>
            <val>5</val>
          </value>
          <value>
            <val>6</val>
          </value>
          <value>
            <val>25</val>
          </value>
          <value>
            <val>13</val>
          </value>
        </values>
      </ddeItem>
      <ddeItem name="2345.TW-High,Low,Open,AvgPrice,UpLimit,DownLimit,PrePrice1,PrePrice2,PrePrice3,PrePrice4" advise="1">
        <values cols="10">
          <value>
            <val>43.15</val>
          </value>
          <value>
            <val>42.65</val>
          </value>
          <value>
            <val>42.65</val>
          </value>
          <value>
            <val>42.89</val>
          </value>
          <value>
            <val>46.9</val>
          </value>
          <value>
            <val>38.4</val>
          </value>
          <value>
            <val>42.75</val>
          </value>
          <value>
            <val>42.75</val>
          </value>
          <value>
            <val>42.8</val>
          </value>
          <value>
            <val>42.75</val>
          </value>
        </values>
      </ddeItem>
      <ddeItem name="2345.TW-ID,Name,Time,Bid,Ask,Price,PriceChange,PriceChangeRatio,Volume,TotalVolume" advise="1">
        <values cols="10">
          <value t="str">
            <val>2345</val>
          </value>
          <value t="str">
            <val>智邦</val>
          </value>
          <value t="str">
            <val>13:30:00</val>
          </value>
          <value>
            <val>42.8</val>
          </value>
          <value>
            <val>42.85</val>
          </value>
          <value>
            <val>42.8</val>
          </value>
          <value>
            <val>0.15</val>
          </value>
          <value>
            <val>0.35</val>
          </value>
          <value>
            <val>207</val>
          </value>
          <value>
            <val>2533</val>
          </value>
        </values>
      </ddeItem>
      <ddeItem name="2345.TW-PreClose,PreTotalVolume,StockNetValue,ROE,ReturnOnAssets,CashDividendYieldRate,MarketValue,Profit,Capital,NetSales" advise="1">
        <values cols="10">
          <value>
            <val>42.65</val>
          </value>
          <value>
            <val>6010</val>
          </value>
          <value t="str">
            <val>15.30</val>
          </value>
          <value t="str">
            <val>16.48</val>
          </value>
          <value t="str">
            <val>9.01</val>
          </value>
          <value t="str">
            <val>4.58</val>
          </value>
          <value t="str">
            <val>230.3</val>
          </value>
          <value t="str">
            <val>0.89</val>
          </value>
          <value t="str">
            <val>54.46</val>
          </value>
          <value>
            <val>2147.89</val>
          </value>
        </values>
      </ddeItem>
      <ddeItem name="2345.TW-TFXRatio,Beta" advise="1">
        <values cols="2">
          <value t="str">
            <val>-19.12</val>
          </value>
          <value>
            <val>1.0567</val>
          </value>
        </values>
      </ddeItem>
      <ddeItem name="2357.TW-BestBid1,BestBid2,BestBid3,BestBid4,BestBid5,BestAsk1,BestAsk2,BestAsk3,BestAsk4,BestAsk5" advise="1">
        <values cols="10">
          <value>
            <val>264.5</val>
          </value>
          <value>
            <val>264</val>
          </value>
          <value>
            <val>263.5</val>
          </value>
          <value>
            <val>263</val>
          </value>
          <value>
            <val>262.5</val>
          </value>
          <value>
            <val>265</val>
          </value>
          <value>
            <val>265.5</val>
          </value>
          <value>
            <val>266</val>
          </value>
          <value>
            <val>266.5</val>
          </value>
          <value>
            <val>267</val>
          </value>
        </values>
      </ddeItem>
      <ddeItem name="2357.TW-BestBidSize1,BestBidSize2,BestBidSize3,BestBidSize4,BestBidSize5,BestAskSize1,BestAskSize2,BestAskSize3,BestAskSize4,BestAskSize5" advise="1">
        <values cols="10">
          <value>
            <val>18</val>
          </value>
          <value>
            <val>54</val>
          </value>
          <value>
            <val>39</val>
          </value>
          <value>
            <val>91</val>
          </value>
          <value>
            <val>68</val>
          </value>
          <value>
            <val>38</val>
          </value>
          <value>
            <val>88</val>
          </value>
          <value>
            <val>57</val>
          </value>
          <value>
            <val>87</val>
          </value>
          <value>
            <val>165</val>
          </value>
        </values>
      </ddeItem>
      <ddeItem name="2357.TW-High,Low,Open,AvgPrice,UpLimit,DownLimit,PrePrice1,PrePrice2,PrePrice3,PrePrice4" advise="1">
        <values cols="10">
          <value>
            <val>265</val>
          </value>
          <value>
            <val>261</val>
          </value>
          <value>
            <val>264</val>
          </value>
          <value>
            <val>263.88</val>
          </value>
          <value>
            <val>289</val>
          </value>
          <value>
            <val>237</val>
          </value>
          <value>
            <val>265</val>
          </value>
          <value>
            <val>265</val>
          </value>
          <value>
            <val>265</val>
          </value>
          <value>
            <val>264.5</val>
          </value>
        </values>
      </ddeItem>
      <ddeItem name="2357.TW-ID,Name,Time,Bid,Ask,Price,PriceChange,PriceChangeRatio,Volume,TotalVolume" advise="1">
        <values cols="10">
          <value t="str">
            <val>2357</val>
          </value>
          <value t="str">
            <val>華碩</val>
          </value>
          <value t="str">
            <val>13:30:00</val>
          </value>
          <value>
            <val>264.5</val>
          </value>
          <value>
            <val>265</val>
          </value>
          <value>
            <val>265</val>
          </value>
          <value>
            <val>2</val>
          </value>
          <value>
            <val>0.76</val>
          </value>
          <value>
            <val>138</val>
          </value>
          <value>
            <val>885</val>
          </value>
        </values>
      </ddeItem>
      <ddeItem name="2357.TW-PreClose,PreTotalVolume,StockNetValue,ROE,ReturnOnAssets,CashDividendYieldRate,MarketValue,Profit,Capital,NetSales" advise="1">
        <values cols="10">
          <value>
            <val>263</val>
          </value>
          <value>
            <val>1013</val>
          </value>
          <value t="str">
            <val>238.26</val>
          </value>
          <value t="str">
            <val>8.35</val>
          </value>
          <value t="str">
            <val>4.35</val>
          </value>
          <value t="str">
            <val>5.66</val>
          </value>
          <value t="str">
            <val>1968.3</val>
          </value>
          <value t="str">
            <val>8.05</val>
          </value>
          <value t="str">
            <val>74.28</val>
          </value>
          <value>
            <val>38303.11</val>
          </value>
        </values>
      </ddeItem>
      <ddeItem name="2357.TW-TFXRatio,Beta" advise="1">
        <values cols="2">
          <value t="str">
            <val>-14.15</val>
          </value>
          <value>
            <val>0.90800000000000003</val>
          </value>
        </values>
      </ddeItem>
      <ddeItem name="2382.TW-BestBid1,BestBid2,BestBid3,BestBid4,BestBid5,BestAsk1,BestAsk2,BestAsk3,BestAsk4,BestAsk5" advise="1">
        <values cols="10">
          <value>
            <val>57.9</val>
          </value>
          <value>
            <val>57.8</val>
          </value>
          <value>
            <val>57.7</val>
          </value>
          <value>
            <val>57.6</val>
          </value>
          <value>
            <val>57.5</val>
          </value>
          <value>
            <val>58</val>
          </value>
          <value>
            <val>58.1</val>
          </value>
          <value>
            <val>58.2</val>
          </value>
          <value>
            <val>58.3</val>
          </value>
          <value>
            <val>58.4</val>
          </value>
        </values>
      </ddeItem>
      <ddeItem name="2382.TW-BestBidSize1,BestBidSize2,BestBidSize3,BestBidSize4,BestBidSize5,BestAskSize1,BestAskSize2,BestAskSize3,BestAskSize4,BestAskSize5" advise="1">
        <values cols="10">
          <value>
            <val>178</val>
          </value>
          <value>
            <val>234</val>
          </value>
          <value>
            <val>342</val>
          </value>
          <value>
            <val>239</val>
          </value>
          <value>
            <val>1214</val>
          </value>
          <value>
            <val>18</val>
          </value>
          <value>
            <val>76</val>
          </value>
          <value>
            <val>159</val>
          </value>
          <value>
            <val>236</val>
          </value>
          <value>
            <val>164</val>
          </value>
        </values>
      </ddeItem>
      <ddeItem name="2382.TW-High,Low,Open,AvgPrice,UpLimit,DownLimit,PrePrice1,PrePrice2,PrePrice3,PrePrice4" advise="1">
        <values cols="10">
          <value>
            <val>58.8</val>
          </value>
          <value>
            <val>57.4</val>
          </value>
          <value>
            <val>58.7</val>
          </value>
          <value>
            <val>57.91</val>
          </value>
          <value>
            <val>64.5</val>
          </value>
          <value>
            <val>52.9</val>
          </value>
          <value>
            <val>58</val>
          </value>
          <value>
            <val>58</val>
          </value>
          <value>
            <val>58</val>
          </value>
          <value>
            <val>58</val>
          </value>
        </values>
      </ddeItem>
      <ddeItem name="2382.TW-ID,Name,Time,Bid,Ask,Price,PriceChange,PriceChangeRatio,Volume,TotalVolume" advise="1">
        <values cols="10">
          <value t="str">
            <val>2382</val>
          </value>
          <value t="str">
            <val>廣達</val>
          </value>
          <value t="str">
            <val>13:30:00</val>
          </value>
          <value>
            <val>57.9</val>
          </value>
          <value>
            <val>58</val>
          </value>
          <value>
            <val>58</val>
          </value>
          <value>
            <val>-0.7</val>
          </value>
          <value>
            <val>-1.19</val>
          </value>
          <value>
            <val>439</val>
          </value>
          <value>
            <val>5974</val>
          </value>
        </values>
      </ddeItem>
      <ddeItem name="2382.TW-PreClose,PreTotalVolume,StockNetValue,ROE,ReturnOnAssets,CashDividendYieldRate,MarketValue,Profit,Capital,NetSales" advise="1">
        <values cols="10">
          <value>
            <val>58.7</val>
          </value>
          <value>
            <val>5232</val>
          </value>
          <value t="str">
            <val>33.23</val>
          </value>
          <value t="str">
            <val>8.17</val>
          </value>
          <value t="str">
            <val>2.27</val>
          </value>
          <value t="str">
            <val>6.55</val>
          </value>
          <value t="str">
            <val>2240.3</val>
          </value>
          <value t="str">
            <val>1.03</val>
          </value>
          <value t="str">
            <val>386.26</val>
          </value>
          <value>
            <val>67738.570000000007</val>
          </value>
        </values>
      </ddeItem>
      <ddeItem name="2382.TW-TFXRatio,Beta" advise="1">
        <values cols="2">
          <value t="str">
            <val>-13.81</val>
          </value>
          <value>
            <val>1.242</val>
          </value>
        </values>
      </ddeItem>
      <ddeItem name="2409.TW-BestBid1,BestBid2,BestBid3,BestBid4,BestBid5,BestAsk1,BestAsk2,BestAsk3,BestAsk4,BestAsk5" advise="1">
        <values cols="10">
          <value>
            <val>11.75</val>
          </value>
          <value>
            <val>11.7</val>
          </value>
          <value>
            <val>11.65</val>
          </value>
          <value>
            <val>11.6</val>
          </value>
          <value>
            <val>11.55</val>
          </value>
          <value>
            <val>11.8</val>
          </value>
          <value>
            <val>11.85</val>
          </value>
          <value>
            <val>11.9</val>
          </value>
          <value>
            <val>11.95</val>
          </value>
          <value>
            <val>12</val>
          </value>
        </values>
      </ddeItem>
      <ddeItem name="2409.TW-BestBidSize1,BestBidSize2,BestBidSize3,BestBidSize4,BestBidSize5,BestAskSize1,BestAskSize2,BestAskSize3,BestAskSize4,BestAskSize5" advise="1">
        <values cols="10">
          <value>
            <val>3453</val>
          </value>
          <value>
            <val>7917</val>
          </value>
          <value>
            <val>4185</val>
          </value>
          <value>
            <val>2084</val>
          </value>
          <value>
            <val>2229</val>
          </value>
          <value>
            <val>639</val>
          </value>
          <value>
            <val>3232</val>
          </value>
          <value>
            <val>3240</val>
          </value>
          <value>
            <val>5508</val>
          </value>
          <value>
            <val>3473</val>
          </value>
        </values>
      </ddeItem>
      <ddeItem name="2409.TW-High,Low,Open,AvgPrice,UpLimit,DownLimit,PrePrice1,PrePrice2,PrePrice3,PrePrice4" advise="1">
        <values cols="10">
          <value>
            <val>11.85</val>
          </value>
          <value>
            <val>11.65</val>
          </value>
          <value>
            <val>11.65</val>
          </value>
          <value>
            <val>11.76</val>
          </value>
          <value>
            <val>12.8</val>
          </value>
          <value>
            <val>10.5</val>
          </value>
          <value>
            <val>11.75</val>
          </value>
          <value>
            <val>11.8</val>
          </value>
          <value>
            <val>11.75</val>
          </value>
          <value>
            <val>11.75</val>
          </value>
        </values>
      </ddeItem>
      <ddeItem name="2409.TW-ID,Name,Time,Bid,Ask,Price,PriceChange,PriceChangeRatio,Volume,TotalVolume" advise="1">
        <values cols="10">
          <value t="str">
            <val>2409</val>
          </value>
          <value t="str">
            <val>友達</val>
          </value>
          <value t="str">
            <val>13:30:00</val>
          </value>
          <value>
            <val>11.75</val>
          </value>
          <value>
            <val>11.8</val>
          </value>
          <value>
            <val>11.75</val>
          </value>
          <value>
            <val>0.1</val>
          </value>
          <value>
            <val>0.86</val>
          </value>
          <value>
            <val>3482</val>
          </value>
          <value>
            <val>50034</val>
          </value>
        </values>
      </ddeItem>
      <ddeItem name="2409.TW-PreClose,PreTotalVolume,StockNetValue,ROE,ReturnOnAssets,CashDividendYieldRate,MarketValue,Profit,Capital,NetSales" advise="1">
        <values cols="10">
          <value>
            <val>11.65</val>
          </value>
          <value>
            <val>44321</val>
          </value>
          <value t="str">
            <val>17.99</val>
          </value>
          <value t="str">
            <val>-0.89</val>
          </value>
          <value t="str">
            <val>0.00</val>
          </value>
          <value t="str">
            <val>2.98</val>
          </value>
          <value t="str">
            <val>1130.8</val>
          </value>
          <value t="str">
            <val>0.51</val>
          </value>
          <value t="str">
            <val>962.42</val>
          </value>
          <value>
            <val>30441.61</val>
          </value>
        </values>
      </ddeItem>
      <ddeItem name="2409.TW-TFXRatio,Beta" advise="1">
        <values cols="2">
          <value t="str">
            <val>0.72</val>
          </value>
          <value>
            <val>1.2977000000000001</val>
          </value>
        </values>
      </ddeItem>
      <ddeItem name="2474.TW-BestBid1,BestBid2,BestBid3,BestBid4,BestBid5,BestAsk1,BestAsk2,BestAsk3,BestAsk4,BestAsk5" advise="1">
        <values cols="10">
          <value>
            <val>222.5</val>
          </value>
          <value>
            <val>222</val>
          </value>
          <value>
            <val>221.5</val>
          </value>
          <value>
            <val>221</val>
          </value>
          <value>
            <val>220.5</val>
          </value>
          <value>
            <val>223</val>
          </value>
          <value>
            <val>223.5</val>
          </value>
          <value>
            <val>224</val>
          </value>
          <value>
            <val>224.5</val>
          </value>
          <value>
            <val>225</val>
          </value>
        </values>
      </ddeItem>
      <ddeItem name="2474.TW-BestBidSize1,BestBidSize2,BestBidSize3,BestBidSize4,BestBidSize5,BestAskSize1,BestAskSize2,BestAskSize3,BestAskSize4,BestAskSize5" advise="1">
        <values cols="10">
          <value>
            <val>94</val>
          </value>
          <value>
            <val>120</val>
          </value>
          <value>
            <val>218</val>
          </value>
          <value>
            <val>224</val>
          </value>
          <value>
            <val>104</val>
          </value>
          <value>
            <val>17</val>
          </value>
          <value>
            <val>59</val>
          </value>
          <value>
            <val>160</val>
          </value>
          <value>
            <val>103</val>
          </value>
          <value>
            <val>153</val>
          </value>
        </values>
      </ddeItem>
      <ddeItem name="2474.TW-High,Low,Open,AvgPrice,UpLimit,DownLimit,PrePrice1,PrePrice2,PrePrice3,PrePrice4" advise="1">
        <values cols="10">
          <value>
            <val>224</val>
          </value>
          <value>
            <val>219</val>
          </value>
          <value>
            <val>221</val>
          </value>
          <value>
            <val>222.23</val>
          </value>
          <value>
            <val>241</val>
          </value>
          <value>
            <val>198</val>
          </value>
          <value>
            <val>222.5</val>
          </value>
          <value>
            <val>223</val>
          </value>
          <value>
            <val>222.5</val>
          </value>
          <value>
            <val>223</val>
          </value>
        </values>
      </ddeItem>
      <ddeItem name="2474.TW-ID,Name,Time,Bid,Ask,Price,PriceChange,PriceChangeRatio,Volume,TotalVolume" advise="1">
        <values cols="10">
          <value t="str">
            <val>2474</val>
          </value>
          <value t="str">
            <val>可成</val>
          </value>
          <value t="str">
            <val>13:30:00</val>
          </value>
          <value>
            <val>222.5</val>
          </value>
          <value>
            <val>223</val>
          </value>
          <value>
            <val>223</val>
          </value>
          <value>
            <val>3.5</val>
          </value>
          <value>
            <val>1.59</val>
          </value>
          <value>
            <val>193</val>
          </value>
          <value>
            <val>2592</val>
          </value>
        </values>
      </ddeItem>
      <ddeItem name="2474.TW-PreClose,PreTotalVolume,StockNetValue,ROE,ReturnOnAssets,CashDividendYieldRate,MarketValue,Profit,Capital,NetSales" advise="1">
        <values cols="10">
          <value>
            <val>219.5</val>
          </value>
          <value>
            <val>3892</val>
          </value>
          <value t="str">
            <val>146.90</val>
          </value>
          <value t="str">
            <val>10.92</val>
          </value>
          <value t="str">
            <val>7.33</val>
          </value>
          <value t="str">
            <val>4.48</val>
          </value>
          <value t="str">
            <val>1718.0</val>
          </value>
          <value t="str">
            <val>5.80</val>
          </value>
          <value t="str">
            <val>77.04</val>
          </value>
          <value>
            <val>8181.4</val>
          </value>
        </values>
      </ddeItem>
      <ddeItem name="2474.TW-TFXRatio,Beta" advise="1">
        <values cols="2">
          <value t="str">
            <val>5.95</val>
          </value>
          <value>
            <val>1.819</val>
          </value>
        </values>
      </ddeItem>
      <ddeItem name="2484.TW-BestBid1,BestBid2,BestBid3,BestBid4,BestBid5,BestAsk1,BestAsk2,BestAsk3,BestAsk4,BestAsk5" advise="1">
        <values cols="10">
          <value>
            <val>17.8</val>
          </value>
          <value>
            <val>17.75</val>
          </value>
          <value>
            <val>17.7</val>
          </value>
          <value>
            <val>17.649999999999999</val>
          </value>
          <value>
            <val>17.600000000000001</val>
          </value>
          <value>
            <val>17.899999999999999</val>
          </value>
          <value>
            <val>17.95</val>
          </value>
          <value>
            <val>18</val>
          </value>
          <value>
            <val>18.05</val>
          </value>
          <value>
            <val>18.100000000000001</val>
          </value>
        </values>
      </ddeItem>
      <ddeItem name="2484.TW-BestBidSize1,BestBidSize2,BestBidSize3,BestBidSize4,BestBidSize5,BestAskSize1,BestAskSize2,BestAskSize3,BestAskSize4,BestAskSize5" advise="1">
        <values cols="10">
          <value>
            <val>104</val>
          </value>
          <value>
            <val>19</val>
          </value>
          <value>
            <val>35</val>
          </value>
          <value>
            <val>34</val>
          </value>
          <value>
            <val>28</val>
          </value>
          <value>
            <val>11</val>
          </value>
          <value>
            <val>4</val>
          </value>
          <value>
            <val>55</val>
          </value>
          <value>
            <val>126</val>
          </value>
          <value>
            <val>26</val>
          </value>
        </values>
      </ddeItem>
      <ddeItem name="2484.TW-High,Low,Open,AvgPrice,UpLimit,DownLimit,PrePrice1,PrePrice2,PrePrice3,PrePrice4" advise="1">
        <values cols="10">
          <value>
            <val>18</val>
          </value>
          <value>
            <val>17.8</val>
          </value>
          <value>
            <val>17.899999999999999</val>
          </value>
          <value>
            <val>17.89</val>
          </value>
          <value>
            <val>19.649999999999999</val>
          </value>
          <value>
            <val>16.149999999999999</val>
          </value>
          <value>
            <val>17.8</val>
          </value>
          <value>
            <val>17.8</val>
          </value>
          <value>
            <val>17.8</val>
          </value>
          <value>
            <val>17.8</val>
          </value>
        </values>
      </ddeItem>
      <ddeItem name="2484.TW-ID,Name,Time,Bid,Ask,Price,PriceChange,PriceChangeRatio,Volume,TotalVolume" advise="1">
        <values cols="10">
          <value t="str">
            <val>2484</val>
          </value>
          <value t="str">
            <val>希華</val>
          </value>
          <value t="str">
            <val>13:30:00</val>
          </value>
          <value>
            <val>17.8</val>
          </value>
          <value>
            <val>17.899999999999999</val>
          </value>
          <value>
            <val>17.8</val>
          </value>
          <value>
            <val>-0.1</val>
          </value>
          <value>
            <val>-0.56000000000000005</val>
          </value>
          <value>
            <val>42</val>
          </value>
          <value>
            <val>379</val>
          </value>
        </values>
      </ddeItem>
      <ddeItem name="2484.TW-PreClose,PreTotalVolume,StockNetValue,ROE,ReturnOnAssets,CashDividendYieldRate,MarketValue,Profit,Capital,NetSales" advise="1">
        <values cols="10">
          <value>
            <val>17.899999999999999</val>
          </value>
          <value>
            <val>284</val>
          </value>
          <value t="str">
            <val>18.05</val>
          </value>
          <value t="str">
            <val>4.86</val>
          </value>
          <value t="str">
            <val>3.54</val>
          </value>
          <value t="str">
            <val>6.74</val>
          </value>
          <value t="str">
            <val>28.4</val>
          </value>
          <value t="str">
            <val>0.27</val>
          </value>
          <value t="str">
            <val>15.94</val>
          </value>
          <value>
            <val>274</val>
          </value>
        </values>
      </ddeItem>
      <ddeItem name="2484.TW-TFXRatio,Beta" advise="1">
        <values cols="2">
          <value t="str">
            <val>-4.37</val>
          </value>
          <value>
            <val>1.3048999999999999</val>
          </value>
        </values>
      </ddeItem>
      <ddeItem name="2538.TW-BestBid1,BestBid2,BestBid3,BestBid4,BestBid5,BestAsk1,BestAsk2,BestAsk3,BestAsk4,BestAsk5" advise="1">
        <values cols="10">
          <value>
            <val>8.93</val>
          </value>
          <value>
            <val>8.92</val>
          </value>
          <value>
            <val>8.91</val>
          </value>
          <value>
            <val>8.9</val>
          </value>
          <value>
            <val>8.89</val>
          </value>
          <value>
            <val>8.9600000000000009</val>
          </value>
          <value>
            <val>8.9700000000000006</val>
          </value>
          <value>
            <val>8.99</val>
          </value>
          <value>
            <val>9</val>
          </value>
          <value>
            <val>9.01</val>
          </value>
        </values>
      </ddeItem>
      <ddeItem name="2538.TW-BestBidSize1,BestBidSize2,BestBidSize3,BestBidSize4,BestBidSize5,BestAskSize1,BestAskSize2,BestAskSize3,BestAskSize4,BestAskSize5" advise="1">
        <values cols="10">
          <value>
            <val>46</val>
          </value>
          <value>
            <val>131</val>
          </value>
          <value>
            <val>30</val>
          </value>
          <value>
            <val>74</val>
          </value>
          <value>
            <val>18</val>
          </value>
          <value>
            <val>2</val>
          </value>
          <value>
            <val>31</val>
          </value>
          <value>
            <val>26</val>
          </value>
          <value>
            <val>52</val>
          </value>
          <value>
            <val>5</val>
          </value>
        </values>
      </ddeItem>
      <ddeItem name="2538.TW-High,Low,Open,AvgPrice,UpLimit,DownLimit,PrePrice1,PrePrice2,PrePrice3,PrePrice4" advise="1">
        <values cols="10">
          <value>
            <val>9.0399999999999991</val>
          </value>
          <value>
            <val>8.93</val>
          </value>
          <value>
            <val>9.01</val>
          </value>
          <value>
            <val>8.9700000000000006</val>
          </value>
          <value>
            <val>9.86</val>
          </value>
          <value>
            <val>8.08</val>
          </value>
          <value>
            <val>8.93</val>
          </value>
          <value>
            <val>8.93</val>
          </value>
          <value>
            <val>8.94</val>
          </value>
          <value>
            <val>8.94</val>
          </value>
        </values>
      </ddeItem>
      <ddeItem name="2538.TW-ID,Name,Time,Bid,Ask,Price,PriceChange,PriceChangeRatio,Volume,TotalVolume" advise="1">
        <values cols="10">
          <value t="str">
            <val>2538</val>
          </value>
          <value t="str">
            <val>基泰</val>
          </value>
          <value t="str">
            <val>13:30:00</val>
          </value>
          <value>
            <val>8.93</val>
          </value>
          <value>
            <val>8.9600000000000009</val>
          </value>
          <value>
            <val>8.93</val>
          </value>
          <value>
            <val>-0.04</val>
          </value>
          <value>
            <val>-0.45</val>
          </value>
          <value>
            <val>79</val>
          </value>
          <value>
            <val>941</val>
          </value>
        </values>
      </ddeItem>
      <ddeItem name="2538.TW-PreClose,PreTotalVolume,StockNetValue,ROE,ReturnOnAssets,CashDividendYieldRate,MarketValue,Profit,Capital,NetSales" advise="1">
        <values cols="10">
          <value>
            <val>8.9700000000000006</val>
          </value>
          <value>
            <val>2785</val>
          </value>
          <value t="str">
            <val>18.32</val>
          </value>
          <value t="str">
            <val>-0.89</val>
          </value>
          <value t="str">
            <val>-0.05</val>
          </value>
          <value t="str">
            <val>14.56</val>
          </value>
          <value t="str">
            <val>39.2</val>
          </value>
          <value t="str">
            <val>-0.21</val>
          </value>
          <value t="str">
            <val>43.84</val>
          </value>
          <value>
            <val>10.68</val>
          </value>
        </values>
      </ddeItem>
      <ddeItem name="2538.TW-TFXRatio,Beta" advise="1">
        <values cols="2">
          <value t="str">
            <val>-1.17</val>
          </value>
          <value>
            <val>0.68240000000000001</val>
          </value>
        </values>
      </ddeItem>
      <ddeItem name="2637.TW-BestBid1,BestBid2,BestBid3,BestBid4,BestBid5,BestAsk1,BestAsk2,BestAsk3,BestAsk4,BestAsk5" advise="1">
        <values cols="10">
          <value>
            <val>30.9</val>
          </value>
          <value>
            <val>30.85</val>
          </value>
          <value>
            <val>30.8</val>
          </value>
          <value>
            <val>30.75</val>
          </value>
          <value>
            <val>30.7</val>
          </value>
          <value>
            <val>30.95</val>
          </value>
          <value>
            <val>31</val>
          </value>
          <value>
            <val>31.05</val>
          </value>
          <value>
            <val>31.1</val>
          </value>
          <value>
            <val>31.15</val>
          </value>
        </values>
      </ddeItem>
      <ddeItem name="2637.TW-BestBidSize1,BestBidSize2,BestBidSize3,BestBidSize4,BestBidSize5,BestAskSize1,BestAskSize2,BestAskSize3,BestAskSize4,BestAskSize5" advise="1">
        <values cols="10">
          <value>
            <val>2</val>
          </value>
          <value>
            <val>2</val>
          </value>
          <value>
            <val>16</val>
          </value>
          <value>
            <val>32</val>
          </value>
          <value>
            <val>54</val>
          </value>
          <value>
            <val>5</val>
          </value>
          <value>
            <val>211</val>
          </value>
          <value>
            <val>29</val>
          </value>
          <value>
            <val>18</val>
          </value>
          <value>
            <val>21</val>
          </value>
        </values>
      </ddeItem>
      <ddeItem name="2637.TW-High,Low,Open,AvgPrice,UpLimit,DownLimit,PrePrice1,PrePrice2,PrePrice3,PrePrice4" advise="1">
        <values cols="10">
          <value>
            <val>31.05</val>
          </value>
          <value>
            <val>30.6</val>
          </value>
          <value>
            <val>30.85</val>
          </value>
          <value>
            <val>30.87</val>
          </value>
          <value>
            <val>33.700000000000003</val>
          </value>
          <value>
            <val>27.6</val>
          </value>
          <value>
            <val>30.9</val>
          </value>
          <value>
            <val>30.9</val>
          </value>
          <value>
            <val>30.9</val>
          </value>
          <value>
            <val>30.9</val>
          </value>
        </values>
      </ddeItem>
      <ddeItem name="2637.TW-ID,Name,Time,Bid,Ask,Price,PriceChange,PriceChangeRatio,Volume,TotalVolume" advise="1">
        <values cols="10">
          <value t="str">
            <val>2637</val>
          </value>
          <value t="str">
            <val>慧洋-KY</val>
          </value>
          <value t="str">
            <val>13:30:00</val>
          </value>
          <value>
            <val>30.9</val>
          </value>
          <value>
            <val>30.95</val>
          </value>
          <value>
            <val>30.95</val>
          </value>
          <value>
            <val>0.3</val>
          </value>
          <value>
            <val>0.98</val>
          </value>
          <value>
            <val>71</val>
          </value>
          <value>
            <val>878</val>
          </value>
        </values>
      </ddeItem>
      <ddeItem name="2637.TW-PreClose,PreTotalVolume,StockNetValue,ROE,ReturnOnAssets,CashDividendYieldRate,MarketValue,Profit,Capital,NetSales" advise="1">
        <values cols="10">
          <value>
            <val>30.65</val>
          </value>
          <value>
            <val>2737</val>
          </value>
          <value t="str">
            <val>43.24</val>
          </value>
          <value t="str">
            <val>3.33</val>
          </value>
          <value t="str">
            <val>--</val>
          </value>
          <value t="str">
            <val>8.08</val>
          </value>
          <value t="str">
            <val>171.8</val>
          </value>
          <value t="str">
            <val>0.04</val>
          </value>
          <value t="str">
            <val>55.50</val>
          </value>
          <value>
            <val>896.38</val>
          </value>
        </values>
      </ddeItem>
      <ddeItem name="2637.TW-TFXRatio,Beta" advise="1">
        <values cols="2">
          <value t="str">
            <val>5.15</val>
          </value>
          <value>
            <val>0.2112</val>
          </value>
        </values>
      </ddeItem>
      <ddeItem name="3019.TW-BestBid1,BestBid2,BestBid3,BestBid4,BestBid5,BestAsk1,BestAsk2,BestAsk3,BestAsk4,BestAsk5" advise="1">
        <values cols="10">
          <value>
            <val>27.85</val>
          </value>
          <value>
            <val>27.8</val>
          </value>
          <value>
            <val>27.75</val>
          </value>
          <value>
            <val>27.7</val>
          </value>
          <value>
            <val>27.65</val>
          </value>
          <value>
            <val>27.95</val>
          </value>
          <value>
            <val>28</val>
          </value>
          <value>
            <val>28.05</val>
          </value>
          <value>
            <val>28.1</val>
          </value>
          <value>
            <val>28.15</val>
          </value>
        </values>
      </ddeItem>
      <ddeItem name="3019.TW-BestBidSize1,BestBidSize2,BestBidSize3,BestBidSize4,BestBidSize5,BestAskSize1,BestAskSize2,BestAskSize3,BestAskSize4,BestAskSize5" advise="1">
        <values cols="10">
          <value>
            <val>5</val>
          </value>
          <value>
            <val>10</val>
          </value>
          <value>
            <val>4</val>
          </value>
          <value>
            <val>8</val>
          </value>
          <value>
            <val>13</val>
          </value>
          <value>
            <val>4</val>
          </value>
          <value>
            <val>24</val>
          </value>
          <value>
            <val>6</val>
          </value>
          <value>
            <val>10</val>
          </value>
          <value>
            <val>12</val>
          </value>
        </values>
      </ddeItem>
      <ddeItem name="3019.TW-High,Low,Open,AvgPrice,UpLimit,DownLimit,PrePrice1,PrePrice2,PrePrice3,PrePrice4" advise="1">
        <values cols="10">
          <value>
            <val>28.15</val>
          </value>
          <value>
            <val>27.7</val>
          </value>
          <value>
            <val>27.95</val>
          </value>
          <value>
            <val>27.95</val>
          </value>
          <value>
            <val>30.65</val>
          </value>
          <value>
            <val>25.15</val>
          </value>
          <value>
            <val>27.9</val>
          </value>
          <value>
            <val>27.85</val>
          </value>
          <value>
            <val>27.9</val>
          </value>
          <value>
            <val>27.9</val>
          </value>
        </values>
      </ddeItem>
      <ddeItem name="3019.TW-ID,Name,Time,Bid,Ask,Price,PriceChange,PriceChangeRatio,Volume,TotalVolume" advise="1">
        <values cols="10">
          <value t="str">
            <val>3019</val>
          </value>
          <value t="str">
            <val>亞光</val>
          </value>
          <value t="str">
            <val>13:30:00</val>
          </value>
          <value>
            <val>27.85</val>
          </value>
          <value>
            <val>27.95</val>
          </value>
          <value>
            <val>27.95</val>
          </value>
          <value>
            <val>0.05</val>
          </value>
          <value>
            <val>0.18</val>
          </value>
          <value>
            <val>28</val>
          </value>
          <value>
            <val>356</val>
          </value>
        </values>
      </ddeItem>
      <ddeItem name="3019.TW-PreClose,PreTotalVolume,StockNetValue,ROE,ReturnOnAssets,CashDividendYieldRate,MarketValue,Profit,Capital,NetSales" advise="1">
        <values cols="10">
          <value>
            <val>27.9</val>
          </value>
          <value>
            <val>555</val>
          </value>
          <value t="str">
            <val>39.14</val>
          </value>
          <value t="str">
            <val>5.35</val>
          </value>
          <value t="str">
            <val>4.00</val>
          </value>
          <value t="str">
            <val>--</val>
          </value>
          <value t="str">
            <val>78.6</val>
          </value>
          <value t="str">
            <val>0.57</val>
          </value>
          <value t="str">
            <val>28.11</val>
          </value>
          <value>
            <val>1517.13</val>
          </value>
        </values>
      </ddeItem>
      <ddeItem name="3019.TW-TFXRatio,Beta" advise="1">
        <values cols="2">
          <value t="str">
            <val>-11.05</val>
          </value>
          <value>
            <val>1.1878</val>
          </value>
        </values>
      </ddeItem>
      <ddeItem name="3023.TW-BestBid1,BestBid2,BestBid3,BestBid4,BestBid5,BestAsk1,BestAsk2,BestAsk3,BestAsk4,BestAsk5" advise="1">
        <values cols="10">
          <value>
            <val>67.400000000000006</val>
          </value>
          <value>
            <val>67.3</val>
          </value>
          <value>
            <val>67.2</val>
          </value>
          <value>
            <val>67.099999999999994</val>
          </value>
          <value>
            <val>67</val>
          </value>
          <value>
            <val>67.5</val>
          </value>
          <value>
            <val>67.599999999999994</val>
          </value>
          <value>
            <val>67.7</val>
          </value>
          <value>
            <val>67.8</val>
          </value>
          <value>
            <val>67.900000000000006</val>
          </value>
        </values>
      </ddeItem>
      <ddeItem name="3023.TW-BestBidSize1,BestBidSize2,BestBidSize3,BestBidSize4,BestBidSize5,BestAskSize1,BestAskSize2,BestAskSize3,BestAskSize4,BestAskSize5" advise="1">
        <values cols="10">
          <value>
            <val>1</val>
          </value>
          <value>
            <val>3</val>
          </value>
          <value>
            <val>21</val>
          </value>
          <value>
            <val>8</val>
          </value>
          <value>
            <val>11</val>
          </value>
          <value>
            <val>15</val>
          </value>
          <value>
            <val>14</val>
          </value>
          <value>
            <val>23</val>
          </value>
          <value>
            <val>12</val>
          </value>
          <value>
            <val>28</val>
          </value>
        </values>
      </ddeItem>
      <ddeItem name="3023.TW-High,Low,Open,AvgPrice,UpLimit,DownLimit,PrePrice1,PrePrice2,PrePrice3,PrePrice4" advise="1">
        <values cols="10">
          <value>
            <val>67.7</val>
          </value>
          <value>
            <val>66.2</val>
          </value>
          <value>
            <val>66.599999999999994</val>
          </value>
          <value>
            <val>67.08</val>
          </value>
          <value>
            <val>73.8</val>
          </value>
          <value>
            <val>60.4</val>
          </value>
          <value>
            <val>67.5</val>
          </value>
          <value>
            <val>67.5</val>
          </value>
          <value>
            <val>67.400000000000006</val>
          </value>
          <value>
            <val>67.400000000000006</val>
          </value>
        </values>
      </ddeItem>
      <ddeItem name="3023.TW-ID,Name,Time,Bid,Ask,Price,PriceChange,PriceChangeRatio,Volume,TotalVolume" advise="1">
        <values cols="10">
          <value t="str">
            <val>3023</val>
          </value>
          <value t="str">
            <val>信邦</val>
          </value>
          <value t="str">
            <val>13:30:00</val>
          </value>
          <value>
            <val>67.400000000000006</val>
          </value>
          <value>
            <val>67.5</val>
          </value>
          <value>
            <val>67.5</val>
          </value>
          <value>
            <val>0.4</val>
          </value>
          <value>
            <val>0.6</val>
          </value>
          <value>
            <val>75</val>
          </value>
          <value>
            <val>770</val>
          </value>
        </values>
      </ddeItem>
      <ddeItem name="3023.TW-PreClose,PreTotalVolume,StockNetValue,ROE,ReturnOnAssets,CashDividendYieldRate,MarketValue,Profit,Capital,NetSales" advise="1">
        <values cols="10">
          <value>
            <val>67.099999999999994</val>
          </value>
          <value>
            <val>1564</val>
          </value>
          <value t="str">
            <val>24.51</val>
          </value>
          <value t="str">
            <val>16.33</val>
          </value>
          <value t="str">
            <val>8.48</val>
          </value>
          <value t="str">
            <val>5.04</val>
          </value>
          <value t="str">
            <val>151.5</val>
          </value>
          <value t="str">
            <val>1.31</val>
          </value>
          <value t="str">
            <val>22.54</val>
          </value>
          <value>
            <val>1047.48</val>
          </value>
        </values>
      </ddeItem>
      <ddeItem name="3023.TW-TFXRatio,Beta" advise="1">
        <values cols="2">
          <value t="str">
            <val>-5.01</val>
          </value>
          <value>
            <val>0.56330000000000002</val>
          </value>
        </values>
      </ddeItem>
      <ddeItem name="3094.TW-BestBid1,BestBid2,BestBid3,BestBid4,BestBid5,BestAsk1,BestAsk2,BestAsk3,BestAsk4,BestAsk5" advise="1">
        <values cols="10">
          <value>
            <val>20.05</val>
          </value>
          <value>
            <val>20</val>
          </value>
          <value>
            <val>19.95</val>
          </value>
          <value>
            <val>19.899999999999999</val>
          </value>
          <value>
            <val>19.850000000000001</val>
          </value>
          <value>
            <val>20.149999999999999</val>
          </value>
          <value>
            <val>20.2</val>
          </value>
          <value>
            <val>20.25</val>
          </value>
          <value>
            <val>20.3</val>
          </value>
          <value>
            <val>20.399999999999999</val>
          </value>
        </values>
      </ddeItem>
      <ddeItem name="3094.TW-BestBidSize1,BestBidSize2,BestBidSize3,BestBidSize4,BestBidSize5,BestAskSize1,BestAskSize2,BestAskSize3,BestAskSize4,BestAskSize5" advise="1">
        <values cols="10">
          <value>
            <val>5</val>
          </value>
          <value>
            <val>12</val>
          </value>
          <value>
            <val>3</val>
          </value>
          <value>
            <val>5</val>
          </value>
          <value>
            <val>2</val>
          </value>
          <value>
            <val>5</val>
          </value>
          <value>
            <val>3</val>
          </value>
          <value>
            <val>10</val>
          </value>
          <value>
            <val>17</val>
          </value>
          <value>
            <val>3</val>
          </value>
        </values>
      </ddeItem>
      <ddeItem name="3094.TW-High,Low,Open,AvgPrice,UpLimit,DownLimit,PrePrice1,PrePrice2,PrePrice3,PrePrice4" advise="1">
        <values cols="10">
          <value>
            <val>20.3</val>
          </value>
          <value>
            <val>20.100000000000001</val>
          </value>
          <value>
            <val>20.3</val>
          </value>
          <value>
            <val>20.149999999999999</val>
          </value>
          <value>
            <val>22.3</val>
          </value>
          <value>
            <val>18.3</val>
          </value>
          <value>
            <val>20.149999999999999</val>
          </value>
          <value>
            <val>20.149999999999999</val>
          </value>
          <value>
            <val>20.149999999999999</val>
          </value>
          <value>
            <val>20.100000000000001</val>
          </value>
        </values>
      </ddeItem>
      <ddeItem name="3094.TW-ID,Name,Time,Bid,Ask,Price,PriceChange,PriceChangeRatio,Volume,TotalVolume" advise="1">
        <values cols="10">
          <value t="str">
            <val>3094</val>
          </value>
          <value t="str">
            <val>聯傑</val>
          </value>
          <value t="str">
            <val>13:30:00</val>
          </value>
          <value>
            <val>20.05</val>
          </value>
          <value>
            <val>20.149999999999999</val>
          </value>
          <value>
            <val>20.149999999999999</val>
          </value>
          <value>
            <val>-0.15</val>
          </value>
          <value>
            <val>-0.74</val>
          </value>
          <value>
            <val>5</val>
          </value>
          <value>
            <val>81</val>
          </value>
        </values>
      </ddeItem>
      <ddeItem name="3094.TW-PreClose,PreTotalVolume,StockNetValue,ROE,ReturnOnAssets,CashDividendYieldRate,MarketValue,Profit,Capital,NetSales" advise="1">
        <values cols="10">
          <value>
            <val>20.3</val>
          </value>
          <value>
            <val>199</val>
          </value>
          <value t="str">
            <val>14.39</val>
          </value>
          <value t="str">
            <val>3.99</val>
          </value>
          <value t="str">
            <val>--</val>
          </value>
          <value t="str">
            <val>5.76</val>
          </value>
          <value t="str">
            <val>16.8</val>
          </value>
          <value t="str">
            <val>0.16</val>
          </value>
          <value t="str">
            <val>8.33</val>
          </value>
          <value>
            <val>27.34</val>
          </value>
        </values>
      </ddeItem>
      <ddeItem name="3094.TW-TFXRatio,Beta" advise="1">
        <values cols="2">
          <value t="str">
            <val>8.29</val>
          </value>
          <value>
            <val>1.2765</val>
          </value>
        </values>
      </ddeItem>
      <ddeItem name="3231.TW-BestBid1,BestBid2,BestBid3,BestBid4,BestBid5,BestAsk1,BestAsk2,BestAsk3,BestAsk4,BestAsk5" advise="1">
        <values cols="10">
          <value>
            <val>23.25</val>
          </value>
          <value>
            <val>23.2</val>
          </value>
          <value>
            <val>23.15</val>
          </value>
          <value>
            <val>23.1</val>
          </value>
          <value>
            <val>23.05</val>
          </value>
          <value>
            <val>23.3</val>
          </value>
          <value>
            <val>23.35</val>
          </value>
          <value>
            <val>23.4</val>
          </value>
          <value>
            <val>23.45</val>
          </value>
          <value>
            <val>23.5</val>
          </value>
        </values>
      </ddeItem>
      <ddeItem name="3231.TW-BestBidSize1,BestBidSize2,BestBidSize3,BestBidSize4,BestBidSize5,BestAskSize1,BestAskSize2,BestAskSize3,BestAskSize4,BestAskSize5" advise="1">
        <values cols="10">
          <value>
            <val>619</val>
          </value>
          <value>
            <val>633</val>
          </value>
          <value>
            <val>384</val>
          </value>
          <value>
            <val>278</val>
          </value>
          <value>
            <val>147</val>
          </value>
          <value>
            <val>73</val>
          </value>
          <value>
            <val>75</val>
          </value>
          <value>
            <val>64</val>
          </value>
          <value>
            <val>195</val>
          </value>
          <value>
            <val>209</val>
          </value>
        </values>
      </ddeItem>
      <ddeItem name="3231.TW-High,Low,Open,AvgPrice,UpLimit,DownLimit,PrePrice1,PrePrice2,PrePrice3,PrePrice4" advise="1">
        <values cols="10">
          <value>
            <val>23.6</val>
          </value>
          <value>
            <val>23.25</val>
          </value>
          <value>
            <val>23.3</val>
          </value>
          <value>
            <val>23.48</val>
          </value>
          <value>
            <val>25.6</val>
          </value>
          <value>
            <val>21</val>
          </value>
          <value>
            <val>23.3</val>
          </value>
          <value>
            <val>23.3</val>
          </value>
          <value>
            <val>23.3</val>
          </value>
          <value>
            <val>23.3</val>
          </value>
        </values>
      </ddeItem>
      <ddeItem name="3231.TW-ID,Name,Time,Bid,Ask,Price,PriceChange,PriceChangeRatio,Volume,TotalVolume" advise="1">
        <values cols="10">
          <value t="str">
            <val>3231</val>
          </value>
          <value t="str">
            <val>緯創</val>
          </value>
          <value t="str">
            <val>13:30:00</val>
          </value>
          <value>
            <val>23.25</val>
          </value>
          <value>
            <val>23.3</val>
          </value>
          <value>
            <val>23.25</val>
          </value>
          <value>
            <val>-0.05</val>
          </value>
          <value>
            <val>-0.21</val>
          </value>
          <value>
            <val>643</val>
          </value>
          <value>
            <val>8291</val>
          </value>
        </values>
      </ddeItem>
      <ddeItem name="3231.TW-PreClose,PreTotalVolume,StockNetValue,ROE,ReturnOnAssets,CashDividendYieldRate,MarketValue,Profit,Capital,NetSales" advise="1">
        <values cols="10">
          <value>
            <val>23.3</val>
          </value>
          <value>
            <val>9789</val>
          </value>
          <value t="str">
            <val>25.70</val>
          </value>
          <value t="str">
            <val>2.27</val>
          </value>
          <value t="str">
            <val>0.93</val>
          </value>
          <value t="str">
            <val>6.45</val>
          </value>
          <value t="str">
            <val>616.6</val>
          </value>
          <value t="str">
            <val>0.21</val>
          </value>
          <value t="str">
            <val>265.03</val>
          </value>
          <value>
            <val>65633.17</val>
          </value>
        </values>
      </ddeItem>
      <ddeItem name="3231.TW-TFXRatio,Beta" advise="1">
        <values cols="2">
          <value t="str">
            <val>4.98</val>
          </value>
          <value>
            <val>0.97270000000000001</val>
          </value>
        </values>
      </ddeItem>
      <ddeItem name="3552.TW-BestBid1,BestBid2,BestBid3,BestBid4,BestBid5,BestAsk1,BestAsk2,BestAsk3,BestAsk4,BestAsk5" advise="1">
        <values cols="10">
          <value>
            <val>297</val>
          </value>
          <value>
            <val>296.5</val>
          </value>
          <value>
            <val>296</val>
          </value>
          <value>
            <val>295.5</val>
          </value>
          <value>
            <val>295</val>
          </value>
          <value>
            <val>297.5</val>
          </value>
          <value>
            <val>298</val>
          </value>
          <value>
            <val>299</val>
          </value>
          <value>
            <val>299.5</val>
          </value>
          <value>
            <val>300</val>
          </value>
        </values>
      </ddeItem>
      <ddeItem name="3552.TW-BestBidSize1,BestBidSize2,BestBidSize3,BestBidSize4,BestBidSize5,BestAskSize1,BestAskSize2,BestAskSize3,BestAskSize4,BestAskSize5" advise="1">
        <values cols="10">
          <value>
            <val>36</val>
          </value>
          <value>
            <val>10</val>
          </value>
          <value>
            <val>16</val>
          </value>
          <value>
            <val>7</val>
          </value>
          <value>
            <val>38</val>
          </value>
          <value>
            <val>1</val>
          </value>
          <value>
            <val>1</val>
          </value>
          <value>
            <val>1</val>
          </value>
          <value>
            <val>3</val>
          </value>
          <value>
            <val>9</val>
          </value>
        </values>
      </ddeItem>
      <ddeItem name="3552.TW-High,Low,Open,AvgPrice,UpLimit,DownLimit,PrePrice1,PrePrice2,PrePrice3,PrePrice4" advise="1">
        <values cols="10">
          <value>
            <val>310</val>
          </value>
          <value>
            <val>297</val>
          </value>
          <value>
            <val>304</val>
          </value>
          <value>
            <val>304.51</val>
          </value>
          <value>
            <val>334</val>
          </value>
          <value>
            <val>274</val>
          </value>
          <value>
            <val>297</val>
          </value>
          <value>
            <val>297</val>
          </value>
          <value>
            <val>298</val>
          </value>
          <value>
            <val>298.5</val>
          </value>
        </values>
      </ddeItem>
      <ddeItem name="3552.TW-ID,Name,Time,Bid,Ask,Price,PriceChange,PriceChangeRatio,Volume,TotalVolume" advise="1">
        <values cols="10">
          <value t="str">
            <val>3552</val>
          </value>
          <value t="str">
            <val>同致</val>
          </value>
          <value t="str">
            <val>13:30:00</val>
          </value>
          <value>
            <val>297</val>
          </value>
          <value>
            <val>297.5</val>
          </value>
          <value>
            <val>297</val>
          </value>
          <value>
            <val>-7</val>
          </value>
          <value>
            <val>-2.2999999999999998</val>
          </value>
          <value>
            <val>58</val>
          </value>
          <value>
            <val>1048</val>
          </value>
        </values>
      </ddeItem>
      <ddeItem name="3552.TW-PreClose,PreTotalVolume,StockNetValue,ROE,ReturnOnAssets,CashDividendYieldRate,MarketValue,Profit,Capital,NetSales" advise="1">
        <values cols="10">
          <value>
            <val>304</val>
          </value>
          <value>
            <val>1300</val>
          </value>
          <value t="str">
            <val>47.26</val>
          </value>
          <value t="str">
            <val>24.04</val>
          </value>
          <value t="str">
            <val>11.16</val>
          </value>
          <value t="str">
            <val>1.76</val>
          </value>
          <value t="str">
            <val>252.2</val>
          </value>
          <value t="str">
            <val>2.80</val>
          </value>
          <value t="str">
            <val>8.49</val>
          </value>
          <value>
            <val>800.13</val>
          </value>
        </values>
      </ddeItem>
      <ddeItem name="3552.TW-TFXRatio,Beta" advise="1">
        <values cols="2">
          <value t="str">
            <val>-2.01</val>
          </value>
          <value>
            <val>1.5404</val>
          </value>
        </values>
      </ddeItem>
      <ddeItem name="3704.TW-BestBid1,BestBid2,BestBid3,BestBid4,BestBid5,BestAsk1,BestAsk2,BestAsk3,BestAsk4,BestAsk5" advise="1">
        <values cols="10">
          <value>
            <val>14.35</val>
          </value>
          <value>
            <val>14.3</val>
          </value>
          <value>
            <val>14.25</val>
          </value>
          <value>
            <val>14.2</val>
          </value>
          <value>
            <val>14.15</val>
          </value>
          <value>
            <val>14.4</val>
          </value>
          <value>
            <val>14.45</val>
          </value>
          <value>
            <val>14.5</val>
          </value>
          <value>
            <val>14.55</val>
          </value>
          <value>
            <val>14.6</val>
          </value>
        </values>
      </ddeItem>
      <ddeItem name="3704.TW-BestBidSize1,BestBidSize2,BestBidSize3,BestBidSize4,BestBidSize5,BestAskSize1,BestAskSize2,BestAskSize3,BestAskSize4,BestAskSize5" advise="1">
        <values cols="10">
          <value>
            <val>15</val>
          </value>
          <value>
            <val>84</val>
          </value>
          <value>
            <val>111</val>
          </value>
          <value>
            <val>63</val>
          </value>
          <value>
            <val>26</val>
          </value>
          <value>
            <val>23</val>
          </value>
          <value>
            <val>26</val>
          </value>
          <value>
            <val>36</val>
          </value>
          <value>
            <val>12</val>
          </value>
          <value>
            <val>16</val>
          </value>
        </values>
      </ddeItem>
      <ddeItem name="3704.TW-High,Low,Open,AvgPrice,UpLimit,DownLimit,PrePrice1,PrePrice2,PrePrice3,PrePrice4" advise="1">
        <values cols="10">
          <value>
            <val>14.35</val>
          </value>
          <value>
            <val>14.2</val>
          </value>
          <value>
            <val>14.2</val>
          </value>
          <value>
            <val>14.28</val>
          </value>
          <value>
            <val>15.6</val>
          </value>
          <value>
            <val>12.8</val>
          </value>
          <value>
            <val>14.35</val>
          </value>
          <value>
            <val>14.35</val>
          </value>
          <value>
            <val>14.35</val>
          </value>
          <value>
            <val>14.35</val>
          </value>
        </values>
      </ddeItem>
      <ddeItem name="3704.TW-ID,Name,Time,Bid,Ask,Price,PriceChange,PriceChangeRatio,Volume,TotalVolume" advise="1">
        <values cols="10">
          <value t="str">
            <val>3704</val>
          </value>
          <value t="str">
            <val>合勤控</val>
          </value>
          <value t="str">
            <val>13:30:00</val>
          </value>
          <value>
            <val>14.35</val>
          </value>
          <value>
            <val>14.4</val>
          </value>
          <value>
            <val>14.35</val>
          </value>
          <value>
            <val>0.15</val>
          </value>
          <value>
            <val>1.06</val>
          </value>
          <value>
            <val>5</val>
          </value>
          <value>
            <val>223</val>
          </value>
        </values>
      </ddeItem>
      <ddeItem name="3704.TW-PreClose,PreTotalVolume,StockNetValue,ROE,ReturnOnAssets,CashDividendYieldRate,MarketValue,Profit,Capital,NetSales" advise="1">
        <values cols="10">
          <value>
            <val>14.2</val>
          </value>
          <value>
            <val>241</val>
          </value>
          <value t="str">
            <val>19.72</val>
          </value>
          <value t="str">
            <val>1.59</val>
          </value>
          <value t="str">
            <val>0.99</val>
          </value>
          <value t="str">
            <val>--</val>
          </value>
          <value t="str">
            <val>63.3</val>
          </value>
          <value t="str">
            <val>-0.14</val>
          </value>
          <value t="str">
            <val>44.12</val>
          </value>
          <value>
            <val>1501.46</val>
          </value>
        </values>
      </ddeItem>
      <ddeItem name="3704.TW-TFXRatio,Beta" advise="1">
        <values cols="2">
          <value t="str">
            <val>-14.95</val>
          </value>
          <value>
            <val>0.83009999999999995</val>
          </value>
        </values>
      </ddeItem>
      <ddeItem name="4144.TW-BestBid1,BestBid2,BestBid3,BestBid4,BestBid5,BestAsk1,BestAsk2,BestAsk3,BestAsk4,BestAsk5" advise="1">
        <values cols="10">
          <value>
            <val>49.9</val>
          </value>
          <value>
            <val>49.85</val>
          </value>
          <value>
            <val>49.8</val>
          </value>
          <value>
            <val>49.75</val>
          </value>
          <value>
            <val>49.7</val>
          </value>
          <value>
            <val>50.1</val>
          </value>
          <value>
            <val>50.2</val>
          </value>
          <value>
            <val>50.3</val>
          </value>
          <value>
            <val>50.4</val>
          </value>
          <value>
            <val>50.5</val>
          </value>
        </values>
      </ddeItem>
      <ddeItem name="4144.TW-BestBidSize1,BestBidSize2,BestBidSize3,BestBidSize4,BestBidSize5,BestAskSize1,BestAskSize2,BestAskSize3,BestAskSize4,BestAskSize5" advise="1">
        <values cols="10">
          <value>
            <val>5</val>
          </value>
          <value>
            <val>1</val>
          </value>
          <value>
            <val>9</val>
          </value>
          <value>
            <val>10</val>
          </value>
          <value>
            <val>17</val>
          </value>
          <value>
            <val>4</val>
          </value>
          <value>
            <val>7</val>
          </value>
          <value>
            <val>2</val>
          </value>
          <value>
            <val>7</val>
          </value>
          <value>
            <val>5</val>
          </value>
        </values>
      </ddeItem>
      <ddeItem name="4144.TW-High,Low,Open,AvgPrice,UpLimit,DownLimit,PrePrice1,PrePrice2,PrePrice3,PrePrice4" advise="1">
        <values cols="10">
          <value>
            <val>51.3</val>
          </value>
          <value>
            <val>49.65</val>
          </value>
          <value>
            <val>51.1</val>
          </value>
          <value>
            <val>50.34</val>
          </value>
          <value>
            <val>55.3</val>
          </value>
          <value>
            <val>45.3</val>
          </value>
          <value>
            <val>50.1</val>
          </value>
          <value>
            <val>50.1</val>
          </value>
          <value>
            <val>50</val>
          </value>
          <value>
            <val>50.1</val>
          </value>
        </values>
      </ddeItem>
      <ddeItem name="4144.TW-ID,Name,Time,Bid,Ask,Price,PriceChange,PriceChangeRatio,Volume,TotalVolume" advise="1">
        <values cols="10">
          <value t="str">
            <val>4144</val>
          </value>
          <value t="str">
            <val>康聯-KY</val>
          </value>
          <value t="str">
            <val>13:30:00</val>
          </value>
          <value>
            <val>49.9</val>
          </value>
          <value>
            <val>50.1</val>
          </value>
          <value>
            <val>49.9</val>
          </value>
          <value>
            <val>-0.4</val>
          </value>
          <value>
            <val>-0.8</val>
          </value>
          <value>
            <val>31</val>
          </value>
          <value>
            <val>372</val>
          </value>
        </values>
      </ddeItem>
      <ddeItem name="4144.TW-PreClose,PreTotalVolume,StockNetValue,ROE,ReturnOnAssets,CashDividendYieldRate,MarketValue,Profit,Capital,NetSales" advise="1">
        <values cols="10">
          <value>
            <val>50.3</val>
          </value>
          <value>
            <val>322</val>
          </value>
          <value t="str">
            <val>28.80</val>
          </value>
          <value t="str">
            <val>9.49</val>
          </value>
          <value t="str">
            <val>--</val>
          </value>
          <value t="str">
            <val>3.01</val>
          </value>
          <value t="str">
            <val>39.0</val>
          </value>
          <value t="str">
            <val>0.94</val>
          </value>
          <value t="str">
            <val>7.81</val>
          </value>
          <value>
            <val>350.52</val>
          </value>
        </values>
      </ddeItem>
      <ddeItem name="4144.TW-TFXRatio,Beta" advise="1">
        <values cols="2">
          <value t="str">
            <val>5.82</val>
          </value>
          <value>
            <val>0.87670000000000003</val>
          </value>
        </values>
      </ddeItem>
      <ddeItem name="4529.TW-BestBid1,BestBid2,BestBid3,BestBid4,BestBid5,BestAsk1,BestAsk2,BestAsk3,BestAsk4,BestAsk5" advise="1">
        <values cols="10">
          <value>
            <val>33.700000000000003</val>
          </value>
          <value>
            <val>33.65</val>
          </value>
          <value>
            <val>33.6</val>
          </value>
          <value>
            <val>33.549999999999997</val>
          </value>
          <value>
            <val>33.5</val>
          </value>
          <value>
            <val>33.85</val>
          </value>
          <value>
            <val>34</val>
          </value>
          <value>
            <val>34.049999999999997</val>
          </value>
          <value>
            <val>34.1</val>
          </value>
          <value>
            <val>34.200000000000003</val>
          </value>
        </values>
      </ddeItem>
      <ddeItem name="4529.TW-BestBidSize1,BestBidSize2,BestBidSize3,BestBidSize4,BestBidSize5,BestAskSize1,BestAskSize2,BestAskSize3,BestAskSize4,BestAskSize5" advise="1">
        <values cols="10">
          <value>
            <val>4</val>
          </value>
          <value>
            <val>14</val>
          </value>
          <value>
            <val>46</val>
          </value>
          <value>
            <val>3</val>
          </value>
          <value>
            <val>9</val>
          </value>
          <value>
            <val>1</val>
          </value>
          <value>
            <val>4</val>
          </value>
          <value>
            <val>4</val>
          </value>
          <value>
            <val>10</val>
          </value>
          <value>
            <val>8</val>
          </value>
        </values>
      </ddeItem>
      <ddeItem name="4529.TW-High,Low,Open,AvgPrice,UpLimit,DownLimit,PrePrice1,PrePrice2,PrePrice3,PrePrice4" advise="1">
        <values cols="10">
          <value>
            <val>34.200000000000003</val>
          </value>
          <value>
            <val>33.65</val>
          </value>
          <value>
            <val>33.950000000000003</val>
          </value>
          <value>
            <val>33.92</val>
          </value>
          <value>
            <val>36.950000000000003</val>
          </value>
          <value>
            <val>30.25</val>
          </value>
          <value>
            <val>33.700000000000003</val>
          </value>
          <value>
            <val>33.700000000000003</val>
          </value>
          <value>
            <val>33.700000000000003</val>
          </value>
          <value>
            <val>33.700000000000003</val>
          </value>
        </values>
      </ddeItem>
      <ddeItem name="4529.TW-ID,Name,Time,Bid,Ask,Price,PriceChange,PriceChangeRatio,Volume,TotalVolume" advise="1">
        <values cols="10">
          <value t="str">
            <val>4529</val>
          </value>
          <value t="str">
            <val>昶洧</val>
          </value>
          <value t="str">
            <val>13:30:00</val>
          </value>
          <value>
            <val>33.700000000000003</val>
          </value>
          <value>
            <val>33.85</val>
          </value>
          <value>
            <val>33.700000000000003</val>
          </value>
          <value>
            <val>0.1</val>
          </value>
          <value>
            <val>0.3</val>
          </value>
          <value>
            <val>10</val>
          </value>
          <value>
            <val>195</val>
          </value>
        </values>
      </ddeItem>
      <ddeItem name="4529.TW-PreClose,PreTotalVolume,StockNetValue,ROE,ReturnOnAssets,CashDividendYieldRate,MarketValue,Profit,Capital,NetSales" advise="1">
        <values cols="10">
          <value>
            <val>33.6</val>
          </value>
          <value>
            <val>196</val>
          </value>
          <value t="str">
            <val>27.43</val>
          </value>
          <value t="str">
            <val>-7.61</val>
          </value>
          <value t="str">
            <val>--</val>
          </value>
          <value t="str">
            <val>--</val>
          </value>
          <value t="str">
            <val>27.2</val>
          </value>
          <value t="str">
            <val>-0.49</val>
          </value>
          <value t="str">
            <val>8.06</val>
          </value>
          <value>
            <val>0.41</val>
          </value>
        </values>
      </ddeItem>
      <ddeItem name="4529.TW-TFXRatio,Beta" advise="1">
        <values cols="2">
          <value t="str">
            <val>0.50</val>
          </value>
          <value>
            <val>1.5115000000000001</val>
          </value>
        </values>
      </ddeItem>
      <ddeItem name="4952.TW-BestBid1,BestBid2,BestBid3,BestBid4,BestBid5,BestAsk1,BestAsk2,BestAsk3,BestAsk4,BestAsk5" advise="1">
        <values cols="10">
          <value>
            <val>36.200000000000003</val>
          </value>
          <value>
            <val>36.15</val>
          </value>
          <value>
            <val>36.1</val>
          </value>
          <value>
            <val>36.049999999999997</val>
          </value>
          <value>
            <val>36</val>
          </value>
          <value>
            <val>36.25</val>
          </value>
          <value>
            <val>36.299999999999997</val>
          </value>
          <value>
            <val>36.35</val>
          </value>
          <value>
            <val>36.4</val>
          </value>
          <value>
            <val>36.450000000000003</val>
          </value>
        </values>
      </ddeItem>
      <ddeItem name="4952.TW-BestBidSize1,BestBidSize2,BestBidSize3,BestBidSize4,BestBidSize5,BestAskSize1,BestAskSize2,BestAskSize3,BestAskSize4,BestAskSize5" advise="1">
        <values cols="10">
          <value>
            <val>8</val>
          </value>
          <value>
            <val>10</val>
          </value>
          <value>
            <val>20</val>
          </value>
          <value>
            <val>49</val>
          </value>
          <value>
            <val>21</val>
          </value>
          <value>
            <val>1</val>
          </value>
          <value>
            <val>28</val>
          </value>
          <value>
            <val>1</val>
          </value>
          <value>
            <val>7</val>
          </value>
          <value>
            <val>3</val>
          </value>
        </values>
      </ddeItem>
      <ddeItem name="4952.TW-High,Low,Open,AvgPrice,UpLimit,DownLimit,PrePrice1,PrePrice2,PrePrice3,PrePrice4" advise="1">
        <values cols="10">
          <value>
            <val>36.25</val>
          </value>
          <value>
            <val>35.4</val>
          </value>
          <value>
            <val>36</val>
          </value>
          <value>
            <val>35.880000000000003</val>
          </value>
          <value>
            <val>39.5</val>
          </value>
          <value>
            <val>32.4</val>
          </value>
          <value>
            <val>36.25</val>
          </value>
          <value>
            <val>36.200000000000003</val>
          </value>
          <value>
            <val>36.200000000000003</val>
          </value>
          <value>
            <val>36.200000000000003</val>
          </value>
        </values>
      </ddeItem>
      <ddeItem name="4952.TW-ID,Name,Time,Bid,Ask,Price,PriceChange,PriceChangeRatio,Volume,TotalVolume" advise="1">
        <values cols="10">
          <value t="str">
            <val>4952</val>
          </value>
          <value t="str">
            <val>凌通</val>
          </value>
          <value t="str">
            <val>13:30:00</val>
          </value>
          <value>
            <val>36.200000000000003</val>
          </value>
          <value>
            <val>36.25</val>
          </value>
          <value>
            <val>36.25</val>
          </value>
          <value>
            <val>0.3</val>
          </value>
          <value>
            <val>0.83</val>
          </value>
          <value>
            <val>15</val>
          </value>
          <value>
            <val>401</val>
          </value>
        </values>
      </ddeItem>
      <ddeItem name="4952.TW-PreClose,PreTotalVolume,StockNetValue,ROE,ReturnOnAssets,CashDividendYieldRate,MarketValue,Profit,Capital,NetSales" advise="1">
        <values cols="10">
          <value>
            <val>35.950000000000003</val>
          </value>
          <value>
            <val>498</val>
          </value>
          <value t="str">
            <val>19.35</val>
          </value>
          <value t="str">
            <val>16.33</val>
          </value>
          <value t="str">
            <val>12.05</val>
          </value>
          <value t="str">
            <val>8.83</val>
          </value>
          <value t="str">
            <val>39.4</val>
          </value>
          <value t="str">
            <val>0.93</val>
          </value>
          <value t="str">
            <val>10.88</val>
          </value>
          <value>
            <val>226.79</val>
          </value>
        </values>
      </ddeItem>
      <ddeItem name="4952.TW-TFXRatio,Beta" advise="1">
        <values cols="2">
          <value t="str">
            <val>-10.42</val>
          </value>
          <value>
            <val>0.87160000000000004</val>
          </value>
        </values>
      </ddeItem>
      <ddeItem name="5227.TW-BestBid1,BestBid2,BestBid3,BestBid4,BestBid5,BestAsk1,BestAsk2,BestAsk3,BestAsk4,BestAsk5" advise="1">
        <values cols="10">
          <value>
            <val>34</val>
          </value>
          <value>
            <val>33.950000000000003</val>
          </value>
          <value>
            <val>33.9</val>
          </value>
          <value>
            <val>33.85</val>
          </value>
          <value>
            <val>33.799999999999997</val>
          </value>
          <value>
            <val>34.049999999999997</val>
          </value>
          <value>
            <val>34.1</val>
          </value>
          <value>
            <val>34.200000000000003</val>
          </value>
          <value>
            <val>34.25</val>
          </value>
          <value>
            <val>34.299999999999997</val>
          </value>
        </values>
      </ddeItem>
      <ddeItem name="5227.TW-BestBidSize1,BestBidSize2,BestBidSize3,BestBidSize4,BestBidSize5,BestAskSize1,BestAskSize2,BestAskSize3,BestAskSize4,BestAskSize5" advise="1">
        <values cols="10">
          <value>
            <val>29</val>
          </value>
          <value>
            <val>119</val>
          </value>
          <value>
            <val>25</val>
          </value>
          <value>
            <val>82</val>
          </value>
          <value>
            <val>13</val>
          </value>
          <value>
            <val>1</val>
          </value>
          <value>
            <val>2</val>
          </value>
          <value>
            <val>10</val>
          </value>
          <value>
            <val>9</val>
          </value>
          <value>
            <val>12</val>
          </value>
        </values>
      </ddeItem>
      <ddeItem name="5227.TW-High,Low,Open,AvgPrice,UpLimit,DownLimit,PrePrice1,PrePrice2,PrePrice3,PrePrice4" advise="1">
        <values cols="10">
          <value>
            <val>34.700000000000003</val>
          </value>
          <value>
            <val>33</val>
          </value>
          <value>
            <val>33</val>
          </value>
          <value>
            <val>34.1</val>
          </value>
          <value>
            <val>36</val>
          </value>
          <value>
            <val>29.5</val>
          </value>
          <value>
            <val>34.1</val>
          </value>
          <value>
            <val>34.1</val>
          </value>
          <value>
            <val>34.1</val>
          </value>
          <value>
            <val>34.15</val>
          </value>
        </values>
      </ddeItem>
      <ddeItem name="5227.TW-ID,Name,Time,Bid,Ask,Price,PriceChange,PriceChangeRatio,Volume,TotalVolume" advise="1">
        <values cols="10">
          <value t="str">
            <val>5227</val>
          </value>
          <value t="str">
            <val>立凱-KY</val>
          </value>
          <value t="str">
            <val>13:30:00</val>
          </value>
          <value>
            <val>34</val>
          </value>
          <value>
            <val>34.049999999999997</val>
          </value>
          <value>
            <val>34</val>
          </value>
          <value>
            <val>1.25</val>
          </value>
          <value>
            <val>3.82</val>
          </value>
          <value>
            <val>49</val>
          </value>
          <value>
            <val>1615</val>
          </value>
        </values>
      </ddeItem>
      <ddeItem name="5227.TW-PreClose,PreTotalVolume,StockNetValue,ROE,ReturnOnAssets,CashDividendYieldRate,MarketValue,Profit,Capital,NetSales" advise="1">
        <values cols="10">
          <value>
            <val>32.75</val>
          </value>
          <value>
            <val>609</val>
          </value>
          <value t="str">
            <val>16.15</val>
          </value>
          <value t="str">
            <val>-0.70</val>
          </value>
          <value t="str">
            <val>--</val>
          </value>
          <value t="str">
            <val>--</val>
          </value>
          <value t="str">
            <val>56.0</val>
          </value>
          <value t="str">
            <val>0.43</val>
          </value>
          <value t="str">
            <val>21.06</val>
          </value>
          <value>
            <val>103.85</val>
          </value>
        </values>
      </ddeItem>
      <ddeItem name="5227.TW-TFXRatio,Beta" advise="1">
        <values cols="2">
          <value t="str">
            <val>-20.56</val>
          </value>
          <value>
            <val>1.0111000000000001</val>
          </value>
        </values>
      </ddeItem>
      <ddeItem name="5704.TW-BestBid1,BestBid2,BestBid3,BestBid4,BestBid5,BestAsk1,BestAsk2,BestAsk3,BestAsk4,BestAsk5" advise="1">
        <values cols="10">
          <value>
            <val>26.5</val>
          </value>
          <value>
            <val>26.45</val>
          </value>
          <value>
            <val>24.35</val>
          </value>
          <value>
            <val>24.3</val>
          </value>
          <value t="str">
            <val>--</val>
          </value>
          <value>
            <val>27</val>
          </value>
          <value>
            <val>27.2</val>
          </value>
          <value>
            <val>27.3</val>
          </value>
          <value>
            <val>27.4</val>
          </value>
          <value>
            <val>27.45</val>
          </value>
        </values>
      </ddeItem>
      <ddeItem name="5704.TW-BestBidSize1,BestBidSize2,BestBidSize3,BestBidSize4,BestBidSize5,BestAskSize1,BestAskSize2,BestAskSize3,BestAskSize4,BestAskSize5" advise="1">
        <values cols="10">
          <value>
            <val>1</val>
          </value>
          <value>
            <val>2</val>
          </value>
          <value>
            <val>2</val>
          </value>
          <value>
            <val>3</val>
          </value>
          <value>
            <val>0</val>
          </value>
          <value>
            <val>3</val>
          </value>
          <value>
            <val>2</val>
          </value>
          <value>
            <val>6</val>
          </value>
          <value>
            <val>1</val>
          </value>
          <value>
            <val>1</val>
          </value>
        </values>
      </ddeItem>
      <ddeItem name="5704.TW-High,Low,Open,AvgPrice,UpLimit,DownLimit,PrePrice1,PrePrice2,PrePrice3,PrePrice4" advise="1">
        <values cols="10">
          <value>
            <val>27.55</val>
          </value>
          <value>
            <val>27</val>
          </value>
          <value>
            <val>27.55</val>
          </value>
          <value>
            <val>27.28</val>
          </value>
          <value>
            <val>29.6</val>
          </value>
          <value>
            <val>24.3</val>
          </value>
          <value>
            <val>27.55</val>
          </value>
          <value t="str">
            <val>--</val>
          </value>
          <value t="str">
            <val>--</val>
          </value>
          <value t="str">
            <val>--</val>
          </value>
        </values>
      </ddeItem>
      <ddeItem name="5704.TW-ID,Name,Time,Bid,Ask,Price,PriceChange,PriceChangeRatio,Volume,TotalVolume" advise="1">
        <values cols="10">
          <value t="str">
            <val>5704</val>
          </value>
          <value t="str">
            <val>老爺知</val>
          </value>
          <value t="str">
            <val>10:34:47</val>
          </value>
          <value>
            <val>26.5</val>
          </value>
          <value>
            <val>27</val>
          </value>
          <value>
            <val>27</val>
          </value>
          <value>
            <val>0.05</val>
          </value>
          <value>
            <val>0.19</val>
          </value>
          <value>
            <val>1</val>
          </value>
          <value>
            <val>2</val>
          </value>
        </values>
      </ddeItem>
      <ddeItem name="5704.TW-PreClose,PreTotalVolume,StockNetValue,ROE,ReturnOnAssets,CashDividendYieldRate,MarketValue,Profit,Capital,NetSales" advise="1">
        <values cols="10">
          <value>
            <val>26.95</val>
          </value>
          <value>
            <val>1</val>
          </value>
          <value t="str">
            <val>11.60</val>
          </value>
          <value t="str">
            <val>3.89</val>
          </value>
          <value t="str">
            <val>--</val>
          </value>
          <value t="str">
            <val>3.70</val>
          </value>
          <value t="str">
            <val>10.5</val>
          </value>
          <value t="str">
            <val>0.00</val>
          </value>
          <value t="str">
            <val>3.89</val>
          </value>
          <value>
            <val>15.26</val>
          </value>
        </values>
      </ddeItem>
      <ddeItem name="5704.TW-TFXRatio,Beta" advise="1">
        <values cols="2">
          <value t="str">
            <val>9.45</val>
          </value>
          <value>
            <val>0.56599999999999995</val>
          </value>
        </values>
      </ddeItem>
      <ddeItem name="6116.TW-BestBid1,BestBid2,BestBid3,BestBid4,BestBid5,BestAsk1,BestAsk2,BestAsk3,BestAsk4,BestAsk5" advise="1">
        <values cols="10">
          <value>
            <val>9.7899999999999991</val>
          </value>
          <value>
            <val>9.7799999999999994</val>
          </value>
          <value>
            <val>9.77</val>
          </value>
          <value>
            <val>9.76</val>
          </value>
          <value>
            <val>9.75</val>
          </value>
          <value>
            <val>9.8000000000000007</val>
          </value>
          <value>
            <val>9.81</val>
          </value>
          <value>
            <val>9.82</val>
          </value>
          <value>
            <val>9.83</val>
          </value>
          <value>
            <val>9.84</val>
          </value>
        </values>
      </ddeItem>
      <ddeItem name="6116.TW-BestBidSize1,BestBidSize2,BestBidSize3,BestBidSize4,BestBidSize5,BestAskSize1,BestAskSize2,BestAskSize3,BestAskSize4,BestAskSize5" advise="1">
        <values cols="10">
          <value>
            <val>488</val>
          </value>
          <value>
            <val>195</val>
          </value>
          <value>
            <val>224</val>
          </value>
          <value>
            <val>174</val>
          </value>
          <value>
            <val>112</val>
          </value>
          <value>
            <val>1547</val>
          </value>
          <value>
            <val>32</val>
          </value>
          <value>
            <val>204</val>
          </value>
          <value>
            <val>45</val>
          </value>
          <value>
            <val>51</val>
          </value>
        </values>
      </ddeItem>
      <ddeItem name="6116.TW-High,Low,Open,AvgPrice,UpLimit,DownLimit,PrePrice1,PrePrice2,PrePrice3,PrePrice4" advise="1">
        <values cols="10">
          <value>
            <val>9.89</val>
          </value>
          <value>
            <val>9.09</val>
          </value>
          <value>
            <val>9.09</val>
          </value>
          <value>
            <val>9.5299999999999994</val>
          </value>
          <value>
            <val>9.9700000000000006</val>
          </value>
          <value>
            <val>8.17</val>
          </value>
          <value>
            <val>9.82</val>
          </value>
          <value>
            <val>9.82</val>
          </value>
          <value>
            <val>9.82</val>
          </value>
          <value>
            <val>9.82</val>
          </value>
        </values>
      </ddeItem>
      <ddeItem name="6116.TW-ID,Name,Time,Bid,Ask,Price,PriceChange,PriceChangeRatio,Volume,TotalVolume" advise="1">
        <values cols="10">
          <value t="str">
            <val>6116</val>
          </value>
          <value t="str">
            <val>彩晶</val>
          </value>
          <value t="str">
            <val>13:30:00</val>
          </value>
          <value>
            <val>9.7899999999999991</val>
          </value>
          <value>
            <val>9.8000000000000007</val>
          </value>
          <value>
            <val>9.8000000000000007</val>
          </value>
          <value>
            <val>0.73</val>
          </value>
          <value>
            <val>8.0500000000000007</val>
          </value>
          <value>
            <val>3455</val>
          </value>
          <value>
            <val>180364</val>
          </value>
        </values>
      </ddeItem>
      <ddeItem name="6116.TW-PreClose,PreTotalVolume,StockNetValue,ROE,ReturnOnAssets,CashDividendYieldRate,MarketValue,Profit,Capital,NetSales" advise="1">
        <values cols="10">
          <value>
            <val>9.07</val>
          </value>
          <value>
            <val>124744</val>
          </value>
          <value t="str">
            <val>10.29</val>
          </value>
          <value t="str">
            <val>2.21</val>
          </value>
          <value t="str">
            <val>--</val>
          </value>
          <value t="str">
            <val>--</val>
          </value>
          <value t="str">
            <val>316.9</val>
          </value>
          <value t="str">
            <val>0.73</val>
          </value>
          <value t="str">
            <val>323.39</val>
          </value>
          <value>
            <val>3192.86</val>
          </value>
        </values>
      </ddeItem>
      <ddeItem name="6116.TW-TFXRatio,Beta" advise="1">
        <values cols="2">
          <value t="str">
            <val>11.32</val>
          </value>
          <value>
            <val>0.80759999999999998</val>
          </value>
        </values>
      </ddeItem>
      <ddeItem name="6279.TW-BestBid1,BestBid2,BestBid3,BestBid4,BestBid5,BestAsk1,BestAsk2,BestAsk3,BestAsk4,BestAsk5" advise="1">
        <values cols="10">
          <value>
            <val>140.5</val>
          </value>
          <value>
            <val>140</val>
          </value>
          <value>
            <val>139.5</val>
          </value>
          <value>
            <val>139</val>
          </value>
          <value>
            <val>138.5</val>
          </value>
          <value>
            <val>141</val>
          </value>
          <value>
            <val>141.5</val>
          </value>
          <value>
            <val>142</val>
          </value>
          <value>
            <val>142.5</val>
          </value>
          <value>
            <val>143</val>
          </value>
        </values>
      </ddeItem>
      <ddeItem name="6279.TW-BestBidSize1,BestBidSize2,BestBidSize3,BestBidSize4,BestBidSize5,BestAskSize1,BestAskSize2,BestAskSize3,BestAskSize4,BestAskSize5" advise="1">
        <values cols="10">
          <value>
            <val>4</val>
          </value>
          <value>
            <val>32</val>
          </value>
          <value>
            <val>44</val>
          </value>
          <value>
            <val>28</val>
          </value>
          <value>
            <val>10</val>
          </value>
          <value>
            <val>19</val>
          </value>
          <value>
            <val>4</val>
          </value>
          <value>
            <val>33</val>
          </value>
          <value>
            <val>11</val>
          </value>
          <value>
            <val>18</val>
          </value>
        </values>
      </ddeItem>
      <ddeItem name="6279.TW-High,Low,Open,AvgPrice,UpLimit,DownLimit,PrePrice1,PrePrice2,PrePrice3,PrePrice4" advise="1">
        <values cols="10">
          <value>
            <val>142</val>
          </value>
          <value>
            <val>140</val>
          </value>
          <value>
            <val>142</val>
          </value>
          <value>
            <val>140.76</val>
          </value>
          <value>
            <val>155</val>
          </value>
          <value>
            <val>127</val>
          </value>
          <value>
            <val>140.5</val>
          </value>
          <value>
            <val>141</val>
          </value>
          <value>
            <val>140.5</val>
          </value>
          <value>
            <val>140.5</val>
          </value>
        </values>
      </ddeItem>
      <ddeItem name="6279.TW-ID,Name,Time,Bid,Ask,Price,PriceChange,PriceChangeRatio,Volume,TotalVolume" advise="1">
        <values cols="10">
          <value t="str">
            <val>6279</val>
          </value>
          <value t="str">
            <val>胡連</val>
          </value>
          <value t="str">
            <val>13:30:00</val>
          </value>
          <value>
            <val>140.5</val>
          </value>
          <value>
            <val>141</val>
          </value>
          <value>
            <val>140.5</val>
          </value>
          <value>
            <val>-0.5</val>
          </value>
          <value>
            <val>-0.35</val>
          </value>
          <value>
            <val>15</val>
          </value>
          <value>
            <val>168</val>
          </value>
        </values>
      </ddeItem>
      <ddeItem name="6279.TW-PreClose,PreTotalVolume,StockNetValue,ROE,ReturnOnAssets,CashDividendYieldRate,MarketValue,Profit,Capital,NetSales" advise="1">
        <values cols="10">
          <value>
            <val>141</val>
          </value>
          <value>
            <val>401</val>
          </value>
          <value t="str">
            <val>39.97</val>
          </value>
          <value t="str">
            <val>13.91</val>
          </value>
          <value t="str">
            <val>9.68</val>
          </value>
          <value t="str">
            <val>3.99</val>
          </value>
          <value t="str">
            <val>136.5</val>
          </value>
          <value t="str">
            <val>2.09</val>
          </value>
          <value t="str">
            <val>9.72</val>
          </value>
          <value>
            <val>368.83</val>
          </value>
        </values>
      </ddeItem>
      <ddeItem name="6279.TW-TFXRatio,Beta" advise="1">
        <values cols="2">
          <value t="str">
            <val>10.46</val>
          </value>
          <value>
            <val>1.0536000000000001</val>
          </value>
        </values>
      </ddeItem>
      <ddeItem name="8038.TW-BestBid1,BestBid2,BestBid3,BestBid4,BestBid5,BestAsk1,BestAsk2,BestAsk3,BestAsk4,BestAsk5" advise="1">
        <values cols="10">
          <value>
            <val>47.2</val>
          </value>
          <value>
            <val>47.15</val>
          </value>
          <value>
            <val>47.1</val>
          </value>
          <value>
            <val>47</val>
          </value>
          <value>
            <val>46.9</val>
          </value>
          <value t="str">
            <val>--</val>
          </value>
          <value t="str">
            <val>--</val>
          </value>
          <value t="str">
            <val>--</val>
          </value>
          <value t="str">
            <val>--</val>
          </value>
          <value t="str">
            <val>--</val>
          </value>
        </values>
      </ddeItem>
      <ddeItem name="8038.TW-BestBidSize1,BestBidSize2,BestBidSize3,BestBidSize4,BestBidSize5,BestAskSize1,BestAskSize2,BestAskSize3,BestAskSize4,BestAskSize5" advise="1">
        <values cols="10">
          <value>
            <val>310</val>
          </value>
          <value>
            <val>7</val>
          </value>
          <value>
            <val>5</val>
          </value>
          <value>
            <val>2</val>
          </value>
          <value>
            <val>10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</values>
      </ddeItem>
      <ddeItem name="8038.TW-High,Low,Open,AvgPrice,UpLimit,DownLimit,PrePrice1,PrePrice2,PrePrice3,PrePrice4" advise="1">
        <values cols="10">
          <value>
            <val>47.2</val>
          </value>
          <value>
            <val>44.1</val>
          </value>
          <value>
            <val>44.1</val>
          </value>
          <value>
            <val>46.1</val>
          </value>
          <value>
            <val>47.2</val>
          </value>
          <value>
            <val>38.700000000000003</val>
          </value>
          <value>
            <val>47.2</val>
          </value>
          <value>
            <val>47.2</val>
          </value>
          <value>
            <val>47.2</val>
          </value>
          <value>
            <val>47.2</val>
          </value>
        </values>
      </ddeItem>
      <ddeItem name="8038.TW-ID,Name,Time,Bid,Ask,Price,PriceChange,PriceChangeRatio,Volume,TotalVolume" advise="1">
        <values cols="10">
          <value t="str">
            <val>8038</val>
          </value>
          <value t="str">
            <val>長園科</val>
          </value>
          <value t="str">
            <val>13:30:00</val>
          </value>
          <value>
            <val>47.2</val>
          </value>
          <value t="str">
            <val>--</val>
          </value>
          <value>
            <val>47.2</val>
          </value>
          <value>
            <val>4.25</val>
          </value>
          <value>
            <val>9.9</val>
          </value>
          <value>
            <val>7</val>
          </value>
          <value>
            <val>1601</val>
          </value>
        </values>
      </ddeItem>
      <ddeItem name="8038.TW-PreClose,PreTotalVolume,StockNetValue,ROE,ReturnOnAssets,CashDividendYieldRate,MarketValue,Profit,Capital,NetSales" advise="1">
        <values cols="10">
          <value>
            <val>42.95</val>
          </value>
          <value>
            <val>685</val>
          </value>
          <value t="str">
            <val>13.87</val>
          </value>
          <value t="str">
            <val>-3.57</val>
          </value>
          <value t="str">
            <val>-1.98</val>
          </value>
          <value t="str">
            <val>--</val>
          </value>
          <value t="str">
            <val>26.7</val>
          </value>
          <value t="str">
            <val>-0.58</val>
          </value>
          <value t="str">
            <val>5.65</val>
          </value>
          <value>
            <val>11.69</val>
          </value>
        </values>
      </ddeItem>
      <ddeItem name="8038.TW-TFXRatio,Beta" advise="1">
        <values cols="2">
          <value t="str">
            <val>-1.35</val>
          </value>
          <value>
            <val>1.1166</val>
          </value>
        </values>
      </ddeItem>
      <ddeItem name="StdDocumentName" ole="1" advise="1"/>
      <ddeItem name="TSE.TW-ID,Name,Time,Bid,Ask,Price,PriceChange,PriceChangeRatio,Amplitude,Volume" advise="1">
        <values cols="10">
          <value t="str">
            <val>TSE</val>
          </value>
          <value t="str">
            <val>加權指數</val>
          </value>
          <value t="str">
            <val>13:35:00</val>
          </value>
          <value t="str">
            <val>--</val>
          </value>
          <value t="str">
            <val>--</val>
          </value>
          <value>
            <val>9041.11</val>
          </value>
          <value>
            <val>32.32</val>
          </value>
          <value>
            <val>0.36</val>
          </value>
          <value>
            <val>0.7</val>
          </value>
          <value>
            <val>496597</val>
          </value>
        </values>
      </ddeItem>
      <ddeItem name="TSE.TW-TotalVolume,BestBidSize,BestAskSize,High,Low,Open,PreClose,AvgPrice,InOutRatio,PreTotalVolume" advise="1">
        <values cols="10">
          <value>
            <val>6222163</val>
          </value>
          <value t="str">
            <val>--</val>
          </value>
          <value t="str">
            <val>--</val>
          </value>
          <value>
            <val>9049.76</val>
          </value>
          <value>
            <val>8986.4</val>
          </value>
          <value>
            <val>9009.7800000000007</val>
          </value>
          <value>
            <val>9008.7900000000009</val>
          </value>
          <value>
            <val>9028.23</val>
          </value>
          <value>
            <val>50.97</val>
          </value>
          <value>
            <val>6855156</val>
          </value>
        </values>
      </ddeItem>
    </ddeItems>
  </ddeLin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rtin Lee" refreshedDate="42629.982151504628" createdVersion="5" refreshedVersion="5" minRefreshableVersion="3" recordCount="29">
  <cacheSource type="worksheet">
    <worksheetSource ref="B5:BL34" sheet="CAPM percentage record"/>
  </cacheSource>
  <cacheFields count="63">
    <cacheField name="代碼" numFmtId="0">
      <sharedItems count="29">
        <s v="1467"/>
        <s v="3094"/>
        <s v="2345"/>
        <s v="2105"/>
        <s v="3231"/>
        <s v="2313"/>
        <s v="2409"/>
        <s v="2538"/>
        <s v="1726"/>
        <s v="4144"/>
        <s v="8038"/>
        <s v="1723"/>
        <s v="5227"/>
        <s v="3552"/>
        <s v="6279"/>
        <s v="4529"/>
        <s v="4952"/>
        <s v="1464"/>
        <s v="2382"/>
        <s v="3704"/>
        <s v="3019"/>
        <s v="2474"/>
        <s v="2330"/>
        <s v="2357"/>
        <s v="5704"/>
        <s v="2484"/>
        <s v="2317"/>
        <s v="2637"/>
        <s v="3023"/>
      </sharedItems>
    </cacheField>
    <cacheField name="商品" numFmtId="0">
      <sharedItems count="29">
        <s v="南緯"/>
        <s v="聯傑"/>
        <s v="智邦"/>
        <s v="正新"/>
        <s v="緯創"/>
        <s v="華通"/>
        <s v="友達"/>
        <s v="基泰"/>
        <s v="永記"/>
        <s v="F-康聯"/>
        <s v="長園科"/>
        <s v="中碳"/>
        <s v="F-立凱"/>
        <s v="同致"/>
        <s v="胡連"/>
        <s v="昶洧"/>
        <s v="凌通"/>
        <s v="得力"/>
        <s v="廣達"/>
        <s v="合勤控"/>
        <s v="亞光"/>
        <s v="可成"/>
        <s v="台積電"/>
        <s v="華碩"/>
        <s v="老爺知"/>
        <s v="希華"/>
        <s v="鴻海"/>
        <s v="F-慧洋"/>
        <s v="信邦"/>
      </sharedItems>
    </cacheField>
    <cacheField name="4/25-down" numFmtId="0">
      <sharedItems containsString="0" containsBlank="1" containsNumber="1" minValue="8.8436915574866113" maxValue="519.29540364158447"/>
    </cacheField>
    <cacheField name="5/2-down" numFmtId="0">
      <sharedItems containsString="0" containsBlank="1" containsNumber="1" minValue="8.3658895900929373" maxValue="514.53381175858067"/>
    </cacheField>
    <cacheField name="5/9-down" numFmtId="0">
      <sharedItems containsString="0" containsBlank="1" containsNumber="1" minValue="7.6957783108190663" maxValue="427.56457923012744"/>
    </cacheField>
    <cacheField name="5/16-down" numFmtId="0">
      <sharedItems containsString="0" containsBlank="1" containsNumber="1" minValue="7.6183250560404954" maxValue="323.74296816907474"/>
    </cacheField>
    <cacheField name="5/23-down" numFmtId="0">
      <sharedItems containsString="0" containsBlank="1" containsNumber="1" minValue="7.5728202498841855" maxValue="302.73749899322388"/>
    </cacheField>
    <cacheField name="5/30-down" numFmtId="0">
      <sharedItems containsString="0" containsBlank="1" containsNumber="1" minValue="7.9907035905066559" maxValue="372.32098570382175"/>
    </cacheField>
    <cacheField name="6/6-down" numFmtId="0">
      <sharedItems containsString="0" containsBlank="1" containsNumber="1" minValue="8.1605843827371594" maxValue="382.58789588905609"/>
    </cacheField>
    <cacheField name="6/13-down" numFmtId="0">
      <sharedItems containsString="0" containsBlank="1" containsNumber="1" minValue="8.260128764092471" maxValue="403.96279967120228"/>
    </cacheField>
    <cacheField name="6/20-down" numFmtId="0">
      <sharedItems containsString="0" containsBlank="1" containsNumber="1" minValue="8.2413250248285106" maxValue="392.02071039279815"/>
    </cacheField>
    <cacheField name="6/27-down" numFmtId="0">
      <sharedItems containsString="0" containsBlank="1" containsNumber="1" minValue="8.3422227722545923" maxValue="397.93564611766885"/>
    </cacheField>
    <cacheField name="7/11-down" numFmtId="0">
      <sharedItems containsString="0" containsBlank="1" containsNumber="1" minValue="9.7900206129378624" maxValue="432.52368011269624"/>
    </cacheField>
    <cacheField name="7/18-down" numFmtId="0">
      <sharedItems containsString="0" containsBlank="1" containsNumber="1" minValue="10.032405990596239" maxValue="361.84824004100949"/>
    </cacheField>
    <cacheField name="7/25-down" numFmtId="0">
      <sharedItems containsString="0" containsBlank="1" containsNumber="1" minValue="0" maxValue="412.7890744048795"/>
    </cacheField>
    <cacheField name="8/1-down" numFmtId="0">
      <sharedItems containsString="0" containsBlank="1" containsNumber="1" minValue="11.511510110295042" maxValue="385.51890223299591"/>
    </cacheField>
    <cacheField name="8/8-down" numFmtId="0">
      <sharedItems containsString="0" containsBlank="1" containsNumber="1" minValue="11.851562969704005" maxValue="426.42424523642916"/>
    </cacheField>
    <cacheField name="8/15-down" numFmtId="0">
      <sharedItems containsString="0" containsBlank="1" containsNumber="1" minValue="11.338622607644595" maxValue="419.68093495951973"/>
    </cacheField>
    <cacheField name="8/22-down" numFmtId="0">
      <sharedItems containsString="0" containsBlank="1" containsNumber="1" minValue="11.381160886371338" maxValue="429.29894276398244"/>
    </cacheField>
    <cacheField name="8/29-down" numFmtId="0">
      <sharedItems containsString="0" containsBlank="1" containsNumber="1" minValue="11.534856356657585" maxValue="416.61637384435647"/>
    </cacheField>
    <cacheField name="9/5-down" numFmtId="0">
      <sharedItems containsString="0" containsBlank="1" containsNumber="1" minValue="10.568341869418088" maxValue="398.37340392450017"/>
    </cacheField>
    <cacheField name="9/12-down" numFmtId="44">
      <sharedItems containsMixedTypes="1" containsNumber="1" minValue="10.129748847144864" maxValue="414.47103163639883"/>
    </cacheField>
    <cacheField name="9/19-down" numFmtId="44">
      <sharedItems containsSemiMixedTypes="0" containsString="0" containsNumber="1" minValue="10.096492612097803" maxValue="393.66020129778275"/>
    </cacheField>
    <cacheField name="medium" numFmtId="0">
      <sharedItems containsString="0" containsBlank="1" containsNumber="1" minValue="9.3193699988689431" maxValue="572.25610962851283"/>
    </cacheField>
    <cacheField name="medium2" numFmtId="0">
      <sharedItems containsString="0" containsBlank="1" containsNumber="1" minValue="8.5846480160221716" maxValue="476.42279465761328"/>
    </cacheField>
    <cacheField name="medium3" numFmtId="0">
      <sharedItems containsString="0" containsBlank="1" containsNumber="1" minValue="8.5035922522869409" maxValue="361.90129414247713"/>
    </cacheField>
    <cacheField name="medium4" numFmtId="0">
      <sharedItems containsString="0" containsBlank="1" containsNumber="1" minValue="8.453499790913801" maxValue="339.22942186256256"/>
    </cacheField>
    <cacheField name="medium5" numFmtId="0">
      <sharedItems containsString="0" containsBlank="1" containsNumber="1" minValue="8.9255648782116275" maxValue="418.33311710961993"/>
    </cacheField>
    <cacheField name="medium6" numFmtId="0">
      <sharedItems containsString="0" containsBlank="1" containsNumber="1" minValue="9.1222884076990276" maxValue="431.2428717188053"/>
    </cacheField>
    <cacheField name="medium7" numFmtId="0">
      <sharedItems containsString="0" containsBlank="1" containsNumber="1" minValue="9.244152373937764" maxValue="456.97853149465027"/>
    </cacheField>
    <cacheField name="medium8" numFmtId="0">
      <sharedItems containsString="0" containsBlank="1" containsNumber="1" minValue="9.218308970021873" maxValue="443.58292956844139"/>
    </cacheField>
    <cacheField name="medium9" numFmtId="0">
      <sharedItems containsString="0" containsBlank="1" containsNumber="1" minValue="9.3359619124694504" maxValue="450.59159627886947"/>
    </cacheField>
    <cacheField name="medium10" numFmtId="0">
      <sharedItems containsString="0" containsBlank="1" containsNumber="1" minValue="10.937516130518778" maxValue="489.48485718519288"/>
    </cacheField>
    <cacheField name="medium11" numFmtId="0">
      <sharedItems containsString="0" containsBlank="1" containsNumber="1" minValue="11.204856219198549" maxValue="409.17854943012668"/>
    </cacheField>
    <cacheField name="medium12" numFmtId="0">
      <sharedItems containsBlank="1" containsMixedTypes="1" containsNumber="1" minValue="12.387561272952924" maxValue="466.67158467246247"/>
    </cacheField>
    <cacheField name="medium13" numFmtId="0">
      <sharedItems containsString="0" containsBlank="1" containsNumber="1" minValue="12.807649830795413" maxValue="437.01474025560589"/>
    </cacheField>
    <cacheField name="medium14" numFmtId="0">
      <sharedItems containsString="0" containsBlank="1" containsNumber="1" minValue="12.543270911460182" maxValue="483.53837976408306"/>
    </cacheField>
    <cacheField name="medium15" numFmtId="0">
      <sharedItems containsString="0" containsBlank="1" containsNumber="1" minValue="12.419466693191746" maxValue="476.65146569675193"/>
    </cacheField>
    <cacheField name="medium16" numFmtId="0">
      <sharedItems containsString="0" containsBlank="1" containsNumber="1" minValue="12.290485345641411" maxValue="488.63424912871716"/>
    </cacheField>
    <cacheField name="medium17" numFmtId="0">
      <sharedItems containsString="0" containsBlank="1" containsNumber="1" minValue="12.080438539993663" maxValue="474.82687718109054"/>
    </cacheField>
    <cacheField name="medium18" numFmtId="0">
      <sharedItems containsString="0" containsBlank="1" containsNumber="1" minValue="11.793563966270641" maxValue="455.4765401797186"/>
    </cacheField>
    <cacheField name="medium19" numFmtId="44">
      <sharedItems containsMixedTypes="1" containsNumber="1" minValue="11.304068382745884" maxValue="475.60536577075425"/>
    </cacheField>
    <cacheField name="medium20" numFmtId="44">
      <sharedItems containsSemiMixedTypes="0" containsString="0" containsNumber="1" minValue="11.269421929978421" maxValue="452.86348462345575"/>
    </cacheField>
    <cacheField name="up" numFmtId="0">
      <sharedItems containsString="0" containsBlank="1" containsNumber="1" minValue="10.272850407644949" maxValue="629.97840749844488"/>
    </cacheField>
    <cacheField name="up2" numFmtId="0">
      <sharedItems containsString="0" containsBlank="1" containsNumber="1" minValue="9.4735177212252761" maxValue="525.28101008509907"/>
    </cacheField>
    <cacheField name="up3" numFmtId="0">
      <sharedItems containsString="0" containsBlank="1" containsNumber="1" minValue="9.3888594485333865" maxValue="400.05962011587945"/>
    </cacheField>
    <cacheField name="up4" numFmtId="0">
      <sharedItems containsString="0" containsBlank="1" containsNumber="1" minValue="9.3341793319434192" maxValue="375.7213447319013"/>
    </cacheField>
    <cacheField name="up5" numFmtId="0">
      <sharedItems containsString="0" containsBlank="1" containsNumber="1" minValue="9.8604261659165982" maxValue="464.34524851541801"/>
    </cacheField>
    <cacheField name="up6" numFmtId="0">
      <sharedItems containsString="0" containsBlank="1" containsNumber="1" minValue="10.083992432660894" maxValue="479.89784754855447"/>
    </cacheField>
    <cacheField name="up7" numFmtId="0">
      <sharedItems containsString="0" containsBlank="1" containsNumber="1" minValue="10.228175983783059" maxValue="509.99426331809821"/>
    </cacheField>
    <cacheField name="up8" numFmtId="44">
      <sharedItems containsString="0" containsBlank="1" containsNumber="1" minValue="10.195292915215235" maxValue="495.14514874408462"/>
    </cacheField>
    <cacheField name="up9" numFmtId="44">
      <sharedItems containsString="0" containsBlank="1" containsNumber="1" minValue="10.32970105268431" maxValue="503.24754644006993"/>
    </cacheField>
    <cacheField name="up10" numFmtId="44">
      <sharedItems containsString="0" containsBlank="1" containsNumber="1" minValue="12.085011648099695" maxValue="546.44603425768946"/>
    </cacheField>
    <cacheField name="up11" numFmtId="0">
      <sharedItems containsString="0" containsBlank="1" containsNumber="1" minValue="12.377306447800859" maxValue="456.50885881924393"/>
    </cacheField>
    <cacheField name="up12" numFmtId="0">
      <sharedItems containsBlank="1" containsMixedTypes="1" containsNumber="1" minValue="13.63785729579998" maxValue="520.55409494004539"/>
    </cacheField>
    <cacheField name="up13" numFmtId="0">
      <sharedItems containsString="0" containsBlank="1" containsNumber="1" minValue="13.372790544456626" maxValue="488.51057827821575"/>
    </cacheField>
    <cacheField name="up14" numFmtId="0">
      <sharedItems containsString="0" containsBlank="1" containsNumber="1" minValue="13.086477932931988" maxValue="540.65251429173691"/>
    </cacheField>
    <cacheField name="up15" numFmtId="0">
      <sharedItems containsString="0" containsBlank="1" containsNumber="1" minValue="12.950336186629189" maxValue="533.62199643398412"/>
    </cacheField>
    <cacheField name="up16" numFmtId="0">
      <sharedItems containsString="0" containsBlank="1" containsNumber="1" minValue="12.802507826566231" maxValue="547.96955549345171"/>
    </cacheField>
    <cacheField name="up17" numFmtId="0">
      <sharedItems containsString="0" containsBlank="1" containsNumber="1" minValue="12.580138768672533" maxValue="533.03738051782454"/>
    </cacheField>
    <cacheField name="up18" numFmtId="0">
      <sharedItems containsString="0" containsBlank="1" containsNumber="1" minValue="12.612483055690801" maxValue="512.57967643493691"/>
    </cacheField>
    <cacheField name="up19" numFmtId="44">
      <sharedItems containsMixedTypes="1" containsNumber="1" minValue="12.279751134640607" maxValue="536.73969990510966"/>
    </cacheField>
    <cacheField name="up20" numFmtId="44">
      <sharedItems containsSemiMixedTypes="0" containsString="0" containsNumber="1" minValue="11.955708431852214" maxValue="512.0667679491286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Martin Lee" refreshedDate="42695.884175347222" createdVersion="5" refreshedVersion="5" minRefreshableVersion="3" recordCount="300">
  <cacheSource type="worksheet">
    <worksheetSource name="XX_TEJ10"/>
  </cacheSource>
  <cacheFields count="10">
    <cacheField name="年月日" numFmtId="14">
      <sharedItems containsSemiMixedTypes="0" containsNonDate="0" containsDate="1" containsString="0" minDate="2016-04-29T00:00:00" maxDate="2016-11-19T00:00:00" count="110">
        <d v="2016-11-18T00:00:00"/>
        <d v="2016-11-17T00:00:00"/>
        <d v="2016-11-16T00:00:00"/>
        <d v="2016-11-15T00:00:00"/>
        <d v="2016-11-14T00:00:00"/>
        <d v="2016-11-11T00:00:00"/>
        <d v="2016-11-10T00:00:00"/>
        <d v="2016-11-09T00:00:00"/>
        <d v="2016-11-08T00:00:00"/>
        <d v="2016-11-07T00:00:00"/>
        <d v="2016-07-22T00:00:00" u="1"/>
        <d v="2016-08-03T00:00:00" u="1"/>
        <d v="2016-07-18T00:00:00" u="1"/>
        <d v="2016-11-01T00:00:00" u="1"/>
        <d v="2016-07-14T00:00:00" u="1"/>
        <d v="2016-06-29T00:00:00" u="1"/>
        <d v="2016-07-06T00:00:00" u="1"/>
        <d v="2016-06-21T00:00:00" u="1"/>
        <d v="2016-06-17T00:00:00" u="1"/>
        <d v="2016-06-13T00:00:00" u="1"/>
        <d v="2016-08-30T00:00:00" u="1"/>
        <d v="2016-05-24T00:00:00" u="1"/>
        <d v="2016-08-26T00:00:00" u="1"/>
        <d v="2016-09-07T00:00:00" u="1"/>
        <d v="2016-05-20T00:00:00" u="1"/>
        <d v="2016-08-22T00:00:00" u="1"/>
        <d v="2016-06-01T00:00:00" u="1"/>
        <d v="2016-05-16T00:00:00" u="1"/>
        <d v="2016-08-18T00:00:00" u="1"/>
        <d v="2016-05-12T00:00:00" u="1"/>
        <d v="2016-07-29T00:00:00" u="1"/>
        <d v="2016-08-10T00:00:00" u="1"/>
        <d v="2016-07-25T00:00:00" u="1"/>
        <d v="2016-05-04T00:00:00" u="1"/>
        <d v="2016-07-21T00:00:00" u="1"/>
        <d v="2016-08-02T00:00:00" u="1"/>
        <d v="2016-11-04T00:00:00" u="1"/>
        <d v="2016-07-13T00:00:00" u="1"/>
        <d v="2016-06-28T00:00:00" u="1"/>
        <d v="2016-06-24T00:00:00" u="1"/>
        <d v="2016-07-05T00:00:00" u="1"/>
        <d v="2016-06-20T00:00:00" u="1"/>
        <d v="2016-07-01T00:00:00" u="1"/>
        <d v="2016-06-16T00:00:00" u="1"/>
        <d v="2016-05-31T00:00:00" u="1"/>
        <d v="2016-09-14T00:00:00" u="1"/>
        <d v="2016-05-27T00:00:00" u="1"/>
        <d v="2016-08-29T00:00:00" u="1"/>
        <d v="2016-06-08T00:00:00" u="1"/>
        <d v="2016-09-10T00:00:00" u="1"/>
        <d v="2016-05-23T00:00:00" u="1"/>
        <d v="2016-08-25T00:00:00" u="1"/>
        <d v="2016-06-04T00:00:00" u="1"/>
        <d v="2016-09-06T00:00:00" u="1"/>
        <d v="2016-05-19T00:00:00" u="1"/>
        <d v="2016-09-02T00:00:00" u="1"/>
        <d v="2016-08-17T00:00:00" u="1"/>
        <d v="2016-05-11T00:00:00" u="1"/>
        <d v="2016-07-28T00:00:00" u="1"/>
        <d v="2016-08-09T00:00:00" u="1"/>
        <d v="2016-05-03T00:00:00" u="1"/>
        <d v="2016-08-05T00:00:00" u="1"/>
        <d v="2016-07-20T00:00:00" u="1"/>
        <d v="2016-08-01T00:00:00" u="1"/>
        <d v="2016-11-03T00:00:00" u="1"/>
        <d v="2016-07-12T00:00:00" u="1"/>
        <d v="2016-06-27T00:00:00" u="1"/>
        <d v="2016-07-04T00:00:00" u="1"/>
        <d v="2016-06-15T00:00:00" u="1"/>
        <d v="2016-05-30T00:00:00" u="1"/>
        <d v="2016-09-13T00:00:00" u="1"/>
        <d v="2016-05-26T00:00:00" u="1"/>
        <d v="2016-06-07T00:00:00" u="1"/>
        <d v="2016-09-09T00:00:00" u="1"/>
        <d v="2016-08-24T00:00:00" u="1"/>
        <d v="2016-06-03T00:00:00" u="1"/>
        <d v="2016-09-05T00:00:00" u="1"/>
        <d v="2016-05-18T00:00:00" u="1"/>
        <d v="2016-09-01T00:00:00" u="1"/>
        <d v="2016-08-16T00:00:00" u="1"/>
        <d v="2016-04-29T00:00:00" u="1"/>
        <d v="2016-05-10T00:00:00" u="1"/>
        <d v="2016-08-12T00:00:00" u="1"/>
        <d v="2016-07-27T00:00:00" u="1"/>
        <d v="2016-05-06T00:00:00" u="1"/>
        <d v="2016-08-08T00:00:00" u="1"/>
        <d v="2016-08-04T00:00:00" u="1"/>
        <d v="2016-07-19T00:00:00" u="1"/>
        <d v="2016-11-02T00:00:00" u="1"/>
        <d v="2016-07-15T00:00:00" u="1"/>
        <d v="2016-06-30T00:00:00" u="1"/>
        <d v="2016-07-11T00:00:00" u="1"/>
        <d v="2016-07-07T00:00:00" u="1"/>
        <d v="2016-06-22T00:00:00" u="1"/>
        <d v="2016-06-14T00:00:00" u="1"/>
        <d v="2016-08-31T00:00:00" u="1"/>
        <d v="2016-09-12T00:00:00" u="1"/>
        <d v="2016-05-25T00:00:00" u="1"/>
        <d v="2016-06-06T00:00:00" u="1"/>
        <d v="2016-09-08T00:00:00" u="1"/>
        <d v="2016-08-23T00:00:00" u="1"/>
        <d v="2016-06-02T00:00:00" u="1"/>
        <d v="2016-05-17T00:00:00" u="1"/>
        <d v="2016-08-19T00:00:00" u="1"/>
        <d v="2016-05-13T00:00:00" u="1"/>
        <d v="2016-08-15T00:00:00" u="1"/>
        <d v="2016-05-09T00:00:00" u="1"/>
        <d v="2016-08-11T00:00:00" u="1"/>
        <d v="2016-07-26T00:00:00" u="1"/>
        <d v="2016-05-05T00:00:00" u="1"/>
      </sharedItems>
    </cacheField>
    <cacheField name="證券代碼" numFmtId="0">
      <sharedItems count="31">
        <s v="1467 南緯"/>
        <s v="3094 聯傑"/>
        <s v="2345 智邦"/>
        <s v="2105 正新"/>
        <s v="3231 緯創"/>
        <s v="2313 華通"/>
        <s v="2409 友達"/>
        <s v="2538 基泰"/>
        <s v="1726 永記"/>
        <s v="4144 F-康聯"/>
        <s v="8038 長園科"/>
        <s v="1723 中碳"/>
        <s v="5227 F-立凱"/>
        <s v="3552 同致"/>
        <s v="6279 胡連"/>
        <s v="4529 昶洧"/>
        <s v="4952 凌通"/>
        <s v="1464 得力"/>
        <s v="2382 廣達"/>
        <s v="3704 合勤控"/>
        <s v="3019 亞光"/>
        <s v="2474 可成"/>
        <s v="2330 台積電"/>
        <s v="2357 華碩"/>
        <s v="2484 希華"/>
        <s v="2317 鴻海"/>
        <s v="2637 F-慧洋"/>
        <s v="3023 信邦"/>
        <s v="5704 老爺知"/>
        <s v="6116 彩晶"/>
        <s v="2496 卓越" u="1"/>
      </sharedItems>
    </cacheField>
    <cacheField name="外資買賣超(張)" numFmtId="0">
      <sharedItems containsSemiMixedTypes="0" containsString="0" containsNumber="1" containsInteger="1" minValue="-31533" maxValue="10989"/>
    </cacheField>
    <cacheField name="投信買賣超(張)" numFmtId="0">
      <sharedItems containsSemiMixedTypes="0" containsString="0" containsNumber="1" containsInteger="1" minValue="-2500" maxValue="4796"/>
    </cacheField>
    <cacheField name="自營買賣超(張)" numFmtId="0">
      <sharedItems containsSemiMixedTypes="0" containsString="0" containsNumber="1" containsInteger="1" minValue="-10613" maxValue="9865"/>
    </cacheField>
    <cacheField name="合計買賣超(張)" numFmtId="0">
      <sharedItems containsSemiMixedTypes="0" containsString="0" containsNumber="1" containsInteger="1" minValue="-39050" maxValue="11488"/>
    </cacheField>
    <cacheField name="融資增加(張)" numFmtId="0">
      <sharedItems containsString="0" containsBlank="1" containsNumber="1" containsInteger="1" minValue="0" maxValue="5547"/>
    </cacheField>
    <cacheField name="融資減少(張)" numFmtId="0">
      <sharedItems containsString="0" containsBlank="1" containsNumber="1" containsInteger="1" minValue="0" maxValue="5594"/>
    </cacheField>
    <cacheField name="融券增加(張)" numFmtId="0">
      <sharedItems containsString="0" containsBlank="1" containsNumber="1" containsInteger="1" minValue="0" maxValue="936"/>
    </cacheField>
    <cacheField name="融券減少(張)" numFmtId="0">
      <sharedItems containsString="0" containsBlank="1" containsNumber="1" containsInteger="1" minValue="0" maxValue="31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9">
  <r>
    <x v="0"/>
    <x v="0"/>
    <n v="12.791268119651637"/>
    <n v="12.510546735099487"/>
    <n v="12.527895780357035"/>
    <n v="12.179666270839983"/>
    <n v="12.03304118921082"/>
    <n v="12.279236095266414"/>
    <n v="12.541705617454099"/>
    <n v="12.570058906522103"/>
    <n v="12.414905960249794"/>
    <n v="11.982475245303032"/>
    <n v="13.456256581263833"/>
    <n v="13.377243513117017"/>
    <n v="12.70013505695405"/>
    <n v="12.889467834465203"/>
    <n v="12.82050827503171"/>
    <n v="12.410751353894916"/>
    <n v="12.270497796008071"/>
    <n v="12.159270202775089"/>
    <n v="12.184803730921535"/>
    <n v="12.578818613270887"/>
    <n v="12.262911085445454"/>
    <n v="13.151861255313058"/>
    <n v="13.16610851293234"/>
    <n v="12.79906757688623"/>
    <n v="12.64248247344255"/>
    <n v="12.900203316518652"/>
    <n v="13.175729971556207"/>
    <n v="13.213937758644153"/>
    <n v="13.043684804761448"/>
    <n v="12.589631262714713"/>
    <n v="14.150760376065998"/>
    <n v="14.075270030837002"/>
    <n v="13.383453358773776"/>
    <n v="13.614227600213589"/>
    <n v="13.541591859357911"/>
    <n v="13.109106355284517"/>
    <n v="12.960309655118049"/>
    <n v="12.840642074417856"/>
    <n v="12.852063077506235"/>
    <n v="13.254041411071405"/>
    <n v="12.910726526562271"/>
    <n v="13.793175775526628"/>
    <n v="13.804321245507644"/>
    <n v="13.418468882932478"/>
    <n v="13.25192375767428"/>
    <n v="13.521170537770892"/>
    <n v="13.809754325658313"/>
    <n v="13.857816610766204"/>
    <n v="13.672463649273103"/>
    <n v="13.196787280126394"/>
    <n v="14.845264170868163"/>
    <n v="14.773296548556988"/>
    <n v="14.066771660593503"/>
    <n v="14.338987365961975"/>
    <n v="14.262675443684111"/>
    <n v="13.807461356674121"/>
    <n v="13.650121514228031"/>
    <n v="13.522013946060621"/>
    <n v="13.519322424090939"/>
    <n v="13.929264208871926"/>
    <n v="13.558541967679089"/>
  </r>
  <r>
    <x v="1"/>
    <x v="1"/>
    <n v="21.873872162153333"/>
    <n v="20.983472883683422"/>
    <n v="20.044102237959976"/>
    <n v="18.487384827785078"/>
    <n v="18.60491896312821"/>
    <n v="19.835633197256694"/>
    <n v="19.849455159545137"/>
    <n v="19.676387135221095"/>
    <n v="19.845333981386304"/>
    <n v="19.413762700964206"/>
    <n v="18.959028937563534"/>
    <n v="19.432567998478003"/>
    <n v="20.293312515207241"/>
    <n v="20.767781931738146"/>
    <n v="22.224953151280026"/>
    <n v="21.645219314825251"/>
    <n v="20.974351591693438"/>
    <n v="21.213575184065789"/>
    <n v="21.126221436026825"/>
    <n v="20.934809743181894"/>
    <n v="20.354915399112922"/>
    <n v="23.276988512969055"/>
    <n v="22.232692258122423"/>
    <n v="20.509088678829936"/>
    <n v="20.661083920787174"/>
    <n v="22.05823936007878"/>
    <n v="22.1153827965916"/>
    <n v="21.983218738509638"/>
    <n v="22.173653522671792"/>
    <n v="21.705920233095874"/>
    <n v="21.178552328498405"/>
    <n v="21.693221394739204"/>
    <n v="22.651520303139318"/>
    <n v="23.181118083542447"/>
    <n v="24.816265398528312"/>
    <n v="24.215247007898935"/>
    <n v="23.529063124937352"/>
    <n v="23.831448305399817"/>
    <n v="23.775788964839442"/>
    <n v="23.518907492895323"/>
    <n v="22.847975698960962"/>
    <n v="25.570504142254688"/>
    <n v="24.421282278284867"/>
    <n v="22.530792529874798"/>
    <n v="22.717248878446142"/>
    <n v="24.280845522900865"/>
    <n v="24.381310433638077"/>
    <n v="24.290050341798182"/>
    <n v="24.50197306395728"/>
    <n v="23.998077765227546"/>
    <n v="23.39807571943328"/>
    <n v="23.953874791000406"/>
    <n v="25.009728091071391"/>
    <n v="25.594454235346745"/>
    <n v="27.407577645776602"/>
    <n v="26.785274700972622"/>
    <n v="26.083774658181262"/>
    <n v="26.449321426733846"/>
    <n v="26.42535649365206"/>
    <n v="26.103005242608749"/>
    <n v="25.341035998809009"/>
  </r>
  <r>
    <x v="2"/>
    <x v="2"/>
    <n v="27.533677439751106"/>
    <n v="28.077518755914632"/>
    <n v="28.741833307411312"/>
    <n v="33.294653882926816"/>
    <n v="35.964357649735348"/>
    <n v="37.095836288738766"/>
    <n v="39.981541784684346"/>
    <n v="41.186294730987647"/>
    <n v="42.520414642459656"/>
    <n v="40.319046558929806"/>
    <n v="43.152109930430981"/>
    <n v="45.245229656944979"/>
    <n v="49.052651098636183"/>
    <n v="51.271237299544666"/>
    <n v="47.990135768856106"/>
    <n v="45.298033918647057"/>
    <n v="46.71703930041123"/>
    <n v="47.965116309226424"/>
    <n v="44.249495349444672"/>
    <n v="46.384427631717237"/>
    <n v="45.88704601135575"/>
    <n v="30.27884455922743"/>
    <n v="31.021963305597836"/>
    <n v="35.990522115551947"/>
    <n v="38.986040986693446"/>
    <n v="40.25417984336304"/>
    <n v="43.412793150941056"/>
    <n v="44.752160954425456"/>
    <n v="46.195800480606337"/>
    <n v="43.815906928838331"/>
    <n v="46.836531515370318"/>
    <n v="49.070161617278579"/>
    <n v="53.168703475261154"/>
    <n v="55.491702001766775"/>
    <n v="51.863539905664702"/>
    <n v="48.854670586023531"/>
    <n v="50.187574260068061"/>
    <n v="51.394641308959763"/>
    <n v="47.212890344594783"/>
    <n v="49.512143994091048"/>
    <n v="49.038295503620439"/>
    <n v="32.480170362540228"/>
    <n v="33.302093303784361"/>
    <n v="38.686390348177085"/>
    <n v="42.007724323651537"/>
    <n v="43.412523397987314"/>
    <n v="46.844044517197766"/>
    <n v="48.318027177863272"/>
    <n v="49.871186318753018"/>
    <n v="47.312767298746856"/>
    <n v="50.520953100309654"/>
    <n v="52.895093577612187"/>
    <n v="57.284755851886125"/>
    <n v="59.712166703988885"/>
    <n v="55.736944042473304"/>
    <n v="52.411307253400011"/>
    <n v="53.658109219724899"/>
    <n v="54.824166308693115"/>
    <n v="50.176285339744894"/>
    <n v="52.639860356464851"/>
    <n v="52.189544995885129"/>
  </r>
  <r>
    <x v="3"/>
    <x v="3"/>
    <n v="65.235614392456014"/>
    <n v="62.942726880998272"/>
    <n v="59.686967613673708"/>
    <n v="61.77426820981696"/>
    <n v="62.237383369747548"/>
    <n v="63.341533131714996"/>
    <n v="62.94200311902523"/>
    <n v="63.065574474261901"/>
    <n v="62.425553711924657"/>
    <n v="62.540489005841586"/>
    <n v="61.311261269641491"/>
    <n v="63.067584218174098"/>
    <n v="62.139880986787368"/>
    <n v="62.567267652954321"/>
    <n v="65.513252202870689"/>
    <n v="65.402033013834455"/>
    <n v="64.030100524850496"/>
    <n v="63.760499104006072"/>
    <n v="62.165617666251059"/>
    <n v="62.210183403133819"/>
    <n v="60.369408213933326"/>
    <n v="66.928549507226379"/>
    <n v="63.533929813158643"/>
    <n v="65.864392113899811"/>
    <n v="66.469352417542751"/>
    <n v="67.62519458321394"/>
    <n v="67.164110943450765"/>
    <n v="67.285637882494399"/>
    <n v="66.550418316189678"/>
    <n v="66.648858717743167"/>
    <n v="65.280547663281524"/>
    <n v="67.156545193808967"/>
    <n v="66.229198824545861"/>
    <n v="66.785561590120906"/>
    <n v="69.991889223633393"/>
    <n v="69.933613435076538"/>
    <n v="68.569454512105324"/>
    <n v="68.332285520658928"/>
    <n v="66.725990341822666"/>
    <n v="66.831555154808967"/>
    <n v="64.85931298663543"/>
    <n v="70.914372133454478"/>
    <n v="67.380892012643585"/>
    <n v="69.954516017982684"/>
    <n v="70.701321465337955"/>
    <n v="71.908856034712898"/>
    <n v="71.386218767876287"/>
    <n v="71.50570129072689"/>
    <n v="70.675282920454691"/>
    <n v="70.757228429644755"/>
    <n v="69.249834056921571"/>
    <n v="71.245506169443829"/>
    <n v="70.318516662304361"/>
    <n v="71.003855527287499"/>
    <n v="74.470526244396112"/>
    <n v="74.465193856318635"/>
    <n v="73.108808499360137"/>
    <n v="72.90407193731177"/>
    <n v="71.286363017394265"/>
    <n v="71.452926906484095"/>
    <n v="69.349217759337535"/>
  </r>
  <r>
    <x v="4"/>
    <x v="4"/>
    <n v="17.175057091072759"/>
    <n v="17.494966150283791"/>
    <n v="16.372108199883204"/>
    <n v="15.512361838873861"/>
    <n v="17.342383374802139"/>
    <n v="18.616297205460327"/>
    <n v="18.984474863263532"/>
    <n v="19.497755480686976"/>
    <n v="19.839715661255521"/>
    <n v="19.663041065734159"/>
    <n v="21.147262211266991"/>
    <n v="22.721602443506907"/>
    <n v="22.714443791656521"/>
    <n v="22.996562299926339"/>
    <n v="21.261079640834069"/>
    <n v="20.31860168399864"/>
    <n v="20.928716686096077"/>
    <n v="20.784603027424495"/>
    <n v="20.832882383412667"/>
    <n v="20.776902782369103"/>
    <n v="19.90133556319995"/>
    <n v="18.952773252181583"/>
    <n v="17.743925207942251"/>
    <n v="16.830000344978789"/>
    <n v="18.855613914246181"/>
    <n v="20.267954807688437"/>
    <n v="20.698301065459503"/>
    <n v="21.295886518697781"/>
    <n v="21.668992933221929"/>
    <n v="21.485269711200459"/>
    <n v="23.085164613645134"/>
    <n v="24.795057882222263"/>
    <n v="24.773862001460202"/>
    <n v="25.069218676447559"/>
    <n v="23.139936572128654"/>
    <n v="22.070666254426516"/>
    <n v="22.676404438837956"/>
    <n v="22.497768903526516"/>
    <n v="22.531158859768933"/>
    <n v="22.483092642491645"/>
    <n v="21.544428584356947"/>
    <n v="20.410580354079375"/>
    <n v="19.115742216001298"/>
    <n v="18.147638851083716"/>
    <n v="20.368844453690226"/>
    <n v="21.919612409916549"/>
    <n v="22.412127267655475"/>
    <n v="23.094017556708582"/>
    <n v="23.498270205188344"/>
    <n v="23.307498356666759"/>
    <n v="25.023067016023273"/>
    <n v="26.868513320937623"/>
    <n v="26.83328021126388"/>
    <n v="27.141875052968782"/>
    <n v="25.018793503423243"/>
    <n v="23.822730824854389"/>
    <n v="24.424092191579842"/>
    <n v="24.210934779628541"/>
    <n v="24.229435336125206"/>
    <n v="24.189282502614187"/>
    <n v="23.18752160551394"/>
  </r>
  <r>
    <x v="5"/>
    <x v="5"/>
    <n v="16.303355139065111"/>
    <n v="15.845350448337744"/>
    <n v="14.638218510763762"/>
    <n v="13.814268113763891"/>
    <n v="13.540655425934258"/>
    <n v="14.21729270266014"/>
    <n v="15.067126849986813"/>
    <n v="15.124285332797269"/>
    <n v="14.805166062065434"/>
    <n v="14.897570162642035"/>
    <n v="14.739738237486863"/>
    <n v="14.309301283859574"/>
    <n v="14.718750074687001"/>
    <n v="14.889175244224885"/>
    <n v="15.700934377145899"/>
    <n v="14.716634989751816"/>
    <n v="14.303326830401089"/>
    <n v="14.447678480778512"/>
    <n v="14.268862754830556"/>
    <n v="14.549860508540268"/>
    <n v="14.369511076379636"/>
    <n v="17.654835747036877"/>
    <n v="16.316920036351156"/>
    <n v="15.412279885705351"/>
    <n v="15.133089959417358"/>
    <n v="15.890679917137998"/>
    <n v="16.856426366572677"/>
    <n v="16.948745200256354"/>
    <n v="16.577600044958867"/>
    <n v="16.682641886113778"/>
    <n v="16.480077146072606"/>
    <n v="15.985368033220629"/>
    <n v="16.427660401211227"/>
    <n v="16.606882439082796"/>
    <n v="17.485496989033354"/>
    <n v="16.355213027486087"/>
    <n v="15.878189104633126"/>
    <n v="16.029915391830183"/>
    <n v="15.81254097176668"/>
    <n v="16.135109006319535"/>
    <n v="15.938563042456412"/>
    <n v="19.464321045736011"/>
    <n v="17.995621561938549"/>
    <n v="17.01029165764681"/>
    <n v="16.725524492900462"/>
    <n v="17.564067131615857"/>
    <n v="18.645725883158537"/>
    <n v="18.773205067715434"/>
    <n v="18.350034027852306"/>
    <n v="18.467713609585523"/>
    <n v="18.220416054658347"/>
    <n v="17.661434782581686"/>
    <n v="18.136570727735453"/>
    <n v="18.324589633940704"/>
    <n v="19.270059600920813"/>
    <n v="17.993791065220364"/>
    <n v="17.453051378865158"/>
    <n v="17.612152302881853"/>
    <n v="17.356219188702806"/>
    <n v="17.7203575040988"/>
    <n v="17.50761500853319"/>
  </r>
  <r>
    <x v="6"/>
    <x v="6"/>
    <n v="8.8436915574866113"/>
    <n v="8.3658895900929373"/>
    <n v="7.6957783108190663"/>
    <n v="7.6183250560404954"/>
    <n v="7.5728202498841855"/>
    <n v="7.9907035905066559"/>
    <n v="8.1605843827371594"/>
    <n v="8.260128764092471"/>
    <n v="8.2413250248285106"/>
    <n v="8.3422227722545923"/>
    <n v="9.7900206129378624"/>
    <n v="10.032405990596239"/>
    <n v="11.089366229391393"/>
    <n v="11.511510110295042"/>
    <n v="11.851562969704005"/>
    <n v="11.338622607644595"/>
    <n v="11.381160886371338"/>
    <n v="11.534856356657585"/>
    <n v="10.568341869418088"/>
    <n v="10.129748847144864"/>
    <n v="10.096492612097803"/>
    <n v="9.3193699988689431"/>
    <n v="8.5846480160221716"/>
    <n v="8.5035922522869409"/>
    <n v="8.453499790913801"/>
    <n v="8.9255648782116275"/>
    <n v="9.1222884076990276"/>
    <n v="9.244152373937764"/>
    <n v="9.218308970021873"/>
    <n v="9.3359619124694504"/>
    <n v="10.937516130518778"/>
    <n v="11.204856219198549"/>
    <n v="12.387561272952924"/>
    <n v="12.888224508519651"/>
    <n v="13.272433916912366"/>
    <n v="12.698309936793859"/>
    <n v="12.741437162026225"/>
    <n v="12.893085746865049"/>
    <n v="11.793563966270641"/>
    <n v="11.304068382745884"/>
    <n v="11.269421929978421"/>
    <n v="10.272850407644949"/>
    <n v="9.4735177212252761"/>
    <n v="9.3888594485333865"/>
    <n v="9.3341793319434192"/>
    <n v="9.8604261659165982"/>
    <n v="10.083992432660894"/>
    <n v="10.228175983783059"/>
    <n v="10.195292915215235"/>
    <n v="10.32970105268431"/>
    <n v="12.085011648099695"/>
    <n v="12.377306447800859"/>
    <n v="13.685756316514453"/>
    <n v="14.264938906744261"/>
    <n v="14.693304864120726"/>
    <n v="14.05799726594312"/>
    <n v="14.101713437681108"/>
    <n v="14.25131513707251"/>
    <n v="13.018786063123196"/>
    <n v="12.478387918346902"/>
    <n v="12.442351247859037"/>
  </r>
  <r>
    <x v="7"/>
    <x v="7"/>
    <n v="14.6599179370454"/>
    <n v="14.523421122278107"/>
    <n v="13.924883324241145"/>
    <n v="13.391520090144418"/>
    <n v="13.494398487025766"/>
    <n v="13.675882206325616"/>
    <n v="13.774491682812618"/>
    <n v="13.732560698513195"/>
    <n v="13.677938123806779"/>
    <n v="13.567122652121782"/>
    <n v="12.614112830567409"/>
    <n v="12.50761235637952"/>
    <n v="12.478180897592068"/>
    <n v="12.242509117134199"/>
    <n v="12.000063889988372"/>
    <n v="11.888597199754303"/>
    <n v="11.778462864716591"/>
    <n v="11.580738311314791"/>
    <n v="11.610390017815567"/>
    <n v="11.302678557582801"/>
    <n v="11.001333274788751"/>
    <n v="15.17731863020607"/>
    <n v="14.551850457419803"/>
    <n v="13.994890888819764"/>
    <n v="14.106901743059829"/>
    <n v="14.303888181872587"/>
    <n v="14.418585379460099"/>
    <n v="14.3866884500776"/>
    <n v="14.326079264977016"/>
    <n v="14.211769516889811"/>
    <n v="13.205583259866431"/>
    <n v="13.090076203968875"/>
    <n v="13.058019096696023"/>
    <n v="12.807649830795413"/>
    <n v="12.543270911460182"/>
    <n v="12.419466693191746"/>
    <n v="12.290485345641411"/>
    <n v="12.080438539993663"/>
    <n v="12.111436536753184"/>
    <n v="11.791214846111703"/>
    <n v="11.478520853320482"/>
    <n v="15.831216138134033"/>
    <n v="15.178817590598461"/>
    <n v="14.598261687495107"/>
    <n v="14.719404999093893"/>
    <n v="14.93189415741956"/>
    <n v="15.062679076107582"/>
    <n v="15.040816201642004"/>
    <n v="14.97422040614725"/>
    <n v="14.856416381657841"/>
    <n v="13.797053689165457"/>
    <n v="13.672540051558233"/>
    <n v="13.63785729579998"/>
    <n v="13.372790544456626"/>
    <n v="13.086477932931988"/>
    <n v="12.950336186629189"/>
    <n v="12.802507826566231"/>
    <n v="12.580138768672533"/>
    <n v="12.612483055690801"/>
    <n v="12.279751134640607"/>
    <n v="11.955708431852214"/>
  </r>
  <r>
    <x v="8"/>
    <x v="8"/>
    <n v="71.768736443227681"/>
    <n v="70.023529814074337"/>
    <n v="69.368838212920579"/>
    <n v="70.026668260946238"/>
    <n v="69.235500673595354"/>
    <n v="70.441337551176332"/>
    <n v="74.354658299634707"/>
    <n v="72.85491384266308"/>
    <n v="72.976718362347412"/>
    <n v="73.125814210097303"/>
    <n v="74.193703825853561"/>
    <n v="73.863586613859283"/>
    <n v="73.843970079980693"/>
    <n v="73.897072635460034"/>
    <n v="75.055258904993977"/>
    <n v="76.983068890048287"/>
    <n v="74.945070995691466"/>
    <n v="74.746660515367978"/>
    <n v="73.988831842212392"/>
    <n v="73.842390075383818"/>
    <n v="73.659622703802171"/>
    <n v="71.988647861171827"/>
    <n v="71.337373992946539"/>
    <n v="72.04858454883761"/>
    <n v="71.288070127741477"/>
    <n v="72.522901537374736"/>
    <n v="76.534868546188633"/>
    <n v="75.004583758599182"/>
    <n v="75.124792844542711"/>
    <n v="75.28360385333751"/>
    <n v="76.376385897628538"/>
    <n v="76.022544454414273"/>
    <n v="75.982779567240655"/>
    <n v="76.029458760782674"/>
    <n v="77.194779793378075"/>
    <n v="79.165215448452471"/>
    <n v="77.074432256558893"/>
    <n v="76.885592493775619"/>
    <n v="76.157063465181636"/>
    <n v="76.029262837332269"/>
    <n v="75.850190831276862"/>
    <n v="73.953765908269332"/>
    <n v="73.305909772972512"/>
    <n v="74.070500836728996"/>
    <n v="73.340639581887615"/>
    <n v="74.604465523573126"/>
    <n v="78.71507879274256"/>
    <n v="77.154253674535312"/>
    <n v="77.272867326738037"/>
    <n v="77.441393496577703"/>
    <n v="78.559067969403515"/>
    <n v="78.181502294969249"/>
    <n v="78.121589054500589"/>
    <n v="78.1618448861053"/>
    <n v="79.334300681762187"/>
    <n v="81.347362006856628"/>
    <n v="79.203793517426305"/>
    <n v="79.024524472183259"/>
    <n v="78.325295088150881"/>
    <n v="78.216135599280733"/>
    <n v="78.040758958751525"/>
  </r>
  <r>
    <x v="9"/>
    <x v="9"/>
    <n v="41.203522673664935"/>
    <n v="40.785142073566185"/>
    <n v="39.053801393823726"/>
    <n v="39.649328567305382"/>
    <n v="39.17945792833661"/>
    <n v="42.444703074402184"/>
    <n v="43.779711345032744"/>
    <n v="43.897719444468933"/>
    <n v="42.639240847554575"/>
    <n v="42.277218020669856"/>
    <n v="44.17283029278785"/>
    <n v="45.404679368348361"/>
    <n v="44.424131661252552"/>
    <n v="41.607691350646938"/>
    <n v="43.249833936977424"/>
    <n v="42.026532069887232"/>
    <n v="41.168330108798649"/>
    <n v="41.966389095499693"/>
    <n v="42.519495139424862"/>
    <n v="43.231681701880319"/>
    <n v="42.947149849461013"/>
    <n v="43.548667941223243"/>
    <n v="41.72590014301062"/>
    <n v="42.422556885910339"/>
    <n v="41.992952372503673"/>
    <n v="45.504498471986658"/>
    <n v="46.928885397404635"/>
    <n v="47.04490994555858"/>
    <n v="45.665216159575955"/>
    <n v="45.282640715476127"/>
    <n v="47.383352734314528"/>
    <n v="48.732501940498238"/>
    <n v="47.735524784600763"/>
    <n v="44.749017260186676"/>
    <n v="46.533074196698095"/>
    <n v="45.228950552415796"/>
    <n v="44.274355434704567"/>
    <n v="45.109109421178815"/>
    <n v="45.646640492700442"/>
    <n v="46.362696547121864"/>
    <n v="46.040038419031568"/>
    <n v="46.312193808880309"/>
    <n v="44.397998892197499"/>
    <n v="45.195785204515296"/>
    <n v="44.806446816670729"/>
    <n v="48.564293869571124"/>
    <n v="50.078059449776525"/>
    <n v="50.192100446648226"/>
    <n v="48.691191471597328"/>
    <n v="48.288063410282398"/>
    <n v="50.593875175841205"/>
    <n v="52.060324512648116"/>
    <n v="51.046917907948973"/>
    <n v="47.890343169726421"/>
    <n v="49.816314456418759"/>
    <n v="48.43136903494436"/>
    <n v="47.380380760610485"/>
    <n v="48.251829746857922"/>
    <n v="48.773785845976008"/>
    <n v="49.493711392363409"/>
    <n v="49.132926988602115"/>
  </r>
  <r>
    <x v="10"/>
    <x v="10"/>
    <n v="73.051105958934201"/>
    <n v="68.219538468165965"/>
    <n v="64.462875539190406"/>
    <n v="61.093411954001958"/>
    <n v="61.985437225961547"/>
    <n v="66.911563443397455"/>
    <n v="67.120206666832274"/>
    <n v="69.358210369469447"/>
    <n v="63.798241958391856"/>
    <n v="62.261455120776645"/>
    <n v="60.121197833151044"/>
    <n v="60.566411673618269"/>
    <n v="56.997635352811059"/>
    <n v="54.963714185725848"/>
    <n v="60.216363502683109"/>
    <n v="58.81811912857841"/>
    <n v="56.018636649729324"/>
    <n v="57.388897492522055"/>
    <n v="56.636949872564898"/>
    <n v="56.830481494679191"/>
    <n v="53.64655693733048"/>
    <n v="74.869603823779499"/>
    <n v="70.814194602817437"/>
    <n v="67.245786368496667"/>
    <n v="68.30450069888758"/>
    <n v="73.871369087504064"/>
    <n v="74.251345712826264"/>
    <n v="76.862511858165163"/>
    <n v="70.7114968410866"/>
    <n v="69.057571996725386"/>
    <n v="66.672970206307156"/>
    <n v="67.168010630720985"/>
    <n v="63.20669226234444"/>
    <n v="60.934016422595107"/>
    <n v="66.738563202622643"/>
    <n v="65.143336444501386"/>
    <n v="62.012019112061111"/>
    <n v="63.569704777941773"/>
    <n v="62.928087736827869"/>
    <n v="63.106685151410495"/>
    <n v="59.59579629596162"/>
    <n v="81.519669179393006"/>
    <n v="77.165513666444468"/>
    <n v="73.398160782991383"/>
    <n v="74.623564171813612"/>
    <n v="80.831174731610687"/>
    <n v="81.382484758820283"/>
    <n v="84.366813346860894"/>
    <n v="77.62475172378133"/>
    <n v="75.853688872674141"/>
    <n v="73.224742579463268"/>
    <n v="73.769609587823709"/>
    <n v="69.41574917187782"/>
    <n v="66.904318659464366"/>
    <n v="73.260762902562149"/>
    <n v="71.468553760424356"/>
    <n v="68.005401574392906"/>
    <n v="69.750512063361498"/>
    <n v="69.219225601090855"/>
    <n v="69.382888808141786"/>
    <n v="65.545035654592738"/>
  </r>
  <r>
    <x v="11"/>
    <x v="11"/>
    <n v="105.31315590140854"/>
    <n v="102.51999607926089"/>
    <n v="100.69865554174349"/>
    <n v="100.43774954081562"/>
    <n v="99.732187604850509"/>
    <n v="103.48821454001693"/>
    <n v="102.49676222445613"/>
    <n v="102.79880570299625"/>
    <n v="99.205140270885465"/>
    <n v="99.437901179290492"/>
    <n v="102.30613196022297"/>
    <n v="97.996296381445731"/>
    <n v="100.59212207113639"/>
    <n v="100.21486916501725"/>
    <n v="99.088195737661053"/>
    <n v="97.010334523449302"/>
    <n v="97.128154966974407"/>
    <n v="96.158429634410496"/>
    <n v="97.75909866460664"/>
    <n v="100.79832755511605"/>
    <n v="98.260521192469227"/>
    <n v="108.39415357080641"/>
    <n v="106.40878098056922"/>
    <n v="106.07431539696483"/>
    <n v="105.276645006393"/>
    <n v="109.14936861582294"/>
    <n v="108.03718215747359"/>
    <n v="108.32010161518468"/>
    <n v="104.47712970581338"/>
    <n v="104.72368339547455"/>
    <n v="107.65487004235574"/>
    <n v="103.06802508458871"/>
    <n v="105.72164149499176"/>
    <n v="105.28942773092353"/>
    <n v="104.03151571465419"/>
    <n v="101.74581469966211"/>
    <n v="101.7477085616303"/>
    <n v="100.66969723694525"/>
    <n v="102.1634758488879"/>
    <n v="105.32746266411263"/>
    <n v="102.72289924287736"/>
    <n v="114.26831106235194"/>
    <n v="112.11890641939497"/>
    <n v="111.71088125311402"/>
    <n v="110.82110240793547"/>
    <n v="114.81052269162895"/>
    <n v="113.57760209049106"/>
    <n v="113.8413975273731"/>
    <n v="109.74911914074127"/>
    <n v="110.00946561165861"/>
    <n v="113.00360812448851"/>
    <n v="108.13975378773169"/>
    <n v="110.85116091884711"/>
    <n v="110.36398629682981"/>
    <n v="108.97483569164733"/>
    <n v="106.48129487587492"/>
    <n v="106.36726215628619"/>
    <n v="105.18096483948003"/>
    <n v="106.56785303316919"/>
    <n v="109.85659777310923"/>
    <n v="107.18527729328551"/>
  </r>
  <r>
    <x v="12"/>
    <x v="12"/>
    <n v="35.23861567622707"/>
    <n v="32.083410396007316"/>
    <n v="30.092456393871718"/>
    <n v="30.106880583735375"/>
    <n v="29.177713172550678"/>
    <n v="30.820836582392833"/>
    <n v="30.03288376266957"/>
    <n v="34.136062874704898"/>
    <n v="33.466372965025677"/>
    <n v="31.876605872818853"/>
    <n v="33.218822106524861"/>
    <n v="32.692872653685171"/>
    <n v="31.958570946542331"/>
    <n v="31.380273365616436"/>
    <n v="32.666714598308943"/>
    <n v="31.562030257795829"/>
    <n v="31.348273731218466"/>
    <n v="31.818914956098332"/>
    <n v="35.149585865408987"/>
    <n v="38.589351752435476"/>
    <n v="37.526885964029148"/>
    <n v="35.252548907546455"/>
    <n v="33.038484260780081"/>
    <n v="33.087410376977907"/>
    <n v="32.07895490831055"/>
    <n v="33.929903497867635"/>
    <n v="33.094142116057974"/>
    <n v="37.635885724895488"/>
    <n v="36.824826367122661"/>
    <n v="35.054306484031798"/>
    <n v="36.495850074792287"/>
    <n v="35.939673842107446"/>
    <n v="35.163614577061487"/>
    <n v="34.576581409788247"/>
    <n v="36.019796995687514"/>
    <n v="34.817047308504861"/>
    <n v="34.583783589798664"/>
    <n v="35.097615201610324"/>
    <n v="38.741544393481327"/>
    <n v="42.415125397384621"/>
    <n v="41.208417771309612"/>
    <n v="38.4216874190856"/>
    <n v="35.984512127688447"/>
    <n v="36.067940170220439"/>
    <n v="34.980196644070411"/>
    <n v="37.038970413342433"/>
    <n v="36.155400469446384"/>
    <n v="41.135708575086085"/>
    <n v="40.183279769219638"/>
    <n v="38.23200709524474"/>
    <n v="39.772878043059713"/>
    <n v="39.186475030529721"/>
    <n v="38.368658207580644"/>
    <n v="37.772889453960062"/>
    <n v="39.372879393066093"/>
    <n v="38.07206435921389"/>
    <n v="37.819293448378865"/>
    <n v="38.376315447122316"/>
    <n v="42.333502921553674"/>
    <n v="46.240899042333773"/>
    <n v="44.889949578590084"/>
  </r>
  <r>
    <x v="13"/>
    <x v="13"/>
    <n v="519.29540364158447"/>
    <n v="514.53381175858067"/>
    <n v="427.56457923012744"/>
    <n v="323.74296816907474"/>
    <n v="302.73749899322388"/>
    <n v="372.32098570382175"/>
    <n v="382.58789588905609"/>
    <n v="403.96279967120228"/>
    <n v="392.02071039279815"/>
    <n v="397.93564611766885"/>
    <n v="432.52368011269624"/>
    <n v="361.84824004100949"/>
    <n v="412.7890744048795"/>
    <n v="385.51890223299591"/>
    <n v="426.42424523642916"/>
    <n v="419.68093495951973"/>
    <n v="429.29894276398244"/>
    <n v="416.61637384435647"/>
    <n v="398.37340392450017"/>
    <n v="414.47103163639883"/>
    <n v="393.66020129778275"/>
    <n v="572.25610962851283"/>
    <n v="476.42279465761328"/>
    <n v="361.90129414247713"/>
    <n v="339.22942186256256"/>
    <n v="418.33311710961993"/>
    <n v="431.2428717188053"/>
    <n v="456.97853149465027"/>
    <n v="443.58292956844139"/>
    <n v="450.59159627886947"/>
    <n v="489.48485718519288"/>
    <n v="409.17854943012668"/>
    <n v="466.67158467246247"/>
    <n v="437.01474025560589"/>
    <n v="483.53837976408306"/>
    <n v="476.65146569675193"/>
    <n v="488.63424912871716"/>
    <n v="474.82687718109054"/>
    <n v="455.4765401797186"/>
    <n v="475.60536577075425"/>
    <n v="452.86348462345575"/>
    <n v="629.97840749844488"/>
    <n v="525.28101008509907"/>
    <n v="400.05962011587945"/>
    <n v="375.7213447319013"/>
    <n v="464.34524851541801"/>
    <n v="479.89784754855447"/>
    <n v="509.99426331809821"/>
    <n v="495.14514874408462"/>
    <n v="503.24754644006993"/>
    <n v="546.44603425768946"/>
    <n v="456.50885881924393"/>
    <n v="520.55409494004539"/>
    <n v="488.51057827821575"/>
    <n v="540.65251429173691"/>
    <n v="533.62199643398412"/>
    <n v="547.96955549345171"/>
    <n v="533.03738051782454"/>
    <n v="512.57967643493691"/>
    <n v="536.73969990510966"/>
    <n v="512.06676794912869"/>
  </r>
  <r>
    <x v="14"/>
    <x v="14"/>
    <n v="153.98331270912155"/>
    <n v="139.09371734660834"/>
    <n v="129.33297331897245"/>
    <n v="118.82759451250564"/>
    <n v="118.08456983998246"/>
    <n v="125.29288138610021"/>
    <n v="122.39836304606558"/>
    <n v="121.92117283495347"/>
    <n v="124.19782777570759"/>
    <n v="118.09308080272797"/>
    <n v="121.56872312066552"/>
    <n v="131.50162443398986"/>
    <n v="127.70148027193518"/>
    <n v="128.76167523235014"/>
    <n v="134.17141536761639"/>
    <n v="145.11721894326971"/>
    <n v="142.83672858698304"/>
    <n v="140.80960998926045"/>
    <n v="142.94491532129663"/>
    <n v="133.69064600715956"/>
    <n v="130.60402124732508"/>
    <n v="150.79568491784315"/>
    <n v="140.42410221779281"/>
    <n v="129.53374789629902"/>
    <n v="129.29078158864908"/>
    <n v="137.57599967232107"/>
    <n v="134.73331391466076"/>
    <n v="134.5309158198929"/>
    <n v="137.11450919241608"/>
    <n v="130.50109014739147"/>
    <n v="134.42735876729088"/>
    <n v="145.46810989933147"/>
    <n v="141.33305507994987"/>
    <n v="142.73610520657559"/>
    <n v="148.86001561761563"/>
    <n v="161.09073256865705"/>
    <n v="158.61106493084793"/>
    <n v="156.42988382138722"/>
    <n v="158.94249344489904"/>
    <n v="148.47145755309487"/>
    <n v="145.04792857895447"/>
    <n v="162.49765248907798"/>
    <n v="151.51523111661314"/>
    <n v="140.23990128009234"/>
    <n v="140.49699333731567"/>
    <n v="149.8591179585419"/>
    <n v="147.06826478325596"/>
    <n v="147.14065880483233"/>
    <n v="150.03119060912456"/>
    <n v="142.90909949205496"/>
    <n v="147.28599441391623"/>
    <n v="159.43459536467304"/>
    <n v="154.96462988796458"/>
    <n v="156.71053518080103"/>
    <n v="163.54861586761487"/>
    <n v="177.06424619404442"/>
    <n v="174.38540127471282"/>
    <n v="172.05015765351396"/>
    <n v="174.94007156850142"/>
    <n v="163.25226909903012"/>
    <n v="159.49183591058389"/>
  </r>
  <r>
    <x v="15"/>
    <x v="15"/>
    <n v="40.179495475781003"/>
    <n v="36.090070607713848"/>
    <n v="32.538660397932276"/>
    <n v="32.935877720670732"/>
    <n v="32.464929922616918"/>
    <n v="33.96304857777438"/>
    <n v="34.549145490889018"/>
    <n v="34.532775620348474"/>
    <n v="37.745302951631189"/>
    <n v="36.210685157348244"/>
    <n v="36.240633744125176"/>
    <n v="34.894952511256811"/>
    <n v="34.373879919210786"/>
    <n v="37.014011371465415"/>
    <n v="36.210449085997254"/>
    <n v="34.394586708122958"/>
    <n v="33.891097462169135"/>
    <n v="35.342687626007979"/>
    <n v="34.097352517410791"/>
    <n v="33.88019995850653"/>
    <n v="31.481786213840707"/>
    <n v="39.439097237264619"/>
    <n v="35.586178227798548"/>
    <n v="36.123032851020326"/>
    <n v="35.70669049880069"/>
    <n v="37.442421450271425"/>
    <n v="38.145284669455322"/>
    <n v="38.172540217088198"/>
    <n v="41.685981977035603"/>
    <n v="40.007777822058614"/>
    <n v="40.103167519444781"/>
    <n v="38.662858852004554"/>
    <n v="38.142364049020948"/>
    <n v="41.142156772147871"/>
    <n v="40.293436798952754"/>
    <n v="38.258531321696921"/>
    <n v="37.706020454499608"/>
    <n v="39.332180997776895"/>
    <n v="37.966576290167332"/>
    <n v="37.701066232058288"/>
    <n v="35.031547432010207"/>
    <n v="42.788123866815383"/>
    <n v="38.633696057664821"/>
    <n v="39.310187981369921"/>
    <n v="38.948451074984462"/>
    <n v="40.92179432276847"/>
    <n v="41.741423848021618"/>
    <n v="41.812304813827922"/>
    <n v="45.626661002440009"/>
    <n v="43.804870486768991"/>
    <n v="43.965701294764379"/>
    <n v="42.430765192752297"/>
    <n v="41.91084817883111"/>
    <n v="45.270302172830334"/>
    <n v="44.376424511908255"/>
    <n v="42.122475935270892"/>
    <n v="41.520943446830081"/>
    <n v="43.321674369545811"/>
    <n v="41.835800062923859"/>
    <n v="41.521932505610053"/>
    <n v="38.5813086501797"/>
  </r>
  <r>
    <x v="16"/>
    <x v="16"/>
    <n v="39.125114433222578"/>
    <n v="39.880321528867"/>
    <n v="38.993171359890738"/>
    <n v="37.653969013443692"/>
    <n v="38.065230653715886"/>
    <n v="39.288962823483658"/>
    <n v="39.306805645509421"/>
    <n v="39.773503499202803"/>
    <n v="39.423003233417631"/>
    <n v="39.041885529726017"/>
    <n v="38.636628053160898"/>
    <n v="39.340812210860619"/>
    <n v="39.101250035290541"/>
    <n v="39.733615324293652"/>
    <n v="41.546944034070677"/>
    <n v="38.447899517895813"/>
    <n v="39.048014646028051"/>
    <n v="38.263696358078988"/>
    <n v="37.675980029523863"/>
    <n v="35.771366944405507"/>
    <n v="34.905646386371252"/>
    <n v="42.93845609366992"/>
    <n v="41.983265281935701"/>
    <n v="40.605551650264701"/>
    <n v="41.118904215309591"/>
    <n v="42.44206957900974"/>
    <n v="42.472236890147961"/>
    <n v="43.002754020902096"/>
    <n v="42.573334763797014"/>
    <n v="42.153308269819732"/>
    <n v="41.678790486282757"/>
    <n v="42.429681056251482"/>
    <n v="42.190814530432299"/>
    <n v="42.873461512304281"/>
    <n v="44.808484997791489"/>
    <n v="41.44065294655762"/>
    <n v="42.029170542878795"/>
    <n v="41.160104711027792"/>
    <n v="40.464378016557397"/>
    <n v="38.343348314368392"/>
    <n v="37.401471919890852"/>
    <n v="45.996590658472847"/>
    <n v="44.973359203980664"/>
    <n v="43.557134287085717"/>
    <n v="44.172577776903289"/>
    <n v="45.595176334535822"/>
    <n v="45.637668134786495"/>
    <n v="46.232004542601388"/>
    <n v="45.723666294176397"/>
    <n v="45.264731009913454"/>
    <n v="44.720952919404617"/>
    <n v="45.518549901642338"/>
    <n v="45.280379025574057"/>
    <n v="46.013307700314911"/>
    <n v="48.0700259615123"/>
    <n v="44.43340637521942"/>
    <n v="45.010326439729532"/>
    <n v="44.056513063976602"/>
    <n v="43.252776003590931"/>
    <n v="40.915329684331276"/>
    <n v="39.897297453410445"/>
  </r>
  <r>
    <x v="17"/>
    <x v="17"/>
    <n v="31.94661710180765"/>
    <n v="30.920422646680525"/>
    <n v="29.634404913721255"/>
    <n v="27.546359955403197"/>
    <n v="26.897276685143417"/>
    <n v="27.967182330972939"/>
    <n v="27.717285179003436"/>
    <n v="27.819537149444017"/>
    <n v="27.47340338210806"/>
    <n v="26.879438131445017"/>
    <n v="28.391562121595957"/>
    <n v="31.378479880921141"/>
    <n v="28.909724015073554"/>
    <n v="28.028213962033153"/>
    <n v="27.31547253897104"/>
    <n v="26.544364532461341"/>
    <n v="26.344244886824676"/>
    <n v="26.645515720245623"/>
    <n v="25.894538237179685"/>
    <n v="25.859448469243734"/>
    <n v="25.510715373808264"/>
    <n v="32.99034332569633"/>
    <n v="31.642633037201154"/>
    <n v="29.46114010511625"/>
    <n v="28.851282144490789"/>
    <n v="30.052688763181212"/>
    <n v="29.838498783938192"/>
    <n v="30.021030497219868"/>
    <n v="29.670656010701354"/>
    <n v="29.050411816544237"/>
    <n v="30.672396505365189"/>
    <n v="33.911494312453456"/>
    <n v="31.286360866116091"/>
    <n v="30.394416189249799"/>
    <n v="29.667061336168022"/>
    <n v="28.862787970693493"/>
    <n v="28.607822243205781"/>
    <n v="28.890826607038147"/>
    <n v="27.973796440968954"/>
    <n v="27.876644730578324"/>
    <n v="27.488134579541285"/>
    <n v="35.060264004712131"/>
    <n v="33.650861160681053"/>
    <n v="31.375920254829307"/>
    <n v="30.80528760383816"/>
    <n v="32.138195195389486"/>
    <n v="31.959712388872955"/>
    <n v="32.222523844995713"/>
    <n v="31.867908639294651"/>
    <n v="31.221385501643464"/>
    <n v="32.953230889134424"/>
    <n v="36.444508743985772"/>
    <n v="33.662997717158625"/>
    <n v="32.760618416466443"/>
    <n v="32.018650133365014"/>
    <n v="31.181211408925655"/>
    <n v="30.871399599586887"/>
    <n v="31.136137493830667"/>
    <n v="30.053054644758223"/>
    <n v="29.893840991912921"/>
    <n v="29.465553785274309"/>
  </r>
  <r>
    <x v="18"/>
    <x v="18"/>
    <n v="50.240658366861489"/>
    <n v="48.382107182793455"/>
    <n v="46.768389278331981"/>
    <n v="49.962416026569173"/>
    <n v="50.263782784893465"/>
    <n v="52.33846637633625"/>
    <n v="52.830065058015393"/>
    <n v="53.228771798093895"/>
    <n v="54.008856718851547"/>
    <n v="54.310932363753693"/>
    <n v="56.878001538931272"/>
    <n v="59.544267730852319"/>
    <n v="59.953913028083328"/>
    <n v="60.010241143967207"/>
    <n v="54.343622599162877"/>
    <n v="54.452597795740154"/>
    <n v="56.568666606972549"/>
    <n v="56.842011868294733"/>
    <n v="55.013021627341303"/>
    <n v="55.610516118221312"/>
    <n v="55.048133627977123"/>
    <n v="52.23312027512091"/>
    <n v="50.539205589652646"/>
    <n v="54.082147694728413"/>
    <n v="54.535003995576361"/>
    <n v="56.805345212937787"/>
    <n v="57.310125405391886"/>
    <n v="57.742535979834358"/>
    <n v="58.508656738975937"/>
    <n v="58.809775509485"/>
    <n v="61.416712663934867"/>
    <n v="64.284276413020251"/>
    <n v="64.785165152707705"/>
    <n v="65.021305659927009"/>
    <n v="58.974933138892268"/>
    <n v="59.139085614798667"/>
    <n v="61.414299212511359"/>
    <n v="61.679360208251381"/>
    <n v="59.713675485646618"/>
    <n v="60.390971406557689"/>
    <n v="59.820798889258924"/>
    <n v="56.084133367448366"/>
    <n v="54.310021900973318"/>
    <n v="58.201879362887645"/>
    <n v="58.806225206259256"/>
    <n v="61.272224049539318"/>
    <n v="61.79018575276838"/>
    <n v="62.256300161574828"/>
    <n v="63.008456759100341"/>
    <n v="63.308618655216314"/>
    <n v="65.955423788938475"/>
    <n v="69.024285095188191"/>
    <n v="69.616417277332104"/>
    <n v="70.032370175886797"/>
    <n v="63.606243678621674"/>
    <n v="63.825573433857187"/>
    <n v="66.259931818050163"/>
    <n v="66.516708548208015"/>
    <n v="64.414329343951934"/>
    <n v="65.171426694894066"/>
    <n v="64.593464150540754"/>
  </r>
  <r>
    <x v="19"/>
    <x v="19"/>
    <n v="14.521226003999713"/>
    <n v="14.955603722758511"/>
    <n v="15.562981554092582"/>
    <n v="14.543116733934918"/>
    <n v="14.875692306059738"/>
    <n v="16.048651497413232"/>
    <n v="16.016962267856329"/>
    <n v="15.689350072631429"/>
    <n v="15.58564213937249"/>
    <n v="14.570054258868019"/>
    <n v="14.476755243202888"/>
    <n v="14.925126671755434"/>
    <n v="14.855516895217548"/>
    <n v="14.522294742695362"/>
    <n v="14.606337526560218"/>
    <n v="14.117564336687094"/>
    <n v="14.180028340070811"/>
    <n v="14.353353613344332"/>
    <n v="14.308936402639542"/>
    <n v="14.172437177254357"/>
    <n v="14.137901337149302"/>
    <n v="16.350259119678089"/>
    <n v="17.013260746308841"/>
    <n v="15.902076312381064"/>
    <n v="16.281135939713661"/>
    <n v="17.557898753349225"/>
    <n v="17.514324493458073"/>
    <n v="17.166919386805652"/>
    <n v="17.02998711390325"/>
    <n v="15.917449798113898"/>
    <n v="15.799076850184624"/>
    <n v="16.287327935953797"/>
    <n v="16.225212483858829"/>
    <n v="15.868261820132329"/>
    <n v="15.952411456290562"/>
    <n v="15.407423199204052"/>
    <n v="15.450639478946028"/>
    <n v="15.622266612903962"/>
    <n v="15.544683068690434"/>
    <n v="15.376005005105862"/>
    <n v="15.331321619942177"/>
    <n v="17.744914516597671"/>
    <n v="18.463539938525102"/>
    <n v="17.261035890827213"/>
    <n v="17.686579573367581"/>
    <n v="19.067146009285217"/>
    <n v="19.011686719059817"/>
    <n v="18.644488700979874"/>
    <n v="18.474332088434011"/>
    <n v="17.264845337359777"/>
    <n v="17.121398457166361"/>
    <n v="17.649529200152163"/>
    <n v="17.594908072500111"/>
    <n v="17.214228897569296"/>
    <n v="17.298485386020904"/>
    <n v="16.697282061721012"/>
    <n v="16.721250617821244"/>
    <n v="16.891179612463592"/>
    <n v="16.780429734741325"/>
    <n v="16.579572832957364"/>
    <n v="16.524741902735048"/>
  </r>
  <r>
    <x v="20"/>
    <x v="20"/>
    <n v="22.297434207419865"/>
    <n v="21.388714055325927"/>
    <n v="21.280761900435593"/>
    <n v="21.862621217344692"/>
    <n v="21.965245583674733"/>
    <n v="22.747458810412851"/>
    <n v="22.775666836495979"/>
    <n v="23.791290353032856"/>
    <n v="22.863230461336798"/>
    <n v="23.672662301955299"/>
    <n v="23.578795105855406"/>
    <n v="24.374773714316316"/>
    <n v="25.167157533157312"/>
    <n v="24.50026118792357"/>
    <n v="25.086080389157896"/>
    <n v="26.25221657640574"/>
    <n v="26.314721845186941"/>
    <n v="28.09831568487494"/>
    <n v="28.420657569257756"/>
    <n v="28.232437265959764"/>
    <n v="27.03709202598704"/>
    <n v="23.797651025872614"/>
    <n v="23.67571120856287"/>
    <n v="24.329200598050686"/>
    <n v="24.465906585700296"/>
    <n v="25.322329243232495"/>
    <n v="25.330584603560411"/>
    <n v="26.458975842413281"/>
    <n v="25.395080924032062"/>
    <n v="26.293019238813685"/>
    <n v="26.166159265471038"/>
    <n v="27.04194682044724"/>
    <n v="27.916339320174259"/>
    <n v="27.183232260342066"/>
    <n v="27.821475296763214"/>
    <n v="29.076113183237823"/>
    <n v="29.083056899955142"/>
    <n v="31.019491623158356"/>
    <n v="31.335862337592658"/>
    <n v="31.099235120193239"/>
    <n v="29.795524016695524"/>
    <n v="26.206587996419302"/>
    <n v="26.070660516690147"/>
    <n v="26.795779978756684"/>
    <n v="26.966567587725859"/>
    <n v="27.897199676052139"/>
    <n v="27.885502370624838"/>
    <n v="29.126661331793706"/>
    <n v="27.926931386727322"/>
    <n v="28.913376175672067"/>
    <n v="28.753523425086666"/>
    <n v="29.709119926578168"/>
    <n v="30.665521107191211"/>
    <n v="29.866203332760566"/>
    <n v="30.556870204368533"/>
    <n v="31.900009790069905"/>
    <n v="31.851391954723336"/>
    <n v="33.940667561441778"/>
    <n v="34.251067105927568"/>
    <n v="33.966032974426717"/>
    <n v="32.553956007404004"/>
  </r>
  <r>
    <x v="21"/>
    <x v="21"/>
    <n v="200.87666253406778"/>
    <n v="197.90789776215163"/>
    <n v="183.70825527649518"/>
    <n v="182.31998378363471"/>
    <n v="198.00964325605545"/>
    <n v="211.3662772267667"/>
    <n v="215.35662287638212"/>
    <n v="213.02981537032622"/>
    <n v="208.24648672190278"/>
    <n v="207.88103981678873"/>
    <n v="190.89992780688613"/>
    <n v="207.79893799939055"/>
    <n v="205.56515288550241"/>
    <n v="194.42176343621978"/>
    <n v="188.17145530949654"/>
    <n v="184.81864353786375"/>
    <n v="196.50542337795929"/>
    <n v="198.18533411722868"/>
    <n v="195.50042152951045"/>
    <n v="205.56013869345523"/>
    <n v="218.14688986168855"/>
    <n v="225.76558192885898"/>
    <n v="209.54853971815803"/>
    <n v="208.0954083787378"/>
    <n v="226.24893642025859"/>
    <n v="242.04384995927001"/>
    <n v="247.0439210076832"/>
    <n v="245.03056173479905"/>
    <n v="239.42146330242917"/>
    <n v="239.18697134515051"/>
    <n v="219.04544622849338"/>
    <n v="238.3248984102996"/>
    <n v="235.92075940022622"/>
    <n v="223.60213847073334"/>
    <n v="216.62177293670385"/>
    <n v="212.77199629164292"/>
    <n v="225.83597874611726"/>
    <n v="227.51626413828228"/>
    <n v="223.86844966224695"/>
    <n v="235.22744570093249"/>
    <n v="249.6034582144633"/>
    <n v="253.62326609556627"/>
    <n v="235.3888241598209"/>
    <n v="233.87083297384092"/>
    <n v="254.48822958446175"/>
    <n v="272.72142269177328"/>
    <n v="278.73121913898427"/>
    <n v="277.03130809927188"/>
    <n v="270.59643988295551"/>
    <n v="270.49290287351232"/>
    <n v="247.19096465010063"/>
    <n v="268.85085882120865"/>
    <n v="266.27636591495008"/>
    <n v="252.78251350524687"/>
    <n v="245.07209056391125"/>
    <n v="240.72534904542215"/>
    <n v="255.16653411427524"/>
    <n v="256.84719415933591"/>
    <n v="252.2364777949835"/>
    <n v="264.89475270840978"/>
    <n v="281.06002656723803"/>
  </r>
  <r>
    <x v="22"/>
    <x v="22"/>
    <n v="140.22514958573302"/>
    <n v="133.88438184995428"/>
    <n v="131.79156892240354"/>
    <n v="128.13391889546838"/>
    <n v="131.60106760145601"/>
    <n v="138.05437222550117"/>
    <n v="141.7939606576673"/>
    <n v="146.51972309788385"/>
    <n v="145.40891909649426"/>
    <n v="141.85613826572393"/>
    <n v="146.42303597259766"/>
    <n v="150.36665696064742"/>
    <n v="153.14434427902725"/>
    <n v="155.89931334403946"/>
    <n v="157.95707244474428"/>
    <n v="159.07685774099667"/>
    <n v="156.67184654987807"/>
    <n v="157.67682120775137"/>
    <n v="156.45139744676379"/>
    <n v="158.52670030209629"/>
    <n v="155.2403414776569"/>
    <n v="148.90202554811128"/>
    <n v="146.73886106579405"/>
    <n v="142.83632446584664"/>
    <n v="146.91553409895499"/>
    <n v="154.12845109542161"/>
    <n v="158.27343571994834"/>
    <n v="163.70302317005061"/>
    <n v="162.30278936298504"/>
    <n v="158.37241280750055"/>
    <n v="163.26767175962394"/>
    <n v="167.65181737997358"/>
    <n v="170.82454842715686"/>
    <n v="174.12460282142399"/>
    <n v="176.58952244773619"/>
    <n v="178.02831048179596"/>
    <n v="175.51401984227479"/>
    <n v="176.76121966450074"/>
    <n v="175.60218407380603"/>
    <n v="177.94116055030642"/>
    <n v="174.29921387537595"/>
    <n v="163.91966924626826"/>
    <n v="161.68615320918454"/>
    <n v="157.53873003622493"/>
    <n v="162.23000059645398"/>
    <n v="170.20252996534211"/>
    <n v="174.75291078222938"/>
    <n v="180.88632324221734"/>
    <n v="179.19665962947585"/>
    <n v="174.88868734927723"/>
    <n v="180.11230754665024"/>
    <n v="184.93697779929971"/>
    <n v="188.50475257528649"/>
    <n v="192.34989229880858"/>
    <n v="195.22197245072812"/>
    <n v="196.9797632225953"/>
    <n v="194.35619313467149"/>
    <n v="195.84561812125014"/>
    <n v="194.75297070084824"/>
    <n v="197.35562079851653"/>
    <n v="193.35808627309501"/>
  </r>
  <r>
    <x v="23"/>
    <x v="23"/>
    <n v="264.86465187179971"/>
    <n v="262.39788142288512"/>
    <n v="245.01279207330705"/>
    <n v="241.74360061940936"/>
    <n v="235.50548747660207"/>
    <n v="250.91788454396078"/>
    <n v="259.87748737846516"/>
    <n v="263.74541639678478"/>
    <n v="260.17492219254888"/>
    <n v="252.61010391360719"/>
    <n v="245.96787017835481"/>
    <n v="260.43603540180754"/>
    <n v="259.01219909995524"/>
    <n v="258.60260036035169"/>
    <n v="250.58768675096542"/>
    <n v="245.92935576893589"/>
    <n v="250.32058335101081"/>
    <n v="254.11120723858835"/>
    <n v="251.8424767214031"/>
    <n v="252.35820188834992"/>
    <n v="248.70999044801499"/>
    <n v="282.59582112180499"/>
    <n v="263.81777821093169"/>
    <n v="260.30742411222229"/>
    <n v="253.48957649304324"/>
    <n v="270.34650678574531"/>
    <n v="280.3912833316906"/>
    <n v="285.05646584011691"/>
    <n v="281.40605795838439"/>
    <n v="273.47052157092361"/>
    <n v="266.11975153299784"/>
    <n v="281.66805458380838"/>
    <n v="280.0514450066288"/>
    <n v="279.65684283905119"/>
    <n v="271.04420036106575"/>
    <n v="265.98541187452884"/>
    <n v="270.57107637216524"/>
    <n v="274.63753869810438"/>
    <n v="272.15984026327516"/>
    <n v="272.48801801048347"/>
    <n v="268.47232069489502"/>
    <n v="302.79376082072486"/>
    <n v="282.6227643485563"/>
    <n v="278.87124760503525"/>
    <n v="271.47366550948442"/>
    <n v="289.77512902752983"/>
    <n v="300.90507928491598"/>
    <n v="306.36751528344905"/>
    <n v="302.63719372421991"/>
    <n v="294.33093922824003"/>
    <n v="286.27163288764075"/>
    <n v="302.90007376580911"/>
    <n v="301.09069091330224"/>
    <n v="300.7110853177507"/>
    <n v="291.50071397116614"/>
    <n v="286.04146798012175"/>
    <n v="290.82156939331963"/>
    <n v="295.16387015762041"/>
    <n v="292.47720380514721"/>
    <n v="292.61783413261713"/>
    <n v="288.23465094177499"/>
  </r>
  <r>
    <x v="24"/>
    <x v="24"/>
    <n v="26.998797961356068"/>
    <n v="26.434328653783044"/>
    <n v="25.203562628449546"/>
    <n v="24.089554371908438"/>
    <n v="24.701166563387158"/>
    <n v="25.801471450332304"/>
    <n v="26.615173636935015"/>
    <n v="26.914694355445544"/>
    <n v="26.873940042988693"/>
    <n v="26.409647422733684"/>
    <n v="26.909909433023632"/>
    <n v="26.666215937846882"/>
    <n v="0"/>
    <n v="27.017758635453202"/>
    <n v="27.086180182913079"/>
    <n v="26.424579842436945"/>
    <n v="26.050745159542597"/>
    <n v="25.880098653362872"/>
    <n v="25.740488238572276"/>
    <e v="#VALUE!"/>
    <n v="25.631186825445166"/>
    <n v="27.480253496888356"/>
    <n v="26.201145002488861"/>
    <n v="25.058210810019602"/>
    <n v="25.713218464406708"/>
    <n v="26.867242803855895"/>
    <n v="27.725308026380635"/>
    <n v="28.049703449254043"/>
    <n v="27.987207560775406"/>
    <n v="27.497658898690027"/>
    <n v="27.918612024969292"/>
    <n v="27.628104821169451"/>
    <e v="#VALUE!"/>
    <n v="27.959212775171263"/>
    <n v="28.038879203438139"/>
    <n v="27.368207271952706"/>
    <n v="26.999130824510608"/>
    <n v="26.819512710899296"/>
    <n v="26.660945702393665"/>
    <e v="#VALUE!"/>
    <n v="26.508601823433427"/>
    <n v="28.526178339993667"/>
    <n v="27.198727376528176"/>
    <n v="26.026867248130767"/>
    <n v="26.725270365426262"/>
    <n v="27.933014157379485"/>
    <n v="28.835442415826247"/>
    <n v="29.184712543062549"/>
    <n v="29.100475078562127"/>
    <n v="28.585670374646362"/>
    <n v="28.927314616914952"/>
    <n v="28.589993704492016"/>
    <e v="#VALUE!"/>
    <n v="28.900666914889324"/>
    <n v="28.991578223963192"/>
    <n v="28.311834701468467"/>
    <n v="27.947516489478627"/>
    <n v="27.758926768435725"/>
    <n v="27.581403166215051"/>
    <e v="#VALUE!"/>
    <n v="27.386016821421677"/>
  </r>
  <r>
    <x v="25"/>
    <x v="25"/>
    <n v="18.829183271729917"/>
    <n v="16.854101175325521"/>
    <n v="15.443708348786053"/>
    <n v="14.667786667393859"/>
    <n v="14.994242259339936"/>
    <n v="15.686503402942016"/>
    <n v="15.644683710132949"/>
    <n v="15.556288984451573"/>
    <n v="15.535090971415636"/>
    <n v="15.796981608163129"/>
    <n v="16.125166081385949"/>
    <n v="16.718331557468293"/>
    <n v="16.628827483744239"/>
    <n v="16.650001548575208"/>
    <n v="16.821487197203641"/>
    <n v="17.037137498604242"/>
    <n v="17.353518704572497"/>
    <n v="17.89821416866743"/>
    <n v="15.863591632219975"/>
    <n v="15.986145125293891"/>
    <n v="15.482211549763155"/>
    <n v="18.850842383339579"/>
    <n v="17.274097322419369"/>
    <n v="16.408707597786954"/>
    <n v="16.774154576978198"/>
    <n v="17.550853515673154"/>
    <n v="17.509348888275216"/>
    <n v="17.434535278934259"/>
    <n v="17.3922960408687"/>
    <n v="17.686995917501303"/>
    <n v="18.013663776923291"/>
    <n v="18.665214877441354"/>
    <n v="18.562037961886141"/>
    <n v="18.594536101017312"/>
    <n v="18.774924725696998"/>
    <n v="19.0083364533353"/>
    <n v="19.343466168925186"/>
    <n v="19.936403954137027"/>
    <n v="17.655679502986384"/>
    <n v="17.778307259555497"/>
    <n v="17.210428739054279"/>
    <n v="20.847583591353636"/>
    <n v="19.104486296052684"/>
    <n v="18.149628528180045"/>
    <n v="18.554066894616465"/>
    <n v="19.415203628404296"/>
    <n v="19.374014066417484"/>
    <n v="19.312781573416945"/>
    <n v="19.249501110321759"/>
    <n v="19.577010226839477"/>
    <n v="19.902161472460634"/>
    <n v="20.612098197414419"/>
    <n v="20.495248440028039"/>
    <n v="20.539070653459415"/>
    <n v="20.728362254190355"/>
    <n v="20.979535408066358"/>
    <n v="21.333413633277871"/>
    <n v="21.974593739606632"/>
    <n v="19.447767373752789"/>
    <n v="19.570469393817103"/>
    <n v="18.938645928345409"/>
  </r>
  <r>
    <x v="26"/>
    <x v="26"/>
    <n v="73.630460302131638"/>
    <n v="70.389180642238173"/>
    <n v="67.33711196948579"/>
    <n v="67.389274651068916"/>
    <n v="67.230868812651309"/>
    <n v="70.921713934523893"/>
    <n v="72.477519131483533"/>
    <n v="73.773909321469986"/>
    <n v="71.963006610807426"/>
    <n v="73.702383659061155"/>
    <n v="74.424452531437112"/>
    <n v="76.610457886720241"/>
    <n v="79.181739939018115"/>
    <n v="80.417551703874395"/>
    <n v="80.585711193971918"/>
    <n v="79.1775369985439"/>
    <n v="78.371259282710284"/>
    <n v="80.813546478146336"/>
    <n v="70.432399343148575"/>
    <n v="70.763696913298716"/>
    <n v="70.925305404987867"/>
    <n v="76.917953271052582"/>
    <n v="73.63871900214815"/>
    <n v="73.788232090117106"/>
    <n v="73.675827594687661"/>
    <n v="77.751365698684282"/>
    <n v="79.492770592510681"/>
    <n v="81.023682080242153"/>
    <n v="79.052347506684455"/>
    <n v="81.031501981721277"/>
    <n v="81.750574475868333"/>
    <n v="84.0991391605491"/>
    <n v="86.858853826616198"/>
    <n v="88.238051278235488"/>
    <n v="88.438570142880636"/>
    <n v="86.908103789966844"/>
    <n v="86.013597335177749"/>
    <n v="88.675638080441942"/>
    <n v="77.265789242036689"/>
    <n v="77.585465457480652"/>
    <n v="77.749438913145951"/>
    <n v="83.446725899866962"/>
    <n v="79.940326034810525"/>
    <n v="80.187189529165281"/>
    <n v="80.120786376724027"/>
    <n v="84.581017462844684"/>
    <n v="86.508022053537815"/>
    <n v="88.27345483901432"/>
    <n v="86.141688402561485"/>
    <n v="88.360620304381371"/>
    <n v="89.076696420299555"/>
    <n v="91.587820434377946"/>
    <n v="94.53596771421428"/>
    <n v="96.058550852596582"/>
    <n v="96.291429091789354"/>
    <n v="94.638670581389803"/>
    <n v="93.655935387645229"/>
    <n v="96.537729682737535"/>
    <n v="84.099179140924818"/>
    <n v="84.407234001662587"/>
    <n v="84.573572421304036"/>
  </r>
  <r>
    <x v="27"/>
    <x v="27"/>
    <n v="36.20104823760866"/>
    <n v="36.443156769616607"/>
    <n v="35.423857163168201"/>
    <n v="35.11730232905699"/>
    <n v="35.298968932942095"/>
    <n v="35.431847073566459"/>
    <n v="35.909154281771976"/>
    <n v="35.965688706831827"/>
    <n v="35.911794709724965"/>
    <n v="35.910937873809416"/>
    <n v="32.480150471763778"/>
    <n v="32.923211126887558"/>
    <n v="33.232284161471995"/>
    <n v="32.90504653056523"/>
    <n v="31.921965685036149"/>
    <n v="31.802076031715004"/>
    <n v="31.503395660733926"/>
    <n v="31.692125643912487"/>
    <n v="31.738684817372171"/>
    <n v="31.206400655671153"/>
    <n v="31.015402770925871"/>
    <n v="37.392136317025404"/>
    <n v="36.35185831173559"/>
    <n v="36.048747658774275"/>
    <n v="36.237390603046755"/>
    <n v="36.365924074708197"/>
    <n v="36.855398936341906"/>
    <n v="36.918543075564592"/>
    <n v="36.852608665542803"/>
    <n v="36.85103736244303"/>
    <n v="33.317483870603063"/>
    <n v="33.773944441904575"/>
    <n v="34.105279782899025"/>
    <n v="33.798435040664693"/>
    <n v="32.804962717798539"/>
    <n v="32.675101754643372"/>
    <n v="32.346416153071075"/>
    <n v="32.527768788837996"/>
    <n v="32.549605813267576"/>
    <n v="31.979239142246961"/>
    <n v="31.775781495195684"/>
    <n v="38.341115864434201"/>
    <n v="37.279859460302987"/>
    <n v="36.980192988491559"/>
    <n v="37.175812273151422"/>
    <n v="37.300001075849934"/>
    <n v="37.801643590911844"/>
    <n v="37.871397444297365"/>
    <n v="37.793422621360648"/>
    <n v="37.791136851076651"/>
    <n v="34.154817269442354"/>
    <n v="34.624677756921592"/>
    <n v="34.978275404326055"/>
    <n v="34.691823550764163"/>
    <n v="33.687959750560928"/>
    <n v="33.54812747757174"/>
    <n v="33.189436645408229"/>
    <n v="33.363411933763501"/>
    <n v="33.36052680916297"/>
    <n v="32.752077628822768"/>
    <n v="32.536160219465501"/>
  </r>
  <r>
    <x v="28"/>
    <x v="28"/>
    <m/>
    <m/>
    <m/>
    <m/>
    <m/>
    <m/>
    <m/>
    <m/>
    <m/>
    <m/>
    <m/>
    <m/>
    <m/>
    <m/>
    <m/>
    <m/>
    <m/>
    <m/>
    <m/>
    <n v="67.547458422781204"/>
    <n v="66.855789668311459"/>
    <m/>
    <m/>
    <m/>
    <m/>
    <m/>
    <m/>
    <m/>
    <m/>
    <m/>
    <m/>
    <m/>
    <m/>
    <m/>
    <m/>
    <m/>
    <m/>
    <m/>
    <m/>
    <n v="71.680111823653618"/>
    <n v="70.93251029114127"/>
    <m/>
    <m/>
    <m/>
    <m/>
    <m/>
    <m/>
    <m/>
    <m/>
    <m/>
    <m/>
    <m/>
    <m/>
    <m/>
    <m/>
    <m/>
    <m/>
    <m/>
    <m/>
    <n v="75.812765224526032"/>
    <n v="75.00923091397106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00">
  <r>
    <x v="0"/>
    <x v="0"/>
    <n v="6"/>
    <n v="0"/>
    <n v="5"/>
    <n v="11"/>
    <n v="45"/>
    <n v="0"/>
    <n v="15"/>
    <n v="0"/>
  </r>
  <r>
    <x v="0"/>
    <x v="1"/>
    <n v="-1"/>
    <n v="0"/>
    <n v="2"/>
    <n v="1"/>
    <n v="2"/>
    <n v="0"/>
    <n v="0"/>
    <n v="0"/>
  </r>
  <r>
    <x v="0"/>
    <x v="2"/>
    <n v="-1273"/>
    <n v="-126"/>
    <n v="78"/>
    <n v="-1321"/>
    <n v="393"/>
    <n v="0"/>
    <n v="0"/>
    <n v="265"/>
  </r>
  <r>
    <x v="0"/>
    <x v="3"/>
    <n v="-3037"/>
    <n v="0"/>
    <n v="183"/>
    <n v="-2854"/>
    <n v="82"/>
    <n v="0"/>
    <n v="0"/>
    <n v="50"/>
  </r>
  <r>
    <x v="0"/>
    <x v="4"/>
    <n v="1354"/>
    <n v="367"/>
    <n v="-1"/>
    <n v="1720"/>
    <n v="58"/>
    <n v="0"/>
    <n v="3"/>
    <n v="0"/>
  </r>
  <r>
    <x v="0"/>
    <x v="5"/>
    <n v="-262"/>
    <n v="0"/>
    <n v="-149"/>
    <n v="-411"/>
    <n v="0"/>
    <n v="23"/>
    <n v="0"/>
    <n v="7"/>
  </r>
  <r>
    <x v="0"/>
    <x v="6"/>
    <n v="-9023"/>
    <n v="-1423"/>
    <n v="-3022"/>
    <n v="-13468"/>
    <n v="319"/>
    <n v="0"/>
    <n v="184"/>
    <n v="0"/>
  </r>
  <r>
    <x v="0"/>
    <x v="7"/>
    <n v="-1744"/>
    <n v="0"/>
    <n v="0"/>
    <n v="-1744"/>
    <n v="565"/>
    <n v="0"/>
    <n v="49"/>
    <n v="0"/>
  </r>
  <r>
    <x v="0"/>
    <x v="8"/>
    <n v="9"/>
    <n v="0"/>
    <n v="0"/>
    <n v="9"/>
    <n v="2"/>
    <n v="0"/>
    <n v="0"/>
    <n v="0"/>
  </r>
  <r>
    <x v="0"/>
    <x v="9"/>
    <n v="65"/>
    <n v="0"/>
    <n v="0"/>
    <n v="65"/>
    <n v="57"/>
    <n v="0"/>
    <n v="0"/>
    <n v="0"/>
  </r>
  <r>
    <x v="0"/>
    <x v="10"/>
    <n v="-43"/>
    <n v="0"/>
    <n v="16"/>
    <n v="-27"/>
    <m/>
    <m/>
    <m/>
    <m/>
  </r>
  <r>
    <x v="0"/>
    <x v="11"/>
    <n v="12"/>
    <n v="0"/>
    <n v="-1"/>
    <n v="11"/>
    <n v="1"/>
    <n v="0"/>
    <n v="9"/>
    <n v="0"/>
  </r>
  <r>
    <x v="0"/>
    <x v="12"/>
    <n v="30"/>
    <n v="0"/>
    <n v="0"/>
    <n v="30"/>
    <m/>
    <m/>
    <m/>
    <m/>
  </r>
  <r>
    <x v="0"/>
    <x v="13"/>
    <n v="-60"/>
    <n v="-27"/>
    <n v="14"/>
    <n v="-73"/>
    <n v="10"/>
    <n v="0"/>
    <n v="0"/>
    <n v="78"/>
  </r>
  <r>
    <x v="0"/>
    <x v="14"/>
    <n v="-139"/>
    <n v="-10"/>
    <n v="34"/>
    <n v="-115"/>
    <n v="29"/>
    <n v="0"/>
    <n v="3"/>
    <n v="0"/>
  </r>
  <r>
    <x v="0"/>
    <x v="15"/>
    <n v="-11"/>
    <n v="0"/>
    <n v="0"/>
    <n v="-11"/>
    <n v="70"/>
    <n v="0"/>
    <n v="20"/>
    <n v="0"/>
  </r>
  <r>
    <x v="0"/>
    <x v="16"/>
    <n v="-113"/>
    <n v="-60"/>
    <n v="0"/>
    <n v="-173"/>
    <n v="63"/>
    <n v="0"/>
    <n v="0"/>
    <n v="13"/>
  </r>
  <r>
    <x v="0"/>
    <x v="17"/>
    <n v="-11"/>
    <n v="0"/>
    <n v="40"/>
    <n v="29"/>
    <n v="126"/>
    <n v="0"/>
    <n v="74"/>
    <n v="0"/>
  </r>
  <r>
    <x v="0"/>
    <x v="18"/>
    <n v="-1062"/>
    <n v="-200"/>
    <n v="11"/>
    <n v="-1251"/>
    <n v="0"/>
    <n v="98"/>
    <n v="16"/>
    <n v="0"/>
  </r>
  <r>
    <x v="0"/>
    <x v="19"/>
    <n v="-83"/>
    <n v="0"/>
    <n v="0"/>
    <n v="-83"/>
    <n v="14"/>
    <n v="0"/>
    <n v="0"/>
    <n v="2"/>
  </r>
  <r>
    <x v="0"/>
    <x v="20"/>
    <n v="202"/>
    <n v="0"/>
    <n v="-2"/>
    <n v="200"/>
    <n v="0"/>
    <n v="29"/>
    <n v="0"/>
    <n v="35"/>
  </r>
  <r>
    <x v="0"/>
    <x v="21"/>
    <n v="908"/>
    <n v="0"/>
    <n v="94"/>
    <n v="1002"/>
    <n v="0"/>
    <n v="302"/>
    <n v="79"/>
    <n v="0"/>
  </r>
  <r>
    <x v="0"/>
    <x v="22"/>
    <n v="-9802"/>
    <n v="-45"/>
    <n v="979"/>
    <n v="-8868"/>
    <n v="853"/>
    <n v="0"/>
    <n v="0"/>
    <n v="84"/>
  </r>
  <r>
    <x v="0"/>
    <x v="23"/>
    <n v="-244"/>
    <n v="3"/>
    <n v="1"/>
    <n v="-240"/>
    <n v="47"/>
    <n v="0"/>
    <n v="0"/>
    <n v="0"/>
  </r>
  <r>
    <x v="0"/>
    <x v="24"/>
    <n v="21"/>
    <n v="0"/>
    <n v="-1"/>
    <n v="20"/>
    <n v="0"/>
    <n v="67"/>
    <n v="0"/>
    <n v="4"/>
  </r>
  <r>
    <x v="0"/>
    <x v="25"/>
    <n v="-4722"/>
    <n v="432"/>
    <n v="1389"/>
    <n v="-2901"/>
    <n v="97"/>
    <n v="0"/>
    <n v="190"/>
    <n v="0"/>
  </r>
  <r>
    <x v="0"/>
    <x v="26"/>
    <n v="-109"/>
    <n v="0"/>
    <n v="-1"/>
    <n v="-110"/>
    <n v="210"/>
    <n v="0"/>
    <n v="0"/>
    <n v="104"/>
  </r>
  <r>
    <x v="0"/>
    <x v="27"/>
    <n v="-622"/>
    <n v="-347"/>
    <n v="18"/>
    <n v="-951"/>
    <n v="103"/>
    <n v="0"/>
    <n v="62"/>
    <n v="0"/>
  </r>
  <r>
    <x v="0"/>
    <x v="28"/>
    <n v="0"/>
    <n v="0"/>
    <n v="0"/>
    <n v="0"/>
    <n v="0"/>
    <n v="0"/>
    <n v="0"/>
    <n v="0"/>
  </r>
  <r>
    <x v="0"/>
    <x v="29"/>
    <n v="6442"/>
    <n v="600"/>
    <n v="3231"/>
    <n v="10273"/>
    <n v="0"/>
    <n v="453"/>
    <n v="0"/>
    <n v="1"/>
  </r>
  <r>
    <x v="1"/>
    <x v="0"/>
    <n v="6"/>
    <n v="0"/>
    <n v="0"/>
    <n v="6"/>
    <n v="0"/>
    <n v="14"/>
    <n v="0"/>
    <n v="7"/>
  </r>
  <r>
    <x v="1"/>
    <x v="1"/>
    <n v="-6"/>
    <n v="0"/>
    <n v="0"/>
    <n v="-6"/>
    <n v="0"/>
    <n v="20"/>
    <n v="1"/>
    <n v="0"/>
  </r>
  <r>
    <x v="1"/>
    <x v="2"/>
    <n v="-216"/>
    <n v="-1626"/>
    <n v="-49"/>
    <n v="-1891"/>
    <n v="238"/>
    <n v="0"/>
    <n v="0"/>
    <n v="112"/>
  </r>
  <r>
    <x v="1"/>
    <x v="3"/>
    <n v="-5975"/>
    <n v="85"/>
    <n v="126"/>
    <n v="-5764"/>
    <n v="200"/>
    <n v="0"/>
    <n v="81"/>
    <n v="0"/>
  </r>
  <r>
    <x v="1"/>
    <x v="4"/>
    <n v="172"/>
    <n v="120"/>
    <n v="-80"/>
    <n v="212"/>
    <n v="114"/>
    <n v="0"/>
    <n v="22"/>
    <n v="0"/>
  </r>
  <r>
    <x v="1"/>
    <x v="5"/>
    <n v="-47"/>
    <n v="-407"/>
    <n v="-178"/>
    <n v="-632"/>
    <n v="2271"/>
    <n v="0"/>
    <n v="495"/>
    <n v="0"/>
  </r>
  <r>
    <x v="1"/>
    <x v="6"/>
    <n v="499"/>
    <n v="-286"/>
    <n v="6545"/>
    <n v="6758"/>
    <n v="0"/>
    <n v="5594"/>
    <n v="577"/>
    <n v="0"/>
  </r>
  <r>
    <x v="1"/>
    <x v="7"/>
    <n v="-838"/>
    <n v="0"/>
    <n v="0"/>
    <n v="-838"/>
    <n v="100"/>
    <n v="0"/>
    <n v="0"/>
    <n v="11"/>
  </r>
  <r>
    <x v="1"/>
    <x v="8"/>
    <n v="0"/>
    <n v="0"/>
    <n v="0"/>
    <n v="0"/>
    <n v="0"/>
    <n v="0"/>
    <n v="0"/>
    <n v="0"/>
  </r>
  <r>
    <x v="1"/>
    <x v="9"/>
    <n v="66"/>
    <n v="0"/>
    <n v="16"/>
    <n v="82"/>
    <n v="0"/>
    <n v="40"/>
    <n v="0"/>
    <n v="0"/>
  </r>
  <r>
    <x v="1"/>
    <x v="10"/>
    <n v="-7"/>
    <n v="0"/>
    <n v="6"/>
    <n v="-1"/>
    <m/>
    <m/>
    <m/>
    <m/>
  </r>
  <r>
    <x v="1"/>
    <x v="11"/>
    <n v="15"/>
    <n v="5"/>
    <n v="-16"/>
    <n v="4"/>
    <n v="0"/>
    <n v="4"/>
    <n v="0"/>
    <n v="0"/>
  </r>
  <r>
    <x v="1"/>
    <x v="12"/>
    <n v="-2"/>
    <n v="0"/>
    <n v="0"/>
    <n v="-2"/>
    <m/>
    <m/>
    <m/>
    <m/>
  </r>
  <r>
    <x v="1"/>
    <x v="13"/>
    <n v="-455"/>
    <n v="-25"/>
    <n v="51"/>
    <n v="-429"/>
    <n v="276"/>
    <n v="0"/>
    <n v="0"/>
    <n v="70"/>
  </r>
  <r>
    <x v="1"/>
    <x v="14"/>
    <n v="98"/>
    <n v="-91"/>
    <n v="2"/>
    <n v="9"/>
    <n v="31"/>
    <n v="0"/>
    <n v="0"/>
    <n v="12"/>
  </r>
  <r>
    <x v="1"/>
    <x v="15"/>
    <n v="-9"/>
    <n v="0"/>
    <n v="0"/>
    <n v="-9"/>
    <n v="0"/>
    <n v="11"/>
    <n v="0"/>
    <n v="10"/>
  </r>
  <r>
    <x v="1"/>
    <x v="16"/>
    <n v="31"/>
    <n v="-60"/>
    <n v="0"/>
    <n v="-29"/>
    <n v="8"/>
    <n v="0"/>
    <n v="0"/>
    <n v="2"/>
  </r>
  <r>
    <x v="1"/>
    <x v="17"/>
    <n v="71"/>
    <n v="0"/>
    <n v="-3"/>
    <n v="68"/>
    <n v="0"/>
    <n v="45"/>
    <n v="0"/>
    <n v="35"/>
  </r>
  <r>
    <x v="1"/>
    <x v="18"/>
    <n v="-1905"/>
    <n v="-276"/>
    <n v="-209"/>
    <n v="-2390"/>
    <n v="0"/>
    <n v="22"/>
    <n v="15"/>
    <n v="0"/>
  </r>
  <r>
    <x v="1"/>
    <x v="19"/>
    <n v="-69"/>
    <n v="0"/>
    <n v="0"/>
    <n v="-69"/>
    <n v="0"/>
    <n v="20"/>
    <n v="0"/>
    <n v="0"/>
  </r>
  <r>
    <x v="1"/>
    <x v="20"/>
    <n v="-6"/>
    <n v="0"/>
    <n v="-5"/>
    <n v="-11"/>
    <n v="44"/>
    <n v="0"/>
    <n v="0"/>
    <n v="10"/>
  </r>
  <r>
    <x v="1"/>
    <x v="21"/>
    <n v="-841"/>
    <n v="15"/>
    <n v="-41"/>
    <n v="-867"/>
    <n v="290"/>
    <n v="0"/>
    <n v="0"/>
    <n v="75"/>
  </r>
  <r>
    <x v="1"/>
    <x v="22"/>
    <n v="-4891"/>
    <n v="5"/>
    <n v="-187"/>
    <n v="-5073"/>
    <n v="91"/>
    <n v="0"/>
    <n v="0"/>
    <n v="35"/>
  </r>
  <r>
    <x v="1"/>
    <x v="23"/>
    <n v="-86"/>
    <n v="-58"/>
    <n v="-20"/>
    <n v="-164"/>
    <n v="0"/>
    <n v="2"/>
    <n v="0"/>
    <n v="0"/>
  </r>
  <r>
    <x v="1"/>
    <x v="24"/>
    <n v="-35"/>
    <n v="0"/>
    <n v="0"/>
    <n v="-35"/>
    <n v="0"/>
    <n v="43"/>
    <n v="0"/>
    <n v="2"/>
  </r>
  <r>
    <x v="1"/>
    <x v="25"/>
    <n v="7733"/>
    <n v="51"/>
    <n v="-63"/>
    <n v="7721"/>
    <n v="0"/>
    <n v="1155"/>
    <n v="386"/>
    <n v="0"/>
  </r>
  <r>
    <x v="1"/>
    <x v="26"/>
    <n v="42"/>
    <n v="0"/>
    <n v="-35"/>
    <n v="7"/>
    <n v="75"/>
    <n v="0"/>
    <n v="0"/>
    <n v="4"/>
  </r>
  <r>
    <x v="1"/>
    <x v="27"/>
    <n v="-46"/>
    <n v="0"/>
    <n v="-5"/>
    <n v="-51"/>
    <n v="8"/>
    <n v="0"/>
    <n v="2"/>
    <n v="0"/>
  </r>
  <r>
    <x v="1"/>
    <x v="28"/>
    <n v="0"/>
    <n v="0"/>
    <n v="0"/>
    <n v="0"/>
    <n v="0"/>
    <n v="2"/>
    <n v="0"/>
    <n v="0"/>
  </r>
  <r>
    <x v="1"/>
    <x v="29"/>
    <n v="10989"/>
    <n v="0"/>
    <n v="499"/>
    <n v="11488"/>
    <n v="0"/>
    <n v="1181"/>
    <n v="0"/>
    <n v="53"/>
  </r>
  <r>
    <x v="2"/>
    <x v="0"/>
    <n v="-3"/>
    <n v="0"/>
    <n v="0"/>
    <n v="-3"/>
    <n v="13"/>
    <n v="0"/>
    <n v="30"/>
    <n v="0"/>
  </r>
  <r>
    <x v="2"/>
    <x v="1"/>
    <n v="-1"/>
    <n v="0"/>
    <n v="5"/>
    <n v="4"/>
    <n v="0"/>
    <n v="8"/>
    <n v="0"/>
    <n v="1"/>
  </r>
  <r>
    <x v="2"/>
    <x v="2"/>
    <n v="-2168"/>
    <n v="169"/>
    <n v="5"/>
    <n v="-1994"/>
    <n v="620"/>
    <n v="0"/>
    <n v="261"/>
    <n v="0"/>
  </r>
  <r>
    <x v="2"/>
    <x v="3"/>
    <n v="-2074"/>
    <n v="-15"/>
    <n v="236"/>
    <n v="-1853"/>
    <n v="20"/>
    <n v="0"/>
    <n v="58"/>
    <n v="0"/>
  </r>
  <r>
    <x v="2"/>
    <x v="4"/>
    <n v="695"/>
    <n v="599"/>
    <n v="-491"/>
    <n v="803"/>
    <n v="0"/>
    <n v="345"/>
    <n v="398"/>
    <n v="0"/>
  </r>
  <r>
    <x v="2"/>
    <x v="5"/>
    <n v="-381"/>
    <n v="0"/>
    <n v="143"/>
    <n v="-238"/>
    <n v="417"/>
    <n v="0"/>
    <n v="0"/>
    <n v="270"/>
  </r>
  <r>
    <x v="2"/>
    <x v="6"/>
    <n v="-4170"/>
    <n v="-2500"/>
    <n v="-3008"/>
    <n v="-9678"/>
    <n v="0"/>
    <n v="1728"/>
    <n v="0"/>
    <n v="37"/>
  </r>
  <r>
    <x v="2"/>
    <x v="7"/>
    <n v="-345"/>
    <n v="0"/>
    <n v="0"/>
    <n v="-345"/>
    <n v="67"/>
    <n v="0"/>
    <n v="11"/>
    <n v="0"/>
  </r>
  <r>
    <x v="2"/>
    <x v="8"/>
    <n v="5"/>
    <n v="0"/>
    <n v="0"/>
    <n v="5"/>
    <n v="0"/>
    <n v="3"/>
    <n v="0"/>
    <n v="0"/>
  </r>
  <r>
    <x v="2"/>
    <x v="9"/>
    <n v="93"/>
    <n v="0"/>
    <n v="-9"/>
    <n v="84"/>
    <n v="119"/>
    <n v="0"/>
    <n v="0"/>
    <n v="1"/>
  </r>
  <r>
    <x v="2"/>
    <x v="10"/>
    <n v="1"/>
    <n v="0"/>
    <n v="-6"/>
    <n v="-5"/>
    <m/>
    <m/>
    <m/>
    <m/>
  </r>
  <r>
    <x v="2"/>
    <x v="11"/>
    <n v="64"/>
    <n v="0"/>
    <n v="3"/>
    <n v="67"/>
    <n v="27"/>
    <n v="0"/>
    <n v="0"/>
    <n v="0"/>
  </r>
  <r>
    <x v="2"/>
    <x v="12"/>
    <n v="-88"/>
    <n v="0"/>
    <n v="0"/>
    <n v="-88"/>
    <m/>
    <m/>
    <m/>
    <m/>
  </r>
  <r>
    <x v="2"/>
    <x v="13"/>
    <n v="-135"/>
    <n v="-22"/>
    <n v="-21"/>
    <n v="-178"/>
    <n v="14"/>
    <n v="0"/>
    <n v="65"/>
    <n v="0"/>
  </r>
  <r>
    <x v="2"/>
    <x v="14"/>
    <n v="181"/>
    <n v="-10"/>
    <n v="60"/>
    <n v="231"/>
    <n v="0"/>
    <n v="28"/>
    <n v="0"/>
    <n v="12"/>
  </r>
  <r>
    <x v="2"/>
    <x v="15"/>
    <n v="-14"/>
    <n v="0"/>
    <n v="0"/>
    <n v="-14"/>
    <n v="27"/>
    <n v="0"/>
    <n v="7"/>
    <n v="0"/>
  </r>
  <r>
    <x v="2"/>
    <x v="16"/>
    <n v="-73"/>
    <n v="0"/>
    <n v="0"/>
    <n v="-73"/>
    <n v="12"/>
    <n v="0"/>
    <n v="0"/>
    <n v="2"/>
  </r>
  <r>
    <x v="2"/>
    <x v="17"/>
    <n v="-95"/>
    <n v="0"/>
    <n v="2"/>
    <n v="-93"/>
    <n v="110"/>
    <n v="0"/>
    <n v="0"/>
    <n v="57"/>
  </r>
  <r>
    <x v="2"/>
    <x v="18"/>
    <n v="-1208"/>
    <n v="55"/>
    <n v="121"/>
    <n v="-1032"/>
    <n v="0"/>
    <n v="137"/>
    <n v="0"/>
    <n v="15"/>
  </r>
  <r>
    <x v="2"/>
    <x v="19"/>
    <n v="14"/>
    <n v="0"/>
    <n v="3"/>
    <n v="17"/>
    <n v="0"/>
    <n v="70"/>
    <n v="2"/>
    <n v="0"/>
  </r>
  <r>
    <x v="2"/>
    <x v="20"/>
    <n v="-12"/>
    <n v="0"/>
    <n v="-1"/>
    <n v="-13"/>
    <n v="17"/>
    <n v="0"/>
    <n v="0"/>
    <n v="9"/>
  </r>
  <r>
    <x v="2"/>
    <x v="21"/>
    <n v="-904"/>
    <n v="-30"/>
    <n v="50"/>
    <n v="-884"/>
    <n v="149"/>
    <n v="0"/>
    <n v="0"/>
    <n v="8"/>
  </r>
  <r>
    <x v="2"/>
    <x v="22"/>
    <n v="-11577"/>
    <n v="257"/>
    <n v="1204"/>
    <n v="-10116"/>
    <n v="0"/>
    <n v="127"/>
    <n v="100"/>
    <n v="0"/>
  </r>
  <r>
    <x v="2"/>
    <x v="23"/>
    <n v="-137"/>
    <n v="-33"/>
    <n v="25"/>
    <n v="-145"/>
    <n v="0"/>
    <n v="13"/>
    <n v="0"/>
    <n v="2"/>
  </r>
  <r>
    <x v="2"/>
    <x v="24"/>
    <n v="-27"/>
    <n v="0"/>
    <n v="-4"/>
    <n v="-31"/>
    <n v="0"/>
    <n v="4"/>
    <n v="2"/>
    <n v="0"/>
  </r>
  <r>
    <x v="2"/>
    <x v="25"/>
    <n v="-15866"/>
    <n v="-104"/>
    <n v="249"/>
    <n v="-15721"/>
    <n v="1023"/>
    <n v="0"/>
    <n v="0"/>
    <n v="110"/>
  </r>
  <r>
    <x v="2"/>
    <x v="26"/>
    <n v="-426"/>
    <n v="0"/>
    <n v="0"/>
    <n v="-426"/>
    <n v="0"/>
    <n v="13"/>
    <n v="0"/>
    <n v="0"/>
  </r>
  <r>
    <x v="2"/>
    <x v="27"/>
    <n v="-35"/>
    <n v="0"/>
    <n v="-3"/>
    <n v="-38"/>
    <n v="12"/>
    <n v="0"/>
    <n v="0"/>
    <n v="3"/>
  </r>
  <r>
    <x v="2"/>
    <x v="28"/>
    <n v="0"/>
    <n v="0"/>
    <n v="0"/>
    <n v="0"/>
    <n v="0"/>
    <n v="0"/>
    <n v="0"/>
    <n v="0"/>
  </r>
  <r>
    <x v="2"/>
    <x v="29"/>
    <n v="2446"/>
    <n v="0"/>
    <n v="153"/>
    <n v="2599"/>
    <n v="0"/>
    <n v="908"/>
    <n v="0"/>
    <n v="50"/>
  </r>
  <r>
    <x v="3"/>
    <x v="0"/>
    <n v="47"/>
    <n v="0"/>
    <n v="0"/>
    <n v="47"/>
    <n v="66"/>
    <n v="0"/>
    <n v="24"/>
    <n v="0"/>
  </r>
  <r>
    <x v="3"/>
    <x v="1"/>
    <n v="-16"/>
    <n v="0"/>
    <n v="-3"/>
    <n v="-19"/>
    <n v="0"/>
    <n v="2"/>
    <n v="0"/>
    <n v="0"/>
  </r>
  <r>
    <x v="3"/>
    <x v="2"/>
    <n v="-3885"/>
    <n v="-156"/>
    <n v="121"/>
    <n v="-3920"/>
    <n v="782"/>
    <n v="0"/>
    <n v="0"/>
    <n v="751"/>
  </r>
  <r>
    <x v="3"/>
    <x v="3"/>
    <n v="-4047"/>
    <n v="-174"/>
    <n v="-115"/>
    <n v="-4336"/>
    <n v="211"/>
    <n v="0"/>
    <n v="0"/>
    <n v="46"/>
  </r>
  <r>
    <x v="3"/>
    <x v="4"/>
    <n v="5927"/>
    <n v="0"/>
    <n v="690"/>
    <n v="6617"/>
    <n v="539"/>
    <n v="0"/>
    <n v="715"/>
    <n v="0"/>
  </r>
  <r>
    <x v="3"/>
    <x v="5"/>
    <n v="-1182"/>
    <n v="-257"/>
    <n v="-115"/>
    <n v="-1554"/>
    <n v="61"/>
    <n v="0"/>
    <n v="0"/>
    <n v="602"/>
  </r>
  <r>
    <x v="3"/>
    <x v="6"/>
    <n v="-19956"/>
    <n v="-151"/>
    <n v="2952"/>
    <n v="-17155"/>
    <n v="5547"/>
    <n v="0"/>
    <n v="936"/>
    <n v="0"/>
  </r>
  <r>
    <x v="3"/>
    <x v="7"/>
    <n v="-1059"/>
    <n v="0"/>
    <n v="-2"/>
    <n v="-1061"/>
    <n v="78"/>
    <n v="0"/>
    <n v="16"/>
    <n v="0"/>
  </r>
  <r>
    <x v="3"/>
    <x v="8"/>
    <n v="-5"/>
    <n v="0"/>
    <n v="0"/>
    <n v="-5"/>
    <n v="1"/>
    <n v="0"/>
    <n v="0"/>
    <n v="0"/>
  </r>
  <r>
    <x v="3"/>
    <x v="9"/>
    <n v="52"/>
    <n v="0"/>
    <n v="24"/>
    <n v="76"/>
    <n v="67"/>
    <n v="0"/>
    <n v="0"/>
    <n v="0"/>
  </r>
  <r>
    <x v="3"/>
    <x v="10"/>
    <n v="-10"/>
    <n v="0"/>
    <n v="3"/>
    <n v="-7"/>
    <m/>
    <m/>
    <m/>
    <m/>
  </r>
  <r>
    <x v="3"/>
    <x v="11"/>
    <n v="29"/>
    <n v="18"/>
    <n v="14"/>
    <n v="61"/>
    <n v="68"/>
    <n v="0"/>
    <n v="0"/>
    <n v="0"/>
  </r>
  <r>
    <x v="3"/>
    <x v="12"/>
    <n v="96"/>
    <n v="0"/>
    <n v="0"/>
    <n v="96"/>
    <m/>
    <m/>
    <m/>
    <m/>
  </r>
  <r>
    <x v="3"/>
    <x v="13"/>
    <n v="-59"/>
    <n v="-11"/>
    <n v="-17"/>
    <n v="-87"/>
    <n v="66"/>
    <n v="0"/>
    <n v="47"/>
    <n v="0"/>
  </r>
  <r>
    <x v="3"/>
    <x v="14"/>
    <n v="-60"/>
    <n v="2"/>
    <n v="8"/>
    <n v="-50"/>
    <n v="26"/>
    <n v="0"/>
    <n v="0"/>
    <n v="0"/>
  </r>
  <r>
    <x v="3"/>
    <x v="15"/>
    <n v="-26"/>
    <n v="0"/>
    <n v="0"/>
    <n v="-26"/>
    <n v="0"/>
    <n v="15"/>
    <n v="0"/>
    <n v="29"/>
  </r>
  <r>
    <x v="3"/>
    <x v="16"/>
    <n v="-64"/>
    <n v="-50"/>
    <n v="0"/>
    <n v="-114"/>
    <n v="24"/>
    <n v="0"/>
    <n v="0"/>
    <n v="2"/>
  </r>
  <r>
    <x v="3"/>
    <x v="17"/>
    <n v="36"/>
    <n v="0"/>
    <n v="-11"/>
    <n v="25"/>
    <n v="0"/>
    <n v="0"/>
    <n v="0"/>
    <n v="25"/>
  </r>
  <r>
    <x v="3"/>
    <x v="18"/>
    <n v="-1726"/>
    <n v="0"/>
    <n v="43"/>
    <n v="-1683"/>
    <n v="186"/>
    <n v="0"/>
    <n v="2"/>
    <n v="0"/>
  </r>
  <r>
    <x v="3"/>
    <x v="19"/>
    <n v="-85"/>
    <n v="0"/>
    <n v="0"/>
    <n v="-85"/>
    <n v="19"/>
    <n v="0"/>
    <n v="0"/>
    <n v="0"/>
  </r>
  <r>
    <x v="3"/>
    <x v="20"/>
    <n v="-70"/>
    <n v="0"/>
    <n v="1"/>
    <n v="-69"/>
    <n v="86"/>
    <n v="0"/>
    <n v="0"/>
    <n v="6"/>
  </r>
  <r>
    <x v="3"/>
    <x v="21"/>
    <n v="-285"/>
    <n v="0"/>
    <n v="-50"/>
    <n v="-335"/>
    <n v="105"/>
    <n v="0"/>
    <n v="149"/>
    <n v="0"/>
  </r>
  <r>
    <x v="3"/>
    <x v="22"/>
    <n v="-12820"/>
    <n v="213"/>
    <n v="-959"/>
    <n v="-13566"/>
    <n v="118"/>
    <n v="0"/>
    <n v="59"/>
    <n v="0"/>
  </r>
  <r>
    <x v="3"/>
    <x v="23"/>
    <n v="-642"/>
    <n v="18"/>
    <n v="9"/>
    <n v="-615"/>
    <n v="14"/>
    <n v="0"/>
    <n v="0"/>
    <n v="2"/>
  </r>
  <r>
    <x v="3"/>
    <x v="24"/>
    <n v="25"/>
    <n v="0"/>
    <n v="1"/>
    <n v="26"/>
    <n v="28"/>
    <n v="0"/>
    <n v="0"/>
    <n v="20"/>
  </r>
  <r>
    <x v="3"/>
    <x v="25"/>
    <n v="-8957"/>
    <n v="30"/>
    <n v="595"/>
    <n v="-8332"/>
    <n v="0"/>
    <n v="4"/>
    <n v="0"/>
    <n v="0"/>
  </r>
  <r>
    <x v="3"/>
    <x v="26"/>
    <n v="-301"/>
    <n v="0"/>
    <n v="-36"/>
    <n v="-337"/>
    <n v="0"/>
    <n v="99"/>
    <n v="0"/>
    <n v="14"/>
  </r>
  <r>
    <x v="3"/>
    <x v="27"/>
    <n v="-223"/>
    <n v="20"/>
    <n v="13"/>
    <n v="-189"/>
    <n v="40"/>
    <n v="0"/>
    <n v="0"/>
    <n v="1"/>
  </r>
  <r>
    <x v="3"/>
    <x v="28"/>
    <n v="0"/>
    <n v="0"/>
    <n v="0"/>
    <n v="0"/>
    <n v="0"/>
    <n v="1"/>
    <n v="0"/>
    <n v="0"/>
  </r>
  <r>
    <x v="3"/>
    <x v="29"/>
    <n v="3822"/>
    <n v="0"/>
    <n v="393"/>
    <n v="4215"/>
    <n v="0"/>
    <n v="37"/>
    <n v="0"/>
    <n v="0"/>
  </r>
  <r>
    <x v="4"/>
    <x v="0"/>
    <n v="-6"/>
    <n v="0"/>
    <n v="-2"/>
    <n v="-8"/>
    <n v="21"/>
    <n v="0"/>
    <n v="11"/>
    <n v="0"/>
  </r>
  <r>
    <x v="4"/>
    <x v="1"/>
    <n v="-12"/>
    <n v="0"/>
    <n v="3"/>
    <n v="-9"/>
    <n v="0"/>
    <n v="15"/>
    <n v="0"/>
    <n v="3"/>
  </r>
  <r>
    <x v="4"/>
    <x v="2"/>
    <n v="-1013"/>
    <n v="-175"/>
    <n v="-99"/>
    <n v="-1287"/>
    <n v="0"/>
    <n v="73"/>
    <n v="0"/>
    <n v="43"/>
  </r>
  <r>
    <x v="4"/>
    <x v="3"/>
    <n v="-3735"/>
    <n v="-73"/>
    <n v="42"/>
    <n v="-3766"/>
    <n v="41"/>
    <n v="0"/>
    <n v="0"/>
    <n v="115"/>
  </r>
  <r>
    <x v="4"/>
    <x v="4"/>
    <n v="-6448"/>
    <n v="500"/>
    <n v="29"/>
    <n v="-5919"/>
    <n v="787"/>
    <n v="0"/>
    <n v="94"/>
    <n v="0"/>
  </r>
  <r>
    <x v="4"/>
    <x v="5"/>
    <n v="-598"/>
    <n v="0"/>
    <n v="574"/>
    <n v="-24"/>
    <n v="0"/>
    <n v="178"/>
    <n v="0"/>
    <n v="378"/>
  </r>
  <r>
    <x v="4"/>
    <x v="6"/>
    <n v="-12004"/>
    <n v="-1908"/>
    <n v="-2446"/>
    <n v="-16358"/>
    <n v="5011"/>
    <n v="0"/>
    <n v="0"/>
    <n v="2072"/>
  </r>
  <r>
    <x v="4"/>
    <x v="7"/>
    <n v="-50"/>
    <n v="0"/>
    <n v="-3"/>
    <n v="-53"/>
    <n v="0"/>
    <n v="13"/>
    <n v="7"/>
    <n v="0"/>
  </r>
  <r>
    <x v="4"/>
    <x v="8"/>
    <n v="1"/>
    <n v="0"/>
    <n v="1"/>
    <n v="2"/>
    <n v="0"/>
    <n v="0"/>
    <n v="0"/>
    <n v="0"/>
  </r>
  <r>
    <x v="4"/>
    <x v="9"/>
    <n v="24"/>
    <n v="0"/>
    <n v="21"/>
    <n v="45"/>
    <n v="0"/>
    <n v="7"/>
    <n v="1"/>
    <n v="0"/>
  </r>
  <r>
    <x v="4"/>
    <x v="10"/>
    <n v="7"/>
    <n v="0"/>
    <n v="-10"/>
    <n v="-3"/>
    <m/>
    <m/>
    <m/>
    <m/>
  </r>
  <r>
    <x v="4"/>
    <x v="11"/>
    <n v="42"/>
    <n v="7"/>
    <n v="1"/>
    <n v="50"/>
    <n v="6"/>
    <n v="0"/>
    <n v="0"/>
    <n v="0"/>
  </r>
  <r>
    <x v="4"/>
    <x v="12"/>
    <n v="206"/>
    <n v="0"/>
    <n v="-2"/>
    <n v="204"/>
    <m/>
    <m/>
    <m/>
    <m/>
  </r>
  <r>
    <x v="4"/>
    <x v="13"/>
    <n v="98"/>
    <n v="-10"/>
    <n v="3"/>
    <n v="91"/>
    <n v="0"/>
    <n v="5"/>
    <n v="0"/>
    <n v="31"/>
  </r>
  <r>
    <x v="4"/>
    <x v="14"/>
    <n v="-3"/>
    <n v="50"/>
    <n v="9"/>
    <n v="56"/>
    <n v="0"/>
    <n v="14"/>
    <n v="1"/>
    <n v="0"/>
  </r>
  <r>
    <x v="4"/>
    <x v="15"/>
    <n v="-1"/>
    <n v="0"/>
    <n v="0"/>
    <n v="-1"/>
    <n v="0"/>
    <n v="34"/>
    <n v="0"/>
    <n v="17"/>
  </r>
  <r>
    <x v="4"/>
    <x v="16"/>
    <n v="-167"/>
    <n v="-60"/>
    <n v="0"/>
    <n v="-227"/>
    <n v="24"/>
    <n v="0"/>
    <n v="0"/>
    <n v="4"/>
  </r>
  <r>
    <x v="4"/>
    <x v="17"/>
    <n v="57"/>
    <n v="0"/>
    <n v="1"/>
    <n v="58"/>
    <n v="0"/>
    <n v="101"/>
    <n v="0"/>
    <n v="12"/>
  </r>
  <r>
    <x v="4"/>
    <x v="18"/>
    <n v="-4184"/>
    <n v="-100"/>
    <n v="134"/>
    <n v="-4150"/>
    <n v="54"/>
    <n v="0"/>
    <n v="0"/>
    <n v="37"/>
  </r>
  <r>
    <x v="4"/>
    <x v="19"/>
    <n v="-19"/>
    <n v="0"/>
    <n v="2"/>
    <n v="-17"/>
    <n v="0"/>
    <n v="24"/>
    <n v="0"/>
    <n v="10"/>
  </r>
  <r>
    <x v="4"/>
    <x v="20"/>
    <n v="-29"/>
    <n v="0"/>
    <n v="8"/>
    <n v="-21"/>
    <n v="0"/>
    <n v="34"/>
    <n v="0"/>
    <n v="46"/>
  </r>
  <r>
    <x v="4"/>
    <x v="21"/>
    <n v="-1864"/>
    <n v="0"/>
    <n v="210"/>
    <n v="-1654"/>
    <n v="151"/>
    <n v="0"/>
    <n v="0"/>
    <n v="395"/>
  </r>
  <r>
    <x v="4"/>
    <x v="22"/>
    <n v="-29711"/>
    <n v="-164"/>
    <n v="2092"/>
    <n v="-27783"/>
    <n v="191"/>
    <n v="0"/>
    <n v="0"/>
    <n v="103"/>
  </r>
  <r>
    <x v="4"/>
    <x v="23"/>
    <n v="-1093"/>
    <n v="1"/>
    <n v="22"/>
    <n v="-1070"/>
    <n v="23"/>
    <n v="0"/>
    <n v="0"/>
    <n v="5"/>
  </r>
  <r>
    <x v="4"/>
    <x v="24"/>
    <n v="-117"/>
    <n v="0"/>
    <n v="0"/>
    <n v="-117"/>
    <n v="20"/>
    <n v="0"/>
    <n v="6"/>
    <n v="0"/>
  </r>
  <r>
    <x v="4"/>
    <x v="25"/>
    <n v="-14053"/>
    <n v="-155"/>
    <n v="848"/>
    <n v="-13360"/>
    <n v="84"/>
    <n v="0"/>
    <n v="0"/>
    <n v="432"/>
  </r>
  <r>
    <x v="4"/>
    <x v="26"/>
    <n v="-280"/>
    <n v="0"/>
    <n v="-592"/>
    <n v="-872"/>
    <n v="306"/>
    <n v="0"/>
    <n v="30"/>
    <n v="0"/>
  </r>
  <r>
    <x v="4"/>
    <x v="27"/>
    <n v="151"/>
    <n v="0"/>
    <n v="9"/>
    <n v="160"/>
    <n v="0"/>
    <n v="24"/>
    <n v="9"/>
    <n v="0"/>
  </r>
  <r>
    <x v="4"/>
    <x v="28"/>
    <n v="0"/>
    <n v="0"/>
    <n v="0"/>
    <n v="0"/>
    <n v="0"/>
    <n v="1"/>
    <n v="0"/>
    <n v="0"/>
  </r>
  <r>
    <x v="4"/>
    <x v="29"/>
    <n v="-2941"/>
    <n v="0"/>
    <n v="1012"/>
    <n v="-1929"/>
    <n v="0"/>
    <n v="151"/>
    <n v="0"/>
    <n v="0"/>
  </r>
  <r>
    <x v="5"/>
    <x v="0"/>
    <n v="-37"/>
    <n v="0"/>
    <n v="2"/>
    <n v="-35"/>
    <n v="0"/>
    <n v="175"/>
    <n v="6"/>
    <n v="0"/>
  </r>
  <r>
    <x v="5"/>
    <x v="1"/>
    <n v="7"/>
    <n v="0"/>
    <n v="3"/>
    <n v="10"/>
    <n v="6"/>
    <n v="0"/>
    <n v="2"/>
    <n v="0"/>
  </r>
  <r>
    <x v="5"/>
    <x v="2"/>
    <n v="-3212"/>
    <n v="63"/>
    <n v="-344"/>
    <n v="-3493"/>
    <n v="0"/>
    <n v="82"/>
    <n v="0"/>
    <n v="955"/>
  </r>
  <r>
    <x v="5"/>
    <x v="3"/>
    <n v="-9231"/>
    <n v="60"/>
    <n v="-347"/>
    <n v="-9518"/>
    <n v="384"/>
    <n v="0"/>
    <n v="200"/>
    <n v="0"/>
  </r>
  <r>
    <x v="5"/>
    <x v="4"/>
    <n v="-7146"/>
    <n v="0"/>
    <n v="177"/>
    <n v="-6969"/>
    <n v="921"/>
    <n v="0"/>
    <n v="0"/>
    <n v="343"/>
  </r>
  <r>
    <x v="5"/>
    <x v="5"/>
    <n v="-194"/>
    <n v="0"/>
    <n v="312"/>
    <n v="118"/>
    <n v="48"/>
    <n v="0"/>
    <n v="0"/>
    <n v="233"/>
  </r>
  <r>
    <x v="5"/>
    <x v="6"/>
    <n v="-20317"/>
    <n v="-1164"/>
    <n v="-10613"/>
    <n v="-32094"/>
    <n v="3085"/>
    <n v="0"/>
    <n v="0"/>
    <n v="1657"/>
  </r>
  <r>
    <x v="5"/>
    <x v="7"/>
    <n v="-397"/>
    <n v="0"/>
    <n v="3"/>
    <n v="-394"/>
    <n v="128"/>
    <n v="0"/>
    <n v="0"/>
    <n v="4"/>
  </r>
  <r>
    <x v="5"/>
    <x v="8"/>
    <n v="6"/>
    <n v="0"/>
    <n v="0"/>
    <n v="6"/>
    <n v="0"/>
    <n v="0"/>
    <n v="0"/>
    <n v="0"/>
  </r>
  <r>
    <x v="5"/>
    <x v="9"/>
    <n v="22"/>
    <n v="0"/>
    <n v="0"/>
    <n v="22"/>
    <n v="64"/>
    <n v="0"/>
    <n v="2"/>
    <n v="0"/>
  </r>
  <r>
    <x v="5"/>
    <x v="10"/>
    <n v="15"/>
    <n v="0"/>
    <n v="16"/>
    <n v="31"/>
    <m/>
    <m/>
    <m/>
    <m/>
  </r>
  <r>
    <x v="5"/>
    <x v="11"/>
    <n v="32"/>
    <n v="30"/>
    <n v="0"/>
    <n v="62"/>
    <n v="8"/>
    <n v="0"/>
    <n v="0"/>
    <n v="0"/>
  </r>
  <r>
    <x v="5"/>
    <x v="12"/>
    <n v="-5"/>
    <n v="0"/>
    <n v="2"/>
    <n v="-3"/>
    <m/>
    <m/>
    <m/>
    <m/>
  </r>
  <r>
    <x v="5"/>
    <x v="13"/>
    <n v="159"/>
    <n v="-61"/>
    <n v="-42"/>
    <n v="56"/>
    <n v="0"/>
    <n v="14"/>
    <n v="0"/>
    <n v="12"/>
  </r>
  <r>
    <x v="5"/>
    <x v="14"/>
    <n v="287"/>
    <n v="64"/>
    <n v="2"/>
    <n v="353"/>
    <n v="0"/>
    <n v="107"/>
    <n v="0"/>
    <n v="6"/>
  </r>
  <r>
    <x v="5"/>
    <x v="15"/>
    <n v="-8"/>
    <n v="0"/>
    <n v="0"/>
    <n v="-8"/>
    <n v="7"/>
    <n v="0"/>
    <n v="13"/>
    <n v="0"/>
  </r>
  <r>
    <x v="5"/>
    <x v="16"/>
    <n v="-26"/>
    <n v="-50"/>
    <n v="0"/>
    <n v="-76"/>
    <n v="0"/>
    <n v="2"/>
    <n v="5"/>
    <n v="0"/>
  </r>
  <r>
    <x v="5"/>
    <x v="17"/>
    <n v="-122"/>
    <n v="0"/>
    <n v="-7"/>
    <n v="-129"/>
    <n v="0"/>
    <n v="122"/>
    <n v="6"/>
    <n v="0"/>
  </r>
  <r>
    <x v="5"/>
    <x v="18"/>
    <n v="-5397"/>
    <n v="18"/>
    <n v="40"/>
    <n v="-5339"/>
    <n v="248"/>
    <n v="0"/>
    <n v="0"/>
    <n v="86"/>
  </r>
  <r>
    <x v="5"/>
    <x v="19"/>
    <n v="-29"/>
    <n v="0"/>
    <n v="0"/>
    <n v="-29"/>
    <n v="0"/>
    <n v="42"/>
    <n v="0"/>
    <n v="9"/>
  </r>
  <r>
    <x v="5"/>
    <x v="20"/>
    <n v="20"/>
    <n v="0"/>
    <n v="-3"/>
    <n v="17"/>
    <n v="0"/>
    <n v="4"/>
    <n v="0"/>
    <n v="153"/>
  </r>
  <r>
    <x v="5"/>
    <x v="21"/>
    <n v="-1419"/>
    <n v="0"/>
    <n v="-444"/>
    <n v="-1863"/>
    <n v="123"/>
    <n v="0"/>
    <n v="30"/>
    <n v="0"/>
  </r>
  <r>
    <x v="5"/>
    <x v="22"/>
    <n v="-31533"/>
    <n v="224"/>
    <n v="-196"/>
    <n v="-31505"/>
    <n v="1012"/>
    <n v="0"/>
    <n v="0"/>
    <n v="214"/>
  </r>
  <r>
    <x v="5"/>
    <x v="23"/>
    <n v="-1196"/>
    <n v="22"/>
    <n v="33"/>
    <n v="-1141"/>
    <n v="50"/>
    <n v="0"/>
    <n v="0"/>
    <n v="13"/>
  </r>
  <r>
    <x v="5"/>
    <x v="24"/>
    <n v="-61"/>
    <n v="0"/>
    <n v="-2"/>
    <n v="-63"/>
    <n v="70"/>
    <n v="0"/>
    <n v="41"/>
    <n v="0"/>
  </r>
  <r>
    <x v="5"/>
    <x v="25"/>
    <n v="-29611"/>
    <n v="-363"/>
    <n v="-2446"/>
    <n v="-32420"/>
    <n v="312"/>
    <n v="0"/>
    <n v="563"/>
    <n v="0"/>
  </r>
  <r>
    <x v="5"/>
    <x v="26"/>
    <n v="22"/>
    <n v="0"/>
    <n v="0"/>
    <n v="22"/>
    <n v="309"/>
    <n v="0"/>
    <n v="53"/>
    <n v="0"/>
  </r>
  <r>
    <x v="5"/>
    <x v="27"/>
    <n v="39"/>
    <n v="0"/>
    <n v="-8"/>
    <n v="31"/>
    <n v="7"/>
    <n v="0"/>
    <n v="0"/>
    <n v="3"/>
  </r>
  <r>
    <x v="5"/>
    <x v="28"/>
    <n v="0"/>
    <n v="0"/>
    <n v="0"/>
    <n v="0"/>
    <n v="0"/>
    <n v="0"/>
    <n v="0"/>
    <n v="0"/>
  </r>
  <r>
    <x v="5"/>
    <x v="29"/>
    <n v="5358"/>
    <n v="700"/>
    <n v="2445"/>
    <n v="8503"/>
    <n v="0"/>
    <n v="95"/>
    <n v="0"/>
    <n v="104"/>
  </r>
  <r>
    <x v="6"/>
    <x v="0"/>
    <n v="16"/>
    <n v="0"/>
    <n v="0"/>
    <n v="16"/>
    <n v="10"/>
    <n v="0"/>
    <n v="0"/>
    <n v="0"/>
  </r>
  <r>
    <x v="6"/>
    <x v="1"/>
    <n v="5"/>
    <n v="0"/>
    <n v="-1"/>
    <n v="4"/>
    <n v="9"/>
    <n v="0"/>
    <n v="0"/>
    <n v="0"/>
  </r>
  <r>
    <x v="6"/>
    <x v="2"/>
    <n v="-303"/>
    <n v="-1279"/>
    <n v="239"/>
    <n v="-1343"/>
    <n v="450"/>
    <n v="0"/>
    <n v="491"/>
    <n v="0"/>
  </r>
  <r>
    <x v="6"/>
    <x v="3"/>
    <n v="770"/>
    <n v="239"/>
    <n v="73"/>
    <n v="1082"/>
    <n v="0"/>
    <n v="75"/>
    <n v="0"/>
    <n v="23"/>
  </r>
  <r>
    <x v="6"/>
    <x v="4"/>
    <n v="8037"/>
    <n v="763"/>
    <n v="775"/>
    <n v="9575"/>
    <n v="0"/>
    <n v="814"/>
    <n v="384"/>
    <n v="0"/>
  </r>
  <r>
    <x v="6"/>
    <x v="5"/>
    <n v="-613"/>
    <n v="0"/>
    <n v="719"/>
    <n v="106"/>
    <n v="0"/>
    <n v="557"/>
    <n v="0"/>
    <n v="1385"/>
  </r>
  <r>
    <x v="6"/>
    <x v="6"/>
    <n v="-18314"/>
    <n v="-443"/>
    <n v="9865"/>
    <n v="-8892"/>
    <n v="3499"/>
    <n v="0"/>
    <n v="388"/>
    <n v="0"/>
  </r>
  <r>
    <x v="6"/>
    <x v="7"/>
    <n v="19"/>
    <n v="0"/>
    <n v="-2"/>
    <n v="17"/>
    <n v="0"/>
    <n v="23"/>
    <n v="0"/>
    <n v="2"/>
  </r>
  <r>
    <x v="6"/>
    <x v="8"/>
    <n v="1"/>
    <n v="0"/>
    <n v="0"/>
    <n v="1"/>
    <n v="0"/>
    <n v="0"/>
    <n v="0"/>
    <n v="0"/>
  </r>
  <r>
    <x v="6"/>
    <x v="9"/>
    <n v="26"/>
    <n v="0"/>
    <n v="0"/>
    <n v="26"/>
    <n v="49"/>
    <n v="0"/>
    <n v="0"/>
    <n v="2"/>
  </r>
  <r>
    <x v="6"/>
    <x v="10"/>
    <n v="62"/>
    <n v="0"/>
    <n v="-1"/>
    <n v="61"/>
    <m/>
    <m/>
    <m/>
    <m/>
  </r>
  <r>
    <x v="6"/>
    <x v="11"/>
    <n v="-15"/>
    <n v="0"/>
    <n v="8"/>
    <n v="-7"/>
    <n v="0"/>
    <n v="27"/>
    <n v="3"/>
    <n v="0"/>
  </r>
  <r>
    <x v="6"/>
    <x v="12"/>
    <n v="306"/>
    <n v="0"/>
    <n v="0"/>
    <n v="306"/>
    <m/>
    <m/>
    <m/>
    <m/>
  </r>
  <r>
    <x v="6"/>
    <x v="13"/>
    <n v="-91"/>
    <n v="-20"/>
    <n v="157"/>
    <n v="46"/>
    <n v="0"/>
    <n v="151"/>
    <n v="96"/>
    <n v="0"/>
  </r>
  <r>
    <x v="6"/>
    <x v="14"/>
    <n v="-177"/>
    <n v="-56"/>
    <n v="6"/>
    <n v="-227"/>
    <n v="87"/>
    <n v="0"/>
    <n v="4"/>
    <n v="0"/>
  </r>
  <r>
    <x v="6"/>
    <x v="15"/>
    <n v="10"/>
    <n v="0"/>
    <n v="-2"/>
    <n v="8"/>
    <n v="0"/>
    <n v="4"/>
    <n v="0"/>
    <n v="27"/>
  </r>
  <r>
    <x v="6"/>
    <x v="16"/>
    <n v="-7"/>
    <n v="-50"/>
    <n v="-3"/>
    <n v="-60"/>
    <n v="0"/>
    <n v="9"/>
    <n v="0"/>
    <n v="29"/>
  </r>
  <r>
    <x v="6"/>
    <x v="17"/>
    <n v="236"/>
    <n v="0"/>
    <n v="2"/>
    <n v="238"/>
    <n v="0"/>
    <n v="2"/>
    <n v="0"/>
    <n v="28"/>
  </r>
  <r>
    <x v="6"/>
    <x v="18"/>
    <n v="-118"/>
    <n v="50"/>
    <n v="62"/>
    <n v="-6"/>
    <n v="42"/>
    <n v="0"/>
    <n v="27"/>
    <n v="0"/>
  </r>
  <r>
    <x v="6"/>
    <x v="19"/>
    <n v="27"/>
    <n v="0"/>
    <n v="-3"/>
    <n v="24"/>
    <n v="1"/>
    <n v="0"/>
    <n v="0"/>
    <n v="6"/>
  </r>
  <r>
    <x v="6"/>
    <x v="20"/>
    <n v="111"/>
    <n v="0"/>
    <n v="13"/>
    <n v="124"/>
    <n v="0"/>
    <n v="118"/>
    <n v="54"/>
    <n v="0"/>
  </r>
  <r>
    <x v="6"/>
    <x v="21"/>
    <n v="145"/>
    <n v="-170"/>
    <n v="178"/>
    <n v="153"/>
    <n v="54"/>
    <n v="0"/>
    <n v="20"/>
    <n v="0"/>
  </r>
  <r>
    <x v="6"/>
    <x v="22"/>
    <n v="-4202"/>
    <n v="269"/>
    <n v="2352"/>
    <n v="-1581"/>
    <n v="0"/>
    <n v="454"/>
    <n v="214"/>
    <n v="0"/>
  </r>
  <r>
    <x v="6"/>
    <x v="23"/>
    <n v="94"/>
    <n v="-85"/>
    <n v="5"/>
    <n v="14"/>
    <n v="0"/>
    <n v="4"/>
    <n v="5"/>
    <n v="0"/>
  </r>
  <r>
    <x v="6"/>
    <x v="24"/>
    <n v="-108"/>
    <n v="0"/>
    <n v="-16"/>
    <n v="-124"/>
    <n v="0"/>
    <n v="2"/>
    <n v="0"/>
    <n v="4"/>
  </r>
  <r>
    <x v="6"/>
    <x v="25"/>
    <n v="-6911"/>
    <n v="-722"/>
    <n v="-2257"/>
    <n v="-9890"/>
    <n v="896"/>
    <n v="0"/>
    <n v="0"/>
    <n v="289"/>
  </r>
  <r>
    <x v="6"/>
    <x v="26"/>
    <n v="0"/>
    <n v="0"/>
    <n v="-3"/>
    <n v="-3"/>
    <n v="34"/>
    <n v="0"/>
    <n v="53"/>
    <n v="0"/>
  </r>
  <r>
    <x v="6"/>
    <x v="27"/>
    <n v="262"/>
    <n v="160"/>
    <n v="24"/>
    <n v="446"/>
    <n v="0"/>
    <n v="16"/>
    <n v="32"/>
    <n v="0"/>
  </r>
  <r>
    <x v="6"/>
    <x v="28"/>
    <n v="-1"/>
    <n v="0"/>
    <n v="0"/>
    <n v="-1"/>
    <n v="2"/>
    <n v="0"/>
    <n v="0"/>
    <n v="0"/>
  </r>
  <r>
    <x v="6"/>
    <x v="29"/>
    <n v="1890"/>
    <n v="4796"/>
    <n v="2004"/>
    <n v="8690"/>
    <n v="0"/>
    <n v="2002"/>
    <n v="0"/>
    <n v="0"/>
  </r>
  <r>
    <x v="7"/>
    <x v="0"/>
    <n v="-20"/>
    <n v="0"/>
    <n v="-18"/>
    <n v="-38"/>
    <n v="0"/>
    <n v="129"/>
    <n v="0"/>
    <n v="0"/>
  </r>
  <r>
    <x v="7"/>
    <x v="1"/>
    <n v="-3"/>
    <n v="0"/>
    <n v="-19"/>
    <n v="-22"/>
    <n v="0"/>
    <n v="77"/>
    <n v="2"/>
    <n v="0"/>
  </r>
  <r>
    <x v="7"/>
    <x v="2"/>
    <n v="-317"/>
    <n v="-33"/>
    <n v="131"/>
    <n v="-219"/>
    <n v="0"/>
    <n v="219"/>
    <n v="0"/>
    <n v="806"/>
  </r>
  <r>
    <x v="7"/>
    <x v="3"/>
    <n v="-728"/>
    <n v="48"/>
    <n v="-135"/>
    <n v="-815"/>
    <n v="0"/>
    <n v="100"/>
    <n v="0"/>
    <n v="55"/>
  </r>
  <r>
    <x v="7"/>
    <x v="4"/>
    <n v="482"/>
    <n v="0"/>
    <n v="178"/>
    <n v="660"/>
    <n v="288"/>
    <n v="0"/>
    <n v="0"/>
    <n v="179"/>
  </r>
  <r>
    <x v="7"/>
    <x v="5"/>
    <n v="484"/>
    <n v="0"/>
    <n v="-1346"/>
    <n v="-862"/>
    <n v="0"/>
    <n v="3948"/>
    <n v="0"/>
    <n v="93"/>
  </r>
  <r>
    <x v="7"/>
    <x v="6"/>
    <n v="-29846"/>
    <n v="786"/>
    <n v="-9990"/>
    <n v="-39050"/>
    <n v="1799"/>
    <n v="0"/>
    <n v="0"/>
    <n v="3127"/>
  </r>
  <r>
    <x v="7"/>
    <x v="7"/>
    <n v="-94"/>
    <n v="0"/>
    <n v="-8"/>
    <n v="-102"/>
    <n v="0"/>
    <n v="55"/>
    <n v="0"/>
    <n v="0"/>
  </r>
  <r>
    <x v="7"/>
    <x v="8"/>
    <n v="20"/>
    <n v="0"/>
    <n v="-11"/>
    <n v="9"/>
    <n v="36"/>
    <n v="0"/>
    <n v="0"/>
    <n v="0"/>
  </r>
  <r>
    <x v="7"/>
    <x v="9"/>
    <n v="35"/>
    <n v="0"/>
    <n v="0"/>
    <n v="35"/>
    <n v="0"/>
    <n v="15"/>
    <n v="0"/>
    <n v="0"/>
  </r>
  <r>
    <x v="7"/>
    <x v="10"/>
    <n v="-5"/>
    <n v="0"/>
    <n v="-6"/>
    <n v="-11"/>
    <m/>
    <m/>
    <m/>
    <m/>
  </r>
  <r>
    <x v="7"/>
    <x v="11"/>
    <n v="-80"/>
    <n v="20"/>
    <n v="-46"/>
    <n v="-106"/>
    <n v="0"/>
    <n v="23"/>
    <n v="0"/>
    <n v="12"/>
  </r>
  <r>
    <x v="7"/>
    <x v="12"/>
    <n v="150"/>
    <n v="0"/>
    <n v="0"/>
    <n v="150"/>
    <m/>
    <m/>
    <m/>
    <m/>
  </r>
  <r>
    <x v="7"/>
    <x v="13"/>
    <n v="295"/>
    <n v="-314"/>
    <n v="-22"/>
    <n v="-41"/>
    <n v="9"/>
    <n v="0"/>
    <n v="0"/>
    <n v="49"/>
  </r>
  <r>
    <x v="7"/>
    <x v="14"/>
    <n v="-237"/>
    <n v="-153"/>
    <n v="-82"/>
    <n v="-472"/>
    <n v="0"/>
    <n v="20"/>
    <n v="0"/>
    <n v="16"/>
  </r>
  <r>
    <x v="7"/>
    <x v="15"/>
    <n v="2"/>
    <n v="0"/>
    <n v="2"/>
    <n v="4"/>
    <n v="0"/>
    <n v="70"/>
    <n v="0"/>
    <n v="44"/>
  </r>
  <r>
    <x v="7"/>
    <x v="16"/>
    <n v="-37"/>
    <n v="-45"/>
    <n v="0"/>
    <n v="-82"/>
    <n v="0"/>
    <n v="112"/>
    <n v="27"/>
    <n v="0"/>
  </r>
  <r>
    <x v="7"/>
    <x v="17"/>
    <n v="156"/>
    <n v="0"/>
    <n v="-12"/>
    <n v="144"/>
    <n v="0"/>
    <n v="649"/>
    <n v="0"/>
    <n v="9"/>
  </r>
  <r>
    <x v="7"/>
    <x v="18"/>
    <n v="-1778"/>
    <n v="0"/>
    <n v="-128"/>
    <n v="-1906"/>
    <n v="33"/>
    <n v="0"/>
    <n v="0"/>
    <n v="33"/>
  </r>
  <r>
    <x v="7"/>
    <x v="19"/>
    <n v="-91"/>
    <n v="0"/>
    <n v="-21"/>
    <n v="-112"/>
    <n v="0"/>
    <n v="130"/>
    <n v="6"/>
    <n v="0"/>
  </r>
  <r>
    <x v="7"/>
    <x v="20"/>
    <n v="10"/>
    <n v="0"/>
    <n v="-42"/>
    <n v="-32"/>
    <n v="0"/>
    <n v="194"/>
    <n v="0"/>
    <n v="169"/>
  </r>
  <r>
    <x v="7"/>
    <x v="21"/>
    <n v="185"/>
    <n v="-45"/>
    <n v="-591"/>
    <n v="-451"/>
    <n v="0"/>
    <n v="193"/>
    <n v="0"/>
    <n v="123"/>
  </r>
  <r>
    <x v="7"/>
    <x v="22"/>
    <n v="-29870"/>
    <n v="-147"/>
    <n v="1041"/>
    <n v="-28976"/>
    <n v="1663"/>
    <n v="0"/>
    <n v="0"/>
    <n v="430"/>
  </r>
  <r>
    <x v="7"/>
    <x v="23"/>
    <n v="-575"/>
    <n v="12"/>
    <n v="31"/>
    <n v="-532"/>
    <n v="35"/>
    <n v="0"/>
    <n v="0"/>
    <n v="5"/>
  </r>
  <r>
    <x v="7"/>
    <x v="24"/>
    <n v="-62"/>
    <n v="0"/>
    <n v="-8"/>
    <n v="-70"/>
    <n v="0"/>
    <n v="368"/>
    <n v="0"/>
    <n v="150"/>
  </r>
  <r>
    <x v="7"/>
    <x v="25"/>
    <n v="-10234"/>
    <n v="-2"/>
    <n v="-6377"/>
    <n v="-16613"/>
    <n v="0"/>
    <n v="752"/>
    <n v="387"/>
    <n v="0"/>
  </r>
  <r>
    <x v="7"/>
    <x v="26"/>
    <n v="-419"/>
    <n v="0"/>
    <n v="-31"/>
    <n v="-450"/>
    <n v="0"/>
    <n v="26"/>
    <n v="0"/>
    <n v="1"/>
  </r>
  <r>
    <x v="7"/>
    <x v="27"/>
    <n v="229"/>
    <n v="-101"/>
    <n v="-20"/>
    <n v="108"/>
    <n v="0"/>
    <n v="85"/>
    <n v="0"/>
    <n v="28"/>
  </r>
  <r>
    <x v="7"/>
    <x v="28"/>
    <n v="1"/>
    <n v="0"/>
    <n v="0"/>
    <n v="1"/>
    <n v="0"/>
    <n v="0"/>
    <n v="0"/>
    <n v="0"/>
  </r>
  <r>
    <x v="7"/>
    <x v="29"/>
    <n v="271"/>
    <n v="1000"/>
    <n v="-1061"/>
    <n v="210"/>
    <n v="0"/>
    <n v="313"/>
    <n v="0"/>
    <n v="7"/>
  </r>
  <r>
    <x v="8"/>
    <x v="0"/>
    <n v="-14"/>
    <n v="0"/>
    <n v="0"/>
    <n v="-14"/>
    <n v="17"/>
    <n v="0"/>
    <n v="0"/>
    <n v="1"/>
  </r>
  <r>
    <x v="8"/>
    <x v="1"/>
    <n v="-1"/>
    <n v="0"/>
    <n v="0"/>
    <n v="-1"/>
    <n v="0"/>
    <n v="9"/>
    <n v="0"/>
    <n v="0"/>
  </r>
  <r>
    <x v="8"/>
    <x v="2"/>
    <n v="73"/>
    <n v="1120"/>
    <n v="-9"/>
    <n v="1184"/>
    <n v="146"/>
    <n v="0"/>
    <n v="678"/>
    <n v="0"/>
  </r>
  <r>
    <x v="8"/>
    <x v="3"/>
    <n v="769"/>
    <n v="0"/>
    <n v="61"/>
    <n v="830"/>
    <n v="0"/>
    <n v="52"/>
    <n v="13"/>
    <n v="0"/>
  </r>
  <r>
    <x v="8"/>
    <x v="4"/>
    <n v="1598"/>
    <n v="0"/>
    <n v="-50"/>
    <n v="1548"/>
    <n v="0"/>
    <n v="947"/>
    <n v="99"/>
    <n v="0"/>
  </r>
  <r>
    <x v="8"/>
    <x v="5"/>
    <n v="699"/>
    <n v="-882"/>
    <n v="47"/>
    <n v="-136"/>
    <n v="0"/>
    <n v="775"/>
    <n v="0"/>
    <n v="230"/>
  </r>
  <r>
    <x v="8"/>
    <x v="6"/>
    <n v="-4889"/>
    <n v="1600"/>
    <n v="3238"/>
    <n v="-51"/>
    <n v="1562"/>
    <n v="0"/>
    <n v="622"/>
    <n v="0"/>
  </r>
  <r>
    <x v="8"/>
    <x v="7"/>
    <n v="-140"/>
    <n v="0"/>
    <n v="0"/>
    <n v="-140"/>
    <n v="36"/>
    <n v="0"/>
    <n v="0"/>
    <n v="1"/>
  </r>
  <r>
    <x v="8"/>
    <x v="8"/>
    <n v="-4"/>
    <n v="0"/>
    <n v="0"/>
    <n v="-4"/>
    <n v="4"/>
    <n v="0"/>
    <n v="0"/>
    <n v="0"/>
  </r>
  <r>
    <x v="8"/>
    <x v="9"/>
    <n v="25"/>
    <n v="0"/>
    <n v="0"/>
    <n v="25"/>
    <n v="10"/>
    <n v="0"/>
    <n v="2"/>
    <n v="0"/>
  </r>
  <r>
    <x v="8"/>
    <x v="10"/>
    <n v="7"/>
    <n v="0"/>
    <n v="-1"/>
    <n v="6"/>
    <m/>
    <m/>
    <m/>
    <m/>
  </r>
  <r>
    <x v="8"/>
    <x v="11"/>
    <n v="-17"/>
    <n v="0"/>
    <n v="-7"/>
    <n v="-24"/>
    <n v="7"/>
    <n v="0"/>
    <n v="0"/>
    <n v="0"/>
  </r>
  <r>
    <x v="8"/>
    <x v="12"/>
    <n v="17"/>
    <n v="0"/>
    <n v="0"/>
    <n v="17"/>
    <m/>
    <m/>
    <m/>
    <m/>
  </r>
  <r>
    <x v="8"/>
    <x v="13"/>
    <n v="-847"/>
    <n v="-439"/>
    <n v="109"/>
    <n v="-1178"/>
    <n v="538"/>
    <n v="0"/>
    <n v="0"/>
    <n v="102"/>
  </r>
  <r>
    <x v="8"/>
    <x v="14"/>
    <n v="-150"/>
    <n v="43"/>
    <n v="43"/>
    <n v="-64"/>
    <n v="0"/>
    <n v="62"/>
    <n v="43"/>
    <n v="0"/>
  </r>
  <r>
    <x v="8"/>
    <x v="15"/>
    <n v="-3"/>
    <n v="0"/>
    <n v="0"/>
    <n v="-3"/>
    <n v="0"/>
    <n v="24"/>
    <n v="0"/>
    <n v="4"/>
  </r>
  <r>
    <x v="8"/>
    <x v="16"/>
    <n v="-70"/>
    <n v="-45"/>
    <n v="0"/>
    <n v="-115"/>
    <n v="26"/>
    <n v="0"/>
    <n v="0"/>
    <n v="22"/>
  </r>
  <r>
    <x v="8"/>
    <x v="17"/>
    <n v="-67"/>
    <n v="0"/>
    <n v="-4"/>
    <n v="-71"/>
    <n v="0"/>
    <n v="39"/>
    <n v="0"/>
    <n v="9"/>
  </r>
  <r>
    <x v="8"/>
    <x v="18"/>
    <n v="355"/>
    <n v="0"/>
    <n v="-17"/>
    <n v="338"/>
    <n v="29"/>
    <n v="0"/>
    <n v="24"/>
    <n v="0"/>
  </r>
  <r>
    <x v="8"/>
    <x v="19"/>
    <n v="-22"/>
    <n v="0"/>
    <n v="0"/>
    <n v="-22"/>
    <n v="3"/>
    <n v="0"/>
    <n v="0"/>
    <n v="0"/>
  </r>
  <r>
    <x v="8"/>
    <x v="20"/>
    <n v="-105"/>
    <n v="0"/>
    <n v="1"/>
    <n v="-104"/>
    <n v="0"/>
    <n v="279"/>
    <n v="228"/>
    <n v="0"/>
  </r>
  <r>
    <x v="8"/>
    <x v="21"/>
    <n v="1015"/>
    <n v="0"/>
    <n v="-118"/>
    <n v="897"/>
    <n v="0"/>
    <n v="214"/>
    <n v="450"/>
    <n v="0"/>
  </r>
  <r>
    <x v="8"/>
    <x v="22"/>
    <n v="-1431"/>
    <n v="-137"/>
    <n v="1070"/>
    <n v="-498"/>
    <n v="0"/>
    <n v="147"/>
    <n v="94"/>
    <n v="0"/>
  </r>
  <r>
    <x v="8"/>
    <x v="23"/>
    <n v="99"/>
    <n v="-10"/>
    <n v="0"/>
    <n v="89"/>
    <n v="0"/>
    <n v="8"/>
    <n v="4"/>
    <n v="0"/>
  </r>
  <r>
    <x v="8"/>
    <x v="24"/>
    <n v="17"/>
    <n v="0"/>
    <n v="9"/>
    <n v="26"/>
    <n v="0"/>
    <n v="71"/>
    <n v="33"/>
    <n v="0"/>
  </r>
  <r>
    <x v="8"/>
    <x v="25"/>
    <n v="2982"/>
    <n v="526"/>
    <n v="-3190"/>
    <n v="318"/>
    <n v="0"/>
    <n v="208"/>
    <n v="30"/>
    <n v="0"/>
  </r>
  <r>
    <x v="8"/>
    <x v="26"/>
    <n v="34"/>
    <n v="0"/>
    <n v="0"/>
    <n v="34"/>
    <n v="0"/>
    <n v="10"/>
    <n v="0"/>
    <n v="5"/>
  </r>
  <r>
    <x v="8"/>
    <x v="27"/>
    <n v="165"/>
    <n v="50"/>
    <n v="-10"/>
    <n v="205"/>
    <n v="0"/>
    <n v="29"/>
    <n v="0"/>
    <n v="18"/>
  </r>
  <r>
    <x v="8"/>
    <x v="28"/>
    <n v="0"/>
    <n v="0"/>
    <n v="0"/>
    <n v="0"/>
    <n v="0"/>
    <n v="0"/>
    <n v="0"/>
    <n v="0"/>
  </r>
  <r>
    <x v="8"/>
    <x v="29"/>
    <n v="4814"/>
    <n v="1000"/>
    <n v="1659"/>
    <n v="7473"/>
    <n v="0"/>
    <n v="113"/>
    <n v="0"/>
    <n v="0"/>
  </r>
  <r>
    <x v="9"/>
    <x v="0"/>
    <n v="-9"/>
    <n v="0"/>
    <n v="1"/>
    <n v="-8"/>
    <n v="28"/>
    <n v="0"/>
    <n v="0"/>
    <n v="0"/>
  </r>
  <r>
    <x v="9"/>
    <x v="1"/>
    <n v="-2"/>
    <n v="0"/>
    <n v="6"/>
    <n v="4"/>
    <n v="2"/>
    <n v="0"/>
    <n v="0"/>
    <n v="2"/>
  </r>
  <r>
    <x v="9"/>
    <x v="2"/>
    <n v="-778"/>
    <n v="1253"/>
    <n v="323"/>
    <n v="798"/>
    <n v="0"/>
    <n v="333"/>
    <n v="319"/>
    <n v="0"/>
  </r>
  <r>
    <x v="9"/>
    <x v="3"/>
    <n v="284"/>
    <n v="190"/>
    <n v="149"/>
    <n v="623"/>
    <n v="0"/>
    <n v="1"/>
    <n v="6"/>
    <n v="0"/>
  </r>
  <r>
    <x v="9"/>
    <x v="4"/>
    <n v="607"/>
    <n v="0"/>
    <n v="-21"/>
    <n v="586"/>
    <n v="0"/>
    <n v="175"/>
    <n v="0"/>
    <n v="52"/>
  </r>
  <r>
    <x v="9"/>
    <x v="5"/>
    <n v="-50"/>
    <n v="0"/>
    <n v="303"/>
    <n v="253"/>
    <n v="228"/>
    <n v="0"/>
    <n v="0"/>
    <n v="1001"/>
  </r>
  <r>
    <x v="9"/>
    <x v="6"/>
    <n v="-14434"/>
    <n v="0"/>
    <n v="1757"/>
    <n v="-12677"/>
    <n v="2913"/>
    <n v="0"/>
    <n v="0"/>
    <n v="927"/>
  </r>
  <r>
    <x v="9"/>
    <x v="7"/>
    <n v="-357"/>
    <n v="0"/>
    <n v="7"/>
    <n v="-350"/>
    <n v="312"/>
    <n v="0"/>
    <n v="31"/>
    <n v="0"/>
  </r>
  <r>
    <x v="9"/>
    <x v="8"/>
    <n v="18"/>
    <n v="0"/>
    <n v="2"/>
    <n v="20"/>
    <n v="0"/>
    <n v="1"/>
    <n v="0"/>
    <n v="0"/>
  </r>
  <r>
    <x v="9"/>
    <x v="9"/>
    <n v="58"/>
    <n v="0"/>
    <n v="0"/>
    <n v="58"/>
    <n v="0"/>
    <n v="21"/>
    <n v="0"/>
    <n v="0"/>
  </r>
  <r>
    <x v="9"/>
    <x v="10"/>
    <n v="-1"/>
    <n v="0"/>
    <n v="0"/>
    <n v="-1"/>
    <m/>
    <m/>
    <m/>
    <m/>
  </r>
  <r>
    <x v="9"/>
    <x v="11"/>
    <n v="-13"/>
    <n v="0"/>
    <n v="-6"/>
    <n v="-19"/>
    <n v="0"/>
    <n v="22"/>
    <n v="0"/>
    <n v="0"/>
  </r>
  <r>
    <x v="9"/>
    <x v="12"/>
    <n v="18"/>
    <n v="0"/>
    <n v="0"/>
    <n v="18"/>
    <m/>
    <m/>
    <m/>
    <m/>
  </r>
  <r>
    <x v="9"/>
    <x v="13"/>
    <n v="-273"/>
    <n v="-165"/>
    <n v="21"/>
    <n v="-417"/>
    <n v="222"/>
    <n v="0"/>
    <n v="0"/>
    <n v="0"/>
  </r>
  <r>
    <x v="9"/>
    <x v="14"/>
    <n v="-125"/>
    <n v="76"/>
    <n v="-26"/>
    <n v="-75"/>
    <n v="0"/>
    <n v="18"/>
    <n v="0"/>
    <n v="7"/>
  </r>
  <r>
    <x v="9"/>
    <x v="15"/>
    <n v="-6"/>
    <n v="0"/>
    <n v="0"/>
    <n v="-6"/>
    <n v="0"/>
    <n v="32"/>
    <n v="0"/>
    <n v="16"/>
  </r>
  <r>
    <x v="9"/>
    <x v="16"/>
    <n v="-81"/>
    <n v="-45"/>
    <n v="-2"/>
    <n v="-128"/>
    <n v="0"/>
    <n v="41"/>
    <n v="36"/>
    <n v="0"/>
  </r>
  <r>
    <x v="9"/>
    <x v="17"/>
    <n v="-42"/>
    <n v="0"/>
    <n v="-1"/>
    <n v="-43"/>
    <n v="0"/>
    <n v="34"/>
    <n v="0"/>
    <n v="99"/>
  </r>
  <r>
    <x v="9"/>
    <x v="18"/>
    <n v="278"/>
    <n v="-4"/>
    <n v="24"/>
    <n v="298"/>
    <n v="0"/>
    <n v="134"/>
    <n v="11"/>
    <n v="0"/>
  </r>
  <r>
    <x v="9"/>
    <x v="19"/>
    <n v="-37"/>
    <n v="0"/>
    <n v="7"/>
    <n v="-30"/>
    <n v="12"/>
    <n v="0"/>
    <n v="0"/>
    <n v="0"/>
  </r>
  <r>
    <x v="9"/>
    <x v="20"/>
    <n v="-39"/>
    <n v="0"/>
    <n v="4"/>
    <n v="-35"/>
    <n v="0"/>
    <n v="182"/>
    <n v="4"/>
    <n v="0"/>
  </r>
  <r>
    <x v="9"/>
    <x v="21"/>
    <n v="-57"/>
    <n v="0"/>
    <n v="47"/>
    <n v="-10"/>
    <n v="61"/>
    <n v="0"/>
    <n v="37"/>
    <n v="0"/>
  </r>
  <r>
    <x v="9"/>
    <x v="22"/>
    <n v="-483"/>
    <n v="111"/>
    <n v="-1583"/>
    <n v="-1955"/>
    <n v="0"/>
    <n v="533"/>
    <n v="163"/>
    <n v="0"/>
  </r>
  <r>
    <x v="9"/>
    <x v="23"/>
    <n v="-15"/>
    <n v="2"/>
    <n v="14"/>
    <n v="1"/>
    <n v="0"/>
    <n v="3"/>
    <n v="0"/>
    <n v="5"/>
  </r>
  <r>
    <x v="9"/>
    <x v="24"/>
    <n v="-5"/>
    <n v="0"/>
    <n v="2"/>
    <n v="-3"/>
    <n v="0"/>
    <n v="192"/>
    <n v="30"/>
    <n v="0"/>
  </r>
  <r>
    <x v="9"/>
    <x v="25"/>
    <n v="-2903"/>
    <n v="668"/>
    <n v="4264"/>
    <n v="2029"/>
    <n v="445"/>
    <n v="0"/>
    <n v="0"/>
    <n v="123"/>
  </r>
  <r>
    <x v="9"/>
    <x v="26"/>
    <n v="-44"/>
    <n v="0"/>
    <n v="-12"/>
    <n v="-56"/>
    <n v="17"/>
    <n v="0"/>
    <n v="0"/>
    <n v="26"/>
  </r>
  <r>
    <x v="9"/>
    <x v="27"/>
    <n v="203"/>
    <n v="-118"/>
    <n v="23"/>
    <n v="108"/>
    <n v="2"/>
    <n v="0"/>
    <n v="0"/>
    <n v="11"/>
  </r>
  <r>
    <x v="9"/>
    <x v="28"/>
    <n v="0"/>
    <n v="0"/>
    <n v="0"/>
    <n v="0"/>
    <n v="2"/>
    <n v="0"/>
    <n v="0"/>
    <n v="0"/>
  </r>
  <r>
    <x v="9"/>
    <x v="29"/>
    <n v="-5945"/>
    <n v="0"/>
    <n v="691"/>
    <n v="-5254"/>
    <n v="0"/>
    <n v="33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15" applyNumberFormats="0" applyBorderFormats="0" applyFontFormats="0" applyPatternFormats="0" applyAlignmentFormats="0" applyWidthHeightFormats="1" dataCaption="數值" updatedVersion="5" minRefreshableVersion="3" useAutoFormatting="1" itemPrintTitles="1" createdVersion="5" indent="0" outline="1" outlineData="1" multipleFieldFilters="0" chartFormat="1">
  <location ref="O5:W36" firstHeaderRow="0" firstDataRow="1" firstDataCol="1"/>
  <pivotFields count="10">
    <pivotField axis="axisRow" numFmtId="14" showAll="0" sortType="descending" defaultSubtotal="0">
      <items count="110">
        <item x="0"/>
        <item x="1"/>
        <item x="2"/>
        <item x="3"/>
        <item x="4"/>
        <item x="5"/>
        <item x="6"/>
        <item x="7"/>
        <item x="8"/>
        <item x="9"/>
        <item m="1" x="36"/>
        <item m="1" x="64"/>
        <item m="1" x="88"/>
        <item m="1" x="13"/>
        <item m="1" x="45"/>
        <item m="1" x="70"/>
        <item m="1" x="96"/>
        <item m="1" x="49"/>
        <item m="1" x="73"/>
        <item m="1" x="99"/>
        <item m="1" x="23"/>
        <item m="1" x="53"/>
        <item m="1" x="76"/>
        <item m="1" x="55"/>
        <item m="1" x="78"/>
        <item m="1" x="95"/>
        <item m="1" x="20"/>
        <item m="1" x="47"/>
        <item m="1" x="22"/>
        <item m="1" x="51"/>
        <item m="1" x="74"/>
        <item m="1" x="100"/>
        <item m="1" x="25"/>
        <item m="1" x="103"/>
        <item m="1" x="28"/>
        <item m="1" x="56"/>
        <item m="1" x="79"/>
        <item m="1" x="105"/>
        <item m="1" x="82"/>
        <item m="1" x="107"/>
        <item m="1" x="31"/>
        <item m="1" x="59"/>
        <item m="1" x="85"/>
        <item m="1" x="61"/>
        <item m="1" x="86"/>
        <item m="1" x="11"/>
        <item m="1" x="35"/>
        <item m="1" x="63"/>
        <item m="1" x="30"/>
        <item m="1" x="58"/>
        <item m="1" x="83"/>
        <item m="1" x="108"/>
        <item m="1" x="32"/>
        <item m="1" x="10"/>
        <item m="1" x="34"/>
        <item m="1" x="62"/>
        <item m="1" x="87"/>
        <item m="1" x="12"/>
        <item m="1" x="89"/>
        <item m="1" x="14"/>
        <item m="1" x="37"/>
        <item m="1" x="65"/>
        <item m="1" x="91"/>
        <item m="1" x="92"/>
        <item m="1" x="16"/>
        <item m="1" x="40"/>
        <item m="1" x="67"/>
        <item m="1" x="42"/>
        <item m="1" x="90"/>
        <item m="1" x="15"/>
        <item m="1" x="38"/>
        <item m="1" x="66"/>
        <item m="1" x="39"/>
        <item m="1" x="93"/>
        <item m="1" x="17"/>
        <item m="1" x="41"/>
        <item m="1" x="18"/>
        <item m="1" x="43"/>
        <item m="1" x="68"/>
        <item m="1" x="94"/>
        <item m="1" x="19"/>
        <item m="1" x="48"/>
        <item m="1" x="72"/>
        <item m="1" x="98"/>
        <item m="1" x="52"/>
        <item m="1" x="75"/>
        <item m="1" x="101"/>
        <item m="1" x="26"/>
        <item m="1" x="44"/>
        <item m="1" x="69"/>
        <item m="1" x="46"/>
        <item m="1" x="71"/>
        <item m="1" x="97"/>
        <item m="1" x="21"/>
        <item m="1" x="50"/>
        <item m="1" x="24"/>
        <item m="1" x="54"/>
        <item m="1" x="77"/>
        <item m="1" x="102"/>
        <item m="1" x="27"/>
        <item m="1" x="104"/>
        <item m="1" x="29"/>
        <item m="1" x="57"/>
        <item m="1" x="81"/>
        <item m="1" x="106"/>
        <item m="1" x="84"/>
        <item m="1" x="109"/>
        <item m="1" x="33"/>
        <item m="1" x="60"/>
        <item m="1" x="80"/>
      </items>
    </pivotField>
    <pivotField axis="axisRow" showAll="0" sortType="ascending" defaultSubtotal="0">
      <items count="31">
        <item sd="0" x="17"/>
        <item sd="0" x="0"/>
        <item sd="0" x="11"/>
        <item sd="0" x="8"/>
        <item sd="0" x="3"/>
        <item sd="0" x="5"/>
        <item sd="0" x="25"/>
        <item sd="0" x="22"/>
        <item sd="0" x="2"/>
        <item sd="0" x="23"/>
        <item sd="0" x="18"/>
        <item sd="0" x="6"/>
        <item sd="0" x="21"/>
        <item sd="0" x="24"/>
        <item sd="0" m="1" x="30"/>
        <item sd="0" x="7"/>
        <item sd="0" x="26"/>
        <item sd="0" x="20"/>
        <item sd="0" x="27"/>
        <item sd="0" x="1"/>
        <item sd="0" x="4"/>
        <item sd="0" x="13"/>
        <item sd="0" x="19"/>
        <item sd="0" x="9"/>
        <item sd="0" x="15"/>
        <item sd="0" x="16"/>
        <item sd="0" x="12"/>
        <item sd="0" x="28"/>
        <item sd="0" x="29"/>
        <item sd="0" x="14"/>
        <item sd="0" x="10"/>
      </items>
    </pivotField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</pivotFields>
  <rowFields count="2">
    <field x="1"/>
    <field x="0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加總 - 外資買賣超(張)" fld="2" baseField="0" baseItem="0"/>
    <dataField name="加總 - 自營買賣超(張)" fld="4" baseField="0" baseItem="0"/>
    <dataField name="加總 - 投信買賣超(張)" fld="3" baseField="0" baseItem="0"/>
    <dataField name="加總 - 合計買賣超(張)" fld="5" baseField="0" baseItem="0"/>
    <dataField name="計數 - 融資減少(張)" fld="7" subtotal="count" baseField="0" baseItem="0"/>
    <dataField name="計數 - 融資增加(張)" fld="6" subtotal="count" baseField="0" baseItem="0"/>
    <dataField name="計數 - 融券增加(張)" fld="8" subtotal="count" baseField="0" baseItem="0"/>
    <dataField name="計數 - 融券減少(張)" fld="9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10" dataOnRows="1" applyNumberFormats="0" applyBorderFormats="0" applyFontFormats="0" applyPatternFormats="0" applyAlignmentFormats="0" applyWidthHeightFormats="1" dataCaption="數值" updatedVersion="5" minRefreshableVersion="3" useAutoFormatting="1" itemPrintTitles="1" createdVersion="5" indent="0" outline="1" outlineData="1" multipleFieldFilters="0" chartFormat="4">
  <location ref="A4:B25" firstHeaderRow="1" firstDataRow="1" firstDataCol="1" rowPageCount="2" colPageCount="1"/>
  <pivotFields count="63">
    <pivotField axis="axisPage" showAll="0">
      <items count="30">
        <item x="17"/>
        <item x="0"/>
        <item x="11"/>
        <item x="8"/>
        <item x="3"/>
        <item x="5"/>
        <item x="26"/>
        <item x="22"/>
        <item x="2"/>
        <item x="23"/>
        <item x="18"/>
        <item x="6"/>
        <item x="21"/>
        <item x="25"/>
        <item x="7"/>
        <item x="27"/>
        <item x="20"/>
        <item x="1"/>
        <item x="4"/>
        <item x="13"/>
        <item x="19"/>
        <item x="9"/>
        <item x="15"/>
        <item x="16"/>
        <item x="12"/>
        <item x="24"/>
        <item x="14"/>
        <item x="10"/>
        <item x="28"/>
        <item t="default"/>
      </items>
    </pivotField>
    <pivotField axis="axisPage" showAll="0">
      <items count="30">
        <item sd="0" x="12"/>
        <item x="9"/>
        <item x="27"/>
        <item x="11"/>
        <item x="6"/>
        <item x="21"/>
        <item x="22"/>
        <item x="3"/>
        <item x="8"/>
        <item x="19"/>
        <item x="13"/>
        <item x="24"/>
        <item x="25"/>
        <item x="20"/>
        <item x="10"/>
        <item x="0"/>
        <item x="15"/>
        <item x="14"/>
        <item x="16"/>
        <item x="7"/>
        <item x="17"/>
        <item x="2"/>
        <item x="5"/>
        <item x="23"/>
        <item x="18"/>
        <item x="4"/>
        <item x="1"/>
        <item x="26"/>
        <item x="28"/>
        <item t="default"/>
      </items>
    </pivotField>
    <pivotField dataField="1" numFmtId="44" showAll="0" defaultSubtotal="0"/>
    <pivotField dataField="1" numFmtId="44" showAll="0" defaultSubtotal="0"/>
    <pivotField dataField="1" numFmtId="44" showAll="0" defaultSubtotal="0"/>
    <pivotField dataField="1" numFmtId="44" showAll="0" defaultSubtotal="0"/>
    <pivotField dataField="1" numFmtId="44" showAll="0" defaultSubtotal="0"/>
    <pivotField dataField="1" numFmtId="44" showAll="0" defaultSubtotal="0"/>
    <pivotField dataField="1" numFmtId="44" showAll="0" defaultSubtotal="0"/>
    <pivotField dataField="1" numFmtId="44" showAll="0" defaultSubtotal="0"/>
    <pivotField dataField="1" numFmtId="44" showAll="0" defaultSubtotal="0"/>
    <pivotField dataField="1" numFmtId="44" showAll="0" defaultSubtotal="0"/>
    <pivotField dataField="1" numFmtId="44" showAll="0" defaultSubtotal="0"/>
    <pivotField dataField="1" numFmtId="44" showAll="0" defaultSubtotal="0"/>
    <pivotField dataField="1" showAll="0" defaultSubtotal="0"/>
    <pivotField dataField="1" numFmtId="44" showAll="0" defaultSubtotal="0"/>
    <pivotField dataField="1" numFmtId="44" showAll="0" defaultSubtotal="0"/>
    <pivotField dataField="1" numFmtId="44" showAll="0" defaultSubtotal="0"/>
    <pivotField dataField="1" numFmtId="44" showAll="0" defaultSubtotal="0"/>
    <pivotField dataField="1" numFmtId="44" showAll="0" defaultSubtotal="0"/>
    <pivotField dataField="1" numFmtId="44" showAll="0" defaultSubtotal="0"/>
    <pivotField dataField="1" showAll="0" defaultSubtotal="0"/>
    <pivotField dataField="1" numFmtId="44" showAll="0" defaultSubtota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 defaultSubtotal="0"/>
    <pivotField numFmtId="44" showAll="0" defaultSubtotal="0"/>
    <pivotField numFmtId="44" showAll="0" defaultSubtotal="0"/>
    <pivotField numFmtId="44" showAll="0" defaultSubtotal="0"/>
    <pivotField numFmtId="44" showAll="0" defaultSubtotal="0"/>
    <pivotField numFmtId="44" showAll="0" defaultSubtotal="0"/>
    <pivotField numFmtId="44" showAll="0" defaultSubtotal="0"/>
    <pivotField numFmtId="44" showAll="0" defaultSubtotal="0"/>
    <pivotField numFmtId="44" showAll="0" defaultSubtotal="0"/>
    <pivotField numFmtId="44" showAll="0" defaultSubtotal="0"/>
    <pivotField numFmtId="44" showAll="0" defaultSubtotal="0"/>
    <pivotField numFmtId="44" showAll="0" defaultSubtotal="0"/>
    <pivotField showAll="0" defaultSubtotal="0"/>
    <pivotField numFmtId="44" showAll="0" defaultSubtota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 defaultSubtotal="0"/>
    <pivotField numFmtId="44" showAll="0" defaultSubtotal="0"/>
    <pivotField numFmtId="44" showAll="0" defaultSubtotal="0"/>
    <pivotField numFmtId="44" showAll="0" defaultSubtotal="0"/>
    <pivotField numFmtId="44" showAll="0" defaultSubtotal="0"/>
    <pivotField numFmtId="44" showAll="0" defaultSubtotal="0"/>
    <pivotField numFmtId="44" showAll="0" defaultSubtotal="0"/>
    <pivotField numFmtId="44" showAll="0" defaultSubtotal="0"/>
    <pivotField numFmtId="44" showAll="0" defaultSubtotal="0"/>
    <pivotField numFmtId="44" showAll="0" defaultSubtotal="0"/>
    <pivotField numFmtId="44" showAll="0" defaultSubtotal="0"/>
    <pivotField numFmtId="44" showAll="0" defaultSubtotal="0"/>
    <pivotField showAll="0" defaultSubtotal="0"/>
    <pivotField numFmtId="44" showAll="0" defaultSubtotal="0"/>
  </pivotFields>
  <rowFields count="1">
    <field x="-2"/>
  </rowFields>
  <rowItems count="2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</rowItems>
  <colItems count="1">
    <i/>
  </colItems>
  <pageFields count="2">
    <pageField fld="1" item="4" hier="-1"/>
    <pageField fld="0" hier="-1"/>
  </pageFields>
  <dataFields count="21">
    <dataField name="加總 - 4/25-down" fld="2" baseField="0" baseItem="0"/>
    <dataField name="加總 - 5/2-down" fld="3" baseField="0" baseItem="0"/>
    <dataField name="加總 - 5/9-down" fld="4" baseField="0" baseItem="0"/>
    <dataField name="加總 - 5/16-down" fld="5" baseField="0" baseItem="0"/>
    <dataField name="加總 - 5/23-down" fld="6" baseField="0" baseItem="0"/>
    <dataField name="加總 - 5/30-down" fld="7" baseField="0" baseItem="0"/>
    <dataField name="加總 - 6/6-down" fld="8" baseField="0" baseItem="0"/>
    <dataField name="加總 - 6/13-down" fld="9" baseField="0" baseItem="0"/>
    <dataField name="加總 - 6/20-down" fld="10" baseField="0" baseItem="0"/>
    <dataField name="加總 - 6/27-down" fld="11" baseField="0" baseItem="0"/>
    <dataField name="加總 - 7/11-down" fld="12" baseField="0" baseItem="0"/>
    <dataField name="加總 - 7/18-down" fld="13" baseField="0" baseItem="0"/>
    <dataField name="加總 - 7/25-down" fld="14" baseField="0" baseItem="221601775"/>
    <dataField name="加總 - 8/1-down" fld="15" baseField="0" baseItem="0"/>
    <dataField name="加總 - 8/8-down" fld="16" baseField="0" baseItem="0"/>
    <dataField name="加總 - 8/15-down" fld="17" baseField="0" baseItem="0"/>
    <dataField name="加總 - 8/22-down" fld="18" baseField="0" baseItem="0"/>
    <dataField name="加總 - 8/29-down" fld="19" baseField="0" baseItem="0"/>
    <dataField name="加總 - 9/5-down" fld="20" baseField="0" baseItem="0"/>
    <dataField name="加總 - 9/12-down" fld="21" baseField="0" baseItem="1630576"/>
    <dataField name="加總 - 9/19-down" fld="22" baseField="0" baseItem="0"/>
  </dataFields>
  <chartFormats count="1">
    <chartFormat chart="2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TWT38U" refreshOnLoad="1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prosperity XX_TEJ1_1" connectionId="2" autoFormatId="16" applyNumberFormats="0" applyBorderFormats="0" applyFontFormats="0" applyPatternFormats="0" applyAlignmentFormats="0" applyWidthHeightFormats="0">
  <queryTableRefresh nextId="3">
    <queryTableFields count="2">
      <queryTableField id="1" name="F1" tableColumnId="1"/>
      <queryTableField id="2" name="EA1101 台灣國內景氣對策信號綜合分數-經建會(分數)" tableColumnId="2"/>
    </queryTableFields>
  </queryTableRefresh>
</queryTable>
</file>

<file path=xl/queryTables/queryTable3.xml><?xml version="1.0" encoding="utf-8"?>
<queryTable xmlns="http://schemas.openxmlformats.org/spreadsheetml/2006/main" name="FundRate" refreshOnLoad="1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www.taiwanrate" connectionId="4" autoFormatId="16" applyNumberFormats="0" applyBorderFormats="0" applyFontFormats="1" applyPatternFormats="1" applyAlignmentFormats="0" applyWidthHeightFormats="0"/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表格_prosperity_XX_TEJ1_1" displayName="表格_prosperity_XX_TEJ1_1" ref="C3:D27" tableType="queryTable" totalsRowShown="0">
  <autoFilter ref="C3:D27">
    <filterColumn colId="0" hiddenButton="1"/>
    <filterColumn colId="1" hiddenButton="1"/>
  </autoFilter>
  <tableColumns count="2">
    <tableColumn id="1" uniqueName="1" name="F1" queryTableFieldId="1" dataDxfId="64"/>
    <tableColumn id="2" uniqueName="2" name="EA1101 台灣國內景氣對策信號綜合分數-經建會(分數)" queryTableField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N881"/>
  <sheetViews>
    <sheetView topLeftCell="A155" workbookViewId="0">
      <selection activeCell="B302" sqref="B302"/>
    </sheetView>
  </sheetViews>
  <sheetFormatPr defaultRowHeight="16.5"/>
  <cols>
    <col min="1" max="1" width="44.125" customWidth="1"/>
    <col min="2" max="2" width="9.5" style="28" customWidth="1"/>
    <col min="3" max="3" width="18.375" style="28" customWidth="1"/>
    <col min="4" max="5" width="10.5" style="28" customWidth="1"/>
    <col min="6" max="6" width="11.625" style="28" customWidth="1"/>
    <col min="7" max="8" width="9.5" bestFit="1" customWidth="1"/>
    <col min="9" max="10" width="10.5" customWidth="1"/>
    <col min="11" max="11" width="11.625" bestFit="1" customWidth="1"/>
    <col min="13" max="13" width="14.75" bestFit="1" customWidth="1"/>
  </cols>
  <sheetData>
    <row r="1" spans="1:14" ht="16.5" hidden="1" customHeight="1">
      <c r="A1" t="s">
        <v>380</v>
      </c>
    </row>
    <row r="2" spans="1:14" ht="16.5" hidden="1" customHeight="1">
      <c r="A2" s="28" t="s">
        <v>381</v>
      </c>
    </row>
    <row r="3" spans="1:14" ht="16.5" hidden="1" customHeight="1">
      <c r="A3" s="28" t="s">
        <v>382</v>
      </c>
    </row>
    <row r="4" spans="1:14" ht="16.5" hidden="1" customHeight="1">
      <c r="A4" s="28" t="s">
        <v>383</v>
      </c>
    </row>
    <row r="5" spans="1:14" ht="16.5" hidden="1" customHeight="1">
      <c r="A5" s="28" t="s">
        <v>384</v>
      </c>
    </row>
    <row r="6" spans="1:14" ht="16.5" hidden="1" customHeight="1">
      <c r="A6" s="28" t="s">
        <v>385</v>
      </c>
    </row>
    <row r="7" spans="1:14" ht="16.5" hidden="1" customHeight="1">
      <c r="A7" s="28" t="s">
        <v>386</v>
      </c>
    </row>
    <row r="8" spans="1:14" ht="16.5" hidden="1" customHeight="1">
      <c r="A8" s="28" t="s">
        <v>387</v>
      </c>
    </row>
    <row r="9" spans="1:14" ht="16.5" hidden="1" customHeight="1">
      <c r="A9" s="28" t="s">
        <v>388</v>
      </c>
    </row>
    <row r="10" spans="1:14" ht="16.5" hidden="1" customHeight="1">
      <c r="A10" s="28" t="s">
        <v>389</v>
      </c>
    </row>
    <row r="11" spans="1:14" ht="16.5" hidden="1" customHeight="1">
      <c r="A11" s="28" t="s">
        <v>390</v>
      </c>
    </row>
    <row r="12" spans="1:14">
      <c r="A12" s="28" t="s">
        <v>1266</v>
      </c>
    </row>
    <row r="13" spans="1:14">
      <c r="A13" s="28"/>
      <c r="B13" s="28" t="s">
        <v>67</v>
      </c>
      <c r="C13" s="28" t="s">
        <v>68</v>
      </c>
      <c r="D13" s="28" t="s">
        <v>69</v>
      </c>
      <c r="E13" s="28" t="s">
        <v>70</v>
      </c>
      <c r="F13" s="28" t="s">
        <v>71</v>
      </c>
      <c r="M13" s="13"/>
      <c r="N13" s="13"/>
    </row>
    <row r="14" spans="1:14">
      <c r="A14" s="28"/>
      <c r="B14" s="28">
        <v>6116</v>
      </c>
      <c r="C14" s="28" t="s">
        <v>554</v>
      </c>
      <c r="D14" s="13">
        <v>25978000</v>
      </c>
      <c r="E14" s="13">
        <v>3179000</v>
      </c>
      <c r="F14" s="13">
        <v>22799000</v>
      </c>
      <c r="L14" s="13"/>
      <c r="M14" s="14"/>
    </row>
    <row r="15" spans="1:14">
      <c r="A15" s="28"/>
      <c r="B15" s="28" t="s">
        <v>353</v>
      </c>
      <c r="C15" s="28" t="s">
        <v>631</v>
      </c>
      <c r="D15" s="13">
        <v>8656000</v>
      </c>
      <c r="E15" s="13">
        <v>218000</v>
      </c>
      <c r="F15" s="13">
        <v>8438000</v>
      </c>
      <c r="L15" s="13"/>
      <c r="M15" s="14"/>
    </row>
    <row r="16" spans="1:14">
      <c r="A16" s="28"/>
      <c r="B16" s="28">
        <v>2448</v>
      </c>
      <c r="C16" s="28" t="s">
        <v>147</v>
      </c>
      <c r="D16" s="13">
        <v>7376000</v>
      </c>
      <c r="E16" s="13">
        <v>385000</v>
      </c>
      <c r="F16" s="13">
        <v>6991000</v>
      </c>
      <c r="L16" s="13"/>
      <c r="M16" s="14"/>
    </row>
    <row r="17" spans="1:13">
      <c r="A17" s="28"/>
      <c r="B17" s="28">
        <v>2002</v>
      </c>
      <c r="C17" s="28" t="s">
        <v>143</v>
      </c>
      <c r="D17" s="13">
        <v>9343000</v>
      </c>
      <c r="E17" s="13">
        <v>2375749</v>
      </c>
      <c r="F17" s="13">
        <v>6967251</v>
      </c>
      <c r="L17" s="13"/>
      <c r="M17" s="14"/>
    </row>
    <row r="18" spans="1:13">
      <c r="A18" s="28"/>
      <c r="B18" s="28">
        <v>2882</v>
      </c>
      <c r="C18" s="28" t="s">
        <v>83</v>
      </c>
      <c r="D18" s="13">
        <v>10900600</v>
      </c>
      <c r="E18" s="13">
        <v>4041476</v>
      </c>
      <c r="F18" s="13">
        <v>6859124</v>
      </c>
      <c r="L18" s="13"/>
      <c r="M18" s="14"/>
    </row>
    <row r="19" spans="1:13">
      <c r="A19" s="28"/>
      <c r="B19" s="28" t="s">
        <v>166</v>
      </c>
      <c r="C19" s="28" t="s">
        <v>642</v>
      </c>
      <c r="D19" s="13">
        <v>7645000</v>
      </c>
      <c r="E19" s="13">
        <v>1316000</v>
      </c>
      <c r="F19" s="13">
        <v>6329000</v>
      </c>
      <c r="L19" s="13"/>
      <c r="M19" s="14"/>
    </row>
    <row r="20" spans="1:13">
      <c r="A20" s="28"/>
      <c r="B20" s="28">
        <v>2883</v>
      </c>
      <c r="C20" s="28" t="s">
        <v>75</v>
      </c>
      <c r="D20" s="13">
        <v>9467000</v>
      </c>
      <c r="E20" s="13">
        <v>4355014</v>
      </c>
      <c r="F20" s="13">
        <v>5111986</v>
      </c>
      <c r="L20" s="13"/>
      <c r="M20" s="14"/>
    </row>
    <row r="21" spans="1:13">
      <c r="A21" s="28"/>
      <c r="B21" s="28">
        <v>2888</v>
      </c>
      <c r="C21" s="28" t="s">
        <v>153</v>
      </c>
      <c r="D21" s="13">
        <v>7728000</v>
      </c>
      <c r="E21" s="13">
        <v>2759000</v>
      </c>
      <c r="F21" s="13">
        <v>4969000</v>
      </c>
      <c r="L21" s="13"/>
      <c r="M21" s="14"/>
    </row>
    <row r="22" spans="1:13">
      <c r="A22" s="28"/>
      <c r="B22" s="28">
        <v>2881</v>
      </c>
      <c r="C22" s="28" t="s">
        <v>142</v>
      </c>
      <c r="D22" s="13">
        <v>9809000</v>
      </c>
      <c r="E22" s="13">
        <v>5843877</v>
      </c>
      <c r="F22" s="13">
        <v>3965123</v>
      </c>
      <c r="L22" s="13"/>
      <c r="M22" s="14"/>
    </row>
    <row r="23" spans="1:13">
      <c r="A23" s="28"/>
      <c r="B23" s="28" t="s">
        <v>810</v>
      </c>
      <c r="C23" s="28" t="s">
        <v>811</v>
      </c>
      <c r="D23" s="13">
        <v>3483000</v>
      </c>
      <c r="E23" s="13">
        <v>11000</v>
      </c>
      <c r="F23" s="13">
        <v>3472000</v>
      </c>
      <c r="L23" s="13"/>
      <c r="M23" s="14"/>
    </row>
    <row r="24" spans="1:13">
      <c r="A24" s="28"/>
      <c r="B24" s="28">
        <v>2371</v>
      </c>
      <c r="C24" s="28" t="s">
        <v>703</v>
      </c>
      <c r="D24" s="13">
        <v>4677000</v>
      </c>
      <c r="E24" s="13">
        <v>1415000</v>
      </c>
      <c r="F24" s="13">
        <v>3262000</v>
      </c>
      <c r="L24" s="13"/>
      <c r="M24" s="14"/>
    </row>
    <row r="25" spans="1:13">
      <c r="A25" s="28"/>
      <c r="B25" s="28">
        <v>2823</v>
      </c>
      <c r="C25" s="28" t="s">
        <v>112</v>
      </c>
      <c r="D25" s="13">
        <v>8170000</v>
      </c>
      <c r="E25" s="13">
        <v>4965419</v>
      </c>
      <c r="F25" s="13">
        <v>3204581</v>
      </c>
      <c r="L25" s="13"/>
      <c r="M25" s="14"/>
    </row>
    <row r="26" spans="1:13">
      <c r="A26" s="28"/>
      <c r="B26" s="28">
        <v>2884</v>
      </c>
      <c r="C26" s="28" t="s">
        <v>76</v>
      </c>
      <c r="D26" s="13">
        <v>5616400</v>
      </c>
      <c r="E26" s="13">
        <v>2461202</v>
      </c>
      <c r="F26" s="13">
        <v>3155198</v>
      </c>
      <c r="L26" s="13"/>
      <c r="M26" s="14"/>
    </row>
    <row r="27" spans="1:13">
      <c r="A27" s="28"/>
      <c r="B27" s="28">
        <v>2618</v>
      </c>
      <c r="C27" s="28" t="s">
        <v>155</v>
      </c>
      <c r="D27" s="13">
        <v>4391000</v>
      </c>
      <c r="E27" s="13">
        <v>1237466</v>
      </c>
      <c r="F27" s="13">
        <v>3153534</v>
      </c>
      <c r="L27" s="13"/>
      <c r="M27" s="14"/>
    </row>
    <row r="28" spans="1:13">
      <c r="A28" s="28"/>
      <c r="B28" s="28">
        <v>1305</v>
      </c>
      <c r="C28" s="28" t="s">
        <v>704</v>
      </c>
      <c r="D28" s="13">
        <v>3961000</v>
      </c>
      <c r="E28" s="13">
        <v>1050000</v>
      </c>
      <c r="F28" s="13">
        <v>2911000</v>
      </c>
      <c r="L28" s="13"/>
      <c r="M28" s="14"/>
    </row>
    <row r="29" spans="1:13">
      <c r="A29" s="28"/>
      <c r="B29" s="28">
        <v>8112</v>
      </c>
      <c r="C29" s="28" t="s">
        <v>738</v>
      </c>
      <c r="D29" s="13">
        <v>3361000</v>
      </c>
      <c r="E29" s="13">
        <v>630000</v>
      </c>
      <c r="F29" s="13">
        <v>2731000</v>
      </c>
      <c r="L29" s="13"/>
      <c r="M29" s="14"/>
    </row>
    <row r="30" spans="1:13">
      <c r="A30" s="28"/>
      <c r="B30" s="28">
        <v>1310</v>
      </c>
      <c r="C30" s="28" t="s">
        <v>878</v>
      </c>
      <c r="D30" s="13">
        <v>3455000</v>
      </c>
      <c r="E30" s="13">
        <v>840000</v>
      </c>
      <c r="F30" s="13">
        <v>2615000</v>
      </c>
      <c r="L30" s="13"/>
      <c r="M30" s="14"/>
    </row>
    <row r="31" spans="1:13">
      <c r="A31" s="28"/>
      <c r="B31" s="28">
        <v>5469</v>
      </c>
      <c r="C31" s="28" t="s">
        <v>723</v>
      </c>
      <c r="D31" s="13">
        <v>2556000</v>
      </c>
      <c r="E31" s="13">
        <v>187000</v>
      </c>
      <c r="F31" s="13">
        <v>2369000</v>
      </c>
      <c r="L31" s="13"/>
      <c r="M31" s="14"/>
    </row>
    <row r="32" spans="1:13">
      <c r="A32" s="28"/>
      <c r="B32" s="28">
        <v>1312</v>
      </c>
      <c r="C32" s="28" t="s">
        <v>782</v>
      </c>
      <c r="D32" s="13">
        <v>3976000</v>
      </c>
      <c r="E32" s="13">
        <v>1698000</v>
      </c>
      <c r="F32" s="13">
        <v>2278000</v>
      </c>
      <c r="L32" s="13"/>
      <c r="M32" s="14"/>
    </row>
    <row r="33" spans="1:13">
      <c r="A33" s="28"/>
      <c r="B33" s="28">
        <v>2325</v>
      </c>
      <c r="C33" s="28" t="s">
        <v>78</v>
      </c>
      <c r="D33" s="13">
        <v>6910000</v>
      </c>
      <c r="E33" s="13">
        <v>4752206</v>
      </c>
      <c r="F33" s="13">
        <v>2157794</v>
      </c>
      <c r="L33" s="13"/>
      <c r="M33" s="14"/>
    </row>
    <row r="34" spans="1:13">
      <c r="A34" s="28"/>
      <c r="B34" s="28">
        <v>3706</v>
      </c>
      <c r="C34" s="28" t="s">
        <v>563</v>
      </c>
      <c r="D34" s="13">
        <v>2683000</v>
      </c>
      <c r="E34" s="13">
        <v>842159</v>
      </c>
      <c r="F34" s="13">
        <v>1840841</v>
      </c>
      <c r="L34" s="13"/>
      <c r="M34" s="14"/>
    </row>
    <row r="35" spans="1:13">
      <c r="A35" s="28"/>
      <c r="B35" s="28">
        <v>2023</v>
      </c>
      <c r="C35" s="28" t="s">
        <v>598</v>
      </c>
      <c r="D35" s="13">
        <v>3005000</v>
      </c>
      <c r="E35" s="13">
        <v>1369000</v>
      </c>
      <c r="F35" s="13">
        <v>1636000</v>
      </c>
      <c r="L35" s="13"/>
      <c r="M35" s="14"/>
    </row>
    <row r="36" spans="1:13">
      <c r="A36" s="28" t="s">
        <v>705</v>
      </c>
      <c r="B36" s="28">
        <v>2301</v>
      </c>
      <c r="C36" s="28" t="s">
        <v>100</v>
      </c>
      <c r="D36" s="13">
        <v>6625000</v>
      </c>
      <c r="E36" s="13">
        <v>5051782</v>
      </c>
      <c r="F36" s="13">
        <v>1573218</v>
      </c>
      <c r="L36" s="13"/>
      <c r="M36" s="14"/>
    </row>
    <row r="37" spans="1:13">
      <c r="A37" s="28"/>
      <c r="B37" s="28">
        <v>2886</v>
      </c>
      <c r="C37" s="28" t="s">
        <v>90</v>
      </c>
      <c r="D37" s="13">
        <v>5715000</v>
      </c>
      <c r="E37" s="13">
        <v>4147744</v>
      </c>
      <c r="F37" s="13">
        <v>1567256</v>
      </c>
      <c r="L37" s="13"/>
      <c r="M37" s="14"/>
    </row>
    <row r="38" spans="1:13">
      <c r="A38" s="28"/>
      <c r="B38" s="28">
        <v>3673</v>
      </c>
      <c r="C38" s="28" t="s">
        <v>918</v>
      </c>
      <c r="D38" s="13">
        <v>2416000</v>
      </c>
      <c r="E38" s="13">
        <v>875000</v>
      </c>
      <c r="F38" s="13">
        <v>1541000</v>
      </c>
      <c r="L38" s="13"/>
      <c r="M38" s="14"/>
    </row>
    <row r="39" spans="1:13">
      <c r="A39" s="28"/>
      <c r="B39" s="28">
        <v>2352</v>
      </c>
      <c r="C39" s="28" t="s">
        <v>558</v>
      </c>
      <c r="D39" s="13">
        <v>2136000</v>
      </c>
      <c r="E39" s="13">
        <v>644000</v>
      </c>
      <c r="F39" s="13">
        <v>1492000</v>
      </c>
      <c r="L39" s="13"/>
      <c r="M39" s="14"/>
    </row>
    <row r="40" spans="1:13">
      <c r="A40" s="28"/>
      <c r="B40" s="28">
        <v>5880</v>
      </c>
      <c r="C40" s="28" t="s">
        <v>109</v>
      </c>
      <c r="D40" s="13">
        <v>4225000</v>
      </c>
      <c r="E40" s="13">
        <v>2751699</v>
      </c>
      <c r="F40" s="13">
        <v>1473301</v>
      </c>
      <c r="L40" s="13"/>
      <c r="M40" s="14"/>
    </row>
    <row r="41" spans="1:13">
      <c r="A41" s="28"/>
      <c r="B41" s="28">
        <v>2014</v>
      </c>
      <c r="C41" s="28" t="s">
        <v>983</v>
      </c>
      <c r="D41" s="13">
        <v>2980000</v>
      </c>
      <c r="E41" s="13">
        <v>1529000</v>
      </c>
      <c r="F41" s="13">
        <v>1451000</v>
      </c>
      <c r="L41" s="13"/>
      <c r="M41" s="14"/>
    </row>
    <row r="42" spans="1:13">
      <c r="A42" s="28"/>
      <c r="B42" s="28">
        <v>2609</v>
      </c>
      <c r="C42" s="28" t="s">
        <v>947</v>
      </c>
      <c r="D42" s="13">
        <v>2030000</v>
      </c>
      <c r="E42" s="13">
        <v>585664</v>
      </c>
      <c r="F42" s="13">
        <v>1444336</v>
      </c>
      <c r="L42" s="13"/>
      <c r="M42" s="14"/>
    </row>
    <row r="43" spans="1:13">
      <c r="A43" s="28"/>
      <c r="B43" s="28">
        <v>2834</v>
      </c>
      <c r="C43" s="28" t="s">
        <v>104</v>
      </c>
      <c r="D43" s="13">
        <v>2681000</v>
      </c>
      <c r="E43" s="13">
        <v>1276623</v>
      </c>
      <c r="F43" s="13">
        <v>1404377</v>
      </c>
      <c r="L43" s="13"/>
      <c r="M43" s="14"/>
    </row>
    <row r="44" spans="1:13">
      <c r="A44" s="28"/>
      <c r="B44" s="28">
        <v>2867</v>
      </c>
      <c r="C44" s="28" t="s">
        <v>587</v>
      </c>
      <c r="D44" s="13">
        <v>1445000</v>
      </c>
      <c r="E44" s="13">
        <v>87000</v>
      </c>
      <c r="F44" s="13">
        <v>1358000</v>
      </c>
      <c r="L44" s="13"/>
      <c r="M44" s="14"/>
    </row>
    <row r="45" spans="1:13">
      <c r="A45" s="28"/>
      <c r="B45" s="28">
        <v>2029</v>
      </c>
      <c r="C45" s="28" t="s">
        <v>768</v>
      </c>
      <c r="D45" s="13">
        <v>1568000</v>
      </c>
      <c r="E45" s="13">
        <v>250794</v>
      </c>
      <c r="F45" s="13">
        <v>1317206</v>
      </c>
      <c r="L45" s="13"/>
      <c r="M45" s="14"/>
    </row>
    <row r="46" spans="1:13">
      <c r="A46" s="28"/>
      <c r="B46" s="28">
        <v>9945</v>
      </c>
      <c r="C46" s="28" t="s">
        <v>115</v>
      </c>
      <c r="D46" s="13">
        <v>1921000</v>
      </c>
      <c r="E46" s="13">
        <v>636000</v>
      </c>
      <c r="F46" s="13">
        <v>1285000</v>
      </c>
      <c r="L46" s="13"/>
      <c r="M46" s="14"/>
    </row>
    <row r="47" spans="1:13">
      <c r="A47" s="28"/>
      <c r="B47" s="28">
        <v>2610</v>
      </c>
      <c r="C47" s="28" t="s">
        <v>148</v>
      </c>
      <c r="D47" s="13">
        <v>2610000</v>
      </c>
      <c r="E47" s="13">
        <v>1448883</v>
      </c>
      <c r="F47" s="13">
        <v>1161117</v>
      </c>
      <c r="L47" s="13"/>
      <c r="M47" s="14"/>
    </row>
    <row r="48" spans="1:13">
      <c r="A48" s="28"/>
      <c r="B48" s="28">
        <v>3231</v>
      </c>
      <c r="C48" s="28" t="s">
        <v>79</v>
      </c>
      <c r="D48" s="13">
        <v>4853000</v>
      </c>
      <c r="E48" s="13">
        <v>3734992</v>
      </c>
      <c r="F48" s="13">
        <v>1118008</v>
      </c>
      <c r="L48" s="13"/>
      <c r="M48" s="14"/>
    </row>
    <row r="49" spans="1:13">
      <c r="A49" s="28"/>
      <c r="B49" s="28">
        <v>2515</v>
      </c>
      <c r="C49" s="28" t="s">
        <v>981</v>
      </c>
      <c r="D49" s="13">
        <v>1554000</v>
      </c>
      <c r="E49" s="13">
        <v>533000</v>
      </c>
      <c r="F49" s="13">
        <v>1021000</v>
      </c>
      <c r="L49" s="13"/>
      <c r="M49" s="14"/>
    </row>
    <row r="50" spans="1:13">
      <c r="A50" s="28"/>
      <c r="B50" s="28">
        <v>2439</v>
      </c>
      <c r="C50" s="28" t="s">
        <v>164</v>
      </c>
      <c r="D50" s="13">
        <v>1112000</v>
      </c>
      <c r="E50" s="13">
        <v>131000</v>
      </c>
      <c r="F50" s="13">
        <v>981000</v>
      </c>
      <c r="L50" s="13"/>
      <c r="M50" s="14"/>
    </row>
    <row r="51" spans="1:13">
      <c r="A51" s="28"/>
      <c r="B51" s="28">
        <v>1313</v>
      </c>
      <c r="C51" s="28" t="s">
        <v>835</v>
      </c>
      <c r="D51" s="13">
        <v>1232000</v>
      </c>
      <c r="E51" s="13">
        <v>279000</v>
      </c>
      <c r="F51" s="13">
        <v>953000</v>
      </c>
      <c r="L51" s="13"/>
      <c r="M51" s="14"/>
    </row>
    <row r="52" spans="1:13">
      <c r="A52" s="28"/>
      <c r="B52" s="28">
        <v>2353</v>
      </c>
      <c r="C52" s="28" t="s">
        <v>111</v>
      </c>
      <c r="D52" s="13">
        <v>2372000</v>
      </c>
      <c r="E52" s="13">
        <v>1441074</v>
      </c>
      <c r="F52" s="13">
        <v>930926</v>
      </c>
      <c r="L52" s="13"/>
      <c r="M52" s="14"/>
    </row>
    <row r="53" spans="1:13">
      <c r="A53" s="28"/>
      <c r="B53" s="28">
        <v>1304</v>
      </c>
      <c r="C53" s="28" t="s">
        <v>715</v>
      </c>
      <c r="D53" s="13">
        <v>1004000</v>
      </c>
      <c r="E53" s="13">
        <v>89000</v>
      </c>
      <c r="F53" s="13">
        <v>915000</v>
      </c>
      <c r="L53" s="13"/>
      <c r="M53" s="14"/>
    </row>
    <row r="54" spans="1:13">
      <c r="A54" s="28"/>
      <c r="B54" s="28" t="s">
        <v>1173</v>
      </c>
      <c r="C54" s="28" t="s">
        <v>1174</v>
      </c>
      <c r="D54" s="13">
        <v>861000</v>
      </c>
      <c r="E54" s="13">
        <v>0</v>
      </c>
      <c r="F54" s="13">
        <v>861000</v>
      </c>
      <c r="L54" s="13"/>
      <c r="M54" s="14"/>
    </row>
    <row r="55" spans="1:13">
      <c r="A55" s="28"/>
      <c r="B55" s="28">
        <v>6269</v>
      </c>
      <c r="C55" s="28" t="s">
        <v>157</v>
      </c>
      <c r="D55" s="13">
        <v>1559000</v>
      </c>
      <c r="E55" s="13">
        <v>708052</v>
      </c>
      <c r="F55" s="13">
        <v>850948</v>
      </c>
      <c r="L55" s="13"/>
      <c r="M55" s="14"/>
    </row>
    <row r="56" spans="1:13">
      <c r="A56" s="28"/>
      <c r="B56" s="28">
        <v>2474</v>
      </c>
      <c r="C56" s="28" t="s">
        <v>86</v>
      </c>
      <c r="D56" s="13">
        <v>1430000</v>
      </c>
      <c r="E56" s="13">
        <v>660534</v>
      </c>
      <c r="F56" s="13">
        <v>769466</v>
      </c>
      <c r="L56" s="13"/>
      <c r="M56" s="14"/>
    </row>
    <row r="57" spans="1:13">
      <c r="A57" s="28"/>
      <c r="B57" s="28">
        <v>1710</v>
      </c>
      <c r="C57" s="28" t="s">
        <v>935</v>
      </c>
      <c r="D57" s="13">
        <v>903000</v>
      </c>
      <c r="E57" s="13">
        <v>161000</v>
      </c>
      <c r="F57" s="13">
        <v>742000</v>
      </c>
      <c r="L57" s="13"/>
      <c r="M57" s="14"/>
    </row>
    <row r="58" spans="1:13">
      <c r="A58" s="28"/>
      <c r="B58" s="28" t="s">
        <v>937</v>
      </c>
      <c r="C58" s="28" t="s">
        <v>938</v>
      </c>
      <c r="D58" s="13">
        <v>755000</v>
      </c>
      <c r="E58" s="13">
        <v>16000</v>
      </c>
      <c r="F58" s="13">
        <v>739000</v>
      </c>
      <c r="L58" s="13"/>
      <c r="M58" s="14"/>
    </row>
    <row r="59" spans="1:13">
      <c r="A59" s="28"/>
      <c r="B59" s="28">
        <v>3702</v>
      </c>
      <c r="C59" s="28" t="s">
        <v>159</v>
      </c>
      <c r="D59" s="13">
        <v>2260000</v>
      </c>
      <c r="E59" s="13">
        <v>1581608</v>
      </c>
      <c r="F59" s="13">
        <v>678392</v>
      </c>
      <c r="L59" s="13"/>
      <c r="M59" s="14"/>
    </row>
    <row r="60" spans="1:13">
      <c r="A60" s="28"/>
      <c r="B60" s="28">
        <v>2303</v>
      </c>
      <c r="C60" s="28" t="s">
        <v>144</v>
      </c>
      <c r="D60" s="13">
        <v>5089000</v>
      </c>
      <c r="E60" s="13">
        <v>4438394</v>
      </c>
      <c r="F60" s="13">
        <v>650606</v>
      </c>
      <c r="L60" s="13"/>
      <c r="M60" s="14"/>
    </row>
    <row r="61" spans="1:13">
      <c r="A61" s="28" t="s">
        <v>705</v>
      </c>
      <c r="B61" s="28">
        <v>2892</v>
      </c>
      <c r="C61" s="28" t="s">
        <v>151</v>
      </c>
      <c r="D61" s="13">
        <v>9786000</v>
      </c>
      <c r="E61" s="13">
        <v>9189575</v>
      </c>
      <c r="F61" s="13">
        <v>596425</v>
      </c>
      <c r="L61" s="13"/>
      <c r="M61" s="14"/>
    </row>
    <row r="62" spans="1:13">
      <c r="A62" s="28"/>
      <c r="B62" s="28" t="s">
        <v>1177</v>
      </c>
      <c r="C62" s="28" t="s">
        <v>1178</v>
      </c>
      <c r="D62" s="13">
        <v>594000</v>
      </c>
      <c r="E62" s="13">
        <v>4000</v>
      </c>
      <c r="F62" s="13">
        <v>590000</v>
      </c>
      <c r="L62" s="13"/>
      <c r="M62" s="14"/>
    </row>
    <row r="63" spans="1:13">
      <c r="A63" s="28"/>
      <c r="B63" s="28">
        <v>1314</v>
      </c>
      <c r="C63" s="28" t="s">
        <v>941</v>
      </c>
      <c r="D63" s="13">
        <v>1370000</v>
      </c>
      <c r="E63" s="13">
        <v>885000</v>
      </c>
      <c r="F63" s="13">
        <v>485000</v>
      </c>
      <c r="L63" s="13"/>
      <c r="M63" s="14"/>
    </row>
    <row r="64" spans="1:13">
      <c r="A64" s="28"/>
      <c r="B64" s="28">
        <v>3017</v>
      </c>
      <c r="C64" s="28" t="s">
        <v>593</v>
      </c>
      <c r="D64" s="13">
        <v>490000</v>
      </c>
      <c r="E64" s="13">
        <v>7000</v>
      </c>
      <c r="F64" s="13">
        <v>483000</v>
      </c>
      <c r="L64" s="13"/>
      <c r="M64" s="14"/>
    </row>
    <row r="65" spans="1:13">
      <c r="A65" s="28"/>
      <c r="B65" s="28">
        <v>2845</v>
      </c>
      <c r="C65" s="28" t="s">
        <v>746</v>
      </c>
      <c r="D65" s="13">
        <v>553000</v>
      </c>
      <c r="E65" s="13">
        <v>80000</v>
      </c>
      <c r="F65" s="13">
        <v>473000</v>
      </c>
      <c r="L65" s="13"/>
      <c r="M65" s="14"/>
    </row>
    <row r="66" spans="1:13">
      <c r="A66" s="28"/>
      <c r="B66" s="28">
        <v>1301</v>
      </c>
      <c r="C66" s="28" t="s">
        <v>82</v>
      </c>
      <c r="D66" s="13">
        <v>1802000</v>
      </c>
      <c r="E66" s="13">
        <v>1329650</v>
      </c>
      <c r="F66" s="13">
        <v>472350</v>
      </c>
      <c r="L66" s="13"/>
      <c r="M66" s="14"/>
    </row>
    <row r="67" spans="1:13">
      <c r="A67" s="28"/>
      <c r="B67" s="28">
        <v>1605</v>
      </c>
      <c r="C67" s="28" t="s">
        <v>822</v>
      </c>
      <c r="D67" s="13">
        <v>2692000</v>
      </c>
      <c r="E67" s="13">
        <v>2257000</v>
      </c>
      <c r="F67" s="13">
        <v>435000</v>
      </c>
      <c r="L67" s="13"/>
      <c r="M67" s="14"/>
    </row>
    <row r="68" spans="1:13">
      <c r="A68" s="28"/>
      <c r="B68" s="28">
        <v>6176</v>
      </c>
      <c r="C68" s="28" t="s">
        <v>954</v>
      </c>
      <c r="D68" s="13">
        <v>1122000</v>
      </c>
      <c r="E68" s="13">
        <v>691000</v>
      </c>
      <c r="F68" s="13">
        <v>431000</v>
      </c>
      <c r="L68" s="13"/>
      <c r="M68" s="14"/>
    </row>
    <row r="69" spans="1:13">
      <c r="A69" s="28"/>
      <c r="B69" s="28">
        <v>9911</v>
      </c>
      <c r="C69" s="28" t="s">
        <v>821</v>
      </c>
      <c r="D69" s="13">
        <v>903000</v>
      </c>
      <c r="E69" s="13">
        <v>472000</v>
      </c>
      <c r="F69" s="13">
        <v>431000</v>
      </c>
      <c r="L69" s="13"/>
      <c r="M69" s="14"/>
    </row>
    <row r="70" spans="1:13">
      <c r="A70" s="28"/>
      <c r="B70" s="28">
        <v>9933</v>
      </c>
      <c r="C70" s="28" t="s">
        <v>553</v>
      </c>
      <c r="D70" s="13">
        <v>633000</v>
      </c>
      <c r="E70" s="13">
        <v>202000</v>
      </c>
      <c r="F70" s="13">
        <v>431000</v>
      </c>
      <c r="L70" s="13"/>
      <c r="M70" s="14"/>
    </row>
    <row r="71" spans="1:13">
      <c r="A71" s="28"/>
      <c r="B71" s="28">
        <v>2547</v>
      </c>
      <c r="C71" s="28" t="s">
        <v>917</v>
      </c>
      <c r="D71" s="13">
        <v>487000</v>
      </c>
      <c r="E71" s="13">
        <v>71000</v>
      </c>
      <c r="F71" s="13">
        <v>416000</v>
      </c>
      <c r="L71" s="13"/>
      <c r="M71" s="14"/>
    </row>
    <row r="72" spans="1:13">
      <c r="A72" s="28"/>
      <c r="B72" s="28">
        <v>2891</v>
      </c>
      <c r="C72" s="28" t="s">
        <v>141</v>
      </c>
      <c r="D72" s="13">
        <v>5831680</v>
      </c>
      <c r="E72" s="13">
        <v>5416369</v>
      </c>
      <c r="F72" s="13">
        <v>415311</v>
      </c>
      <c r="L72" s="13"/>
      <c r="M72" s="14"/>
    </row>
    <row r="73" spans="1:13">
      <c r="A73" s="28"/>
      <c r="B73" s="28">
        <v>668</v>
      </c>
      <c r="C73" s="28" t="s">
        <v>1172</v>
      </c>
      <c r="D73" s="13">
        <v>415000</v>
      </c>
      <c r="E73" s="13">
        <v>0</v>
      </c>
      <c r="F73" s="13">
        <v>415000</v>
      </c>
      <c r="L73" s="13"/>
      <c r="M73" s="14"/>
    </row>
    <row r="74" spans="1:13">
      <c r="A74" s="28"/>
      <c r="B74" s="28">
        <v>1434</v>
      </c>
      <c r="C74" s="28" t="s">
        <v>124</v>
      </c>
      <c r="D74" s="13">
        <v>843000</v>
      </c>
      <c r="E74" s="13">
        <v>429561</v>
      </c>
      <c r="F74" s="13">
        <v>413439</v>
      </c>
      <c r="L74" s="13"/>
      <c r="M74" s="14"/>
    </row>
    <row r="75" spans="1:13">
      <c r="A75" s="28"/>
      <c r="B75" s="28">
        <v>2006</v>
      </c>
      <c r="C75" s="28" t="s">
        <v>985</v>
      </c>
      <c r="D75" s="13">
        <v>429000</v>
      </c>
      <c r="E75" s="13">
        <v>39000</v>
      </c>
      <c r="F75" s="13">
        <v>390000</v>
      </c>
      <c r="L75" s="13"/>
      <c r="M75" s="14"/>
    </row>
    <row r="76" spans="1:13">
      <c r="A76" s="28"/>
      <c r="B76" s="28">
        <v>6206</v>
      </c>
      <c r="C76" s="28" t="s">
        <v>830</v>
      </c>
      <c r="D76" s="13">
        <v>386000</v>
      </c>
      <c r="E76" s="13">
        <v>0</v>
      </c>
      <c r="F76" s="13">
        <v>386000</v>
      </c>
      <c r="L76" s="13"/>
      <c r="M76" s="14"/>
    </row>
    <row r="77" spans="1:13">
      <c r="A77" s="28"/>
      <c r="B77" s="28">
        <v>1718</v>
      </c>
      <c r="C77" s="28" t="s">
        <v>165</v>
      </c>
      <c r="D77" s="13">
        <v>1041000</v>
      </c>
      <c r="E77" s="13">
        <v>689000</v>
      </c>
      <c r="F77" s="13">
        <v>352000</v>
      </c>
      <c r="L77" s="13"/>
      <c r="M77" s="14"/>
    </row>
    <row r="78" spans="1:13">
      <c r="A78" s="28"/>
      <c r="B78" s="28">
        <v>3545</v>
      </c>
      <c r="C78" s="28" t="s">
        <v>599</v>
      </c>
      <c r="D78" s="13">
        <v>905000</v>
      </c>
      <c r="E78" s="13">
        <v>560000</v>
      </c>
      <c r="F78" s="13">
        <v>345000</v>
      </c>
      <c r="L78" s="13"/>
      <c r="M78" s="14"/>
    </row>
    <row r="79" spans="1:13">
      <c r="A79" s="28"/>
      <c r="B79" s="28">
        <v>2889</v>
      </c>
      <c r="C79" s="28" t="s">
        <v>930</v>
      </c>
      <c r="D79" s="13">
        <v>481000</v>
      </c>
      <c r="E79" s="13">
        <v>138359</v>
      </c>
      <c r="F79" s="13">
        <v>342641</v>
      </c>
      <c r="L79" s="13"/>
      <c r="M79" s="14"/>
    </row>
    <row r="80" spans="1:13">
      <c r="A80" s="28"/>
      <c r="B80" s="28">
        <v>6005</v>
      </c>
      <c r="C80" s="28" t="s">
        <v>702</v>
      </c>
      <c r="D80" s="13">
        <v>339000</v>
      </c>
      <c r="E80" s="13">
        <v>13000</v>
      </c>
      <c r="F80" s="13">
        <v>326000</v>
      </c>
      <c r="L80" s="13"/>
      <c r="M80" s="14"/>
    </row>
    <row r="81" spans="1:13">
      <c r="A81" s="28"/>
      <c r="B81" s="28">
        <v>2368</v>
      </c>
      <c r="C81" s="28" t="s">
        <v>557</v>
      </c>
      <c r="D81" s="13">
        <v>429000</v>
      </c>
      <c r="E81" s="13">
        <v>105000</v>
      </c>
      <c r="F81" s="13">
        <v>324000</v>
      </c>
      <c r="L81" s="13"/>
      <c r="M81" s="14"/>
    </row>
    <row r="82" spans="1:13">
      <c r="A82" s="28"/>
      <c r="B82" s="28">
        <v>6214</v>
      </c>
      <c r="C82" s="28" t="s">
        <v>809</v>
      </c>
      <c r="D82" s="13">
        <v>424000</v>
      </c>
      <c r="E82" s="13">
        <v>118000</v>
      </c>
      <c r="F82" s="13">
        <v>306000</v>
      </c>
      <c r="L82" s="13"/>
      <c r="M82" s="14"/>
    </row>
    <row r="83" spans="1:13">
      <c r="A83" s="28"/>
      <c r="B83" s="28" t="s">
        <v>1262</v>
      </c>
      <c r="C83" s="28" t="s">
        <v>1263</v>
      </c>
      <c r="D83" s="13">
        <v>294000</v>
      </c>
      <c r="E83" s="13">
        <v>0</v>
      </c>
      <c r="F83" s="13">
        <v>294000</v>
      </c>
      <c r="L83" s="13"/>
      <c r="M83" s="14"/>
    </row>
    <row r="84" spans="1:13">
      <c r="A84" s="28"/>
      <c r="B84" s="28">
        <v>2031</v>
      </c>
      <c r="C84" s="28" t="s">
        <v>761</v>
      </c>
      <c r="D84" s="13">
        <v>530000</v>
      </c>
      <c r="E84" s="13">
        <v>237757</v>
      </c>
      <c r="F84" s="13">
        <v>292243</v>
      </c>
      <c r="L84" s="13"/>
      <c r="M84" s="14"/>
    </row>
    <row r="85" spans="1:13">
      <c r="A85" s="28"/>
      <c r="B85" s="28">
        <v>2103</v>
      </c>
      <c r="C85" s="28" t="s">
        <v>757</v>
      </c>
      <c r="D85" s="13">
        <v>739000</v>
      </c>
      <c r="E85" s="13">
        <v>448000</v>
      </c>
      <c r="F85" s="13">
        <v>291000</v>
      </c>
      <c r="L85" s="13"/>
      <c r="M85" s="14"/>
    </row>
    <row r="86" spans="1:13">
      <c r="A86" s="28"/>
      <c r="B86" s="28" t="s">
        <v>671</v>
      </c>
      <c r="C86" s="28" t="s">
        <v>672</v>
      </c>
      <c r="D86" s="13">
        <v>400000</v>
      </c>
      <c r="E86" s="13">
        <v>112000</v>
      </c>
      <c r="F86" s="13">
        <v>288000</v>
      </c>
      <c r="L86" s="13"/>
      <c r="M86" s="14"/>
    </row>
    <row r="87" spans="1:13">
      <c r="A87" s="28"/>
      <c r="B87" s="28">
        <v>6415</v>
      </c>
      <c r="C87" s="28" t="s">
        <v>635</v>
      </c>
      <c r="D87" s="13">
        <v>408000</v>
      </c>
      <c r="E87" s="13">
        <v>121363</v>
      </c>
      <c r="F87" s="13">
        <v>286637</v>
      </c>
      <c r="L87" s="13"/>
      <c r="M87" s="14"/>
    </row>
    <row r="88" spans="1:13">
      <c r="A88" s="28"/>
      <c r="B88" s="28">
        <v>6191</v>
      </c>
      <c r="C88" s="28" t="s">
        <v>759</v>
      </c>
      <c r="D88" s="13">
        <v>846000</v>
      </c>
      <c r="E88" s="13">
        <v>561000</v>
      </c>
      <c r="F88" s="13">
        <v>285000</v>
      </c>
      <c r="L88" s="13"/>
      <c r="M88" s="14"/>
    </row>
    <row r="89" spans="1:13">
      <c r="A89" s="28"/>
      <c r="B89" s="28">
        <v>2548</v>
      </c>
      <c r="C89" s="28" t="s">
        <v>770</v>
      </c>
      <c r="D89" s="13">
        <v>370000</v>
      </c>
      <c r="E89" s="13">
        <v>86000</v>
      </c>
      <c r="F89" s="13">
        <v>284000</v>
      </c>
      <c r="L89" s="13"/>
      <c r="M89" s="14"/>
    </row>
    <row r="90" spans="1:13">
      <c r="A90" s="28"/>
      <c r="B90" s="28">
        <v>1802</v>
      </c>
      <c r="C90" s="28" t="s">
        <v>145</v>
      </c>
      <c r="D90" s="13">
        <v>464000</v>
      </c>
      <c r="E90" s="13">
        <v>181000</v>
      </c>
      <c r="F90" s="13">
        <v>283000</v>
      </c>
      <c r="L90" s="13"/>
      <c r="M90" s="14"/>
    </row>
    <row r="91" spans="1:13">
      <c r="A91" s="28"/>
      <c r="B91" s="28">
        <v>2542</v>
      </c>
      <c r="C91" s="28" t="s">
        <v>152</v>
      </c>
      <c r="D91" s="13">
        <v>616000</v>
      </c>
      <c r="E91" s="13">
        <v>347555</v>
      </c>
      <c r="F91" s="13">
        <v>268445</v>
      </c>
      <c r="L91" s="13"/>
      <c r="M91" s="14"/>
    </row>
    <row r="92" spans="1:13">
      <c r="A92" s="28"/>
      <c r="B92" s="28">
        <v>2206</v>
      </c>
      <c r="C92" s="28" t="s">
        <v>721</v>
      </c>
      <c r="D92" s="13">
        <v>313000</v>
      </c>
      <c r="E92" s="13">
        <v>50000</v>
      </c>
      <c r="F92" s="13">
        <v>263000</v>
      </c>
      <c r="L92" s="13"/>
      <c r="M92" s="14"/>
    </row>
    <row r="93" spans="1:13">
      <c r="A93" s="28"/>
      <c r="B93" s="28">
        <v>1457</v>
      </c>
      <c r="C93" s="28" t="s">
        <v>1045</v>
      </c>
      <c r="D93" s="13">
        <v>270000</v>
      </c>
      <c r="E93" s="13">
        <v>9000</v>
      </c>
      <c r="F93" s="13">
        <v>261000</v>
      </c>
      <c r="L93" s="13"/>
      <c r="M93" s="14"/>
    </row>
    <row r="94" spans="1:13">
      <c r="A94" s="28"/>
      <c r="B94" s="28">
        <v>2633</v>
      </c>
      <c r="C94" s="28" t="s">
        <v>1175</v>
      </c>
      <c r="D94" s="13">
        <v>276000</v>
      </c>
      <c r="E94" s="13">
        <v>19000</v>
      </c>
      <c r="F94" s="13">
        <v>257000</v>
      </c>
      <c r="L94" s="13"/>
      <c r="M94" s="14"/>
    </row>
    <row r="95" spans="1:13">
      <c r="A95" s="28"/>
      <c r="B95" s="28">
        <v>2915</v>
      </c>
      <c r="C95" s="28" t="s">
        <v>156</v>
      </c>
      <c r="D95" s="13">
        <v>1579000</v>
      </c>
      <c r="E95" s="13">
        <v>1324000</v>
      </c>
      <c r="F95" s="13">
        <v>255000</v>
      </c>
      <c r="L95" s="13"/>
      <c r="M95" s="14"/>
    </row>
    <row r="96" spans="1:13">
      <c r="A96" s="28"/>
      <c r="B96" s="28">
        <v>1229</v>
      </c>
      <c r="C96" s="28" t="s">
        <v>806</v>
      </c>
      <c r="D96" s="13">
        <v>310000</v>
      </c>
      <c r="E96" s="13">
        <v>63000</v>
      </c>
      <c r="F96" s="13">
        <v>247000</v>
      </c>
      <c r="L96" s="13"/>
      <c r="M96" s="14"/>
    </row>
    <row r="97" spans="1:13">
      <c r="A97" s="28"/>
      <c r="B97" s="28">
        <v>1582</v>
      </c>
      <c r="C97" s="28" t="s">
        <v>859</v>
      </c>
      <c r="D97" s="13">
        <v>361000</v>
      </c>
      <c r="E97" s="13">
        <v>119000</v>
      </c>
      <c r="F97" s="13">
        <v>242000</v>
      </c>
      <c r="L97" s="13"/>
      <c r="M97" s="14"/>
    </row>
    <row r="98" spans="1:13">
      <c r="A98" s="28"/>
      <c r="B98" s="28">
        <v>2520</v>
      </c>
      <c r="C98" s="28" t="s">
        <v>764</v>
      </c>
      <c r="D98" s="13">
        <v>304000</v>
      </c>
      <c r="E98" s="13">
        <v>70000</v>
      </c>
      <c r="F98" s="13">
        <v>234000</v>
      </c>
      <c r="L98" s="13"/>
      <c r="M98" s="14"/>
    </row>
    <row r="99" spans="1:13">
      <c r="A99" s="28"/>
      <c r="B99" s="28">
        <v>2514</v>
      </c>
      <c r="C99" s="28" t="s">
        <v>819</v>
      </c>
      <c r="D99" s="13">
        <v>230000</v>
      </c>
      <c r="E99" s="13">
        <v>0</v>
      </c>
      <c r="F99" s="13">
        <v>230000</v>
      </c>
      <c r="L99" s="13"/>
      <c r="M99" s="14"/>
    </row>
    <row r="100" spans="1:13">
      <c r="A100" s="28"/>
      <c r="B100" s="28">
        <v>2809</v>
      </c>
      <c r="C100" s="28" t="s">
        <v>737</v>
      </c>
      <c r="D100" s="13">
        <v>570000</v>
      </c>
      <c r="E100" s="13">
        <v>342000</v>
      </c>
      <c r="F100" s="13">
        <v>228000</v>
      </c>
      <c r="L100" s="13"/>
      <c r="M100" s="14"/>
    </row>
    <row r="101" spans="1:13">
      <c r="A101" s="28"/>
      <c r="B101" s="28">
        <v>2392</v>
      </c>
      <c r="C101" s="28" t="s">
        <v>575</v>
      </c>
      <c r="D101" s="13">
        <v>279000</v>
      </c>
      <c r="E101" s="13">
        <v>53000</v>
      </c>
      <c r="F101" s="13">
        <v>226000</v>
      </c>
      <c r="L101" s="13"/>
      <c r="M101" s="14"/>
    </row>
    <row r="102" spans="1:13">
      <c r="A102" s="28"/>
      <c r="B102" s="28">
        <v>2421</v>
      </c>
      <c r="C102" s="28" t="s">
        <v>773</v>
      </c>
      <c r="D102" s="13">
        <v>295000</v>
      </c>
      <c r="E102" s="13">
        <v>74000</v>
      </c>
      <c r="F102" s="13">
        <v>221000</v>
      </c>
      <c r="L102" s="13"/>
      <c r="M102" s="14"/>
    </row>
    <row r="103" spans="1:13">
      <c r="A103" s="28"/>
      <c r="B103" s="28">
        <v>6282</v>
      </c>
      <c r="C103" s="28" t="s">
        <v>922</v>
      </c>
      <c r="D103" s="13">
        <v>341000</v>
      </c>
      <c r="E103" s="13">
        <v>120000</v>
      </c>
      <c r="F103" s="13">
        <v>221000</v>
      </c>
      <c r="L103" s="13"/>
      <c r="M103" s="14"/>
    </row>
    <row r="104" spans="1:13">
      <c r="A104" s="28"/>
      <c r="B104" s="28">
        <v>1714</v>
      </c>
      <c r="C104" s="28" t="s">
        <v>783</v>
      </c>
      <c r="D104" s="13">
        <v>290000</v>
      </c>
      <c r="E104" s="13">
        <v>80000</v>
      </c>
      <c r="F104" s="13">
        <v>210000</v>
      </c>
      <c r="L104" s="13"/>
      <c r="M104" s="14"/>
    </row>
    <row r="105" spans="1:13">
      <c r="A105" s="28"/>
      <c r="B105" s="28">
        <v>6412</v>
      </c>
      <c r="C105" s="28" t="s">
        <v>756</v>
      </c>
      <c r="D105" s="13">
        <v>686000</v>
      </c>
      <c r="E105" s="13">
        <v>481000</v>
      </c>
      <c r="F105" s="13">
        <v>205000</v>
      </c>
      <c r="L105" s="13"/>
      <c r="M105" s="14"/>
    </row>
    <row r="106" spans="1:13">
      <c r="A106" s="28"/>
      <c r="B106" s="28">
        <v>3037</v>
      </c>
      <c r="C106" s="28" t="s">
        <v>926</v>
      </c>
      <c r="D106" s="13">
        <v>446000</v>
      </c>
      <c r="E106" s="13">
        <v>242000</v>
      </c>
      <c r="F106" s="13">
        <v>204000</v>
      </c>
      <c r="L106" s="13"/>
      <c r="M106" s="14"/>
    </row>
    <row r="107" spans="1:13">
      <c r="A107" s="28"/>
      <c r="B107" s="28">
        <v>9924</v>
      </c>
      <c r="C107" s="28" t="s">
        <v>813</v>
      </c>
      <c r="D107" s="13">
        <v>238000</v>
      </c>
      <c r="E107" s="13">
        <v>38000</v>
      </c>
      <c r="F107" s="13">
        <v>200000</v>
      </c>
      <c r="L107" s="13"/>
      <c r="M107" s="14"/>
    </row>
    <row r="108" spans="1:13">
      <c r="A108" s="28"/>
      <c r="B108" s="28">
        <v>2841</v>
      </c>
      <c r="C108" s="28" t="s">
        <v>838</v>
      </c>
      <c r="D108" s="13">
        <v>202000</v>
      </c>
      <c r="E108" s="13">
        <v>4000</v>
      </c>
      <c r="F108" s="13">
        <v>198000</v>
      </c>
      <c r="L108" s="13"/>
      <c r="M108" s="14"/>
    </row>
    <row r="109" spans="1:13">
      <c r="A109" s="28"/>
      <c r="B109" s="28">
        <v>8016</v>
      </c>
      <c r="C109" s="28" t="s">
        <v>120</v>
      </c>
      <c r="D109" s="13">
        <v>330000</v>
      </c>
      <c r="E109" s="13">
        <v>138000</v>
      </c>
      <c r="F109" s="13">
        <v>192000</v>
      </c>
      <c r="L109" s="13"/>
      <c r="M109" s="14"/>
    </row>
    <row r="110" spans="1:13">
      <c r="A110" s="28"/>
      <c r="B110" s="28">
        <v>2812</v>
      </c>
      <c r="C110" s="28" t="s">
        <v>939</v>
      </c>
      <c r="D110" s="13">
        <v>285000</v>
      </c>
      <c r="E110" s="13">
        <v>95000</v>
      </c>
      <c r="F110" s="13">
        <v>190000</v>
      </c>
      <c r="L110" s="13"/>
      <c r="M110" s="14"/>
    </row>
    <row r="111" spans="1:13">
      <c r="A111" s="28"/>
      <c r="B111" s="28">
        <v>3044</v>
      </c>
      <c r="C111" s="28" t="s">
        <v>731</v>
      </c>
      <c r="D111" s="13">
        <v>815000</v>
      </c>
      <c r="E111" s="13">
        <v>625621</v>
      </c>
      <c r="F111" s="13">
        <v>189379</v>
      </c>
      <c r="L111" s="13"/>
      <c r="M111" s="14"/>
    </row>
    <row r="112" spans="1:13">
      <c r="A112" s="28"/>
      <c r="B112" s="28">
        <v>2027</v>
      </c>
      <c r="C112" s="28" t="s">
        <v>727</v>
      </c>
      <c r="D112" s="13">
        <v>562000</v>
      </c>
      <c r="E112" s="13">
        <v>378000</v>
      </c>
      <c r="F112" s="13">
        <v>184000</v>
      </c>
      <c r="L112" s="13"/>
      <c r="M112" s="14"/>
    </row>
    <row r="113" spans="1:13">
      <c r="A113" s="28"/>
      <c r="B113" s="28">
        <v>6414</v>
      </c>
      <c r="C113" s="28" t="s">
        <v>610</v>
      </c>
      <c r="D113" s="13">
        <v>256000</v>
      </c>
      <c r="E113" s="13">
        <v>75000</v>
      </c>
      <c r="F113" s="13">
        <v>181000</v>
      </c>
      <c r="L113" s="13"/>
      <c r="M113" s="14"/>
    </row>
    <row r="114" spans="1:13">
      <c r="A114" s="28"/>
      <c r="B114" s="28">
        <v>2637</v>
      </c>
      <c r="C114" s="28" t="s">
        <v>636</v>
      </c>
      <c r="D114" s="13">
        <v>238000</v>
      </c>
      <c r="E114" s="13">
        <v>64000</v>
      </c>
      <c r="F114" s="13">
        <v>174000</v>
      </c>
      <c r="L114" s="13"/>
      <c r="M114" s="14"/>
    </row>
    <row r="115" spans="1:13">
      <c r="A115" s="28"/>
      <c r="B115" s="28">
        <v>2015</v>
      </c>
      <c r="C115" s="28" t="s">
        <v>777</v>
      </c>
      <c r="D115" s="13">
        <v>218000</v>
      </c>
      <c r="E115" s="13">
        <v>46000</v>
      </c>
      <c r="F115" s="13">
        <v>172000</v>
      </c>
      <c r="L115" s="13"/>
      <c r="M115" s="14"/>
    </row>
    <row r="116" spans="1:13">
      <c r="A116" s="28"/>
      <c r="B116" s="28">
        <v>2905</v>
      </c>
      <c r="C116" s="28" t="s">
        <v>825</v>
      </c>
      <c r="D116" s="13">
        <v>192000</v>
      </c>
      <c r="E116" s="13">
        <v>22000</v>
      </c>
      <c r="F116" s="13">
        <v>170000</v>
      </c>
      <c r="L116" s="13"/>
      <c r="M116" s="14"/>
    </row>
    <row r="117" spans="1:13">
      <c r="A117" s="28"/>
      <c r="B117" s="28">
        <v>3533</v>
      </c>
      <c r="C117" s="28" t="s">
        <v>1096</v>
      </c>
      <c r="D117" s="13">
        <v>194000</v>
      </c>
      <c r="E117" s="13">
        <v>24000</v>
      </c>
      <c r="F117" s="13">
        <v>170000</v>
      </c>
      <c r="L117" s="13"/>
      <c r="M117" s="14"/>
    </row>
    <row r="118" spans="1:13">
      <c r="A118" s="28"/>
      <c r="B118" s="28">
        <v>2030</v>
      </c>
      <c r="C118" s="28" t="s">
        <v>1010</v>
      </c>
      <c r="D118" s="13">
        <v>171000</v>
      </c>
      <c r="E118" s="13">
        <v>3000</v>
      </c>
      <c r="F118" s="13">
        <v>168000</v>
      </c>
      <c r="L118" s="13"/>
      <c r="M118" s="14"/>
    </row>
    <row r="119" spans="1:13">
      <c r="A119" s="28"/>
      <c r="B119" s="28">
        <v>9907</v>
      </c>
      <c r="C119" s="28" t="s">
        <v>948</v>
      </c>
      <c r="D119" s="13">
        <v>297000</v>
      </c>
      <c r="E119" s="13">
        <v>136000</v>
      </c>
      <c r="F119" s="13">
        <v>161000</v>
      </c>
      <c r="L119" s="13"/>
      <c r="M119" s="14"/>
    </row>
    <row r="120" spans="1:13">
      <c r="A120" s="28"/>
      <c r="B120" s="28">
        <v>1210</v>
      </c>
      <c r="C120" s="28" t="s">
        <v>903</v>
      </c>
      <c r="D120" s="13">
        <v>236000</v>
      </c>
      <c r="E120" s="13">
        <v>81000</v>
      </c>
      <c r="F120" s="13">
        <v>155000</v>
      </c>
      <c r="L120" s="13"/>
      <c r="M120" s="14"/>
    </row>
    <row r="121" spans="1:13">
      <c r="A121" s="28"/>
      <c r="B121" s="28">
        <v>8081</v>
      </c>
      <c r="C121" s="28" t="s">
        <v>818</v>
      </c>
      <c r="D121" s="13">
        <v>208000</v>
      </c>
      <c r="E121" s="13">
        <v>55000</v>
      </c>
      <c r="F121" s="13">
        <v>153000</v>
      </c>
      <c r="L121" s="13"/>
      <c r="M121" s="14"/>
    </row>
    <row r="122" spans="1:13">
      <c r="A122" s="28"/>
      <c r="B122" s="28">
        <v>5264</v>
      </c>
      <c r="C122" s="28" t="s">
        <v>640</v>
      </c>
      <c r="D122" s="13">
        <v>806000</v>
      </c>
      <c r="E122" s="13">
        <v>654000</v>
      </c>
      <c r="F122" s="13">
        <v>152000</v>
      </c>
      <c r="L122" s="13"/>
      <c r="M122" s="14"/>
    </row>
    <row r="123" spans="1:13">
      <c r="A123" s="28"/>
      <c r="B123" s="28">
        <v>2332</v>
      </c>
      <c r="C123" s="28" t="s">
        <v>729</v>
      </c>
      <c r="D123" s="13">
        <v>193000</v>
      </c>
      <c r="E123" s="13">
        <v>46000</v>
      </c>
      <c r="F123" s="13">
        <v>147000</v>
      </c>
      <c r="L123" s="13"/>
      <c r="M123" s="14"/>
    </row>
    <row r="124" spans="1:13">
      <c r="A124" s="28"/>
      <c r="B124" s="28">
        <v>1215</v>
      </c>
      <c r="C124" s="28" t="s">
        <v>720</v>
      </c>
      <c r="D124" s="13">
        <v>305000</v>
      </c>
      <c r="E124" s="13">
        <v>160203</v>
      </c>
      <c r="F124" s="13">
        <v>144797</v>
      </c>
      <c r="L124" s="13"/>
      <c r="M124" s="14"/>
    </row>
    <row r="125" spans="1:13">
      <c r="A125" s="28"/>
      <c r="B125" s="28">
        <v>3022</v>
      </c>
      <c r="C125" s="28" t="s">
        <v>717</v>
      </c>
      <c r="D125" s="13">
        <v>182000</v>
      </c>
      <c r="E125" s="13">
        <v>42000</v>
      </c>
      <c r="F125" s="13">
        <v>140000</v>
      </c>
      <c r="L125" s="13"/>
      <c r="M125" s="14"/>
    </row>
    <row r="126" spans="1:13">
      <c r="A126" s="28"/>
      <c r="B126" s="28">
        <v>3682</v>
      </c>
      <c r="C126" s="28" t="s">
        <v>129</v>
      </c>
      <c r="D126" s="13">
        <v>530000</v>
      </c>
      <c r="E126" s="13">
        <v>391270</v>
      </c>
      <c r="F126" s="13">
        <v>138730</v>
      </c>
      <c r="L126" s="13"/>
      <c r="M126" s="14"/>
    </row>
    <row r="127" spans="1:13">
      <c r="A127" s="28"/>
      <c r="B127" s="28">
        <v>2010</v>
      </c>
      <c r="C127" s="28" t="s">
        <v>760</v>
      </c>
      <c r="D127" s="13">
        <v>144000</v>
      </c>
      <c r="E127" s="13">
        <v>6000</v>
      </c>
      <c r="F127" s="13">
        <v>138000</v>
      </c>
      <c r="L127" s="13"/>
      <c r="M127" s="14"/>
    </row>
    <row r="128" spans="1:13">
      <c r="A128" s="28"/>
      <c r="B128" s="28">
        <v>2461</v>
      </c>
      <c r="C128" s="28" t="s">
        <v>622</v>
      </c>
      <c r="D128" s="13">
        <v>141000</v>
      </c>
      <c r="E128" s="13">
        <v>4000</v>
      </c>
      <c r="F128" s="13">
        <v>137000</v>
      </c>
      <c r="L128" s="13"/>
      <c r="M128" s="14"/>
    </row>
    <row r="129" spans="1:13">
      <c r="A129" s="28"/>
      <c r="B129" s="28">
        <v>9939</v>
      </c>
      <c r="C129" s="28" t="s">
        <v>573</v>
      </c>
      <c r="D129" s="13">
        <v>393000</v>
      </c>
      <c r="E129" s="13">
        <v>258000</v>
      </c>
      <c r="F129" s="13">
        <v>135000</v>
      </c>
      <c r="L129" s="13"/>
      <c r="M129" s="14"/>
    </row>
    <row r="130" spans="1:13">
      <c r="A130" s="28"/>
      <c r="B130" s="28">
        <v>2615</v>
      </c>
      <c r="C130" s="28" t="s">
        <v>792</v>
      </c>
      <c r="D130" s="13">
        <v>692000</v>
      </c>
      <c r="E130" s="13">
        <v>558000</v>
      </c>
      <c r="F130" s="13">
        <v>134000</v>
      </c>
      <c r="L130" s="13"/>
      <c r="M130" s="14"/>
    </row>
    <row r="131" spans="1:13">
      <c r="A131" s="28"/>
      <c r="B131" s="28">
        <v>4994</v>
      </c>
      <c r="C131" s="28" t="s">
        <v>1082</v>
      </c>
      <c r="D131" s="13">
        <v>169000</v>
      </c>
      <c r="E131" s="13">
        <v>35000</v>
      </c>
      <c r="F131" s="13">
        <v>134000</v>
      </c>
      <c r="L131" s="13"/>
      <c r="M131" s="14"/>
    </row>
    <row r="132" spans="1:13">
      <c r="A132" s="28"/>
      <c r="B132" s="28">
        <v>2492</v>
      </c>
      <c r="C132" s="28" t="s">
        <v>1179</v>
      </c>
      <c r="D132" s="13">
        <v>211000</v>
      </c>
      <c r="E132" s="13">
        <v>79000</v>
      </c>
      <c r="F132" s="13">
        <v>132000</v>
      </c>
      <c r="L132" s="13"/>
      <c r="M132" s="14"/>
    </row>
    <row r="133" spans="1:13">
      <c r="A133" s="28"/>
      <c r="B133" s="28">
        <v>8105</v>
      </c>
      <c r="C133" s="28" t="s">
        <v>791</v>
      </c>
      <c r="D133" s="13">
        <v>165000</v>
      </c>
      <c r="E133" s="13">
        <v>33000</v>
      </c>
      <c r="F133" s="13">
        <v>132000</v>
      </c>
      <c r="L133" s="13"/>
      <c r="M133" s="14"/>
    </row>
    <row r="134" spans="1:13">
      <c r="A134" s="28"/>
      <c r="B134" s="28">
        <v>3030</v>
      </c>
      <c r="C134" s="28" t="s">
        <v>1125</v>
      </c>
      <c r="D134" s="13">
        <v>145451</v>
      </c>
      <c r="E134" s="13">
        <v>20000</v>
      </c>
      <c r="F134" s="13">
        <v>125451</v>
      </c>
      <c r="L134" s="13"/>
      <c r="M134" s="14"/>
    </row>
    <row r="135" spans="1:13">
      <c r="A135" s="28"/>
      <c r="B135" s="28">
        <v>2537</v>
      </c>
      <c r="C135" s="28" t="s">
        <v>946</v>
      </c>
      <c r="D135" s="13">
        <v>131000</v>
      </c>
      <c r="E135" s="13">
        <v>10000</v>
      </c>
      <c r="F135" s="13">
        <v>121000</v>
      </c>
      <c r="L135" s="13"/>
      <c r="M135" s="14"/>
    </row>
    <row r="136" spans="1:13">
      <c r="A136" s="28"/>
      <c r="B136" s="28">
        <v>1707</v>
      </c>
      <c r="C136" s="28" t="s">
        <v>134</v>
      </c>
      <c r="D136" s="13">
        <v>241000</v>
      </c>
      <c r="E136" s="13">
        <v>120123</v>
      </c>
      <c r="F136" s="13">
        <v>120877</v>
      </c>
      <c r="L136" s="13"/>
      <c r="M136" s="14"/>
    </row>
    <row r="137" spans="1:13">
      <c r="A137" s="28"/>
      <c r="B137" s="28">
        <v>2362</v>
      </c>
      <c r="C137" s="28" t="s">
        <v>776</v>
      </c>
      <c r="D137" s="13">
        <v>137000</v>
      </c>
      <c r="E137" s="13">
        <v>18000</v>
      </c>
      <c r="F137" s="13">
        <v>119000</v>
      </c>
      <c r="L137" s="13"/>
      <c r="M137" s="14"/>
    </row>
    <row r="138" spans="1:13">
      <c r="A138" s="28"/>
      <c r="B138" s="28">
        <v>2104</v>
      </c>
      <c r="C138" s="28" t="s">
        <v>744</v>
      </c>
      <c r="D138" s="13">
        <v>163000</v>
      </c>
      <c r="E138" s="13">
        <v>47000</v>
      </c>
      <c r="F138" s="13">
        <v>116000</v>
      </c>
      <c r="L138" s="13"/>
      <c r="M138" s="14"/>
    </row>
    <row r="139" spans="1:13">
      <c r="A139" s="28"/>
      <c r="B139" s="28">
        <v>2856</v>
      </c>
      <c r="C139" s="28" t="s">
        <v>962</v>
      </c>
      <c r="D139" s="13">
        <v>153000</v>
      </c>
      <c r="E139" s="13">
        <v>41000</v>
      </c>
      <c r="F139" s="13">
        <v>112000</v>
      </c>
      <c r="L139" s="13"/>
      <c r="M139" s="14"/>
    </row>
    <row r="140" spans="1:13">
      <c r="A140" s="28"/>
      <c r="B140" s="28">
        <v>2606</v>
      </c>
      <c r="C140" s="28" t="s">
        <v>952</v>
      </c>
      <c r="D140" s="13">
        <v>279136</v>
      </c>
      <c r="E140" s="13">
        <v>173000</v>
      </c>
      <c r="F140" s="13">
        <v>106136</v>
      </c>
      <c r="L140" s="13"/>
      <c r="M140" s="14"/>
    </row>
    <row r="141" spans="1:13">
      <c r="A141" s="28"/>
      <c r="B141" s="28">
        <v>1717</v>
      </c>
      <c r="C141" s="28" t="s">
        <v>710</v>
      </c>
      <c r="D141" s="13">
        <v>138000</v>
      </c>
      <c r="E141" s="13">
        <v>32000</v>
      </c>
      <c r="F141" s="13">
        <v>106000</v>
      </c>
      <c r="L141" s="13"/>
      <c r="M141" s="14"/>
    </row>
    <row r="142" spans="1:13">
      <c r="A142" s="28"/>
      <c r="B142" s="28">
        <v>2855</v>
      </c>
      <c r="C142" s="28" t="s">
        <v>924</v>
      </c>
      <c r="D142" s="13">
        <v>118000</v>
      </c>
      <c r="E142" s="13">
        <v>14000</v>
      </c>
      <c r="F142" s="13">
        <v>104000</v>
      </c>
      <c r="L142" s="13"/>
      <c r="M142" s="14"/>
    </row>
    <row r="143" spans="1:13">
      <c r="A143" s="28"/>
      <c r="B143" s="28" t="s">
        <v>807</v>
      </c>
      <c r="C143" s="28" t="s">
        <v>808</v>
      </c>
      <c r="D143" s="13">
        <v>176000</v>
      </c>
      <c r="E143" s="13">
        <v>75000</v>
      </c>
      <c r="F143" s="13">
        <v>101000</v>
      </c>
      <c r="L143" s="13"/>
      <c r="M143" s="14"/>
    </row>
    <row r="144" spans="1:13">
      <c r="A144" s="28"/>
      <c r="B144" s="28">
        <v>3383</v>
      </c>
      <c r="C144" s="28" t="s">
        <v>1267</v>
      </c>
      <c r="D144" s="13">
        <v>99000</v>
      </c>
      <c r="E144" s="13">
        <v>0</v>
      </c>
      <c r="F144" s="13">
        <v>99000</v>
      </c>
      <c r="L144" s="13"/>
      <c r="M144" s="14"/>
    </row>
    <row r="145" spans="1:13">
      <c r="A145" s="28"/>
      <c r="B145" s="28">
        <v>2034</v>
      </c>
      <c r="C145" s="28" t="s">
        <v>604</v>
      </c>
      <c r="D145" s="13">
        <v>444000</v>
      </c>
      <c r="E145" s="13">
        <v>346000</v>
      </c>
      <c r="F145" s="13">
        <v>98000</v>
      </c>
      <c r="L145" s="13"/>
      <c r="M145" s="14"/>
    </row>
    <row r="146" spans="1:13">
      <c r="A146" s="28"/>
      <c r="B146" s="28">
        <v>8110</v>
      </c>
      <c r="C146" s="28" t="s">
        <v>860</v>
      </c>
      <c r="D146" s="13">
        <v>158000</v>
      </c>
      <c r="E146" s="13">
        <v>61000</v>
      </c>
      <c r="F146" s="13">
        <v>97000</v>
      </c>
      <c r="L146" s="13"/>
      <c r="M146" s="14"/>
    </row>
    <row r="147" spans="1:13">
      <c r="A147" s="28"/>
      <c r="B147" s="28">
        <v>3005</v>
      </c>
      <c r="C147" s="28" t="s">
        <v>620</v>
      </c>
      <c r="D147" s="13">
        <v>749000</v>
      </c>
      <c r="E147" s="13">
        <v>652708</v>
      </c>
      <c r="F147" s="13">
        <v>96292</v>
      </c>
      <c r="L147" s="13"/>
      <c r="M147" s="14"/>
    </row>
    <row r="148" spans="1:13">
      <c r="A148" s="28"/>
      <c r="B148" s="28">
        <v>2608</v>
      </c>
      <c r="C148" s="28" t="s">
        <v>841</v>
      </c>
      <c r="D148" s="13">
        <v>128000</v>
      </c>
      <c r="E148" s="13">
        <v>33000</v>
      </c>
      <c r="F148" s="13">
        <v>95000</v>
      </c>
      <c r="L148" s="13"/>
      <c r="M148" s="14"/>
    </row>
    <row r="149" spans="1:13">
      <c r="A149" s="28"/>
      <c r="B149" s="28">
        <v>2913</v>
      </c>
      <c r="C149" s="28" t="s">
        <v>945</v>
      </c>
      <c r="D149" s="13">
        <v>225000</v>
      </c>
      <c r="E149" s="13">
        <v>130000</v>
      </c>
      <c r="F149" s="13">
        <v>95000</v>
      </c>
      <c r="L149" s="13"/>
      <c r="M149" s="14"/>
    </row>
    <row r="150" spans="1:13">
      <c r="A150" s="28"/>
      <c r="B150" s="28">
        <v>2020</v>
      </c>
      <c r="C150" s="28" t="s">
        <v>1180</v>
      </c>
      <c r="D150" s="13">
        <v>96000</v>
      </c>
      <c r="E150" s="13">
        <v>2000</v>
      </c>
      <c r="F150" s="13">
        <v>94000</v>
      </c>
      <c r="L150" s="13"/>
      <c r="M150" s="14"/>
    </row>
    <row r="151" spans="1:13">
      <c r="A151" s="28"/>
      <c r="B151" s="28">
        <v>2101</v>
      </c>
      <c r="C151" s="28" t="s">
        <v>884</v>
      </c>
      <c r="D151" s="13">
        <v>127000</v>
      </c>
      <c r="E151" s="13">
        <v>33000</v>
      </c>
      <c r="F151" s="13">
        <v>94000</v>
      </c>
      <c r="L151" s="13"/>
      <c r="M151" s="14"/>
    </row>
    <row r="152" spans="1:13">
      <c r="A152" s="28"/>
      <c r="B152" s="28">
        <v>3665</v>
      </c>
      <c r="C152" s="28" t="s">
        <v>1075</v>
      </c>
      <c r="D152" s="13">
        <v>114000</v>
      </c>
      <c r="E152" s="13">
        <v>25000</v>
      </c>
      <c r="F152" s="13">
        <v>89000</v>
      </c>
      <c r="L152" s="13"/>
      <c r="M152" s="14"/>
    </row>
    <row r="153" spans="1:13">
      <c r="A153" s="28"/>
      <c r="B153" s="28">
        <v>6456</v>
      </c>
      <c r="C153" s="28" t="s">
        <v>833</v>
      </c>
      <c r="D153" s="13">
        <v>395000</v>
      </c>
      <c r="E153" s="13">
        <v>306000</v>
      </c>
      <c r="F153" s="13">
        <v>89000</v>
      </c>
      <c r="L153" s="13"/>
      <c r="M153" s="14"/>
    </row>
    <row r="154" spans="1:13">
      <c r="A154" s="28"/>
      <c r="B154" s="28">
        <v>2106</v>
      </c>
      <c r="C154" s="28" t="s">
        <v>778</v>
      </c>
      <c r="D154" s="13">
        <v>224000</v>
      </c>
      <c r="E154" s="13">
        <v>135954</v>
      </c>
      <c r="F154" s="13">
        <v>88046</v>
      </c>
      <c r="L154" s="13"/>
      <c r="M154" s="14"/>
    </row>
    <row r="155" spans="1:13">
      <c r="A155" s="28"/>
      <c r="B155" s="28">
        <v>2535</v>
      </c>
      <c r="C155" s="28" t="s">
        <v>1095</v>
      </c>
      <c r="D155" s="13">
        <v>87000</v>
      </c>
      <c r="E155" s="13">
        <v>0</v>
      </c>
      <c r="F155" s="13">
        <v>87000</v>
      </c>
      <c r="L155" s="13"/>
      <c r="M155" s="14"/>
    </row>
    <row r="156" spans="1:13">
      <c r="A156" s="28"/>
      <c r="B156" s="28">
        <v>1409</v>
      </c>
      <c r="C156" s="28" t="s">
        <v>758</v>
      </c>
      <c r="D156" s="13">
        <v>120000</v>
      </c>
      <c r="E156" s="13">
        <v>34000</v>
      </c>
      <c r="F156" s="13">
        <v>86000</v>
      </c>
      <c r="L156" s="13"/>
      <c r="M156" s="14"/>
    </row>
    <row r="157" spans="1:13">
      <c r="A157" s="28"/>
      <c r="B157" s="28">
        <v>5522</v>
      </c>
      <c r="C157" s="28" t="s">
        <v>719</v>
      </c>
      <c r="D157" s="13">
        <v>91000</v>
      </c>
      <c r="E157" s="13">
        <v>6000</v>
      </c>
      <c r="F157" s="13">
        <v>85000</v>
      </c>
      <c r="L157" s="13"/>
      <c r="M157" s="14"/>
    </row>
    <row r="158" spans="1:13">
      <c r="A158" s="28"/>
      <c r="B158" s="28">
        <v>2351</v>
      </c>
      <c r="C158" s="28" t="s">
        <v>739</v>
      </c>
      <c r="D158" s="13">
        <v>123000</v>
      </c>
      <c r="E158" s="13">
        <v>39000</v>
      </c>
      <c r="F158" s="13">
        <v>84000</v>
      </c>
      <c r="L158" s="13"/>
      <c r="M158" s="14"/>
    </row>
    <row r="159" spans="1:13">
      <c r="A159" s="28"/>
      <c r="B159" s="28">
        <v>2369</v>
      </c>
      <c r="C159" s="28" t="s">
        <v>743</v>
      </c>
      <c r="D159" s="13">
        <v>99000</v>
      </c>
      <c r="E159" s="13">
        <v>15000</v>
      </c>
      <c r="F159" s="13">
        <v>84000</v>
      </c>
      <c r="L159" s="13"/>
      <c r="M159" s="14"/>
    </row>
    <row r="160" spans="1:13">
      <c r="A160" s="28"/>
      <c r="B160" s="28">
        <v>6213</v>
      </c>
      <c r="C160" s="28" t="s">
        <v>763</v>
      </c>
      <c r="D160" s="13">
        <v>120000</v>
      </c>
      <c r="E160" s="13">
        <v>36000</v>
      </c>
      <c r="F160" s="13">
        <v>84000</v>
      </c>
      <c r="L160" s="13"/>
      <c r="M160" s="14"/>
    </row>
    <row r="161" spans="1:13">
      <c r="A161" s="28"/>
      <c r="B161" s="28">
        <v>4144</v>
      </c>
      <c r="C161" s="28" t="s">
        <v>651</v>
      </c>
      <c r="D161" s="13">
        <v>93000</v>
      </c>
      <c r="E161" s="13">
        <v>12000</v>
      </c>
      <c r="F161" s="13">
        <v>81000</v>
      </c>
      <c r="L161" s="13"/>
      <c r="M161" s="14"/>
    </row>
    <row r="162" spans="1:13">
      <c r="A162" s="28"/>
      <c r="B162" s="28">
        <v>2511</v>
      </c>
      <c r="C162" s="28" t="s">
        <v>779</v>
      </c>
      <c r="D162" s="13">
        <v>126000</v>
      </c>
      <c r="E162" s="13">
        <v>46000</v>
      </c>
      <c r="F162" s="13">
        <v>80000</v>
      </c>
      <c r="L162" s="13"/>
      <c r="M162" s="14"/>
    </row>
    <row r="163" spans="1:13">
      <c r="A163" s="28" t="s">
        <v>705</v>
      </c>
      <c r="B163" s="28">
        <v>8464</v>
      </c>
      <c r="C163" s="28" t="s">
        <v>200</v>
      </c>
      <c r="D163" s="13">
        <v>387000</v>
      </c>
      <c r="E163" s="13">
        <v>308129</v>
      </c>
      <c r="F163" s="13">
        <v>78871</v>
      </c>
      <c r="L163" s="13"/>
      <c r="M163" s="14"/>
    </row>
    <row r="164" spans="1:13">
      <c r="A164" s="28"/>
      <c r="B164" s="28">
        <v>3686</v>
      </c>
      <c r="C164" s="28" t="s">
        <v>997</v>
      </c>
      <c r="D164" s="13">
        <v>150000</v>
      </c>
      <c r="E164" s="13">
        <v>73000</v>
      </c>
      <c r="F164" s="13">
        <v>77000</v>
      </c>
      <c r="L164" s="13"/>
      <c r="M164" s="14"/>
    </row>
    <row r="165" spans="1:13">
      <c r="A165" s="28"/>
      <c r="B165" s="28">
        <v>2504</v>
      </c>
      <c r="C165" s="28" t="s">
        <v>959</v>
      </c>
      <c r="D165" s="13">
        <v>205000</v>
      </c>
      <c r="E165" s="13">
        <v>130000</v>
      </c>
      <c r="F165" s="13">
        <v>75000</v>
      </c>
      <c r="L165" s="13"/>
      <c r="M165" s="14"/>
    </row>
    <row r="166" spans="1:13">
      <c r="A166" s="28"/>
      <c r="B166" s="28">
        <v>3413</v>
      </c>
      <c r="C166" s="28" t="s">
        <v>1047</v>
      </c>
      <c r="D166" s="13">
        <v>88000</v>
      </c>
      <c r="E166" s="13">
        <v>13000</v>
      </c>
      <c r="F166" s="13">
        <v>75000</v>
      </c>
      <c r="L166" s="13"/>
      <c r="M166" s="14"/>
    </row>
    <row r="167" spans="1:13">
      <c r="A167" s="28"/>
      <c r="B167" s="28">
        <v>2836</v>
      </c>
      <c r="C167" s="28" t="s">
        <v>963</v>
      </c>
      <c r="D167" s="13">
        <v>114000</v>
      </c>
      <c r="E167" s="13">
        <v>42000</v>
      </c>
      <c r="F167" s="13">
        <v>72000</v>
      </c>
      <c r="L167" s="13"/>
      <c r="M167" s="14"/>
    </row>
    <row r="168" spans="1:13">
      <c r="A168" s="28"/>
      <c r="B168" s="28">
        <v>3042</v>
      </c>
      <c r="C168" s="28" t="s">
        <v>771</v>
      </c>
      <c r="D168" s="13">
        <v>308000</v>
      </c>
      <c r="E168" s="13">
        <v>238000</v>
      </c>
      <c r="F168" s="13">
        <v>70000</v>
      </c>
      <c r="L168" s="13"/>
      <c r="M168" s="14"/>
    </row>
    <row r="169" spans="1:13">
      <c r="A169" s="28"/>
      <c r="B169" s="28">
        <v>1262</v>
      </c>
      <c r="C169" s="28" t="s">
        <v>634</v>
      </c>
      <c r="D169" s="13">
        <v>235000</v>
      </c>
      <c r="E169" s="13">
        <v>167000</v>
      </c>
      <c r="F169" s="13">
        <v>68000</v>
      </c>
      <c r="L169" s="13"/>
      <c r="M169" s="14"/>
    </row>
    <row r="170" spans="1:13">
      <c r="A170" s="28"/>
      <c r="B170" s="28">
        <v>8021</v>
      </c>
      <c r="C170" s="28" t="s">
        <v>1021</v>
      </c>
      <c r="D170" s="13">
        <v>74000</v>
      </c>
      <c r="E170" s="13">
        <v>6000</v>
      </c>
      <c r="F170" s="13">
        <v>68000</v>
      </c>
      <c r="L170" s="13"/>
      <c r="M170" s="14"/>
    </row>
    <row r="171" spans="1:13">
      <c r="A171" s="28"/>
      <c r="B171" s="28">
        <v>5608</v>
      </c>
      <c r="C171" s="28" t="s">
        <v>801</v>
      </c>
      <c r="D171" s="13">
        <v>70000</v>
      </c>
      <c r="E171" s="13">
        <v>3000</v>
      </c>
      <c r="F171" s="13">
        <v>67000</v>
      </c>
      <c r="L171" s="13"/>
      <c r="M171" s="14"/>
    </row>
    <row r="172" spans="1:13">
      <c r="A172" s="28"/>
      <c r="B172" s="28">
        <v>9914</v>
      </c>
      <c r="C172" s="28" t="s">
        <v>123</v>
      </c>
      <c r="D172" s="13">
        <v>332000</v>
      </c>
      <c r="E172" s="13">
        <v>266189</v>
      </c>
      <c r="F172" s="13">
        <v>65811</v>
      </c>
      <c r="L172" s="13"/>
      <c r="M172" s="14"/>
    </row>
    <row r="173" spans="1:13">
      <c r="A173" s="28"/>
      <c r="B173" s="28">
        <v>6257</v>
      </c>
      <c r="C173" s="28" t="s">
        <v>1011</v>
      </c>
      <c r="D173" s="13">
        <v>79000</v>
      </c>
      <c r="E173" s="13">
        <v>14000</v>
      </c>
      <c r="F173" s="13">
        <v>65000</v>
      </c>
      <c r="L173" s="13"/>
      <c r="M173" s="14"/>
    </row>
    <row r="174" spans="1:13">
      <c r="A174" s="28"/>
      <c r="B174" s="28">
        <v>2485</v>
      </c>
      <c r="C174" s="28" t="s">
        <v>589</v>
      </c>
      <c r="D174" s="13">
        <v>232000</v>
      </c>
      <c r="E174" s="13">
        <v>168000</v>
      </c>
      <c r="F174" s="13">
        <v>64000</v>
      </c>
      <c r="L174" s="13"/>
      <c r="M174" s="14"/>
    </row>
    <row r="175" spans="1:13">
      <c r="A175" s="28"/>
      <c r="B175" s="28">
        <v>3038</v>
      </c>
      <c r="C175" s="28" t="s">
        <v>982</v>
      </c>
      <c r="D175" s="13">
        <v>80000</v>
      </c>
      <c r="E175" s="13">
        <v>16000</v>
      </c>
      <c r="F175" s="13">
        <v>64000</v>
      </c>
      <c r="L175" s="13"/>
      <c r="M175" s="14"/>
    </row>
    <row r="176" spans="1:13">
      <c r="A176" s="28"/>
      <c r="B176" s="28">
        <v>2457</v>
      </c>
      <c r="C176" s="28" t="s">
        <v>736</v>
      </c>
      <c r="D176" s="13">
        <v>63000</v>
      </c>
      <c r="E176" s="13">
        <v>0</v>
      </c>
      <c r="F176" s="13">
        <v>63000</v>
      </c>
      <c r="L176" s="13"/>
      <c r="M176" s="14"/>
    </row>
    <row r="177" spans="1:13">
      <c r="A177" s="28"/>
      <c r="B177" s="28">
        <v>2208</v>
      </c>
      <c r="C177" s="28" t="s">
        <v>826</v>
      </c>
      <c r="D177" s="13">
        <v>122000</v>
      </c>
      <c r="E177" s="13">
        <v>60000</v>
      </c>
      <c r="F177" s="13">
        <v>62000</v>
      </c>
      <c r="L177" s="13"/>
      <c r="M177" s="14"/>
    </row>
    <row r="178" spans="1:13">
      <c r="A178" s="28"/>
      <c r="B178" s="28">
        <v>5521</v>
      </c>
      <c r="C178" s="28" t="s">
        <v>1181</v>
      </c>
      <c r="D178" s="13">
        <v>74000</v>
      </c>
      <c r="E178" s="13">
        <v>12000</v>
      </c>
      <c r="F178" s="13">
        <v>62000</v>
      </c>
      <c r="L178" s="13"/>
      <c r="M178" s="14"/>
    </row>
    <row r="179" spans="1:13">
      <c r="A179" s="28"/>
      <c r="B179" s="28">
        <v>8163</v>
      </c>
      <c r="C179" s="28" t="s">
        <v>767</v>
      </c>
      <c r="D179" s="13">
        <v>192000</v>
      </c>
      <c r="E179" s="13">
        <v>131000</v>
      </c>
      <c r="F179" s="13">
        <v>61000</v>
      </c>
      <c r="L179" s="13"/>
      <c r="M179" s="14"/>
    </row>
    <row r="180" spans="1:13">
      <c r="A180" s="28"/>
      <c r="B180" s="28">
        <v>3031</v>
      </c>
      <c r="C180" s="28" t="s">
        <v>1061</v>
      </c>
      <c r="D180" s="13">
        <v>59000</v>
      </c>
      <c r="E180" s="13">
        <v>0</v>
      </c>
      <c r="F180" s="13">
        <v>59000</v>
      </c>
      <c r="L180" s="13"/>
      <c r="M180" s="14"/>
    </row>
    <row r="181" spans="1:13">
      <c r="A181" s="28"/>
      <c r="B181" s="28">
        <v>6139</v>
      </c>
      <c r="C181" s="28" t="s">
        <v>1003</v>
      </c>
      <c r="D181" s="13">
        <v>94000</v>
      </c>
      <c r="E181" s="13">
        <v>35000</v>
      </c>
      <c r="F181" s="13">
        <v>59000</v>
      </c>
      <c r="L181" s="13"/>
      <c r="M181" s="14"/>
    </row>
    <row r="182" spans="1:13">
      <c r="A182" s="28"/>
      <c r="B182" s="28">
        <v>910801</v>
      </c>
      <c r="C182" s="28" t="s">
        <v>1183</v>
      </c>
      <c r="D182" s="13">
        <v>59000</v>
      </c>
      <c r="E182" s="13">
        <v>0</v>
      </c>
      <c r="F182" s="13">
        <v>59000</v>
      </c>
      <c r="L182" s="13"/>
      <c r="M182" s="14"/>
    </row>
    <row r="183" spans="1:13">
      <c r="A183" s="28"/>
      <c r="B183" s="28">
        <v>1440</v>
      </c>
      <c r="C183" s="28" t="s">
        <v>566</v>
      </c>
      <c r="D183" s="13">
        <v>86000</v>
      </c>
      <c r="E183" s="13">
        <v>28000</v>
      </c>
      <c r="F183" s="13">
        <v>58000</v>
      </c>
      <c r="L183" s="13"/>
      <c r="M183" s="14"/>
    </row>
    <row r="184" spans="1:13">
      <c r="A184" s="28"/>
      <c r="B184" s="28">
        <v>1218</v>
      </c>
      <c r="C184" s="28" t="s">
        <v>864</v>
      </c>
      <c r="D184" s="13">
        <v>104000</v>
      </c>
      <c r="E184" s="13">
        <v>50000</v>
      </c>
      <c r="F184" s="13">
        <v>54000</v>
      </c>
      <c r="L184" s="13"/>
      <c r="M184" s="14"/>
    </row>
    <row r="185" spans="1:13">
      <c r="A185" s="28"/>
      <c r="B185" s="28">
        <v>2534</v>
      </c>
      <c r="C185" s="28" t="s">
        <v>951</v>
      </c>
      <c r="D185" s="13">
        <v>73000</v>
      </c>
      <c r="E185" s="13">
        <v>19000</v>
      </c>
      <c r="F185" s="13">
        <v>54000</v>
      </c>
      <c r="L185" s="13"/>
      <c r="M185" s="14"/>
    </row>
    <row r="186" spans="1:13">
      <c r="A186" s="28"/>
      <c r="B186" s="28">
        <v>2340</v>
      </c>
      <c r="C186" s="28" t="s">
        <v>712</v>
      </c>
      <c r="D186" s="13">
        <v>220000</v>
      </c>
      <c r="E186" s="13">
        <v>166919</v>
      </c>
      <c r="F186" s="13">
        <v>53081</v>
      </c>
      <c r="L186" s="13"/>
      <c r="M186" s="14"/>
    </row>
    <row r="187" spans="1:13">
      <c r="A187" s="28"/>
      <c r="B187" s="28">
        <v>3010</v>
      </c>
      <c r="C187" s="28" t="s">
        <v>966</v>
      </c>
      <c r="D187" s="13">
        <v>72000</v>
      </c>
      <c r="E187" s="13">
        <v>20000</v>
      </c>
      <c r="F187" s="13">
        <v>52000</v>
      </c>
      <c r="L187" s="13"/>
      <c r="M187" s="14"/>
    </row>
    <row r="188" spans="1:13">
      <c r="A188" s="28"/>
      <c r="B188" s="28">
        <v>2727</v>
      </c>
      <c r="C188" s="28" t="s">
        <v>615</v>
      </c>
      <c r="D188" s="13">
        <v>74000</v>
      </c>
      <c r="E188" s="13">
        <v>27000</v>
      </c>
      <c r="F188" s="13">
        <v>47000</v>
      </c>
      <c r="L188" s="13"/>
      <c r="M188" s="14"/>
    </row>
    <row r="189" spans="1:13">
      <c r="A189" s="28"/>
      <c r="B189" s="28">
        <v>2207</v>
      </c>
      <c r="C189" s="28" t="s">
        <v>127</v>
      </c>
      <c r="D189" s="13">
        <v>107000</v>
      </c>
      <c r="E189" s="13">
        <v>60201</v>
      </c>
      <c r="F189" s="13">
        <v>46799</v>
      </c>
      <c r="L189" s="13"/>
      <c r="M189" s="14"/>
    </row>
    <row r="190" spans="1:13">
      <c r="A190" s="28"/>
      <c r="B190" s="28">
        <v>4551</v>
      </c>
      <c r="C190" s="28" t="s">
        <v>832</v>
      </c>
      <c r="D190" s="13">
        <v>125000</v>
      </c>
      <c r="E190" s="13">
        <v>79000</v>
      </c>
      <c r="F190" s="13">
        <v>46000</v>
      </c>
      <c r="L190" s="13"/>
      <c r="M190" s="14"/>
    </row>
    <row r="191" spans="1:13">
      <c r="A191" s="28"/>
      <c r="B191" s="28">
        <v>6278</v>
      </c>
      <c r="C191" s="28" t="s">
        <v>1029</v>
      </c>
      <c r="D191" s="13">
        <v>56000</v>
      </c>
      <c r="E191" s="13">
        <v>11000</v>
      </c>
      <c r="F191" s="13">
        <v>45000</v>
      </c>
      <c r="L191" s="13"/>
      <c r="M191" s="14"/>
    </row>
    <row r="192" spans="1:13">
      <c r="A192" s="28"/>
      <c r="B192" s="28">
        <v>3708</v>
      </c>
      <c r="C192" s="28" t="s">
        <v>684</v>
      </c>
      <c r="D192" s="13">
        <v>113000</v>
      </c>
      <c r="E192" s="13">
        <v>69000</v>
      </c>
      <c r="F192" s="13">
        <v>44000</v>
      </c>
      <c r="L192" s="13"/>
      <c r="M192" s="14"/>
    </row>
    <row r="193" spans="1:13">
      <c r="A193" s="28"/>
      <c r="B193" s="28">
        <v>2516</v>
      </c>
      <c r="C193" s="28" t="s">
        <v>1132</v>
      </c>
      <c r="D193" s="13">
        <v>43000</v>
      </c>
      <c r="E193" s="13">
        <v>0</v>
      </c>
      <c r="F193" s="13">
        <v>43000</v>
      </c>
      <c r="L193" s="13"/>
      <c r="M193" s="14"/>
    </row>
    <row r="194" spans="1:13">
      <c r="A194" s="28"/>
      <c r="B194" s="28">
        <v>3036</v>
      </c>
      <c r="C194" s="28" t="s">
        <v>556</v>
      </c>
      <c r="D194" s="13">
        <v>474000</v>
      </c>
      <c r="E194" s="13">
        <v>431000</v>
      </c>
      <c r="F194" s="13">
        <v>43000</v>
      </c>
      <c r="L194" s="13"/>
      <c r="M194" s="14"/>
    </row>
    <row r="195" spans="1:13">
      <c r="A195" s="28"/>
      <c r="B195" s="28">
        <v>9938</v>
      </c>
      <c r="C195" s="28" t="s">
        <v>590</v>
      </c>
      <c r="D195" s="13">
        <v>308000</v>
      </c>
      <c r="E195" s="13">
        <v>265000</v>
      </c>
      <c r="F195" s="13">
        <v>43000</v>
      </c>
      <c r="L195" s="13"/>
      <c r="M195" s="14"/>
    </row>
    <row r="196" spans="1:13">
      <c r="A196" s="28"/>
      <c r="B196" s="28">
        <v>1446</v>
      </c>
      <c r="C196" s="28" t="s">
        <v>1239</v>
      </c>
      <c r="D196" s="13">
        <v>42000</v>
      </c>
      <c r="E196" s="13">
        <v>0</v>
      </c>
      <c r="F196" s="13">
        <v>42000</v>
      </c>
      <c r="L196" s="13"/>
      <c r="M196" s="14"/>
    </row>
    <row r="197" spans="1:13">
      <c r="A197" s="28"/>
      <c r="B197" s="28">
        <v>3057</v>
      </c>
      <c r="C197" s="28" t="s">
        <v>907</v>
      </c>
      <c r="D197" s="13">
        <v>51000</v>
      </c>
      <c r="E197" s="13">
        <v>9000</v>
      </c>
      <c r="F197" s="13">
        <v>42000</v>
      </c>
      <c r="L197" s="13"/>
      <c r="M197" s="14"/>
    </row>
    <row r="198" spans="1:13">
      <c r="A198" s="28"/>
      <c r="B198" s="28">
        <v>1709</v>
      </c>
      <c r="C198" s="28" t="s">
        <v>995</v>
      </c>
      <c r="D198" s="13">
        <v>66000</v>
      </c>
      <c r="E198" s="13">
        <v>26000</v>
      </c>
      <c r="F198" s="13">
        <v>40000</v>
      </c>
      <c r="L198" s="13"/>
      <c r="M198" s="14"/>
    </row>
    <row r="199" spans="1:13">
      <c r="A199" s="28"/>
      <c r="B199" s="28">
        <v>2612</v>
      </c>
      <c r="C199" s="28" t="s">
        <v>815</v>
      </c>
      <c r="D199" s="13">
        <v>103000</v>
      </c>
      <c r="E199" s="13">
        <v>63000</v>
      </c>
      <c r="F199" s="13">
        <v>40000</v>
      </c>
      <c r="L199" s="13"/>
      <c r="M199" s="14"/>
    </row>
    <row r="200" spans="1:13">
      <c r="A200" s="28"/>
      <c r="B200" s="28">
        <v>1711</v>
      </c>
      <c r="C200" s="28" t="s">
        <v>847</v>
      </c>
      <c r="D200" s="13">
        <v>66000</v>
      </c>
      <c r="E200" s="13">
        <v>27000</v>
      </c>
      <c r="F200" s="13">
        <v>39000</v>
      </c>
      <c r="L200" s="13"/>
      <c r="M200" s="14"/>
    </row>
    <row r="201" spans="1:13">
      <c r="A201" s="28"/>
      <c r="B201" s="28">
        <v>1515</v>
      </c>
      <c r="C201" s="28" t="s">
        <v>583</v>
      </c>
      <c r="D201" s="13">
        <v>38000</v>
      </c>
      <c r="E201" s="13">
        <v>0</v>
      </c>
      <c r="F201" s="13">
        <v>38000</v>
      </c>
      <c r="L201" s="13"/>
      <c r="M201" s="14"/>
    </row>
    <row r="202" spans="1:13">
      <c r="A202" s="28"/>
      <c r="B202" s="28">
        <v>2441</v>
      </c>
      <c r="C202" s="28" t="s">
        <v>562</v>
      </c>
      <c r="D202" s="13">
        <v>86000</v>
      </c>
      <c r="E202" s="13">
        <v>48000</v>
      </c>
      <c r="F202" s="13">
        <v>38000</v>
      </c>
      <c r="L202" s="13"/>
      <c r="M202" s="14"/>
    </row>
    <row r="203" spans="1:13">
      <c r="A203" s="28"/>
      <c r="B203" s="28">
        <v>2820</v>
      </c>
      <c r="C203" s="28" t="s">
        <v>572</v>
      </c>
      <c r="D203" s="13">
        <v>107000</v>
      </c>
      <c r="E203" s="13">
        <v>69000</v>
      </c>
      <c r="F203" s="13">
        <v>38000</v>
      </c>
      <c r="L203" s="13"/>
      <c r="M203" s="14"/>
    </row>
    <row r="204" spans="1:13">
      <c r="A204" s="28"/>
      <c r="B204" s="28">
        <v>2305</v>
      </c>
      <c r="C204" s="28" t="s">
        <v>1080</v>
      </c>
      <c r="D204" s="13">
        <v>61000</v>
      </c>
      <c r="E204" s="13">
        <v>24000</v>
      </c>
      <c r="F204" s="13">
        <v>37000</v>
      </c>
      <c r="L204" s="13"/>
      <c r="M204" s="14"/>
    </row>
    <row r="205" spans="1:13">
      <c r="A205" s="28"/>
      <c r="B205" s="28">
        <v>2605</v>
      </c>
      <c r="C205" s="28" t="s">
        <v>876</v>
      </c>
      <c r="D205" s="13">
        <v>126000</v>
      </c>
      <c r="E205" s="13">
        <v>89000</v>
      </c>
      <c r="F205" s="13">
        <v>37000</v>
      </c>
      <c r="L205" s="13"/>
      <c r="M205" s="14"/>
    </row>
    <row r="206" spans="1:13">
      <c r="A206" s="28"/>
      <c r="B206" s="28">
        <v>8926</v>
      </c>
      <c r="C206" s="28" t="s">
        <v>1107</v>
      </c>
      <c r="D206" s="13">
        <v>60000</v>
      </c>
      <c r="E206" s="13">
        <v>23000</v>
      </c>
      <c r="F206" s="13">
        <v>37000</v>
      </c>
      <c r="L206" s="13"/>
      <c r="M206" s="14"/>
    </row>
    <row r="207" spans="1:13">
      <c r="A207" s="28"/>
      <c r="B207" s="28">
        <v>1459</v>
      </c>
      <c r="C207" s="28" t="s">
        <v>912</v>
      </c>
      <c r="D207" s="13">
        <v>37000</v>
      </c>
      <c r="E207" s="13">
        <v>1000</v>
      </c>
      <c r="F207" s="13">
        <v>36000</v>
      </c>
      <c r="L207" s="13"/>
      <c r="M207" s="14"/>
    </row>
    <row r="208" spans="1:13">
      <c r="A208" s="28"/>
      <c r="B208" s="28">
        <v>2401</v>
      </c>
      <c r="C208" s="28" t="s">
        <v>975</v>
      </c>
      <c r="D208" s="13">
        <v>719000</v>
      </c>
      <c r="E208" s="13">
        <v>683000</v>
      </c>
      <c r="F208" s="13">
        <v>36000</v>
      </c>
      <c r="L208" s="13"/>
      <c r="M208" s="14"/>
    </row>
    <row r="209" spans="1:13">
      <c r="A209" s="28"/>
      <c r="B209" s="28">
        <v>3014</v>
      </c>
      <c r="C209" s="28" t="s">
        <v>988</v>
      </c>
      <c r="D209" s="13">
        <v>51000</v>
      </c>
      <c r="E209" s="13">
        <v>15000</v>
      </c>
      <c r="F209" s="13">
        <v>36000</v>
      </c>
      <c r="L209" s="13"/>
      <c r="M209" s="14"/>
    </row>
    <row r="210" spans="1:13">
      <c r="A210" s="28"/>
      <c r="B210" s="28">
        <v>4977</v>
      </c>
      <c r="C210" s="28" t="s">
        <v>1159</v>
      </c>
      <c r="D210" s="13">
        <v>51000</v>
      </c>
      <c r="E210" s="13">
        <v>15000</v>
      </c>
      <c r="F210" s="13">
        <v>36000</v>
      </c>
      <c r="L210" s="13"/>
      <c r="M210" s="14"/>
    </row>
    <row r="211" spans="1:13">
      <c r="A211" s="28"/>
      <c r="B211" s="28">
        <v>2201</v>
      </c>
      <c r="C211" s="28" t="s">
        <v>131</v>
      </c>
      <c r="D211" s="13">
        <v>455000</v>
      </c>
      <c r="E211" s="13">
        <v>420000</v>
      </c>
      <c r="F211" s="13">
        <v>35000</v>
      </c>
      <c r="L211" s="13"/>
      <c r="M211" s="14"/>
    </row>
    <row r="212" spans="1:13">
      <c r="A212" s="28"/>
      <c r="B212" s="28">
        <v>2472</v>
      </c>
      <c r="C212" s="28" t="s">
        <v>1154</v>
      </c>
      <c r="D212" s="13">
        <v>41000</v>
      </c>
      <c r="E212" s="13">
        <v>6000</v>
      </c>
      <c r="F212" s="13">
        <v>35000</v>
      </c>
      <c r="L212" s="13"/>
      <c r="M212" s="14"/>
    </row>
    <row r="213" spans="1:13">
      <c r="A213" s="28"/>
      <c r="B213" s="28">
        <v>2387</v>
      </c>
      <c r="C213" s="28" t="s">
        <v>762</v>
      </c>
      <c r="D213" s="13">
        <v>42000</v>
      </c>
      <c r="E213" s="13">
        <v>8000</v>
      </c>
      <c r="F213" s="13">
        <v>34000</v>
      </c>
      <c r="L213" s="13"/>
      <c r="M213" s="14"/>
    </row>
    <row r="214" spans="1:13">
      <c r="A214" s="28"/>
      <c r="B214" s="28">
        <v>2404</v>
      </c>
      <c r="C214" s="28" t="s">
        <v>766</v>
      </c>
      <c r="D214" s="13">
        <v>67000</v>
      </c>
      <c r="E214" s="13">
        <v>33000</v>
      </c>
      <c r="F214" s="13">
        <v>34000</v>
      </c>
      <c r="L214" s="13"/>
      <c r="M214" s="14"/>
    </row>
    <row r="215" spans="1:13">
      <c r="A215" s="28"/>
      <c r="B215" s="28">
        <v>9940</v>
      </c>
      <c r="C215" s="28" t="s">
        <v>1064</v>
      </c>
      <c r="D215" s="13">
        <v>248000</v>
      </c>
      <c r="E215" s="13">
        <v>216000</v>
      </c>
      <c r="F215" s="13">
        <v>32000</v>
      </c>
      <c r="L215" s="13"/>
      <c r="M215" s="14"/>
    </row>
    <row r="216" spans="1:13">
      <c r="A216" s="28"/>
      <c r="B216" s="28">
        <v>6136</v>
      </c>
      <c r="C216" s="28" t="s">
        <v>1167</v>
      </c>
      <c r="D216" s="13">
        <v>31000</v>
      </c>
      <c r="E216" s="13">
        <v>0</v>
      </c>
      <c r="F216" s="13">
        <v>31000</v>
      </c>
      <c r="L216" s="13"/>
      <c r="M216" s="14"/>
    </row>
    <row r="217" spans="1:13">
      <c r="A217" s="28"/>
      <c r="B217" s="28">
        <v>8103</v>
      </c>
      <c r="C217" s="28" t="s">
        <v>614</v>
      </c>
      <c r="D217" s="13">
        <v>31000</v>
      </c>
      <c r="E217" s="13">
        <v>1000</v>
      </c>
      <c r="F217" s="13">
        <v>30000</v>
      </c>
      <c r="L217" s="13"/>
      <c r="M217" s="14"/>
    </row>
    <row r="218" spans="1:13">
      <c r="A218" s="28"/>
      <c r="B218" s="28">
        <v>2616</v>
      </c>
      <c r="C218" s="28" t="s">
        <v>906</v>
      </c>
      <c r="D218" s="13">
        <v>29000</v>
      </c>
      <c r="E218" s="13">
        <v>0</v>
      </c>
      <c r="F218" s="13">
        <v>29000</v>
      </c>
      <c r="L218" s="13"/>
      <c r="M218" s="14"/>
    </row>
    <row r="219" spans="1:13">
      <c r="A219" s="28"/>
      <c r="B219" s="28">
        <v>4725</v>
      </c>
      <c r="C219" s="28" t="s">
        <v>856</v>
      </c>
      <c r="D219" s="13">
        <v>40000</v>
      </c>
      <c r="E219" s="13">
        <v>11000</v>
      </c>
      <c r="F219" s="13">
        <v>29000</v>
      </c>
      <c r="L219" s="13"/>
      <c r="M219" s="14"/>
    </row>
    <row r="220" spans="1:13">
      <c r="A220" s="28"/>
      <c r="B220" s="28">
        <v>4919</v>
      </c>
      <c r="C220" s="28" t="s">
        <v>716</v>
      </c>
      <c r="D220" s="13">
        <v>66000</v>
      </c>
      <c r="E220" s="13">
        <v>37000</v>
      </c>
      <c r="F220" s="13">
        <v>29000</v>
      </c>
      <c r="L220" s="13"/>
      <c r="M220" s="14"/>
    </row>
    <row r="221" spans="1:13">
      <c r="A221" s="28"/>
      <c r="B221" s="28">
        <v>2536</v>
      </c>
      <c r="C221" s="28" t="s">
        <v>885</v>
      </c>
      <c r="D221" s="13">
        <v>47000</v>
      </c>
      <c r="E221" s="13">
        <v>19000</v>
      </c>
      <c r="F221" s="13">
        <v>28000</v>
      </c>
      <c r="L221" s="13"/>
      <c r="M221" s="14"/>
    </row>
    <row r="222" spans="1:13">
      <c r="A222" s="28"/>
      <c r="B222" s="28">
        <v>8374</v>
      </c>
      <c r="C222" s="28" t="s">
        <v>1106</v>
      </c>
      <c r="D222" s="13">
        <v>27000</v>
      </c>
      <c r="E222" s="13">
        <v>0</v>
      </c>
      <c r="F222" s="13">
        <v>27000</v>
      </c>
      <c r="L222" s="13"/>
      <c r="M222" s="14"/>
    </row>
    <row r="223" spans="1:13">
      <c r="A223" s="28"/>
      <c r="B223" s="28" t="s">
        <v>1145</v>
      </c>
      <c r="C223" s="28" t="s">
        <v>1146</v>
      </c>
      <c r="D223" s="13">
        <v>110000</v>
      </c>
      <c r="E223" s="13">
        <v>84000</v>
      </c>
      <c r="F223" s="13">
        <v>26000</v>
      </c>
      <c r="L223" s="13"/>
      <c r="M223" s="14"/>
    </row>
    <row r="224" spans="1:13">
      <c r="A224" s="28"/>
      <c r="B224" s="28">
        <v>1513</v>
      </c>
      <c r="C224" s="28" t="s">
        <v>842</v>
      </c>
      <c r="D224" s="13">
        <v>70000</v>
      </c>
      <c r="E224" s="13">
        <v>44000</v>
      </c>
      <c r="F224" s="13">
        <v>26000</v>
      </c>
      <c r="L224" s="13"/>
      <c r="M224" s="14"/>
    </row>
    <row r="225" spans="1:13">
      <c r="A225" s="28"/>
      <c r="B225" s="28">
        <v>8046</v>
      </c>
      <c r="C225" s="28" t="s">
        <v>1020</v>
      </c>
      <c r="D225" s="13">
        <v>49000</v>
      </c>
      <c r="E225" s="13">
        <v>23000</v>
      </c>
      <c r="F225" s="13">
        <v>26000</v>
      </c>
      <c r="L225" s="13"/>
      <c r="M225" s="14"/>
    </row>
    <row r="226" spans="1:13">
      <c r="A226" s="28"/>
      <c r="B226" s="28">
        <v>9934</v>
      </c>
      <c r="C226" s="28" t="s">
        <v>732</v>
      </c>
      <c r="D226" s="13">
        <v>33000</v>
      </c>
      <c r="E226" s="13">
        <v>7000</v>
      </c>
      <c r="F226" s="13">
        <v>26000</v>
      </c>
      <c r="L226" s="13"/>
      <c r="M226" s="14"/>
    </row>
    <row r="227" spans="1:13">
      <c r="A227" s="28"/>
      <c r="B227" s="28">
        <v>53620</v>
      </c>
      <c r="C227" s="28" t="s">
        <v>1268</v>
      </c>
      <c r="D227" s="13">
        <v>25000</v>
      </c>
      <c r="E227" s="13">
        <v>0</v>
      </c>
      <c r="F227" s="13">
        <v>25000</v>
      </c>
      <c r="L227" s="13"/>
      <c r="M227" s="14"/>
    </row>
    <row r="228" spans="1:13">
      <c r="A228" s="28"/>
      <c r="B228" s="28">
        <v>1417</v>
      </c>
      <c r="C228" s="28" t="s">
        <v>1129</v>
      </c>
      <c r="D228" s="13">
        <v>27000</v>
      </c>
      <c r="E228" s="13">
        <v>2000</v>
      </c>
      <c r="F228" s="13">
        <v>25000</v>
      </c>
      <c r="L228" s="13"/>
      <c r="M228" s="14"/>
    </row>
    <row r="229" spans="1:13">
      <c r="A229" s="28"/>
      <c r="B229" s="28">
        <v>4737</v>
      </c>
      <c r="C229" s="28" t="s">
        <v>1269</v>
      </c>
      <c r="D229" s="13">
        <v>25000</v>
      </c>
      <c r="E229" s="13">
        <v>0</v>
      </c>
      <c r="F229" s="13">
        <v>25000</v>
      </c>
      <c r="L229" s="13"/>
      <c r="M229" s="14"/>
    </row>
    <row r="230" spans="1:13">
      <c r="A230" s="28"/>
      <c r="B230" s="28">
        <v>1723</v>
      </c>
      <c r="C230" s="28" t="s">
        <v>180</v>
      </c>
      <c r="D230" s="13">
        <v>44000</v>
      </c>
      <c r="E230" s="13">
        <v>20000</v>
      </c>
      <c r="F230" s="13">
        <v>24000</v>
      </c>
      <c r="L230" s="13"/>
      <c r="M230" s="14"/>
    </row>
    <row r="231" spans="1:13">
      <c r="A231" s="28"/>
      <c r="B231" s="28">
        <v>3514</v>
      </c>
      <c r="C231" s="28" t="s">
        <v>591</v>
      </c>
      <c r="D231" s="13">
        <v>762000</v>
      </c>
      <c r="E231" s="13">
        <v>738000</v>
      </c>
      <c r="F231" s="13">
        <v>24000</v>
      </c>
      <c r="L231" s="13"/>
      <c r="M231" s="14"/>
    </row>
    <row r="232" spans="1:13">
      <c r="A232" s="28"/>
      <c r="B232" s="28">
        <v>3008</v>
      </c>
      <c r="C232" s="28" t="s">
        <v>173</v>
      </c>
      <c r="D232" s="13">
        <v>192262</v>
      </c>
      <c r="E232" s="13">
        <v>168519</v>
      </c>
      <c r="F232" s="13">
        <v>23743</v>
      </c>
      <c r="L232" s="13"/>
      <c r="M232" s="14"/>
    </row>
    <row r="233" spans="1:13">
      <c r="A233" s="28"/>
      <c r="B233" s="28">
        <v>1904</v>
      </c>
      <c r="C233" s="28" t="s">
        <v>960</v>
      </c>
      <c r="D233" s="13">
        <v>42000</v>
      </c>
      <c r="E233" s="13">
        <v>19000</v>
      </c>
      <c r="F233" s="13">
        <v>23000</v>
      </c>
      <c r="L233" s="13"/>
      <c r="M233" s="14"/>
    </row>
    <row r="234" spans="1:13">
      <c r="A234" s="28"/>
      <c r="B234" s="28">
        <v>2402</v>
      </c>
      <c r="C234" s="28" t="s">
        <v>869</v>
      </c>
      <c r="D234" s="13">
        <v>23000</v>
      </c>
      <c r="E234" s="13">
        <v>0</v>
      </c>
      <c r="F234" s="13">
        <v>23000</v>
      </c>
      <c r="L234" s="13"/>
      <c r="M234" s="14"/>
    </row>
    <row r="235" spans="1:13">
      <c r="A235" s="28"/>
      <c r="B235" s="28">
        <v>2486</v>
      </c>
      <c r="C235" s="28" t="s">
        <v>1059</v>
      </c>
      <c r="D235" s="13">
        <v>24000</v>
      </c>
      <c r="E235" s="13">
        <v>1000</v>
      </c>
      <c r="F235" s="13">
        <v>23000</v>
      </c>
      <c r="L235" s="13"/>
      <c r="M235" s="14"/>
    </row>
    <row r="236" spans="1:13">
      <c r="A236" s="28"/>
      <c r="B236" s="28">
        <v>8429</v>
      </c>
      <c r="C236" s="28" t="s">
        <v>645</v>
      </c>
      <c r="D236" s="13">
        <v>48000</v>
      </c>
      <c r="E236" s="13">
        <v>25000</v>
      </c>
      <c r="F236" s="13">
        <v>23000</v>
      </c>
      <c r="L236" s="13"/>
      <c r="M236" s="14"/>
    </row>
    <row r="237" spans="1:13">
      <c r="A237" s="28"/>
      <c r="B237" s="28">
        <v>1514</v>
      </c>
      <c r="C237" s="28" t="s">
        <v>803</v>
      </c>
      <c r="D237" s="13">
        <v>36000</v>
      </c>
      <c r="E237" s="13">
        <v>14000</v>
      </c>
      <c r="F237" s="13">
        <v>22000</v>
      </c>
      <c r="L237" s="13"/>
      <c r="M237" s="14"/>
    </row>
    <row r="238" spans="1:13">
      <c r="A238" s="28"/>
      <c r="B238" s="28">
        <v>3026</v>
      </c>
      <c r="C238" s="28" t="s">
        <v>855</v>
      </c>
      <c r="D238" s="13">
        <v>46000</v>
      </c>
      <c r="E238" s="13">
        <v>24000</v>
      </c>
      <c r="F238" s="13">
        <v>22000</v>
      </c>
      <c r="L238" s="13"/>
      <c r="M238" s="14"/>
    </row>
    <row r="239" spans="1:13">
      <c r="A239" s="28"/>
      <c r="B239" s="28">
        <v>6168</v>
      </c>
      <c r="C239" s="28" t="s">
        <v>1044</v>
      </c>
      <c r="D239" s="13">
        <v>31000</v>
      </c>
      <c r="E239" s="13">
        <v>9000</v>
      </c>
      <c r="F239" s="13">
        <v>22000</v>
      </c>
      <c r="L239" s="13"/>
      <c r="M239" s="14"/>
    </row>
    <row r="240" spans="1:13">
      <c r="A240" s="28"/>
      <c r="B240" s="28">
        <v>6504</v>
      </c>
      <c r="C240" s="28" t="s">
        <v>851</v>
      </c>
      <c r="D240" s="13">
        <v>23000</v>
      </c>
      <c r="E240" s="13">
        <v>1000</v>
      </c>
      <c r="F240" s="13">
        <v>22000</v>
      </c>
      <c r="L240" s="13"/>
      <c r="M240" s="14"/>
    </row>
    <row r="241" spans="1:13">
      <c r="A241" s="28"/>
      <c r="B241" s="28">
        <v>1414</v>
      </c>
      <c r="C241" s="28" t="s">
        <v>1270</v>
      </c>
      <c r="D241" s="13">
        <v>21000</v>
      </c>
      <c r="E241" s="13">
        <v>0</v>
      </c>
      <c r="F241" s="13">
        <v>21000</v>
      </c>
      <c r="L241" s="13"/>
      <c r="M241" s="14"/>
    </row>
    <row r="242" spans="1:13">
      <c r="A242" s="28"/>
      <c r="B242" s="28">
        <v>1712</v>
      </c>
      <c r="C242" s="28" t="s">
        <v>1004</v>
      </c>
      <c r="D242" s="13">
        <v>40000</v>
      </c>
      <c r="E242" s="13">
        <v>19000</v>
      </c>
      <c r="F242" s="13">
        <v>21000</v>
      </c>
      <c r="L242" s="13"/>
      <c r="M242" s="14"/>
    </row>
    <row r="243" spans="1:13">
      <c r="A243" s="28"/>
      <c r="B243" s="28">
        <v>2850</v>
      </c>
      <c r="C243" s="28" t="s">
        <v>1165</v>
      </c>
      <c r="D243" s="13">
        <v>24000</v>
      </c>
      <c r="E243" s="13">
        <v>3000</v>
      </c>
      <c r="F243" s="13">
        <v>21000</v>
      </c>
      <c r="L243" s="13"/>
      <c r="M243" s="14"/>
    </row>
    <row r="244" spans="1:13">
      <c r="A244" s="28"/>
      <c r="B244" s="28">
        <v>3519</v>
      </c>
      <c r="C244" s="28" t="s">
        <v>150</v>
      </c>
      <c r="D244" s="13">
        <v>194000</v>
      </c>
      <c r="E244" s="13">
        <v>173000</v>
      </c>
      <c r="F244" s="13">
        <v>21000</v>
      </c>
      <c r="L244" s="13"/>
      <c r="M244" s="14"/>
    </row>
    <row r="245" spans="1:13">
      <c r="A245" s="28"/>
      <c r="B245" s="28">
        <v>53033</v>
      </c>
      <c r="C245" s="28" t="s">
        <v>1271</v>
      </c>
      <c r="D245" s="13">
        <v>20000</v>
      </c>
      <c r="E245" s="13">
        <v>0</v>
      </c>
      <c r="F245" s="13">
        <v>20000</v>
      </c>
      <c r="L245" s="13"/>
      <c r="M245" s="14"/>
    </row>
    <row r="246" spans="1:13">
      <c r="A246" s="28"/>
      <c r="B246" s="28">
        <v>2427</v>
      </c>
      <c r="C246" s="28" t="s">
        <v>1214</v>
      </c>
      <c r="D246" s="13">
        <v>20000</v>
      </c>
      <c r="E246" s="13">
        <v>0</v>
      </c>
      <c r="F246" s="13">
        <v>20000</v>
      </c>
      <c r="L246" s="13"/>
      <c r="M246" s="14"/>
    </row>
    <row r="247" spans="1:13">
      <c r="A247" s="28"/>
      <c r="B247" s="28">
        <v>9927</v>
      </c>
      <c r="C247" s="28" t="s">
        <v>1008</v>
      </c>
      <c r="D247" s="13">
        <v>19000</v>
      </c>
      <c r="E247" s="13">
        <v>0</v>
      </c>
      <c r="F247" s="13">
        <v>19000</v>
      </c>
      <c r="L247" s="13"/>
      <c r="M247" s="14"/>
    </row>
    <row r="248" spans="1:13">
      <c r="A248" s="28"/>
      <c r="B248" s="28" t="s">
        <v>1197</v>
      </c>
      <c r="C248" s="28" t="s">
        <v>1198</v>
      </c>
      <c r="D248" s="13">
        <v>18000</v>
      </c>
      <c r="E248" s="13">
        <v>0</v>
      </c>
      <c r="F248" s="13">
        <v>18000</v>
      </c>
      <c r="L248" s="13"/>
      <c r="M248" s="14"/>
    </row>
    <row r="249" spans="1:13">
      <c r="A249" s="28"/>
      <c r="B249" s="28">
        <v>2493</v>
      </c>
      <c r="C249" s="28" t="s">
        <v>1046</v>
      </c>
      <c r="D249" s="13">
        <v>19000</v>
      </c>
      <c r="E249" s="13">
        <v>1000</v>
      </c>
      <c r="F249" s="13">
        <v>18000</v>
      </c>
      <c r="L249" s="13"/>
      <c r="M249" s="14"/>
    </row>
    <row r="250" spans="1:13">
      <c r="A250" s="28"/>
      <c r="B250" s="28">
        <v>2415</v>
      </c>
      <c r="C250" s="28" t="s">
        <v>752</v>
      </c>
      <c r="D250" s="13">
        <v>39000</v>
      </c>
      <c r="E250" s="13">
        <v>22000</v>
      </c>
      <c r="F250" s="13">
        <v>17000</v>
      </c>
      <c r="L250" s="13"/>
      <c r="M250" s="14"/>
    </row>
    <row r="251" spans="1:13">
      <c r="A251" s="28"/>
      <c r="B251" s="28">
        <v>2497</v>
      </c>
      <c r="C251" s="28" t="s">
        <v>1131</v>
      </c>
      <c r="D251" s="13">
        <v>17000</v>
      </c>
      <c r="E251" s="13">
        <v>0</v>
      </c>
      <c r="F251" s="13">
        <v>17000</v>
      </c>
      <c r="L251" s="13"/>
      <c r="M251" s="14"/>
    </row>
    <row r="252" spans="1:13">
      <c r="A252" s="28"/>
      <c r="B252" s="28">
        <v>5531</v>
      </c>
      <c r="C252" s="28" t="s">
        <v>915</v>
      </c>
      <c r="D252" s="13">
        <v>36000</v>
      </c>
      <c r="E252" s="13">
        <v>19000</v>
      </c>
      <c r="F252" s="13">
        <v>17000</v>
      </c>
      <c r="L252" s="13"/>
      <c r="M252" s="14"/>
    </row>
    <row r="253" spans="1:13">
      <c r="A253" s="28"/>
      <c r="B253" s="28">
        <v>5534</v>
      </c>
      <c r="C253" s="28" t="s">
        <v>873</v>
      </c>
      <c r="D253" s="13">
        <v>218000</v>
      </c>
      <c r="E253" s="13">
        <v>201000</v>
      </c>
      <c r="F253" s="13">
        <v>17000</v>
      </c>
      <c r="L253" s="13"/>
      <c r="M253" s="14"/>
    </row>
    <row r="254" spans="1:13">
      <c r="A254" s="28"/>
      <c r="B254" s="28">
        <v>2032</v>
      </c>
      <c r="C254" s="28" t="s">
        <v>1240</v>
      </c>
      <c r="D254" s="13">
        <v>16000</v>
      </c>
      <c r="E254" s="13">
        <v>0</v>
      </c>
      <c r="F254" s="13">
        <v>16000</v>
      </c>
      <c r="L254" s="13"/>
      <c r="M254" s="14"/>
    </row>
    <row r="255" spans="1:13">
      <c r="A255" s="28"/>
      <c r="B255" s="28">
        <v>2413</v>
      </c>
      <c r="C255" s="28" t="s">
        <v>1226</v>
      </c>
      <c r="D255" s="13">
        <v>18000</v>
      </c>
      <c r="E255" s="13">
        <v>2000</v>
      </c>
      <c r="F255" s="13">
        <v>16000</v>
      </c>
      <c r="L255" s="13"/>
      <c r="M255" s="14"/>
    </row>
    <row r="256" spans="1:13">
      <c r="A256" s="28"/>
      <c r="B256" s="28">
        <v>3041</v>
      </c>
      <c r="C256" s="28" t="s">
        <v>991</v>
      </c>
      <c r="D256" s="13">
        <v>37000</v>
      </c>
      <c r="E256" s="13">
        <v>21000</v>
      </c>
      <c r="F256" s="13">
        <v>16000</v>
      </c>
      <c r="L256" s="13"/>
      <c r="M256" s="14"/>
    </row>
    <row r="257" spans="1:13">
      <c r="A257" s="28"/>
      <c r="B257" s="28">
        <v>4968</v>
      </c>
      <c r="C257" s="28" t="s">
        <v>612</v>
      </c>
      <c r="D257" s="13">
        <v>16000</v>
      </c>
      <c r="E257" s="13">
        <v>0</v>
      </c>
      <c r="F257" s="13">
        <v>16000</v>
      </c>
      <c r="L257" s="13"/>
      <c r="M257" s="14"/>
    </row>
    <row r="258" spans="1:13">
      <c r="A258" s="28"/>
      <c r="B258" s="28">
        <v>6216</v>
      </c>
      <c r="C258" s="28" t="s">
        <v>1141</v>
      </c>
      <c r="D258" s="13">
        <v>18000</v>
      </c>
      <c r="E258" s="13">
        <v>2000</v>
      </c>
      <c r="F258" s="13">
        <v>16000</v>
      </c>
      <c r="L258" s="13"/>
      <c r="M258" s="14"/>
    </row>
    <row r="259" spans="1:13">
      <c r="A259" s="28"/>
      <c r="B259" s="28">
        <v>2723</v>
      </c>
      <c r="C259" s="28" t="s">
        <v>646</v>
      </c>
      <c r="D259" s="13">
        <v>155000</v>
      </c>
      <c r="E259" s="13">
        <v>139650</v>
      </c>
      <c r="F259" s="13">
        <v>15350</v>
      </c>
      <c r="L259" s="13"/>
      <c r="M259" s="14"/>
    </row>
    <row r="260" spans="1:13">
      <c r="A260" s="28"/>
      <c r="B260" s="28">
        <v>2904</v>
      </c>
      <c r="C260" s="28" t="s">
        <v>1272</v>
      </c>
      <c r="D260" s="13">
        <v>15000</v>
      </c>
      <c r="E260" s="13">
        <v>0</v>
      </c>
      <c r="F260" s="13">
        <v>15000</v>
      </c>
      <c r="L260" s="13"/>
      <c r="M260" s="14"/>
    </row>
    <row r="261" spans="1:13">
      <c r="A261" s="28"/>
      <c r="B261" s="28">
        <v>3048</v>
      </c>
      <c r="C261" s="28" t="s">
        <v>1001</v>
      </c>
      <c r="D261" s="13">
        <v>19000</v>
      </c>
      <c r="E261" s="13">
        <v>5000</v>
      </c>
      <c r="F261" s="13">
        <v>14000</v>
      </c>
      <c r="L261" s="13"/>
      <c r="M261" s="14"/>
    </row>
    <row r="262" spans="1:13">
      <c r="A262" s="28"/>
      <c r="B262" s="28">
        <v>9925</v>
      </c>
      <c r="C262" s="28" t="s">
        <v>828</v>
      </c>
      <c r="D262" s="13">
        <v>23000</v>
      </c>
      <c r="E262" s="13">
        <v>9000</v>
      </c>
      <c r="F262" s="13">
        <v>14000</v>
      </c>
      <c r="L262" s="13"/>
      <c r="M262" s="14"/>
    </row>
    <row r="263" spans="1:13">
      <c r="A263" s="28"/>
      <c r="B263" s="28">
        <v>1464</v>
      </c>
      <c r="C263" s="28" t="s">
        <v>121</v>
      </c>
      <c r="D263" s="13">
        <v>81000</v>
      </c>
      <c r="E263" s="13">
        <v>68000</v>
      </c>
      <c r="F263" s="13">
        <v>13000</v>
      </c>
      <c r="L263" s="13"/>
      <c r="M263" s="14"/>
    </row>
    <row r="264" spans="1:13">
      <c r="A264" s="28"/>
      <c r="B264" s="28">
        <v>2488</v>
      </c>
      <c r="C264" s="28" t="s">
        <v>578</v>
      </c>
      <c r="D264" s="13">
        <v>44000</v>
      </c>
      <c r="E264" s="13">
        <v>31000</v>
      </c>
      <c r="F264" s="13">
        <v>13000</v>
      </c>
      <c r="L264" s="13"/>
      <c r="M264" s="14"/>
    </row>
    <row r="265" spans="1:13">
      <c r="A265" s="28"/>
      <c r="B265" s="28">
        <v>2705</v>
      </c>
      <c r="C265" s="28" t="s">
        <v>1088</v>
      </c>
      <c r="D265" s="13">
        <v>28000</v>
      </c>
      <c r="E265" s="13">
        <v>15000</v>
      </c>
      <c r="F265" s="13">
        <v>13000</v>
      </c>
      <c r="L265" s="13"/>
      <c r="M265" s="14"/>
    </row>
    <row r="266" spans="1:13">
      <c r="A266" s="28"/>
      <c r="B266" s="28">
        <v>2911</v>
      </c>
      <c r="C266" s="28" t="s">
        <v>824</v>
      </c>
      <c r="D266" s="13">
        <v>13000</v>
      </c>
      <c r="E266" s="13">
        <v>0</v>
      </c>
      <c r="F266" s="13">
        <v>13000</v>
      </c>
      <c r="L266" s="13"/>
      <c r="M266" s="14"/>
    </row>
    <row r="267" spans="1:13">
      <c r="A267" s="28"/>
      <c r="B267" s="28">
        <v>3437</v>
      </c>
      <c r="C267" s="28" t="s">
        <v>1084</v>
      </c>
      <c r="D267" s="13">
        <v>17000</v>
      </c>
      <c r="E267" s="13">
        <v>4000</v>
      </c>
      <c r="F267" s="13">
        <v>13000</v>
      </c>
      <c r="L267" s="13"/>
      <c r="M267" s="14"/>
    </row>
    <row r="268" spans="1:13">
      <c r="A268" s="28"/>
      <c r="B268" s="28">
        <v>3504</v>
      </c>
      <c r="C268" s="28" t="s">
        <v>870</v>
      </c>
      <c r="D268" s="13">
        <v>15000</v>
      </c>
      <c r="E268" s="13">
        <v>2000</v>
      </c>
      <c r="F268" s="13">
        <v>13000</v>
      </c>
      <c r="L268" s="13"/>
      <c r="M268" s="14"/>
    </row>
    <row r="269" spans="1:13">
      <c r="A269" s="28"/>
      <c r="B269" s="28">
        <v>6277</v>
      </c>
      <c r="C269" s="28" t="s">
        <v>569</v>
      </c>
      <c r="D269" s="13">
        <v>18000</v>
      </c>
      <c r="E269" s="13">
        <v>5000</v>
      </c>
      <c r="F269" s="13">
        <v>13000</v>
      </c>
      <c r="L269" s="13"/>
      <c r="M269" s="14"/>
    </row>
    <row r="270" spans="1:13">
      <c r="A270" s="28"/>
      <c r="B270" s="28">
        <v>4916</v>
      </c>
      <c r="C270" s="28" t="s">
        <v>1013</v>
      </c>
      <c r="D270" s="13">
        <v>25000</v>
      </c>
      <c r="E270" s="13">
        <v>12481</v>
      </c>
      <c r="F270" s="13">
        <v>12519</v>
      </c>
      <c r="L270" s="13"/>
      <c r="M270" s="14"/>
    </row>
    <row r="271" spans="1:13">
      <c r="A271" s="28"/>
      <c r="B271" s="28">
        <v>2477</v>
      </c>
      <c r="C271" s="28" t="s">
        <v>1087</v>
      </c>
      <c r="D271" s="13">
        <v>12000</v>
      </c>
      <c r="E271" s="13">
        <v>0</v>
      </c>
      <c r="F271" s="13">
        <v>12000</v>
      </c>
      <c r="L271" s="13"/>
      <c r="M271" s="14"/>
    </row>
    <row r="272" spans="1:13">
      <c r="A272" s="28"/>
      <c r="B272" s="28">
        <v>3058</v>
      </c>
      <c r="C272" s="28" t="s">
        <v>1134</v>
      </c>
      <c r="D272" s="13">
        <v>13000</v>
      </c>
      <c r="E272" s="13">
        <v>1000</v>
      </c>
      <c r="F272" s="13">
        <v>12000</v>
      </c>
      <c r="L272" s="13"/>
      <c r="M272" s="14"/>
    </row>
    <row r="273" spans="1:13">
      <c r="A273" s="28"/>
      <c r="B273" s="28">
        <v>6209</v>
      </c>
      <c r="C273" s="28" t="s">
        <v>994</v>
      </c>
      <c r="D273" s="13">
        <v>38000</v>
      </c>
      <c r="E273" s="13">
        <v>26000</v>
      </c>
      <c r="F273" s="13">
        <v>12000</v>
      </c>
      <c r="L273" s="13"/>
      <c r="M273" s="14"/>
    </row>
    <row r="274" spans="1:13">
      <c r="A274" s="28"/>
      <c r="B274" s="28">
        <v>1323</v>
      </c>
      <c r="C274" s="28" t="s">
        <v>1098</v>
      </c>
      <c r="D274" s="13">
        <v>16000</v>
      </c>
      <c r="E274" s="13">
        <v>5000</v>
      </c>
      <c r="F274" s="13">
        <v>11000</v>
      </c>
      <c r="L274" s="13"/>
      <c r="M274" s="14"/>
    </row>
    <row r="275" spans="1:13">
      <c r="A275" s="28"/>
      <c r="B275" s="28">
        <v>2022</v>
      </c>
      <c r="C275" s="28" t="s">
        <v>1251</v>
      </c>
      <c r="D275" s="13">
        <v>14000</v>
      </c>
      <c r="E275" s="13">
        <v>3000</v>
      </c>
      <c r="F275" s="13">
        <v>11000</v>
      </c>
      <c r="L275" s="13"/>
      <c r="M275" s="14"/>
    </row>
    <row r="276" spans="1:13">
      <c r="A276" s="28"/>
      <c r="B276" s="28">
        <v>2329</v>
      </c>
      <c r="C276" s="28" t="s">
        <v>753</v>
      </c>
      <c r="D276" s="13">
        <v>25000</v>
      </c>
      <c r="E276" s="13">
        <v>14000</v>
      </c>
      <c r="F276" s="13">
        <v>11000</v>
      </c>
      <c r="L276" s="13"/>
      <c r="M276" s="14"/>
    </row>
    <row r="277" spans="1:13">
      <c r="A277" s="28"/>
      <c r="B277" s="28">
        <v>2816</v>
      </c>
      <c r="C277" s="28" t="s">
        <v>1211</v>
      </c>
      <c r="D277" s="13">
        <v>11000</v>
      </c>
      <c r="E277" s="13">
        <v>0</v>
      </c>
      <c r="F277" s="13">
        <v>11000</v>
      </c>
      <c r="L277" s="13"/>
      <c r="M277" s="14"/>
    </row>
    <row r="278" spans="1:13">
      <c r="A278" s="28"/>
      <c r="B278" s="28">
        <v>3579</v>
      </c>
      <c r="C278" s="28" t="s">
        <v>1138</v>
      </c>
      <c r="D278" s="13">
        <v>11000</v>
      </c>
      <c r="E278" s="13">
        <v>0</v>
      </c>
      <c r="F278" s="13">
        <v>11000</v>
      </c>
      <c r="L278" s="13"/>
      <c r="M278" s="14"/>
    </row>
    <row r="279" spans="1:13">
      <c r="A279" s="28"/>
      <c r="B279" s="28">
        <v>3694</v>
      </c>
      <c r="C279" s="28" t="s">
        <v>1067</v>
      </c>
      <c r="D279" s="13">
        <v>11000</v>
      </c>
      <c r="E279" s="13">
        <v>0</v>
      </c>
      <c r="F279" s="13">
        <v>11000</v>
      </c>
      <c r="L279" s="13"/>
      <c r="M279" s="14"/>
    </row>
    <row r="280" spans="1:13">
      <c r="A280" s="28"/>
      <c r="B280" s="28">
        <v>6443</v>
      </c>
      <c r="C280" s="28" t="s">
        <v>956</v>
      </c>
      <c r="D280" s="13">
        <v>74000</v>
      </c>
      <c r="E280" s="13">
        <v>63000</v>
      </c>
      <c r="F280" s="13">
        <v>11000</v>
      </c>
      <c r="L280" s="13"/>
      <c r="M280" s="14"/>
    </row>
    <row r="281" spans="1:13">
      <c r="A281" s="28"/>
      <c r="B281" s="28">
        <v>8101</v>
      </c>
      <c r="C281" s="28" t="s">
        <v>1273</v>
      </c>
      <c r="D281" s="13">
        <v>11000</v>
      </c>
      <c r="E281" s="13">
        <v>0</v>
      </c>
      <c r="F281" s="13">
        <v>11000</v>
      </c>
      <c r="L281" s="13"/>
      <c r="M281" s="14"/>
    </row>
    <row r="282" spans="1:13">
      <c r="A282" s="28"/>
      <c r="B282" s="28">
        <v>8261</v>
      </c>
      <c r="C282" s="28" t="s">
        <v>1161</v>
      </c>
      <c r="D282" s="13">
        <v>11000</v>
      </c>
      <c r="E282" s="13">
        <v>0</v>
      </c>
      <c r="F282" s="13">
        <v>11000</v>
      </c>
      <c r="L282" s="13"/>
      <c r="M282" s="14"/>
    </row>
    <row r="283" spans="1:13">
      <c r="A283" s="28"/>
      <c r="B283" s="28">
        <v>9136</v>
      </c>
      <c r="C283" s="28" t="s">
        <v>1274</v>
      </c>
      <c r="D283" s="13">
        <v>11000</v>
      </c>
      <c r="E283" s="13">
        <v>0</v>
      </c>
      <c r="F283" s="13">
        <v>11000</v>
      </c>
      <c r="L283" s="13"/>
      <c r="M283" s="14"/>
    </row>
    <row r="284" spans="1:13">
      <c r="A284" s="28"/>
      <c r="B284" s="28" t="s">
        <v>1188</v>
      </c>
      <c r="C284" s="28" t="s">
        <v>1189</v>
      </c>
      <c r="D284" s="13">
        <v>10000</v>
      </c>
      <c r="E284" s="13">
        <v>0</v>
      </c>
      <c r="F284" s="13">
        <v>10000</v>
      </c>
      <c r="L284" s="13"/>
      <c r="M284" s="14"/>
    </row>
    <row r="285" spans="1:13">
      <c r="A285" s="28"/>
      <c r="B285" s="28">
        <v>49721</v>
      </c>
      <c r="C285" s="28" t="s">
        <v>1275</v>
      </c>
      <c r="D285" s="13">
        <v>10000</v>
      </c>
      <c r="E285" s="13">
        <v>0</v>
      </c>
      <c r="F285" s="13">
        <v>10000</v>
      </c>
      <c r="L285" s="13"/>
      <c r="M285" s="14"/>
    </row>
    <row r="286" spans="1:13">
      <c r="A286" s="28"/>
      <c r="B286" s="28">
        <v>51273</v>
      </c>
      <c r="C286" s="28" t="s">
        <v>1276</v>
      </c>
      <c r="D286" s="13">
        <v>10000</v>
      </c>
      <c r="E286" s="13">
        <v>0</v>
      </c>
      <c r="F286" s="13">
        <v>10000</v>
      </c>
      <c r="L286" s="13"/>
      <c r="M286" s="14"/>
    </row>
    <row r="287" spans="1:13">
      <c r="A287" s="28"/>
      <c r="B287" s="28" t="s">
        <v>1277</v>
      </c>
      <c r="C287" s="28" t="s">
        <v>1278</v>
      </c>
      <c r="D287" s="13">
        <v>10000</v>
      </c>
      <c r="E287" s="13">
        <v>0</v>
      </c>
      <c r="F287" s="13">
        <v>10000</v>
      </c>
      <c r="L287" s="13"/>
      <c r="M287" s="14"/>
    </row>
    <row r="288" spans="1:13">
      <c r="A288" s="28"/>
      <c r="B288" s="28">
        <v>1810</v>
      </c>
      <c r="C288" s="28" t="s">
        <v>865</v>
      </c>
      <c r="D288" s="13">
        <v>10000</v>
      </c>
      <c r="E288" s="13">
        <v>0</v>
      </c>
      <c r="F288" s="13">
        <v>10000</v>
      </c>
      <c r="L288" s="13"/>
      <c r="M288" s="14"/>
    </row>
    <row r="289" spans="1:13">
      <c r="A289" s="28"/>
      <c r="B289" s="28">
        <v>3019</v>
      </c>
      <c r="C289" s="28" t="s">
        <v>171</v>
      </c>
      <c r="D289" s="13">
        <v>37000</v>
      </c>
      <c r="E289" s="13">
        <v>27000</v>
      </c>
      <c r="F289" s="13">
        <v>10000</v>
      </c>
      <c r="L289" s="13"/>
      <c r="M289" s="14"/>
    </row>
    <row r="290" spans="1:13">
      <c r="A290" s="28"/>
      <c r="B290" s="28">
        <v>3583</v>
      </c>
      <c r="C290" s="28" t="s">
        <v>1073</v>
      </c>
      <c r="D290" s="13">
        <v>16000</v>
      </c>
      <c r="E290" s="13">
        <v>6000</v>
      </c>
      <c r="F290" s="13">
        <v>10000</v>
      </c>
      <c r="L290" s="13"/>
      <c r="M290" s="14"/>
    </row>
    <row r="291" spans="1:13">
      <c r="A291" s="28"/>
      <c r="B291" s="28">
        <v>3653</v>
      </c>
      <c r="C291" s="28" t="s">
        <v>829</v>
      </c>
      <c r="D291" s="13">
        <v>10000</v>
      </c>
      <c r="E291" s="13">
        <v>0</v>
      </c>
      <c r="F291" s="13">
        <v>10000</v>
      </c>
      <c r="L291" s="13"/>
      <c r="M291" s="14"/>
    </row>
    <row r="292" spans="1:13">
      <c r="A292" s="28"/>
      <c r="B292" s="28">
        <v>2443</v>
      </c>
      <c r="C292" s="28" t="s">
        <v>1279</v>
      </c>
      <c r="D292" s="13">
        <v>9000</v>
      </c>
      <c r="E292" s="13">
        <v>0</v>
      </c>
      <c r="F292" s="13">
        <v>9000</v>
      </c>
      <c r="L292" s="13"/>
      <c r="M292" s="14"/>
    </row>
    <row r="293" spans="1:13">
      <c r="A293" s="28"/>
      <c r="B293" s="28">
        <v>3305</v>
      </c>
      <c r="C293" s="28" t="s">
        <v>1113</v>
      </c>
      <c r="D293" s="13">
        <v>11000</v>
      </c>
      <c r="E293" s="13">
        <v>2000</v>
      </c>
      <c r="F293" s="13">
        <v>9000</v>
      </c>
      <c r="L293" s="13"/>
      <c r="M293" s="14"/>
    </row>
    <row r="294" spans="1:13">
      <c r="A294" s="28"/>
      <c r="B294" s="28">
        <v>3312</v>
      </c>
      <c r="C294" s="28" t="s">
        <v>1225</v>
      </c>
      <c r="D294" s="13">
        <v>10000</v>
      </c>
      <c r="E294" s="13">
        <v>1000</v>
      </c>
      <c r="F294" s="13">
        <v>9000</v>
      </c>
      <c r="L294" s="13"/>
      <c r="M294" s="14"/>
    </row>
    <row r="295" spans="1:13">
      <c r="A295" s="28"/>
      <c r="B295" s="28">
        <v>3494</v>
      </c>
      <c r="C295" s="28" t="s">
        <v>1089</v>
      </c>
      <c r="D295" s="13">
        <v>13000</v>
      </c>
      <c r="E295" s="13">
        <v>4000</v>
      </c>
      <c r="F295" s="13">
        <v>9000</v>
      </c>
      <c r="L295" s="13"/>
      <c r="M295" s="14"/>
    </row>
    <row r="296" spans="1:13">
      <c r="A296" s="28"/>
      <c r="B296" s="28">
        <v>8411</v>
      </c>
      <c r="C296" s="28" t="s">
        <v>901</v>
      </c>
      <c r="D296" s="13">
        <v>16000</v>
      </c>
      <c r="E296" s="13">
        <v>7000</v>
      </c>
      <c r="F296" s="13">
        <v>9000</v>
      </c>
      <c r="L296" s="13"/>
      <c r="M296" s="14"/>
    </row>
    <row r="297" spans="1:13">
      <c r="A297" s="28"/>
      <c r="B297" s="28">
        <v>1611</v>
      </c>
      <c r="C297" s="28" t="s">
        <v>1070</v>
      </c>
      <c r="D297" s="13">
        <v>12000</v>
      </c>
      <c r="E297" s="13">
        <v>4000</v>
      </c>
      <c r="F297" s="13">
        <v>8000</v>
      </c>
      <c r="L297" s="13"/>
      <c r="M297" s="14"/>
    </row>
    <row r="298" spans="1:13">
      <c r="A298" s="28"/>
      <c r="B298" s="28">
        <v>1612</v>
      </c>
      <c r="C298" s="28" t="s">
        <v>879</v>
      </c>
      <c r="D298" s="13">
        <v>8000</v>
      </c>
      <c r="E298" s="13">
        <v>0</v>
      </c>
      <c r="F298" s="13">
        <v>8000</v>
      </c>
      <c r="L298" s="13"/>
      <c r="M298" s="14"/>
    </row>
    <row r="299" spans="1:13">
      <c r="A299" s="28"/>
      <c r="B299" s="28">
        <v>1720</v>
      </c>
      <c r="C299" s="28" t="s">
        <v>1150</v>
      </c>
      <c r="D299" s="13">
        <v>10000</v>
      </c>
      <c r="E299" s="13">
        <v>2000</v>
      </c>
      <c r="F299" s="13">
        <v>8000</v>
      </c>
      <c r="L299" s="13"/>
      <c r="M299" s="14"/>
    </row>
    <row r="300" spans="1:13">
      <c r="A300" s="28"/>
      <c r="B300" s="28">
        <v>2430</v>
      </c>
      <c r="C300" s="28" t="s">
        <v>748</v>
      </c>
      <c r="D300" s="13">
        <v>11000</v>
      </c>
      <c r="E300" s="13">
        <v>3000</v>
      </c>
      <c r="F300" s="13">
        <v>8000</v>
      </c>
      <c r="L300" s="13"/>
      <c r="M300" s="14"/>
    </row>
    <row r="301" spans="1:13">
      <c r="A301" s="28"/>
      <c r="B301" s="28">
        <v>2459</v>
      </c>
      <c r="C301" s="28" t="s">
        <v>1111</v>
      </c>
      <c r="D301" s="13">
        <v>12000</v>
      </c>
      <c r="E301" s="13">
        <v>4000</v>
      </c>
      <c r="F301" s="13">
        <v>8000</v>
      </c>
      <c r="L301" s="13"/>
      <c r="M301" s="14"/>
    </row>
    <row r="302" spans="1:13">
      <c r="A302" s="28"/>
      <c r="B302" s="28">
        <v>2466</v>
      </c>
      <c r="C302" s="28" t="s">
        <v>1051</v>
      </c>
      <c r="D302" s="13">
        <v>10000</v>
      </c>
      <c r="E302" s="13">
        <v>2000</v>
      </c>
      <c r="F302" s="13">
        <v>8000</v>
      </c>
      <c r="L302" s="13"/>
      <c r="M302" s="14"/>
    </row>
    <row r="303" spans="1:13">
      <c r="A303" s="28"/>
      <c r="B303" s="28">
        <v>3040</v>
      </c>
      <c r="C303" s="28" t="s">
        <v>1280</v>
      </c>
      <c r="D303" s="13">
        <v>13000</v>
      </c>
      <c r="E303" s="13">
        <v>5000</v>
      </c>
      <c r="F303" s="13">
        <v>8000</v>
      </c>
      <c r="L303" s="13"/>
      <c r="M303" s="14"/>
    </row>
    <row r="304" spans="1:13">
      <c r="A304" s="28"/>
      <c r="B304" s="28">
        <v>6164</v>
      </c>
      <c r="C304" s="28" t="s">
        <v>1224</v>
      </c>
      <c r="D304" s="13">
        <v>8000</v>
      </c>
      <c r="E304" s="13">
        <v>0</v>
      </c>
      <c r="F304" s="13">
        <v>8000</v>
      </c>
      <c r="L304" s="13"/>
      <c r="M304" s="14"/>
    </row>
    <row r="305" spans="1:13">
      <c r="A305" s="28"/>
      <c r="B305" s="28">
        <v>6184</v>
      </c>
      <c r="C305" s="28" t="s">
        <v>138</v>
      </c>
      <c r="D305" s="13">
        <v>11000</v>
      </c>
      <c r="E305" s="13">
        <v>3000</v>
      </c>
      <c r="F305" s="13">
        <v>8000</v>
      </c>
      <c r="L305" s="13"/>
      <c r="M305" s="14"/>
    </row>
    <row r="306" spans="1:13">
      <c r="A306" s="28"/>
      <c r="B306" s="28">
        <v>6422</v>
      </c>
      <c r="C306" s="28" t="s">
        <v>1091</v>
      </c>
      <c r="D306" s="13">
        <v>11000</v>
      </c>
      <c r="E306" s="13">
        <v>3000</v>
      </c>
      <c r="F306" s="13">
        <v>8000</v>
      </c>
      <c r="L306" s="13"/>
      <c r="M306" s="14"/>
    </row>
    <row r="307" spans="1:13">
      <c r="A307" s="28"/>
      <c r="B307" s="28">
        <v>8249</v>
      </c>
      <c r="C307" s="28" t="s">
        <v>916</v>
      </c>
      <c r="D307" s="13">
        <v>10000</v>
      </c>
      <c r="E307" s="13">
        <v>2000</v>
      </c>
      <c r="F307" s="13">
        <v>8000</v>
      </c>
      <c r="L307" s="13"/>
      <c r="M307" s="14"/>
    </row>
    <row r="308" spans="1:13">
      <c r="A308" s="28"/>
      <c r="B308" s="28">
        <v>2009</v>
      </c>
      <c r="C308" s="28" t="s">
        <v>1153</v>
      </c>
      <c r="D308" s="13">
        <v>7000</v>
      </c>
      <c r="E308" s="13">
        <v>0</v>
      </c>
      <c r="F308" s="13">
        <v>7000</v>
      </c>
      <c r="L308" s="13"/>
      <c r="M308" s="14"/>
    </row>
    <row r="309" spans="1:13">
      <c r="A309" s="28"/>
      <c r="B309" s="28">
        <v>2017</v>
      </c>
      <c r="C309" s="28" t="s">
        <v>1086</v>
      </c>
      <c r="D309" s="13">
        <v>15000</v>
      </c>
      <c r="E309" s="13">
        <v>8000</v>
      </c>
      <c r="F309" s="13">
        <v>7000</v>
      </c>
      <c r="L309" s="13"/>
      <c r="M309" s="14"/>
    </row>
    <row r="310" spans="1:13">
      <c r="A310" s="28"/>
      <c r="B310" s="28">
        <v>2107</v>
      </c>
      <c r="C310" s="28" t="s">
        <v>1216</v>
      </c>
      <c r="D310" s="13">
        <v>40000</v>
      </c>
      <c r="E310" s="13">
        <v>33000</v>
      </c>
      <c r="F310" s="13">
        <v>7000</v>
      </c>
      <c r="L310" s="13"/>
      <c r="M310" s="14"/>
    </row>
    <row r="311" spans="1:13">
      <c r="A311" s="28"/>
      <c r="B311" s="28">
        <v>2480</v>
      </c>
      <c r="C311" s="28" t="s">
        <v>898</v>
      </c>
      <c r="D311" s="13">
        <v>14000</v>
      </c>
      <c r="E311" s="13">
        <v>7000</v>
      </c>
      <c r="F311" s="13">
        <v>7000</v>
      </c>
      <c r="L311" s="13"/>
      <c r="M311" s="14"/>
    </row>
    <row r="312" spans="1:13">
      <c r="A312" s="28"/>
      <c r="B312" s="28">
        <v>5907</v>
      </c>
      <c r="C312" s="28" t="s">
        <v>1083</v>
      </c>
      <c r="D312" s="13">
        <v>11000</v>
      </c>
      <c r="E312" s="13">
        <v>4000</v>
      </c>
      <c r="F312" s="13">
        <v>7000</v>
      </c>
      <c r="L312" s="13"/>
      <c r="M312" s="14"/>
    </row>
    <row r="313" spans="1:13">
      <c r="A313" s="28"/>
      <c r="B313" s="28">
        <v>6202</v>
      </c>
      <c r="C313" s="28" t="s">
        <v>812</v>
      </c>
      <c r="D313" s="13">
        <v>33000</v>
      </c>
      <c r="E313" s="13">
        <v>26000</v>
      </c>
      <c r="F313" s="13">
        <v>7000</v>
      </c>
      <c r="L313" s="13"/>
      <c r="M313" s="14"/>
    </row>
    <row r="314" spans="1:13">
      <c r="A314" s="28"/>
      <c r="B314" s="28">
        <v>6243</v>
      </c>
      <c r="C314" s="28" t="s">
        <v>1142</v>
      </c>
      <c r="D314" s="13">
        <v>7000</v>
      </c>
      <c r="E314" s="13">
        <v>0</v>
      </c>
      <c r="F314" s="13">
        <v>7000</v>
      </c>
      <c r="L314" s="13"/>
      <c r="M314" s="14"/>
    </row>
    <row r="315" spans="1:13">
      <c r="A315" s="28"/>
      <c r="B315" s="28">
        <v>1519</v>
      </c>
      <c r="C315" s="28" t="s">
        <v>582</v>
      </c>
      <c r="D315" s="13">
        <v>9000</v>
      </c>
      <c r="E315" s="13">
        <v>3000</v>
      </c>
      <c r="F315" s="13">
        <v>6000</v>
      </c>
      <c r="L315" s="13"/>
      <c r="M315" s="14"/>
    </row>
    <row r="316" spans="1:13">
      <c r="A316" s="28"/>
      <c r="B316" s="28">
        <v>2302</v>
      </c>
      <c r="C316" s="28" t="s">
        <v>1194</v>
      </c>
      <c r="D316" s="13">
        <v>8000</v>
      </c>
      <c r="E316" s="13">
        <v>2000</v>
      </c>
      <c r="F316" s="13">
        <v>6000</v>
      </c>
      <c r="L316" s="13"/>
      <c r="M316" s="14"/>
    </row>
    <row r="317" spans="1:13">
      <c r="A317" s="28"/>
      <c r="B317" s="28">
        <v>2425</v>
      </c>
      <c r="C317" s="28" t="s">
        <v>618</v>
      </c>
      <c r="D317" s="13">
        <v>43000</v>
      </c>
      <c r="E317" s="13">
        <v>37000</v>
      </c>
      <c r="F317" s="13">
        <v>6000</v>
      </c>
      <c r="L317" s="13"/>
      <c r="M317" s="14"/>
    </row>
    <row r="318" spans="1:13">
      <c r="A318" s="28"/>
      <c r="B318" s="28">
        <v>3055</v>
      </c>
      <c r="C318" s="28" t="s">
        <v>1222</v>
      </c>
      <c r="D318" s="13">
        <v>10000</v>
      </c>
      <c r="E318" s="13">
        <v>4000</v>
      </c>
      <c r="F318" s="13">
        <v>6000</v>
      </c>
      <c r="L318" s="13"/>
      <c r="M318" s="14"/>
    </row>
    <row r="319" spans="1:13">
      <c r="A319" s="28"/>
      <c r="B319" s="28">
        <v>6226</v>
      </c>
      <c r="C319" s="28" t="s">
        <v>1281</v>
      </c>
      <c r="D319" s="13">
        <v>6000</v>
      </c>
      <c r="E319" s="13">
        <v>0</v>
      </c>
      <c r="F319" s="13">
        <v>6000</v>
      </c>
      <c r="L319" s="13"/>
      <c r="M319" s="14"/>
    </row>
    <row r="320" spans="1:13">
      <c r="A320" s="28"/>
      <c r="B320" s="28">
        <v>6531</v>
      </c>
      <c r="C320" s="28" t="s">
        <v>613</v>
      </c>
      <c r="D320" s="13">
        <v>53000</v>
      </c>
      <c r="E320" s="13">
        <v>47000</v>
      </c>
      <c r="F320" s="13">
        <v>6000</v>
      </c>
      <c r="L320" s="13"/>
      <c r="M320" s="14"/>
    </row>
    <row r="321" spans="1:13">
      <c r="A321" s="28"/>
      <c r="B321" s="28">
        <v>9943</v>
      </c>
      <c r="C321" s="28" t="s">
        <v>1040</v>
      </c>
      <c r="D321" s="13">
        <v>12000</v>
      </c>
      <c r="E321" s="13">
        <v>6000</v>
      </c>
      <c r="F321" s="13">
        <v>6000</v>
      </c>
      <c r="L321" s="13"/>
      <c r="M321" s="14"/>
    </row>
    <row r="322" spans="1:13">
      <c r="A322" s="28"/>
      <c r="B322" s="28">
        <v>51212</v>
      </c>
      <c r="C322" s="28" t="s">
        <v>1254</v>
      </c>
      <c r="D322" s="13">
        <v>5000</v>
      </c>
      <c r="E322" s="13">
        <v>0</v>
      </c>
      <c r="F322" s="13">
        <v>5000</v>
      </c>
      <c r="L322" s="13"/>
      <c r="M322" s="14"/>
    </row>
    <row r="323" spans="1:13">
      <c r="A323" s="28"/>
      <c r="B323" s="28">
        <v>1439</v>
      </c>
      <c r="C323" s="28" t="s">
        <v>1193</v>
      </c>
      <c r="D323" s="13">
        <v>6000</v>
      </c>
      <c r="E323" s="13">
        <v>1000</v>
      </c>
      <c r="F323" s="13">
        <v>5000</v>
      </c>
      <c r="L323" s="13"/>
      <c r="M323" s="14"/>
    </row>
    <row r="324" spans="1:13">
      <c r="A324" s="28"/>
      <c r="B324" s="28">
        <v>1902</v>
      </c>
      <c r="C324" s="28" t="s">
        <v>854</v>
      </c>
      <c r="D324" s="13">
        <v>5000</v>
      </c>
      <c r="E324" s="13">
        <v>0</v>
      </c>
      <c r="F324" s="13">
        <v>5000</v>
      </c>
      <c r="L324" s="13"/>
      <c r="M324" s="14"/>
    </row>
    <row r="325" spans="1:13">
      <c r="A325" s="28"/>
      <c r="B325" s="28">
        <v>2426</v>
      </c>
      <c r="C325" s="28" t="s">
        <v>751</v>
      </c>
      <c r="D325" s="13">
        <v>9000</v>
      </c>
      <c r="E325" s="13">
        <v>4000</v>
      </c>
      <c r="F325" s="13">
        <v>5000</v>
      </c>
      <c r="L325" s="13"/>
      <c r="M325" s="14"/>
    </row>
    <row r="326" spans="1:13">
      <c r="A326" s="28"/>
      <c r="B326" s="28">
        <v>2431</v>
      </c>
      <c r="C326" s="28" t="s">
        <v>1081</v>
      </c>
      <c r="D326" s="13">
        <v>10000</v>
      </c>
      <c r="E326" s="13">
        <v>5000</v>
      </c>
      <c r="F326" s="13">
        <v>5000</v>
      </c>
      <c r="L326" s="13"/>
      <c r="M326" s="14"/>
    </row>
    <row r="327" spans="1:13">
      <c r="A327" s="28"/>
      <c r="B327" s="28">
        <v>3029</v>
      </c>
      <c r="C327" s="28" t="s">
        <v>1157</v>
      </c>
      <c r="D327" s="13">
        <v>29000</v>
      </c>
      <c r="E327" s="13">
        <v>24000</v>
      </c>
      <c r="F327" s="13">
        <v>5000</v>
      </c>
      <c r="L327" s="13"/>
      <c r="M327" s="14"/>
    </row>
    <row r="328" spans="1:13">
      <c r="A328" s="28"/>
      <c r="B328" s="28">
        <v>3705</v>
      </c>
      <c r="C328" s="28" t="s">
        <v>794</v>
      </c>
      <c r="D328" s="13">
        <v>22000</v>
      </c>
      <c r="E328" s="13">
        <v>17000</v>
      </c>
      <c r="F328" s="13">
        <v>5000</v>
      </c>
      <c r="L328" s="13"/>
      <c r="M328" s="14"/>
    </row>
    <row r="329" spans="1:13">
      <c r="A329" s="28"/>
      <c r="B329" s="28">
        <v>4906</v>
      </c>
      <c r="C329" s="28" t="s">
        <v>1032</v>
      </c>
      <c r="D329" s="13">
        <v>426000</v>
      </c>
      <c r="E329" s="13">
        <v>421000</v>
      </c>
      <c r="F329" s="13">
        <v>5000</v>
      </c>
      <c r="L329" s="13"/>
      <c r="M329" s="14"/>
    </row>
    <row r="330" spans="1:13">
      <c r="A330" s="28"/>
      <c r="B330" s="28">
        <v>5234</v>
      </c>
      <c r="C330" s="28" t="s">
        <v>1233</v>
      </c>
      <c r="D330" s="13">
        <v>5000</v>
      </c>
      <c r="E330" s="13">
        <v>0</v>
      </c>
      <c r="F330" s="13">
        <v>5000</v>
      </c>
      <c r="L330" s="13"/>
      <c r="M330" s="14"/>
    </row>
    <row r="331" spans="1:13">
      <c r="A331" s="28"/>
      <c r="B331" s="28">
        <v>5243</v>
      </c>
      <c r="C331" s="28" t="s">
        <v>632</v>
      </c>
      <c r="D331" s="13">
        <v>22000</v>
      </c>
      <c r="E331" s="13">
        <v>17000</v>
      </c>
      <c r="F331" s="13">
        <v>5000</v>
      </c>
      <c r="L331" s="13"/>
      <c r="M331" s="14"/>
    </row>
    <row r="332" spans="1:13">
      <c r="A332" s="28"/>
      <c r="B332" s="28">
        <v>5471</v>
      </c>
      <c r="C332" s="28" t="s">
        <v>989</v>
      </c>
      <c r="D332" s="13">
        <v>7000</v>
      </c>
      <c r="E332" s="13">
        <v>2000</v>
      </c>
      <c r="F332" s="13">
        <v>5000</v>
      </c>
      <c r="L332" s="13"/>
      <c r="M332" s="14"/>
    </row>
    <row r="333" spans="1:13">
      <c r="A333" s="28"/>
      <c r="B333" s="28">
        <v>6115</v>
      </c>
      <c r="C333" s="28" t="s">
        <v>998</v>
      </c>
      <c r="D333" s="13">
        <v>18000</v>
      </c>
      <c r="E333" s="13">
        <v>13000</v>
      </c>
      <c r="F333" s="13">
        <v>5000</v>
      </c>
      <c r="L333" s="13"/>
      <c r="M333" s="14"/>
    </row>
    <row r="334" spans="1:13">
      <c r="A334" s="28"/>
      <c r="B334" s="28">
        <v>6283</v>
      </c>
      <c r="C334" s="28" t="s">
        <v>1196</v>
      </c>
      <c r="D334" s="13">
        <v>26000</v>
      </c>
      <c r="E334" s="13">
        <v>21000</v>
      </c>
      <c r="F334" s="13">
        <v>5000</v>
      </c>
      <c r="L334" s="13"/>
      <c r="M334" s="14"/>
    </row>
    <row r="335" spans="1:13">
      <c r="A335" s="28"/>
      <c r="B335" s="28">
        <v>50910</v>
      </c>
      <c r="C335" s="28" t="s">
        <v>1282</v>
      </c>
      <c r="D335" s="13">
        <v>4000</v>
      </c>
      <c r="E335" s="13">
        <v>0</v>
      </c>
      <c r="F335" s="13">
        <v>4000</v>
      </c>
      <c r="L335" s="13"/>
      <c r="M335" s="14"/>
    </row>
    <row r="336" spans="1:13">
      <c r="A336" s="28"/>
      <c r="B336" s="28">
        <v>1104</v>
      </c>
      <c r="C336" s="28" t="s">
        <v>868</v>
      </c>
      <c r="D336" s="13">
        <v>42000</v>
      </c>
      <c r="E336" s="13">
        <v>38000</v>
      </c>
      <c r="F336" s="13">
        <v>4000</v>
      </c>
      <c r="L336" s="13"/>
      <c r="M336" s="14"/>
    </row>
    <row r="337" spans="1:13">
      <c r="A337" s="28"/>
      <c r="B337" s="28">
        <v>1231</v>
      </c>
      <c r="C337" s="28" t="s">
        <v>1079</v>
      </c>
      <c r="D337" s="13">
        <v>4000</v>
      </c>
      <c r="E337" s="13">
        <v>0</v>
      </c>
      <c r="F337" s="13">
        <v>4000</v>
      </c>
      <c r="L337" s="13"/>
      <c r="M337" s="14"/>
    </row>
    <row r="338" spans="1:13">
      <c r="A338" s="28"/>
      <c r="B338" s="28">
        <v>2505</v>
      </c>
      <c r="C338" s="28" t="s">
        <v>749</v>
      </c>
      <c r="D338" s="13">
        <v>15000</v>
      </c>
      <c r="E338" s="13">
        <v>11000</v>
      </c>
      <c r="F338" s="13">
        <v>4000</v>
      </c>
      <c r="L338" s="13"/>
      <c r="M338" s="14"/>
    </row>
    <row r="339" spans="1:13">
      <c r="A339" s="28"/>
      <c r="B339" s="28">
        <v>3167</v>
      </c>
      <c r="C339" s="28" t="s">
        <v>678</v>
      </c>
      <c r="D339" s="13">
        <v>4000</v>
      </c>
      <c r="E339" s="13">
        <v>0</v>
      </c>
      <c r="F339" s="13">
        <v>4000</v>
      </c>
      <c r="L339" s="13"/>
      <c r="M339" s="14"/>
    </row>
    <row r="340" spans="1:13">
      <c r="A340" s="28"/>
      <c r="B340" s="28">
        <v>4942</v>
      </c>
      <c r="C340" s="28" t="s">
        <v>786</v>
      </c>
      <c r="D340" s="13">
        <v>7000</v>
      </c>
      <c r="E340" s="13">
        <v>3000</v>
      </c>
      <c r="F340" s="13">
        <v>4000</v>
      </c>
      <c r="L340" s="13"/>
      <c r="M340" s="14"/>
    </row>
    <row r="341" spans="1:13">
      <c r="A341" s="28"/>
      <c r="B341" s="28">
        <v>6112</v>
      </c>
      <c r="C341" s="28" t="s">
        <v>1160</v>
      </c>
      <c r="D341" s="13">
        <v>4000</v>
      </c>
      <c r="E341" s="13">
        <v>0</v>
      </c>
      <c r="F341" s="13">
        <v>4000</v>
      </c>
      <c r="L341" s="13"/>
      <c r="M341" s="14"/>
    </row>
    <row r="342" spans="1:13">
      <c r="A342" s="28"/>
      <c r="B342" s="28">
        <v>1201</v>
      </c>
      <c r="C342" s="28" t="s">
        <v>561</v>
      </c>
      <c r="D342" s="13">
        <v>52000</v>
      </c>
      <c r="E342" s="13">
        <v>49000</v>
      </c>
      <c r="F342" s="13">
        <v>3000</v>
      </c>
      <c r="L342" s="13"/>
      <c r="M342" s="14"/>
    </row>
    <row r="343" spans="1:13">
      <c r="A343" s="28"/>
      <c r="B343" s="28">
        <v>1451</v>
      </c>
      <c r="C343" s="28" t="s">
        <v>796</v>
      </c>
      <c r="D343" s="13">
        <v>9000</v>
      </c>
      <c r="E343" s="13">
        <v>6000</v>
      </c>
      <c r="F343" s="13">
        <v>3000</v>
      </c>
      <c r="L343" s="13"/>
      <c r="M343" s="14"/>
    </row>
    <row r="344" spans="1:13">
      <c r="A344" s="28"/>
      <c r="B344" s="28">
        <v>1473</v>
      </c>
      <c r="C344" s="28" t="s">
        <v>1009</v>
      </c>
      <c r="D344" s="13">
        <v>25000</v>
      </c>
      <c r="E344" s="13">
        <v>22000</v>
      </c>
      <c r="F344" s="13">
        <v>3000</v>
      </c>
      <c r="L344" s="13"/>
      <c r="M344" s="14"/>
    </row>
    <row r="345" spans="1:13">
      <c r="A345" s="28"/>
      <c r="B345" s="28">
        <v>1598</v>
      </c>
      <c r="C345" s="28" t="s">
        <v>1208</v>
      </c>
      <c r="D345" s="13">
        <v>6000</v>
      </c>
      <c r="E345" s="13">
        <v>3000</v>
      </c>
      <c r="F345" s="13">
        <v>3000</v>
      </c>
      <c r="L345" s="13"/>
      <c r="M345" s="14"/>
    </row>
    <row r="346" spans="1:13">
      <c r="A346" s="28"/>
      <c r="B346" s="28">
        <v>1733</v>
      </c>
      <c r="C346" s="28" t="s">
        <v>890</v>
      </c>
      <c r="D346" s="13">
        <v>3000</v>
      </c>
      <c r="E346" s="13">
        <v>0</v>
      </c>
      <c r="F346" s="13">
        <v>3000</v>
      </c>
      <c r="L346" s="13"/>
      <c r="M346" s="14"/>
    </row>
    <row r="347" spans="1:13">
      <c r="A347" s="28"/>
      <c r="B347" s="28">
        <v>2482</v>
      </c>
      <c r="C347" s="28" t="s">
        <v>1283</v>
      </c>
      <c r="D347" s="13">
        <v>3000</v>
      </c>
      <c r="E347" s="13">
        <v>0</v>
      </c>
      <c r="F347" s="13">
        <v>3000</v>
      </c>
      <c r="L347" s="13"/>
      <c r="M347" s="14"/>
    </row>
    <row r="348" spans="1:13">
      <c r="A348" s="28"/>
      <c r="B348" s="28">
        <v>2484</v>
      </c>
      <c r="C348" s="28" t="s">
        <v>181</v>
      </c>
      <c r="D348" s="13">
        <v>24000</v>
      </c>
      <c r="E348" s="13">
        <v>21000</v>
      </c>
      <c r="F348" s="13">
        <v>3000</v>
      </c>
      <c r="L348" s="13"/>
      <c r="M348" s="14"/>
    </row>
    <row r="349" spans="1:13">
      <c r="A349" s="28"/>
      <c r="B349" s="28">
        <v>5225</v>
      </c>
      <c r="C349" s="28" t="s">
        <v>675</v>
      </c>
      <c r="D349" s="13">
        <v>5000</v>
      </c>
      <c r="E349" s="13">
        <v>2000</v>
      </c>
      <c r="F349" s="13">
        <v>3000</v>
      </c>
      <c r="L349" s="13"/>
      <c r="M349" s="14"/>
    </row>
    <row r="350" spans="1:13">
      <c r="A350" s="28"/>
      <c r="B350" s="28">
        <v>6177</v>
      </c>
      <c r="C350" s="28" t="s">
        <v>617</v>
      </c>
      <c r="D350" s="13">
        <v>3000</v>
      </c>
      <c r="E350" s="13">
        <v>0</v>
      </c>
      <c r="F350" s="13">
        <v>3000</v>
      </c>
      <c r="L350" s="13"/>
      <c r="M350" s="14"/>
    </row>
    <row r="351" spans="1:13">
      <c r="A351" s="28"/>
      <c r="B351" s="28">
        <v>6197</v>
      </c>
      <c r="C351" s="28" t="s">
        <v>624</v>
      </c>
      <c r="D351" s="13">
        <v>10000</v>
      </c>
      <c r="E351" s="13">
        <v>7000</v>
      </c>
      <c r="F351" s="13">
        <v>3000</v>
      </c>
      <c r="L351" s="13"/>
      <c r="M351" s="14"/>
    </row>
    <row r="352" spans="1:13">
      <c r="A352" s="28"/>
      <c r="B352" s="28">
        <v>910322</v>
      </c>
      <c r="C352" s="28" t="s">
        <v>1284</v>
      </c>
      <c r="D352" s="13">
        <v>4000</v>
      </c>
      <c r="E352" s="13">
        <v>1000</v>
      </c>
      <c r="F352" s="13">
        <v>3000</v>
      </c>
      <c r="L352" s="13"/>
      <c r="M352" s="14"/>
    </row>
    <row r="353" spans="1:13">
      <c r="A353" s="28"/>
      <c r="B353" s="28" t="s">
        <v>685</v>
      </c>
      <c r="C353" s="28" t="s">
        <v>686</v>
      </c>
      <c r="D353" s="13">
        <v>2000</v>
      </c>
      <c r="E353" s="13">
        <v>0</v>
      </c>
      <c r="F353" s="13">
        <v>2000</v>
      </c>
      <c r="L353" s="13"/>
      <c r="M353" s="14"/>
    </row>
    <row r="354" spans="1:13">
      <c r="A354" s="28"/>
      <c r="B354" s="28">
        <v>1235</v>
      </c>
      <c r="C354" s="28" t="s">
        <v>889</v>
      </c>
      <c r="D354" s="13">
        <v>6000</v>
      </c>
      <c r="E354" s="13">
        <v>4000</v>
      </c>
      <c r="F354" s="13">
        <v>2000</v>
      </c>
      <c r="L354" s="13"/>
      <c r="M354" s="14"/>
    </row>
    <row r="355" spans="1:13">
      <c r="A355" s="28"/>
      <c r="B355" s="28">
        <v>1423</v>
      </c>
      <c r="C355" s="28" t="s">
        <v>1228</v>
      </c>
      <c r="D355" s="13">
        <v>2000</v>
      </c>
      <c r="E355" s="13">
        <v>0</v>
      </c>
      <c r="F355" s="13">
        <v>2000</v>
      </c>
      <c r="L355" s="13"/>
      <c r="M355" s="14"/>
    </row>
    <row r="356" spans="1:13">
      <c r="A356" s="28"/>
      <c r="B356" s="28">
        <v>1438</v>
      </c>
      <c r="C356" s="28" t="s">
        <v>1285</v>
      </c>
      <c r="D356" s="13">
        <v>2000</v>
      </c>
      <c r="E356" s="13">
        <v>0</v>
      </c>
      <c r="F356" s="13">
        <v>2000</v>
      </c>
      <c r="L356" s="13"/>
      <c r="M356" s="14"/>
    </row>
    <row r="357" spans="1:13">
      <c r="A357" s="28"/>
      <c r="B357" s="28">
        <v>1449</v>
      </c>
      <c r="C357" s="28" t="s">
        <v>1231</v>
      </c>
      <c r="D357" s="13">
        <v>2000</v>
      </c>
      <c r="E357" s="13">
        <v>0</v>
      </c>
      <c r="F357" s="13">
        <v>2000</v>
      </c>
      <c r="L357" s="13"/>
      <c r="M357" s="14"/>
    </row>
    <row r="358" spans="1:13">
      <c r="A358" s="28"/>
      <c r="B358" s="28">
        <v>1539</v>
      </c>
      <c r="C358" s="28" t="s">
        <v>621</v>
      </c>
      <c r="D358" s="13">
        <v>18000</v>
      </c>
      <c r="E358" s="13">
        <v>16000</v>
      </c>
      <c r="F358" s="13">
        <v>2000</v>
      </c>
      <c r="L358" s="13"/>
      <c r="M358" s="14"/>
    </row>
    <row r="359" spans="1:13">
      <c r="A359" s="28"/>
      <c r="B359" s="28">
        <v>1560</v>
      </c>
      <c r="C359" s="28" t="s">
        <v>793</v>
      </c>
      <c r="D359" s="13">
        <v>6000</v>
      </c>
      <c r="E359" s="13">
        <v>4000</v>
      </c>
      <c r="F359" s="13">
        <v>2000</v>
      </c>
      <c r="L359" s="13"/>
      <c r="M359" s="14"/>
    </row>
    <row r="360" spans="1:13">
      <c r="A360" s="28"/>
      <c r="B360" s="28">
        <v>2375</v>
      </c>
      <c r="C360" s="28" t="s">
        <v>1186</v>
      </c>
      <c r="D360" s="13">
        <v>7000</v>
      </c>
      <c r="E360" s="13">
        <v>5000</v>
      </c>
      <c r="F360" s="13">
        <v>2000</v>
      </c>
      <c r="L360" s="13"/>
      <c r="M360" s="14"/>
    </row>
    <row r="361" spans="1:13">
      <c r="A361" s="28"/>
      <c r="B361" s="28">
        <v>2423</v>
      </c>
      <c r="C361" s="28" t="s">
        <v>1223</v>
      </c>
      <c r="D361" s="13">
        <v>2000</v>
      </c>
      <c r="E361" s="13">
        <v>0</v>
      </c>
      <c r="F361" s="13">
        <v>2000</v>
      </c>
      <c r="L361" s="13"/>
      <c r="M361" s="14"/>
    </row>
    <row r="362" spans="1:13">
      <c r="A362" s="28"/>
      <c r="B362" s="28">
        <v>2462</v>
      </c>
      <c r="C362" s="28" t="s">
        <v>1252</v>
      </c>
      <c r="D362" s="13">
        <v>2000</v>
      </c>
      <c r="E362" s="13">
        <v>0</v>
      </c>
      <c r="F362" s="13">
        <v>2000</v>
      </c>
      <c r="L362" s="13"/>
      <c r="M362" s="14"/>
    </row>
    <row r="363" spans="1:13">
      <c r="A363" s="28"/>
      <c r="B363" s="28">
        <v>2546</v>
      </c>
      <c r="C363" s="28" t="s">
        <v>1155</v>
      </c>
      <c r="D363" s="13">
        <v>2000</v>
      </c>
      <c r="E363" s="13">
        <v>0</v>
      </c>
      <c r="F363" s="13">
        <v>2000</v>
      </c>
      <c r="L363" s="13"/>
      <c r="M363" s="14"/>
    </row>
    <row r="364" spans="1:13">
      <c r="A364" s="28"/>
      <c r="B364" s="28">
        <v>3047</v>
      </c>
      <c r="C364" s="28" t="s">
        <v>1018</v>
      </c>
      <c r="D364" s="13">
        <v>5000</v>
      </c>
      <c r="E364" s="13">
        <v>3000</v>
      </c>
      <c r="F364" s="13">
        <v>2000</v>
      </c>
      <c r="L364" s="13"/>
      <c r="M364" s="14"/>
    </row>
    <row r="365" spans="1:13">
      <c r="A365" s="28"/>
      <c r="B365" s="28">
        <v>3550</v>
      </c>
      <c r="C365" s="28" t="s">
        <v>1286</v>
      </c>
      <c r="D365" s="13">
        <v>2000</v>
      </c>
      <c r="E365" s="13">
        <v>0</v>
      </c>
      <c r="F365" s="13">
        <v>2000</v>
      </c>
      <c r="L365" s="13"/>
      <c r="M365" s="14"/>
    </row>
    <row r="366" spans="1:13">
      <c r="A366" s="28"/>
      <c r="B366" s="28">
        <v>3622</v>
      </c>
      <c r="C366" s="28" t="s">
        <v>1014</v>
      </c>
      <c r="D366" s="13">
        <v>3000</v>
      </c>
      <c r="E366" s="13">
        <v>1000</v>
      </c>
      <c r="F366" s="13">
        <v>2000</v>
      </c>
      <c r="L366" s="13"/>
      <c r="M366" s="14"/>
    </row>
    <row r="367" spans="1:13">
      <c r="A367" s="28"/>
      <c r="B367" s="28">
        <v>4133</v>
      </c>
      <c r="C367" s="28" t="s">
        <v>1287</v>
      </c>
      <c r="D367" s="13">
        <v>2000</v>
      </c>
      <c r="E367" s="13">
        <v>0</v>
      </c>
      <c r="F367" s="13">
        <v>2000</v>
      </c>
      <c r="L367" s="13"/>
      <c r="M367" s="14"/>
    </row>
    <row r="368" spans="1:13">
      <c r="A368" s="28"/>
      <c r="B368" s="28">
        <v>4137</v>
      </c>
      <c r="C368" s="28" t="s">
        <v>650</v>
      </c>
      <c r="D368" s="13">
        <v>14000</v>
      </c>
      <c r="E368" s="13">
        <v>12000</v>
      </c>
      <c r="F368" s="13">
        <v>2000</v>
      </c>
      <c r="L368" s="13"/>
      <c r="M368" s="14"/>
    </row>
    <row r="369" spans="1:13">
      <c r="A369" s="28"/>
      <c r="B369" s="28">
        <v>4414</v>
      </c>
      <c r="C369" s="28" t="s">
        <v>1077</v>
      </c>
      <c r="D369" s="13">
        <v>3000</v>
      </c>
      <c r="E369" s="13">
        <v>1000</v>
      </c>
      <c r="F369" s="13">
        <v>2000</v>
      </c>
      <c r="L369" s="13"/>
      <c r="M369" s="14"/>
    </row>
    <row r="370" spans="1:13">
      <c r="A370" s="28"/>
      <c r="B370" s="28">
        <v>4943</v>
      </c>
      <c r="C370" s="28" t="s">
        <v>1195</v>
      </c>
      <c r="D370" s="13">
        <v>2000</v>
      </c>
      <c r="E370" s="13">
        <v>0</v>
      </c>
      <c r="F370" s="13">
        <v>2000</v>
      </c>
      <c r="L370" s="13"/>
      <c r="M370" s="14"/>
    </row>
    <row r="371" spans="1:13">
      <c r="A371" s="28"/>
      <c r="B371" s="28">
        <v>4976</v>
      </c>
      <c r="C371" s="28" t="s">
        <v>1140</v>
      </c>
      <c r="D371" s="13">
        <v>2000</v>
      </c>
      <c r="E371" s="13">
        <v>0</v>
      </c>
      <c r="F371" s="13">
        <v>2000</v>
      </c>
      <c r="L371" s="13"/>
      <c r="M371" s="14"/>
    </row>
    <row r="372" spans="1:13">
      <c r="A372" s="28"/>
      <c r="B372" s="28">
        <v>6133</v>
      </c>
      <c r="C372" s="28" t="s">
        <v>1235</v>
      </c>
      <c r="D372" s="13">
        <v>2000</v>
      </c>
      <c r="E372" s="13">
        <v>0</v>
      </c>
      <c r="F372" s="13">
        <v>2000</v>
      </c>
      <c r="L372" s="13"/>
      <c r="M372" s="14"/>
    </row>
    <row r="373" spans="1:13">
      <c r="A373" s="28"/>
      <c r="B373" s="28">
        <v>6205</v>
      </c>
      <c r="C373" s="28" t="s">
        <v>1033</v>
      </c>
      <c r="D373" s="13">
        <v>5000</v>
      </c>
      <c r="E373" s="13">
        <v>3000</v>
      </c>
      <c r="F373" s="13">
        <v>2000</v>
      </c>
      <c r="L373" s="13"/>
      <c r="M373" s="14"/>
    </row>
    <row r="374" spans="1:13">
      <c r="A374" s="28"/>
      <c r="B374" s="28">
        <v>910861</v>
      </c>
      <c r="C374" s="28" t="s">
        <v>1288</v>
      </c>
      <c r="D374" s="13">
        <v>2000</v>
      </c>
      <c r="E374" s="13">
        <v>0</v>
      </c>
      <c r="F374" s="13">
        <v>2000</v>
      </c>
      <c r="L374" s="13"/>
      <c r="M374" s="14"/>
    </row>
    <row r="375" spans="1:13">
      <c r="A375" s="28"/>
      <c r="B375" s="28">
        <v>911868</v>
      </c>
      <c r="C375" s="28" t="s">
        <v>1289</v>
      </c>
      <c r="D375" s="13">
        <v>2000</v>
      </c>
      <c r="E375" s="13">
        <v>0</v>
      </c>
      <c r="F375" s="13">
        <v>2000</v>
      </c>
      <c r="L375" s="13"/>
      <c r="M375" s="14"/>
    </row>
    <row r="376" spans="1:13">
      <c r="A376" s="28"/>
      <c r="B376" s="28">
        <v>9946</v>
      </c>
      <c r="C376" s="28" t="s">
        <v>1143</v>
      </c>
      <c r="D376" s="13">
        <v>2000</v>
      </c>
      <c r="E376" s="13">
        <v>0</v>
      </c>
      <c r="F376" s="13">
        <v>2000</v>
      </c>
      <c r="L376" s="13"/>
      <c r="M376" s="14"/>
    </row>
    <row r="377" spans="1:13">
      <c r="A377" s="28"/>
      <c r="B377" s="28">
        <v>1324</v>
      </c>
      <c r="C377" s="28" t="s">
        <v>882</v>
      </c>
      <c r="D377" s="13">
        <v>1000</v>
      </c>
      <c r="E377" s="13">
        <v>0</v>
      </c>
      <c r="F377" s="13">
        <v>1000</v>
      </c>
      <c r="L377" s="13"/>
      <c r="M377" s="14"/>
    </row>
    <row r="378" spans="1:13">
      <c r="A378" s="28"/>
      <c r="B378" s="28">
        <v>1325</v>
      </c>
      <c r="C378" s="28" t="s">
        <v>1290</v>
      </c>
      <c r="D378" s="13">
        <v>1000</v>
      </c>
      <c r="E378" s="13">
        <v>0</v>
      </c>
      <c r="F378" s="13">
        <v>1000</v>
      </c>
      <c r="L378" s="13"/>
      <c r="M378" s="14"/>
    </row>
    <row r="379" spans="1:13">
      <c r="A379" s="28"/>
      <c r="B379" s="28">
        <v>1339</v>
      </c>
      <c r="C379" s="28" t="s">
        <v>1058</v>
      </c>
      <c r="D379" s="13">
        <v>1000</v>
      </c>
      <c r="E379" s="13">
        <v>0</v>
      </c>
      <c r="F379" s="13">
        <v>1000</v>
      </c>
      <c r="L379" s="13"/>
      <c r="M379" s="14"/>
    </row>
    <row r="380" spans="1:13">
      <c r="A380" s="28"/>
      <c r="B380" s="28">
        <v>1432</v>
      </c>
      <c r="C380" s="28" t="s">
        <v>911</v>
      </c>
      <c r="D380" s="13">
        <v>1000</v>
      </c>
      <c r="E380" s="13">
        <v>0</v>
      </c>
      <c r="F380" s="13">
        <v>1000</v>
      </c>
      <c r="L380" s="13"/>
      <c r="M380" s="14"/>
    </row>
    <row r="381" spans="1:13">
      <c r="A381" s="28"/>
      <c r="B381" s="28">
        <v>1475</v>
      </c>
      <c r="C381" s="28" t="s">
        <v>1099</v>
      </c>
      <c r="D381" s="13">
        <v>1000</v>
      </c>
      <c r="E381" s="13">
        <v>0</v>
      </c>
      <c r="F381" s="13">
        <v>1000</v>
      </c>
      <c r="L381" s="13"/>
      <c r="M381" s="14"/>
    </row>
    <row r="382" spans="1:13">
      <c r="A382" s="28"/>
      <c r="B382" s="28">
        <v>1521</v>
      </c>
      <c r="C382" s="28" t="s">
        <v>1027</v>
      </c>
      <c r="D382" s="13">
        <v>2000</v>
      </c>
      <c r="E382" s="13">
        <v>1000</v>
      </c>
      <c r="F382" s="13">
        <v>1000</v>
      </c>
      <c r="L382" s="13"/>
      <c r="M382" s="14"/>
    </row>
    <row r="383" spans="1:13">
      <c r="A383" s="28"/>
      <c r="B383" s="28">
        <v>1528</v>
      </c>
      <c r="C383" s="28" t="s">
        <v>649</v>
      </c>
      <c r="D383" s="13">
        <v>1000</v>
      </c>
      <c r="E383" s="13">
        <v>0</v>
      </c>
      <c r="F383" s="13">
        <v>1000</v>
      </c>
      <c r="L383" s="13"/>
      <c r="M383" s="14"/>
    </row>
    <row r="384" spans="1:13">
      <c r="A384" s="28"/>
      <c r="B384" s="28">
        <v>1617</v>
      </c>
      <c r="C384" s="28" t="s">
        <v>1291</v>
      </c>
      <c r="D384" s="13">
        <v>1000</v>
      </c>
      <c r="E384" s="13">
        <v>0</v>
      </c>
      <c r="F384" s="13">
        <v>1000</v>
      </c>
      <c r="L384" s="13"/>
      <c r="M384" s="14"/>
    </row>
    <row r="385" spans="1:13">
      <c r="A385" s="28"/>
      <c r="B385" s="28">
        <v>1626</v>
      </c>
      <c r="C385" s="28" t="s">
        <v>1122</v>
      </c>
      <c r="D385" s="13">
        <v>1000</v>
      </c>
      <c r="E385" s="13">
        <v>0</v>
      </c>
      <c r="F385" s="13">
        <v>1000</v>
      </c>
      <c r="L385" s="13"/>
      <c r="M385" s="14"/>
    </row>
    <row r="386" spans="1:13">
      <c r="A386" s="28"/>
      <c r="B386" s="28">
        <v>1715</v>
      </c>
      <c r="C386" s="28" t="s">
        <v>1049</v>
      </c>
      <c r="D386" s="13">
        <v>7000</v>
      </c>
      <c r="E386" s="13">
        <v>6000</v>
      </c>
      <c r="F386" s="13">
        <v>1000</v>
      </c>
      <c r="L386" s="13"/>
      <c r="M386" s="14"/>
    </row>
    <row r="387" spans="1:13">
      <c r="A387" s="28"/>
      <c r="B387" s="28">
        <v>1730</v>
      </c>
      <c r="C387" s="28" t="s">
        <v>1100</v>
      </c>
      <c r="D387" s="13">
        <v>1000</v>
      </c>
      <c r="E387" s="13">
        <v>0</v>
      </c>
      <c r="F387" s="13">
        <v>1000</v>
      </c>
      <c r="L387" s="13"/>
      <c r="M387" s="14"/>
    </row>
    <row r="388" spans="1:13">
      <c r="A388" s="28"/>
      <c r="B388" s="28">
        <v>1734</v>
      </c>
      <c r="C388" s="28" t="s">
        <v>1163</v>
      </c>
      <c r="D388" s="13">
        <v>5000</v>
      </c>
      <c r="E388" s="13">
        <v>4000</v>
      </c>
      <c r="F388" s="13">
        <v>1000</v>
      </c>
      <c r="L388" s="13"/>
      <c r="M388" s="14"/>
    </row>
    <row r="389" spans="1:13">
      <c r="A389" s="28"/>
      <c r="B389" s="28">
        <v>1817</v>
      </c>
      <c r="C389" s="28" t="s">
        <v>913</v>
      </c>
      <c r="D389" s="13">
        <v>2000</v>
      </c>
      <c r="E389" s="13">
        <v>1000</v>
      </c>
      <c r="F389" s="13">
        <v>1000</v>
      </c>
      <c r="L389" s="13"/>
      <c r="M389" s="14"/>
    </row>
    <row r="390" spans="1:13">
      <c r="A390" s="28"/>
      <c r="B390" s="28">
        <v>2012</v>
      </c>
      <c r="C390" s="28" t="s">
        <v>1212</v>
      </c>
      <c r="D390" s="13">
        <v>1000</v>
      </c>
      <c r="E390" s="13">
        <v>0</v>
      </c>
      <c r="F390" s="13">
        <v>1000</v>
      </c>
      <c r="L390" s="13"/>
      <c r="M390" s="14"/>
    </row>
    <row r="391" spans="1:13">
      <c r="A391" s="28"/>
      <c r="B391" s="28">
        <v>2038</v>
      </c>
      <c r="C391" s="28" t="s">
        <v>1130</v>
      </c>
      <c r="D391" s="13">
        <v>1000</v>
      </c>
      <c r="E391" s="13">
        <v>0</v>
      </c>
      <c r="F391" s="13">
        <v>1000</v>
      </c>
      <c r="L391" s="13"/>
      <c r="M391" s="14"/>
    </row>
    <row r="392" spans="1:13">
      <c r="A392" s="28"/>
      <c r="B392" s="28">
        <v>2373</v>
      </c>
      <c r="C392" s="28" t="s">
        <v>980</v>
      </c>
      <c r="D392" s="13">
        <v>168000</v>
      </c>
      <c r="E392" s="13">
        <v>167000</v>
      </c>
      <c r="F392" s="13">
        <v>1000</v>
      </c>
      <c r="L392" s="13"/>
      <c r="M392" s="14"/>
    </row>
    <row r="393" spans="1:13">
      <c r="A393" s="28"/>
      <c r="B393" s="28">
        <v>2417</v>
      </c>
      <c r="C393" s="28" t="s">
        <v>1110</v>
      </c>
      <c r="D393" s="13">
        <v>9000</v>
      </c>
      <c r="E393" s="13">
        <v>8000</v>
      </c>
      <c r="F393" s="13">
        <v>1000</v>
      </c>
      <c r="L393" s="13"/>
      <c r="M393" s="14"/>
    </row>
    <row r="394" spans="1:13">
      <c r="A394" s="28"/>
      <c r="B394" s="28">
        <v>2437</v>
      </c>
      <c r="C394" s="28" t="s">
        <v>1071</v>
      </c>
      <c r="D394" s="13">
        <v>1000</v>
      </c>
      <c r="E394" s="13">
        <v>0</v>
      </c>
      <c r="F394" s="13">
        <v>1000</v>
      </c>
      <c r="L394" s="13"/>
      <c r="M394" s="14"/>
    </row>
    <row r="395" spans="1:13">
      <c r="A395" s="28"/>
      <c r="B395" s="28">
        <v>3416</v>
      </c>
      <c r="C395" s="28" t="s">
        <v>1136</v>
      </c>
      <c r="D395" s="13">
        <v>2000</v>
      </c>
      <c r="E395" s="13">
        <v>1000</v>
      </c>
      <c r="F395" s="13">
        <v>1000</v>
      </c>
      <c r="L395" s="13"/>
      <c r="M395" s="14"/>
    </row>
    <row r="396" spans="1:13">
      <c r="A396" s="28"/>
      <c r="B396" s="28">
        <v>4934</v>
      </c>
      <c r="C396" s="28" t="s">
        <v>942</v>
      </c>
      <c r="D396" s="13">
        <v>217000</v>
      </c>
      <c r="E396" s="13">
        <v>216000</v>
      </c>
      <c r="F396" s="13">
        <v>1000</v>
      </c>
      <c r="L396" s="13"/>
      <c r="M396" s="14"/>
    </row>
    <row r="397" spans="1:13">
      <c r="A397" s="28"/>
      <c r="B397" s="28">
        <v>6108</v>
      </c>
      <c r="C397" s="28" t="s">
        <v>584</v>
      </c>
      <c r="D397" s="13">
        <v>104000</v>
      </c>
      <c r="E397" s="13">
        <v>103000</v>
      </c>
      <c r="F397" s="13">
        <v>1000</v>
      </c>
      <c r="L397" s="13"/>
      <c r="M397" s="14"/>
    </row>
    <row r="398" spans="1:13">
      <c r="A398" s="28"/>
      <c r="B398" s="28">
        <v>6215</v>
      </c>
      <c r="C398" s="28" t="s">
        <v>1292</v>
      </c>
      <c r="D398" s="13">
        <v>1000</v>
      </c>
      <c r="E398" s="13">
        <v>0</v>
      </c>
      <c r="F398" s="13">
        <v>1000</v>
      </c>
      <c r="L398" s="13"/>
      <c r="M398" s="14"/>
    </row>
    <row r="399" spans="1:13">
      <c r="A399" s="28"/>
      <c r="B399" s="28">
        <v>6442</v>
      </c>
      <c r="C399" s="28" t="s">
        <v>875</v>
      </c>
      <c r="D399" s="13">
        <v>5000</v>
      </c>
      <c r="E399" s="13">
        <v>4000</v>
      </c>
      <c r="F399" s="13">
        <v>1000</v>
      </c>
      <c r="L399" s="13"/>
      <c r="M399" s="14"/>
    </row>
    <row r="400" spans="1:13">
      <c r="A400" s="28"/>
      <c r="B400" s="28">
        <v>9926</v>
      </c>
      <c r="C400" s="28" t="s">
        <v>1237</v>
      </c>
      <c r="D400" s="13">
        <v>1000</v>
      </c>
      <c r="E400" s="13">
        <v>0</v>
      </c>
      <c r="F400" s="13">
        <v>1000</v>
      </c>
      <c r="L400" s="13"/>
      <c r="M400" s="14"/>
    </row>
    <row r="401" spans="1:13">
      <c r="A401" s="28"/>
      <c r="B401" s="28">
        <v>9930</v>
      </c>
      <c r="C401" s="28" t="s">
        <v>1128</v>
      </c>
      <c r="D401" s="13">
        <v>18000</v>
      </c>
      <c r="E401" s="13">
        <v>17000</v>
      </c>
      <c r="F401" s="13">
        <v>1000</v>
      </c>
      <c r="L401" s="13"/>
      <c r="M401" s="14"/>
    </row>
    <row r="402" spans="1:13">
      <c r="A402" s="28"/>
      <c r="B402" s="28">
        <v>9958</v>
      </c>
      <c r="C402" s="28" t="s">
        <v>1221</v>
      </c>
      <c r="D402" s="13">
        <v>2000</v>
      </c>
      <c r="E402" s="13">
        <v>1000</v>
      </c>
      <c r="F402" s="13">
        <v>1000</v>
      </c>
      <c r="L402" s="13"/>
      <c r="M402" s="14"/>
    </row>
    <row r="403" spans="1:13">
      <c r="A403" s="28"/>
      <c r="B403" s="28">
        <v>2409</v>
      </c>
      <c r="C403" s="28" t="s">
        <v>85</v>
      </c>
      <c r="D403" s="13">
        <v>4072000</v>
      </c>
      <c r="E403" s="13">
        <v>12267965</v>
      </c>
      <c r="F403" s="13">
        <v>-8195965</v>
      </c>
      <c r="L403" s="13"/>
      <c r="M403" s="14"/>
    </row>
    <row r="404" spans="1:13">
      <c r="A404" s="28"/>
      <c r="B404" s="28">
        <v>3481</v>
      </c>
      <c r="C404" s="28" t="s">
        <v>72</v>
      </c>
      <c r="D404" s="13">
        <v>9924000</v>
      </c>
      <c r="E404" s="13">
        <v>17110728</v>
      </c>
      <c r="F404" s="13">
        <v>-7186728</v>
      </c>
      <c r="L404" s="13"/>
      <c r="M404" s="14"/>
    </row>
    <row r="405" spans="1:13">
      <c r="A405" s="28"/>
      <c r="B405" s="28">
        <v>2330</v>
      </c>
      <c r="C405" s="28" t="s">
        <v>73</v>
      </c>
      <c r="D405" s="13">
        <v>6997437</v>
      </c>
      <c r="E405" s="13">
        <v>13747433</v>
      </c>
      <c r="F405" s="13">
        <v>-6749996</v>
      </c>
      <c r="L405" s="13"/>
      <c r="M405" s="14"/>
    </row>
    <row r="406" spans="1:13">
      <c r="A406" s="28"/>
      <c r="B406" s="28">
        <v>1216</v>
      </c>
      <c r="C406" s="28" t="s">
        <v>81</v>
      </c>
      <c r="D406" s="13">
        <v>1927000</v>
      </c>
      <c r="E406" s="13">
        <v>7471822</v>
      </c>
      <c r="F406" s="13">
        <v>-5544822</v>
      </c>
      <c r="L406" s="13"/>
      <c r="M406" s="14"/>
    </row>
    <row r="407" spans="1:13">
      <c r="A407" s="28"/>
      <c r="B407" s="28">
        <v>2890</v>
      </c>
      <c r="C407" s="28" t="s">
        <v>88</v>
      </c>
      <c r="D407" s="13">
        <v>3883000</v>
      </c>
      <c r="E407" s="13">
        <v>8127145</v>
      </c>
      <c r="F407" s="13">
        <v>-4244145</v>
      </c>
      <c r="L407" s="13"/>
      <c r="M407" s="14"/>
    </row>
    <row r="408" spans="1:13">
      <c r="A408" s="28"/>
      <c r="B408" s="28" t="s">
        <v>132</v>
      </c>
      <c r="C408" s="28" t="s">
        <v>629</v>
      </c>
      <c r="D408" s="13">
        <v>970000</v>
      </c>
      <c r="E408" s="13">
        <v>5034000</v>
      </c>
      <c r="F408" s="13">
        <v>-4064000</v>
      </c>
      <c r="L408" s="13"/>
      <c r="M408" s="14"/>
    </row>
    <row r="409" spans="1:13">
      <c r="A409" s="28"/>
      <c r="B409" s="28">
        <v>2105</v>
      </c>
      <c r="C409" s="28" t="s">
        <v>117</v>
      </c>
      <c r="D409" s="13">
        <v>232000</v>
      </c>
      <c r="E409" s="13">
        <v>4178592</v>
      </c>
      <c r="F409" s="13">
        <v>-3946592</v>
      </c>
      <c r="L409" s="13"/>
      <c r="M409" s="14"/>
    </row>
    <row r="410" spans="1:13">
      <c r="A410" s="28" t="s">
        <v>705</v>
      </c>
      <c r="B410" s="28">
        <v>3045</v>
      </c>
      <c r="C410" s="28" t="s">
        <v>168</v>
      </c>
      <c r="D410" s="13">
        <v>451000</v>
      </c>
      <c r="E410" s="13">
        <v>4261369</v>
      </c>
      <c r="F410" s="13">
        <v>-3810369</v>
      </c>
      <c r="L410" s="13"/>
      <c r="M410" s="14"/>
    </row>
    <row r="411" spans="1:13">
      <c r="A411" s="28"/>
      <c r="B411" s="28">
        <v>2412</v>
      </c>
      <c r="C411" s="28" t="s">
        <v>87</v>
      </c>
      <c r="D411" s="13">
        <v>851000</v>
      </c>
      <c r="E411" s="13">
        <v>3682811</v>
      </c>
      <c r="F411" s="13">
        <v>-2831811</v>
      </c>
      <c r="L411" s="13"/>
      <c r="M411" s="14"/>
    </row>
    <row r="412" spans="1:13">
      <c r="A412" s="28"/>
      <c r="B412" s="28">
        <v>2382</v>
      </c>
      <c r="C412" s="28" t="s">
        <v>80</v>
      </c>
      <c r="D412" s="13">
        <v>2520000</v>
      </c>
      <c r="E412" s="13">
        <v>5235112</v>
      </c>
      <c r="F412" s="13">
        <v>-2715112</v>
      </c>
      <c r="L412" s="13"/>
      <c r="M412" s="14"/>
    </row>
    <row r="413" spans="1:13">
      <c r="A413" s="28"/>
      <c r="B413" s="28">
        <v>2408</v>
      </c>
      <c r="C413" s="28" t="s">
        <v>119</v>
      </c>
      <c r="D413" s="13">
        <v>1161000</v>
      </c>
      <c r="E413" s="13">
        <v>3825363</v>
      </c>
      <c r="F413" s="13">
        <v>-2664363</v>
      </c>
      <c r="L413" s="13"/>
      <c r="M413" s="14"/>
    </row>
    <row r="414" spans="1:13">
      <c r="A414" s="28"/>
      <c r="B414" s="28" t="s">
        <v>673</v>
      </c>
      <c r="C414" s="28" t="s">
        <v>674</v>
      </c>
      <c r="D414" s="13">
        <v>0</v>
      </c>
      <c r="E414" s="13">
        <v>2500000</v>
      </c>
      <c r="F414" s="13">
        <v>-2500000</v>
      </c>
      <c r="L414" s="13"/>
      <c r="M414" s="14"/>
    </row>
    <row r="415" spans="1:13">
      <c r="A415" s="28"/>
      <c r="B415" s="28">
        <v>2880</v>
      </c>
      <c r="C415" s="28" t="s">
        <v>167</v>
      </c>
      <c r="D415" s="13">
        <v>2758000</v>
      </c>
      <c r="E415" s="13">
        <v>5012930</v>
      </c>
      <c r="F415" s="13">
        <v>-2254930</v>
      </c>
      <c r="L415" s="13"/>
      <c r="M415" s="14"/>
    </row>
    <row r="416" spans="1:13">
      <c r="A416" s="28"/>
      <c r="B416" s="28">
        <v>2498</v>
      </c>
      <c r="C416" s="28" t="s">
        <v>102</v>
      </c>
      <c r="D416" s="13">
        <v>300483</v>
      </c>
      <c r="E416" s="13">
        <v>2217396</v>
      </c>
      <c r="F416" s="13">
        <v>-1916913</v>
      </c>
      <c r="L416" s="13"/>
      <c r="M416" s="14"/>
    </row>
    <row r="417" spans="1:13">
      <c r="A417" s="28"/>
      <c r="B417" s="28">
        <v>2887</v>
      </c>
      <c r="C417" s="28" t="s">
        <v>110</v>
      </c>
      <c r="D417" s="13">
        <v>2435000</v>
      </c>
      <c r="E417" s="13">
        <v>4265601</v>
      </c>
      <c r="F417" s="13">
        <v>-1830601</v>
      </c>
      <c r="L417" s="13"/>
      <c r="M417" s="14"/>
    </row>
    <row r="418" spans="1:13">
      <c r="A418" s="28"/>
      <c r="B418" s="28">
        <v>2449</v>
      </c>
      <c r="C418" s="28" t="s">
        <v>641</v>
      </c>
      <c r="D418" s="13">
        <v>1362000</v>
      </c>
      <c r="E418" s="13">
        <v>3172404</v>
      </c>
      <c r="F418" s="13">
        <v>-1810404</v>
      </c>
      <c r="L418" s="13"/>
      <c r="M418" s="14"/>
    </row>
    <row r="419" spans="1:13">
      <c r="A419" s="28"/>
      <c r="B419" s="28">
        <v>2344</v>
      </c>
      <c r="C419" s="28" t="s">
        <v>595</v>
      </c>
      <c r="D419" s="13">
        <v>412000</v>
      </c>
      <c r="E419" s="13">
        <v>2149606</v>
      </c>
      <c r="F419" s="13">
        <v>-1737606</v>
      </c>
      <c r="L419" s="13"/>
      <c r="M419" s="14"/>
    </row>
    <row r="420" spans="1:13">
      <c r="A420" s="28"/>
      <c r="B420" s="28">
        <v>2603</v>
      </c>
      <c r="C420" s="28" t="s">
        <v>162</v>
      </c>
      <c r="D420" s="13">
        <v>661000</v>
      </c>
      <c r="E420" s="13">
        <v>2385913</v>
      </c>
      <c r="F420" s="13">
        <v>-1724913</v>
      </c>
      <c r="L420" s="13"/>
      <c r="M420" s="14"/>
    </row>
    <row r="421" spans="1:13">
      <c r="A421" s="28"/>
      <c r="B421" s="28">
        <v>2324</v>
      </c>
      <c r="C421" s="28" t="s">
        <v>172</v>
      </c>
      <c r="D421" s="13">
        <v>2703000</v>
      </c>
      <c r="E421" s="13">
        <v>4366909</v>
      </c>
      <c r="F421" s="13">
        <v>-1663909</v>
      </c>
      <c r="L421" s="13"/>
      <c r="M421" s="14"/>
    </row>
    <row r="422" spans="1:13">
      <c r="A422" s="28" t="s">
        <v>705</v>
      </c>
      <c r="B422" s="28">
        <v>2308</v>
      </c>
      <c r="C422" s="28" t="s">
        <v>106</v>
      </c>
      <c r="D422" s="13">
        <v>882000</v>
      </c>
      <c r="E422" s="13">
        <v>2525073</v>
      </c>
      <c r="F422" s="13">
        <v>-1643073</v>
      </c>
      <c r="L422" s="13"/>
      <c r="M422" s="14"/>
    </row>
    <row r="423" spans="1:13">
      <c r="A423" s="28"/>
      <c r="B423" s="28">
        <v>2356</v>
      </c>
      <c r="C423" s="28" t="s">
        <v>146</v>
      </c>
      <c r="D423" s="13">
        <v>1646000</v>
      </c>
      <c r="E423" s="13">
        <v>3070392</v>
      </c>
      <c r="F423" s="13">
        <v>-1424392</v>
      </c>
      <c r="L423" s="13"/>
      <c r="M423" s="14"/>
    </row>
    <row r="424" spans="1:13">
      <c r="A424" s="28"/>
      <c r="B424" s="28">
        <v>3596</v>
      </c>
      <c r="C424" s="28" t="s">
        <v>944</v>
      </c>
      <c r="D424" s="13">
        <v>213000</v>
      </c>
      <c r="E424" s="13">
        <v>1612627</v>
      </c>
      <c r="F424" s="13">
        <v>-1399627</v>
      </c>
      <c r="L424" s="13"/>
      <c r="M424" s="14"/>
    </row>
    <row r="425" spans="1:13">
      <c r="A425" s="28"/>
      <c r="B425" s="28">
        <v>4904</v>
      </c>
      <c r="C425" s="28" t="s">
        <v>108</v>
      </c>
      <c r="D425" s="13">
        <v>778000</v>
      </c>
      <c r="E425" s="13">
        <v>2046024</v>
      </c>
      <c r="F425" s="13">
        <v>-1268024</v>
      </c>
      <c r="L425" s="13"/>
      <c r="M425" s="14"/>
    </row>
    <row r="426" spans="1:13">
      <c r="A426" s="28"/>
      <c r="B426" s="28">
        <v>2367</v>
      </c>
      <c r="C426" s="28" t="s">
        <v>973</v>
      </c>
      <c r="D426" s="13">
        <v>139000</v>
      </c>
      <c r="E426" s="13">
        <v>1270000</v>
      </c>
      <c r="F426" s="13">
        <v>-1131000</v>
      </c>
      <c r="L426" s="13"/>
      <c r="M426" s="14"/>
    </row>
    <row r="427" spans="1:13">
      <c r="A427" s="28"/>
      <c r="B427" s="28">
        <v>1303</v>
      </c>
      <c r="C427" s="28" t="s">
        <v>95</v>
      </c>
      <c r="D427" s="13">
        <v>496000</v>
      </c>
      <c r="E427" s="13">
        <v>1529951</v>
      </c>
      <c r="F427" s="13">
        <v>-1033951</v>
      </c>
      <c r="L427" s="13"/>
      <c r="M427" s="14"/>
    </row>
    <row r="428" spans="1:13">
      <c r="A428" s="28"/>
      <c r="B428" s="28">
        <v>2489</v>
      </c>
      <c r="C428" s="28" t="s">
        <v>130</v>
      </c>
      <c r="D428" s="13">
        <v>624000</v>
      </c>
      <c r="E428" s="13">
        <v>1611000</v>
      </c>
      <c r="F428" s="13">
        <v>-987000</v>
      </c>
      <c r="L428" s="13"/>
      <c r="M428" s="14"/>
    </row>
    <row r="429" spans="1:13">
      <c r="A429" s="28"/>
      <c r="B429" s="28">
        <v>2311</v>
      </c>
      <c r="C429" s="28" t="s">
        <v>97</v>
      </c>
      <c r="D429" s="13">
        <v>4375000</v>
      </c>
      <c r="E429" s="13">
        <v>5344084</v>
      </c>
      <c r="F429" s="13">
        <v>-969084</v>
      </c>
      <c r="L429" s="13"/>
      <c r="M429" s="14"/>
    </row>
    <row r="430" spans="1:13">
      <c r="A430" s="28"/>
      <c r="B430" s="28">
        <v>2354</v>
      </c>
      <c r="C430" s="28" t="s">
        <v>154</v>
      </c>
      <c r="D430" s="13">
        <v>1233000</v>
      </c>
      <c r="E430" s="13">
        <v>2197468</v>
      </c>
      <c r="F430" s="13">
        <v>-964468</v>
      </c>
      <c r="L430" s="13"/>
      <c r="M430" s="14"/>
    </row>
    <row r="431" spans="1:13">
      <c r="A431" s="28"/>
      <c r="B431" s="28">
        <v>1402</v>
      </c>
      <c r="C431" s="28" t="s">
        <v>93</v>
      </c>
      <c r="D431" s="13">
        <v>493000</v>
      </c>
      <c r="E431" s="13">
        <v>1438053</v>
      </c>
      <c r="F431" s="13">
        <v>-945053</v>
      </c>
      <c r="L431" s="13"/>
      <c r="M431" s="14"/>
    </row>
    <row r="432" spans="1:13">
      <c r="A432" s="28"/>
      <c r="B432" s="28">
        <v>6205</v>
      </c>
      <c r="C432" s="28" t="s">
        <v>601</v>
      </c>
      <c r="D432" s="13">
        <v>40000</v>
      </c>
      <c r="E432" s="13">
        <v>985000</v>
      </c>
      <c r="F432" s="13">
        <v>-945000</v>
      </c>
      <c r="L432" s="13"/>
      <c r="M432" s="14"/>
    </row>
    <row r="433" spans="1:13">
      <c r="A433" s="28"/>
      <c r="B433" s="28">
        <v>3474</v>
      </c>
      <c r="C433" s="28" t="s">
        <v>98</v>
      </c>
      <c r="D433" s="13">
        <v>152000</v>
      </c>
      <c r="E433" s="13">
        <v>1094778</v>
      </c>
      <c r="F433" s="13">
        <v>-942778</v>
      </c>
      <c r="L433" s="13"/>
      <c r="M433" s="14"/>
    </row>
    <row r="434" spans="1:13">
      <c r="A434" s="28"/>
      <c r="B434" s="28">
        <v>2903</v>
      </c>
      <c r="C434" s="28" t="s">
        <v>174</v>
      </c>
      <c r="D434" s="13">
        <v>197000</v>
      </c>
      <c r="E434" s="13">
        <v>1094973</v>
      </c>
      <c r="F434" s="13">
        <v>-897973</v>
      </c>
      <c r="L434" s="13"/>
      <c r="M434" s="14"/>
    </row>
    <row r="435" spans="1:13">
      <c r="A435" s="28"/>
      <c r="B435" s="28">
        <v>6239</v>
      </c>
      <c r="C435" s="28" t="s">
        <v>89</v>
      </c>
      <c r="D435" s="13">
        <v>1081000</v>
      </c>
      <c r="E435" s="13">
        <v>1967735</v>
      </c>
      <c r="F435" s="13">
        <v>-886735</v>
      </c>
      <c r="L435" s="13"/>
      <c r="M435" s="14"/>
    </row>
    <row r="436" spans="1:13">
      <c r="A436" s="28"/>
      <c r="B436" s="28">
        <v>4938</v>
      </c>
      <c r="C436" s="28" t="s">
        <v>77</v>
      </c>
      <c r="D436" s="13">
        <v>1842000</v>
      </c>
      <c r="E436" s="13">
        <v>2726950</v>
      </c>
      <c r="F436" s="13">
        <v>-884950</v>
      </c>
      <c r="L436" s="13"/>
      <c r="M436" s="14"/>
    </row>
    <row r="437" spans="1:13">
      <c r="A437" s="28"/>
      <c r="B437" s="28">
        <v>2454</v>
      </c>
      <c r="C437" s="28" t="s">
        <v>532</v>
      </c>
      <c r="D437" s="13">
        <v>1200000</v>
      </c>
      <c r="E437" s="13">
        <v>2059216</v>
      </c>
      <c r="F437" s="13">
        <v>-859216</v>
      </c>
      <c r="L437" s="13"/>
      <c r="M437" s="14"/>
    </row>
    <row r="438" spans="1:13">
      <c r="A438" s="28"/>
      <c r="B438" s="28">
        <v>6505</v>
      </c>
      <c r="C438" s="28" t="s">
        <v>91</v>
      </c>
      <c r="D438" s="13">
        <v>345000</v>
      </c>
      <c r="E438" s="13">
        <v>1179272</v>
      </c>
      <c r="F438" s="13">
        <v>-834272</v>
      </c>
      <c r="L438" s="13"/>
      <c r="M438" s="14"/>
    </row>
    <row r="439" spans="1:13">
      <c r="A439" s="28" t="s">
        <v>705</v>
      </c>
      <c r="B439" s="28">
        <v>2385</v>
      </c>
      <c r="C439" s="28" t="s">
        <v>170</v>
      </c>
      <c r="D439" s="13">
        <v>871564</v>
      </c>
      <c r="E439" s="13">
        <v>1644576</v>
      </c>
      <c r="F439" s="13">
        <v>-773012</v>
      </c>
      <c r="L439" s="13"/>
      <c r="M439" s="14"/>
    </row>
    <row r="440" spans="1:13">
      <c r="A440" s="28"/>
      <c r="B440" s="28">
        <v>2501</v>
      </c>
      <c r="C440" s="28" t="s">
        <v>967</v>
      </c>
      <c r="D440" s="13">
        <v>107000</v>
      </c>
      <c r="E440" s="13">
        <v>857000</v>
      </c>
      <c r="F440" s="13">
        <v>-750000</v>
      </c>
      <c r="L440" s="13"/>
      <c r="M440" s="14"/>
    </row>
    <row r="441" spans="1:13">
      <c r="A441" s="28"/>
      <c r="B441" s="28">
        <v>2349</v>
      </c>
      <c r="C441" s="28" t="s">
        <v>698</v>
      </c>
      <c r="D441" s="13">
        <v>573000</v>
      </c>
      <c r="E441" s="13">
        <v>1244000</v>
      </c>
      <c r="F441" s="13">
        <v>-671000</v>
      </c>
      <c r="L441" s="13"/>
      <c r="M441" s="14"/>
    </row>
    <row r="442" spans="1:13">
      <c r="A442" s="28"/>
      <c r="B442" s="28" t="s">
        <v>725</v>
      </c>
      <c r="C442" s="28" t="s">
        <v>726</v>
      </c>
      <c r="D442" s="13">
        <v>0</v>
      </c>
      <c r="E442" s="13">
        <v>668000</v>
      </c>
      <c r="F442" s="13">
        <v>-668000</v>
      </c>
      <c r="L442" s="13"/>
      <c r="M442" s="14"/>
    </row>
    <row r="443" spans="1:13">
      <c r="A443" s="28"/>
      <c r="B443" s="28">
        <v>1722</v>
      </c>
      <c r="C443" s="28" t="s">
        <v>113</v>
      </c>
      <c r="D443" s="13">
        <v>95000</v>
      </c>
      <c r="E443" s="13">
        <v>756420</v>
      </c>
      <c r="F443" s="13">
        <v>-661420</v>
      </c>
      <c r="L443" s="13"/>
      <c r="M443" s="14"/>
    </row>
    <row r="444" spans="1:13">
      <c r="A444" s="28"/>
      <c r="B444" s="28">
        <v>2345</v>
      </c>
      <c r="C444" s="28" t="s">
        <v>99</v>
      </c>
      <c r="D444" s="13">
        <v>120050</v>
      </c>
      <c r="E444" s="13">
        <v>769000</v>
      </c>
      <c r="F444" s="13">
        <v>-648950</v>
      </c>
      <c r="L444" s="13"/>
      <c r="M444" s="14"/>
    </row>
    <row r="445" spans="1:13">
      <c r="A445" s="28"/>
      <c r="B445" s="28">
        <v>2049</v>
      </c>
      <c r="C445" s="28" t="s">
        <v>169</v>
      </c>
      <c r="D445" s="13">
        <v>290977</v>
      </c>
      <c r="E445" s="13">
        <v>932695</v>
      </c>
      <c r="F445" s="13">
        <v>-641718</v>
      </c>
      <c r="L445" s="13"/>
      <c r="M445" s="14"/>
    </row>
    <row r="446" spans="1:13">
      <c r="A446" s="28"/>
      <c r="B446" s="28">
        <v>2331</v>
      </c>
      <c r="C446" s="28" t="s">
        <v>965</v>
      </c>
      <c r="D446" s="13">
        <v>186000</v>
      </c>
      <c r="E446" s="13">
        <v>809000</v>
      </c>
      <c r="F446" s="13">
        <v>-623000</v>
      </c>
      <c r="L446" s="13"/>
      <c r="M446" s="14"/>
    </row>
    <row r="447" spans="1:13">
      <c r="A447" s="28"/>
      <c r="B447" s="28">
        <v>2838</v>
      </c>
      <c r="C447" s="28" t="s">
        <v>1024</v>
      </c>
      <c r="D447" s="13">
        <v>59000</v>
      </c>
      <c r="E447" s="13">
        <v>675000</v>
      </c>
      <c r="F447" s="13">
        <v>-616000</v>
      </c>
      <c r="L447" s="13"/>
      <c r="M447" s="14"/>
    </row>
    <row r="448" spans="1:13">
      <c r="A448" s="28"/>
      <c r="B448" s="28">
        <v>4958</v>
      </c>
      <c r="C448" s="28" t="s">
        <v>643</v>
      </c>
      <c r="D448" s="13">
        <v>441000</v>
      </c>
      <c r="E448" s="13">
        <v>1049423</v>
      </c>
      <c r="F448" s="13">
        <v>-608423</v>
      </c>
      <c r="L448" s="13"/>
      <c r="M448" s="14"/>
    </row>
    <row r="449" spans="1:13">
      <c r="A449" s="28"/>
      <c r="B449" s="28">
        <v>9904</v>
      </c>
      <c r="C449" s="28" t="s">
        <v>84</v>
      </c>
      <c r="D449" s="13">
        <v>1403000</v>
      </c>
      <c r="E449" s="13">
        <v>2001175</v>
      </c>
      <c r="F449" s="13">
        <v>-598175</v>
      </c>
      <c r="L449" s="13"/>
      <c r="M449" s="14"/>
    </row>
    <row r="450" spans="1:13">
      <c r="A450" s="28"/>
      <c r="B450" s="28">
        <v>1522</v>
      </c>
      <c r="C450" s="28" t="s">
        <v>724</v>
      </c>
      <c r="D450" s="13">
        <v>309000</v>
      </c>
      <c r="E450" s="13">
        <v>901000</v>
      </c>
      <c r="F450" s="13">
        <v>-592000</v>
      </c>
      <c r="L450" s="13"/>
      <c r="M450" s="14"/>
    </row>
    <row r="451" spans="1:13">
      <c r="A451" s="28" t="s">
        <v>705</v>
      </c>
      <c r="B451" s="28">
        <v>2912</v>
      </c>
      <c r="C451" s="28" t="s">
        <v>136</v>
      </c>
      <c r="D451" s="13">
        <v>555000</v>
      </c>
      <c r="E451" s="13">
        <v>1145683</v>
      </c>
      <c r="F451" s="13">
        <v>-590683</v>
      </c>
      <c r="L451" s="13"/>
      <c r="M451" s="14"/>
    </row>
    <row r="452" spans="1:13">
      <c r="A452" s="28"/>
      <c r="B452" s="28">
        <v>8150</v>
      </c>
      <c r="C452" s="28" t="s">
        <v>602</v>
      </c>
      <c r="D452" s="13">
        <v>188000</v>
      </c>
      <c r="E452" s="13">
        <v>776780</v>
      </c>
      <c r="F452" s="13">
        <v>-588780</v>
      </c>
      <c r="L452" s="13"/>
      <c r="M452" s="14"/>
    </row>
    <row r="453" spans="1:13">
      <c r="A453" s="28"/>
      <c r="B453" s="28">
        <v>4915</v>
      </c>
      <c r="C453" s="28" t="s">
        <v>555</v>
      </c>
      <c r="D453" s="13">
        <v>1027000</v>
      </c>
      <c r="E453" s="13">
        <v>1603000</v>
      </c>
      <c r="F453" s="13">
        <v>-576000</v>
      </c>
      <c r="L453" s="13"/>
      <c r="M453" s="14"/>
    </row>
    <row r="454" spans="1:13">
      <c r="A454" s="28"/>
      <c r="B454" s="28">
        <v>2323</v>
      </c>
      <c r="C454" s="28" t="s">
        <v>934</v>
      </c>
      <c r="D454" s="13">
        <v>266000</v>
      </c>
      <c r="E454" s="13">
        <v>829000</v>
      </c>
      <c r="F454" s="13">
        <v>-563000</v>
      </c>
      <c r="L454" s="13"/>
      <c r="M454" s="14"/>
    </row>
    <row r="455" spans="1:13">
      <c r="A455" s="28"/>
      <c r="B455" s="28">
        <v>2102</v>
      </c>
      <c r="C455" s="28" t="s">
        <v>795</v>
      </c>
      <c r="D455" s="13">
        <v>76000</v>
      </c>
      <c r="E455" s="13">
        <v>637520</v>
      </c>
      <c r="F455" s="13">
        <v>-561520</v>
      </c>
      <c r="L455" s="13"/>
      <c r="M455" s="14"/>
    </row>
    <row r="456" spans="1:13">
      <c r="A456" s="28"/>
      <c r="B456" s="28">
        <v>3406</v>
      </c>
      <c r="C456" s="28" t="s">
        <v>977</v>
      </c>
      <c r="D456" s="13">
        <v>156000</v>
      </c>
      <c r="E456" s="13">
        <v>717000</v>
      </c>
      <c r="F456" s="13">
        <v>-561000</v>
      </c>
      <c r="L456" s="13"/>
      <c r="M456" s="14"/>
    </row>
    <row r="457" spans="1:13">
      <c r="A457" s="28"/>
      <c r="B457" s="28">
        <v>2885</v>
      </c>
      <c r="C457" s="28" t="s">
        <v>177</v>
      </c>
      <c r="D457" s="13">
        <v>6849000</v>
      </c>
      <c r="E457" s="13">
        <v>7404088</v>
      </c>
      <c r="F457" s="13">
        <v>-555088</v>
      </c>
      <c r="L457" s="13"/>
      <c r="M457" s="14"/>
    </row>
    <row r="458" spans="1:13">
      <c r="A458" s="28"/>
      <c r="B458" s="28">
        <v>2393</v>
      </c>
      <c r="C458" s="28" t="s">
        <v>161</v>
      </c>
      <c r="D458" s="13">
        <v>57000</v>
      </c>
      <c r="E458" s="13">
        <v>602000</v>
      </c>
      <c r="F458" s="13">
        <v>-545000</v>
      </c>
      <c r="L458" s="13"/>
      <c r="M458" s="14"/>
    </row>
    <row r="459" spans="1:13">
      <c r="A459" s="28"/>
      <c r="B459" s="28">
        <v>6207</v>
      </c>
      <c r="C459" s="28" t="s">
        <v>798</v>
      </c>
      <c r="D459" s="13">
        <v>0</v>
      </c>
      <c r="E459" s="13">
        <v>539000</v>
      </c>
      <c r="F459" s="13">
        <v>-539000</v>
      </c>
      <c r="L459" s="13"/>
      <c r="M459" s="14"/>
    </row>
    <row r="460" spans="1:13">
      <c r="A460" s="28"/>
      <c r="B460" s="28">
        <v>2464</v>
      </c>
      <c r="C460" s="28" t="s">
        <v>594</v>
      </c>
      <c r="D460" s="13">
        <v>29000</v>
      </c>
      <c r="E460" s="13">
        <v>554000</v>
      </c>
      <c r="F460" s="13">
        <v>-525000</v>
      </c>
      <c r="L460" s="13"/>
      <c r="M460" s="14"/>
    </row>
    <row r="461" spans="1:13">
      <c r="A461" s="28"/>
      <c r="B461" s="28">
        <v>3576</v>
      </c>
      <c r="C461" s="28" t="s">
        <v>92</v>
      </c>
      <c r="D461" s="13">
        <v>115000</v>
      </c>
      <c r="E461" s="13">
        <v>629000</v>
      </c>
      <c r="F461" s="13">
        <v>-514000</v>
      </c>
      <c r="L461" s="13"/>
      <c r="M461" s="14"/>
    </row>
    <row r="462" spans="1:13">
      <c r="A462" s="28"/>
      <c r="B462" s="28">
        <v>639</v>
      </c>
      <c r="C462" s="28" t="s">
        <v>745</v>
      </c>
      <c r="D462" s="13">
        <v>0</v>
      </c>
      <c r="E462" s="13">
        <v>510000</v>
      </c>
      <c r="F462" s="13">
        <v>-510000</v>
      </c>
      <c r="L462" s="13"/>
      <c r="M462" s="14"/>
    </row>
    <row r="463" spans="1:13">
      <c r="A463" s="28"/>
      <c r="B463" s="28">
        <v>2458</v>
      </c>
      <c r="C463" s="28" t="s">
        <v>588</v>
      </c>
      <c r="D463" s="13">
        <v>109866</v>
      </c>
      <c r="E463" s="13">
        <v>615000</v>
      </c>
      <c r="F463" s="13">
        <v>-505134</v>
      </c>
      <c r="L463" s="13"/>
      <c r="M463" s="14"/>
    </row>
    <row r="464" spans="1:13">
      <c r="A464" s="28"/>
      <c r="B464" s="28">
        <v>2337</v>
      </c>
      <c r="C464" s="28" t="s">
        <v>923</v>
      </c>
      <c r="D464" s="13">
        <v>0</v>
      </c>
      <c r="E464" s="13">
        <v>504000</v>
      </c>
      <c r="F464" s="13">
        <v>-504000</v>
      </c>
      <c r="L464" s="13"/>
      <c r="M464" s="14"/>
    </row>
    <row r="465" spans="1:13">
      <c r="A465" s="28"/>
      <c r="B465" s="28">
        <v>1227</v>
      </c>
      <c r="C465" s="28" t="s">
        <v>179</v>
      </c>
      <c r="D465" s="13">
        <v>53000</v>
      </c>
      <c r="E465" s="13">
        <v>524727</v>
      </c>
      <c r="F465" s="13">
        <v>-471727</v>
      </c>
      <c r="L465" s="13"/>
      <c r="M465" s="14"/>
    </row>
    <row r="466" spans="1:13">
      <c r="A466" s="28"/>
      <c r="B466" s="28">
        <v>1102</v>
      </c>
      <c r="C466" s="28" t="s">
        <v>125</v>
      </c>
      <c r="D466" s="13">
        <v>1206000</v>
      </c>
      <c r="E466" s="13">
        <v>1672236</v>
      </c>
      <c r="F466" s="13">
        <v>-466236</v>
      </c>
      <c r="L466" s="13"/>
      <c r="M466" s="14"/>
    </row>
    <row r="467" spans="1:13">
      <c r="A467" s="28"/>
      <c r="B467" s="28">
        <v>2328</v>
      </c>
      <c r="C467" s="28" t="s">
        <v>606</v>
      </c>
      <c r="D467" s="13">
        <v>363000</v>
      </c>
      <c r="E467" s="13">
        <v>820000</v>
      </c>
      <c r="F467" s="13">
        <v>-457000</v>
      </c>
      <c r="L467" s="13"/>
      <c r="M467" s="14"/>
    </row>
    <row r="468" spans="1:13">
      <c r="A468" s="28"/>
      <c r="B468" s="28">
        <v>2538</v>
      </c>
      <c r="C468" s="28" t="s">
        <v>158</v>
      </c>
      <c r="D468" s="13">
        <v>1000</v>
      </c>
      <c r="E468" s="13">
        <v>458000</v>
      </c>
      <c r="F468" s="13">
        <v>-457000</v>
      </c>
      <c r="L468" s="13"/>
      <c r="M468" s="14"/>
    </row>
    <row r="469" spans="1:13">
      <c r="A469" s="28"/>
      <c r="B469" s="28">
        <v>6230</v>
      </c>
      <c r="C469" s="28" t="s">
        <v>734</v>
      </c>
      <c r="D469" s="13">
        <v>40000</v>
      </c>
      <c r="E469" s="13">
        <v>475000</v>
      </c>
      <c r="F469" s="13">
        <v>-435000</v>
      </c>
      <c r="L469" s="13"/>
      <c r="M469" s="14"/>
    </row>
    <row r="470" spans="1:13">
      <c r="A470" s="28"/>
      <c r="B470" s="28">
        <v>3380</v>
      </c>
      <c r="C470" s="28" t="s">
        <v>580</v>
      </c>
      <c r="D470" s="13">
        <v>292000</v>
      </c>
      <c r="E470" s="13">
        <v>713000</v>
      </c>
      <c r="F470" s="13">
        <v>-421000</v>
      </c>
      <c r="L470" s="13"/>
      <c r="M470" s="14"/>
    </row>
    <row r="471" spans="1:13">
      <c r="A471" s="28"/>
      <c r="B471" s="28">
        <v>2475</v>
      </c>
      <c r="C471" s="28" t="s">
        <v>802</v>
      </c>
      <c r="D471" s="13">
        <v>3000</v>
      </c>
      <c r="E471" s="13">
        <v>420000</v>
      </c>
      <c r="F471" s="13">
        <v>-417000</v>
      </c>
      <c r="L471" s="13"/>
      <c r="M471" s="14"/>
    </row>
    <row r="472" spans="1:13">
      <c r="A472" s="28"/>
      <c r="B472" s="28">
        <v>2347</v>
      </c>
      <c r="C472" s="28" t="s">
        <v>149</v>
      </c>
      <c r="D472" s="13">
        <v>899800</v>
      </c>
      <c r="E472" s="13">
        <v>1316742</v>
      </c>
      <c r="F472" s="13">
        <v>-416942</v>
      </c>
      <c r="L472" s="13"/>
      <c r="M472" s="14"/>
    </row>
    <row r="473" spans="1:13">
      <c r="A473" s="28"/>
      <c r="B473" s="28">
        <v>2313</v>
      </c>
      <c r="C473" s="28" t="s">
        <v>94</v>
      </c>
      <c r="D473" s="13">
        <v>400000</v>
      </c>
      <c r="E473" s="13">
        <v>811000</v>
      </c>
      <c r="F473" s="13">
        <v>-411000</v>
      </c>
      <c r="L473" s="13"/>
      <c r="M473" s="14"/>
    </row>
    <row r="474" spans="1:13">
      <c r="A474" s="28"/>
      <c r="B474" s="28">
        <v>50</v>
      </c>
      <c r="C474" s="28" t="s">
        <v>630</v>
      </c>
      <c r="D474" s="13">
        <v>0</v>
      </c>
      <c r="E474" s="13">
        <v>395000</v>
      </c>
      <c r="F474" s="13">
        <v>-395000</v>
      </c>
      <c r="L474" s="13"/>
      <c r="M474" s="14"/>
    </row>
    <row r="475" spans="1:13">
      <c r="A475" s="28"/>
      <c r="B475" s="28">
        <v>3056</v>
      </c>
      <c r="C475" s="28" t="s">
        <v>713</v>
      </c>
      <c r="D475" s="13">
        <v>88000</v>
      </c>
      <c r="E475" s="13">
        <v>473438</v>
      </c>
      <c r="F475" s="13">
        <v>-385438</v>
      </c>
      <c r="L475" s="13"/>
      <c r="M475" s="14"/>
    </row>
    <row r="476" spans="1:13">
      <c r="A476" s="28"/>
      <c r="B476" s="28">
        <v>3006</v>
      </c>
      <c r="C476" s="28" t="s">
        <v>750</v>
      </c>
      <c r="D476" s="13">
        <v>58000</v>
      </c>
      <c r="E476" s="13">
        <v>417000</v>
      </c>
      <c r="F476" s="13">
        <v>-359000</v>
      </c>
      <c r="L476" s="13"/>
      <c r="M476" s="14"/>
    </row>
    <row r="477" spans="1:13">
      <c r="A477" s="28"/>
      <c r="B477" s="28">
        <v>2377</v>
      </c>
      <c r="C477" s="28" t="s">
        <v>586</v>
      </c>
      <c r="D477" s="13">
        <v>2297200</v>
      </c>
      <c r="E477" s="13">
        <v>2649214</v>
      </c>
      <c r="F477" s="13">
        <v>-352014</v>
      </c>
      <c r="L477" s="13"/>
      <c r="M477" s="14"/>
    </row>
    <row r="478" spans="1:13">
      <c r="A478" s="28"/>
      <c r="B478" s="28">
        <v>9910</v>
      </c>
      <c r="C478" s="28" t="s">
        <v>118</v>
      </c>
      <c r="D478" s="13">
        <v>710000</v>
      </c>
      <c r="E478" s="13">
        <v>1060046</v>
      </c>
      <c r="F478" s="13">
        <v>-350046</v>
      </c>
      <c r="L478" s="13"/>
      <c r="M478" s="14"/>
    </row>
    <row r="479" spans="1:13">
      <c r="A479" s="28"/>
      <c r="B479" s="28">
        <v>1702</v>
      </c>
      <c r="C479" s="28" t="s">
        <v>774</v>
      </c>
      <c r="D479" s="13">
        <v>116000</v>
      </c>
      <c r="E479" s="13">
        <v>464432</v>
      </c>
      <c r="F479" s="13">
        <v>-348432</v>
      </c>
      <c r="L479" s="13"/>
      <c r="M479" s="14"/>
    </row>
    <row r="480" spans="1:13">
      <c r="A480" s="28"/>
      <c r="B480" s="28">
        <v>2231</v>
      </c>
      <c r="C480" s="28" t="s">
        <v>949</v>
      </c>
      <c r="D480" s="13">
        <v>70000</v>
      </c>
      <c r="E480" s="13">
        <v>406364</v>
      </c>
      <c r="F480" s="13">
        <v>-336364</v>
      </c>
      <c r="L480" s="13"/>
      <c r="M480" s="14"/>
    </row>
    <row r="481" spans="1:13">
      <c r="A481" s="28"/>
      <c r="B481" s="28">
        <v>3189</v>
      </c>
      <c r="C481" s="28" t="s">
        <v>611</v>
      </c>
      <c r="D481" s="13">
        <v>83000</v>
      </c>
      <c r="E481" s="13">
        <v>417000</v>
      </c>
      <c r="F481" s="13">
        <v>-334000</v>
      </c>
      <c r="L481" s="13"/>
      <c r="M481" s="14"/>
    </row>
    <row r="482" spans="1:13">
      <c r="A482" s="28"/>
      <c r="B482" s="28" t="s">
        <v>1257</v>
      </c>
      <c r="C482" s="28" t="s">
        <v>1258</v>
      </c>
      <c r="D482" s="13">
        <v>0</v>
      </c>
      <c r="E482" s="13">
        <v>331000</v>
      </c>
      <c r="F482" s="13">
        <v>-331000</v>
      </c>
      <c r="L482" s="13"/>
      <c r="M482" s="14"/>
    </row>
    <row r="483" spans="1:13">
      <c r="A483" s="28"/>
      <c r="B483" s="28">
        <v>1326</v>
      </c>
      <c r="C483" s="28" t="s">
        <v>103</v>
      </c>
      <c r="D483" s="13">
        <v>1182000</v>
      </c>
      <c r="E483" s="13">
        <v>1507556</v>
      </c>
      <c r="F483" s="13">
        <v>-325556</v>
      </c>
      <c r="L483" s="13"/>
      <c r="M483" s="14"/>
    </row>
    <row r="484" spans="1:13">
      <c r="A484" s="28"/>
      <c r="B484" s="28">
        <v>2419</v>
      </c>
      <c r="C484" s="28" t="s">
        <v>1050</v>
      </c>
      <c r="D484" s="13">
        <v>164000</v>
      </c>
      <c r="E484" s="13">
        <v>488890</v>
      </c>
      <c r="F484" s="13">
        <v>-324890</v>
      </c>
      <c r="L484" s="13"/>
      <c r="M484" s="14"/>
    </row>
    <row r="485" spans="1:13">
      <c r="A485" s="28"/>
      <c r="B485" s="28">
        <v>1103</v>
      </c>
      <c r="C485" s="28" t="s">
        <v>969</v>
      </c>
      <c r="D485" s="13">
        <v>8000</v>
      </c>
      <c r="E485" s="13">
        <v>331000</v>
      </c>
      <c r="F485" s="13">
        <v>-323000</v>
      </c>
      <c r="L485" s="13"/>
      <c r="M485" s="14"/>
    </row>
    <row r="486" spans="1:13">
      <c r="A486" s="28"/>
      <c r="B486" s="28">
        <v>2314</v>
      </c>
      <c r="C486" s="28" t="s">
        <v>730</v>
      </c>
      <c r="D486" s="13">
        <v>6000</v>
      </c>
      <c r="E486" s="13">
        <v>329000</v>
      </c>
      <c r="F486" s="13">
        <v>-323000</v>
      </c>
      <c r="L486" s="13"/>
      <c r="M486" s="14"/>
    </row>
    <row r="487" spans="1:13">
      <c r="A487" s="28"/>
      <c r="B487" s="28">
        <v>2355</v>
      </c>
      <c r="C487" s="28" t="s">
        <v>700</v>
      </c>
      <c r="D487" s="13">
        <v>199000</v>
      </c>
      <c r="E487" s="13">
        <v>514815</v>
      </c>
      <c r="F487" s="13">
        <v>-315815</v>
      </c>
      <c r="L487" s="13"/>
      <c r="M487" s="14"/>
    </row>
    <row r="488" spans="1:13">
      <c r="A488" s="28"/>
      <c r="B488" s="28">
        <v>3376</v>
      </c>
      <c r="C488" s="28" t="s">
        <v>126</v>
      </c>
      <c r="D488" s="13">
        <v>207000</v>
      </c>
      <c r="E488" s="13">
        <v>519000</v>
      </c>
      <c r="F488" s="13">
        <v>-312000</v>
      </c>
      <c r="L488" s="13"/>
      <c r="M488" s="14"/>
    </row>
    <row r="489" spans="1:13">
      <c r="A489" s="28"/>
      <c r="B489" s="28">
        <v>1101</v>
      </c>
      <c r="C489" s="28" t="s">
        <v>135</v>
      </c>
      <c r="D489" s="13">
        <v>2549000</v>
      </c>
      <c r="E489" s="13">
        <v>2845415</v>
      </c>
      <c r="F489" s="13">
        <v>-296415</v>
      </c>
      <c r="L489" s="13"/>
      <c r="M489" s="14"/>
    </row>
    <row r="490" spans="1:13">
      <c r="A490" s="28"/>
      <c r="B490" s="28">
        <v>4960</v>
      </c>
      <c r="C490" s="28" t="s">
        <v>933</v>
      </c>
      <c r="D490" s="13">
        <v>45000</v>
      </c>
      <c r="E490" s="13">
        <v>341000</v>
      </c>
      <c r="F490" s="13">
        <v>-296000</v>
      </c>
      <c r="L490" s="13"/>
      <c r="M490" s="14"/>
    </row>
    <row r="491" spans="1:13">
      <c r="A491" s="28"/>
      <c r="B491" s="28">
        <v>1704</v>
      </c>
      <c r="C491" s="28" t="s">
        <v>706</v>
      </c>
      <c r="D491" s="13">
        <v>157000</v>
      </c>
      <c r="E491" s="13">
        <v>424000</v>
      </c>
      <c r="F491" s="13">
        <v>-267000</v>
      </c>
      <c r="L491" s="13"/>
      <c r="M491" s="14"/>
    </row>
    <row r="492" spans="1:13">
      <c r="A492" s="28"/>
      <c r="B492" s="28">
        <v>2376</v>
      </c>
      <c r="C492" s="28" t="s">
        <v>714</v>
      </c>
      <c r="D492" s="13">
        <v>268000</v>
      </c>
      <c r="E492" s="13">
        <v>534000</v>
      </c>
      <c r="F492" s="13">
        <v>-266000</v>
      </c>
      <c r="L492" s="13"/>
      <c r="M492" s="14"/>
    </row>
    <row r="493" spans="1:13">
      <c r="A493" s="28"/>
      <c r="B493" s="28" t="s">
        <v>787</v>
      </c>
      <c r="C493" s="28" t="s">
        <v>788</v>
      </c>
      <c r="D493" s="13">
        <v>0</v>
      </c>
      <c r="E493" s="13">
        <v>261000</v>
      </c>
      <c r="F493" s="13">
        <v>-261000</v>
      </c>
      <c r="L493" s="13"/>
      <c r="M493" s="14"/>
    </row>
    <row r="494" spans="1:13">
      <c r="A494" s="28"/>
      <c r="B494" s="28">
        <v>2929</v>
      </c>
      <c r="C494" s="28" t="s">
        <v>820</v>
      </c>
      <c r="D494" s="13">
        <v>10000</v>
      </c>
      <c r="E494" s="13">
        <v>270000</v>
      </c>
      <c r="F494" s="13">
        <v>-260000</v>
      </c>
      <c r="L494" s="13"/>
      <c r="M494" s="14"/>
    </row>
    <row r="495" spans="1:13">
      <c r="A495" s="28"/>
      <c r="B495" s="28">
        <v>3532</v>
      </c>
      <c r="C495" s="28" t="s">
        <v>880</v>
      </c>
      <c r="D495" s="13">
        <v>2000</v>
      </c>
      <c r="E495" s="13">
        <v>262000</v>
      </c>
      <c r="F495" s="13">
        <v>-260000</v>
      </c>
      <c r="L495" s="13"/>
      <c r="M495" s="14"/>
    </row>
    <row r="496" spans="1:13">
      <c r="A496" s="28"/>
      <c r="B496" s="28">
        <v>4532</v>
      </c>
      <c r="C496" s="28" t="s">
        <v>708</v>
      </c>
      <c r="D496" s="13">
        <v>427000</v>
      </c>
      <c r="E496" s="13">
        <v>679000</v>
      </c>
      <c r="F496" s="13">
        <v>-252000</v>
      </c>
      <c r="L496" s="13"/>
      <c r="M496" s="14"/>
    </row>
    <row r="497" spans="1:13">
      <c r="A497" s="28"/>
      <c r="B497" s="28">
        <v>2601</v>
      </c>
      <c r="C497" s="28" t="s">
        <v>972</v>
      </c>
      <c r="D497" s="13">
        <v>46000</v>
      </c>
      <c r="E497" s="13">
        <v>271000</v>
      </c>
      <c r="F497" s="13">
        <v>-225000</v>
      </c>
      <c r="L497" s="13"/>
      <c r="M497" s="14"/>
    </row>
    <row r="498" spans="1:13">
      <c r="A498" s="28"/>
      <c r="B498" s="28">
        <v>5305</v>
      </c>
      <c r="C498" s="28" t="s">
        <v>596</v>
      </c>
      <c r="D498" s="13">
        <v>12000</v>
      </c>
      <c r="E498" s="13">
        <v>234000</v>
      </c>
      <c r="F498" s="13">
        <v>-222000</v>
      </c>
      <c r="L498" s="13"/>
      <c r="M498" s="14"/>
    </row>
    <row r="499" spans="1:13">
      <c r="A499" s="28"/>
      <c r="B499" s="28">
        <v>5203</v>
      </c>
      <c r="C499" s="28" t="s">
        <v>867</v>
      </c>
      <c r="D499" s="13">
        <v>20000</v>
      </c>
      <c r="E499" s="13">
        <v>239000</v>
      </c>
      <c r="F499" s="13">
        <v>-219000</v>
      </c>
      <c r="L499" s="13"/>
      <c r="M499" s="14"/>
    </row>
    <row r="500" spans="1:13">
      <c r="A500" s="28"/>
      <c r="B500" s="28">
        <v>2440</v>
      </c>
      <c r="C500" s="28" t="s">
        <v>1199</v>
      </c>
      <c r="D500" s="13">
        <v>2000</v>
      </c>
      <c r="E500" s="13">
        <v>202000</v>
      </c>
      <c r="F500" s="13">
        <v>-200000</v>
      </c>
      <c r="L500" s="13"/>
      <c r="M500" s="14"/>
    </row>
    <row r="501" spans="1:13">
      <c r="A501" s="28"/>
      <c r="B501" s="28">
        <v>4956</v>
      </c>
      <c r="C501" s="28" t="s">
        <v>701</v>
      </c>
      <c r="D501" s="13">
        <v>105000</v>
      </c>
      <c r="E501" s="13">
        <v>302000</v>
      </c>
      <c r="F501" s="13">
        <v>-197000</v>
      </c>
      <c r="L501" s="13"/>
      <c r="M501" s="14"/>
    </row>
    <row r="502" spans="1:13">
      <c r="A502" s="28"/>
      <c r="B502" s="28">
        <v>1568</v>
      </c>
      <c r="C502" s="28" t="s">
        <v>733</v>
      </c>
      <c r="D502" s="13">
        <v>5000</v>
      </c>
      <c r="E502" s="13">
        <v>199000</v>
      </c>
      <c r="F502" s="13">
        <v>-194000</v>
      </c>
      <c r="L502" s="13"/>
      <c r="M502" s="14"/>
    </row>
    <row r="503" spans="1:13">
      <c r="A503" s="28"/>
      <c r="B503" s="28">
        <v>2357</v>
      </c>
      <c r="C503" s="28" t="s">
        <v>105</v>
      </c>
      <c r="D503" s="13">
        <v>534000</v>
      </c>
      <c r="E503" s="13">
        <v>711258</v>
      </c>
      <c r="F503" s="13">
        <v>-177258</v>
      </c>
      <c r="L503" s="13"/>
      <c r="M503" s="14"/>
    </row>
    <row r="504" spans="1:13">
      <c r="A504" s="28"/>
      <c r="B504" s="28">
        <v>4927</v>
      </c>
      <c r="C504" s="28" t="s">
        <v>925</v>
      </c>
      <c r="D504" s="13">
        <v>27000</v>
      </c>
      <c r="E504" s="13">
        <v>203000</v>
      </c>
      <c r="F504" s="13">
        <v>-176000</v>
      </c>
      <c r="L504" s="13"/>
      <c r="M504" s="14"/>
    </row>
    <row r="505" spans="1:13">
      <c r="A505" s="28"/>
      <c r="B505" s="28">
        <v>1909</v>
      </c>
      <c r="C505" s="28" t="s">
        <v>564</v>
      </c>
      <c r="D505" s="13">
        <v>304000</v>
      </c>
      <c r="E505" s="13">
        <v>477000</v>
      </c>
      <c r="F505" s="13">
        <v>-173000</v>
      </c>
      <c r="L505" s="13"/>
      <c r="M505" s="14"/>
    </row>
    <row r="506" spans="1:13">
      <c r="A506" s="28"/>
      <c r="B506" s="28">
        <v>2406</v>
      </c>
      <c r="C506" s="28" t="s">
        <v>992</v>
      </c>
      <c r="D506" s="13">
        <v>52000</v>
      </c>
      <c r="E506" s="13">
        <v>224000</v>
      </c>
      <c r="F506" s="13">
        <v>-172000</v>
      </c>
      <c r="L506" s="13"/>
      <c r="M506" s="14"/>
    </row>
    <row r="507" spans="1:13">
      <c r="A507" s="28"/>
      <c r="B507" s="28">
        <v>2327</v>
      </c>
      <c r="C507" s="28" t="s">
        <v>681</v>
      </c>
      <c r="D507" s="13">
        <v>198000</v>
      </c>
      <c r="E507" s="13">
        <v>365739</v>
      </c>
      <c r="F507" s="13">
        <v>-167739</v>
      </c>
      <c r="L507" s="13"/>
      <c r="M507" s="14"/>
    </row>
    <row r="508" spans="1:13">
      <c r="A508" s="28"/>
      <c r="B508" s="28">
        <v>1524</v>
      </c>
      <c r="C508" s="28" t="s">
        <v>607</v>
      </c>
      <c r="D508" s="13">
        <v>30000</v>
      </c>
      <c r="E508" s="13">
        <v>194000</v>
      </c>
      <c r="F508" s="13">
        <v>-164000</v>
      </c>
      <c r="L508" s="13"/>
      <c r="M508" s="14"/>
    </row>
    <row r="509" spans="1:13">
      <c r="A509" s="28"/>
      <c r="B509" s="28">
        <v>4984</v>
      </c>
      <c r="C509" s="28" t="s">
        <v>648</v>
      </c>
      <c r="D509" s="13">
        <v>7000</v>
      </c>
      <c r="E509" s="13">
        <v>169000</v>
      </c>
      <c r="F509" s="13">
        <v>-162000</v>
      </c>
      <c r="L509" s="13"/>
      <c r="M509" s="14"/>
    </row>
    <row r="510" spans="1:13">
      <c r="A510" s="28"/>
      <c r="B510" s="28">
        <v>6271</v>
      </c>
      <c r="C510" s="28" t="s">
        <v>800</v>
      </c>
      <c r="D510" s="13">
        <v>196000</v>
      </c>
      <c r="E510" s="13">
        <v>357276</v>
      </c>
      <c r="F510" s="13">
        <v>-161276</v>
      </c>
      <c r="L510" s="13"/>
      <c r="M510" s="14"/>
    </row>
    <row r="511" spans="1:13">
      <c r="A511" s="28"/>
      <c r="B511" s="28">
        <v>2395</v>
      </c>
      <c r="C511" s="28" t="s">
        <v>133</v>
      </c>
      <c r="D511" s="13">
        <v>113000</v>
      </c>
      <c r="E511" s="13">
        <v>272420</v>
      </c>
      <c r="F511" s="13">
        <v>-159420</v>
      </c>
      <c r="L511" s="13"/>
      <c r="M511" s="14"/>
    </row>
    <row r="512" spans="1:13">
      <c r="A512" s="28"/>
      <c r="B512" s="28">
        <v>1321</v>
      </c>
      <c r="C512" s="28" t="s">
        <v>905</v>
      </c>
      <c r="D512" s="13">
        <v>49000</v>
      </c>
      <c r="E512" s="13">
        <v>208000</v>
      </c>
      <c r="F512" s="13">
        <v>-159000</v>
      </c>
      <c r="L512" s="13"/>
      <c r="M512" s="14"/>
    </row>
    <row r="513" spans="1:13">
      <c r="A513" s="28"/>
      <c r="B513" s="28">
        <v>6166</v>
      </c>
      <c r="C513" s="28" t="s">
        <v>984</v>
      </c>
      <c r="D513" s="13">
        <v>19000</v>
      </c>
      <c r="E513" s="13">
        <v>175000</v>
      </c>
      <c r="F513" s="13">
        <v>-156000</v>
      </c>
      <c r="L513" s="13"/>
      <c r="M513" s="14"/>
    </row>
    <row r="514" spans="1:13">
      <c r="A514" s="28"/>
      <c r="B514" s="28">
        <v>2451</v>
      </c>
      <c r="C514" s="28" t="s">
        <v>184</v>
      </c>
      <c r="D514" s="13">
        <v>246000</v>
      </c>
      <c r="E514" s="13">
        <v>399339</v>
      </c>
      <c r="F514" s="13">
        <v>-153339</v>
      </c>
      <c r="L514" s="13"/>
      <c r="M514" s="14"/>
    </row>
    <row r="515" spans="1:13">
      <c r="A515" s="28"/>
      <c r="B515" s="28">
        <v>1589</v>
      </c>
      <c r="C515" s="28" t="s">
        <v>644</v>
      </c>
      <c r="D515" s="13">
        <v>59000</v>
      </c>
      <c r="E515" s="13">
        <v>208000</v>
      </c>
      <c r="F515" s="13">
        <v>-149000</v>
      </c>
      <c r="L515" s="13"/>
      <c r="M515" s="14"/>
    </row>
    <row r="516" spans="1:13">
      <c r="A516" s="28"/>
      <c r="B516" s="28">
        <v>8039</v>
      </c>
      <c r="C516" s="28" t="s">
        <v>814</v>
      </c>
      <c r="D516" s="13">
        <v>13000</v>
      </c>
      <c r="E516" s="13">
        <v>159000</v>
      </c>
      <c r="F516" s="13">
        <v>-146000</v>
      </c>
      <c r="L516" s="13"/>
      <c r="M516" s="14"/>
    </row>
    <row r="517" spans="1:13">
      <c r="A517" s="28"/>
      <c r="B517" s="28">
        <v>2614</v>
      </c>
      <c r="C517" s="28" t="s">
        <v>936</v>
      </c>
      <c r="D517" s="13">
        <v>463000</v>
      </c>
      <c r="E517" s="13">
        <v>605000</v>
      </c>
      <c r="F517" s="13">
        <v>-142000</v>
      </c>
      <c r="L517" s="13"/>
      <c r="M517" s="14"/>
    </row>
    <row r="518" spans="1:13">
      <c r="A518" s="28"/>
      <c r="B518" s="28">
        <v>3149</v>
      </c>
      <c r="C518" s="28" t="s">
        <v>765</v>
      </c>
      <c r="D518" s="13">
        <v>11000</v>
      </c>
      <c r="E518" s="13">
        <v>151000</v>
      </c>
      <c r="F518" s="13">
        <v>-140000</v>
      </c>
      <c r="L518" s="13"/>
      <c r="M518" s="14"/>
    </row>
    <row r="519" spans="1:13">
      <c r="A519" s="28"/>
      <c r="B519" s="28">
        <v>3059</v>
      </c>
      <c r="C519" s="28" t="s">
        <v>932</v>
      </c>
      <c r="D519" s="13">
        <v>58000</v>
      </c>
      <c r="E519" s="13">
        <v>191000</v>
      </c>
      <c r="F519" s="13">
        <v>-133000</v>
      </c>
      <c r="L519" s="13"/>
      <c r="M519" s="14"/>
    </row>
    <row r="520" spans="1:13">
      <c r="A520" s="28"/>
      <c r="B520" s="28">
        <v>4935</v>
      </c>
      <c r="C520" s="28" t="s">
        <v>957</v>
      </c>
      <c r="D520" s="13">
        <v>41000</v>
      </c>
      <c r="E520" s="13">
        <v>172000</v>
      </c>
      <c r="F520" s="13">
        <v>-131000</v>
      </c>
      <c r="L520" s="13"/>
      <c r="M520" s="14"/>
    </row>
    <row r="521" spans="1:13">
      <c r="A521" s="28"/>
      <c r="B521" s="28">
        <v>48443</v>
      </c>
      <c r="C521" s="28" t="s">
        <v>1293</v>
      </c>
      <c r="D521" s="13">
        <v>0</v>
      </c>
      <c r="E521" s="13">
        <v>130000</v>
      </c>
      <c r="F521" s="13">
        <v>-130000</v>
      </c>
      <c r="L521" s="13"/>
      <c r="M521" s="14"/>
    </row>
    <row r="522" spans="1:13">
      <c r="A522" s="28"/>
      <c r="B522" s="28">
        <v>9921</v>
      </c>
      <c r="C522" s="28" t="s">
        <v>128</v>
      </c>
      <c r="D522" s="13">
        <v>56000</v>
      </c>
      <c r="E522" s="13">
        <v>183276</v>
      </c>
      <c r="F522" s="13">
        <v>-127276</v>
      </c>
      <c r="L522" s="13"/>
      <c r="M522" s="14"/>
    </row>
    <row r="523" spans="1:13">
      <c r="A523" s="28"/>
      <c r="B523" s="28">
        <v>2455</v>
      </c>
      <c r="C523" s="28" t="s">
        <v>699</v>
      </c>
      <c r="D523" s="13">
        <v>183000</v>
      </c>
      <c r="E523" s="13">
        <v>308000</v>
      </c>
      <c r="F523" s="13">
        <v>-125000</v>
      </c>
      <c r="L523" s="13"/>
      <c r="M523" s="14"/>
    </row>
    <row r="524" spans="1:13">
      <c r="A524" s="28"/>
      <c r="B524" s="28">
        <v>5269</v>
      </c>
      <c r="C524" s="28" t="s">
        <v>163</v>
      </c>
      <c r="D524" s="13">
        <v>49000</v>
      </c>
      <c r="E524" s="13">
        <v>173000</v>
      </c>
      <c r="F524" s="13">
        <v>-124000</v>
      </c>
      <c r="L524" s="13"/>
      <c r="M524" s="14"/>
    </row>
    <row r="525" spans="1:13">
      <c r="A525" s="28"/>
      <c r="B525" s="28">
        <v>5434</v>
      </c>
      <c r="C525" s="28" t="s">
        <v>728</v>
      </c>
      <c r="D525" s="13">
        <v>55000</v>
      </c>
      <c r="E525" s="13">
        <v>177000</v>
      </c>
      <c r="F525" s="13">
        <v>-122000</v>
      </c>
      <c r="L525" s="13"/>
      <c r="M525" s="14"/>
    </row>
    <row r="526" spans="1:13">
      <c r="A526" s="28"/>
      <c r="B526" s="28">
        <v>3032</v>
      </c>
      <c r="C526" s="28" t="s">
        <v>1062</v>
      </c>
      <c r="D526" s="13">
        <v>27000</v>
      </c>
      <c r="E526" s="13">
        <v>148000</v>
      </c>
      <c r="F526" s="13">
        <v>-121000</v>
      </c>
      <c r="L526" s="13"/>
      <c r="M526" s="14"/>
    </row>
    <row r="527" spans="1:13">
      <c r="A527" s="28"/>
      <c r="B527" s="28">
        <v>6196</v>
      </c>
      <c r="C527" s="28" t="s">
        <v>1026</v>
      </c>
      <c r="D527" s="13">
        <v>9000</v>
      </c>
      <c r="E527" s="13">
        <v>130000</v>
      </c>
      <c r="F527" s="13">
        <v>-121000</v>
      </c>
      <c r="L527" s="13"/>
      <c r="M527" s="14"/>
    </row>
    <row r="528" spans="1:13">
      <c r="A528" s="28"/>
      <c r="B528" s="28">
        <v>1309</v>
      </c>
      <c r="C528" s="28" t="s">
        <v>687</v>
      </c>
      <c r="D528" s="13">
        <v>39000</v>
      </c>
      <c r="E528" s="13">
        <v>158000</v>
      </c>
      <c r="F528" s="13">
        <v>-119000</v>
      </c>
      <c r="L528" s="13"/>
      <c r="M528" s="14"/>
    </row>
    <row r="529" spans="1:13">
      <c r="A529" s="28"/>
      <c r="B529" s="28">
        <v>1903</v>
      </c>
      <c r="C529" s="28" t="s">
        <v>1152</v>
      </c>
      <c r="D529" s="13">
        <v>45000</v>
      </c>
      <c r="E529" s="13">
        <v>164000</v>
      </c>
      <c r="F529" s="13">
        <v>-119000</v>
      </c>
      <c r="L529" s="13"/>
      <c r="M529" s="14"/>
    </row>
    <row r="530" spans="1:13">
      <c r="A530" s="28"/>
      <c r="B530" s="28">
        <v>6451</v>
      </c>
      <c r="C530" s="28" t="s">
        <v>656</v>
      </c>
      <c r="D530" s="13">
        <v>56000</v>
      </c>
      <c r="E530" s="13">
        <v>175000</v>
      </c>
      <c r="F530" s="13">
        <v>-119000</v>
      </c>
      <c r="L530" s="13"/>
      <c r="M530" s="14"/>
    </row>
    <row r="531" spans="1:13">
      <c r="A531" s="28"/>
      <c r="B531" s="28">
        <v>3607</v>
      </c>
      <c r="C531" s="28" t="s">
        <v>1052</v>
      </c>
      <c r="D531" s="13">
        <v>25000</v>
      </c>
      <c r="E531" s="13">
        <v>143000</v>
      </c>
      <c r="F531" s="13">
        <v>-118000</v>
      </c>
      <c r="L531" s="13"/>
      <c r="M531" s="14"/>
    </row>
    <row r="532" spans="1:13">
      <c r="A532" s="28"/>
      <c r="B532" s="28">
        <v>1504</v>
      </c>
      <c r="C532" s="28" t="s">
        <v>101</v>
      </c>
      <c r="D532" s="13">
        <v>2991000</v>
      </c>
      <c r="E532" s="13">
        <v>3107837</v>
      </c>
      <c r="F532" s="13">
        <v>-116837</v>
      </c>
      <c r="L532" s="13"/>
      <c r="M532" s="14"/>
    </row>
    <row r="533" spans="1:13">
      <c r="A533" s="28"/>
      <c r="B533" s="28">
        <v>1808</v>
      </c>
      <c r="C533" s="28" t="s">
        <v>877</v>
      </c>
      <c r="D533" s="13">
        <v>1000</v>
      </c>
      <c r="E533" s="13">
        <v>116000</v>
      </c>
      <c r="F533" s="13">
        <v>-115000</v>
      </c>
      <c r="L533" s="13"/>
      <c r="M533" s="14"/>
    </row>
    <row r="534" spans="1:13">
      <c r="A534" s="28"/>
      <c r="B534" s="28">
        <v>4746</v>
      </c>
      <c r="C534" s="28" t="s">
        <v>122</v>
      </c>
      <c r="D534" s="13">
        <v>79000</v>
      </c>
      <c r="E534" s="13">
        <v>193947</v>
      </c>
      <c r="F534" s="13">
        <v>-114947</v>
      </c>
      <c r="L534" s="13"/>
      <c r="M534" s="14"/>
    </row>
    <row r="535" spans="1:13">
      <c r="A535" s="28"/>
      <c r="B535" s="28">
        <v>1337</v>
      </c>
      <c r="C535" s="28" t="s">
        <v>974</v>
      </c>
      <c r="D535" s="13">
        <v>98000</v>
      </c>
      <c r="E535" s="13">
        <v>212000</v>
      </c>
      <c r="F535" s="13">
        <v>-114000</v>
      </c>
      <c r="L535" s="13"/>
      <c r="M535" s="14"/>
    </row>
    <row r="536" spans="1:13">
      <c r="A536" s="28"/>
      <c r="B536" s="28">
        <v>2317</v>
      </c>
      <c r="C536" s="28" t="s">
        <v>74</v>
      </c>
      <c r="D536" s="13">
        <v>7229467</v>
      </c>
      <c r="E536" s="13">
        <v>7336861</v>
      </c>
      <c r="F536" s="13">
        <v>-107394</v>
      </c>
      <c r="L536" s="13"/>
      <c r="M536" s="14"/>
    </row>
    <row r="537" spans="1:13">
      <c r="A537" s="28"/>
      <c r="B537" s="28">
        <v>6452</v>
      </c>
      <c r="C537" s="28" t="s">
        <v>886</v>
      </c>
      <c r="D537" s="13">
        <v>3000</v>
      </c>
      <c r="E537" s="13">
        <v>110000</v>
      </c>
      <c r="F537" s="13">
        <v>-107000</v>
      </c>
      <c r="L537" s="13"/>
      <c r="M537" s="14"/>
    </row>
    <row r="538" spans="1:13">
      <c r="A538" s="28"/>
      <c r="B538" s="28">
        <v>1507</v>
      </c>
      <c r="C538" s="28" t="s">
        <v>755</v>
      </c>
      <c r="D538" s="13">
        <v>153000</v>
      </c>
      <c r="E538" s="13">
        <v>258000</v>
      </c>
      <c r="F538" s="13">
        <v>-105000</v>
      </c>
      <c r="L538" s="13"/>
      <c r="M538" s="14"/>
    </row>
    <row r="539" spans="1:13">
      <c r="A539" s="28"/>
      <c r="B539" s="28">
        <v>1527</v>
      </c>
      <c r="C539" s="28" t="s">
        <v>565</v>
      </c>
      <c r="D539" s="13">
        <v>202000</v>
      </c>
      <c r="E539" s="13">
        <v>306000</v>
      </c>
      <c r="F539" s="13">
        <v>-104000</v>
      </c>
      <c r="L539" s="13"/>
      <c r="M539" s="14"/>
    </row>
    <row r="540" spans="1:13">
      <c r="A540" s="28"/>
      <c r="B540" s="28">
        <v>3698</v>
      </c>
      <c r="C540" s="28" t="s">
        <v>978</v>
      </c>
      <c r="D540" s="13">
        <v>327000</v>
      </c>
      <c r="E540" s="13">
        <v>430000</v>
      </c>
      <c r="F540" s="13">
        <v>-103000</v>
      </c>
      <c r="L540" s="13"/>
      <c r="M540" s="14"/>
    </row>
    <row r="541" spans="1:13">
      <c r="A541" s="28"/>
      <c r="B541" s="28" t="s">
        <v>740</v>
      </c>
      <c r="C541" s="28" t="s">
        <v>741</v>
      </c>
      <c r="D541" s="13">
        <v>0</v>
      </c>
      <c r="E541" s="13">
        <v>102000</v>
      </c>
      <c r="F541" s="13">
        <v>-102000</v>
      </c>
      <c r="L541" s="13"/>
      <c r="M541" s="14"/>
    </row>
    <row r="542" spans="1:13">
      <c r="A542" s="28"/>
      <c r="B542" s="28">
        <v>3034</v>
      </c>
      <c r="C542" s="28" t="s">
        <v>107</v>
      </c>
      <c r="D542" s="13">
        <v>299377</v>
      </c>
      <c r="E542" s="13">
        <v>399531</v>
      </c>
      <c r="F542" s="13">
        <v>-100154</v>
      </c>
      <c r="L542" s="13"/>
      <c r="M542" s="14"/>
    </row>
    <row r="543" spans="1:13">
      <c r="A543" s="28"/>
      <c r="B543" s="28">
        <v>2363</v>
      </c>
      <c r="C543" s="28" t="s">
        <v>1294</v>
      </c>
      <c r="D543" s="13">
        <v>0</v>
      </c>
      <c r="E543" s="13">
        <v>100000</v>
      </c>
      <c r="F543" s="13">
        <v>-100000</v>
      </c>
      <c r="L543" s="13"/>
      <c r="M543" s="14"/>
    </row>
    <row r="544" spans="1:13">
      <c r="A544" s="28"/>
      <c r="B544" s="28">
        <v>3023</v>
      </c>
      <c r="C544" s="28" t="s">
        <v>552</v>
      </c>
      <c r="D544" s="13">
        <v>261330</v>
      </c>
      <c r="E544" s="13">
        <v>359305</v>
      </c>
      <c r="F544" s="13">
        <v>-97975</v>
      </c>
      <c r="L544" s="13"/>
      <c r="M544" s="14"/>
    </row>
    <row r="545" spans="1:13">
      <c r="A545" s="28"/>
      <c r="B545" s="28">
        <v>1708</v>
      </c>
      <c r="C545" s="28" t="s">
        <v>1115</v>
      </c>
      <c r="D545" s="13">
        <v>10000</v>
      </c>
      <c r="E545" s="13">
        <v>106000</v>
      </c>
      <c r="F545" s="13">
        <v>-96000</v>
      </c>
      <c r="L545" s="13"/>
      <c r="M545" s="14"/>
    </row>
    <row r="546" spans="1:13">
      <c r="A546" s="28"/>
      <c r="B546" s="28">
        <v>1476</v>
      </c>
      <c r="C546" s="28" t="s">
        <v>116</v>
      </c>
      <c r="D546" s="13">
        <v>122000</v>
      </c>
      <c r="E546" s="13">
        <v>217570</v>
      </c>
      <c r="F546" s="13">
        <v>-95570</v>
      </c>
      <c r="L546" s="13"/>
      <c r="M546" s="14"/>
    </row>
    <row r="547" spans="1:13">
      <c r="A547" s="28"/>
      <c r="B547" s="28">
        <v>4999</v>
      </c>
      <c r="C547" s="28" t="s">
        <v>852</v>
      </c>
      <c r="D547" s="13">
        <v>2000</v>
      </c>
      <c r="E547" s="13">
        <v>94000</v>
      </c>
      <c r="F547" s="13">
        <v>-92000</v>
      </c>
      <c r="L547" s="13"/>
      <c r="M547" s="14"/>
    </row>
    <row r="548" spans="1:13">
      <c r="A548" s="28"/>
      <c r="B548" s="28">
        <v>1447</v>
      </c>
      <c r="C548" s="28" t="s">
        <v>775</v>
      </c>
      <c r="D548" s="13">
        <v>0</v>
      </c>
      <c r="E548" s="13">
        <v>91000</v>
      </c>
      <c r="F548" s="13">
        <v>-91000</v>
      </c>
      <c r="L548" s="13"/>
      <c r="M548" s="14"/>
    </row>
    <row r="549" spans="1:13">
      <c r="A549" s="28"/>
      <c r="B549" s="28">
        <v>5388</v>
      </c>
      <c r="C549" s="28" t="s">
        <v>114</v>
      </c>
      <c r="D549" s="13">
        <v>156000</v>
      </c>
      <c r="E549" s="13">
        <v>244000</v>
      </c>
      <c r="F549" s="13">
        <v>-88000</v>
      </c>
      <c r="L549" s="13"/>
      <c r="M549" s="14"/>
    </row>
    <row r="550" spans="1:13">
      <c r="A550" s="28"/>
      <c r="B550" s="28">
        <v>1308</v>
      </c>
      <c r="C550" s="28" t="s">
        <v>993</v>
      </c>
      <c r="D550" s="13">
        <v>135000</v>
      </c>
      <c r="E550" s="13">
        <v>222000</v>
      </c>
      <c r="F550" s="13">
        <v>-87000</v>
      </c>
      <c r="L550" s="13"/>
      <c r="M550" s="14"/>
    </row>
    <row r="551" spans="1:13">
      <c r="A551" s="28"/>
      <c r="B551" s="28">
        <v>2436</v>
      </c>
      <c r="C551" s="28" t="s">
        <v>843</v>
      </c>
      <c r="D551" s="13">
        <v>26000</v>
      </c>
      <c r="E551" s="13">
        <v>109000</v>
      </c>
      <c r="F551" s="13">
        <v>-83000</v>
      </c>
      <c r="L551" s="13"/>
      <c r="M551" s="14"/>
    </row>
    <row r="552" spans="1:13">
      <c r="A552" s="28"/>
      <c r="B552" s="28">
        <v>3450</v>
      </c>
      <c r="C552" s="28" t="s">
        <v>600</v>
      </c>
      <c r="D552" s="13">
        <v>118000</v>
      </c>
      <c r="E552" s="13">
        <v>200000</v>
      </c>
      <c r="F552" s="13">
        <v>-82000</v>
      </c>
      <c r="L552" s="13"/>
      <c r="M552" s="14"/>
    </row>
    <row r="553" spans="1:13">
      <c r="A553" s="28"/>
      <c r="B553" s="28">
        <v>2476</v>
      </c>
      <c r="C553" s="28" t="s">
        <v>605</v>
      </c>
      <c r="D553" s="13">
        <v>13000</v>
      </c>
      <c r="E553" s="13">
        <v>94000</v>
      </c>
      <c r="F553" s="13">
        <v>-81000</v>
      </c>
      <c r="L553" s="13"/>
      <c r="M553" s="14"/>
    </row>
    <row r="554" spans="1:13">
      <c r="A554" s="28"/>
      <c r="B554" s="28">
        <v>3024</v>
      </c>
      <c r="C554" s="28" t="s">
        <v>1205</v>
      </c>
      <c r="D554" s="13">
        <v>12000</v>
      </c>
      <c r="E554" s="13">
        <v>93000</v>
      </c>
      <c r="F554" s="13">
        <v>-81000</v>
      </c>
      <c r="L554" s="13"/>
      <c r="M554" s="14"/>
    </row>
    <row r="555" spans="1:13">
      <c r="A555" s="28"/>
      <c r="B555" s="28">
        <v>2360</v>
      </c>
      <c r="C555" s="28" t="s">
        <v>754</v>
      </c>
      <c r="D555" s="13">
        <v>243600</v>
      </c>
      <c r="E555" s="13">
        <v>324083</v>
      </c>
      <c r="F555" s="13">
        <v>-80483</v>
      </c>
      <c r="L555" s="13"/>
      <c r="M555" s="14"/>
    </row>
    <row r="556" spans="1:13">
      <c r="A556" s="28"/>
      <c r="B556" s="28" t="s">
        <v>1259</v>
      </c>
      <c r="C556" s="28" t="s">
        <v>1260</v>
      </c>
      <c r="D556" s="13">
        <v>0</v>
      </c>
      <c r="E556" s="13">
        <v>77000</v>
      </c>
      <c r="F556" s="13">
        <v>-77000</v>
      </c>
      <c r="L556" s="13"/>
      <c r="M556" s="14"/>
    </row>
    <row r="557" spans="1:13">
      <c r="A557" s="28"/>
      <c r="B557" s="28">
        <v>1537</v>
      </c>
      <c r="C557" s="28" t="s">
        <v>1012</v>
      </c>
      <c r="D557" s="13">
        <v>83000</v>
      </c>
      <c r="E557" s="13">
        <v>159313</v>
      </c>
      <c r="F557" s="13">
        <v>-76313</v>
      </c>
      <c r="L557" s="13"/>
      <c r="M557" s="14"/>
    </row>
    <row r="558" spans="1:13">
      <c r="A558" s="28"/>
      <c r="B558" s="28">
        <v>6120</v>
      </c>
      <c r="C558" s="28" t="s">
        <v>836</v>
      </c>
      <c r="D558" s="13">
        <v>26000</v>
      </c>
      <c r="E558" s="13">
        <v>101000</v>
      </c>
      <c r="F558" s="13">
        <v>-75000</v>
      </c>
      <c r="L558" s="13"/>
      <c r="M558" s="14"/>
    </row>
    <row r="559" spans="1:13">
      <c r="A559" s="28"/>
      <c r="B559" s="28">
        <v>3661</v>
      </c>
      <c r="C559" s="28" t="s">
        <v>647</v>
      </c>
      <c r="D559" s="13">
        <v>39000</v>
      </c>
      <c r="E559" s="13">
        <v>113000</v>
      </c>
      <c r="F559" s="13">
        <v>-74000</v>
      </c>
      <c r="L559" s="13"/>
      <c r="M559" s="14"/>
    </row>
    <row r="560" spans="1:13">
      <c r="A560" s="28"/>
      <c r="B560" s="28">
        <v>8213</v>
      </c>
      <c r="C560" s="28" t="s">
        <v>979</v>
      </c>
      <c r="D560" s="13">
        <v>62000</v>
      </c>
      <c r="E560" s="13">
        <v>134000</v>
      </c>
      <c r="F560" s="13">
        <v>-72000</v>
      </c>
      <c r="L560" s="13"/>
      <c r="M560" s="14"/>
    </row>
    <row r="561" spans="1:13">
      <c r="A561" s="28"/>
      <c r="B561" s="28">
        <v>1532</v>
      </c>
      <c r="C561" s="28" t="s">
        <v>1022</v>
      </c>
      <c r="D561" s="13">
        <v>40000</v>
      </c>
      <c r="E561" s="13">
        <v>110000</v>
      </c>
      <c r="F561" s="13">
        <v>-70000</v>
      </c>
      <c r="L561" s="13"/>
      <c r="M561" s="14"/>
    </row>
    <row r="562" spans="1:13">
      <c r="A562" s="28"/>
      <c r="B562" s="28">
        <v>2607</v>
      </c>
      <c r="C562" s="28" t="s">
        <v>817</v>
      </c>
      <c r="D562" s="13">
        <v>77000</v>
      </c>
      <c r="E562" s="13">
        <v>147000</v>
      </c>
      <c r="F562" s="13">
        <v>-70000</v>
      </c>
      <c r="L562" s="13"/>
      <c r="M562" s="14"/>
    </row>
    <row r="563" spans="1:13">
      <c r="A563" s="28"/>
      <c r="B563" s="28">
        <v>4119</v>
      </c>
      <c r="C563" s="28" t="s">
        <v>559</v>
      </c>
      <c r="D563" s="13">
        <v>21000</v>
      </c>
      <c r="E563" s="13">
        <v>91000</v>
      </c>
      <c r="F563" s="13">
        <v>-70000</v>
      </c>
      <c r="L563" s="13"/>
      <c r="M563" s="14"/>
    </row>
    <row r="564" spans="1:13">
      <c r="A564" s="28"/>
      <c r="B564" s="28">
        <v>8215</v>
      </c>
      <c r="C564" s="28" t="s">
        <v>1069</v>
      </c>
      <c r="D564" s="13">
        <v>45000</v>
      </c>
      <c r="E564" s="13">
        <v>114000</v>
      </c>
      <c r="F564" s="13">
        <v>-69000</v>
      </c>
      <c r="L564" s="13"/>
      <c r="M564" s="14"/>
    </row>
    <row r="565" spans="1:13">
      <c r="A565" s="28"/>
      <c r="B565" s="28">
        <v>6285</v>
      </c>
      <c r="C565" s="28" t="s">
        <v>551</v>
      </c>
      <c r="D565" s="13">
        <v>317369</v>
      </c>
      <c r="E565" s="13">
        <v>385000</v>
      </c>
      <c r="F565" s="13">
        <v>-67631</v>
      </c>
      <c r="L565" s="13"/>
      <c r="M565" s="14"/>
    </row>
    <row r="566" spans="1:13">
      <c r="A566" s="28"/>
      <c r="B566" s="28">
        <v>2613</v>
      </c>
      <c r="C566" s="28" t="s">
        <v>1295</v>
      </c>
      <c r="D566" s="13">
        <v>4000</v>
      </c>
      <c r="E566" s="13">
        <v>71000</v>
      </c>
      <c r="F566" s="13">
        <v>-67000</v>
      </c>
      <c r="L566" s="13"/>
      <c r="M566" s="14"/>
    </row>
    <row r="567" spans="1:13">
      <c r="A567" s="28"/>
      <c r="B567" s="28">
        <v>2338</v>
      </c>
      <c r="C567" s="28" t="s">
        <v>970</v>
      </c>
      <c r="D567" s="13">
        <v>0</v>
      </c>
      <c r="E567" s="13">
        <v>64000</v>
      </c>
      <c r="F567" s="13">
        <v>-64000</v>
      </c>
      <c r="L567" s="13"/>
      <c r="M567" s="14"/>
    </row>
    <row r="568" spans="1:13">
      <c r="A568" s="28"/>
      <c r="B568" s="28">
        <v>3501</v>
      </c>
      <c r="C568" s="28" t="s">
        <v>909</v>
      </c>
      <c r="D568" s="13">
        <v>17000</v>
      </c>
      <c r="E568" s="13">
        <v>80000</v>
      </c>
      <c r="F568" s="13">
        <v>-63000</v>
      </c>
      <c r="L568" s="13"/>
      <c r="M568" s="14"/>
    </row>
    <row r="569" spans="1:13">
      <c r="A569" s="28"/>
      <c r="B569" s="28">
        <v>6525</v>
      </c>
      <c r="C569" s="28" t="s">
        <v>638</v>
      </c>
      <c r="D569" s="13">
        <v>5000</v>
      </c>
      <c r="E569" s="13">
        <v>68000</v>
      </c>
      <c r="F569" s="13">
        <v>-63000</v>
      </c>
      <c r="L569" s="13"/>
      <c r="M569" s="14"/>
    </row>
    <row r="570" spans="1:13">
      <c r="A570" s="28"/>
      <c r="B570" s="28">
        <v>3561</v>
      </c>
      <c r="C570" s="28" t="s">
        <v>961</v>
      </c>
      <c r="D570" s="13">
        <v>12000</v>
      </c>
      <c r="E570" s="13">
        <v>74000</v>
      </c>
      <c r="F570" s="13">
        <v>-62000</v>
      </c>
      <c r="L570" s="13"/>
      <c r="M570" s="14"/>
    </row>
    <row r="571" spans="1:13">
      <c r="A571" s="28"/>
      <c r="B571" s="28">
        <v>3049</v>
      </c>
      <c r="C571" s="28" t="s">
        <v>603</v>
      </c>
      <c r="D571" s="13">
        <v>277000</v>
      </c>
      <c r="E571" s="13">
        <v>337000</v>
      </c>
      <c r="F571" s="13">
        <v>-60000</v>
      </c>
      <c r="L571" s="13"/>
      <c r="M571" s="14"/>
    </row>
    <row r="572" spans="1:13">
      <c r="A572" s="28"/>
      <c r="B572" s="28">
        <v>2706</v>
      </c>
      <c r="C572" s="28" t="s">
        <v>914</v>
      </c>
      <c r="D572" s="13">
        <v>7000</v>
      </c>
      <c r="E572" s="13">
        <v>66000</v>
      </c>
      <c r="F572" s="13">
        <v>-59000</v>
      </c>
      <c r="L572" s="13"/>
      <c r="M572" s="14"/>
    </row>
    <row r="573" spans="1:13">
      <c r="A573" s="28"/>
      <c r="B573" s="28">
        <v>4952</v>
      </c>
      <c r="C573" s="28" t="s">
        <v>178</v>
      </c>
      <c r="D573" s="13">
        <v>46000</v>
      </c>
      <c r="E573" s="13">
        <v>104000</v>
      </c>
      <c r="F573" s="13">
        <v>-58000</v>
      </c>
      <c r="L573" s="13"/>
      <c r="M573" s="14"/>
    </row>
    <row r="574" spans="1:13">
      <c r="A574" s="28"/>
      <c r="B574" s="28">
        <v>3013</v>
      </c>
      <c r="C574" s="28" t="s">
        <v>1060</v>
      </c>
      <c r="D574" s="13">
        <v>0</v>
      </c>
      <c r="E574" s="13">
        <v>56000</v>
      </c>
      <c r="F574" s="13">
        <v>-56000</v>
      </c>
      <c r="L574" s="13"/>
      <c r="M574" s="14"/>
    </row>
    <row r="575" spans="1:13">
      <c r="A575" s="28"/>
      <c r="B575" s="28">
        <v>1536</v>
      </c>
      <c r="C575" s="28" t="s">
        <v>560</v>
      </c>
      <c r="D575" s="13">
        <v>302000</v>
      </c>
      <c r="E575" s="13">
        <v>357000</v>
      </c>
      <c r="F575" s="13">
        <v>-55000</v>
      </c>
      <c r="L575" s="13"/>
      <c r="M575" s="14"/>
    </row>
    <row r="576" spans="1:13">
      <c r="A576" s="28"/>
      <c r="B576" s="28">
        <v>5871</v>
      </c>
      <c r="C576" s="28" t="s">
        <v>639</v>
      </c>
      <c r="D576" s="13">
        <v>1054000</v>
      </c>
      <c r="E576" s="13">
        <v>1108921</v>
      </c>
      <c r="F576" s="13">
        <v>-54921</v>
      </c>
      <c r="L576" s="13"/>
      <c r="M576" s="14"/>
    </row>
    <row r="577" spans="1:13">
      <c r="A577" s="28"/>
      <c r="B577" s="28">
        <v>3062</v>
      </c>
      <c r="C577" s="28" t="s">
        <v>571</v>
      </c>
      <c r="D577" s="13">
        <v>39000</v>
      </c>
      <c r="E577" s="13">
        <v>93000</v>
      </c>
      <c r="F577" s="13">
        <v>-54000</v>
      </c>
      <c r="L577" s="13"/>
      <c r="M577" s="14"/>
    </row>
    <row r="578" spans="1:13">
      <c r="A578" s="28"/>
      <c r="B578" s="28">
        <v>3617</v>
      </c>
      <c r="C578" s="28" t="s">
        <v>619</v>
      </c>
      <c r="D578" s="13">
        <v>1000</v>
      </c>
      <c r="E578" s="13">
        <v>55000</v>
      </c>
      <c r="F578" s="13">
        <v>-54000</v>
      </c>
      <c r="L578" s="13"/>
      <c r="M578" s="14"/>
    </row>
    <row r="579" spans="1:13">
      <c r="A579" s="28"/>
      <c r="B579" s="28">
        <v>2383</v>
      </c>
      <c r="C579" s="28" t="s">
        <v>597</v>
      </c>
      <c r="D579" s="13">
        <v>604000</v>
      </c>
      <c r="E579" s="13">
        <v>657000</v>
      </c>
      <c r="F579" s="13">
        <v>-53000</v>
      </c>
      <c r="L579" s="13"/>
      <c r="M579" s="14"/>
    </row>
    <row r="580" spans="1:13">
      <c r="A580" s="28"/>
      <c r="B580" s="28">
        <v>2204</v>
      </c>
      <c r="C580" s="28" t="s">
        <v>987</v>
      </c>
      <c r="D580" s="13">
        <v>176000</v>
      </c>
      <c r="E580" s="13">
        <v>227000</v>
      </c>
      <c r="F580" s="13">
        <v>-51000</v>
      </c>
      <c r="L580" s="13"/>
      <c r="M580" s="14"/>
    </row>
    <row r="581" spans="1:13">
      <c r="A581" s="28"/>
      <c r="B581" s="28">
        <v>45085</v>
      </c>
      <c r="C581" s="28" t="s">
        <v>1296</v>
      </c>
      <c r="D581" s="13">
        <v>0</v>
      </c>
      <c r="E581" s="13">
        <v>50000</v>
      </c>
      <c r="F581" s="13">
        <v>-50000</v>
      </c>
      <c r="L581" s="13"/>
      <c r="M581" s="14"/>
    </row>
    <row r="582" spans="1:13">
      <c r="A582" s="28"/>
      <c r="B582" s="28">
        <v>1604</v>
      </c>
      <c r="C582" s="28" t="s">
        <v>722</v>
      </c>
      <c r="D582" s="13">
        <v>101000</v>
      </c>
      <c r="E582" s="13">
        <v>148000</v>
      </c>
      <c r="F582" s="13">
        <v>-47000</v>
      </c>
      <c r="L582" s="13"/>
      <c r="M582" s="14"/>
    </row>
    <row r="583" spans="1:13">
      <c r="A583" s="28"/>
      <c r="B583" s="28">
        <v>4108</v>
      </c>
      <c r="C583" s="28" t="s">
        <v>1017</v>
      </c>
      <c r="D583" s="13">
        <v>61000</v>
      </c>
      <c r="E583" s="13">
        <v>108000</v>
      </c>
      <c r="F583" s="13">
        <v>-47000</v>
      </c>
      <c r="L583" s="13"/>
      <c r="M583" s="14"/>
    </row>
    <row r="584" spans="1:13">
      <c r="A584" s="28"/>
      <c r="B584" s="28">
        <v>2852</v>
      </c>
      <c r="C584" s="28" t="s">
        <v>1054</v>
      </c>
      <c r="D584" s="13">
        <v>0</v>
      </c>
      <c r="E584" s="13">
        <v>46000</v>
      </c>
      <c r="F584" s="13">
        <v>-46000</v>
      </c>
      <c r="L584" s="13"/>
      <c r="M584" s="14"/>
    </row>
    <row r="585" spans="1:13">
      <c r="A585" s="28"/>
      <c r="B585" s="28">
        <v>6702</v>
      </c>
      <c r="C585" s="28" t="s">
        <v>608</v>
      </c>
      <c r="D585" s="13">
        <v>218000</v>
      </c>
      <c r="E585" s="13">
        <v>264000</v>
      </c>
      <c r="F585" s="13">
        <v>-46000</v>
      </c>
      <c r="L585" s="13"/>
      <c r="M585" s="14"/>
    </row>
    <row r="586" spans="1:13">
      <c r="A586" s="28"/>
      <c r="B586" s="28">
        <v>3050</v>
      </c>
      <c r="C586" s="28" t="s">
        <v>1041</v>
      </c>
      <c r="D586" s="13">
        <v>6000</v>
      </c>
      <c r="E586" s="13">
        <v>50000</v>
      </c>
      <c r="F586" s="13">
        <v>-44000</v>
      </c>
      <c r="L586" s="13"/>
      <c r="M586" s="14"/>
    </row>
    <row r="587" spans="1:13">
      <c r="A587" s="28"/>
      <c r="B587" s="28">
        <v>1789</v>
      </c>
      <c r="C587" s="28" t="s">
        <v>964</v>
      </c>
      <c r="D587" s="13">
        <v>45000</v>
      </c>
      <c r="E587" s="13">
        <v>88000</v>
      </c>
      <c r="F587" s="13">
        <v>-43000</v>
      </c>
      <c r="L587" s="13"/>
      <c r="M587" s="14"/>
    </row>
    <row r="588" spans="1:13">
      <c r="A588" s="28"/>
      <c r="B588" s="28">
        <v>2499</v>
      </c>
      <c r="C588" s="28" t="s">
        <v>784</v>
      </c>
      <c r="D588" s="13">
        <v>72000</v>
      </c>
      <c r="E588" s="13">
        <v>115000</v>
      </c>
      <c r="F588" s="13">
        <v>-43000</v>
      </c>
      <c r="L588" s="13"/>
      <c r="M588" s="14"/>
    </row>
    <row r="589" spans="1:13">
      <c r="A589" s="28"/>
      <c r="B589" s="28">
        <v>3060</v>
      </c>
      <c r="C589" s="28" t="s">
        <v>1042</v>
      </c>
      <c r="D589" s="13">
        <v>130000</v>
      </c>
      <c r="E589" s="13">
        <v>173000</v>
      </c>
      <c r="F589" s="13">
        <v>-43000</v>
      </c>
      <c r="L589" s="13"/>
      <c r="M589" s="14"/>
    </row>
    <row r="590" spans="1:13">
      <c r="A590" s="28"/>
      <c r="B590" s="28">
        <v>3033</v>
      </c>
      <c r="C590" s="28" t="s">
        <v>1025</v>
      </c>
      <c r="D590" s="13">
        <v>2000</v>
      </c>
      <c r="E590" s="13">
        <v>44157</v>
      </c>
      <c r="F590" s="13">
        <v>-42157</v>
      </c>
      <c r="L590" s="13"/>
      <c r="M590" s="14"/>
    </row>
    <row r="591" spans="1:13">
      <c r="A591" s="28"/>
      <c r="B591" s="28">
        <v>2379</v>
      </c>
      <c r="C591" s="28" t="s">
        <v>160</v>
      </c>
      <c r="D591" s="13">
        <v>1925000</v>
      </c>
      <c r="E591" s="13">
        <v>1967153</v>
      </c>
      <c r="F591" s="13">
        <v>-42153</v>
      </c>
      <c r="L591" s="13"/>
      <c r="M591" s="14"/>
    </row>
    <row r="592" spans="1:13">
      <c r="A592" s="28"/>
      <c r="B592" s="28">
        <v>2388</v>
      </c>
      <c r="C592" s="28" t="s">
        <v>881</v>
      </c>
      <c r="D592" s="13">
        <v>7000</v>
      </c>
      <c r="E592" s="13">
        <v>49000</v>
      </c>
      <c r="F592" s="13">
        <v>-42000</v>
      </c>
      <c r="L592" s="13"/>
      <c r="M592" s="14"/>
    </row>
    <row r="593" spans="1:13">
      <c r="A593" s="28"/>
      <c r="B593" s="28">
        <v>4141</v>
      </c>
      <c r="C593" s="28" t="s">
        <v>1090</v>
      </c>
      <c r="D593" s="13">
        <v>7000</v>
      </c>
      <c r="E593" s="13">
        <v>49000</v>
      </c>
      <c r="F593" s="13">
        <v>-42000</v>
      </c>
      <c r="L593" s="13"/>
      <c r="M593" s="14"/>
    </row>
    <row r="594" spans="1:13">
      <c r="A594" s="28"/>
      <c r="B594" s="28">
        <v>1455</v>
      </c>
      <c r="C594" s="28" t="s">
        <v>1000</v>
      </c>
      <c r="D594" s="13">
        <v>169000</v>
      </c>
      <c r="E594" s="13">
        <v>209000</v>
      </c>
      <c r="F594" s="13">
        <v>-40000</v>
      </c>
      <c r="L594" s="13"/>
      <c r="M594" s="14"/>
    </row>
    <row r="595" spans="1:13">
      <c r="A595" s="28"/>
      <c r="B595" s="28">
        <v>8422</v>
      </c>
      <c r="C595" s="28" t="s">
        <v>853</v>
      </c>
      <c r="D595" s="13">
        <v>19000</v>
      </c>
      <c r="E595" s="13">
        <v>59000</v>
      </c>
      <c r="F595" s="13">
        <v>-40000</v>
      </c>
      <c r="L595" s="13"/>
      <c r="M595" s="14"/>
    </row>
    <row r="596" spans="1:13">
      <c r="A596" s="28"/>
      <c r="B596" s="28">
        <v>8070</v>
      </c>
      <c r="C596" s="28" t="s">
        <v>695</v>
      </c>
      <c r="D596" s="13">
        <v>75000</v>
      </c>
      <c r="E596" s="13">
        <v>113000</v>
      </c>
      <c r="F596" s="13">
        <v>-38000</v>
      </c>
      <c r="L596" s="13"/>
      <c r="M596" s="14"/>
    </row>
    <row r="597" spans="1:13">
      <c r="A597" s="28"/>
      <c r="B597" s="28">
        <v>1340</v>
      </c>
      <c r="C597" s="28" t="s">
        <v>896</v>
      </c>
      <c r="D597" s="13">
        <v>6000</v>
      </c>
      <c r="E597" s="13">
        <v>43000</v>
      </c>
      <c r="F597" s="13">
        <v>-37000</v>
      </c>
      <c r="L597" s="13"/>
      <c r="M597" s="14"/>
    </row>
    <row r="598" spans="1:13">
      <c r="A598" s="28"/>
      <c r="B598" s="28">
        <v>2456</v>
      </c>
      <c r="C598" s="28" t="s">
        <v>1005</v>
      </c>
      <c r="D598" s="13">
        <v>121000</v>
      </c>
      <c r="E598" s="13">
        <v>158000</v>
      </c>
      <c r="F598" s="13">
        <v>-37000</v>
      </c>
      <c r="L598" s="13"/>
      <c r="M598" s="14"/>
    </row>
    <row r="599" spans="1:13">
      <c r="A599" s="28"/>
      <c r="B599" s="28">
        <v>2634</v>
      </c>
      <c r="C599" s="28" t="s">
        <v>858</v>
      </c>
      <c r="D599" s="13">
        <v>143000</v>
      </c>
      <c r="E599" s="13">
        <v>180000</v>
      </c>
      <c r="F599" s="13">
        <v>-37000</v>
      </c>
      <c r="L599" s="13"/>
      <c r="M599" s="14"/>
    </row>
    <row r="600" spans="1:13">
      <c r="A600" s="28"/>
      <c r="B600" s="28">
        <v>2228</v>
      </c>
      <c r="C600" s="28" t="s">
        <v>735</v>
      </c>
      <c r="D600" s="13">
        <v>28000</v>
      </c>
      <c r="E600" s="13">
        <v>64000</v>
      </c>
      <c r="F600" s="13">
        <v>-36000</v>
      </c>
      <c r="L600" s="13"/>
      <c r="M600" s="14"/>
    </row>
    <row r="601" spans="1:13">
      <c r="A601" s="28"/>
      <c r="B601" s="28">
        <v>4164</v>
      </c>
      <c r="C601" s="28" t="s">
        <v>848</v>
      </c>
      <c r="D601" s="13">
        <v>8000</v>
      </c>
      <c r="E601" s="13">
        <v>44000</v>
      </c>
      <c r="F601" s="13">
        <v>-36000</v>
      </c>
      <c r="L601" s="13"/>
      <c r="M601" s="14"/>
    </row>
    <row r="602" spans="1:13">
      <c r="A602" s="28"/>
      <c r="B602" s="28">
        <v>2059</v>
      </c>
      <c r="C602" s="28" t="s">
        <v>1109</v>
      </c>
      <c r="D602" s="13">
        <v>14000</v>
      </c>
      <c r="E602" s="13">
        <v>49000</v>
      </c>
      <c r="F602" s="13">
        <v>-35000</v>
      </c>
      <c r="L602" s="13"/>
      <c r="M602" s="14"/>
    </row>
    <row r="603" spans="1:13">
      <c r="A603" s="28"/>
      <c r="B603" s="28">
        <v>3035</v>
      </c>
      <c r="C603" s="28" t="s">
        <v>943</v>
      </c>
      <c r="D603" s="13">
        <v>101000</v>
      </c>
      <c r="E603" s="13">
        <v>135000</v>
      </c>
      <c r="F603" s="13">
        <v>-34000</v>
      </c>
      <c r="L603" s="13"/>
      <c r="M603" s="14"/>
    </row>
    <row r="604" spans="1:13">
      <c r="A604" s="28"/>
      <c r="B604" s="28">
        <v>6142</v>
      </c>
      <c r="C604" s="28" t="s">
        <v>1063</v>
      </c>
      <c r="D604" s="13">
        <v>10000</v>
      </c>
      <c r="E604" s="13">
        <v>42000</v>
      </c>
      <c r="F604" s="13">
        <v>-32000</v>
      </c>
      <c r="L604" s="13"/>
      <c r="M604" s="14"/>
    </row>
    <row r="605" spans="1:13">
      <c r="A605" s="28"/>
      <c r="B605" s="28">
        <v>636</v>
      </c>
      <c r="C605" s="28" t="s">
        <v>804</v>
      </c>
      <c r="D605" s="13">
        <v>85000</v>
      </c>
      <c r="E605" s="13">
        <v>116000</v>
      </c>
      <c r="F605" s="13">
        <v>-31000</v>
      </c>
      <c r="L605" s="13"/>
      <c r="M605" s="14"/>
    </row>
    <row r="606" spans="1:13">
      <c r="A606" s="28"/>
      <c r="B606" s="28">
        <v>2342</v>
      </c>
      <c r="C606" s="28" t="s">
        <v>1261</v>
      </c>
      <c r="D606" s="13">
        <v>0</v>
      </c>
      <c r="E606" s="13">
        <v>31000</v>
      </c>
      <c r="F606" s="13">
        <v>-31000</v>
      </c>
      <c r="L606" s="13"/>
      <c r="M606" s="14"/>
    </row>
    <row r="607" spans="1:13">
      <c r="A607" s="28"/>
      <c r="B607" s="28">
        <v>8210</v>
      </c>
      <c r="C607" s="28" t="s">
        <v>883</v>
      </c>
      <c r="D607" s="13">
        <v>9000</v>
      </c>
      <c r="E607" s="13">
        <v>40000</v>
      </c>
      <c r="F607" s="13">
        <v>-31000</v>
      </c>
      <c r="L607" s="13"/>
      <c r="M607" s="14"/>
    </row>
    <row r="608" spans="1:13">
      <c r="A608" s="28"/>
      <c r="B608" s="28">
        <v>1721</v>
      </c>
      <c r="C608" s="28" t="s">
        <v>1151</v>
      </c>
      <c r="D608" s="13">
        <v>0</v>
      </c>
      <c r="E608" s="13">
        <v>29000</v>
      </c>
      <c r="F608" s="13">
        <v>-29000</v>
      </c>
      <c r="L608" s="13"/>
      <c r="M608" s="14"/>
    </row>
    <row r="609" spans="1:13">
      <c r="A609" s="28"/>
      <c r="B609" s="28">
        <v>1907</v>
      </c>
      <c r="C609" s="28" t="s">
        <v>919</v>
      </c>
      <c r="D609" s="13">
        <v>139000</v>
      </c>
      <c r="E609" s="13">
        <v>167000</v>
      </c>
      <c r="F609" s="13">
        <v>-28000</v>
      </c>
      <c r="L609" s="13"/>
      <c r="M609" s="14"/>
    </row>
    <row r="610" spans="1:13">
      <c r="A610" s="28"/>
      <c r="B610" s="28">
        <v>2316</v>
      </c>
      <c r="C610" s="28" t="s">
        <v>971</v>
      </c>
      <c r="D610" s="13">
        <v>16000</v>
      </c>
      <c r="E610" s="13">
        <v>43000</v>
      </c>
      <c r="F610" s="13">
        <v>-27000</v>
      </c>
      <c r="L610" s="13"/>
      <c r="M610" s="14"/>
    </row>
    <row r="611" spans="1:13">
      <c r="A611" s="28"/>
      <c r="B611" s="28">
        <v>3015</v>
      </c>
      <c r="C611" s="28" t="s">
        <v>1092</v>
      </c>
      <c r="D611" s="13">
        <v>1000</v>
      </c>
      <c r="E611" s="13">
        <v>28000</v>
      </c>
      <c r="F611" s="13">
        <v>-27000</v>
      </c>
      <c r="L611" s="13"/>
      <c r="M611" s="14"/>
    </row>
    <row r="612" spans="1:13">
      <c r="A612" s="28"/>
      <c r="B612" s="28">
        <v>2420</v>
      </c>
      <c r="C612" s="28" t="s">
        <v>1030</v>
      </c>
      <c r="D612" s="13">
        <v>1000</v>
      </c>
      <c r="E612" s="13">
        <v>27000</v>
      </c>
      <c r="F612" s="13">
        <v>-26000</v>
      </c>
      <c r="L612" s="13"/>
      <c r="M612" s="14"/>
    </row>
    <row r="613" spans="1:13">
      <c r="A613" s="28"/>
      <c r="B613" s="28">
        <v>6152</v>
      </c>
      <c r="C613" s="28" t="s">
        <v>1104</v>
      </c>
      <c r="D613" s="13">
        <v>3000</v>
      </c>
      <c r="E613" s="13">
        <v>29000</v>
      </c>
      <c r="F613" s="13">
        <v>-26000</v>
      </c>
      <c r="L613" s="13"/>
      <c r="M613" s="14"/>
    </row>
    <row r="614" spans="1:13">
      <c r="A614" s="28"/>
      <c r="B614" s="28">
        <v>1217</v>
      </c>
      <c r="C614" s="28" t="s">
        <v>888</v>
      </c>
      <c r="D614" s="13">
        <v>28000</v>
      </c>
      <c r="E614" s="13">
        <v>53000</v>
      </c>
      <c r="F614" s="13">
        <v>-25000</v>
      </c>
      <c r="L614" s="13"/>
      <c r="M614" s="14"/>
    </row>
    <row r="615" spans="1:13">
      <c r="A615" s="28"/>
      <c r="B615" s="28">
        <v>2849</v>
      </c>
      <c r="C615" s="28" t="s">
        <v>718</v>
      </c>
      <c r="D615" s="13">
        <v>0</v>
      </c>
      <c r="E615" s="13">
        <v>25000</v>
      </c>
      <c r="F615" s="13">
        <v>-25000</v>
      </c>
      <c r="L615" s="13"/>
      <c r="M615" s="14"/>
    </row>
    <row r="616" spans="1:13">
      <c r="A616" s="28"/>
      <c r="B616" s="28">
        <v>2801</v>
      </c>
      <c r="C616" s="28" t="s">
        <v>96</v>
      </c>
      <c r="D616" s="13">
        <v>1626000</v>
      </c>
      <c r="E616" s="13">
        <v>1650149</v>
      </c>
      <c r="F616" s="13">
        <v>-24149</v>
      </c>
      <c r="L616" s="13"/>
      <c r="M616" s="14"/>
    </row>
    <row r="617" spans="1:13">
      <c r="A617" s="28"/>
      <c r="B617" s="28">
        <v>1416</v>
      </c>
      <c r="C617" s="28" t="s">
        <v>789</v>
      </c>
      <c r="D617" s="13">
        <v>1000</v>
      </c>
      <c r="E617" s="13">
        <v>25000</v>
      </c>
      <c r="F617" s="13">
        <v>-24000</v>
      </c>
      <c r="L617" s="13"/>
      <c r="M617" s="14"/>
    </row>
    <row r="618" spans="1:13">
      <c r="A618" s="28"/>
      <c r="B618" s="28">
        <v>3443</v>
      </c>
      <c r="C618" s="28" t="s">
        <v>797</v>
      </c>
      <c r="D618" s="13">
        <v>16000</v>
      </c>
      <c r="E618" s="13">
        <v>40000</v>
      </c>
      <c r="F618" s="13">
        <v>-24000</v>
      </c>
      <c r="L618" s="13"/>
      <c r="M618" s="14"/>
    </row>
    <row r="619" spans="1:13">
      <c r="A619" s="28"/>
      <c r="B619" s="28">
        <v>3311</v>
      </c>
      <c r="C619" s="28" t="s">
        <v>568</v>
      </c>
      <c r="D619" s="13">
        <v>3000</v>
      </c>
      <c r="E619" s="13">
        <v>26000</v>
      </c>
      <c r="F619" s="13">
        <v>-23000</v>
      </c>
      <c r="L619" s="13"/>
      <c r="M619" s="14"/>
    </row>
    <row r="620" spans="1:13">
      <c r="A620" s="28"/>
      <c r="B620" s="28">
        <v>6605</v>
      </c>
      <c r="C620" s="28" t="s">
        <v>1105</v>
      </c>
      <c r="D620" s="13">
        <v>28000</v>
      </c>
      <c r="E620" s="13">
        <v>51000</v>
      </c>
      <c r="F620" s="13">
        <v>-23000</v>
      </c>
      <c r="L620" s="13"/>
      <c r="M620" s="14"/>
    </row>
    <row r="621" spans="1:13">
      <c r="A621" s="28"/>
      <c r="B621" s="28">
        <v>8996</v>
      </c>
      <c r="C621" s="28" t="s">
        <v>1053</v>
      </c>
      <c r="D621" s="13">
        <v>2000</v>
      </c>
      <c r="E621" s="13">
        <v>25000</v>
      </c>
      <c r="F621" s="13">
        <v>-23000</v>
      </c>
      <c r="L621" s="13"/>
      <c r="M621" s="14"/>
    </row>
    <row r="622" spans="1:13">
      <c r="A622" s="28"/>
      <c r="B622" s="28" t="s">
        <v>1200</v>
      </c>
      <c r="C622" s="28" t="s">
        <v>1201</v>
      </c>
      <c r="D622" s="13">
        <v>29000</v>
      </c>
      <c r="E622" s="13">
        <v>51000</v>
      </c>
      <c r="F622" s="13">
        <v>-22000</v>
      </c>
      <c r="L622" s="13"/>
      <c r="M622" s="14"/>
    </row>
    <row r="623" spans="1:13">
      <c r="A623" s="28"/>
      <c r="B623" s="28">
        <v>1729</v>
      </c>
      <c r="C623" s="28" t="s">
        <v>950</v>
      </c>
      <c r="D623" s="13">
        <v>57000</v>
      </c>
      <c r="E623" s="13">
        <v>79000</v>
      </c>
      <c r="F623" s="13">
        <v>-22000</v>
      </c>
      <c r="L623" s="13"/>
      <c r="M623" s="14"/>
    </row>
    <row r="624" spans="1:13">
      <c r="A624" s="28"/>
      <c r="B624" s="28">
        <v>4190</v>
      </c>
      <c r="C624" s="28" t="s">
        <v>654</v>
      </c>
      <c r="D624" s="13">
        <v>2000</v>
      </c>
      <c r="E624" s="13">
        <v>24000</v>
      </c>
      <c r="F624" s="13">
        <v>-22000</v>
      </c>
      <c r="L624" s="13"/>
      <c r="M624" s="14"/>
    </row>
    <row r="625" spans="1:13">
      <c r="A625" s="28"/>
      <c r="B625" s="28">
        <v>2481</v>
      </c>
      <c r="C625" s="28" t="s">
        <v>577</v>
      </c>
      <c r="D625" s="13">
        <v>56000</v>
      </c>
      <c r="E625" s="13">
        <v>77000</v>
      </c>
      <c r="F625" s="13">
        <v>-21000</v>
      </c>
      <c r="L625" s="13"/>
      <c r="M625" s="14"/>
    </row>
    <row r="626" spans="1:13">
      <c r="A626" s="28"/>
      <c r="B626" s="28">
        <v>2704</v>
      </c>
      <c r="C626" s="28" t="s">
        <v>585</v>
      </c>
      <c r="D626" s="13">
        <v>40000</v>
      </c>
      <c r="E626" s="13">
        <v>61000</v>
      </c>
      <c r="F626" s="13">
        <v>-21000</v>
      </c>
      <c r="L626" s="13"/>
      <c r="M626" s="14"/>
    </row>
    <row r="627" spans="1:13">
      <c r="A627" s="28"/>
      <c r="B627" s="28">
        <v>8114</v>
      </c>
      <c r="C627" s="28" t="s">
        <v>1056</v>
      </c>
      <c r="D627" s="13">
        <v>14000</v>
      </c>
      <c r="E627" s="13">
        <v>35000</v>
      </c>
      <c r="F627" s="13">
        <v>-21000</v>
      </c>
      <c r="L627" s="13"/>
      <c r="M627" s="14"/>
    </row>
    <row r="628" spans="1:13">
      <c r="A628" s="28"/>
      <c r="B628" s="28">
        <v>46839</v>
      </c>
      <c r="C628" s="28" t="s">
        <v>1297</v>
      </c>
      <c r="D628" s="13">
        <v>0</v>
      </c>
      <c r="E628" s="13">
        <v>20000</v>
      </c>
      <c r="F628" s="13">
        <v>-20000</v>
      </c>
      <c r="L628" s="13"/>
      <c r="M628" s="14"/>
    </row>
    <row r="629" spans="1:13">
      <c r="A629" s="28"/>
      <c r="B629" s="28">
        <v>1460</v>
      </c>
      <c r="C629" s="28" t="s">
        <v>1016</v>
      </c>
      <c r="D629" s="13">
        <v>11000</v>
      </c>
      <c r="E629" s="13">
        <v>31000</v>
      </c>
      <c r="F629" s="13">
        <v>-20000</v>
      </c>
      <c r="L629" s="13"/>
      <c r="M629" s="14"/>
    </row>
    <row r="630" spans="1:13">
      <c r="A630" s="28"/>
      <c r="B630" s="28">
        <v>1905</v>
      </c>
      <c r="C630" s="28" t="s">
        <v>772</v>
      </c>
      <c r="D630" s="13">
        <v>4000</v>
      </c>
      <c r="E630" s="13">
        <v>24000</v>
      </c>
      <c r="F630" s="13">
        <v>-20000</v>
      </c>
      <c r="L630" s="13"/>
      <c r="M630" s="14"/>
    </row>
    <row r="631" spans="1:13">
      <c r="A631" s="28"/>
      <c r="B631" s="28">
        <v>2374</v>
      </c>
      <c r="C631" s="28" t="s">
        <v>576</v>
      </c>
      <c r="D631" s="13">
        <v>2000</v>
      </c>
      <c r="E631" s="13">
        <v>22000</v>
      </c>
      <c r="F631" s="13">
        <v>-20000</v>
      </c>
      <c r="L631" s="13"/>
      <c r="M631" s="14"/>
    </row>
    <row r="632" spans="1:13">
      <c r="A632" s="28"/>
      <c r="B632" s="28">
        <v>3003</v>
      </c>
      <c r="C632" s="28" t="s">
        <v>1076</v>
      </c>
      <c r="D632" s="13">
        <v>3000</v>
      </c>
      <c r="E632" s="13">
        <v>23000</v>
      </c>
      <c r="F632" s="13">
        <v>-20000</v>
      </c>
      <c r="L632" s="13"/>
      <c r="M632" s="14"/>
    </row>
    <row r="633" spans="1:13">
      <c r="A633" s="28"/>
      <c r="B633" s="28">
        <v>2062</v>
      </c>
      <c r="C633" s="28" t="s">
        <v>567</v>
      </c>
      <c r="D633" s="13">
        <v>16000</v>
      </c>
      <c r="E633" s="13">
        <v>35000</v>
      </c>
      <c r="F633" s="13">
        <v>-19000</v>
      </c>
      <c r="L633" s="13"/>
      <c r="M633" s="14"/>
    </row>
    <row r="634" spans="1:13">
      <c r="A634" s="28"/>
      <c r="B634" s="28">
        <v>4722</v>
      </c>
      <c r="C634" s="28" t="s">
        <v>1006</v>
      </c>
      <c r="D634" s="13">
        <v>0</v>
      </c>
      <c r="E634" s="13">
        <v>19000</v>
      </c>
      <c r="F634" s="13">
        <v>-19000</v>
      </c>
      <c r="L634" s="13"/>
      <c r="M634" s="14"/>
    </row>
    <row r="635" spans="1:13">
      <c r="A635" s="28"/>
      <c r="B635" s="28">
        <v>1608</v>
      </c>
      <c r="C635" s="28" t="s">
        <v>1149</v>
      </c>
      <c r="D635" s="13">
        <v>3000</v>
      </c>
      <c r="E635" s="13">
        <v>21000</v>
      </c>
      <c r="F635" s="13">
        <v>-18000</v>
      </c>
      <c r="L635" s="13"/>
      <c r="M635" s="14"/>
    </row>
    <row r="636" spans="1:13">
      <c r="A636" s="28"/>
      <c r="B636" s="28">
        <v>8404</v>
      </c>
      <c r="C636" s="28" t="s">
        <v>955</v>
      </c>
      <c r="D636" s="13">
        <v>23000</v>
      </c>
      <c r="E636" s="13">
        <v>41000</v>
      </c>
      <c r="F636" s="13">
        <v>-18000</v>
      </c>
      <c r="L636" s="13"/>
      <c r="M636" s="14"/>
    </row>
    <row r="637" spans="1:13">
      <c r="A637" s="28"/>
      <c r="B637" s="28">
        <v>1463</v>
      </c>
      <c r="C637" s="28" t="s">
        <v>1034</v>
      </c>
      <c r="D637" s="13">
        <v>3000</v>
      </c>
      <c r="E637" s="13">
        <v>20000</v>
      </c>
      <c r="F637" s="13">
        <v>-17000</v>
      </c>
      <c r="L637" s="13"/>
      <c r="M637" s="14"/>
    </row>
    <row r="638" spans="1:13">
      <c r="A638" s="28"/>
      <c r="B638" s="28">
        <v>1737</v>
      </c>
      <c r="C638" s="28" t="s">
        <v>999</v>
      </c>
      <c r="D638" s="13">
        <v>1000</v>
      </c>
      <c r="E638" s="13">
        <v>18000</v>
      </c>
      <c r="F638" s="13">
        <v>-17000</v>
      </c>
      <c r="L638" s="13"/>
      <c r="M638" s="14"/>
    </row>
    <row r="639" spans="1:13">
      <c r="A639" s="28"/>
      <c r="B639" s="28">
        <v>2545</v>
      </c>
      <c r="C639" s="28" t="s">
        <v>837</v>
      </c>
      <c r="D639" s="13">
        <v>111000</v>
      </c>
      <c r="E639" s="13">
        <v>128000</v>
      </c>
      <c r="F639" s="13">
        <v>-17000</v>
      </c>
      <c r="L639" s="13"/>
      <c r="M639" s="14"/>
    </row>
    <row r="640" spans="1:13">
      <c r="A640" s="28"/>
      <c r="B640" s="28">
        <v>4552</v>
      </c>
      <c r="C640" s="28" t="s">
        <v>1166</v>
      </c>
      <c r="D640" s="13">
        <v>4000</v>
      </c>
      <c r="E640" s="13">
        <v>21000</v>
      </c>
      <c r="F640" s="13">
        <v>-17000</v>
      </c>
      <c r="L640" s="13"/>
      <c r="M640" s="14"/>
    </row>
    <row r="641" spans="1:13">
      <c r="A641" s="28"/>
      <c r="B641" s="28">
        <v>1338</v>
      </c>
      <c r="C641" s="28" t="s">
        <v>637</v>
      </c>
      <c r="D641" s="13">
        <v>21000</v>
      </c>
      <c r="E641" s="13">
        <v>37000</v>
      </c>
      <c r="F641" s="13">
        <v>-16000</v>
      </c>
      <c r="L641" s="13"/>
      <c r="M641" s="14"/>
    </row>
    <row r="642" spans="1:13">
      <c r="A642" s="28"/>
      <c r="B642" s="28">
        <v>1906</v>
      </c>
      <c r="C642" s="28" t="s">
        <v>1116</v>
      </c>
      <c r="D642" s="13">
        <v>3000</v>
      </c>
      <c r="E642" s="13">
        <v>19000</v>
      </c>
      <c r="F642" s="13">
        <v>-16000</v>
      </c>
      <c r="L642" s="13"/>
      <c r="M642" s="14"/>
    </row>
    <row r="643" spans="1:13">
      <c r="A643" s="28"/>
      <c r="B643" s="28">
        <v>3588</v>
      </c>
      <c r="C643" s="28" t="s">
        <v>892</v>
      </c>
      <c r="D643" s="13">
        <v>1000</v>
      </c>
      <c r="E643" s="13">
        <v>17000</v>
      </c>
      <c r="F643" s="13">
        <v>-16000</v>
      </c>
      <c r="L643" s="13"/>
      <c r="M643" s="14"/>
    </row>
    <row r="644" spans="1:13">
      <c r="A644" s="28"/>
      <c r="B644" s="28">
        <v>6145</v>
      </c>
      <c r="C644" s="28" t="s">
        <v>581</v>
      </c>
      <c r="D644" s="13">
        <v>6000</v>
      </c>
      <c r="E644" s="13">
        <v>22000</v>
      </c>
      <c r="F644" s="13">
        <v>-16000</v>
      </c>
      <c r="L644" s="13"/>
      <c r="M644" s="14"/>
    </row>
    <row r="645" spans="1:13">
      <c r="A645" s="28"/>
      <c r="B645" s="28" t="s">
        <v>1206</v>
      </c>
      <c r="C645" s="28" t="s">
        <v>1207</v>
      </c>
      <c r="D645" s="13">
        <v>0</v>
      </c>
      <c r="E645" s="13">
        <v>15000</v>
      </c>
      <c r="F645" s="13">
        <v>-15000</v>
      </c>
      <c r="L645" s="13"/>
      <c r="M645" s="14"/>
    </row>
    <row r="646" spans="1:13">
      <c r="A646" s="28"/>
      <c r="B646" s="28" t="s">
        <v>1255</v>
      </c>
      <c r="C646" s="28" t="s">
        <v>1256</v>
      </c>
      <c r="D646" s="13">
        <v>0</v>
      </c>
      <c r="E646" s="13">
        <v>15000</v>
      </c>
      <c r="F646" s="13">
        <v>-15000</v>
      </c>
      <c r="L646" s="13"/>
      <c r="M646" s="14"/>
    </row>
    <row r="647" spans="1:13">
      <c r="A647" s="28"/>
      <c r="B647" s="28">
        <v>1225</v>
      </c>
      <c r="C647" s="28" t="s">
        <v>1147</v>
      </c>
      <c r="D647" s="13">
        <v>50000</v>
      </c>
      <c r="E647" s="13">
        <v>65000</v>
      </c>
      <c r="F647" s="13">
        <v>-15000</v>
      </c>
      <c r="L647" s="13"/>
      <c r="M647" s="14"/>
    </row>
    <row r="648" spans="1:13">
      <c r="A648" s="28"/>
      <c r="B648" s="28">
        <v>2365</v>
      </c>
      <c r="C648" s="28" t="s">
        <v>1019</v>
      </c>
      <c r="D648" s="13">
        <v>10000</v>
      </c>
      <c r="E648" s="13">
        <v>25000</v>
      </c>
      <c r="F648" s="13">
        <v>-15000</v>
      </c>
      <c r="L648" s="13"/>
      <c r="M648" s="14"/>
    </row>
    <row r="649" spans="1:13">
      <c r="A649" s="28"/>
      <c r="B649" s="28">
        <v>2428</v>
      </c>
      <c r="C649" s="28" t="s">
        <v>823</v>
      </c>
      <c r="D649" s="13">
        <v>108000</v>
      </c>
      <c r="E649" s="13">
        <v>123000</v>
      </c>
      <c r="F649" s="13">
        <v>-15000</v>
      </c>
      <c r="L649" s="13"/>
      <c r="M649" s="14"/>
    </row>
    <row r="650" spans="1:13">
      <c r="A650" s="28"/>
      <c r="B650" s="28">
        <v>2444</v>
      </c>
      <c r="C650" s="28" t="s">
        <v>1035</v>
      </c>
      <c r="D650" s="13">
        <v>13000</v>
      </c>
      <c r="E650" s="13">
        <v>28000</v>
      </c>
      <c r="F650" s="13">
        <v>-15000</v>
      </c>
      <c r="L650" s="13"/>
      <c r="M650" s="14"/>
    </row>
    <row r="651" spans="1:13">
      <c r="A651" s="28"/>
      <c r="B651" s="28">
        <v>4426</v>
      </c>
      <c r="C651" s="28" t="s">
        <v>805</v>
      </c>
      <c r="D651" s="13">
        <v>11000</v>
      </c>
      <c r="E651" s="13">
        <v>26000</v>
      </c>
      <c r="F651" s="13">
        <v>-15000</v>
      </c>
      <c r="L651" s="13"/>
      <c r="M651" s="14"/>
    </row>
    <row r="652" spans="1:13">
      <c r="A652" s="28"/>
      <c r="B652" s="28">
        <v>1110</v>
      </c>
      <c r="C652" s="28" t="s">
        <v>1241</v>
      </c>
      <c r="D652" s="13">
        <v>0</v>
      </c>
      <c r="E652" s="13">
        <v>14000</v>
      </c>
      <c r="F652" s="13">
        <v>-14000</v>
      </c>
      <c r="L652" s="13"/>
      <c r="M652" s="14"/>
    </row>
    <row r="653" spans="1:13">
      <c r="A653" s="28"/>
      <c r="B653" s="28">
        <v>2108</v>
      </c>
      <c r="C653" s="28" t="s">
        <v>958</v>
      </c>
      <c r="D653" s="13">
        <v>90000</v>
      </c>
      <c r="E653" s="13">
        <v>104000</v>
      </c>
      <c r="F653" s="13">
        <v>-14000</v>
      </c>
      <c r="L653" s="13"/>
      <c r="M653" s="14"/>
    </row>
    <row r="654" spans="1:13">
      <c r="A654" s="28"/>
      <c r="B654" s="28">
        <v>5533</v>
      </c>
      <c r="C654" s="28" t="s">
        <v>866</v>
      </c>
      <c r="D654" s="13">
        <v>0</v>
      </c>
      <c r="E654" s="13">
        <v>14000</v>
      </c>
      <c r="F654" s="13">
        <v>-14000</v>
      </c>
      <c r="L654" s="13"/>
      <c r="M654" s="14"/>
    </row>
    <row r="655" spans="1:13">
      <c r="A655" s="28"/>
      <c r="B655" s="28">
        <v>8427</v>
      </c>
      <c r="C655" s="28" t="s">
        <v>904</v>
      </c>
      <c r="D655" s="13">
        <v>1000</v>
      </c>
      <c r="E655" s="13">
        <v>15000</v>
      </c>
      <c r="F655" s="13">
        <v>-14000</v>
      </c>
      <c r="L655" s="13"/>
      <c r="M655" s="14"/>
    </row>
    <row r="656" spans="1:13">
      <c r="A656" s="28"/>
      <c r="B656" s="28">
        <v>1477</v>
      </c>
      <c r="C656" s="28" t="s">
        <v>931</v>
      </c>
      <c r="D656" s="13">
        <v>176000</v>
      </c>
      <c r="E656" s="13">
        <v>189000</v>
      </c>
      <c r="F656" s="13">
        <v>-13000</v>
      </c>
      <c r="L656" s="13"/>
      <c r="M656" s="14"/>
    </row>
    <row r="657" spans="1:13">
      <c r="A657" s="28"/>
      <c r="B657" s="28">
        <v>2450</v>
      </c>
      <c r="C657" s="28" t="s">
        <v>1036</v>
      </c>
      <c r="D657" s="13">
        <v>0</v>
      </c>
      <c r="E657" s="13">
        <v>13000</v>
      </c>
      <c r="F657" s="13">
        <v>-13000</v>
      </c>
      <c r="L657" s="13"/>
      <c r="M657" s="14"/>
    </row>
    <row r="658" spans="1:13">
      <c r="A658" s="28"/>
      <c r="B658" s="28">
        <v>8131</v>
      </c>
      <c r="C658" s="28" t="s">
        <v>1037</v>
      </c>
      <c r="D658" s="13">
        <v>9000</v>
      </c>
      <c r="E658" s="13">
        <v>22000</v>
      </c>
      <c r="F658" s="13">
        <v>-13000</v>
      </c>
      <c r="L658" s="13"/>
      <c r="M658" s="14"/>
    </row>
    <row r="659" spans="1:13">
      <c r="A659" s="28"/>
      <c r="B659" s="28">
        <v>8341</v>
      </c>
      <c r="C659" s="28" t="s">
        <v>990</v>
      </c>
      <c r="D659" s="13">
        <v>19000</v>
      </c>
      <c r="E659" s="13">
        <v>32000</v>
      </c>
      <c r="F659" s="13">
        <v>-13000</v>
      </c>
      <c r="L659" s="13"/>
      <c r="M659" s="14"/>
    </row>
    <row r="660" spans="1:13">
      <c r="A660" s="28"/>
      <c r="B660" s="28">
        <v>1234</v>
      </c>
      <c r="C660" s="28" t="s">
        <v>140</v>
      </c>
      <c r="D660" s="13">
        <v>7000</v>
      </c>
      <c r="E660" s="13">
        <v>19000</v>
      </c>
      <c r="F660" s="13">
        <v>-12000</v>
      </c>
      <c r="L660" s="13"/>
      <c r="M660" s="14"/>
    </row>
    <row r="661" spans="1:13">
      <c r="A661" s="28"/>
      <c r="B661" s="28">
        <v>1558</v>
      </c>
      <c r="C661" s="28" t="s">
        <v>816</v>
      </c>
      <c r="D661" s="13">
        <v>10000</v>
      </c>
      <c r="E661" s="13">
        <v>22000</v>
      </c>
      <c r="F661" s="13">
        <v>-12000</v>
      </c>
      <c r="L661" s="13"/>
      <c r="M661" s="14"/>
    </row>
    <row r="662" spans="1:13">
      <c r="A662" s="28"/>
      <c r="B662" s="28">
        <v>1783</v>
      </c>
      <c r="C662" s="28" t="s">
        <v>1298</v>
      </c>
      <c r="D662" s="13">
        <v>1000</v>
      </c>
      <c r="E662" s="13">
        <v>13000</v>
      </c>
      <c r="F662" s="13">
        <v>-12000</v>
      </c>
      <c r="L662" s="13"/>
      <c r="M662" s="14"/>
    </row>
    <row r="663" spans="1:13">
      <c r="A663" s="28"/>
      <c r="B663" s="28">
        <v>2239</v>
      </c>
      <c r="C663" s="28" t="s">
        <v>653</v>
      </c>
      <c r="D663" s="13">
        <v>8000</v>
      </c>
      <c r="E663" s="13">
        <v>20000</v>
      </c>
      <c r="F663" s="13">
        <v>-12000</v>
      </c>
      <c r="L663" s="13"/>
      <c r="M663" s="14"/>
    </row>
    <row r="664" spans="1:13">
      <c r="A664" s="28"/>
      <c r="B664" s="28" t="s">
        <v>1245</v>
      </c>
      <c r="C664" s="28" t="s">
        <v>1246</v>
      </c>
      <c r="D664" s="13">
        <v>0</v>
      </c>
      <c r="E664" s="13">
        <v>12000</v>
      </c>
      <c r="F664" s="13">
        <v>-12000</v>
      </c>
      <c r="L664" s="13"/>
      <c r="M664" s="14"/>
    </row>
    <row r="665" spans="1:13">
      <c r="A665" s="28"/>
      <c r="B665" s="28">
        <v>2908</v>
      </c>
      <c r="C665" s="28" t="s">
        <v>872</v>
      </c>
      <c r="D665" s="13">
        <v>0</v>
      </c>
      <c r="E665" s="13">
        <v>12000</v>
      </c>
      <c r="F665" s="13">
        <v>-12000</v>
      </c>
      <c r="L665" s="13"/>
      <c r="M665" s="14"/>
    </row>
    <row r="666" spans="1:13">
      <c r="A666" s="28"/>
      <c r="B666" s="28">
        <v>3454</v>
      </c>
      <c r="C666" s="28" t="s">
        <v>570</v>
      </c>
      <c r="D666" s="13">
        <v>99000</v>
      </c>
      <c r="E666" s="13">
        <v>111000</v>
      </c>
      <c r="F666" s="13">
        <v>-12000</v>
      </c>
      <c r="L666" s="13"/>
      <c r="M666" s="14"/>
    </row>
    <row r="667" spans="1:13">
      <c r="A667" s="28"/>
      <c r="B667" s="28">
        <v>3704</v>
      </c>
      <c r="C667" s="28" t="s">
        <v>183</v>
      </c>
      <c r="D667" s="13">
        <v>26000</v>
      </c>
      <c r="E667" s="13">
        <v>38000</v>
      </c>
      <c r="F667" s="13">
        <v>-12000</v>
      </c>
      <c r="L667" s="13"/>
      <c r="M667" s="14"/>
    </row>
    <row r="668" spans="1:13">
      <c r="A668" s="28"/>
      <c r="B668" s="28">
        <v>4536</v>
      </c>
      <c r="C668" s="28" t="s">
        <v>900</v>
      </c>
      <c r="D668" s="13">
        <v>2000</v>
      </c>
      <c r="E668" s="13">
        <v>14000</v>
      </c>
      <c r="F668" s="13">
        <v>-12000</v>
      </c>
      <c r="L668" s="13"/>
      <c r="M668" s="14"/>
    </row>
    <row r="669" spans="1:13">
      <c r="A669" s="28"/>
      <c r="B669" s="28">
        <v>8011</v>
      </c>
      <c r="C669" s="28" t="s">
        <v>1039</v>
      </c>
      <c r="D669" s="13">
        <v>11000</v>
      </c>
      <c r="E669" s="13">
        <v>23000</v>
      </c>
      <c r="F669" s="13">
        <v>-12000</v>
      </c>
      <c r="L669" s="13"/>
      <c r="M669" s="14"/>
    </row>
    <row r="670" spans="1:13">
      <c r="A670" s="28"/>
      <c r="B670" s="28">
        <v>1319</v>
      </c>
      <c r="C670" s="28" t="s">
        <v>707</v>
      </c>
      <c r="D670" s="13">
        <v>511000</v>
      </c>
      <c r="E670" s="13">
        <v>522898</v>
      </c>
      <c r="F670" s="13">
        <v>-11898</v>
      </c>
      <c r="L670" s="13"/>
      <c r="M670" s="14"/>
    </row>
    <row r="671" spans="1:13">
      <c r="A671" s="28"/>
      <c r="B671" s="28" t="s">
        <v>920</v>
      </c>
      <c r="C671" s="28" t="s">
        <v>921</v>
      </c>
      <c r="D671" s="13">
        <v>0</v>
      </c>
      <c r="E671" s="13">
        <v>11000</v>
      </c>
      <c r="F671" s="13">
        <v>-11000</v>
      </c>
      <c r="L671" s="13"/>
      <c r="M671" s="14"/>
    </row>
    <row r="672" spans="1:13">
      <c r="A672" s="28"/>
      <c r="B672" s="28">
        <v>1592</v>
      </c>
      <c r="C672" s="28" t="s">
        <v>785</v>
      </c>
      <c r="D672" s="13">
        <v>10000</v>
      </c>
      <c r="E672" s="13">
        <v>21000</v>
      </c>
      <c r="F672" s="13">
        <v>-11000</v>
      </c>
      <c r="L672" s="13"/>
      <c r="M672" s="14"/>
    </row>
    <row r="673" spans="1:13">
      <c r="A673" s="28"/>
      <c r="B673" s="28">
        <v>2312</v>
      </c>
      <c r="C673" s="28" t="s">
        <v>953</v>
      </c>
      <c r="D673" s="13">
        <v>322000</v>
      </c>
      <c r="E673" s="13">
        <v>333000</v>
      </c>
      <c r="F673" s="13">
        <v>-11000</v>
      </c>
      <c r="L673" s="13"/>
      <c r="M673" s="14"/>
    </row>
    <row r="674" spans="1:13">
      <c r="A674" s="28"/>
      <c r="B674" s="28">
        <v>4104</v>
      </c>
      <c r="C674" s="28" t="s">
        <v>1007</v>
      </c>
      <c r="D674" s="13">
        <v>1000</v>
      </c>
      <c r="E674" s="13">
        <v>12000</v>
      </c>
      <c r="F674" s="13">
        <v>-11000</v>
      </c>
      <c r="L674" s="13"/>
      <c r="M674" s="14"/>
    </row>
    <row r="675" spans="1:13">
      <c r="A675" s="28"/>
      <c r="B675" s="28">
        <v>4755</v>
      </c>
      <c r="C675" s="28" t="s">
        <v>1299</v>
      </c>
      <c r="D675" s="13">
        <v>4000</v>
      </c>
      <c r="E675" s="13">
        <v>15000</v>
      </c>
      <c r="F675" s="13">
        <v>-11000</v>
      </c>
      <c r="L675" s="13"/>
      <c r="M675" s="14"/>
    </row>
    <row r="676" spans="1:13">
      <c r="A676" s="28"/>
      <c r="B676" s="28">
        <v>50832</v>
      </c>
      <c r="C676" s="28" t="s">
        <v>1300</v>
      </c>
      <c r="D676" s="13">
        <v>0</v>
      </c>
      <c r="E676" s="13">
        <v>10000</v>
      </c>
      <c r="F676" s="13">
        <v>-10000</v>
      </c>
      <c r="L676" s="13"/>
      <c r="M676" s="14"/>
    </row>
    <row r="677" spans="1:13">
      <c r="A677" s="28"/>
      <c r="B677" s="28">
        <v>51466</v>
      </c>
      <c r="C677" s="28" t="s">
        <v>1301</v>
      </c>
      <c r="D677" s="13">
        <v>0</v>
      </c>
      <c r="E677" s="13">
        <v>10000</v>
      </c>
      <c r="F677" s="13">
        <v>-10000</v>
      </c>
      <c r="L677" s="13"/>
      <c r="M677" s="14"/>
    </row>
    <row r="678" spans="1:13">
      <c r="A678" s="28"/>
      <c r="B678" s="28" t="s">
        <v>1302</v>
      </c>
      <c r="C678" s="28" t="s">
        <v>1303</v>
      </c>
      <c r="D678" s="13">
        <v>0</v>
      </c>
      <c r="E678" s="13">
        <v>10000</v>
      </c>
      <c r="F678" s="13">
        <v>-10000</v>
      </c>
      <c r="L678" s="13"/>
      <c r="M678" s="14"/>
    </row>
    <row r="679" spans="1:13">
      <c r="A679" s="28"/>
      <c r="B679" s="28">
        <v>52848</v>
      </c>
      <c r="C679" s="28" t="s">
        <v>1250</v>
      </c>
      <c r="D679" s="13">
        <v>0</v>
      </c>
      <c r="E679" s="13">
        <v>10000</v>
      </c>
      <c r="F679" s="13">
        <v>-10000</v>
      </c>
      <c r="L679" s="13"/>
      <c r="M679" s="14"/>
    </row>
    <row r="680" spans="1:13">
      <c r="A680" s="28"/>
      <c r="B680" s="28">
        <v>53237</v>
      </c>
      <c r="C680" s="28" t="s">
        <v>1253</v>
      </c>
      <c r="D680" s="13">
        <v>0</v>
      </c>
      <c r="E680" s="13">
        <v>10000</v>
      </c>
      <c r="F680" s="13">
        <v>-10000</v>
      </c>
      <c r="L680" s="13"/>
      <c r="M680" s="14"/>
    </row>
    <row r="681" spans="1:13">
      <c r="A681" s="28"/>
      <c r="B681" s="28" t="s">
        <v>1191</v>
      </c>
      <c r="C681" s="28" t="s">
        <v>1192</v>
      </c>
      <c r="D681" s="13">
        <v>0</v>
      </c>
      <c r="E681" s="13">
        <v>10000</v>
      </c>
      <c r="F681" s="13">
        <v>-10000</v>
      </c>
      <c r="L681" s="13"/>
      <c r="M681" s="14"/>
    </row>
    <row r="682" spans="1:13">
      <c r="A682" s="28"/>
      <c r="B682" s="28" t="s">
        <v>1304</v>
      </c>
      <c r="C682" s="28" t="s">
        <v>1305</v>
      </c>
      <c r="D682" s="13">
        <v>0</v>
      </c>
      <c r="E682" s="13">
        <v>10000</v>
      </c>
      <c r="F682" s="13">
        <v>-10000</v>
      </c>
      <c r="L682" s="13"/>
      <c r="M682" s="14"/>
    </row>
    <row r="683" spans="1:13">
      <c r="A683" s="28"/>
      <c r="B683" s="28">
        <v>2227</v>
      </c>
      <c r="C683" s="28" t="s">
        <v>1097</v>
      </c>
      <c r="D683" s="13">
        <v>2000</v>
      </c>
      <c r="E683" s="13">
        <v>12000</v>
      </c>
      <c r="F683" s="13">
        <v>-10000</v>
      </c>
      <c r="L683" s="13"/>
      <c r="M683" s="14"/>
    </row>
    <row r="684" spans="1:13">
      <c r="A684" s="28"/>
      <c r="B684" s="28">
        <v>2467</v>
      </c>
      <c r="C684" s="28" t="s">
        <v>895</v>
      </c>
      <c r="D684" s="13">
        <v>3000</v>
      </c>
      <c r="E684" s="13">
        <v>13000</v>
      </c>
      <c r="F684" s="13">
        <v>-10000</v>
      </c>
      <c r="L684" s="13"/>
      <c r="M684" s="14"/>
    </row>
    <row r="685" spans="1:13">
      <c r="A685" s="28"/>
      <c r="B685" s="28">
        <v>2707</v>
      </c>
      <c r="C685" s="28" t="s">
        <v>940</v>
      </c>
      <c r="D685" s="13">
        <v>3000</v>
      </c>
      <c r="E685" s="13">
        <v>13000</v>
      </c>
      <c r="F685" s="13">
        <v>-10000</v>
      </c>
      <c r="L685" s="13"/>
      <c r="M685" s="14"/>
    </row>
    <row r="686" spans="1:13">
      <c r="A686" s="28"/>
      <c r="B686" s="28">
        <v>3338</v>
      </c>
      <c r="C686" s="28" t="s">
        <v>845</v>
      </c>
      <c r="D686" s="13">
        <v>0</v>
      </c>
      <c r="E686" s="13">
        <v>10000</v>
      </c>
      <c r="F686" s="13">
        <v>-10000</v>
      </c>
      <c r="L686" s="13"/>
      <c r="M686" s="14"/>
    </row>
    <row r="687" spans="1:13">
      <c r="A687" s="28"/>
      <c r="B687" s="28">
        <v>9908</v>
      </c>
      <c r="C687" s="28" t="s">
        <v>902</v>
      </c>
      <c r="D687" s="13">
        <v>0</v>
      </c>
      <c r="E687" s="13">
        <v>10000</v>
      </c>
      <c r="F687" s="13">
        <v>-10000</v>
      </c>
      <c r="L687" s="13"/>
      <c r="M687" s="14"/>
    </row>
    <row r="688" spans="1:13">
      <c r="A688" s="28"/>
      <c r="B688" s="28">
        <v>1108</v>
      </c>
      <c r="C688" s="28" t="s">
        <v>1078</v>
      </c>
      <c r="D688" s="13">
        <v>0</v>
      </c>
      <c r="E688" s="13">
        <v>9000</v>
      </c>
      <c r="F688" s="13">
        <v>-9000</v>
      </c>
      <c r="L688" s="13"/>
      <c r="M688" s="14"/>
    </row>
    <row r="689" spans="1:13">
      <c r="A689" s="28"/>
      <c r="B689" s="28">
        <v>2013</v>
      </c>
      <c r="C689" s="28" t="s">
        <v>850</v>
      </c>
      <c r="D689" s="13">
        <v>8000</v>
      </c>
      <c r="E689" s="13">
        <v>17000</v>
      </c>
      <c r="F689" s="13">
        <v>-9000</v>
      </c>
      <c r="L689" s="13"/>
      <c r="M689" s="14"/>
    </row>
    <row r="690" spans="1:13">
      <c r="A690" s="28"/>
      <c r="B690" s="28">
        <v>3052</v>
      </c>
      <c r="C690" s="28" t="s">
        <v>1144</v>
      </c>
      <c r="D690" s="13">
        <v>0</v>
      </c>
      <c r="E690" s="13">
        <v>9000</v>
      </c>
      <c r="F690" s="13">
        <v>-9000</v>
      </c>
      <c r="L690" s="13"/>
      <c r="M690" s="14"/>
    </row>
    <row r="691" spans="1:13">
      <c r="A691" s="28"/>
      <c r="B691" s="28">
        <v>9941</v>
      </c>
      <c r="C691" s="28" t="s">
        <v>863</v>
      </c>
      <c r="D691" s="13">
        <v>7000</v>
      </c>
      <c r="E691" s="13">
        <v>16000</v>
      </c>
      <c r="F691" s="13">
        <v>-9000</v>
      </c>
      <c r="L691" s="13"/>
      <c r="M691" s="14"/>
    </row>
    <row r="692" spans="1:13">
      <c r="A692" s="28"/>
      <c r="B692" s="28">
        <v>1512</v>
      </c>
      <c r="C692" s="28" t="s">
        <v>1306</v>
      </c>
      <c r="D692" s="13">
        <v>2000</v>
      </c>
      <c r="E692" s="13">
        <v>10000</v>
      </c>
      <c r="F692" s="13">
        <v>-8000</v>
      </c>
      <c r="L692" s="13"/>
      <c r="M692" s="14"/>
    </row>
    <row r="693" spans="1:13">
      <c r="A693" s="28"/>
      <c r="B693" s="28">
        <v>2465</v>
      </c>
      <c r="C693" s="28" t="s">
        <v>1307</v>
      </c>
      <c r="D693" s="13">
        <v>0</v>
      </c>
      <c r="E693" s="13">
        <v>8000</v>
      </c>
      <c r="F693" s="13">
        <v>-8000</v>
      </c>
      <c r="L693" s="13"/>
      <c r="M693" s="14"/>
    </row>
    <row r="694" spans="1:13">
      <c r="A694" s="28"/>
      <c r="B694" s="28">
        <v>2851</v>
      </c>
      <c r="C694" s="28" t="s">
        <v>1204</v>
      </c>
      <c r="D694" s="13">
        <v>0</v>
      </c>
      <c r="E694" s="13">
        <v>8000</v>
      </c>
      <c r="F694" s="13">
        <v>-8000</v>
      </c>
      <c r="L694" s="13"/>
      <c r="M694" s="14"/>
    </row>
    <row r="695" spans="1:13">
      <c r="A695" s="28"/>
      <c r="B695" s="28">
        <v>2923</v>
      </c>
      <c r="C695" s="28" t="s">
        <v>862</v>
      </c>
      <c r="D695" s="13">
        <v>7000</v>
      </c>
      <c r="E695" s="13">
        <v>15000</v>
      </c>
      <c r="F695" s="13">
        <v>-8000</v>
      </c>
      <c r="L695" s="13"/>
      <c r="M695" s="14"/>
    </row>
    <row r="696" spans="1:13">
      <c r="A696" s="28"/>
      <c r="B696" s="28">
        <v>4306</v>
      </c>
      <c r="C696" s="28" t="s">
        <v>1074</v>
      </c>
      <c r="D696" s="13">
        <v>7000</v>
      </c>
      <c r="E696" s="13">
        <v>15000</v>
      </c>
      <c r="F696" s="13">
        <v>-8000</v>
      </c>
      <c r="L696" s="13"/>
      <c r="M696" s="14"/>
    </row>
    <row r="697" spans="1:13">
      <c r="A697" s="28"/>
      <c r="B697" s="28">
        <v>6409</v>
      </c>
      <c r="C697" s="28" t="s">
        <v>839</v>
      </c>
      <c r="D697" s="13">
        <v>27000</v>
      </c>
      <c r="E697" s="13">
        <v>35000</v>
      </c>
      <c r="F697" s="13">
        <v>-8000</v>
      </c>
      <c r="L697" s="13"/>
      <c r="M697" s="14"/>
    </row>
    <row r="698" spans="1:13">
      <c r="A698" s="28"/>
      <c r="B698" s="28">
        <v>8033</v>
      </c>
      <c r="C698" s="28" t="s">
        <v>1185</v>
      </c>
      <c r="D698" s="13">
        <v>0</v>
      </c>
      <c r="E698" s="13">
        <v>8000</v>
      </c>
      <c r="F698" s="13">
        <v>-8000</v>
      </c>
      <c r="L698" s="13"/>
      <c r="M698" s="14"/>
    </row>
    <row r="699" spans="1:13">
      <c r="A699" s="28"/>
      <c r="B699" s="28">
        <v>8454</v>
      </c>
      <c r="C699" s="28" t="s">
        <v>616</v>
      </c>
      <c r="D699" s="13">
        <v>7000</v>
      </c>
      <c r="E699" s="13">
        <v>15000</v>
      </c>
      <c r="F699" s="13">
        <v>-8000</v>
      </c>
      <c r="L699" s="13"/>
      <c r="M699" s="14"/>
    </row>
    <row r="700" spans="1:13">
      <c r="A700" s="28"/>
      <c r="B700" s="28">
        <v>2442</v>
      </c>
      <c r="C700" s="28" t="s">
        <v>1217</v>
      </c>
      <c r="D700" s="13">
        <v>0</v>
      </c>
      <c r="E700" s="13">
        <v>7000</v>
      </c>
      <c r="F700" s="13">
        <v>-7000</v>
      </c>
      <c r="L700" s="13"/>
      <c r="M700" s="14"/>
    </row>
    <row r="701" spans="1:13">
      <c r="A701" s="28"/>
      <c r="B701" s="28">
        <v>2506</v>
      </c>
      <c r="C701" s="28" t="s">
        <v>1123</v>
      </c>
      <c r="D701" s="13">
        <v>0</v>
      </c>
      <c r="E701" s="13">
        <v>7000</v>
      </c>
      <c r="F701" s="13">
        <v>-7000</v>
      </c>
      <c r="L701" s="13"/>
      <c r="M701" s="14"/>
    </row>
    <row r="702" spans="1:13">
      <c r="A702" s="28"/>
      <c r="B702" s="28">
        <v>2617</v>
      </c>
      <c r="C702" s="28" t="s">
        <v>1117</v>
      </c>
      <c r="D702" s="13">
        <v>26000</v>
      </c>
      <c r="E702" s="13">
        <v>33000</v>
      </c>
      <c r="F702" s="13">
        <v>-7000</v>
      </c>
      <c r="L702" s="13"/>
      <c r="M702" s="14"/>
    </row>
    <row r="703" spans="1:13">
      <c r="A703" s="28"/>
      <c r="B703" s="28">
        <v>3028</v>
      </c>
      <c r="C703" s="28" t="s">
        <v>1156</v>
      </c>
      <c r="D703" s="13">
        <v>0</v>
      </c>
      <c r="E703" s="13">
        <v>7000</v>
      </c>
      <c r="F703" s="13">
        <v>-7000</v>
      </c>
      <c r="L703" s="13"/>
      <c r="M703" s="14"/>
    </row>
    <row r="704" spans="1:13">
      <c r="A704" s="28"/>
      <c r="B704" s="28">
        <v>4106</v>
      </c>
      <c r="C704" s="28" t="s">
        <v>1028</v>
      </c>
      <c r="D704" s="13">
        <v>5000</v>
      </c>
      <c r="E704" s="13">
        <v>12000</v>
      </c>
      <c r="F704" s="13">
        <v>-7000</v>
      </c>
      <c r="L704" s="13"/>
      <c r="M704" s="14"/>
    </row>
    <row r="705" spans="1:13">
      <c r="A705" s="28"/>
      <c r="B705" s="28">
        <v>4763</v>
      </c>
      <c r="C705" s="28" t="s">
        <v>1114</v>
      </c>
      <c r="D705" s="13">
        <v>0</v>
      </c>
      <c r="E705" s="13">
        <v>7000</v>
      </c>
      <c r="F705" s="13">
        <v>-7000</v>
      </c>
      <c r="L705" s="13"/>
      <c r="M705" s="14"/>
    </row>
    <row r="706" spans="1:13">
      <c r="A706" s="28"/>
      <c r="B706" s="28">
        <v>6192</v>
      </c>
      <c r="C706" s="28" t="s">
        <v>781</v>
      </c>
      <c r="D706" s="13">
        <v>48000</v>
      </c>
      <c r="E706" s="13">
        <v>55000</v>
      </c>
      <c r="F706" s="13">
        <v>-7000</v>
      </c>
      <c r="L706" s="13"/>
      <c r="M706" s="14"/>
    </row>
    <row r="707" spans="1:13">
      <c r="A707" s="28"/>
      <c r="B707" s="28">
        <v>8271</v>
      </c>
      <c r="C707" s="28" t="s">
        <v>1202</v>
      </c>
      <c r="D707" s="13">
        <v>5000</v>
      </c>
      <c r="E707" s="13">
        <v>12000</v>
      </c>
      <c r="F707" s="13">
        <v>-7000</v>
      </c>
      <c r="L707" s="13"/>
      <c r="M707" s="14"/>
    </row>
    <row r="708" spans="1:13">
      <c r="A708" s="28"/>
      <c r="B708" s="28">
        <v>643</v>
      </c>
      <c r="C708" s="28" t="s">
        <v>1308</v>
      </c>
      <c r="D708" s="13">
        <v>3000</v>
      </c>
      <c r="E708" s="13">
        <v>9000</v>
      </c>
      <c r="F708" s="13">
        <v>-6000</v>
      </c>
      <c r="L708" s="13"/>
      <c r="M708" s="14"/>
    </row>
    <row r="709" spans="1:13">
      <c r="A709" s="28"/>
      <c r="B709" s="28">
        <v>1220</v>
      </c>
      <c r="C709" s="28" t="s">
        <v>1065</v>
      </c>
      <c r="D709" s="13">
        <v>1000</v>
      </c>
      <c r="E709" s="13">
        <v>7000</v>
      </c>
      <c r="F709" s="13">
        <v>-6000</v>
      </c>
      <c r="L709" s="13"/>
      <c r="M709" s="14"/>
    </row>
    <row r="710" spans="1:13">
      <c r="A710" s="28"/>
      <c r="B710" s="28">
        <v>1467</v>
      </c>
      <c r="C710" s="28" t="s">
        <v>176</v>
      </c>
      <c r="D710" s="13">
        <v>4000</v>
      </c>
      <c r="E710" s="13">
        <v>10000</v>
      </c>
      <c r="F710" s="13">
        <v>-6000</v>
      </c>
      <c r="L710" s="13"/>
      <c r="M710" s="14"/>
    </row>
    <row r="711" spans="1:13">
      <c r="A711" s="28"/>
      <c r="B711" s="28">
        <v>2390</v>
      </c>
      <c r="C711" s="28" t="s">
        <v>976</v>
      </c>
      <c r="D711" s="13">
        <v>113000</v>
      </c>
      <c r="E711" s="13">
        <v>119000</v>
      </c>
      <c r="F711" s="13">
        <v>-6000</v>
      </c>
      <c r="L711" s="13"/>
      <c r="M711" s="14"/>
    </row>
    <row r="712" spans="1:13">
      <c r="A712" s="28"/>
      <c r="B712" s="28">
        <v>2701</v>
      </c>
      <c r="C712" s="28" t="s">
        <v>899</v>
      </c>
      <c r="D712" s="13">
        <v>0</v>
      </c>
      <c r="E712" s="13">
        <v>6000</v>
      </c>
      <c r="F712" s="13">
        <v>-6000</v>
      </c>
      <c r="L712" s="13"/>
      <c r="M712" s="14"/>
    </row>
    <row r="713" spans="1:13">
      <c r="A713" s="28"/>
      <c r="B713" s="28">
        <v>3051</v>
      </c>
      <c r="C713" s="28" t="s">
        <v>1072</v>
      </c>
      <c r="D713" s="13">
        <v>0</v>
      </c>
      <c r="E713" s="13">
        <v>6000</v>
      </c>
      <c r="F713" s="13">
        <v>-6000</v>
      </c>
      <c r="L713" s="13"/>
      <c r="M713" s="14"/>
    </row>
    <row r="714" spans="1:13">
      <c r="A714" s="28"/>
      <c r="B714" s="28">
        <v>3605</v>
      </c>
      <c r="C714" s="28" t="s">
        <v>592</v>
      </c>
      <c r="D714" s="13">
        <v>17000</v>
      </c>
      <c r="E714" s="13">
        <v>23000</v>
      </c>
      <c r="F714" s="13">
        <v>-6000</v>
      </c>
      <c r="L714" s="13"/>
      <c r="M714" s="14"/>
    </row>
    <row r="715" spans="1:13">
      <c r="A715" s="28"/>
      <c r="B715" s="28">
        <v>4142</v>
      </c>
      <c r="C715" s="28" t="s">
        <v>1055</v>
      </c>
      <c r="D715" s="13">
        <v>6000</v>
      </c>
      <c r="E715" s="13">
        <v>12000</v>
      </c>
      <c r="F715" s="13">
        <v>-6000</v>
      </c>
      <c r="L715" s="13"/>
      <c r="M715" s="14"/>
    </row>
    <row r="716" spans="1:13">
      <c r="A716" s="28"/>
      <c r="B716" s="28">
        <v>4438</v>
      </c>
      <c r="C716" s="28" t="s">
        <v>1184</v>
      </c>
      <c r="D716" s="13">
        <v>1000</v>
      </c>
      <c r="E716" s="13">
        <v>7000</v>
      </c>
      <c r="F716" s="13">
        <v>-6000</v>
      </c>
      <c r="L716" s="13"/>
      <c r="M716" s="14"/>
    </row>
    <row r="717" spans="1:13">
      <c r="A717" s="28"/>
      <c r="B717" s="28">
        <v>5007</v>
      </c>
      <c r="C717" s="28" t="s">
        <v>840</v>
      </c>
      <c r="D717" s="13">
        <v>3000</v>
      </c>
      <c r="E717" s="13">
        <v>9000</v>
      </c>
      <c r="F717" s="13">
        <v>-6000</v>
      </c>
      <c r="L717" s="13"/>
      <c r="M717" s="14"/>
    </row>
    <row r="718" spans="1:13">
      <c r="A718" s="28"/>
      <c r="B718" s="28">
        <v>6206</v>
      </c>
      <c r="C718" s="28" t="s">
        <v>780</v>
      </c>
      <c r="D718" s="13">
        <v>34000</v>
      </c>
      <c r="E718" s="13">
        <v>40000</v>
      </c>
      <c r="F718" s="13">
        <v>-6000</v>
      </c>
      <c r="L718" s="13"/>
      <c r="M718" s="14"/>
    </row>
    <row r="719" spans="1:13">
      <c r="A719" s="28"/>
      <c r="B719" s="28">
        <v>6251</v>
      </c>
      <c r="C719" s="28" t="s">
        <v>769</v>
      </c>
      <c r="D719" s="13">
        <v>2000</v>
      </c>
      <c r="E719" s="13">
        <v>8000</v>
      </c>
      <c r="F719" s="13">
        <v>-6000</v>
      </c>
      <c r="L719" s="13"/>
      <c r="M719" s="14"/>
    </row>
    <row r="720" spans="1:13">
      <c r="A720" s="28"/>
      <c r="B720" s="28">
        <v>8222</v>
      </c>
      <c r="C720" s="28" t="s">
        <v>887</v>
      </c>
      <c r="D720" s="13">
        <v>4000</v>
      </c>
      <c r="E720" s="13">
        <v>10000</v>
      </c>
      <c r="F720" s="13">
        <v>-6000</v>
      </c>
      <c r="L720" s="13"/>
      <c r="M720" s="14"/>
    </row>
    <row r="721" spans="1:13">
      <c r="A721" s="28"/>
      <c r="B721" s="28">
        <v>50293</v>
      </c>
      <c r="C721" s="28" t="s">
        <v>1309</v>
      </c>
      <c r="D721" s="13">
        <v>0</v>
      </c>
      <c r="E721" s="13">
        <v>5000</v>
      </c>
      <c r="F721" s="13">
        <v>-5000</v>
      </c>
      <c r="L721" s="13"/>
      <c r="M721" s="14"/>
    </row>
    <row r="722" spans="1:13">
      <c r="A722" s="28"/>
      <c r="B722" s="28">
        <v>52278</v>
      </c>
      <c r="C722" s="28" t="s">
        <v>1310</v>
      </c>
      <c r="D722" s="13">
        <v>0</v>
      </c>
      <c r="E722" s="13">
        <v>5000</v>
      </c>
      <c r="F722" s="13">
        <v>-5000</v>
      </c>
      <c r="L722" s="13"/>
      <c r="M722" s="14"/>
    </row>
    <row r="723" spans="1:13">
      <c r="A723" s="28"/>
      <c r="B723" s="28">
        <v>1307</v>
      </c>
      <c r="C723" s="28" t="s">
        <v>1162</v>
      </c>
      <c r="D723" s="13">
        <v>2000</v>
      </c>
      <c r="E723" s="13">
        <v>7000</v>
      </c>
      <c r="F723" s="13">
        <v>-5000</v>
      </c>
      <c r="L723" s="13"/>
      <c r="M723" s="14"/>
    </row>
    <row r="724" spans="1:13">
      <c r="A724" s="28"/>
      <c r="B724" s="28">
        <v>1603</v>
      </c>
      <c r="C724" s="28" t="s">
        <v>1148</v>
      </c>
      <c r="D724" s="13">
        <v>0</v>
      </c>
      <c r="E724" s="13">
        <v>5000</v>
      </c>
      <c r="F724" s="13">
        <v>-5000</v>
      </c>
      <c r="L724" s="13"/>
      <c r="M724" s="14"/>
    </row>
    <row r="725" spans="1:13">
      <c r="A725" s="28"/>
      <c r="B725" s="28">
        <v>1726</v>
      </c>
      <c r="C725" s="28" t="s">
        <v>182</v>
      </c>
      <c r="D725" s="13">
        <v>0</v>
      </c>
      <c r="E725" s="13">
        <v>5000</v>
      </c>
      <c r="F725" s="13">
        <v>-5000</v>
      </c>
      <c r="L725" s="13"/>
      <c r="M725" s="14"/>
    </row>
    <row r="726" spans="1:13">
      <c r="A726" s="28"/>
      <c r="B726" s="28">
        <v>1809</v>
      </c>
      <c r="C726" s="28" t="s">
        <v>1311</v>
      </c>
      <c r="D726" s="13">
        <v>0</v>
      </c>
      <c r="E726" s="13">
        <v>5000</v>
      </c>
      <c r="F726" s="13">
        <v>-5000</v>
      </c>
      <c r="L726" s="13"/>
      <c r="M726" s="14"/>
    </row>
    <row r="727" spans="1:13">
      <c r="A727" s="28"/>
      <c r="B727" s="28">
        <v>2359</v>
      </c>
      <c r="C727" s="28" t="s">
        <v>894</v>
      </c>
      <c r="D727" s="13">
        <v>0</v>
      </c>
      <c r="E727" s="13">
        <v>5000</v>
      </c>
      <c r="F727" s="13">
        <v>-5000</v>
      </c>
      <c r="L727" s="13"/>
      <c r="M727" s="14"/>
    </row>
    <row r="728" spans="1:13">
      <c r="A728" s="28"/>
      <c r="B728" s="28">
        <v>2597</v>
      </c>
      <c r="C728" s="28" t="s">
        <v>1133</v>
      </c>
      <c r="D728" s="13">
        <v>0</v>
      </c>
      <c r="E728" s="13">
        <v>5000</v>
      </c>
      <c r="F728" s="13">
        <v>-5000</v>
      </c>
      <c r="L728" s="13"/>
      <c r="M728" s="14"/>
    </row>
    <row r="729" spans="1:13">
      <c r="A729" s="28"/>
      <c r="B729" s="28">
        <v>2731</v>
      </c>
      <c r="C729" s="28" t="s">
        <v>1043</v>
      </c>
      <c r="D729" s="13">
        <v>25000</v>
      </c>
      <c r="E729" s="13">
        <v>30000</v>
      </c>
      <c r="F729" s="13">
        <v>-5000</v>
      </c>
      <c r="L729" s="13"/>
      <c r="M729" s="14"/>
    </row>
    <row r="730" spans="1:13">
      <c r="A730" s="28"/>
      <c r="B730" s="28">
        <v>3266</v>
      </c>
      <c r="C730" s="28" t="s">
        <v>1203</v>
      </c>
      <c r="D730" s="13">
        <v>74000</v>
      </c>
      <c r="E730" s="13">
        <v>79000</v>
      </c>
      <c r="F730" s="13">
        <v>-5000</v>
      </c>
      <c r="L730" s="13"/>
      <c r="M730" s="14"/>
    </row>
    <row r="731" spans="1:13">
      <c r="A731" s="28"/>
      <c r="B731" s="28">
        <v>4545</v>
      </c>
      <c r="C731" s="28" t="s">
        <v>1118</v>
      </c>
      <c r="D731" s="13">
        <v>0</v>
      </c>
      <c r="E731" s="13">
        <v>5000</v>
      </c>
      <c r="F731" s="13">
        <v>-5000</v>
      </c>
      <c r="L731" s="13"/>
      <c r="M731" s="14"/>
    </row>
    <row r="732" spans="1:13">
      <c r="A732" s="28"/>
      <c r="B732" s="28">
        <v>5288</v>
      </c>
      <c r="C732" s="28" t="s">
        <v>633</v>
      </c>
      <c r="D732" s="13">
        <v>32000</v>
      </c>
      <c r="E732" s="13">
        <v>37000</v>
      </c>
      <c r="F732" s="13">
        <v>-5000</v>
      </c>
      <c r="L732" s="13"/>
      <c r="M732" s="14"/>
    </row>
    <row r="733" spans="1:13">
      <c r="A733" s="28"/>
      <c r="B733" s="28">
        <v>5538</v>
      </c>
      <c r="C733" s="28" t="s">
        <v>677</v>
      </c>
      <c r="D733" s="13">
        <v>0</v>
      </c>
      <c r="E733" s="13">
        <v>5000</v>
      </c>
      <c r="F733" s="13">
        <v>-5000</v>
      </c>
      <c r="L733" s="13"/>
      <c r="M733" s="14"/>
    </row>
    <row r="734" spans="1:13">
      <c r="A734" s="28"/>
      <c r="B734" s="28">
        <v>6153</v>
      </c>
      <c r="C734" s="28" t="s">
        <v>709</v>
      </c>
      <c r="D734" s="13">
        <v>491000</v>
      </c>
      <c r="E734" s="13">
        <v>496000</v>
      </c>
      <c r="F734" s="13">
        <v>-5000</v>
      </c>
      <c r="L734" s="13"/>
      <c r="M734" s="14"/>
    </row>
    <row r="735" spans="1:13">
      <c r="A735" s="28"/>
      <c r="B735" s="28">
        <v>9917</v>
      </c>
      <c r="C735" s="28" t="s">
        <v>861</v>
      </c>
      <c r="D735" s="13">
        <v>29000</v>
      </c>
      <c r="E735" s="13">
        <v>34000</v>
      </c>
      <c r="F735" s="13">
        <v>-5000</v>
      </c>
      <c r="L735" s="13"/>
      <c r="M735" s="14"/>
    </row>
    <row r="736" spans="1:13">
      <c r="A736" s="28"/>
      <c r="B736" s="28">
        <v>1419</v>
      </c>
      <c r="C736" s="28" t="s">
        <v>1227</v>
      </c>
      <c r="D736" s="13">
        <v>1000</v>
      </c>
      <c r="E736" s="13">
        <v>5000</v>
      </c>
      <c r="F736" s="13">
        <v>-4000</v>
      </c>
      <c r="L736" s="13"/>
      <c r="M736" s="14"/>
    </row>
    <row r="737" spans="1:13">
      <c r="A737" s="28"/>
      <c r="B737" s="28">
        <v>1442</v>
      </c>
      <c r="C737" s="28" t="s">
        <v>1015</v>
      </c>
      <c r="D737" s="13">
        <v>0</v>
      </c>
      <c r="E737" s="13">
        <v>4000</v>
      </c>
      <c r="F737" s="13">
        <v>-4000</v>
      </c>
      <c r="L737" s="13"/>
      <c r="M737" s="14"/>
    </row>
    <row r="738" spans="1:13">
      <c r="A738" s="28"/>
      <c r="B738" s="28">
        <v>1531</v>
      </c>
      <c r="C738" s="28" t="s">
        <v>663</v>
      </c>
      <c r="D738" s="13">
        <v>1000</v>
      </c>
      <c r="E738" s="13">
        <v>5000</v>
      </c>
      <c r="F738" s="13">
        <v>-4000</v>
      </c>
      <c r="L738" s="13"/>
      <c r="M738" s="14"/>
    </row>
    <row r="739" spans="1:13">
      <c r="A739" s="28"/>
      <c r="B739" s="28">
        <v>1614</v>
      </c>
      <c r="C739" s="28" t="s">
        <v>609</v>
      </c>
      <c r="D739" s="13">
        <v>0</v>
      </c>
      <c r="E739" s="13">
        <v>4000</v>
      </c>
      <c r="F739" s="13">
        <v>-4000</v>
      </c>
      <c r="L739" s="13"/>
      <c r="M739" s="14"/>
    </row>
    <row r="740" spans="1:13">
      <c r="A740" s="28"/>
      <c r="B740" s="28">
        <v>2524</v>
      </c>
      <c r="C740" s="28" t="s">
        <v>986</v>
      </c>
      <c r="D740" s="13">
        <v>1000</v>
      </c>
      <c r="E740" s="13">
        <v>5000</v>
      </c>
      <c r="F740" s="13">
        <v>-4000</v>
      </c>
      <c r="L740" s="13"/>
      <c r="M740" s="14"/>
    </row>
    <row r="741" spans="1:13">
      <c r="A741" s="28"/>
      <c r="B741" s="28">
        <v>2527</v>
      </c>
      <c r="C741" s="28" t="s">
        <v>1124</v>
      </c>
      <c r="D741" s="13">
        <v>0</v>
      </c>
      <c r="E741" s="13">
        <v>4000</v>
      </c>
      <c r="F741" s="13">
        <v>-4000</v>
      </c>
      <c r="L741" s="13"/>
      <c r="M741" s="14"/>
    </row>
    <row r="742" spans="1:13">
      <c r="A742" s="28"/>
      <c r="B742" s="28">
        <v>2832</v>
      </c>
      <c r="C742" s="28" t="s">
        <v>996</v>
      </c>
      <c r="D742" s="13">
        <v>1000</v>
      </c>
      <c r="E742" s="13">
        <v>5000</v>
      </c>
      <c r="F742" s="13">
        <v>-4000</v>
      </c>
      <c r="L742" s="13"/>
      <c r="M742" s="14"/>
    </row>
    <row r="743" spans="1:13">
      <c r="A743" s="28"/>
      <c r="B743" s="28">
        <v>3559</v>
      </c>
      <c r="C743" s="28" t="s">
        <v>1038</v>
      </c>
      <c r="D743" s="13">
        <v>6000</v>
      </c>
      <c r="E743" s="13">
        <v>10000</v>
      </c>
      <c r="F743" s="13">
        <v>-4000</v>
      </c>
      <c r="L743" s="13"/>
      <c r="M743" s="14"/>
    </row>
    <row r="744" spans="1:13">
      <c r="A744" s="28"/>
      <c r="B744" s="28">
        <v>3593</v>
      </c>
      <c r="C744" s="28" t="s">
        <v>1312</v>
      </c>
      <c r="D744" s="13">
        <v>0</v>
      </c>
      <c r="E744" s="13">
        <v>4000</v>
      </c>
      <c r="F744" s="13">
        <v>-4000</v>
      </c>
      <c r="L744" s="13"/>
      <c r="M744" s="14"/>
    </row>
    <row r="745" spans="1:13">
      <c r="A745" s="28"/>
      <c r="B745" s="28">
        <v>4930</v>
      </c>
      <c r="C745" s="28" t="s">
        <v>1002</v>
      </c>
      <c r="D745" s="13">
        <v>2000</v>
      </c>
      <c r="E745" s="13">
        <v>6000</v>
      </c>
      <c r="F745" s="13">
        <v>-4000</v>
      </c>
      <c r="L745" s="13"/>
      <c r="M745" s="14"/>
    </row>
    <row r="746" spans="1:13">
      <c r="A746" s="28"/>
      <c r="B746" s="28">
        <v>9802</v>
      </c>
      <c r="C746" s="28" t="s">
        <v>655</v>
      </c>
      <c r="D746" s="13">
        <v>11000</v>
      </c>
      <c r="E746" s="13">
        <v>15000</v>
      </c>
      <c r="F746" s="13">
        <v>-4000</v>
      </c>
      <c r="L746" s="13"/>
      <c r="M746" s="14"/>
    </row>
    <row r="747" spans="1:13">
      <c r="A747" s="28"/>
      <c r="B747" s="28">
        <v>1219</v>
      </c>
      <c r="C747" s="28" t="s">
        <v>696</v>
      </c>
      <c r="D747" s="13">
        <v>0</v>
      </c>
      <c r="E747" s="13">
        <v>3000</v>
      </c>
      <c r="F747" s="13">
        <v>-3000</v>
      </c>
      <c r="L747" s="13"/>
      <c r="M747" s="14"/>
    </row>
    <row r="748" spans="1:13">
      <c r="A748" s="28"/>
      <c r="B748" s="28">
        <v>1232</v>
      </c>
      <c r="C748" s="28" t="s">
        <v>849</v>
      </c>
      <c r="D748" s="13">
        <v>3000</v>
      </c>
      <c r="E748" s="13">
        <v>6000</v>
      </c>
      <c r="F748" s="13">
        <v>-3000</v>
      </c>
      <c r="L748" s="13"/>
      <c r="M748" s="14"/>
    </row>
    <row r="749" spans="1:13">
      <c r="A749" s="28"/>
      <c r="B749" s="28">
        <v>1471</v>
      </c>
      <c r="C749" s="28" t="s">
        <v>1120</v>
      </c>
      <c r="D749" s="13">
        <v>0</v>
      </c>
      <c r="E749" s="13">
        <v>3000</v>
      </c>
      <c r="F749" s="13">
        <v>-3000</v>
      </c>
      <c r="L749" s="13"/>
      <c r="M749" s="14"/>
    </row>
    <row r="750" spans="1:13">
      <c r="A750" s="28"/>
      <c r="B750" s="28">
        <v>1474</v>
      </c>
      <c r="C750" s="28" t="s">
        <v>1066</v>
      </c>
      <c r="D750" s="13">
        <v>0</v>
      </c>
      <c r="E750" s="13">
        <v>3000</v>
      </c>
      <c r="F750" s="13">
        <v>-3000</v>
      </c>
      <c r="L750" s="13"/>
      <c r="M750" s="14"/>
    </row>
    <row r="751" spans="1:13">
      <c r="A751" s="28"/>
      <c r="B751" s="28">
        <v>1503</v>
      </c>
      <c r="C751" s="28" t="s">
        <v>139</v>
      </c>
      <c r="D751" s="13">
        <v>1000</v>
      </c>
      <c r="E751" s="13">
        <v>4000</v>
      </c>
      <c r="F751" s="13">
        <v>-3000</v>
      </c>
      <c r="L751" s="13"/>
      <c r="M751" s="14"/>
    </row>
    <row r="752" spans="1:13">
      <c r="A752" s="28"/>
      <c r="B752" s="28">
        <v>1535</v>
      </c>
      <c r="C752" s="28" t="s">
        <v>1121</v>
      </c>
      <c r="D752" s="13">
        <v>2000</v>
      </c>
      <c r="E752" s="13">
        <v>5000</v>
      </c>
      <c r="F752" s="13">
        <v>-3000</v>
      </c>
      <c r="L752" s="13"/>
      <c r="M752" s="14"/>
    </row>
    <row r="753" spans="1:13">
      <c r="A753" s="28"/>
      <c r="B753" s="28">
        <v>1541</v>
      </c>
      <c r="C753" s="28" t="s">
        <v>579</v>
      </c>
      <c r="D753" s="13">
        <v>4000</v>
      </c>
      <c r="E753" s="13">
        <v>7000</v>
      </c>
      <c r="F753" s="13">
        <v>-3000</v>
      </c>
      <c r="L753" s="13"/>
      <c r="M753" s="14"/>
    </row>
    <row r="754" spans="1:13">
      <c r="A754" s="28"/>
      <c r="B754" s="28">
        <v>1590</v>
      </c>
      <c r="C754" s="28" t="s">
        <v>747</v>
      </c>
      <c r="D754" s="13">
        <v>118000</v>
      </c>
      <c r="E754" s="13">
        <v>121000</v>
      </c>
      <c r="F754" s="13">
        <v>-3000</v>
      </c>
      <c r="L754" s="13"/>
      <c r="M754" s="14"/>
    </row>
    <row r="755" spans="1:13">
      <c r="A755" s="28"/>
      <c r="B755" s="28">
        <v>1701</v>
      </c>
      <c r="C755" s="28" t="s">
        <v>799</v>
      </c>
      <c r="D755" s="13">
        <v>13000</v>
      </c>
      <c r="E755" s="13">
        <v>16000</v>
      </c>
      <c r="F755" s="13">
        <v>-3000</v>
      </c>
      <c r="L755" s="13"/>
      <c r="M755" s="14"/>
    </row>
    <row r="756" spans="1:13">
      <c r="A756" s="28"/>
      <c r="B756" s="28">
        <v>2069</v>
      </c>
      <c r="C756" s="28" t="s">
        <v>1182</v>
      </c>
      <c r="D756" s="13">
        <v>0</v>
      </c>
      <c r="E756" s="13">
        <v>3000</v>
      </c>
      <c r="F756" s="13">
        <v>-3000</v>
      </c>
      <c r="L756" s="13"/>
      <c r="M756" s="14"/>
    </row>
    <row r="757" spans="1:13">
      <c r="A757" s="28"/>
      <c r="B757" s="28">
        <v>2115</v>
      </c>
      <c r="C757" s="28" t="s">
        <v>652</v>
      </c>
      <c r="D757" s="13">
        <v>3000</v>
      </c>
      <c r="E757" s="13">
        <v>6000</v>
      </c>
      <c r="F757" s="13">
        <v>-3000</v>
      </c>
      <c r="L757" s="13"/>
      <c r="M757" s="14"/>
    </row>
    <row r="758" spans="1:13">
      <c r="A758" s="28"/>
      <c r="B758" s="28">
        <v>2405</v>
      </c>
      <c r="C758" s="28" t="s">
        <v>827</v>
      </c>
      <c r="D758" s="13">
        <v>25000</v>
      </c>
      <c r="E758" s="13">
        <v>28000</v>
      </c>
      <c r="F758" s="13">
        <v>-3000</v>
      </c>
      <c r="L758" s="13"/>
      <c r="M758" s="14"/>
    </row>
    <row r="759" spans="1:13">
      <c r="A759" s="28"/>
      <c r="B759" s="28">
        <v>2539</v>
      </c>
      <c r="C759" s="28" t="s">
        <v>1213</v>
      </c>
      <c r="D759" s="13">
        <v>0</v>
      </c>
      <c r="E759" s="13">
        <v>3000</v>
      </c>
      <c r="F759" s="13">
        <v>-3000</v>
      </c>
      <c r="L759" s="13"/>
      <c r="M759" s="14"/>
    </row>
    <row r="760" spans="1:13">
      <c r="A760" s="28"/>
      <c r="B760" s="28">
        <v>2910</v>
      </c>
      <c r="C760" s="28" t="s">
        <v>1218</v>
      </c>
      <c r="D760" s="13">
        <v>0</v>
      </c>
      <c r="E760" s="13">
        <v>3000</v>
      </c>
      <c r="F760" s="13">
        <v>-3000</v>
      </c>
      <c r="L760" s="13"/>
      <c r="M760" s="14"/>
    </row>
    <row r="761" spans="1:13">
      <c r="A761" s="28"/>
      <c r="B761" s="28">
        <v>3043</v>
      </c>
      <c r="C761" s="28" t="s">
        <v>1313</v>
      </c>
      <c r="D761" s="13">
        <v>0</v>
      </c>
      <c r="E761" s="13">
        <v>3000</v>
      </c>
      <c r="F761" s="13">
        <v>-3000</v>
      </c>
      <c r="L761" s="13"/>
      <c r="M761" s="14"/>
    </row>
    <row r="762" spans="1:13">
      <c r="A762" s="28"/>
      <c r="B762" s="28">
        <v>3094</v>
      </c>
      <c r="C762" s="28" t="s">
        <v>175</v>
      </c>
      <c r="D762" s="13">
        <v>0</v>
      </c>
      <c r="E762" s="13">
        <v>3000</v>
      </c>
      <c r="F762" s="13">
        <v>-3000</v>
      </c>
      <c r="L762" s="13"/>
      <c r="M762" s="14"/>
    </row>
    <row r="763" spans="1:13">
      <c r="A763" s="28"/>
      <c r="B763" s="28">
        <v>3209</v>
      </c>
      <c r="C763" s="28" t="s">
        <v>623</v>
      </c>
      <c r="D763" s="13">
        <v>2000</v>
      </c>
      <c r="E763" s="13">
        <v>5000</v>
      </c>
      <c r="F763" s="13">
        <v>-3000</v>
      </c>
      <c r="L763" s="13"/>
      <c r="M763" s="14"/>
    </row>
    <row r="764" spans="1:13">
      <c r="A764" s="28"/>
      <c r="B764" s="28">
        <v>3703</v>
      </c>
      <c r="C764" s="28" t="s">
        <v>927</v>
      </c>
      <c r="D764" s="13">
        <v>79000</v>
      </c>
      <c r="E764" s="13">
        <v>82000</v>
      </c>
      <c r="F764" s="13">
        <v>-3000</v>
      </c>
      <c r="L764" s="13"/>
      <c r="M764" s="14"/>
    </row>
    <row r="765" spans="1:13">
      <c r="A765" s="28"/>
      <c r="B765" s="28">
        <v>6131</v>
      </c>
      <c r="C765" s="28" t="s">
        <v>1103</v>
      </c>
      <c r="D765" s="13">
        <v>0</v>
      </c>
      <c r="E765" s="13">
        <v>3000</v>
      </c>
      <c r="F765" s="13">
        <v>-3000</v>
      </c>
      <c r="L765" s="13"/>
      <c r="M765" s="14"/>
    </row>
    <row r="766" spans="1:13">
      <c r="A766" s="28"/>
      <c r="B766" s="28">
        <v>6141</v>
      </c>
      <c r="C766" s="28" t="s">
        <v>1229</v>
      </c>
      <c r="D766" s="13">
        <v>0</v>
      </c>
      <c r="E766" s="13">
        <v>3000</v>
      </c>
      <c r="F766" s="13">
        <v>-3000</v>
      </c>
      <c r="L766" s="13"/>
      <c r="M766" s="14"/>
    </row>
    <row r="767" spans="1:13">
      <c r="A767" s="28"/>
      <c r="B767" s="28">
        <v>6224</v>
      </c>
      <c r="C767" s="28" t="s">
        <v>1127</v>
      </c>
      <c r="D767" s="13">
        <v>2000</v>
      </c>
      <c r="E767" s="13">
        <v>5000</v>
      </c>
      <c r="F767" s="13">
        <v>-3000</v>
      </c>
      <c r="L767" s="13"/>
      <c r="M767" s="14"/>
    </row>
    <row r="768" spans="1:13">
      <c r="A768" s="28"/>
      <c r="B768" s="28">
        <v>9905</v>
      </c>
      <c r="C768" s="28" t="s">
        <v>1057</v>
      </c>
      <c r="D768" s="13">
        <v>6000</v>
      </c>
      <c r="E768" s="13">
        <v>9000</v>
      </c>
      <c r="F768" s="13">
        <v>-3000</v>
      </c>
      <c r="L768" s="13"/>
      <c r="M768" s="14"/>
    </row>
    <row r="769" spans="1:13">
      <c r="A769" s="28"/>
      <c r="B769" s="28">
        <v>9937</v>
      </c>
      <c r="C769" s="28" t="s">
        <v>834</v>
      </c>
      <c r="D769" s="13">
        <v>0</v>
      </c>
      <c r="E769" s="13">
        <v>3000</v>
      </c>
      <c r="F769" s="13">
        <v>-3000</v>
      </c>
      <c r="L769" s="13"/>
      <c r="M769" s="14"/>
    </row>
    <row r="770" spans="1:13">
      <c r="A770" s="28"/>
      <c r="B770" s="28" t="s">
        <v>928</v>
      </c>
      <c r="C770" s="28" t="s">
        <v>929</v>
      </c>
      <c r="D770" s="13">
        <v>0</v>
      </c>
      <c r="E770" s="13">
        <v>2000</v>
      </c>
      <c r="F770" s="13">
        <v>-2000</v>
      </c>
      <c r="L770" s="13"/>
      <c r="M770" s="14"/>
    </row>
    <row r="771" spans="1:13">
      <c r="A771" s="28"/>
      <c r="B771" s="28">
        <v>51180</v>
      </c>
      <c r="C771" s="28" t="s">
        <v>1314</v>
      </c>
      <c r="D771" s="13">
        <v>0</v>
      </c>
      <c r="E771" s="13">
        <v>2000</v>
      </c>
      <c r="F771" s="13">
        <v>-2000</v>
      </c>
      <c r="L771" s="13"/>
      <c r="M771" s="14"/>
    </row>
    <row r="772" spans="1:13">
      <c r="A772" s="28"/>
      <c r="B772" s="28">
        <v>51536</v>
      </c>
      <c r="C772" s="28" t="s">
        <v>1315</v>
      </c>
      <c r="D772" s="13">
        <v>0</v>
      </c>
      <c r="E772" s="13">
        <v>2000</v>
      </c>
      <c r="F772" s="13">
        <v>-2000</v>
      </c>
      <c r="L772" s="13"/>
      <c r="M772" s="14"/>
    </row>
    <row r="773" spans="1:13">
      <c r="A773" s="28"/>
      <c r="B773" s="28">
        <v>1203</v>
      </c>
      <c r="C773" s="28" t="s">
        <v>893</v>
      </c>
      <c r="D773" s="13">
        <v>0</v>
      </c>
      <c r="E773" s="13">
        <v>2000</v>
      </c>
      <c r="F773" s="13">
        <v>-2000</v>
      </c>
      <c r="L773" s="13"/>
      <c r="M773" s="14"/>
    </row>
    <row r="774" spans="1:13">
      <c r="A774" s="28"/>
      <c r="B774" s="28">
        <v>1437</v>
      </c>
      <c r="C774" s="28" t="s">
        <v>1210</v>
      </c>
      <c r="D774" s="13">
        <v>0</v>
      </c>
      <c r="E774" s="13">
        <v>2000</v>
      </c>
      <c r="F774" s="13">
        <v>-2000</v>
      </c>
      <c r="L774" s="13"/>
      <c r="M774" s="14"/>
    </row>
    <row r="775" spans="1:13">
      <c r="A775" s="28"/>
      <c r="B775" s="28">
        <v>1441</v>
      </c>
      <c r="C775" s="28" t="s">
        <v>1316</v>
      </c>
      <c r="D775" s="13">
        <v>0</v>
      </c>
      <c r="E775" s="13">
        <v>2000</v>
      </c>
      <c r="F775" s="13">
        <v>-2000</v>
      </c>
      <c r="L775" s="13"/>
      <c r="M775" s="14"/>
    </row>
    <row r="776" spans="1:13">
      <c r="A776" s="28"/>
      <c r="B776" s="28">
        <v>1452</v>
      </c>
      <c r="C776" s="28" t="s">
        <v>742</v>
      </c>
      <c r="D776" s="13">
        <v>46000</v>
      </c>
      <c r="E776" s="13">
        <v>48000</v>
      </c>
      <c r="F776" s="13">
        <v>-2000</v>
      </c>
      <c r="L776" s="13"/>
      <c r="M776" s="14"/>
    </row>
    <row r="777" spans="1:13">
      <c r="A777" s="28"/>
      <c r="B777" s="28">
        <v>1533</v>
      </c>
      <c r="C777" s="28" t="s">
        <v>1119</v>
      </c>
      <c r="D777" s="13">
        <v>2000</v>
      </c>
      <c r="E777" s="13">
        <v>4000</v>
      </c>
      <c r="F777" s="13">
        <v>-2000</v>
      </c>
      <c r="L777" s="13"/>
      <c r="M777" s="14"/>
    </row>
    <row r="778" spans="1:13">
      <c r="A778" s="28"/>
      <c r="B778" s="28">
        <v>1731</v>
      </c>
      <c r="C778" s="28" t="s">
        <v>1317</v>
      </c>
      <c r="D778" s="13">
        <v>0</v>
      </c>
      <c r="E778" s="13">
        <v>2000</v>
      </c>
      <c r="F778" s="13">
        <v>-2000</v>
      </c>
      <c r="L778" s="13"/>
      <c r="M778" s="14"/>
    </row>
    <row r="779" spans="1:13">
      <c r="A779" s="28"/>
      <c r="B779" s="28">
        <v>1786</v>
      </c>
      <c r="C779" s="28" t="s">
        <v>1108</v>
      </c>
      <c r="D779" s="13">
        <v>1000</v>
      </c>
      <c r="E779" s="13">
        <v>3000</v>
      </c>
      <c r="F779" s="13">
        <v>-2000</v>
      </c>
      <c r="L779" s="13"/>
      <c r="M779" s="14"/>
    </row>
    <row r="780" spans="1:13">
      <c r="A780" s="28"/>
      <c r="B780" s="28">
        <v>2008</v>
      </c>
      <c r="C780" s="28" t="s">
        <v>1187</v>
      </c>
      <c r="D780" s="13">
        <v>0</v>
      </c>
      <c r="E780" s="13">
        <v>2000</v>
      </c>
      <c r="F780" s="13">
        <v>-2000</v>
      </c>
      <c r="L780" s="13"/>
      <c r="M780" s="14"/>
    </row>
    <row r="781" spans="1:13">
      <c r="A781" s="28"/>
      <c r="B781" s="28">
        <v>2739</v>
      </c>
      <c r="C781" s="28" t="s">
        <v>1101</v>
      </c>
      <c r="D781" s="13">
        <v>1000</v>
      </c>
      <c r="E781" s="13">
        <v>3000</v>
      </c>
      <c r="F781" s="13">
        <v>-2000</v>
      </c>
      <c r="L781" s="13"/>
      <c r="M781" s="14"/>
    </row>
    <row r="782" spans="1:13">
      <c r="A782" s="28"/>
      <c r="B782" s="28">
        <v>2936</v>
      </c>
      <c r="C782" s="28" t="s">
        <v>1243</v>
      </c>
      <c r="D782" s="13">
        <v>0</v>
      </c>
      <c r="E782" s="13">
        <v>2000</v>
      </c>
      <c r="F782" s="13">
        <v>-2000</v>
      </c>
      <c r="L782" s="13"/>
      <c r="M782" s="14"/>
    </row>
    <row r="783" spans="1:13">
      <c r="A783" s="28"/>
      <c r="B783" s="28">
        <v>3011</v>
      </c>
      <c r="C783" s="28" t="s">
        <v>1232</v>
      </c>
      <c r="D783" s="13">
        <v>0</v>
      </c>
      <c r="E783" s="13">
        <v>2000</v>
      </c>
      <c r="F783" s="13">
        <v>-2000</v>
      </c>
      <c r="L783" s="13"/>
      <c r="M783" s="14"/>
    </row>
    <row r="784" spans="1:13">
      <c r="A784" s="28"/>
      <c r="B784" s="28">
        <v>3016</v>
      </c>
      <c r="C784" s="28" t="s">
        <v>1031</v>
      </c>
      <c r="D784" s="13">
        <v>10000</v>
      </c>
      <c r="E784" s="13">
        <v>12000</v>
      </c>
      <c r="F784" s="13">
        <v>-2000</v>
      </c>
      <c r="L784" s="13"/>
      <c r="M784" s="14"/>
    </row>
    <row r="785" spans="1:13">
      <c r="A785" s="28"/>
      <c r="B785" s="28">
        <v>3536</v>
      </c>
      <c r="C785" s="28" t="s">
        <v>1137</v>
      </c>
      <c r="D785" s="13">
        <v>0</v>
      </c>
      <c r="E785" s="13">
        <v>2000</v>
      </c>
      <c r="F785" s="13">
        <v>-2000</v>
      </c>
      <c r="L785" s="13"/>
      <c r="M785" s="14"/>
    </row>
    <row r="786" spans="1:13">
      <c r="A786" s="28"/>
      <c r="B786" s="28">
        <v>3591</v>
      </c>
      <c r="C786" s="28" t="s">
        <v>1244</v>
      </c>
      <c r="D786" s="13">
        <v>3000</v>
      </c>
      <c r="E786" s="13">
        <v>5000</v>
      </c>
      <c r="F786" s="13">
        <v>-2000</v>
      </c>
      <c r="L786" s="13"/>
      <c r="M786" s="14"/>
    </row>
    <row r="787" spans="1:13">
      <c r="A787" s="28"/>
      <c r="B787" s="28">
        <v>4526</v>
      </c>
      <c r="C787" s="28" t="s">
        <v>874</v>
      </c>
      <c r="D787" s="13">
        <v>1000</v>
      </c>
      <c r="E787" s="13">
        <v>3000</v>
      </c>
      <c r="F787" s="13">
        <v>-2000</v>
      </c>
      <c r="L787" s="13"/>
      <c r="M787" s="14"/>
    </row>
    <row r="788" spans="1:13">
      <c r="A788" s="28"/>
      <c r="B788" s="28">
        <v>4555</v>
      </c>
      <c r="C788" s="28" t="s">
        <v>1318</v>
      </c>
      <c r="D788" s="13">
        <v>0</v>
      </c>
      <c r="E788" s="13">
        <v>2000</v>
      </c>
      <c r="F788" s="13">
        <v>-2000</v>
      </c>
      <c r="L788" s="13"/>
      <c r="M788" s="14"/>
    </row>
    <row r="789" spans="1:13">
      <c r="A789" s="28"/>
      <c r="B789" s="28">
        <v>4557</v>
      </c>
      <c r="C789" s="28" t="s">
        <v>666</v>
      </c>
      <c r="D789" s="13">
        <v>2000</v>
      </c>
      <c r="E789" s="13">
        <v>4000</v>
      </c>
      <c r="F789" s="13">
        <v>-2000</v>
      </c>
      <c r="L789" s="13"/>
      <c r="M789" s="14"/>
    </row>
    <row r="790" spans="1:13">
      <c r="A790" s="28"/>
      <c r="B790" s="28">
        <v>5515</v>
      </c>
      <c r="C790" s="28" t="s">
        <v>1102</v>
      </c>
      <c r="D790" s="13">
        <v>0</v>
      </c>
      <c r="E790" s="13">
        <v>2000</v>
      </c>
      <c r="F790" s="13">
        <v>-2000</v>
      </c>
      <c r="L790" s="13"/>
      <c r="M790" s="14"/>
    </row>
    <row r="791" spans="1:13">
      <c r="A791" s="28"/>
      <c r="B791" s="28">
        <v>5519</v>
      </c>
      <c r="C791" s="28" t="s">
        <v>1219</v>
      </c>
      <c r="D791" s="13">
        <v>0</v>
      </c>
      <c r="E791" s="13">
        <v>2000</v>
      </c>
      <c r="F791" s="13">
        <v>-2000</v>
      </c>
      <c r="L791" s="13"/>
      <c r="M791" s="14"/>
    </row>
    <row r="792" spans="1:13">
      <c r="A792" s="28"/>
      <c r="B792" s="28">
        <v>5607</v>
      </c>
      <c r="C792" s="28" t="s">
        <v>1234</v>
      </c>
      <c r="D792" s="13">
        <v>1000</v>
      </c>
      <c r="E792" s="13">
        <v>3000</v>
      </c>
      <c r="F792" s="13">
        <v>-2000</v>
      </c>
      <c r="L792" s="13"/>
      <c r="M792" s="14"/>
    </row>
    <row r="793" spans="1:13">
      <c r="A793" s="28"/>
      <c r="B793" s="28">
        <v>5706</v>
      </c>
      <c r="C793" s="28" t="s">
        <v>1209</v>
      </c>
      <c r="D793" s="13">
        <v>1000</v>
      </c>
      <c r="E793" s="13">
        <v>3000</v>
      </c>
      <c r="F793" s="13">
        <v>-2000</v>
      </c>
      <c r="L793" s="13"/>
      <c r="M793" s="14"/>
    </row>
    <row r="794" spans="1:13">
      <c r="A794" s="28"/>
      <c r="B794" s="28">
        <v>6165</v>
      </c>
      <c r="C794" s="28" t="s">
        <v>1319</v>
      </c>
      <c r="D794" s="13">
        <v>0</v>
      </c>
      <c r="E794" s="13">
        <v>2000</v>
      </c>
      <c r="F794" s="13">
        <v>-2000</v>
      </c>
      <c r="L794" s="13"/>
      <c r="M794" s="14"/>
    </row>
    <row r="795" spans="1:13">
      <c r="A795" s="28"/>
      <c r="B795" s="28">
        <v>8463</v>
      </c>
      <c r="C795" s="28" t="s">
        <v>1176</v>
      </c>
      <c r="D795" s="13">
        <v>0</v>
      </c>
      <c r="E795" s="13">
        <v>2000</v>
      </c>
      <c r="F795" s="13">
        <v>-2000</v>
      </c>
      <c r="L795" s="13"/>
      <c r="M795" s="14"/>
    </row>
    <row r="796" spans="1:13">
      <c r="A796" s="28"/>
      <c r="B796" s="28">
        <v>8466</v>
      </c>
      <c r="C796" s="28" t="s">
        <v>1247</v>
      </c>
      <c r="D796" s="13">
        <v>0</v>
      </c>
      <c r="E796" s="13">
        <v>2000</v>
      </c>
      <c r="F796" s="13">
        <v>-2000</v>
      </c>
      <c r="L796" s="13"/>
      <c r="M796" s="14"/>
    </row>
    <row r="797" spans="1:13">
      <c r="A797" s="28"/>
      <c r="B797" s="28">
        <v>9955</v>
      </c>
      <c r="C797" s="28" t="s">
        <v>1320</v>
      </c>
      <c r="D797" s="13">
        <v>0</v>
      </c>
      <c r="E797" s="13">
        <v>2000</v>
      </c>
      <c r="F797" s="13">
        <v>-2000</v>
      </c>
      <c r="L797" s="13"/>
      <c r="M797" s="14"/>
    </row>
    <row r="798" spans="1:13">
      <c r="A798" s="28"/>
      <c r="B798" s="28" t="s">
        <v>1264</v>
      </c>
      <c r="C798" s="28" t="s">
        <v>1265</v>
      </c>
      <c r="D798" s="13">
        <v>0</v>
      </c>
      <c r="E798" s="13">
        <v>1000</v>
      </c>
      <c r="F798" s="13">
        <v>-1000</v>
      </c>
      <c r="L798" s="13"/>
      <c r="M798" s="14"/>
    </row>
    <row r="799" spans="1:13">
      <c r="A799" s="28"/>
      <c r="B799" s="28">
        <v>662</v>
      </c>
      <c r="C799" s="28" t="s">
        <v>1321</v>
      </c>
      <c r="D799" s="13">
        <v>0</v>
      </c>
      <c r="E799" s="13">
        <v>1000</v>
      </c>
      <c r="F799" s="13">
        <v>-1000</v>
      </c>
      <c r="L799" s="13"/>
      <c r="M799" s="14"/>
    </row>
    <row r="800" spans="1:13">
      <c r="A800" s="28"/>
      <c r="B800" s="28">
        <v>1609</v>
      </c>
      <c r="C800" s="28" t="s">
        <v>711</v>
      </c>
      <c r="D800" s="13">
        <v>16000</v>
      </c>
      <c r="E800" s="13">
        <v>17000</v>
      </c>
      <c r="F800" s="13">
        <v>-1000</v>
      </c>
      <c r="L800" s="13"/>
      <c r="M800" s="14"/>
    </row>
    <row r="801" spans="1:13">
      <c r="A801" s="28"/>
      <c r="B801" s="28">
        <v>1616</v>
      </c>
      <c r="C801" s="28" t="s">
        <v>1215</v>
      </c>
      <c r="D801" s="13">
        <v>1000</v>
      </c>
      <c r="E801" s="13">
        <v>2000</v>
      </c>
      <c r="F801" s="13">
        <v>-1000</v>
      </c>
      <c r="L801" s="13"/>
      <c r="M801" s="14"/>
    </row>
    <row r="802" spans="1:13">
      <c r="A802" s="28"/>
      <c r="B802" s="28">
        <v>1736</v>
      </c>
      <c r="C802" s="28" t="s">
        <v>857</v>
      </c>
      <c r="D802" s="13">
        <v>3000</v>
      </c>
      <c r="E802" s="13">
        <v>4000</v>
      </c>
      <c r="F802" s="13">
        <v>-1000</v>
      </c>
      <c r="L802" s="13"/>
      <c r="M802" s="14"/>
    </row>
    <row r="803" spans="1:13">
      <c r="A803" s="28"/>
      <c r="B803" s="28">
        <v>1762</v>
      </c>
      <c r="C803" s="28" t="s">
        <v>1085</v>
      </c>
      <c r="D803" s="13">
        <v>0</v>
      </c>
      <c r="E803" s="13">
        <v>1000</v>
      </c>
      <c r="F803" s="13">
        <v>-1000</v>
      </c>
      <c r="L803" s="13"/>
      <c r="M803" s="14"/>
    </row>
    <row r="804" spans="1:13">
      <c r="A804" s="28"/>
      <c r="B804" s="28">
        <v>1773</v>
      </c>
      <c r="C804" s="28" t="s">
        <v>1164</v>
      </c>
      <c r="D804" s="13">
        <v>0</v>
      </c>
      <c r="E804" s="13">
        <v>1000</v>
      </c>
      <c r="F804" s="13">
        <v>-1000</v>
      </c>
      <c r="L804" s="13"/>
      <c r="M804" s="14"/>
    </row>
    <row r="805" spans="1:13">
      <c r="A805" s="28"/>
      <c r="B805" s="28">
        <v>2348</v>
      </c>
      <c r="C805" s="28" t="s">
        <v>1322</v>
      </c>
      <c r="D805" s="13">
        <v>0</v>
      </c>
      <c r="E805" s="13">
        <v>1000</v>
      </c>
      <c r="F805" s="13">
        <v>-1000</v>
      </c>
      <c r="L805" s="13"/>
      <c r="M805" s="14"/>
    </row>
    <row r="806" spans="1:13">
      <c r="A806" s="28"/>
      <c r="B806" s="28">
        <v>2397</v>
      </c>
      <c r="C806" s="28" t="s">
        <v>1023</v>
      </c>
      <c r="D806" s="13">
        <v>13000</v>
      </c>
      <c r="E806" s="13">
        <v>14000</v>
      </c>
      <c r="F806" s="13">
        <v>-1000</v>
      </c>
      <c r="L806" s="13"/>
      <c r="M806" s="14"/>
    </row>
    <row r="807" spans="1:13">
      <c r="A807" s="28"/>
      <c r="B807" s="28">
        <v>2399</v>
      </c>
      <c r="C807" s="28" t="s">
        <v>1093</v>
      </c>
      <c r="D807" s="13">
        <v>17000</v>
      </c>
      <c r="E807" s="13">
        <v>18000</v>
      </c>
      <c r="F807" s="13">
        <v>-1000</v>
      </c>
      <c r="L807" s="13"/>
      <c r="M807" s="14"/>
    </row>
    <row r="808" spans="1:13">
      <c r="A808" s="28"/>
      <c r="B808" s="28">
        <v>2495</v>
      </c>
      <c r="C808" s="28" t="s">
        <v>574</v>
      </c>
      <c r="D808" s="13">
        <v>4000</v>
      </c>
      <c r="E808" s="13">
        <v>5000</v>
      </c>
      <c r="F808" s="13">
        <v>-1000</v>
      </c>
      <c r="L808" s="13"/>
      <c r="M808" s="14"/>
    </row>
    <row r="809" spans="1:13">
      <c r="A809" s="28"/>
      <c r="B809" s="28">
        <v>2530</v>
      </c>
      <c r="C809" s="28" t="s">
        <v>1094</v>
      </c>
      <c r="D809" s="13">
        <v>23000</v>
      </c>
      <c r="E809" s="13">
        <v>24000</v>
      </c>
      <c r="F809" s="13">
        <v>-1000</v>
      </c>
      <c r="L809" s="13"/>
      <c r="M809" s="14"/>
    </row>
    <row r="810" spans="1:13">
      <c r="A810" s="28"/>
      <c r="B810" s="28">
        <v>2722</v>
      </c>
      <c r="C810" s="28" t="s">
        <v>1323</v>
      </c>
      <c r="D810" s="13">
        <v>0</v>
      </c>
      <c r="E810" s="13">
        <v>1000</v>
      </c>
      <c r="F810" s="13">
        <v>-1000</v>
      </c>
      <c r="L810" s="13"/>
      <c r="M810" s="14"/>
    </row>
    <row r="811" spans="1:13">
      <c r="A811" s="28"/>
      <c r="B811" s="28">
        <v>3054</v>
      </c>
      <c r="C811" s="28" t="s">
        <v>908</v>
      </c>
      <c r="D811" s="13">
        <v>0</v>
      </c>
      <c r="E811" s="13">
        <v>1000</v>
      </c>
      <c r="F811" s="13">
        <v>-1000</v>
      </c>
      <c r="L811" s="13"/>
      <c r="M811" s="14"/>
    </row>
    <row r="812" spans="1:13">
      <c r="A812" s="28"/>
      <c r="B812" s="28">
        <v>3419</v>
      </c>
      <c r="C812" s="28" t="s">
        <v>1048</v>
      </c>
      <c r="D812" s="13">
        <v>2000</v>
      </c>
      <c r="E812" s="13">
        <v>3000</v>
      </c>
      <c r="F812" s="13">
        <v>-1000</v>
      </c>
      <c r="L812" s="13"/>
      <c r="M812" s="14"/>
    </row>
    <row r="813" spans="1:13">
      <c r="A813" s="28"/>
      <c r="B813" s="28">
        <v>3515</v>
      </c>
      <c r="C813" s="28" t="s">
        <v>1068</v>
      </c>
      <c r="D813" s="13">
        <v>0</v>
      </c>
      <c r="E813" s="13">
        <v>1000</v>
      </c>
      <c r="F813" s="13">
        <v>-1000</v>
      </c>
      <c r="L813" s="13"/>
      <c r="M813" s="14"/>
    </row>
    <row r="814" spans="1:13">
      <c r="A814" s="28"/>
      <c r="B814" s="28">
        <v>3669</v>
      </c>
      <c r="C814" s="28" t="s">
        <v>1139</v>
      </c>
      <c r="D814" s="13">
        <v>0</v>
      </c>
      <c r="E814" s="13">
        <v>1000</v>
      </c>
      <c r="F814" s="13">
        <v>-1000</v>
      </c>
      <c r="L814" s="13"/>
      <c r="M814" s="14"/>
    </row>
    <row r="815" spans="1:13">
      <c r="A815" s="28"/>
      <c r="B815" s="28">
        <v>5484</v>
      </c>
      <c r="C815" s="28" t="s">
        <v>871</v>
      </c>
      <c r="D815" s="13">
        <v>1000</v>
      </c>
      <c r="E815" s="13">
        <v>2000</v>
      </c>
      <c r="F815" s="13">
        <v>-1000</v>
      </c>
      <c r="L815" s="13"/>
      <c r="M815" s="14"/>
    </row>
    <row r="816" spans="1:13">
      <c r="A816" s="28"/>
      <c r="B816" s="28">
        <v>6128</v>
      </c>
      <c r="C816" s="28" t="s">
        <v>1126</v>
      </c>
      <c r="D816" s="13">
        <v>1000</v>
      </c>
      <c r="E816" s="13">
        <v>2000</v>
      </c>
      <c r="F816" s="13">
        <v>-1000</v>
      </c>
      <c r="L816" s="13"/>
      <c r="M816" s="14"/>
    </row>
    <row r="817" spans="1:13">
      <c r="A817" s="28"/>
      <c r="B817" s="28">
        <v>6449</v>
      </c>
      <c r="C817" s="28" t="s">
        <v>1190</v>
      </c>
      <c r="D817" s="13">
        <v>8000</v>
      </c>
      <c r="E817" s="13">
        <v>9000</v>
      </c>
      <c r="F817" s="13">
        <v>-1000</v>
      </c>
      <c r="L817" s="13"/>
      <c r="M817" s="14"/>
    </row>
    <row r="818" spans="1:13">
      <c r="A818" s="28"/>
      <c r="B818" s="28">
        <v>6464</v>
      </c>
      <c r="C818" s="28" t="s">
        <v>1242</v>
      </c>
      <c r="D818" s="13">
        <v>0</v>
      </c>
      <c r="E818" s="13">
        <v>1000</v>
      </c>
      <c r="F818" s="13">
        <v>-1000</v>
      </c>
      <c r="L818" s="13"/>
      <c r="M818" s="14"/>
    </row>
    <row r="819" spans="1:13">
      <c r="A819" s="28"/>
      <c r="B819" s="28">
        <v>8072</v>
      </c>
      <c r="C819" s="28" t="s">
        <v>1236</v>
      </c>
      <c r="D819" s="13">
        <v>0</v>
      </c>
      <c r="E819" s="13">
        <v>1000</v>
      </c>
      <c r="F819" s="13">
        <v>-1000</v>
      </c>
      <c r="L819" s="13"/>
      <c r="M819" s="14"/>
    </row>
    <row r="820" spans="1:13">
      <c r="A820" s="28"/>
      <c r="B820" s="28">
        <v>8201</v>
      </c>
      <c r="C820" s="28" t="s">
        <v>1324</v>
      </c>
      <c r="D820" s="13">
        <v>0</v>
      </c>
      <c r="E820" s="13">
        <v>1000</v>
      </c>
      <c r="F820" s="13">
        <v>-1000</v>
      </c>
      <c r="L820" s="13"/>
      <c r="M820" s="14"/>
    </row>
    <row r="821" spans="1:13">
      <c r="A821" s="28"/>
      <c r="B821" s="28">
        <v>8442</v>
      </c>
      <c r="C821" s="28" t="s">
        <v>1325</v>
      </c>
      <c r="D821" s="13">
        <v>0</v>
      </c>
      <c r="E821" s="13">
        <v>1000</v>
      </c>
      <c r="F821" s="13">
        <v>-1000</v>
      </c>
      <c r="L821" s="13"/>
      <c r="M821" s="14"/>
    </row>
    <row r="822" spans="1:13">
      <c r="A822" s="28"/>
      <c r="B822" s="28">
        <v>8443</v>
      </c>
      <c r="C822" s="28" t="s">
        <v>1326</v>
      </c>
      <c r="D822" s="13">
        <v>0</v>
      </c>
      <c r="E822" s="13">
        <v>1000</v>
      </c>
      <c r="F822" s="13">
        <v>-1000</v>
      </c>
      <c r="L822" s="13"/>
      <c r="M822" s="14"/>
    </row>
    <row r="823" spans="1:13">
      <c r="A823" s="28"/>
      <c r="B823" s="28">
        <v>9918</v>
      </c>
      <c r="C823" s="28" t="s">
        <v>1220</v>
      </c>
      <c r="D823" s="13">
        <v>0</v>
      </c>
      <c r="E823" s="13">
        <v>1000</v>
      </c>
      <c r="F823" s="13">
        <v>-1000</v>
      </c>
      <c r="L823" s="13"/>
      <c r="M823" s="14"/>
    </row>
    <row r="824" spans="1:13">
      <c r="A824" s="28"/>
      <c r="B824" s="28">
        <v>9919</v>
      </c>
      <c r="C824" s="28" t="s">
        <v>1327</v>
      </c>
      <c r="D824" s="13">
        <v>0</v>
      </c>
      <c r="E824" s="13">
        <v>1000</v>
      </c>
      <c r="F824" s="13">
        <v>-1000</v>
      </c>
      <c r="L824" s="13"/>
      <c r="M824" s="14"/>
    </row>
    <row r="825" spans="1:13">
      <c r="A825" s="28"/>
      <c r="B825" s="28">
        <v>9944</v>
      </c>
      <c r="C825" s="28" t="s">
        <v>1238</v>
      </c>
      <c r="D825" s="13">
        <v>0</v>
      </c>
      <c r="E825" s="13">
        <v>1000</v>
      </c>
      <c r="F825" s="13">
        <v>-1000</v>
      </c>
      <c r="L825" s="13"/>
      <c r="M825" s="14"/>
    </row>
    <row r="826" spans="1:13">
      <c r="A826" s="28"/>
      <c r="B826" s="28" t="s">
        <v>1248</v>
      </c>
      <c r="C826" s="28" t="s">
        <v>1249</v>
      </c>
      <c r="D826" s="13">
        <v>10000</v>
      </c>
      <c r="E826" s="13">
        <v>10000</v>
      </c>
      <c r="F826" s="13">
        <v>0</v>
      </c>
      <c r="L826" s="13"/>
      <c r="M826" s="14"/>
    </row>
    <row r="827" spans="1:13">
      <c r="A827" s="28"/>
      <c r="B827" s="28">
        <v>1444</v>
      </c>
      <c r="C827" s="28" t="s">
        <v>897</v>
      </c>
      <c r="D827" s="13">
        <v>105000</v>
      </c>
      <c r="E827" s="13">
        <v>105000</v>
      </c>
      <c r="F827" s="13">
        <v>0</v>
      </c>
      <c r="L827" s="13"/>
      <c r="M827" s="14"/>
    </row>
    <row r="828" spans="1:13">
      <c r="A828" s="28"/>
      <c r="B828" s="28">
        <v>2236</v>
      </c>
      <c r="C828" s="28" t="s">
        <v>831</v>
      </c>
      <c r="D828" s="13">
        <v>1000</v>
      </c>
      <c r="E828" s="13">
        <v>1000</v>
      </c>
      <c r="F828" s="13">
        <v>0</v>
      </c>
      <c r="L828" s="13"/>
      <c r="M828" s="14"/>
    </row>
    <row r="829" spans="1:13">
      <c r="A829" s="28"/>
      <c r="B829" s="28">
        <v>3004</v>
      </c>
      <c r="C829" s="28" t="s">
        <v>1112</v>
      </c>
      <c r="D829" s="13">
        <v>1000</v>
      </c>
      <c r="E829" s="13">
        <v>1000</v>
      </c>
      <c r="F829" s="13">
        <v>0</v>
      </c>
      <c r="L829" s="13"/>
      <c r="M829" s="14"/>
    </row>
    <row r="830" spans="1:13">
      <c r="A830" s="28"/>
      <c r="B830" s="28">
        <v>3025</v>
      </c>
      <c r="C830" s="28" t="s">
        <v>1328</v>
      </c>
      <c r="D830" s="13">
        <v>1000</v>
      </c>
      <c r="E830" s="13">
        <v>1000</v>
      </c>
      <c r="F830" s="13">
        <v>0</v>
      </c>
      <c r="L830" s="13"/>
      <c r="M830" s="14"/>
    </row>
    <row r="831" spans="1:13">
      <c r="A831" s="28"/>
      <c r="B831" s="28">
        <v>3046</v>
      </c>
      <c r="C831" s="28" t="s">
        <v>1329</v>
      </c>
      <c r="D831" s="13">
        <v>1000</v>
      </c>
      <c r="E831" s="13">
        <v>1000</v>
      </c>
      <c r="F831" s="13">
        <v>0</v>
      </c>
      <c r="L831" s="13"/>
      <c r="M831" s="14"/>
    </row>
    <row r="832" spans="1:13">
      <c r="A832" s="28"/>
      <c r="B832" s="28">
        <v>3090</v>
      </c>
      <c r="C832" s="28" t="s">
        <v>1135</v>
      </c>
      <c r="D832" s="13">
        <v>2000</v>
      </c>
      <c r="E832" s="13">
        <v>2000</v>
      </c>
      <c r="F832" s="13">
        <v>0</v>
      </c>
    </row>
    <row r="833" spans="1:6">
      <c r="A833" s="28"/>
      <c r="B833" s="28">
        <v>3257</v>
      </c>
      <c r="C833" s="28" t="s">
        <v>891</v>
      </c>
      <c r="D833" s="13">
        <v>1000</v>
      </c>
      <c r="E833" s="13">
        <v>1000</v>
      </c>
      <c r="F833" s="13">
        <v>0</v>
      </c>
    </row>
    <row r="834" spans="1:6">
      <c r="A834" s="28"/>
      <c r="B834" s="28">
        <v>3356</v>
      </c>
      <c r="C834" s="28" t="s">
        <v>968</v>
      </c>
      <c r="D834" s="13">
        <v>1000</v>
      </c>
      <c r="E834" s="13">
        <v>1000</v>
      </c>
      <c r="F834" s="13">
        <v>0</v>
      </c>
    </row>
    <row r="835" spans="1:6">
      <c r="A835" s="28"/>
      <c r="B835" s="28">
        <v>3645</v>
      </c>
      <c r="C835" s="28" t="s">
        <v>1158</v>
      </c>
      <c r="D835" s="13">
        <v>9000</v>
      </c>
      <c r="E835" s="13">
        <v>9000</v>
      </c>
      <c r="F835" s="13">
        <v>0</v>
      </c>
    </row>
    <row r="836" spans="1:6">
      <c r="A836" s="28"/>
      <c r="B836" s="28">
        <v>3679</v>
      </c>
      <c r="C836" s="28" t="s">
        <v>790</v>
      </c>
      <c r="D836" s="13">
        <v>7000</v>
      </c>
      <c r="E836" s="13">
        <v>7000</v>
      </c>
      <c r="F836" s="13">
        <v>0</v>
      </c>
    </row>
    <row r="837" spans="1:6">
      <c r="A837" s="28"/>
      <c r="B837" s="28">
        <v>6189</v>
      </c>
      <c r="C837" s="28" t="s">
        <v>910</v>
      </c>
      <c r="D837" s="13">
        <v>4000</v>
      </c>
      <c r="E837" s="13">
        <v>4000</v>
      </c>
      <c r="F837" s="13">
        <v>0</v>
      </c>
    </row>
    <row r="838" spans="1:6">
      <c r="A838" s="28"/>
      <c r="B838" s="28">
        <v>6201</v>
      </c>
      <c r="C838" s="28" t="s">
        <v>846</v>
      </c>
      <c r="D838" s="13">
        <v>6000</v>
      </c>
      <c r="E838" s="13">
        <v>6000</v>
      </c>
      <c r="F838" s="13">
        <v>0</v>
      </c>
    </row>
    <row r="839" spans="1:6">
      <c r="A839" s="28"/>
      <c r="B839" s="28">
        <v>6235</v>
      </c>
      <c r="C839" s="28" t="s">
        <v>844</v>
      </c>
      <c r="D839" s="13">
        <v>5000</v>
      </c>
      <c r="E839" s="13">
        <v>5000</v>
      </c>
      <c r="F839" s="13">
        <v>0</v>
      </c>
    </row>
    <row r="840" spans="1:6">
      <c r="A840" s="28"/>
      <c r="B840" s="28">
        <v>8473</v>
      </c>
      <c r="C840" s="28" t="s">
        <v>1230</v>
      </c>
      <c r="D840" s="13">
        <v>1000</v>
      </c>
      <c r="E840" s="13">
        <v>1000</v>
      </c>
      <c r="F840" s="13">
        <v>0</v>
      </c>
    </row>
    <row r="841" spans="1:6">
      <c r="A841" s="28" t="s">
        <v>186</v>
      </c>
      <c r="D841" s="13"/>
      <c r="E841" s="13"/>
      <c r="F841" s="13"/>
    </row>
    <row r="842" spans="1:6">
      <c r="A842" s="28" t="s">
        <v>187</v>
      </c>
      <c r="D842" s="13"/>
      <c r="E842" s="13"/>
      <c r="F842" s="13"/>
    </row>
    <row r="843" spans="1:6">
      <c r="A843" s="28" t="s">
        <v>188</v>
      </c>
      <c r="D843" s="13"/>
      <c r="E843" s="13"/>
      <c r="F843" s="13"/>
    </row>
    <row r="844" spans="1:6">
      <c r="A844" s="28" t="s">
        <v>189</v>
      </c>
      <c r="D844" s="13"/>
      <c r="E844" s="13"/>
      <c r="F844" s="13"/>
    </row>
    <row r="845" spans="1:6">
      <c r="A845" s="28" t="s">
        <v>531</v>
      </c>
      <c r="D845" s="13"/>
      <c r="E845" s="13"/>
      <c r="F845" s="13"/>
    </row>
    <row r="846" spans="1:6">
      <c r="A846" s="28" t="s">
        <v>679</v>
      </c>
      <c r="D846" s="13"/>
      <c r="E846" s="13"/>
      <c r="F846" s="13"/>
    </row>
    <row r="847" spans="1:6">
      <c r="A847" s="28" t="s">
        <v>391</v>
      </c>
      <c r="D847" s="13"/>
      <c r="E847" s="13"/>
      <c r="F847" s="13"/>
    </row>
    <row r="848" spans="1:6">
      <c r="A848" s="28" t="s">
        <v>392</v>
      </c>
      <c r="D848" s="13"/>
      <c r="E848" s="13"/>
      <c r="F848" s="13"/>
    </row>
    <row r="849" spans="1:6">
      <c r="A849" s="28" t="s">
        <v>393</v>
      </c>
      <c r="D849" s="13"/>
      <c r="E849" s="13"/>
      <c r="F849" s="13"/>
    </row>
    <row r="850" spans="1:6">
      <c r="A850" s="28" t="s">
        <v>394</v>
      </c>
      <c r="D850" s="13"/>
      <c r="E850" s="13"/>
      <c r="F850" s="13"/>
    </row>
    <row r="851" spans="1:6">
      <c r="A851" s="28" t="s">
        <v>395</v>
      </c>
      <c r="D851" s="13"/>
      <c r="E851" s="13"/>
      <c r="F851" s="13"/>
    </row>
    <row r="852" spans="1:6">
      <c r="A852" s="28" t="s">
        <v>396</v>
      </c>
      <c r="D852" s="13"/>
      <c r="E852" s="13"/>
      <c r="F852" s="13"/>
    </row>
    <row r="853" spans="1:6">
      <c r="A853" s="28" t="s">
        <v>397</v>
      </c>
      <c r="D853" s="13"/>
      <c r="E853" s="13"/>
      <c r="F853" s="13"/>
    </row>
    <row r="854" spans="1:6">
      <c r="A854" s="28" t="s">
        <v>398</v>
      </c>
      <c r="D854" s="13"/>
      <c r="E854" s="13"/>
      <c r="F854" s="13"/>
    </row>
    <row r="855" spans="1:6">
      <c r="A855" s="28" t="s">
        <v>399</v>
      </c>
      <c r="D855" s="13"/>
      <c r="E855" s="13"/>
      <c r="F855" s="13"/>
    </row>
    <row r="856" spans="1:6">
      <c r="A856" s="28" t="s">
        <v>400</v>
      </c>
      <c r="D856" s="13"/>
      <c r="E856" s="13"/>
      <c r="F856" s="13"/>
    </row>
    <row r="857" spans="1:6">
      <c r="A857" s="28" t="s">
        <v>401</v>
      </c>
      <c r="D857" s="13"/>
      <c r="E857" s="13"/>
      <c r="F857" s="13"/>
    </row>
    <row r="858" spans="1:6">
      <c r="A858" s="28" t="s">
        <v>402</v>
      </c>
      <c r="D858" s="13"/>
      <c r="E858" s="13"/>
      <c r="F858" s="13"/>
    </row>
    <row r="859" spans="1:6">
      <c r="A859" s="28" t="s">
        <v>403</v>
      </c>
      <c r="D859" s="13"/>
      <c r="E859" s="13"/>
      <c r="F859" s="13"/>
    </row>
    <row r="860" spans="1:6">
      <c r="A860" s="28" t="s">
        <v>404</v>
      </c>
      <c r="D860" s="13"/>
      <c r="E860" s="13"/>
      <c r="F860" s="13"/>
    </row>
    <row r="861" spans="1:6">
      <c r="A861" s="28" t="s">
        <v>405</v>
      </c>
      <c r="D861" s="13"/>
      <c r="E861" s="13"/>
      <c r="F861" s="13"/>
    </row>
    <row r="862" spans="1:6">
      <c r="A862" s="28" t="s">
        <v>406</v>
      </c>
      <c r="D862" s="13"/>
      <c r="E862" s="13"/>
      <c r="F862" s="13"/>
    </row>
    <row r="863" spans="1:6">
      <c r="A863" s="28" t="s">
        <v>407</v>
      </c>
      <c r="D863" s="13"/>
      <c r="E863" s="13"/>
      <c r="F863" s="13"/>
    </row>
    <row r="864" spans="1:6">
      <c r="A864" s="28" t="s">
        <v>408</v>
      </c>
      <c r="D864" s="13"/>
      <c r="E864" s="13"/>
      <c r="F864" s="13"/>
    </row>
    <row r="865" spans="1:6">
      <c r="A865" s="28" t="s">
        <v>409</v>
      </c>
      <c r="D865" s="13"/>
      <c r="E865" s="13"/>
      <c r="F865" s="13"/>
    </row>
    <row r="866" spans="1:6">
      <c r="A866" s="28" t="s">
        <v>410</v>
      </c>
      <c r="D866" s="13"/>
      <c r="E866" s="13"/>
      <c r="F866" s="13"/>
    </row>
    <row r="867" spans="1:6">
      <c r="A867" s="28" t="s">
        <v>411</v>
      </c>
      <c r="D867" s="13"/>
      <c r="E867" s="13"/>
      <c r="F867" s="13"/>
    </row>
    <row r="868" spans="1:6">
      <c r="A868" s="28" t="s">
        <v>412</v>
      </c>
      <c r="D868" s="13"/>
      <c r="E868" s="13"/>
      <c r="F868" s="13"/>
    </row>
    <row r="869" spans="1:6">
      <c r="A869" s="28" t="s">
        <v>413</v>
      </c>
      <c r="D869" s="13"/>
      <c r="E869" s="13"/>
      <c r="F869" s="13"/>
    </row>
    <row r="870" spans="1:6">
      <c r="A870" s="28" t="s">
        <v>414</v>
      </c>
      <c r="D870" s="13"/>
      <c r="E870" s="13"/>
      <c r="F870" s="13"/>
    </row>
    <row r="871" spans="1:6">
      <c r="A871" s="28" t="s">
        <v>415</v>
      </c>
      <c r="D871" s="13"/>
      <c r="E871" s="13"/>
      <c r="F871" s="13"/>
    </row>
    <row r="872" spans="1:6">
      <c r="A872" s="28" t="s">
        <v>416</v>
      </c>
      <c r="D872" s="13"/>
      <c r="E872" s="13"/>
      <c r="F872" s="13"/>
    </row>
    <row r="873" spans="1:6">
      <c r="A873" s="28" t="s">
        <v>417</v>
      </c>
      <c r="D873" s="13"/>
      <c r="E873" s="13"/>
      <c r="F873" s="13"/>
    </row>
    <row r="874" spans="1:6">
      <c r="A874" s="28" t="s">
        <v>418</v>
      </c>
      <c r="D874" s="13"/>
      <c r="E874" s="13"/>
      <c r="F874" s="13"/>
    </row>
    <row r="875" spans="1:6">
      <c r="A875" s="28" t="s">
        <v>419</v>
      </c>
      <c r="D875" s="13"/>
      <c r="E875" s="13"/>
      <c r="F875" s="13"/>
    </row>
    <row r="876" spans="1:6">
      <c r="A876" s="28" t="s">
        <v>420</v>
      </c>
      <c r="D876" s="13"/>
      <c r="E876" s="13"/>
      <c r="F876" s="13"/>
    </row>
    <row r="877" spans="1:6">
      <c r="A877" s="28" t="s">
        <v>421</v>
      </c>
      <c r="D877" s="13"/>
      <c r="E877" s="13"/>
      <c r="F877" s="13"/>
    </row>
    <row r="878" spans="1:6">
      <c r="A878" s="28" t="s">
        <v>422</v>
      </c>
      <c r="D878" s="13"/>
      <c r="E878" s="13"/>
      <c r="F878" s="13"/>
    </row>
    <row r="879" spans="1:6">
      <c r="A879" s="28" t="s">
        <v>423</v>
      </c>
      <c r="D879" s="13"/>
      <c r="E879" s="13"/>
      <c r="F879" s="13"/>
    </row>
    <row r="880" spans="1:6">
      <c r="A880" s="28" t="s">
        <v>424</v>
      </c>
      <c r="D880" s="13"/>
      <c r="E880" s="13"/>
      <c r="F880" s="13"/>
    </row>
    <row r="881" spans="1:6">
      <c r="A881" s="28" t="s">
        <v>425</v>
      </c>
      <c r="D881" s="13"/>
      <c r="E881" s="13"/>
      <c r="F881" s="13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3:NQ305"/>
  <sheetViews>
    <sheetView topLeftCell="C5" workbookViewId="0">
      <selection activeCell="O33" sqref="O33"/>
    </sheetView>
  </sheetViews>
  <sheetFormatPr defaultRowHeight="16.5"/>
  <cols>
    <col min="3" max="3" width="10.5" customWidth="1"/>
    <col min="4" max="4" width="12.25" customWidth="1"/>
    <col min="5" max="8" width="15.25" customWidth="1"/>
    <col min="9" max="12" width="13" customWidth="1"/>
    <col min="13" max="14" width="10" customWidth="1"/>
    <col min="15" max="15" width="15.75" customWidth="1"/>
    <col min="16" max="19" width="23.5" customWidth="1"/>
    <col min="20" max="23" width="21.25" customWidth="1"/>
    <col min="24" max="25" width="10.875" customWidth="1"/>
    <col min="26" max="26" width="23.5" customWidth="1"/>
    <col min="27" max="31" width="9.75" customWidth="1"/>
    <col min="32" max="35" width="10.875" customWidth="1"/>
    <col min="36" max="36" width="23.5" customWidth="1"/>
    <col min="37" max="41" width="9.75" customWidth="1"/>
    <col min="42" max="45" width="10.875" customWidth="1"/>
    <col min="46" max="46" width="23.5" customWidth="1"/>
    <col min="47" max="51" width="9.75" customWidth="1"/>
    <col min="52" max="55" width="10.875" customWidth="1"/>
    <col min="56" max="56" width="21.25" customWidth="1"/>
    <col min="57" max="61" width="9.75" customWidth="1"/>
    <col min="62" max="65" width="10.875" customWidth="1"/>
    <col min="66" max="66" width="21.25" customWidth="1"/>
    <col min="67" max="71" width="9.75" customWidth="1"/>
    <col min="72" max="75" width="10.875" customWidth="1"/>
    <col min="76" max="76" width="21.25" customWidth="1"/>
    <col min="77" max="81" width="9.75" customWidth="1"/>
    <col min="82" max="85" width="10.875" customWidth="1"/>
    <col min="86" max="86" width="21.25" customWidth="1"/>
    <col min="87" max="91" width="9.75" customWidth="1"/>
    <col min="92" max="95" width="10.875" customWidth="1"/>
    <col min="96" max="99" width="31.375" customWidth="1"/>
    <col min="100" max="103" width="29" customWidth="1"/>
    <col min="104" max="111" width="15.25" customWidth="1"/>
    <col min="112" max="219" width="13" customWidth="1"/>
    <col min="220" max="225" width="21.875" bestFit="1" customWidth="1"/>
    <col min="226" max="228" width="17.5" bestFit="1" customWidth="1"/>
    <col min="229" max="234" width="21.875" bestFit="1" customWidth="1"/>
    <col min="235" max="237" width="17.5" bestFit="1" customWidth="1"/>
    <col min="238" max="243" width="21.875" bestFit="1" customWidth="1"/>
    <col min="244" max="246" width="17.5" bestFit="1" customWidth="1"/>
    <col min="247" max="283" width="10" bestFit="1" customWidth="1"/>
    <col min="284" max="297" width="12.25" bestFit="1" customWidth="1"/>
    <col min="298" max="311" width="10" bestFit="1" customWidth="1"/>
    <col min="312" max="325" width="10.5" bestFit="1" customWidth="1"/>
    <col min="326" max="339" width="12.25" bestFit="1" customWidth="1"/>
    <col min="340" max="353" width="10.5" bestFit="1" customWidth="1"/>
    <col min="354" max="367" width="12.25" bestFit="1" customWidth="1"/>
    <col min="368" max="381" width="10" bestFit="1" customWidth="1"/>
  </cols>
  <sheetData>
    <row r="3" spans="1:381" s="31" customFormat="1">
      <c r="B3" s="31" t="s">
        <v>533</v>
      </c>
      <c r="C3">
        <f ca="1">COUNTIF(C6:C295,TODAY()-1)</f>
        <v>0</v>
      </c>
      <c r="D3"/>
      <c r="E3"/>
      <c r="F3" s="28"/>
      <c r="G3" s="28"/>
      <c r="H3" s="28"/>
      <c r="I3" s="28"/>
      <c r="J3" s="28"/>
      <c r="K3" s="28"/>
      <c r="L3" s="28"/>
      <c r="M3" s="28"/>
      <c r="N3" s="28"/>
      <c r="O3"/>
      <c r="P3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</row>
    <row r="4" spans="1:381" s="31" customFormat="1" ht="17.25" thickBot="1">
      <c r="C4"/>
      <c r="D4"/>
      <c r="E4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</row>
    <row r="5" spans="1:381" s="31" customFormat="1">
      <c r="C5" s="52" t="s">
        <v>341</v>
      </c>
      <c r="D5" s="52" t="s">
        <v>340</v>
      </c>
      <c r="E5" s="38" t="s">
        <v>508</v>
      </c>
      <c r="F5" s="38" t="s">
        <v>509</v>
      </c>
      <c r="G5" s="38" t="s">
        <v>510</v>
      </c>
      <c r="H5" s="38" t="s">
        <v>511</v>
      </c>
      <c r="I5" s="38" t="s">
        <v>512</v>
      </c>
      <c r="J5" s="38" t="s">
        <v>513</v>
      </c>
      <c r="K5" s="38" t="s">
        <v>514</v>
      </c>
      <c r="L5" s="38" t="s">
        <v>515</v>
      </c>
      <c r="M5" s="38"/>
      <c r="N5" s="38"/>
      <c r="O5" s="96" t="s">
        <v>521</v>
      </c>
      <c r="P5" s="28" t="s">
        <v>523</v>
      </c>
      <c r="Q5" s="28" t="s">
        <v>525</v>
      </c>
      <c r="R5" s="28" t="s">
        <v>524</v>
      </c>
      <c r="S5" s="28" t="s">
        <v>526</v>
      </c>
      <c r="T5" s="28" t="s">
        <v>528</v>
      </c>
      <c r="U5" s="28" t="s">
        <v>527</v>
      </c>
      <c r="V5" s="28" t="s">
        <v>529</v>
      </c>
      <c r="W5" s="28" t="s">
        <v>530</v>
      </c>
    </row>
    <row r="6" spans="1:381">
      <c r="A6" s="31"/>
      <c r="B6" s="31"/>
      <c r="C6" s="95">
        <v>42692</v>
      </c>
      <c r="D6" s="95" t="s">
        <v>426</v>
      </c>
      <c r="E6" s="32">
        <v>6</v>
      </c>
      <c r="F6" s="32">
        <v>0</v>
      </c>
      <c r="G6" s="32">
        <v>5</v>
      </c>
      <c r="H6" s="32">
        <v>11</v>
      </c>
      <c r="I6" s="32">
        <v>45</v>
      </c>
      <c r="J6" s="44">
        <v>0</v>
      </c>
      <c r="K6" s="32">
        <v>15</v>
      </c>
      <c r="L6" s="44">
        <v>0</v>
      </c>
      <c r="M6" s="32"/>
      <c r="N6" s="32"/>
      <c r="O6" s="15" t="s">
        <v>439</v>
      </c>
      <c r="P6" s="1">
        <v>219</v>
      </c>
      <c r="Q6" s="1">
        <v>7</v>
      </c>
      <c r="R6" s="1">
        <v>0</v>
      </c>
      <c r="S6" s="1">
        <v>226</v>
      </c>
      <c r="T6" s="1">
        <v>10</v>
      </c>
      <c r="U6" s="1">
        <v>10</v>
      </c>
      <c r="V6" s="1">
        <v>10</v>
      </c>
      <c r="W6" s="1">
        <v>10</v>
      </c>
    </row>
    <row r="7" spans="1:381">
      <c r="C7" s="95">
        <v>42692</v>
      </c>
      <c r="D7" s="95" t="s">
        <v>371</v>
      </c>
      <c r="E7" s="32">
        <v>-1</v>
      </c>
      <c r="F7" s="32">
        <v>0</v>
      </c>
      <c r="G7" s="44">
        <v>2</v>
      </c>
      <c r="H7" s="32">
        <v>1</v>
      </c>
      <c r="I7" s="44">
        <v>2</v>
      </c>
      <c r="J7" s="44">
        <v>0</v>
      </c>
      <c r="K7" s="44">
        <v>0</v>
      </c>
      <c r="L7" s="44">
        <v>0</v>
      </c>
      <c r="M7" s="32"/>
      <c r="N7" s="32"/>
      <c r="O7" s="15" t="s">
        <v>426</v>
      </c>
      <c r="P7" s="1">
        <v>-14</v>
      </c>
      <c r="Q7" s="1">
        <v>-12</v>
      </c>
      <c r="R7" s="1">
        <v>0</v>
      </c>
      <c r="S7" s="1">
        <v>-26</v>
      </c>
      <c r="T7" s="1">
        <v>10</v>
      </c>
      <c r="U7" s="1">
        <v>10</v>
      </c>
      <c r="V7" s="1">
        <v>10</v>
      </c>
      <c r="W7" s="1">
        <v>10</v>
      </c>
    </row>
    <row r="8" spans="1:381">
      <c r="C8" s="95">
        <v>42692</v>
      </c>
      <c r="D8" s="95" t="s">
        <v>376</v>
      </c>
      <c r="E8" s="44">
        <v>-1273</v>
      </c>
      <c r="F8" s="44">
        <v>-126</v>
      </c>
      <c r="G8" s="44">
        <v>78</v>
      </c>
      <c r="H8" s="44">
        <v>-1321</v>
      </c>
      <c r="I8" s="44">
        <v>393</v>
      </c>
      <c r="J8" s="44">
        <v>0</v>
      </c>
      <c r="K8" s="44">
        <v>0</v>
      </c>
      <c r="L8" s="44">
        <v>265</v>
      </c>
      <c r="M8" s="32"/>
      <c r="N8" s="32"/>
      <c r="O8" s="15" t="s">
        <v>433</v>
      </c>
      <c r="P8" s="1">
        <v>69</v>
      </c>
      <c r="Q8" s="1">
        <v>-50</v>
      </c>
      <c r="R8" s="1">
        <v>80</v>
      </c>
      <c r="S8" s="1">
        <v>99</v>
      </c>
      <c r="T8" s="1">
        <v>10</v>
      </c>
      <c r="U8" s="1">
        <v>10</v>
      </c>
      <c r="V8" s="1">
        <v>10</v>
      </c>
      <c r="W8" s="1">
        <v>10</v>
      </c>
    </row>
    <row r="9" spans="1:381">
      <c r="C9" s="95">
        <v>42692</v>
      </c>
      <c r="D9" s="95" t="s">
        <v>427</v>
      </c>
      <c r="E9" s="44">
        <v>-3037</v>
      </c>
      <c r="F9" s="44">
        <v>0</v>
      </c>
      <c r="G9" s="44">
        <v>183</v>
      </c>
      <c r="H9" s="44">
        <v>-2854</v>
      </c>
      <c r="I9" s="44">
        <v>82</v>
      </c>
      <c r="J9" s="44">
        <v>0</v>
      </c>
      <c r="K9" s="44">
        <v>0</v>
      </c>
      <c r="L9" s="44">
        <v>50</v>
      </c>
      <c r="M9" s="32"/>
      <c r="N9" s="32"/>
      <c r="O9" s="15" t="s">
        <v>430</v>
      </c>
      <c r="P9" s="1">
        <v>51</v>
      </c>
      <c r="Q9" s="1">
        <v>-8</v>
      </c>
      <c r="R9" s="1">
        <v>0</v>
      </c>
      <c r="S9" s="1">
        <v>43</v>
      </c>
      <c r="T9" s="1">
        <v>10</v>
      </c>
      <c r="U9" s="1">
        <v>10</v>
      </c>
      <c r="V9" s="1">
        <v>10</v>
      </c>
      <c r="W9" s="1">
        <v>10</v>
      </c>
    </row>
    <row r="10" spans="1:381">
      <c r="C10" s="95">
        <v>42692</v>
      </c>
      <c r="D10" s="95" t="s">
        <v>375</v>
      </c>
      <c r="E10" s="44">
        <v>1354</v>
      </c>
      <c r="F10" s="44">
        <v>367</v>
      </c>
      <c r="G10" s="44">
        <v>-1</v>
      </c>
      <c r="H10" s="44">
        <v>1720</v>
      </c>
      <c r="I10" s="44">
        <v>58</v>
      </c>
      <c r="J10" s="44">
        <v>0</v>
      </c>
      <c r="K10" s="44">
        <v>3</v>
      </c>
      <c r="L10" s="44">
        <v>0</v>
      </c>
      <c r="M10" s="32"/>
      <c r="N10" s="32"/>
      <c r="O10" s="15" t="s">
        <v>427</v>
      </c>
      <c r="P10" s="1">
        <v>-27004</v>
      </c>
      <c r="Q10" s="1">
        <v>273</v>
      </c>
      <c r="R10" s="1">
        <v>360</v>
      </c>
      <c r="S10" s="1">
        <v>-26371</v>
      </c>
      <c r="T10" s="1">
        <v>10</v>
      </c>
      <c r="U10" s="1">
        <v>10</v>
      </c>
      <c r="V10" s="1">
        <v>10</v>
      </c>
      <c r="W10" s="1">
        <v>10</v>
      </c>
    </row>
    <row r="11" spans="1:381">
      <c r="C11" s="95">
        <v>42692</v>
      </c>
      <c r="D11" s="95" t="s">
        <v>428</v>
      </c>
      <c r="E11" s="44">
        <v>-262</v>
      </c>
      <c r="F11" s="32">
        <v>0</v>
      </c>
      <c r="G11" s="44">
        <v>-149</v>
      </c>
      <c r="H11" s="44">
        <v>-411</v>
      </c>
      <c r="I11" s="44">
        <v>0</v>
      </c>
      <c r="J11" s="44">
        <v>23</v>
      </c>
      <c r="K11" s="44">
        <v>0</v>
      </c>
      <c r="L11" s="44">
        <v>7</v>
      </c>
      <c r="M11" s="32"/>
      <c r="N11" s="32"/>
      <c r="O11" s="15" t="s">
        <v>428</v>
      </c>
      <c r="P11" s="1">
        <v>-2144</v>
      </c>
      <c r="Q11" s="1">
        <v>310</v>
      </c>
      <c r="R11" s="1">
        <v>-1546</v>
      </c>
      <c r="S11" s="1">
        <v>-3380</v>
      </c>
      <c r="T11" s="1">
        <v>10</v>
      </c>
      <c r="U11" s="1">
        <v>10</v>
      </c>
      <c r="V11" s="1">
        <v>10</v>
      </c>
      <c r="W11" s="1">
        <v>10</v>
      </c>
    </row>
    <row r="12" spans="1:381">
      <c r="C12" s="95">
        <v>42692</v>
      </c>
      <c r="D12" s="95" t="s">
        <v>372</v>
      </c>
      <c r="E12" s="44">
        <v>-9023</v>
      </c>
      <c r="F12" s="44">
        <v>-1423</v>
      </c>
      <c r="G12" s="44">
        <v>-3022</v>
      </c>
      <c r="H12" s="44">
        <v>-13468</v>
      </c>
      <c r="I12" s="44">
        <v>319</v>
      </c>
      <c r="J12" s="44">
        <v>0</v>
      </c>
      <c r="K12" s="44">
        <v>184</v>
      </c>
      <c r="L12" s="44">
        <v>0</v>
      </c>
      <c r="M12" s="32"/>
      <c r="N12" s="32"/>
      <c r="O12" s="15" t="s">
        <v>517</v>
      </c>
      <c r="P12" s="1">
        <v>-82542</v>
      </c>
      <c r="Q12" s="1">
        <v>-6988</v>
      </c>
      <c r="R12" s="1">
        <v>361</v>
      </c>
      <c r="S12" s="1">
        <v>-89169</v>
      </c>
      <c r="T12" s="1">
        <v>10</v>
      </c>
      <c r="U12" s="1">
        <v>10</v>
      </c>
      <c r="V12" s="1">
        <v>10</v>
      </c>
      <c r="W12" s="1">
        <v>10</v>
      </c>
    </row>
    <row r="13" spans="1:381">
      <c r="C13" s="95">
        <v>42692</v>
      </c>
      <c r="D13" s="95" t="s">
        <v>429</v>
      </c>
      <c r="E13" s="44">
        <v>-1744</v>
      </c>
      <c r="F13" s="44">
        <v>0</v>
      </c>
      <c r="G13" s="44">
        <v>0</v>
      </c>
      <c r="H13" s="44">
        <v>-1744</v>
      </c>
      <c r="I13" s="44">
        <v>565</v>
      </c>
      <c r="J13" s="44">
        <v>0</v>
      </c>
      <c r="K13" s="44">
        <v>49</v>
      </c>
      <c r="L13" s="44">
        <v>0</v>
      </c>
      <c r="M13" s="32"/>
      <c r="N13" s="32"/>
      <c r="O13" s="15" t="s">
        <v>378</v>
      </c>
      <c r="P13" s="1">
        <v>-136320</v>
      </c>
      <c r="Q13" s="1">
        <v>5813</v>
      </c>
      <c r="R13" s="1">
        <v>586</v>
      </c>
      <c r="S13" s="1">
        <v>-129921</v>
      </c>
      <c r="T13" s="1">
        <v>10</v>
      </c>
      <c r="U13" s="1">
        <v>10</v>
      </c>
      <c r="V13" s="1">
        <v>10</v>
      </c>
      <c r="W13" s="1">
        <v>10</v>
      </c>
    </row>
    <row r="14" spans="1:381">
      <c r="C14" s="95">
        <v>42692</v>
      </c>
      <c r="D14" s="95" t="s">
        <v>430</v>
      </c>
      <c r="E14" s="32">
        <v>9</v>
      </c>
      <c r="F14" s="44">
        <v>0</v>
      </c>
      <c r="G14" s="44">
        <v>0</v>
      </c>
      <c r="H14" s="44">
        <v>9</v>
      </c>
      <c r="I14" s="44">
        <v>2</v>
      </c>
      <c r="J14" s="44">
        <v>0</v>
      </c>
      <c r="K14" s="44">
        <v>0</v>
      </c>
      <c r="L14" s="44">
        <v>0</v>
      </c>
      <c r="M14" s="32"/>
      <c r="N14" s="32"/>
      <c r="O14" s="15" t="s">
        <v>376</v>
      </c>
      <c r="P14" s="1">
        <v>-13092</v>
      </c>
      <c r="Q14" s="1">
        <v>396</v>
      </c>
      <c r="R14" s="1">
        <v>-790</v>
      </c>
      <c r="S14" s="1">
        <v>-13486</v>
      </c>
      <c r="T14" s="1">
        <v>10</v>
      </c>
      <c r="U14" s="1">
        <v>10</v>
      </c>
      <c r="V14" s="1">
        <v>10</v>
      </c>
      <c r="W14" s="1">
        <v>10</v>
      </c>
    </row>
    <row r="15" spans="1:381">
      <c r="C15" s="95">
        <v>42692</v>
      </c>
      <c r="D15" s="95" t="s">
        <v>431</v>
      </c>
      <c r="E15" s="32">
        <v>65</v>
      </c>
      <c r="F15" s="44">
        <v>0</v>
      </c>
      <c r="G15" s="44">
        <v>0</v>
      </c>
      <c r="H15" s="44">
        <v>65</v>
      </c>
      <c r="I15" s="44">
        <v>57</v>
      </c>
      <c r="J15" s="44">
        <v>0</v>
      </c>
      <c r="K15" s="44">
        <v>0</v>
      </c>
      <c r="L15" s="44">
        <v>0</v>
      </c>
      <c r="M15" s="32"/>
      <c r="N15" s="32"/>
      <c r="O15" s="15" t="s">
        <v>379</v>
      </c>
      <c r="P15" s="1">
        <v>-3795</v>
      </c>
      <c r="Q15" s="1">
        <v>120</v>
      </c>
      <c r="R15" s="1">
        <v>-128</v>
      </c>
      <c r="S15" s="1">
        <v>-3803</v>
      </c>
      <c r="T15" s="1">
        <v>10</v>
      </c>
      <c r="U15" s="1">
        <v>10</v>
      </c>
      <c r="V15" s="1">
        <v>10</v>
      </c>
      <c r="W15" s="1">
        <v>10</v>
      </c>
    </row>
    <row r="16" spans="1:381">
      <c r="C16" s="95">
        <v>42692</v>
      </c>
      <c r="D16" s="95" t="s">
        <v>432</v>
      </c>
      <c r="E16" s="44">
        <v>-43</v>
      </c>
      <c r="F16" s="44">
        <v>0</v>
      </c>
      <c r="G16" s="44">
        <v>16</v>
      </c>
      <c r="H16" s="44">
        <v>-27</v>
      </c>
      <c r="I16" s="44"/>
      <c r="J16" s="44"/>
      <c r="K16" s="44"/>
      <c r="L16" s="44"/>
      <c r="M16" s="32"/>
      <c r="N16" s="32"/>
      <c r="O16" s="15" t="s">
        <v>374</v>
      </c>
      <c r="P16" s="1">
        <v>-16745</v>
      </c>
      <c r="Q16" s="1">
        <v>81</v>
      </c>
      <c r="R16" s="1">
        <v>-457</v>
      </c>
      <c r="S16" s="1">
        <v>-17121</v>
      </c>
      <c r="T16" s="1">
        <v>10</v>
      </c>
      <c r="U16" s="1">
        <v>10</v>
      </c>
      <c r="V16" s="1">
        <v>10</v>
      </c>
      <c r="W16" s="1">
        <v>10</v>
      </c>
    </row>
    <row r="17" spans="3:23">
      <c r="C17" s="95">
        <v>42692</v>
      </c>
      <c r="D17" s="95" t="s">
        <v>433</v>
      </c>
      <c r="E17" s="32">
        <v>12</v>
      </c>
      <c r="F17" s="32">
        <v>0</v>
      </c>
      <c r="G17" s="44">
        <v>-1</v>
      </c>
      <c r="H17" s="32">
        <v>11</v>
      </c>
      <c r="I17" s="44">
        <v>1</v>
      </c>
      <c r="J17" s="44">
        <v>0</v>
      </c>
      <c r="K17" s="44">
        <v>9</v>
      </c>
      <c r="L17" s="44">
        <v>0</v>
      </c>
      <c r="M17" s="32"/>
      <c r="N17" s="32"/>
      <c r="O17" s="15" t="s">
        <v>372</v>
      </c>
      <c r="P17" s="1">
        <v>-132454</v>
      </c>
      <c r="Q17" s="1">
        <v>-4722</v>
      </c>
      <c r="R17" s="1">
        <v>-5489</v>
      </c>
      <c r="S17" s="1">
        <v>-142665</v>
      </c>
      <c r="T17" s="1">
        <v>10</v>
      </c>
      <c r="U17" s="1">
        <v>10</v>
      </c>
      <c r="V17" s="1">
        <v>10</v>
      </c>
      <c r="W17" s="1">
        <v>10</v>
      </c>
    </row>
    <row r="18" spans="3:23">
      <c r="C18" s="95">
        <v>42692</v>
      </c>
      <c r="D18" s="95" t="s">
        <v>434</v>
      </c>
      <c r="E18" s="32">
        <v>30</v>
      </c>
      <c r="F18" s="32">
        <v>0</v>
      </c>
      <c r="G18" s="44">
        <v>0</v>
      </c>
      <c r="H18" s="32">
        <v>30</v>
      </c>
      <c r="I18" s="44"/>
      <c r="J18" s="44"/>
      <c r="K18" s="44"/>
      <c r="L18" s="44"/>
      <c r="M18" s="32"/>
      <c r="N18" s="32"/>
      <c r="O18" s="15" t="s">
        <v>377</v>
      </c>
      <c r="P18" s="1">
        <v>-3117</v>
      </c>
      <c r="Q18" s="1">
        <v>-665</v>
      </c>
      <c r="R18" s="1">
        <v>-230</v>
      </c>
      <c r="S18" s="1">
        <v>-4012</v>
      </c>
      <c r="T18" s="1">
        <v>10</v>
      </c>
      <c r="U18" s="1">
        <v>10</v>
      </c>
      <c r="V18" s="1">
        <v>10</v>
      </c>
      <c r="W18" s="1">
        <v>10</v>
      </c>
    </row>
    <row r="19" spans="3:23">
      <c r="C19" s="95">
        <v>42692</v>
      </c>
      <c r="D19" s="95" t="s">
        <v>435</v>
      </c>
      <c r="E19" s="44">
        <v>-60</v>
      </c>
      <c r="F19" s="44">
        <v>-27</v>
      </c>
      <c r="G19" s="44">
        <v>14</v>
      </c>
      <c r="H19" s="44">
        <v>-73</v>
      </c>
      <c r="I19" s="44">
        <v>10</v>
      </c>
      <c r="J19" s="44">
        <v>0</v>
      </c>
      <c r="K19" s="44">
        <v>0</v>
      </c>
      <c r="L19" s="44">
        <v>78</v>
      </c>
      <c r="M19" s="32"/>
      <c r="N19" s="32"/>
      <c r="O19" s="15" t="s">
        <v>501</v>
      </c>
      <c r="P19" s="1">
        <v>-352</v>
      </c>
      <c r="Q19" s="1">
        <v>-19</v>
      </c>
      <c r="R19" s="1">
        <v>0</v>
      </c>
      <c r="S19" s="1">
        <v>-371</v>
      </c>
      <c r="T19" s="1">
        <v>10</v>
      </c>
      <c r="U19" s="1">
        <v>10</v>
      </c>
      <c r="V19" s="1">
        <v>10</v>
      </c>
      <c r="W19" s="1">
        <v>10</v>
      </c>
    </row>
    <row r="20" spans="3:23">
      <c r="C20" s="95">
        <v>42692</v>
      </c>
      <c r="D20" s="95" t="s">
        <v>436</v>
      </c>
      <c r="E20" s="32">
        <v>-139</v>
      </c>
      <c r="F20" s="32">
        <v>-10</v>
      </c>
      <c r="G20" s="32">
        <v>34</v>
      </c>
      <c r="H20" s="32">
        <v>-115</v>
      </c>
      <c r="I20" s="44">
        <v>29</v>
      </c>
      <c r="J20" s="44">
        <v>0</v>
      </c>
      <c r="K20" s="44">
        <v>3</v>
      </c>
      <c r="L20" s="44">
        <v>0</v>
      </c>
      <c r="M20" s="32"/>
      <c r="N20" s="32"/>
      <c r="O20" s="15" t="s">
        <v>429</v>
      </c>
      <c r="P20" s="1">
        <v>-5005</v>
      </c>
      <c r="Q20" s="1">
        <v>-5</v>
      </c>
      <c r="R20" s="1">
        <v>0</v>
      </c>
      <c r="S20" s="1">
        <v>-5010</v>
      </c>
      <c r="T20" s="1">
        <v>10</v>
      </c>
      <c r="U20" s="1">
        <v>10</v>
      </c>
      <c r="V20" s="1">
        <v>10</v>
      </c>
      <c r="W20" s="1">
        <v>10</v>
      </c>
    </row>
    <row r="21" spans="3:23">
      <c r="C21" s="95">
        <v>42692</v>
      </c>
      <c r="D21" s="95" t="s">
        <v>437</v>
      </c>
      <c r="E21" s="32">
        <v>-11</v>
      </c>
      <c r="F21" s="32">
        <v>0</v>
      </c>
      <c r="G21" s="32">
        <v>0</v>
      </c>
      <c r="H21" s="44">
        <v>-11</v>
      </c>
      <c r="I21" s="32">
        <v>70</v>
      </c>
      <c r="J21" s="32">
        <v>0</v>
      </c>
      <c r="K21" s="32">
        <v>20</v>
      </c>
      <c r="L21" s="32">
        <v>0</v>
      </c>
      <c r="M21" s="32"/>
      <c r="N21" s="32"/>
      <c r="O21" s="15" t="s">
        <v>519</v>
      </c>
      <c r="P21" s="1">
        <v>-1481</v>
      </c>
      <c r="Q21" s="1">
        <v>-710</v>
      </c>
      <c r="R21" s="1">
        <v>0</v>
      </c>
      <c r="S21" s="1">
        <v>-2191</v>
      </c>
      <c r="T21" s="1">
        <v>10</v>
      </c>
      <c r="U21" s="1">
        <v>10</v>
      </c>
      <c r="V21" s="1">
        <v>10</v>
      </c>
      <c r="W21" s="1">
        <v>10</v>
      </c>
    </row>
    <row r="22" spans="3:23">
      <c r="C22" s="95">
        <v>42692</v>
      </c>
      <c r="D22" s="95" t="s">
        <v>438</v>
      </c>
      <c r="E22" s="32">
        <v>-113</v>
      </c>
      <c r="F22" s="32">
        <v>-60</v>
      </c>
      <c r="G22" s="32">
        <v>0</v>
      </c>
      <c r="H22" s="32">
        <v>-173</v>
      </c>
      <c r="I22" s="44">
        <v>63</v>
      </c>
      <c r="J22" s="44">
        <v>0</v>
      </c>
      <c r="K22" s="44">
        <v>0</v>
      </c>
      <c r="L22" s="44">
        <v>13</v>
      </c>
      <c r="M22" s="32"/>
      <c r="N22" s="32"/>
      <c r="O22" s="15" t="s">
        <v>373</v>
      </c>
      <c r="P22" s="1">
        <v>82</v>
      </c>
      <c r="Q22" s="1">
        <v>-26</v>
      </c>
      <c r="R22" s="1">
        <v>0</v>
      </c>
      <c r="S22" s="1">
        <v>56</v>
      </c>
      <c r="T22" s="1">
        <v>10</v>
      </c>
      <c r="U22" s="1">
        <v>10</v>
      </c>
      <c r="V22" s="1">
        <v>10</v>
      </c>
      <c r="W22" s="1">
        <v>10</v>
      </c>
    </row>
    <row r="23" spans="3:23">
      <c r="C23" s="95">
        <v>42692</v>
      </c>
      <c r="D23" s="95" t="s">
        <v>439</v>
      </c>
      <c r="E23" s="44">
        <v>-11</v>
      </c>
      <c r="F23" s="44">
        <v>0</v>
      </c>
      <c r="G23" s="44">
        <v>40</v>
      </c>
      <c r="H23" s="44">
        <v>29</v>
      </c>
      <c r="I23" s="44">
        <v>126</v>
      </c>
      <c r="J23" s="44">
        <v>0</v>
      </c>
      <c r="K23" s="44">
        <v>74</v>
      </c>
      <c r="L23" s="44">
        <v>0</v>
      </c>
      <c r="M23" s="32"/>
      <c r="N23" s="32"/>
      <c r="O23" s="15" t="s">
        <v>628</v>
      </c>
      <c r="P23" s="1">
        <v>123</v>
      </c>
      <c r="Q23" s="1">
        <v>41</v>
      </c>
      <c r="R23" s="1">
        <v>-336</v>
      </c>
      <c r="S23" s="1">
        <v>-171</v>
      </c>
      <c r="T23" s="1">
        <v>10</v>
      </c>
      <c r="U23" s="1">
        <v>10</v>
      </c>
      <c r="V23" s="1">
        <v>10</v>
      </c>
      <c r="W23" s="1">
        <v>10</v>
      </c>
    </row>
    <row r="24" spans="3:23">
      <c r="C24" s="95">
        <v>42692</v>
      </c>
      <c r="D24" s="95" t="s">
        <v>374</v>
      </c>
      <c r="E24" s="44">
        <v>-1062</v>
      </c>
      <c r="F24" s="32">
        <v>-200</v>
      </c>
      <c r="G24" s="44">
        <v>11</v>
      </c>
      <c r="H24" s="44">
        <v>-1251</v>
      </c>
      <c r="I24" s="44">
        <v>0</v>
      </c>
      <c r="J24" s="44">
        <v>98</v>
      </c>
      <c r="K24" s="44">
        <v>16</v>
      </c>
      <c r="L24" s="44">
        <v>0</v>
      </c>
      <c r="M24" s="32"/>
      <c r="N24" s="32"/>
      <c r="O24" s="15" t="s">
        <v>371</v>
      </c>
      <c r="P24" s="1">
        <v>-30</v>
      </c>
      <c r="Q24" s="1">
        <v>-4</v>
      </c>
      <c r="R24" s="1">
        <v>0</v>
      </c>
      <c r="S24" s="1">
        <v>-34</v>
      </c>
      <c r="T24" s="1">
        <v>10</v>
      </c>
      <c r="U24" s="1">
        <v>10</v>
      </c>
      <c r="V24" s="1">
        <v>10</v>
      </c>
      <c r="W24" s="1">
        <v>10</v>
      </c>
    </row>
    <row r="25" spans="3:23">
      <c r="C25" s="95">
        <v>42692</v>
      </c>
      <c r="D25" s="95" t="s">
        <v>440</v>
      </c>
      <c r="E25" s="44">
        <v>-83</v>
      </c>
      <c r="F25" s="32">
        <v>0</v>
      </c>
      <c r="G25" s="44">
        <v>0</v>
      </c>
      <c r="H25" s="44">
        <v>-83</v>
      </c>
      <c r="I25" s="44">
        <v>14</v>
      </c>
      <c r="J25" s="44">
        <v>0</v>
      </c>
      <c r="K25" s="44">
        <v>0</v>
      </c>
      <c r="L25" s="44">
        <v>2</v>
      </c>
      <c r="M25" s="32"/>
      <c r="N25" s="32"/>
      <c r="O25" s="15" t="s">
        <v>375</v>
      </c>
      <c r="P25" s="1">
        <v>5278</v>
      </c>
      <c r="Q25" s="1">
        <v>1206</v>
      </c>
      <c r="R25" s="1">
        <v>2349</v>
      </c>
      <c r="S25" s="1">
        <v>8833</v>
      </c>
      <c r="T25" s="1">
        <v>10</v>
      </c>
      <c r="U25" s="1">
        <v>10</v>
      </c>
      <c r="V25" s="1">
        <v>10</v>
      </c>
      <c r="W25" s="1">
        <v>10</v>
      </c>
    </row>
    <row r="26" spans="3:23">
      <c r="C26" s="95">
        <v>42692</v>
      </c>
      <c r="D26" s="95" t="s">
        <v>373</v>
      </c>
      <c r="E26" s="44">
        <v>202</v>
      </c>
      <c r="F26" s="44">
        <v>0</v>
      </c>
      <c r="G26" s="44">
        <v>-2</v>
      </c>
      <c r="H26" s="44">
        <v>200</v>
      </c>
      <c r="I26" s="44">
        <v>0</v>
      </c>
      <c r="J26" s="44">
        <v>29</v>
      </c>
      <c r="K26" s="44">
        <v>0</v>
      </c>
      <c r="L26" s="44">
        <v>35</v>
      </c>
      <c r="M26" s="32"/>
      <c r="N26" s="32"/>
      <c r="O26" s="15" t="s">
        <v>435</v>
      </c>
      <c r="P26" s="1">
        <v>-1368</v>
      </c>
      <c r="Q26" s="1">
        <v>253</v>
      </c>
      <c r="R26" s="1">
        <v>-1094</v>
      </c>
      <c r="S26" s="1">
        <v>-2210</v>
      </c>
      <c r="T26" s="1">
        <v>10</v>
      </c>
      <c r="U26" s="1">
        <v>10</v>
      </c>
      <c r="V26" s="1">
        <v>10</v>
      </c>
      <c r="W26" s="1">
        <v>10</v>
      </c>
    </row>
    <row r="27" spans="3:23">
      <c r="C27" s="95">
        <v>42692</v>
      </c>
      <c r="D27" s="95" t="s">
        <v>377</v>
      </c>
      <c r="E27" s="44">
        <v>908</v>
      </c>
      <c r="F27" s="44">
        <v>0</v>
      </c>
      <c r="G27" s="44">
        <v>94</v>
      </c>
      <c r="H27" s="44">
        <v>1002</v>
      </c>
      <c r="I27" s="44">
        <v>0</v>
      </c>
      <c r="J27" s="44">
        <v>302</v>
      </c>
      <c r="K27" s="32">
        <v>79</v>
      </c>
      <c r="L27" s="44">
        <v>0</v>
      </c>
      <c r="M27" s="32"/>
      <c r="N27" s="32"/>
      <c r="O27" s="15" t="s">
        <v>440</v>
      </c>
      <c r="P27" s="1">
        <v>-394</v>
      </c>
      <c r="Q27" s="1">
        <v>-12</v>
      </c>
      <c r="R27" s="1">
        <v>0</v>
      </c>
      <c r="S27" s="1">
        <v>-406</v>
      </c>
      <c r="T27" s="1">
        <v>10</v>
      </c>
      <c r="U27" s="1">
        <v>10</v>
      </c>
      <c r="V27" s="1">
        <v>10</v>
      </c>
      <c r="W27" s="1">
        <v>10</v>
      </c>
    </row>
    <row r="28" spans="3:23">
      <c r="C28" s="95">
        <v>42692</v>
      </c>
      <c r="D28" s="95" t="s">
        <v>378</v>
      </c>
      <c r="E28" s="44">
        <v>-9802</v>
      </c>
      <c r="F28" s="44">
        <v>-45</v>
      </c>
      <c r="G28" s="44">
        <v>979</v>
      </c>
      <c r="H28" s="44">
        <v>-8868</v>
      </c>
      <c r="I28" s="44">
        <v>853</v>
      </c>
      <c r="J28" s="44">
        <v>0</v>
      </c>
      <c r="K28" s="32">
        <v>0</v>
      </c>
      <c r="L28" s="44">
        <v>84</v>
      </c>
      <c r="M28" s="32"/>
      <c r="N28" s="32"/>
      <c r="O28" s="15" t="s">
        <v>431</v>
      </c>
      <c r="P28" s="1">
        <v>466</v>
      </c>
      <c r="Q28" s="1">
        <v>52</v>
      </c>
      <c r="R28" s="1">
        <v>0</v>
      </c>
      <c r="S28" s="1">
        <v>518</v>
      </c>
      <c r="T28" s="1">
        <v>10</v>
      </c>
      <c r="U28" s="1">
        <v>10</v>
      </c>
      <c r="V28" s="1">
        <v>10</v>
      </c>
      <c r="W28" s="1">
        <v>10</v>
      </c>
    </row>
    <row r="29" spans="3:23">
      <c r="C29" s="95">
        <v>42692</v>
      </c>
      <c r="D29" s="95" t="s">
        <v>379</v>
      </c>
      <c r="E29" s="44">
        <v>-244</v>
      </c>
      <c r="F29" s="44">
        <v>3</v>
      </c>
      <c r="G29" s="44">
        <v>1</v>
      </c>
      <c r="H29" s="44">
        <v>-240</v>
      </c>
      <c r="I29" s="44">
        <v>47</v>
      </c>
      <c r="J29" s="44">
        <v>0</v>
      </c>
      <c r="K29" s="44">
        <v>0</v>
      </c>
      <c r="L29" s="44">
        <v>0</v>
      </c>
      <c r="M29" s="32"/>
      <c r="N29" s="32"/>
      <c r="O29" s="15" t="s">
        <v>437</v>
      </c>
      <c r="P29" s="1">
        <v>-66</v>
      </c>
      <c r="Q29" s="1">
        <v>0</v>
      </c>
      <c r="R29" s="1">
        <v>0</v>
      </c>
      <c r="S29" s="1">
        <v>-66</v>
      </c>
      <c r="T29" s="1">
        <v>10</v>
      </c>
      <c r="U29" s="1">
        <v>10</v>
      </c>
      <c r="V29" s="1">
        <v>10</v>
      </c>
      <c r="W29" s="1">
        <v>10</v>
      </c>
    </row>
    <row r="30" spans="3:23">
      <c r="C30" s="95">
        <v>42692</v>
      </c>
      <c r="D30" s="95" t="s">
        <v>501</v>
      </c>
      <c r="E30" s="44">
        <v>21</v>
      </c>
      <c r="F30" s="44">
        <v>0</v>
      </c>
      <c r="G30" s="44">
        <v>-1</v>
      </c>
      <c r="H30" s="44">
        <v>20</v>
      </c>
      <c r="I30" s="44">
        <v>0</v>
      </c>
      <c r="J30" s="44">
        <v>67</v>
      </c>
      <c r="K30" s="44">
        <v>0</v>
      </c>
      <c r="L30" s="44">
        <v>4</v>
      </c>
      <c r="M30" s="32"/>
      <c r="N30" s="32"/>
      <c r="O30" s="15" t="s">
        <v>438</v>
      </c>
      <c r="P30" s="1">
        <v>-607</v>
      </c>
      <c r="Q30" s="1">
        <v>-5</v>
      </c>
      <c r="R30" s="1">
        <v>-465</v>
      </c>
      <c r="S30" s="1">
        <v>-1077</v>
      </c>
      <c r="T30" s="1">
        <v>10</v>
      </c>
      <c r="U30" s="1">
        <v>10</v>
      </c>
      <c r="V30" s="1">
        <v>10</v>
      </c>
      <c r="W30" s="1">
        <v>10</v>
      </c>
    </row>
    <row r="31" spans="3:23">
      <c r="C31" s="95">
        <v>42692</v>
      </c>
      <c r="D31" s="95" t="s">
        <v>517</v>
      </c>
      <c r="E31" s="44">
        <v>-4722</v>
      </c>
      <c r="F31" s="44">
        <v>432</v>
      </c>
      <c r="G31" s="44">
        <v>1389</v>
      </c>
      <c r="H31" s="44">
        <v>-2901</v>
      </c>
      <c r="I31" s="44">
        <v>97</v>
      </c>
      <c r="J31" s="44">
        <v>0</v>
      </c>
      <c r="K31" s="44">
        <v>190</v>
      </c>
      <c r="L31" s="44">
        <v>0</v>
      </c>
      <c r="M31" s="32"/>
      <c r="N31" s="32"/>
      <c r="O31" s="15" t="s">
        <v>434</v>
      </c>
      <c r="P31" s="1">
        <v>728</v>
      </c>
      <c r="Q31" s="1">
        <v>0</v>
      </c>
      <c r="R31" s="1">
        <v>0</v>
      </c>
      <c r="S31" s="1">
        <v>728</v>
      </c>
      <c r="T31" s="1"/>
      <c r="U31" s="1"/>
      <c r="V31" s="1"/>
      <c r="W31" s="1"/>
    </row>
    <row r="32" spans="3:23">
      <c r="C32" s="95">
        <v>42692</v>
      </c>
      <c r="D32" s="95" t="s">
        <v>519</v>
      </c>
      <c r="E32" s="44">
        <v>-109</v>
      </c>
      <c r="F32" s="32">
        <v>0</v>
      </c>
      <c r="G32" s="44">
        <v>-1</v>
      </c>
      <c r="H32" s="44">
        <v>-110</v>
      </c>
      <c r="I32" s="44">
        <v>210</v>
      </c>
      <c r="J32" s="44">
        <v>0</v>
      </c>
      <c r="K32" s="44">
        <v>0</v>
      </c>
      <c r="L32" s="44">
        <v>104</v>
      </c>
      <c r="M32" s="32"/>
      <c r="N32" s="32"/>
      <c r="O32" s="15" t="s">
        <v>498</v>
      </c>
      <c r="P32" s="1">
        <v>0</v>
      </c>
      <c r="Q32" s="1">
        <v>0</v>
      </c>
      <c r="R32" s="1">
        <v>0</v>
      </c>
      <c r="S32" s="1">
        <v>0</v>
      </c>
      <c r="T32" s="1">
        <v>10</v>
      </c>
      <c r="U32" s="1">
        <v>10</v>
      </c>
      <c r="V32" s="1">
        <v>10</v>
      </c>
      <c r="W32" s="1">
        <v>10</v>
      </c>
    </row>
    <row r="33" spans="3:31">
      <c r="C33" s="95">
        <v>42692</v>
      </c>
      <c r="D33" s="95" t="s">
        <v>628</v>
      </c>
      <c r="E33" s="44">
        <v>-622</v>
      </c>
      <c r="F33" s="44">
        <v>-347</v>
      </c>
      <c r="G33" s="44">
        <v>18</v>
      </c>
      <c r="H33" s="44">
        <v>-951</v>
      </c>
      <c r="I33" s="44">
        <v>103</v>
      </c>
      <c r="J33" s="44">
        <v>0</v>
      </c>
      <c r="K33" s="44">
        <v>62</v>
      </c>
      <c r="L33" s="44">
        <v>0</v>
      </c>
      <c r="M33" s="32"/>
      <c r="N33" s="32"/>
      <c r="O33" s="15" t="s">
        <v>1331</v>
      </c>
      <c r="P33" s="1">
        <v>27146</v>
      </c>
      <c r="Q33" s="1">
        <v>11026</v>
      </c>
      <c r="R33" s="1">
        <v>8096</v>
      </c>
      <c r="S33" s="1">
        <v>46268</v>
      </c>
      <c r="T33" s="1">
        <v>10</v>
      </c>
      <c r="U33" s="1">
        <v>10</v>
      </c>
      <c r="V33" s="1">
        <v>10</v>
      </c>
      <c r="W33" s="1">
        <v>10</v>
      </c>
    </row>
    <row r="34" spans="3:31">
      <c r="C34" s="95">
        <v>42692</v>
      </c>
      <c r="D34" s="95" t="s">
        <v>498</v>
      </c>
      <c r="E34" s="32">
        <v>0</v>
      </c>
      <c r="F34" s="32">
        <v>0</v>
      </c>
      <c r="G34" s="44">
        <v>0</v>
      </c>
      <c r="H34" s="32">
        <v>0</v>
      </c>
      <c r="I34" s="44">
        <v>0</v>
      </c>
      <c r="J34" s="44">
        <v>0</v>
      </c>
      <c r="K34" s="32">
        <v>0</v>
      </c>
      <c r="L34" s="44">
        <v>0</v>
      </c>
      <c r="M34" s="32"/>
      <c r="N34" s="32"/>
      <c r="O34" s="15" t="s">
        <v>436</v>
      </c>
      <c r="P34" s="1">
        <v>-325</v>
      </c>
      <c r="Q34" s="1">
        <v>56</v>
      </c>
      <c r="R34" s="1">
        <v>-85</v>
      </c>
      <c r="S34" s="1">
        <v>-354</v>
      </c>
      <c r="T34" s="1">
        <v>10</v>
      </c>
      <c r="U34" s="1">
        <v>10</v>
      </c>
      <c r="V34" s="1">
        <v>10</v>
      </c>
      <c r="W34" s="1">
        <v>10</v>
      </c>
    </row>
    <row r="35" spans="3:31">
      <c r="C35" s="95">
        <v>42692</v>
      </c>
      <c r="D35" s="95" t="s">
        <v>1331</v>
      </c>
      <c r="E35" s="44">
        <v>6442</v>
      </c>
      <c r="F35" s="44">
        <v>600</v>
      </c>
      <c r="G35" s="44">
        <v>3231</v>
      </c>
      <c r="H35" s="44">
        <v>10273</v>
      </c>
      <c r="I35" s="44">
        <v>0</v>
      </c>
      <c r="J35" s="32">
        <v>453</v>
      </c>
      <c r="K35" s="32">
        <v>0</v>
      </c>
      <c r="L35" s="44">
        <v>1</v>
      </c>
      <c r="M35" s="32"/>
      <c r="N35" s="32"/>
      <c r="O35" s="15" t="s">
        <v>432</v>
      </c>
      <c r="P35" s="1">
        <v>26</v>
      </c>
      <c r="Q35" s="1">
        <v>17</v>
      </c>
      <c r="R35" s="1">
        <v>0</v>
      </c>
      <c r="S35" s="1">
        <v>43</v>
      </c>
      <c r="T35" s="1"/>
      <c r="U35" s="1"/>
      <c r="V35" s="1"/>
      <c r="W35" s="1"/>
    </row>
    <row r="36" spans="3:31">
      <c r="C36" s="95">
        <v>42691</v>
      </c>
      <c r="D36" s="95" t="s">
        <v>426</v>
      </c>
      <c r="E36" s="44">
        <v>6</v>
      </c>
      <c r="F36" s="44">
        <v>0</v>
      </c>
      <c r="G36" s="44">
        <v>0</v>
      </c>
      <c r="H36" s="44">
        <v>6</v>
      </c>
      <c r="I36" s="44">
        <v>0</v>
      </c>
      <c r="J36" s="44">
        <v>14</v>
      </c>
      <c r="K36" s="44">
        <v>0</v>
      </c>
      <c r="L36" s="44">
        <v>7</v>
      </c>
      <c r="M36" s="32"/>
      <c r="N36" s="32"/>
      <c r="O36" s="15" t="s">
        <v>522</v>
      </c>
      <c r="P36" s="1">
        <v>-392667</v>
      </c>
      <c r="Q36" s="1">
        <v>6425</v>
      </c>
      <c r="R36" s="1">
        <v>1212</v>
      </c>
      <c r="S36" s="1">
        <v>-385030</v>
      </c>
      <c r="T36" s="1">
        <v>280</v>
      </c>
      <c r="U36" s="1">
        <v>280</v>
      </c>
      <c r="V36" s="1">
        <v>280</v>
      </c>
      <c r="W36" s="1">
        <v>280</v>
      </c>
    </row>
    <row r="37" spans="3:31">
      <c r="C37" s="95">
        <v>42691</v>
      </c>
      <c r="D37" s="95" t="s">
        <v>371</v>
      </c>
      <c r="E37" s="44">
        <v>-6</v>
      </c>
      <c r="F37" s="44">
        <v>0</v>
      </c>
      <c r="G37" s="44">
        <v>0</v>
      </c>
      <c r="H37" s="44">
        <v>-6</v>
      </c>
      <c r="I37" s="44">
        <v>0</v>
      </c>
      <c r="J37" s="44">
        <v>20</v>
      </c>
      <c r="K37" s="44">
        <v>1</v>
      </c>
      <c r="L37" s="44">
        <v>0</v>
      </c>
      <c r="M37" s="32"/>
      <c r="N37" s="32"/>
    </row>
    <row r="38" spans="3:31">
      <c r="C38" s="95">
        <v>42691</v>
      </c>
      <c r="D38" s="95" t="s">
        <v>376</v>
      </c>
      <c r="E38" s="44">
        <v>-216</v>
      </c>
      <c r="F38" s="44">
        <v>-1626</v>
      </c>
      <c r="G38" s="44">
        <v>-49</v>
      </c>
      <c r="H38" s="44">
        <v>-1891</v>
      </c>
      <c r="I38" s="44">
        <v>238</v>
      </c>
      <c r="J38" s="44">
        <v>0</v>
      </c>
      <c r="K38" s="44">
        <v>0</v>
      </c>
      <c r="L38" s="44">
        <v>112</v>
      </c>
      <c r="M38" s="32"/>
      <c r="N38" s="32"/>
      <c r="X38" s="32"/>
      <c r="Y38" s="32"/>
      <c r="Z38" s="32"/>
      <c r="AA38" s="32"/>
      <c r="AB38" s="44"/>
      <c r="AC38" s="32"/>
      <c r="AD38" s="32"/>
      <c r="AE38" s="32"/>
    </row>
    <row r="39" spans="3:31">
      <c r="C39" s="95">
        <v>42691</v>
      </c>
      <c r="D39" s="95" t="s">
        <v>427</v>
      </c>
      <c r="E39" s="44">
        <v>-5975</v>
      </c>
      <c r="F39" s="44">
        <v>85</v>
      </c>
      <c r="G39" s="44">
        <v>126</v>
      </c>
      <c r="H39" s="44">
        <v>-5764</v>
      </c>
      <c r="I39" s="44">
        <v>200</v>
      </c>
      <c r="J39" s="44">
        <v>0</v>
      </c>
      <c r="K39" s="44">
        <v>81</v>
      </c>
      <c r="L39" s="44">
        <v>0</v>
      </c>
      <c r="M39" s="32"/>
      <c r="N39" s="32"/>
      <c r="X39" s="32"/>
      <c r="Y39" s="32"/>
      <c r="Z39" s="32"/>
      <c r="AA39" s="44"/>
      <c r="AB39" s="32"/>
      <c r="AC39" s="32"/>
      <c r="AD39" s="32"/>
      <c r="AE39" s="32"/>
    </row>
    <row r="40" spans="3:31">
      <c r="C40" s="95">
        <v>42691</v>
      </c>
      <c r="D40" s="95" t="s">
        <v>375</v>
      </c>
      <c r="E40" s="44">
        <v>172</v>
      </c>
      <c r="F40" s="44">
        <v>120</v>
      </c>
      <c r="G40" s="44">
        <v>-80</v>
      </c>
      <c r="H40" s="44">
        <v>212</v>
      </c>
      <c r="I40" s="44">
        <v>114</v>
      </c>
      <c r="J40" s="44">
        <v>0</v>
      </c>
      <c r="K40" s="44">
        <v>22</v>
      </c>
      <c r="L40" s="44">
        <v>0</v>
      </c>
      <c r="M40" s="32"/>
      <c r="N40" s="32"/>
      <c r="X40" s="32"/>
      <c r="Y40" s="32"/>
      <c r="Z40" s="32"/>
      <c r="AA40" s="32"/>
      <c r="AB40" s="32"/>
      <c r="AC40" s="32"/>
      <c r="AD40" s="32"/>
      <c r="AE40" s="32"/>
    </row>
    <row r="41" spans="3:31">
      <c r="C41" s="95">
        <v>42691</v>
      </c>
      <c r="D41" s="95" t="s">
        <v>428</v>
      </c>
      <c r="E41" s="44">
        <v>-47</v>
      </c>
      <c r="F41" s="44">
        <v>-407</v>
      </c>
      <c r="G41" s="44">
        <v>-178</v>
      </c>
      <c r="H41" s="44">
        <v>-632</v>
      </c>
      <c r="I41" s="44">
        <v>2271</v>
      </c>
      <c r="J41" s="44">
        <v>0</v>
      </c>
      <c r="K41" s="44">
        <v>495</v>
      </c>
      <c r="L41" s="44">
        <v>0</v>
      </c>
      <c r="M41" s="32"/>
      <c r="N41" s="32"/>
      <c r="X41" s="32"/>
      <c r="Y41" s="32"/>
      <c r="Z41" s="32"/>
      <c r="AA41" s="44"/>
      <c r="AB41" s="44"/>
      <c r="AC41" s="32"/>
      <c r="AD41" s="32"/>
      <c r="AE41" s="32"/>
    </row>
    <row r="42" spans="3:31">
      <c r="C42" s="95">
        <v>42691</v>
      </c>
      <c r="D42" s="95" t="s">
        <v>372</v>
      </c>
      <c r="E42" s="44">
        <v>499</v>
      </c>
      <c r="F42" s="44">
        <v>-286</v>
      </c>
      <c r="G42" s="44">
        <v>6545</v>
      </c>
      <c r="H42" s="44">
        <v>6758</v>
      </c>
      <c r="I42" s="44">
        <v>0</v>
      </c>
      <c r="J42" s="44">
        <v>5594</v>
      </c>
      <c r="K42" s="44">
        <v>577</v>
      </c>
      <c r="L42" s="44">
        <v>0</v>
      </c>
      <c r="M42" s="32"/>
      <c r="N42" s="32"/>
      <c r="X42" s="32"/>
      <c r="Y42" s="32"/>
      <c r="Z42" s="32"/>
      <c r="AA42" s="32"/>
      <c r="AB42" s="32"/>
      <c r="AC42" s="32"/>
      <c r="AD42" s="32"/>
      <c r="AE42" s="32"/>
    </row>
    <row r="43" spans="3:31">
      <c r="C43" s="95">
        <v>42691</v>
      </c>
      <c r="D43" s="95" t="s">
        <v>429</v>
      </c>
      <c r="E43" s="44">
        <v>-838</v>
      </c>
      <c r="F43" s="44">
        <v>0</v>
      </c>
      <c r="G43" s="44">
        <v>0</v>
      </c>
      <c r="H43" s="44">
        <v>-838</v>
      </c>
      <c r="I43" s="44">
        <v>100</v>
      </c>
      <c r="J43" s="44">
        <v>0</v>
      </c>
      <c r="K43" s="44">
        <v>0</v>
      </c>
      <c r="L43" s="44">
        <v>11</v>
      </c>
      <c r="M43" s="32"/>
      <c r="N43" s="32"/>
      <c r="X43" s="32"/>
      <c r="Y43" s="32"/>
      <c r="Z43" s="32"/>
      <c r="AA43" s="32"/>
      <c r="AB43" s="32"/>
      <c r="AC43" s="32"/>
      <c r="AD43" s="32"/>
      <c r="AE43" s="32"/>
    </row>
    <row r="44" spans="3:31">
      <c r="C44" s="95">
        <v>42691</v>
      </c>
      <c r="D44" s="95" t="s">
        <v>430</v>
      </c>
      <c r="E44" s="44">
        <v>0</v>
      </c>
      <c r="F44" s="44">
        <v>0</v>
      </c>
      <c r="G44" s="44">
        <v>0</v>
      </c>
      <c r="H44" s="44">
        <v>0</v>
      </c>
      <c r="I44" s="44">
        <v>0</v>
      </c>
      <c r="J44" s="44">
        <v>0</v>
      </c>
      <c r="K44" s="44">
        <v>0</v>
      </c>
      <c r="L44" s="44">
        <v>0</v>
      </c>
      <c r="M44" s="32"/>
      <c r="N44" s="32"/>
      <c r="X44" s="32"/>
      <c r="Y44" s="32"/>
      <c r="Z44" s="32"/>
      <c r="AA44" s="32"/>
      <c r="AB44" s="32"/>
      <c r="AC44" s="32"/>
      <c r="AD44" s="32"/>
      <c r="AE44" s="32"/>
    </row>
    <row r="45" spans="3:31">
      <c r="C45" s="95">
        <v>42691</v>
      </c>
      <c r="D45" s="95" t="s">
        <v>431</v>
      </c>
      <c r="E45" s="44">
        <v>66</v>
      </c>
      <c r="F45" s="44">
        <v>0</v>
      </c>
      <c r="G45" s="44">
        <v>16</v>
      </c>
      <c r="H45" s="44">
        <v>82</v>
      </c>
      <c r="I45" s="44">
        <v>0</v>
      </c>
      <c r="J45" s="44">
        <v>40</v>
      </c>
      <c r="K45" s="44">
        <v>0</v>
      </c>
      <c r="L45" s="44">
        <v>0</v>
      </c>
      <c r="M45" s="32"/>
      <c r="N45" s="32"/>
      <c r="X45" s="32"/>
      <c r="Y45" s="32"/>
      <c r="Z45" s="32"/>
      <c r="AA45" s="32"/>
      <c r="AB45" s="32"/>
      <c r="AC45" s="32"/>
      <c r="AD45" s="32"/>
      <c r="AE45" s="32"/>
    </row>
    <row r="46" spans="3:31">
      <c r="C46" s="95">
        <v>42691</v>
      </c>
      <c r="D46" s="95" t="s">
        <v>432</v>
      </c>
      <c r="E46" s="32">
        <v>-7</v>
      </c>
      <c r="F46" s="32">
        <v>0</v>
      </c>
      <c r="G46" s="44">
        <v>6</v>
      </c>
      <c r="H46" s="44">
        <v>-1</v>
      </c>
      <c r="I46" s="44"/>
      <c r="J46" s="44"/>
      <c r="K46" s="44"/>
      <c r="L46" s="44"/>
      <c r="M46" s="32"/>
      <c r="N46" s="32"/>
      <c r="X46" s="32"/>
      <c r="Y46" s="32"/>
      <c r="Z46" s="32"/>
      <c r="AA46" s="32"/>
      <c r="AB46" s="44"/>
      <c r="AC46" s="32"/>
      <c r="AD46" s="32"/>
      <c r="AE46" s="32"/>
    </row>
    <row r="47" spans="3:31">
      <c r="C47" s="95">
        <v>42691</v>
      </c>
      <c r="D47" s="95" t="s">
        <v>433</v>
      </c>
      <c r="E47" s="44">
        <v>15</v>
      </c>
      <c r="F47" s="44">
        <v>5</v>
      </c>
      <c r="G47" s="44">
        <v>-16</v>
      </c>
      <c r="H47" s="44">
        <v>4</v>
      </c>
      <c r="I47" s="44">
        <v>0</v>
      </c>
      <c r="J47" s="44">
        <v>4</v>
      </c>
      <c r="K47" s="44">
        <v>0</v>
      </c>
      <c r="L47" s="44">
        <v>0</v>
      </c>
      <c r="M47" s="32"/>
      <c r="N47" s="32"/>
      <c r="X47" s="32"/>
      <c r="Y47" s="32"/>
      <c r="Z47" s="32"/>
      <c r="AA47" s="32"/>
      <c r="AB47" s="32"/>
      <c r="AC47" s="32"/>
      <c r="AD47" s="32"/>
      <c r="AE47" s="32"/>
    </row>
    <row r="48" spans="3:31">
      <c r="C48" s="95">
        <v>42691</v>
      </c>
      <c r="D48" s="95" t="s">
        <v>434</v>
      </c>
      <c r="E48" s="32">
        <v>-2</v>
      </c>
      <c r="F48" s="32">
        <v>0</v>
      </c>
      <c r="G48" s="44">
        <v>0</v>
      </c>
      <c r="H48" s="32">
        <v>-2</v>
      </c>
      <c r="I48" s="44"/>
      <c r="J48" s="44"/>
      <c r="K48" s="44"/>
      <c r="L48" s="44"/>
      <c r="M48" s="32"/>
      <c r="N48" s="32"/>
      <c r="X48" s="32"/>
      <c r="Y48" s="32"/>
      <c r="Z48" s="32"/>
      <c r="AA48" s="32"/>
      <c r="AB48" s="32"/>
      <c r="AC48" s="32"/>
      <c r="AD48" s="32"/>
      <c r="AE48" s="32"/>
    </row>
    <row r="49" spans="3:31">
      <c r="C49" s="95">
        <v>42691</v>
      </c>
      <c r="D49" s="95" t="s">
        <v>435</v>
      </c>
      <c r="E49" s="32">
        <v>-455</v>
      </c>
      <c r="F49" s="44">
        <v>-25</v>
      </c>
      <c r="G49" s="44">
        <v>51</v>
      </c>
      <c r="H49" s="44">
        <v>-429</v>
      </c>
      <c r="I49" s="44">
        <v>276</v>
      </c>
      <c r="J49" s="44">
        <v>0</v>
      </c>
      <c r="K49" s="44">
        <v>0</v>
      </c>
      <c r="L49" s="44">
        <v>70</v>
      </c>
      <c r="M49" s="32"/>
      <c r="N49" s="32"/>
      <c r="X49" s="32"/>
      <c r="Y49" s="32"/>
      <c r="Z49" s="32"/>
      <c r="AA49" s="44"/>
      <c r="AB49" s="44"/>
      <c r="AC49" s="32"/>
      <c r="AD49" s="32"/>
      <c r="AE49" s="32"/>
    </row>
    <row r="50" spans="3:31">
      <c r="C50" s="95">
        <v>42691</v>
      </c>
      <c r="D50" s="95" t="s">
        <v>436</v>
      </c>
      <c r="E50" s="44">
        <v>98</v>
      </c>
      <c r="F50" s="32">
        <v>-91</v>
      </c>
      <c r="G50" s="44">
        <v>2</v>
      </c>
      <c r="H50" s="44">
        <v>9</v>
      </c>
      <c r="I50" s="44">
        <v>31</v>
      </c>
      <c r="J50" s="44">
        <v>0</v>
      </c>
      <c r="K50" s="44">
        <v>0</v>
      </c>
      <c r="L50" s="44">
        <v>12</v>
      </c>
      <c r="M50" s="32"/>
      <c r="N50" s="32"/>
      <c r="X50" s="32"/>
      <c r="Y50" s="32"/>
      <c r="Z50" s="32"/>
      <c r="AA50" s="32"/>
      <c r="AB50" s="32"/>
      <c r="AC50" s="32"/>
      <c r="AD50" s="32"/>
      <c r="AE50" s="32"/>
    </row>
    <row r="51" spans="3:31">
      <c r="C51" s="95">
        <v>42691</v>
      </c>
      <c r="D51" s="95" t="s">
        <v>437</v>
      </c>
      <c r="E51" s="44">
        <v>-9</v>
      </c>
      <c r="F51" s="44">
        <v>0</v>
      </c>
      <c r="G51" s="44">
        <v>0</v>
      </c>
      <c r="H51" s="44">
        <v>-9</v>
      </c>
      <c r="I51" s="44">
        <v>0</v>
      </c>
      <c r="J51" s="44">
        <v>11</v>
      </c>
      <c r="K51" s="44">
        <v>0</v>
      </c>
      <c r="L51" s="44">
        <v>10</v>
      </c>
      <c r="M51" s="32"/>
      <c r="N51" s="32"/>
      <c r="X51" s="32"/>
      <c r="Y51" s="32"/>
      <c r="Z51" s="32"/>
      <c r="AA51" s="32"/>
      <c r="AB51" s="32"/>
      <c r="AC51" s="32"/>
      <c r="AD51" s="32"/>
      <c r="AE51" s="32"/>
    </row>
    <row r="52" spans="3:31">
      <c r="C52" s="95">
        <v>42691</v>
      </c>
      <c r="D52" s="95" t="s">
        <v>438</v>
      </c>
      <c r="E52" s="44">
        <v>31</v>
      </c>
      <c r="F52" s="32">
        <v>-60</v>
      </c>
      <c r="G52" s="44">
        <v>0</v>
      </c>
      <c r="H52" s="44">
        <v>-29</v>
      </c>
      <c r="I52" s="44">
        <v>8</v>
      </c>
      <c r="J52" s="44">
        <v>0</v>
      </c>
      <c r="K52" s="44">
        <v>0</v>
      </c>
      <c r="L52" s="44">
        <v>2</v>
      </c>
      <c r="M52" s="32"/>
      <c r="N52" s="32"/>
      <c r="X52" s="32"/>
      <c r="Y52" s="32"/>
      <c r="Z52" s="32"/>
      <c r="AA52" s="32"/>
      <c r="AB52" s="32"/>
      <c r="AC52" s="32"/>
      <c r="AD52" s="32"/>
      <c r="AE52" s="32"/>
    </row>
    <row r="53" spans="3:31">
      <c r="C53" s="95">
        <v>42691</v>
      </c>
      <c r="D53" s="95" t="s">
        <v>439</v>
      </c>
      <c r="E53" s="44">
        <v>71</v>
      </c>
      <c r="F53" s="44">
        <v>0</v>
      </c>
      <c r="G53" s="44">
        <v>-3</v>
      </c>
      <c r="H53" s="44">
        <v>68</v>
      </c>
      <c r="I53" s="44">
        <v>0</v>
      </c>
      <c r="J53" s="44">
        <v>45</v>
      </c>
      <c r="K53" s="44">
        <v>0</v>
      </c>
      <c r="L53" s="44">
        <v>35</v>
      </c>
      <c r="M53" s="32"/>
      <c r="N53" s="32"/>
      <c r="X53" s="32"/>
      <c r="Y53" s="32"/>
      <c r="Z53" s="32"/>
      <c r="AA53" s="32"/>
      <c r="AB53" s="32"/>
      <c r="AC53" s="32"/>
      <c r="AD53" s="32"/>
      <c r="AE53" s="32"/>
    </row>
    <row r="54" spans="3:31">
      <c r="C54" s="95">
        <v>42691</v>
      </c>
      <c r="D54" s="95" t="s">
        <v>374</v>
      </c>
      <c r="E54" s="44">
        <v>-1905</v>
      </c>
      <c r="F54" s="44">
        <v>-276</v>
      </c>
      <c r="G54" s="44">
        <v>-209</v>
      </c>
      <c r="H54" s="44">
        <v>-2390</v>
      </c>
      <c r="I54" s="44">
        <v>0</v>
      </c>
      <c r="J54" s="44">
        <v>22</v>
      </c>
      <c r="K54" s="44">
        <v>15</v>
      </c>
      <c r="L54" s="44">
        <v>0</v>
      </c>
      <c r="M54" s="32"/>
      <c r="N54" s="32"/>
      <c r="X54" s="44"/>
      <c r="Y54" s="32"/>
      <c r="Z54" s="32"/>
      <c r="AA54" s="32"/>
      <c r="AB54" s="44"/>
      <c r="AC54" s="32"/>
      <c r="AD54" s="32"/>
      <c r="AE54" s="32"/>
    </row>
    <row r="55" spans="3:31">
      <c r="C55" s="95">
        <v>42691</v>
      </c>
      <c r="D55" s="95" t="s">
        <v>440</v>
      </c>
      <c r="E55" s="44">
        <v>-69</v>
      </c>
      <c r="F55" s="32">
        <v>0</v>
      </c>
      <c r="G55" s="44">
        <v>0</v>
      </c>
      <c r="H55" s="44">
        <v>-69</v>
      </c>
      <c r="I55" s="44">
        <v>0</v>
      </c>
      <c r="J55" s="44">
        <v>20</v>
      </c>
      <c r="K55" s="44">
        <v>0</v>
      </c>
      <c r="L55" s="44">
        <v>0</v>
      </c>
      <c r="M55" s="32"/>
      <c r="N55" s="32"/>
      <c r="X55" s="32"/>
      <c r="Y55" s="32"/>
      <c r="Z55" s="32"/>
      <c r="AA55" s="32"/>
      <c r="AB55" s="32"/>
      <c r="AC55" s="32"/>
      <c r="AD55" s="32"/>
      <c r="AE55" s="32"/>
    </row>
    <row r="56" spans="3:31">
      <c r="C56" s="95">
        <v>42691</v>
      </c>
      <c r="D56" s="95" t="s">
        <v>373</v>
      </c>
      <c r="E56" s="44">
        <v>-6</v>
      </c>
      <c r="F56" s="32">
        <v>0</v>
      </c>
      <c r="G56" s="44">
        <v>-5</v>
      </c>
      <c r="H56" s="44">
        <v>-11</v>
      </c>
      <c r="I56" s="44">
        <v>44</v>
      </c>
      <c r="J56" s="44">
        <v>0</v>
      </c>
      <c r="K56" s="44">
        <v>0</v>
      </c>
      <c r="L56" s="44">
        <v>10</v>
      </c>
      <c r="M56" s="32"/>
      <c r="N56" s="32"/>
      <c r="X56" s="32"/>
      <c r="Y56" s="32"/>
      <c r="Z56" s="32"/>
      <c r="AA56" s="32"/>
      <c r="AB56" s="32"/>
      <c r="AC56" s="32"/>
      <c r="AD56" s="32"/>
      <c r="AE56" s="32"/>
    </row>
    <row r="57" spans="3:31">
      <c r="C57" s="95">
        <v>42691</v>
      </c>
      <c r="D57" s="95" t="s">
        <v>377</v>
      </c>
      <c r="E57" s="44">
        <v>-841</v>
      </c>
      <c r="F57" s="44">
        <v>15</v>
      </c>
      <c r="G57" s="44">
        <v>-41</v>
      </c>
      <c r="H57" s="44">
        <v>-867</v>
      </c>
      <c r="I57" s="44">
        <v>290</v>
      </c>
      <c r="J57" s="44">
        <v>0</v>
      </c>
      <c r="K57" s="44">
        <v>0</v>
      </c>
      <c r="L57" s="44">
        <v>75</v>
      </c>
      <c r="M57" s="32"/>
      <c r="N57" s="32"/>
      <c r="X57" s="44"/>
      <c r="Y57" s="32"/>
      <c r="Z57" s="32"/>
      <c r="AA57" s="32"/>
      <c r="AB57" s="44"/>
      <c r="AC57" s="32"/>
      <c r="AD57" s="32"/>
      <c r="AE57" s="32"/>
    </row>
    <row r="58" spans="3:31">
      <c r="C58" s="95">
        <v>42691</v>
      </c>
      <c r="D58" s="95" t="s">
        <v>378</v>
      </c>
      <c r="E58" s="44">
        <v>-4891</v>
      </c>
      <c r="F58" s="44">
        <v>5</v>
      </c>
      <c r="G58" s="44">
        <v>-187</v>
      </c>
      <c r="H58" s="44">
        <v>-5073</v>
      </c>
      <c r="I58" s="44">
        <v>91</v>
      </c>
      <c r="J58" s="44">
        <v>0</v>
      </c>
      <c r="K58" s="44">
        <v>0</v>
      </c>
      <c r="L58" s="44">
        <v>35</v>
      </c>
      <c r="M58" s="32"/>
      <c r="N58" s="32"/>
      <c r="X58" s="32"/>
      <c r="Y58" s="32"/>
      <c r="Z58" s="32"/>
      <c r="AA58" s="32"/>
      <c r="AB58" s="32"/>
      <c r="AC58" s="32"/>
      <c r="AD58" s="32"/>
      <c r="AE58" s="32"/>
    </row>
    <row r="59" spans="3:31">
      <c r="C59" s="95">
        <v>42691</v>
      </c>
      <c r="D59" s="95" t="s">
        <v>379</v>
      </c>
      <c r="E59" s="32">
        <v>-86</v>
      </c>
      <c r="F59" s="32">
        <v>-58</v>
      </c>
      <c r="G59" s="44">
        <v>-20</v>
      </c>
      <c r="H59" s="32">
        <v>-164</v>
      </c>
      <c r="I59" s="44">
        <v>0</v>
      </c>
      <c r="J59" s="44">
        <v>2</v>
      </c>
      <c r="K59" s="44">
        <v>0</v>
      </c>
      <c r="L59" s="44">
        <v>0</v>
      </c>
      <c r="M59" s="32"/>
      <c r="N59" s="32"/>
      <c r="X59" s="32"/>
      <c r="Y59" s="32"/>
      <c r="Z59" s="32"/>
      <c r="AA59" s="32"/>
      <c r="AB59" s="32"/>
      <c r="AC59" s="32"/>
      <c r="AD59" s="32"/>
      <c r="AE59" s="32"/>
    </row>
    <row r="60" spans="3:31">
      <c r="C60" s="95">
        <v>42691</v>
      </c>
      <c r="D60" s="95" t="s">
        <v>501</v>
      </c>
      <c r="E60" s="44">
        <v>-35</v>
      </c>
      <c r="F60" s="32">
        <v>0</v>
      </c>
      <c r="G60" s="44">
        <v>0</v>
      </c>
      <c r="H60" s="44">
        <v>-35</v>
      </c>
      <c r="I60" s="44">
        <v>0</v>
      </c>
      <c r="J60" s="44">
        <v>43</v>
      </c>
      <c r="K60" s="44">
        <v>0</v>
      </c>
      <c r="L60" s="44">
        <v>2</v>
      </c>
      <c r="M60" s="32"/>
      <c r="N60" s="32"/>
      <c r="X60" s="32"/>
      <c r="Y60" s="32"/>
      <c r="Z60" s="32"/>
      <c r="AA60" s="32"/>
      <c r="AB60" s="32"/>
      <c r="AC60" s="32"/>
      <c r="AD60" s="32"/>
      <c r="AE60" s="32"/>
    </row>
    <row r="61" spans="3:31">
      <c r="C61" s="95">
        <v>42691</v>
      </c>
      <c r="D61" s="95" t="s">
        <v>517</v>
      </c>
      <c r="E61" s="44">
        <v>7733</v>
      </c>
      <c r="F61" s="44">
        <v>51</v>
      </c>
      <c r="G61" s="44">
        <v>-63</v>
      </c>
      <c r="H61" s="44">
        <v>7721</v>
      </c>
      <c r="I61" s="44">
        <v>0</v>
      </c>
      <c r="J61" s="44">
        <v>1155</v>
      </c>
      <c r="K61" s="44">
        <v>386</v>
      </c>
      <c r="L61" s="44">
        <v>0</v>
      </c>
      <c r="M61" s="32"/>
      <c r="N61" s="32"/>
      <c r="X61" s="32"/>
      <c r="Y61" s="32"/>
      <c r="Z61" s="32"/>
      <c r="AA61" s="32"/>
      <c r="AB61" s="32"/>
      <c r="AC61" s="32"/>
      <c r="AD61" s="32"/>
      <c r="AE61" s="32"/>
    </row>
    <row r="62" spans="3:31">
      <c r="C62" s="95">
        <v>42691</v>
      </c>
      <c r="D62" s="95" t="s">
        <v>519</v>
      </c>
      <c r="E62" s="44">
        <v>42</v>
      </c>
      <c r="F62" s="44">
        <v>0</v>
      </c>
      <c r="G62" s="44">
        <v>-35</v>
      </c>
      <c r="H62" s="44">
        <v>7</v>
      </c>
      <c r="I62" s="44">
        <v>75</v>
      </c>
      <c r="J62" s="44">
        <v>0</v>
      </c>
      <c r="K62" s="44">
        <v>0</v>
      </c>
      <c r="L62" s="44">
        <v>4</v>
      </c>
      <c r="M62" s="32"/>
      <c r="N62" s="32"/>
      <c r="X62" s="32"/>
      <c r="Y62" s="32"/>
      <c r="Z62" s="32"/>
      <c r="AA62" s="32"/>
      <c r="AB62" s="44"/>
      <c r="AC62" s="32"/>
      <c r="AD62" s="32"/>
      <c r="AE62" s="32"/>
    </row>
    <row r="63" spans="3:31">
      <c r="C63" s="95">
        <v>42691</v>
      </c>
      <c r="D63" s="95" t="s">
        <v>628</v>
      </c>
      <c r="E63" s="44">
        <v>-46</v>
      </c>
      <c r="F63" s="32">
        <v>0</v>
      </c>
      <c r="G63" s="44">
        <v>-5</v>
      </c>
      <c r="H63" s="44">
        <v>-51</v>
      </c>
      <c r="I63" s="44">
        <v>8</v>
      </c>
      <c r="J63" s="44">
        <v>0</v>
      </c>
      <c r="K63" s="44">
        <v>2</v>
      </c>
      <c r="L63" s="44">
        <v>0</v>
      </c>
      <c r="M63" s="32"/>
      <c r="N63" s="32"/>
      <c r="X63" s="32"/>
      <c r="Y63" s="32"/>
      <c r="Z63" s="32"/>
      <c r="AA63" s="32"/>
      <c r="AB63" s="32"/>
      <c r="AC63" s="32"/>
      <c r="AD63" s="32"/>
      <c r="AE63" s="32"/>
    </row>
    <row r="64" spans="3:31">
      <c r="C64" s="95">
        <v>42691</v>
      </c>
      <c r="D64" s="95" t="s">
        <v>498</v>
      </c>
      <c r="E64" s="44">
        <v>0</v>
      </c>
      <c r="F64" s="44">
        <v>0</v>
      </c>
      <c r="G64" s="44">
        <v>0</v>
      </c>
      <c r="H64" s="44">
        <v>0</v>
      </c>
      <c r="I64" s="44">
        <v>0</v>
      </c>
      <c r="J64" s="44">
        <v>2</v>
      </c>
      <c r="K64" s="44">
        <v>0</v>
      </c>
      <c r="L64" s="44">
        <v>0</v>
      </c>
      <c r="M64" s="32"/>
      <c r="N64" s="32"/>
      <c r="X64" s="32"/>
      <c r="Y64" s="32"/>
      <c r="Z64" s="32"/>
      <c r="AA64" s="32"/>
      <c r="AB64" s="32"/>
      <c r="AC64" s="32"/>
      <c r="AD64" s="32"/>
      <c r="AE64" s="32"/>
    </row>
    <row r="65" spans="3:31">
      <c r="C65" s="95">
        <v>42691</v>
      </c>
      <c r="D65" s="95" t="s">
        <v>1331</v>
      </c>
      <c r="E65" s="44">
        <v>10989</v>
      </c>
      <c r="F65" s="44">
        <v>0</v>
      </c>
      <c r="G65" s="44">
        <v>499</v>
      </c>
      <c r="H65" s="44">
        <v>11488</v>
      </c>
      <c r="I65" s="44">
        <v>0</v>
      </c>
      <c r="J65" s="44">
        <v>1181</v>
      </c>
      <c r="K65" s="44">
        <v>0</v>
      </c>
      <c r="L65" s="44">
        <v>53</v>
      </c>
      <c r="M65" s="32"/>
      <c r="N65" s="32"/>
      <c r="X65" s="32"/>
      <c r="Y65" s="32"/>
      <c r="Z65" s="32"/>
      <c r="AA65" s="32"/>
      <c r="AB65" s="44"/>
      <c r="AC65" s="32"/>
      <c r="AD65" s="32"/>
      <c r="AE65" s="32"/>
    </row>
    <row r="66" spans="3:31">
      <c r="C66" s="95">
        <v>42690</v>
      </c>
      <c r="D66" s="95" t="s">
        <v>426</v>
      </c>
      <c r="E66" s="44">
        <v>-3</v>
      </c>
      <c r="F66" s="44">
        <v>0</v>
      </c>
      <c r="G66" s="44">
        <v>0</v>
      </c>
      <c r="H66" s="44">
        <v>-3</v>
      </c>
      <c r="I66" s="44">
        <v>13</v>
      </c>
      <c r="J66" s="44">
        <v>0</v>
      </c>
      <c r="K66" s="44">
        <v>30</v>
      </c>
      <c r="L66" s="44">
        <v>0</v>
      </c>
      <c r="M66" s="32"/>
      <c r="N66" s="32"/>
      <c r="X66" s="32"/>
      <c r="Y66" s="32"/>
      <c r="Z66" s="32"/>
      <c r="AA66" s="32"/>
      <c r="AB66" s="32"/>
      <c r="AC66" s="32"/>
      <c r="AD66" s="32"/>
      <c r="AE66" s="32"/>
    </row>
    <row r="67" spans="3:31">
      <c r="C67" s="95">
        <v>42690</v>
      </c>
      <c r="D67" s="95" t="s">
        <v>371</v>
      </c>
      <c r="E67" s="44">
        <v>-1</v>
      </c>
      <c r="F67" s="44">
        <v>0</v>
      </c>
      <c r="G67" s="44">
        <v>5</v>
      </c>
      <c r="H67" s="44">
        <v>4</v>
      </c>
      <c r="I67" s="44">
        <v>0</v>
      </c>
      <c r="J67" s="44">
        <v>8</v>
      </c>
      <c r="K67" s="44">
        <v>0</v>
      </c>
      <c r="L67" s="44">
        <v>1</v>
      </c>
      <c r="M67" s="32"/>
      <c r="N67" s="32"/>
      <c r="X67" s="32"/>
      <c r="Y67" s="32"/>
      <c r="Z67" s="32"/>
      <c r="AA67" s="32"/>
      <c r="AB67" s="32"/>
      <c r="AC67" s="32"/>
      <c r="AD67" s="32"/>
      <c r="AE67" s="32"/>
    </row>
    <row r="68" spans="3:31">
      <c r="C68" s="95">
        <v>42690</v>
      </c>
      <c r="D68" s="95" t="s">
        <v>376</v>
      </c>
      <c r="E68" s="44">
        <v>-2168</v>
      </c>
      <c r="F68" s="44">
        <v>169</v>
      </c>
      <c r="G68" s="44">
        <v>5</v>
      </c>
      <c r="H68" s="44">
        <v>-1994</v>
      </c>
      <c r="I68" s="44">
        <v>620</v>
      </c>
      <c r="J68" s="44">
        <v>0</v>
      </c>
      <c r="K68" s="44">
        <v>261</v>
      </c>
      <c r="L68" s="44">
        <v>0</v>
      </c>
      <c r="M68" s="32"/>
      <c r="N68" s="32"/>
      <c r="X68" s="32"/>
      <c r="Y68" s="32"/>
      <c r="Z68" s="32"/>
      <c r="AA68" s="32"/>
      <c r="AB68" s="32"/>
      <c r="AC68" s="32"/>
      <c r="AD68" s="32"/>
      <c r="AE68" s="32"/>
    </row>
    <row r="69" spans="3:31">
      <c r="C69" s="95">
        <v>42690</v>
      </c>
      <c r="D69" s="95" t="s">
        <v>427</v>
      </c>
      <c r="E69" s="44">
        <v>-2074</v>
      </c>
      <c r="F69" s="44">
        <v>-15</v>
      </c>
      <c r="G69" s="44">
        <v>236</v>
      </c>
      <c r="H69" s="44">
        <v>-1853</v>
      </c>
      <c r="I69" s="44">
        <v>20</v>
      </c>
      <c r="J69" s="44">
        <v>0</v>
      </c>
      <c r="K69" s="44">
        <v>58</v>
      </c>
      <c r="L69" s="44">
        <v>0</v>
      </c>
      <c r="M69" s="32"/>
      <c r="N69" s="32"/>
      <c r="X69" s="32"/>
      <c r="Y69" s="32"/>
      <c r="Z69" s="32"/>
      <c r="AA69" s="32"/>
      <c r="AB69" s="32"/>
      <c r="AC69" s="32"/>
      <c r="AD69" s="32"/>
      <c r="AE69" s="32"/>
    </row>
    <row r="70" spans="3:31">
      <c r="C70" s="95">
        <v>42690</v>
      </c>
      <c r="D70" s="95" t="s">
        <v>375</v>
      </c>
      <c r="E70" s="44">
        <v>695</v>
      </c>
      <c r="F70" s="44">
        <v>599</v>
      </c>
      <c r="G70" s="44">
        <v>-491</v>
      </c>
      <c r="H70" s="44">
        <v>803</v>
      </c>
      <c r="I70" s="44">
        <v>0</v>
      </c>
      <c r="J70" s="44">
        <v>345</v>
      </c>
      <c r="K70" s="44">
        <v>398</v>
      </c>
      <c r="L70" s="44">
        <v>0</v>
      </c>
      <c r="M70" s="32"/>
      <c r="N70" s="32"/>
      <c r="X70" s="32"/>
      <c r="Y70" s="32"/>
      <c r="Z70" s="32"/>
      <c r="AA70" s="32"/>
      <c r="AB70" s="44"/>
      <c r="AC70" s="32"/>
      <c r="AD70" s="32"/>
      <c r="AE70" s="32"/>
    </row>
    <row r="71" spans="3:31">
      <c r="C71" s="95">
        <v>42690</v>
      </c>
      <c r="D71" s="95" t="s">
        <v>428</v>
      </c>
      <c r="E71" s="44">
        <v>-381</v>
      </c>
      <c r="F71" s="44">
        <v>0</v>
      </c>
      <c r="G71" s="44">
        <v>143</v>
      </c>
      <c r="H71" s="44">
        <v>-238</v>
      </c>
      <c r="I71" s="44">
        <v>417</v>
      </c>
      <c r="J71" s="44">
        <v>0</v>
      </c>
      <c r="K71" s="44">
        <v>0</v>
      </c>
      <c r="L71" s="44">
        <v>270</v>
      </c>
      <c r="M71" s="32"/>
      <c r="N71" s="32"/>
      <c r="X71" s="32"/>
      <c r="Y71" s="32"/>
      <c r="Z71" s="32"/>
      <c r="AA71" s="32"/>
      <c r="AB71" s="32"/>
      <c r="AC71" s="32"/>
      <c r="AD71" s="32"/>
      <c r="AE71" s="32"/>
    </row>
    <row r="72" spans="3:31">
      <c r="C72" s="95">
        <v>42690</v>
      </c>
      <c r="D72" s="95" t="s">
        <v>372</v>
      </c>
      <c r="E72" s="44">
        <v>-4170</v>
      </c>
      <c r="F72" s="44">
        <v>-2500</v>
      </c>
      <c r="G72" s="44">
        <v>-3008</v>
      </c>
      <c r="H72" s="44">
        <v>-9678</v>
      </c>
      <c r="I72" s="44">
        <v>0</v>
      </c>
      <c r="J72" s="44">
        <v>1728</v>
      </c>
      <c r="K72" s="44">
        <v>0</v>
      </c>
      <c r="L72" s="44">
        <v>37</v>
      </c>
      <c r="M72" s="32"/>
      <c r="N72" s="32"/>
      <c r="X72" s="32"/>
      <c r="Y72" s="32"/>
      <c r="Z72" s="32"/>
      <c r="AA72" s="32"/>
      <c r="AB72" s="32"/>
      <c r="AC72" s="32"/>
      <c r="AD72" s="32"/>
      <c r="AE72" s="32"/>
    </row>
    <row r="73" spans="3:31">
      <c r="C73" s="95">
        <v>42690</v>
      </c>
      <c r="D73" s="95" t="s">
        <v>429</v>
      </c>
      <c r="E73" s="44">
        <v>-345</v>
      </c>
      <c r="F73" s="44">
        <v>0</v>
      </c>
      <c r="G73" s="44">
        <v>0</v>
      </c>
      <c r="H73" s="44">
        <v>-345</v>
      </c>
      <c r="I73" s="44">
        <v>67</v>
      </c>
      <c r="J73" s="44">
        <v>0</v>
      </c>
      <c r="K73" s="44">
        <v>11</v>
      </c>
      <c r="L73" s="44">
        <v>0</v>
      </c>
      <c r="M73" s="32"/>
      <c r="N73" s="32"/>
      <c r="X73" s="32"/>
      <c r="Y73" s="32"/>
      <c r="Z73" s="32"/>
      <c r="AA73" s="32"/>
      <c r="AB73" s="44"/>
      <c r="AC73" s="32"/>
      <c r="AD73" s="32"/>
      <c r="AE73" s="32"/>
    </row>
    <row r="74" spans="3:31">
      <c r="C74" s="95">
        <v>42690</v>
      </c>
      <c r="D74" s="95" t="s">
        <v>430</v>
      </c>
      <c r="E74" s="44">
        <v>5</v>
      </c>
      <c r="F74" s="44">
        <v>0</v>
      </c>
      <c r="G74" s="44">
        <v>0</v>
      </c>
      <c r="H74" s="44">
        <v>5</v>
      </c>
      <c r="I74" s="44">
        <v>0</v>
      </c>
      <c r="J74" s="44">
        <v>3</v>
      </c>
      <c r="K74" s="44">
        <v>0</v>
      </c>
      <c r="L74" s="44">
        <v>0</v>
      </c>
      <c r="M74" s="32"/>
      <c r="N74" s="32"/>
      <c r="X74" s="32"/>
      <c r="Y74" s="32"/>
      <c r="Z74" s="32"/>
      <c r="AA74" s="32"/>
      <c r="AB74" s="32"/>
      <c r="AC74" s="32"/>
      <c r="AD74" s="32"/>
      <c r="AE74" s="32"/>
    </row>
    <row r="75" spans="3:31">
      <c r="C75" s="95">
        <v>42690</v>
      </c>
      <c r="D75" s="95" t="s">
        <v>431</v>
      </c>
      <c r="E75" s="44">
        <v>93</v>
      </c>
      <c r="F75" s="44">
        <v>0</v>
      </c>
      <c r="G75" s="44">
        <v>-9</v>
      </c>
      <c r="H75" s="44">
        <v>84</v>
      </c>
      <c r="I75" s="44">
        <v>119</v>
      </c>
      <c r="J75" s="44">
        <v>0</v>
      </c>
      <c r="K75" s="44">
        <v>0</v>
      </c>
      <c r="L75" s="44">
        <v>1</v>
      </c>
      <c r="M75" s="32"/>
      <c r="N75" s="32"/>
      <c r="X75" s="32"/>
      <c r="Y75" s="32"/>
      <c r="Z75" s="32"/>
      <c r="AA75" s="32"/>
      <c r="AB75" s="32"/>
      <c r="AC75" s="32"/>
      <c r="AD75" s="32"/>
      <c r="AE75" s="32"/>
    </row>
    <row r="76" spans="3:31">
      <c r="C76" s="95">
        <v>42690</v>
      </c>
      <c r="D76" s="95" t="s">
        <v>432</v>
      </c>
      <c r="E76" s="32">
        <v>1</v>
      </c>
      <c r="F76" s="32">
        <v>0</v>
      </c>
      <c r="G76" s="44">
        <v>-6</v>
      </c>
      <c r="H76" s="32">
        <v>-5</v>
      </c>
      <c r="I76" s="32"/>
      <c r="J76" s="32"/>
      <c r="K76" s="32"/>
      <c r="L76" s="32"/>
      <c r="M76" s="32"/>
      <c r="N76" s="32"/>
      <c r="X76" s="32"/>
      <c r="Y76" s="32"/>
      <c r="Z76" s="32"/>
      <c r="AA76" s="32"/>
      <c r="AB76" s="32"/>
      <c r="AC76" s="32"/>
      <c r="AD76" s="32"/>
      <c r="AE76" s="32"/>
    </row>
    <row r="77" spans="3:31">
      <c r="C77" s="95">
        <v>42690</v>
      </c>
      <c r="D77" s="95" t="s">
        <v>433</v>
      </c>
      <c r="E77" s="44">
        <v>64</v>
      </c>
      <c r="F77" s="32">
        <v>0</v>
      </c>
      <c r="G77" s="44">
        <v>3</v>
      </c>
      <c r="H77" s="44">
        <v>67</v>
      </c>
      <c r="I77" s="32">
        <v>27</v>
      </c>
      <c r="J77" s="44">
        <v>0</v>
      </c>
      <c r="K77" s="32">
        <v>0</v>
      </c>
      <c r="L77" s="32">
        <v>0</v>
      </c>
      <c r="M77" s="32"/>
      <c r="N77" s="32"/>
      <c r="X77" s="32"/>
      <c r="Y77" s="32"/>
      <c r="Z77" s="32"/>
      <c r="AA77" s="32"/>
      <c r="AB77" s="32"/>
      <c r="AC77" s="32"/>
      <c r="AD77" s="32"/>
      <c r="AE77" s="32"/>
    </row>
    <row r="78" spans="3:31">
      <c r="C78" s="95">
        <v>42690</v>
      </c>
      <c r="D78" s="95" t="s">
        <v>434</v>
      </c>
      <c r="E78" s="32">
        <v>-88</v>
      </c>
      <c r="F78" s="44">
        <v>0</v>
      </c>
      <c r="G78" s="32">
        <v>0</v>
      </c>
      <c r="H78" s="44">
        <v>-88</v>
      </c>
      <c r="I78" s="32"/>
      <c r="J78" s="44"/>
      <c r="K78" s="32"/>
      <c r="L78" s="44"/>
      <c r="M78" s="32"/>
      <c r="N78" s="32"/>
      <c r="X78" s="44"/>
      <c r="Y78" s="32"/>
      <c r="Z78" s="32"/>
      <c r="AA78" s="32"/>
      <c r="AB78" s="44"/>
      <c r="AC78" s="32"/>
      <c r="AD78" s="32"/>
      <c r="AE78" s="32"/>
    </row>
    <row r="79" spans="3:31">
      <c r="C79" s="95">
        <v>42690</v>
      </c>
      <c r="D79" s="95" t="s">
        <v>435</v>
      </c>
      <c r="E79" s="32">
        <v>-135</v>
      </c>
      <c r="F79" s="32">
        <v>-22</v>
      </c>
      <c r="G79" s="32">
        <v>-21</v>
      </c>
      <c r="H79" s="44">
        <v>-178</v>
      </c>
      <c r="I79" s="32">
        <v>14</v>
      </c>
      <c r="J79" s="32">
        <v>0</v>
      </c>
      <c r="K79" s="32">
        <v>65</v>
      </c>
      <c r="L79" s="32">
        <v>0</v>
      </c>
      <c r="M79" s="32"/>
      <c r="N79" s="32"/>
      <c r="X79" s="32"/>
      <c r="Y79" s="32"/>
      <c r="Z79" s="32"/>
      <c r="AA79" s="32"/>
      <c r="AB79" s="32"/>
      <c r="AC79" s="32"/>
      <c r="AD79" s="32"/>
      <c r="AE79" s="32"/>
    </row>
    <row r="80" spans="3:31">
      <c r="C80" s="95">
        <v>42690</v>
      </c>
      <c r="D80" s="95" t="s">
        <v>436</v>
      </c>
      <c r="E80" s="44">
        <v>181</v>
      </c>
      <c r="F80" s="32">
        <v>-10</v>
      </c>
      <c r="G80" s="32">
        <v>60</v>
      </c>
      <c r="H80" s="44">
        <v>231</v>
      </c>
      <c r="I80" s="32">
        <v>0</v>
      </c>
      <c r="J80" s="32">
        <v>28</v>
      </c>
      <c r="K80" s="32">
        <v>0</v>
      </c>
      <c r="L80" s="44">
        <v>12</v>
      </c>
      <c r="M80" s="32"/>
      <c r="N80" s="32"/>
      <c r="X80" s="32"/>
      <c r="Y80" s="32"/>
      <c r="Z80" s="32"/>
      <c r="AA80" s="32"/>
      <c r="AB80" s="32"/>
      <c r="AC80" s="32"/>
      <c r="AD80" s="32"/>
      <c r="AE80" s="32"/>
    </row>
    <row r="81" spans="3:31">
      <c r="C81" s="95">
        <v>42690</v>
      </c>
      <c r="D81" s="95" t="s">
        <v>437</v>
      </c>
      <c r="E81" s="44">
        <v>-14</v>
      </c>
      <c r="F81" s="32">
        <v>0</v>
      </c>
      <c r="G81" s="44">
        <v>0</v>
      </c>
      <c r="H81" s="44">
        <v>-14</v>
      </c>
      <c r="I81" s="32">
        <v>27</v>
      </c>
      <c r="J81" s="44">
        <v>0</v>
      </c>
      <c r="K81" s="32">
        <v>7</v>
      </c>
      <c r="L81" s="44">
        <v>0</v>
      </c>
      <c r="M81" s="32"/>
      <c r="N81" s="32"/>
      <c r="X81" s="44"/>
      <c r="Y81" s="32"/>
      <c r="Z81" s="32"/>
      <c r="AA81" s="32"/>
      <c r="AB81" s="44"/>
      <c r="AC81" s="32"/>
      <c r="AD81" s="32"/>
      <c r="AE81" s="32"/>
    </row>
    <row r="82" spans="3:31">
      <c r="C82" s="95">
        <v>42690</v>
      </c>
      <c r="D82" s="95" t="s">
        <v>438</v>
      </c>
      <c r="E82" s="44">
        <v>-73</v>
      </c>
      <c r="F82" s="32">
        <v>0</v>
      </c>
      <c r="G82" s="32">
        <v>0</v>
      </c>
      <c r="H82" s="44">
        <v>-73</v>
      </c>
      <c r="I82" s="32">
        <v>12</v>
      </c>
      <c r="J82" s="44">
        <v>0</v>
      </c>
      <c r="K82" s="32">
        <v>0</v>
      </c>
      <c r="L82" s="44">
        <v>2</v>
      </c>
      <c r="M82" s="32"/>
      <c r="N82" s="32"/>
      <c r="X82" s="32"/>
      <c r="Y82" s="32"/>
      <c r="Z82" s="32"/>
      <c r="AA82" s="32"/>
      <c r="AB82" s="32"/>
      <c r="AC82" s="32"/>
      <c r="AD82" s="32"/>
      <c r="AE82" s="32"/>
    </row>
    <row r="83" spans="3:31">
      <c r="C83" s="95">
        <v>42690</v>
      </c>
      <c r="D83" s="95" t="s">
        <v>439</v>
      </c>
      <c r="E83" s="44">
        <v>-95</v>
      </c>
      <c r="F83" s="32">
        <v>0</v>
      </c>
      <c r="G83" s="44">
        <v>2</v>
      </c>
      <c r="H83" s="44">
        <v>-93</v>
      </c>
      <c r="I83" s="44">
        <v>110</v>
      </c>
      <c r="J83" s="32">
        <v>0</v>
      </c>
      <c r="K83" s="32">
        <v>0</v>
      </c>
      <c r="L83" s="44">
        <v>57</v>
      </c>
      <c r="M83" s="32"/>
      <c r="N83" s="32"/>
      <c r="X83" s="32"/>
      <c r="Y83" s="32"/>
      <c r="Z83" s="32"/>
      <c r="AA83" s="32"/>
      <c r="AB83" s="32"/>
      <c r="AC83" s="32"/>
      <c r="AD83" s="32"/>
      <c r="AE83" s="32"/>
    </row>
    <row r="84" spans="3:31">
      <c r="C84" s="95">
        <v>42690</v>
      </c>
      <c r="D84" s="95" t="s">
        <v>374</v>
      </c>
      <c r="E84" s="44">
        <v>-1208</v>
      </c>
      <c r="F84" s="32">
        <v>55</v>
      </c>
      <c r="G84" s="44">
        <v>121</v>
      </c>
      <c r="H84" s="44">
        <v>-1032</v>
      </c>
      <c r="I84" s="32">
        <v>0</v>
      </c>
      <c r="J84" s="44">
        <v>137</v>
      </c>
      <c r="K84" s="32">
        <v>0</v>
      </c>
      <c r="L84" s="32">
        <v>15</v>
      </c>
      <c r="M84" s="32"/>
      <c r="N84" s="32"/>
      <c r="X84" s="32"/>
      <c r="Y84" s="32"/>
      <c r="Z84" s="32"/>
      <c r="AA84" s="32"/>
      <c r="AB84" s="32"/>
      <c r="AC84" s="32"/>
      <c r="AD84" s="32"/>
      <c r="AE84" s="32"/>
    </row>
    <row r="85" spans="3:31" ht="17.25" thickBot="1">
      <c r="C85" s="95">
        <v>42690</v>
      </c>
      <c r="D85" s="95" t="s">
        <v>440</v>
      </c>
      <c r="E85" s="44">
        <v>14</v>
      </c>
      <c r="F85" s="32">
        <v>0</v>
      </c>
      <c r="G85" s="44">
        <v>3</v>
      </c>
      <c r="H85" s="44">
        <v>17</v>
      </c>
      <c r="I85" s="44">
        <v>0</v>
      </c>
      <c r="J85" s="44">
        <v>70</v>
      </c>
      <c r="K85" s="44">
        <v>2</v>
      </c>
      <c r="L85" s="32">
        <v>0</v>
      </c>
      <c r="M85" s="37"/>
      <c r="N85" s="37"/>
      <c r="X85" s="37"/>
      <c r="Y85" s="37"/>
      <c r="Z85" s="37"/>
      <c r="AA85" s="37"/>
      <c r="AB85" s="37"/>
      <c r="AC85" s="37"/>
      <c r="AD85" s="37"/>
      <c r="AE85" s="37"/>
    </row>
    <row r="86" spans="3:31">
      <c r="C86" s="95">
        <v>42690</v>
      </c>
      <c r="D86" s="95" t="s">
        <v>373</v>
      </c>
      <c r="E86" s="44">
        <v>-12</v>
      </c>
      <c r="F86" s="32">
        <v>0</v>
      </c>
      <c r="G86" s="44">
        <v>-1</v>
      </c>
      <c r="H86" s="44">
        <v>-13</v>
      </c>
      <c r="I86" s="44">
        <v>17</v>
      </c>
      <c r="J86" s="32">
        <v>0</v>
      </c>
      <c r="K86" s="32">
        <v>0</v>
      </c>
      <c r="L86" s="32">
        <v>9</v>
      </c>
    </row>
    <row r="87" spans="3:31">
      <c r="C87" s="95">
        <v>42690</v>
      </c>
      <c r="D87" s="95" t="s">
        <v>377</v>
      </c>
      <c r="E87" s="44">
        <v>-904</v>
      </c>
      <c r="F87" s="44">
        <v>-30</v>
      </c>
      <c r="G87" s="44">
        <v>50</v>
      </c>
      <c r="H87" s="44">
        <v>-884</v>
      </c>
      <c r="I87" s="44">
        <v>149</v>
      </c>
      <c r="J87" s="32">
        <v>0</v>
      </c>
      <c r="K87" s="32">
        <v>0</v>
      </c>
      <c r="L87" s="32">
        <v>8</v>
      </c>
    </row>
    <row r="88" spans="3:31">
      <c r="C88" s="95">
        <v>42690</v>
      </c>
      <c r="D88" s="95" t="s">
        <v>378</v>
      </c>
      <c r="E88" s="44">
        <v>-11577</v>
      </c>
      <c r="F88" s="44">
        <v>257</v>
      </c>
      <c r="G88" s="44">
        <v>1204</v>
      </c>
      <c r="H88" s="44">
        <v>-10116</v>
      </c>
      <c r="I88" s="44">
        <v>0</v>
      </c>
      <c r="J88" s="44">
        <v>127</v>
      </c>
      <c r="K88" s="32">
        <v>100</v>
      </c>
      <c r="L88" s="32">
        <v>0</v>
      </c>
    </row>
    <row r="89" spans="3:31">
      <c r="C89" s="95">
        <v>42690</v>
      </c>
      <c r="D89" s="95" t="s">
        <v>379</v>
      </c>
      <c r="E89" s="44">
        <v>-137</v>
      </c>
      <c r="F89" s="44">
        <v>-33</v>
      </c>
      <c r="G89" s="44">
        <v>25</v>
      </c>
      <c r="H89" s="44">
        <v>-145</v>
      </c>
      <c r="I89" s="44">
        <v>0</v>
      </c>
      <c r="J89" s="44">
        <v>13</v>
      </c>
      <c r="K89" s="32">
        <v>0</v>
      </c>
      <c r="L89" s="44">
        <v>2</v>
      </c>
    </row>
    <row r="90" spans="3:31">
      <c r="C90" s="95">
        <v>42690</v>
      </c>
      <c r="D90" s="95" t="s">
        <v>501</v>
      </c>
      <c r="E90" s="44">
        <v>-27</v>
      </c>
      <c r="F90" s="32">
        <v>0</v>
      </c>
      <c r="G90" s="32">
        <v>-4</v>
      </c>
      <c r="H90" s="44">
        <v>-31</v>
      </c>
      <c r="I90" s="32">
        <v>0</v>
      </c>
      <c r="J90" s="32">
        <v>4</v>
      </c>
      <c r="K90" s="32">
        <v>2</v>
      </c>
      <c r="L90" s="32">
        <v>0</v>
      </c>
    </row>
    <row r="91" spans="3:31">
      <c r="C91" s="95">
        <v>42690</v>
      </c>
      <c r="D91" s="95" t="s">
        <v>517</v>
      </c>
      <c r="E91" s="44">
        <v>-15866</v>
      </c>
      <c r="F91" s="44">
        <v>-104</v>
      </c>
      <c r="G91" s="44">
        <v>249</v>
      </c>
      <c r="H91" s="44">
        <v>-15721</v>
      </c>
      <c r="I91" s="44">
        <v>1023</v>
      </c>
      <c r="J91" s="44">
        <v>0</v>
      </c>
      <c r="K91" s="32">
        <v>0</v>
      </c>
      <c r="L91" s="32">
        <v>110</v>
      </c>
    </row>
    <row r="92" spans="3:31">
      <c r="C92" s="95">
        <v>42690</v>
      </c>
      <c r="D92" s="95" t="s">
        <v>519</v>
      </c>
      <c r="E92" s="44">
        <v>-426</v>
      </c>
      <c r="F92" s="44">
        <v>0</v>
      </c>
      <c r="G92" s="44">
        <v>0</v>
      </c>
      <c r="H92" s="44">
        <v>-426</v>
      </c>
      <c r="I92" s="44">
        <v>0</v>
      </c>
      <c r="J92" s="44">
        <v>13</v>
      </c>
      <c r="K92" s="44">
        <v>0</v>
      </c>
      <c r="L92" s="32">
        <v>0</v>
      </c>
    </row>
    <row r="93" spans="3:31">
      <c r="C93" s="95">
        <v>42690</v>
      </c>
      <c r="D93" s="95" t="s">
        <v>628</v>
      </c>
      <c r="E93" s="44">
        <v>-35</v>
      </c>
      <c r="F93" s="32">
        <v>0</v>
      </c>
      <c r="G93" s="44">
        <v>-3</v>
      </c>
      <c r="H93" s="44">
        <v>-38</v>
      </c>
      <c r="I93" s="32">
        <v>12</v>
      </c>
      <c r="J93" s="32">
        <v>0</v>
      </c>
      <c r="K93" s="32">
        <v>0</v>
      </c>
      <c r="L93" s="44">
        <v>3</v>
      </c>
    </row>
    <row r="94" spans="3:31">
      <c r="C94" s="95">
        <v>42690</v>
      </c>
      <c r="D94" s="95" t="s">
        <v>498</v>
      </c>
      <c r="E94" s="44">
        <v>0</v>
      </c>
      <c r="F94" s="44">
        <v>0</v>
      </c>
      <c r="G94" s="44">
        <v>0</v>
      </c>
      <c r="H94" s="44">
        <v>0</v>
      </c>
      <c r="I94" s="44">
        <v>0</v>
      </c>
      <c r="J94" s="44">
        <v>0</v>
      </c>
      <c r="K94" s="32">
        <v>0</v>
      </c>
      <c r="L94" s="44">
        <v>0</v>
      </c>
    </row>
    <row r="95" spans="3:31">
      <c r="C95" s="95">
        <v>42690</v>
      </c>
      <c r="D95" s="95" t="s">
        <v>1331</v>
      </c>
      <c r="E95" s="44">
        <v>2446</v>
      </c>
      <c r="F95" s="44">
        <v>0</v>
      </c>
      <c r="G95" s="44">
        <v>153</v>
      </c>
      <c r="H95" s="44">
        <v>2599</v>
      </c>
      <c r="I95" s="44">
        <v>0</v>
      </c>
      <c r="J95" s="44">
        <v>908</v>
      </c>
      <c r="K95" s="44">
        <v>0</v>
      </c>
      <c r="L95" s="44">
        <v>50</v>
      </c>
    </row>
    <row r="96" spans="3:31">
      <c r="C96" s="95">
        <v>42689</v>
      </c>
      <c r="D96" s="95" t="s">
        <v>426</v>
      </c>
      <c r="E96" s="44">
        <v>47</v>
      </c>
      <c r="F96" s="44">
        <v>0</v>
      </c>
      <c r="G96" s="44">
        <v>0</v>
      </c>
      <c r="H96" s="44">
        <v>47</v>
      </c>
      <c r="I96" s="44">
        <v>66</v>
      </c>
      <c r="J96" s="44">
        <v>0</v>
      </c>
      <c r="K96" s="44">
        <v>24</v>
      </c>
      <c r="L96" s="44">
        <v>0</v>
      </c>
    </row>
    <row r="97" spans="3:12">
      <c r="C97" s="95">
        <v>42689</v>
      </c>
      <c r="D97" s="95" t="s">
        <v>371</v>
      </c>
      <c r="E97" s="44">
        <v>-16</v>
      </c>
      <c r="F97" s="44">
        <v>0</v>
      </c>
      <c r="G97" s="44">
        <v>-3</v>
      </c>
      <c r="H97" s="44">
        <v>-19</v>
      </c>
      <c r="I97" s="44">
        <v>0</v>
      </c>
      <c r="J97" s="44">
        <v>2</v>
      </c>
      <c r="K97" s="32">
        <v>0</v>
      </c>
      <c r="L97" s="44">
        <v>0</v>
      </c>
    </row>
    <row r="98" spans="3:12">
      <c r="C98" s="95">
        <v>42689</v>
      </c>
      <c r="D98" s="95" t="s">
        <v>376</v>
      </c>
      <c r="E98" s="44">
        <v>-3885</v>
      </c>
      <c r="F98" s="44">
        <v>-156</v>
      </c>
      <c r="G98" s="44">
        <v>121</v>
      </c>
      <c r="H98" s="44">
        <v>-3920</v>
      </c>
      <c r="I98" s="44">
        <v>782</v>
      </c>
      <c r="J98" s="44">
        <v>0</v>
      </c>
      <c r="K98" s="32">
        <v>0</v>
      </c>
      <c r="L98" s="44">
        <v>751</v>
      </c>
    </row>
    <row r="99" spans="3:12">
      <c r="C99" s="95">
        <v>42689</v>
      </c>
      <c r="D99" s="95" t="s">
        <v>427</v>
      </c>
      <c r="E99" s="44">
        <v>-4047</v>
      </c>
      <c r="F99" s="44">
        <v>-174</v>
      </c>
      <c r="G99" s="44">
        <v>-115</v>
      </c>
      <c r="H99" s="44">
        <v>-4336</v>
      </c>
      <c r="I99" s="44">
        <v>211</v>
      </c>
      <c r="J99" s="44">
        <v>0</v>
      </c>
      <c r="K99" s="44">
        <v>0</v>
      </c>
      <c r="L99" s="44">
        <v>46</v>
      </c>
    </row>
    <row r="100" spans="3:12">
      <c r="C100" s="95">
        <v>42689</v>
      </c>
      <c r="D100" s="95" t="s">
        <v>375</v>
      </c>
      <c r="E100" s="44">
        <v>5927</v>
      </c>
      <c r="F100" s="44">
        <v>0</v>
      </c>
      <c r="G100" s="44">
        <v>690</v>
      </c>
      <c r="H100" s="44">
        <v>6617</v>
      </c>
      <c r="I100" s="44">
        <v>539</v>
      </c>
      <c r="J100" s="44">
        <v>0</v>
      </c>
      <c r="K100" s="44">
        <v>715</v>
      </c>
      <c r="L100" s="32">
        <v>0</v>
      </c>
    </row>
    <row r="101" spans="3:12">
      <c r="C101" s="95">
        <v>42689</v>
      </c>
      <c r="D101" s="95" t="s">
        <v>428</v>
      </c>
      <c r="E101" s="44">
        <v>-1182</v>
      </c>
      <c r="F101" s="32">
        <v>-257</v>
      </c>
      <c r="G101" s="32">
        <v>-115</v>
      </c>
      <c r="H101" s="44">
        <v>-1554</v>
      </c>
      <c r="I101" s="32">
        <v>61</v>
      </c>
      <c r="J101" s="32">
        <v>0</v>
      </c>
      <c r="K101" s="32">
        <v>0</v>
      </c>
      <c r="L101" s="32">
        <v>602</v>
      </c>
    </row>
    <row r="102" spans="3:12">
      <c r="C102" s="95">
        <v>42689</v>
      </c>
      <c r="D102" s="95" t="s">
        <v>372</v>
      </c>
      <c r="E102" s="44">
        <v>-19956</v>
      </c>
      <c r="F102" s="32">
        <v>-151</v>
      </c>
      <c r="G102" s="44">
        <v>2952</v>
      </c>
      <c r="H102" s="44">
        <v>-17155</v>
      </c>
      <c r="I102" s="44">
        <v>5547</v>
      </c>
      <c r="J102" s="32">
        <v>0</v>
      </c>
      <c r="K102" s="32">
        <v>936</v>
      </c>
      <c r="L102" s="32">
        <v>0</v>
      </c>
    </row>
    <row r="103" spans="3:12">
      <c r="C103" s="95">
        <v>42689</v>
      </c>
      <c r="D103" s="95" t="s">
        <v>429</v>
      </c>
      <c r="E103" s="44">
        <v>-1059</v>
      </c>
      <c r="F103" s="32">
        <v>0</v>
      </c>
      <c r="G103" s="32">
        <v>-2</v>
      </c>
      <c r="H103" s="44">
        <v>-1061</v>
      </c>
      <c r="I103" s="32">
        <v>78</v>
      </c>
      <c r="J103" s="32">
        <v>0</v>
      </c>
      <c r="K103" s="32">
        <v>16</v>
      </c>
      <c r="L103" s="32">
        <v>0</v>
      </c>
    </row>
    <row r="104" spans="3:12">
      <c r="C104" s="95">
        <v>42689</v>
      </c>
      <c r="D104" s="95" t="s">
        <v>430</v>
      </c>
      <c r="E104" s="44">
        <v>-5</v>
      </c>
      <c r="F104" s="44">
        <v>0</v>
      </c>
      <c r="G104" s="32">
        <v>0</v>
      </c>
      <c r="H104" s="44">
        <v>-5</v>
      </c>
      <c r="I104" s="44">
        <v>1</v>
      </c>
      <c r="J104" s="32">
        <v>0</v>
      </c>
      <c r="K104" s="32">
        <v>0</v>
      </c>
      <c r="L104" s="32">
        <v>0</v>
      </c>
    </row>
    <row r="105" spans="3:12">
      <c r="C105" s="95">
        <v>42689</v>
      </c>
      <c r="D105" s="95" t="s">
        <v>431</v>
      </c>
      <c r="E105" s="32">
        <v>52</v>
      </c>
      <c r="F105" s="32">
        <v>0</v>
      </c>
      <c r="G105" s="32">
        <v>24</v>
      </c>
      <c r="H105" s="32">
        <v>76</v>
      </c>
      <c r="I105" s="32">
        <v>67</v>
      </c>
      <c r="J105" s="32">
        <v>0</v>
      </c>
      <c r="K105" s="32">
        <v>0</v>
      </c>
      <c r="L105" s="32">
        <v>0</v>
      </c>
    </row>
    <row r="106" spans="3:12">
      <c r="C106" s="95">
        <v>42689</v>
      </c>
      <c r="D106" s="95" t="s">
        <v>432</v>
      </c>
      <c r="E106" s="44">
        <v>-10</v>
      </c>
      <c r="F106" s="32">
        <v>0</v>
      </c>
      <c r="G106" s="32">
        <v>3</v>
      </c>
      <c r="H106" s="32">
        <v>-7</v>
      </c>
      <c r="I106" s="32"/>
      <c r="J106" s="32"/>
      <c r="K106" s="32"/>
      <c r="L106" s="32"/>
    </row>
    <row r="107" spans="3:12">
      <c r="C107" s="95">
        <v>42689</v>
      </c>
      <c r="D107" s="95" t="s">
        <v>433</v>
      </c>
      <c r="E107" s="32">
        <v>29</v>
      </c>
      <c r="F107" s="44">
        <v>18</v>
      </c>
      <c r="G107" s="32">
        <v>14</v>
      </c>
      <c r="H107" s="44">
        <v>61</v>
      </c>
      <c r="I107" s="32">
        <v>68</v>
      </c>
      <c r="J107" s="32">
        <v>0</v>
      </c>
      <c r="K107" s="32">
        <v>0</v>
      </c>
      <c r="L107" s="32">
        <v>0</v>
      </c>
    </row>
    <row r="108" spans="3:12">
      <c r="C108" s="95">
        <v>42689</v>
      </c>
      <c r="D108" s="95" t="s">
        <v>434</v>
      </c>
      <c r="E108" s="44">
        <v>96</v>
      </c>
      <c r="F108" s="32">
        <v>0</v>
      </c>
      <c r="G108" s="32">
        <v>0</v>
      </c>
      <c r="H108" s="44">
        <v>96</v>
      </c>
      <c r="I108" s="32"/>
      <c r="J108" s="32"/>
      <c r="K108" s="32"/>
      <c r="L108" s="32"/>
    </row>
    <row r="109" spans="3:12">
      <c r="C109" s="95">
        <v>42689</v>
      </c>
      <c r="D109" s="95" t="s">
        <v>435</v>
      </c>
      <c r="E109" s="44">
        <v>-59</v>
      </c>
      <c r="F109" s="44">
        <v>-11</v>
      </c>
      <c r="G109" s="32">
        <v>-17</v>
      </c>
      <c r="H109" s="44">
        <v>-87</v>
      </c>
      <c r="I109" s="32">
        <v>66</v>
      </c>
      <c r="J109" s="32">
        <v>0</v>
      </c>
      <c r="K109" s="32">
        <v>47</v>
      </c>
      <c r="L109" s="32">
        <v>0</v>
      </c>
    </row>
    <row r="110" spans="3:12">
      <c r="C110" s="95">
        <v>42689</v>
      </c>
      <c r="D110" s="95" t="s">
        <v>436</v>
      </c>
      <c r="E110" s="44">
        <v>-60</v>
      </c>
      <c r="F110" s="32">
        <v>2</v>
      </c>
      <c r="G110" s="44">
        <v>8</v>
      </c>
      <c r="H110" s="44">
        <v>-50</v>
      </c>
      <c r="I110" s="32">
        <v>26</v>
      </c>
      <c r="J110" s="32">
        <v>0</v>
      </c>
      <c r="K110" s="32">
        <v>0</v>
      </c>
      <c r="L110" s="44">
        <v>0</v>
      </c>
    </row>
    <row r="111" spans="3:12">
      <c r="C111" s="95">
        <v>42689</v>
      </c>
      <c r="D111" s="95" t="s">
        <v>437</v>
      </c>
      <c r="E111" s="44">
        <v>-26</v>
      </c>
      <c r="F111" s="32">
        <v>0</v>
      </c>
      <c r="G111" s="32">
        <v>0</v>
      </c>
      <c r="H111" s="44">
        <v>-26</v>
      </c>
      <c r="I111" s="32">
        <v>0</v>
      </c>
      <c r="J111" s="32">
        <v>15</v>
      </c>
      <c r="K111" s="32">
        <v>0</v>
      </c>
      <c r="L111" s="44">
        <v>29</v>
      </c>
    </row>
    <row r="112" spans="3:12">
      <c r="C112" s="95">
        <v>42689</v>
      </c>
      <c r="D112" s="95" t="s">
        <v>438</v>
      </c>
      <c r="E112" s="44">
        <v>-64</v>
      </c>
      <c r="F112" s="32">
        <v>-50</v>
      </c>
      <c r="G112" s="32">
        <v>0</v>
      </c>
      <c r="H112" s="44">
        <v>-114</v>
      </c>
      <c r="I112" s="32">
        <v>24</v>
      </c>
      <c r="J112" s="32">
        <v>0</v>
      </c>
      <c r="K112" s="32">
        <v>0</v>
      </c>
      <c r="L112" s="32">
        <v>2</v>
      </c>
    </row>
    <row r="113" spans="3:12">
      <c r="C113" s="95">
        <v>42689</v>
      </c>
      <c r="D113" s="95" t="s">
        <v>439</v>
      </c>
      <c r="E113" s="44">
        <v>36</v>
      </c>
      <c r="F113" s="32">
        <v>0</v>
      </c>
      <c r="G113" s="44">
        <v>-11</v>
      </c>
      <c r="H113" s="44">
        <v>25</v>
      </c>
      <c r="I113" s="44">
        <v>0</v>
      </c>
      <c r="J113" s="32">
        <v>0</v>
      </c>
      <c r="K113" s="32">
        <v>0</v>
      </c>
      <c r="L113" s="32">
        <v>25</v>
      </c>
    </row>
    <row r="114" spans="3:12">
      <c r="C114" s="95">
        <v>42689</v>
      </c>
      <c r="D114" s="95" t="s">
        <v>374</v>
      </c>
      <c r="E114" s="44">
        <v>-1726</v>
      </c>
      <c r="F114" s="32">
        <v>0</v>
      </c>
      <c r="G114" s="44">
        <v>43</v>
      </c>
      <c r="H114" s="44">
        <v>-1683</v>
      </c>
      <c r="I114" s="32">
        <v>186</v>
      </c>
      <c r="J114" s="44">
        <v>0</v>
      </c>
      <c r="K114" s="32">
        <v>2</v>
      </c>
      <c r="L114" s="32">
        <v>0</v>
      </c>
    </row>
    <row r="115" spans="3:12">
      <c r="C115" s="95">
        <v>42689</v>
      </c>
      <c r="D115" s="95" t="s">
        <v>440</v>
      </c>
      <c r="E115" s="44">
        <v>-85</v>
      </c>
      <c r="F115" s="44">
        <v>0</v>
      </c>
      <c r="G115" s="44">
        <v>0</v>
      </c>
      <c r="H115" s="44">
        <v>-85</v>
      </c>
      <c r="I115" s="44">
        <v>19</v>
      </c>
      <c r="J115" s="44">
        <v>0</v>
      </c>
      <c r="K115" s="32">
        <v>0</v>
      </c>
      <c r="L115" s="32">
        <v>0</v>
      </c>
    </row>
    <row r="116" spans="3:12">
      <c r="C116" s="95">
        <v>42689</v>
      </c>
      <c r="D116" s="95" t="s">
        <v>373</v>
      </c>
      <c r="E116" s="44">
        <v>-70</v>
      </c>
      <c r="F116" s="44">
        <v>0</v>
      </c>
      <c r="G116" s="44">
        <v>1</v>
      </c>
      <c r="H116" s="44">
        <v>-69</v>
      </c>
      <c r="I116" s="44">
        <v>86</v>
      </c>
      <c r="J116" s="32">
        <v>0</v>
      </c>
      <c r="K116" s="32">
        <v>0</v>
      </c>
      <c r="L116" s="32">
        <v>6</v>
      </c>
    </row>
    <row r="117" spans="3:12">
      <c r="C117" s="95">
        <v>42689</v>
      </c>
      <c r="D117" s="95" t="s">
        <v>377</v>
      </c>
      <c r="E117" s="44">
        <v>-285</v>
      </c>
      <c r="F117" s="44">
        <v>0</v>
      </c>
      <c r="G117" s="44">
        <v>-50</v>
      </c>
      <c r="H117" s="44">
        <v>-335</v>
      </c>
      <c r="I117" s="44">
        <v>105</v>
      </c>
      <c r="J117" s="44">
        <v>0</v>
      </c>
      <c r="K117" s="32">
        <v>149</v>
      </c>
      <c r="L117" s="32">
        <v>0</v>
      </c>
    </row>
    <row r="118" spans="3:12">
      <c r="C118" s="95">
        <v>42689</v>
      </c>
      <c r="D118" s="95" t="s">
        <v>378</v>
      </c>
      <c r="E118" s="44">
        <v>-12820</v>
      </c>
      <c r="F118" s="44">
        <v>213</v>
      </c>
      <c r="G118" s="44">
        <v>-959</v>
      </c>
      <c r="H118" s="44">
        <v>-13566</v>
      </c>
      <c r="I118" s="44">
        <v>118</v>
      </c>
      <c r="J118" s="44">
        <v>0</v>
      </c>
      <c r="K118" s="32">
        <v>59</v>
      </c>
      <c r="L118" s="32">
        <v>0</v>
      </c>
    </row>
    <row r="119" spans="3:12">
      <c r="C119" s="95">
        <v>42689</v>
      </c>
      <c r="D119" s="95" t="s">
        <v>379</v>
      </c>
      <c r="E119" s="44">
        <v>-642</v>
      </c>
      <c r="F119" s="32">
        <v>18</v>
      </c>
      <c r="G119" s="44">
        <v>9</v>
      </c>
      <c r="H119" s="44">
        <v>-615</v>
      </c>
      <c r="I119" s="44">
        <v>14</v>
      </c>
      <c r="J119" s="44">
        <v>0</v>
      </c>
      <c r="K119" s="32">
        <v>0</v>
      </c>
      <c r="L119" s="32">
        <v>2</v>
      </c>
    </row>
    <row r="120" spans="3:12">
      <c r="C120" s="95">
        <v>42689</v>
      </c>
      <c r="D120" s="95" t="s">
        <v>501</v>
      </c>
      <c r="E120" s="44">
        <v>25</v>
      </c>
      <c r="F120" s="44">
        <v>0</v>
      </c>
      <c r="G120" s="44">
        <v>1</v>
      </c>
      <c r="H120" s="44">
        <v>26</v>
      </c>
      <c r="I120" s="44">
        <v>28</v>
      </c>
      <c r="J120" s="44">
        <v>0</v>
      </c>
      <c r="K120" s="44">
        <v>0</v>
      </c>
      <c r="L120" s="44">
        <v>20</v>
      </c>
    </row>
    <row r="121" spans="3:12">
      <c r="C121" s="95">
        <v>42689</v>
      </c>
      <c r="D121" s="95" t="s">
        <v>517</v>
      </c>
      <c r="E121" s="44">
        <v>-8957</v>
      </c>
      <c r="F121" s="44">
        <v>30</v>
      </c>
      <c r="G121" s="44">
        <v>595</v>
      </c>
      <c r="H121" s="44">
        <v>-8332</v>
      </c>
      <c r="I121" s="32">
        <v>0</v>
      </c>
      <c r="J121" s="44">
        <v>4</v>
      </c>
      <c r="K121" s="32">
        <v>0</v>
      </c>
      <c r="L121" s="32">
        <v>0</v>
      </c>
    </row>
    <row r="122" spans="3:12">
      <c r="C122" s="95">
        <v>42689</v>
      </c>
      <c r="D122" s="95" t="s">
        <v>519</v>
      </c>
      <c r="E122" s="44">
        <v>-301</v>
      </c>
      <c r="F122" s="44">
        <v>0</v>
      </c>
      <c r="G122" s="44">
        <v>-36</v>
      </c>
      <c r="H122" s="44">
        <v>-337</v>
      </c>
      <c r="I122" s="44">
        <v>0</v>
      </c>
      <c r="J122" s="44">
        <v>99</v>
      </c>
      <c r="K122" s="32">
        <v>0</v>
      </c>
      <c r="L122" s="32">
        <v>14</v>
      </c>
    </row>
    <row r="123" spans="3:12">
      <c r="C123" s="95">
        <v>42689</v>
      </c>
      <c r="D123" s="95" t="s">
        <v>628</v>
      </c>
      <c r="E123" s="44">
        <v>-223</v>
      </c>
      <c r="F123" s="44">
        <v>20</v>
      </c>
      <c r="G123" s="44">
        <v>13</v>
      </c>
      <c r="H123" s="44">
        <v>-189</v>
      </c>
      <c r="I123" s="44">
        <v>40</v>
      </c>
      <c r="J123" s="44">
        <v>0</v>
      </c>
      <c r="K123" s="32">
        <v>0</v>
      </c>
      <c r="L123" s="44">
        <v>1</v>
      </c>
    </row>
    <row r="124" spans="3:12">
      <c r="C124" s="95">
        <v>42689</v>
      </c>
      <c r="D124" s="95" t="s">
        <v>498</v>
      </c>
      <c r="E124" s="44">
        <v>0</v>
      </c>
      <c r="F124" s="44">
        <v>0</v>
      </c>
      <c r="G124" s="44">
        <v>0</v>
      </c>
      <c r="H124" s="44">
        <v>0</v>
      </c>
      <c r="I124" s="44">
        <v>0</v>
      </c>
      <c r="J124" s="44">
        <v>1</v>
      </c>
      <c r="K124" s="44">
        <v>0</v>
      </c>
      <c r="L124" s="44">
        <v>0</v>
      </c>
    </row>
    <row r="125" spans="3:12">
      <c r="C125" s="95">
        <v>42689</v>
      </c>
      <c r="D125" s="95" t="s">
        <v>1331</v>
      </c>
      <c r="E125" s="44">
        <v>3822</v>
      </c>
      <c r="F125" s="44">
        <v>0</v>
      </c>
      <c r="G125" s="44">
        <v>393</v>
      </c>
      <c r="H125" s="44">
        <v>4215</v>
      </c>
      <c r="I125" s="44">
        <v>0</v>
      </c>
      <c r="J125" s="44">
        <v>37</v>
      </c>
      <c r="K125" s="32">
        <v>0</v>
      </c>
      <c r="L125" s="44">
        <v>0</v>
      </c>
    </row>
    <row r="126" spans="3:12">
      <c r="C126" s="95">
        <v>42688</v>
      </c>
      <c r="D126" s="95" t="s">
        <v>426</v>
      </c>
      <c r="E126" s="44">
        <v>-6</v>
      </c>
      <c r="F126" s="44">
        <v>0</v>
      </c>
      <c r="G126" s="44">
        <v>-2</v>
      </c>
      <c r="H126" s="44">
        <v>-8</v>
      </c>
      <c r="I126" s="44">
        <v>21</v>
      </c>
      <c r="J126" s="44">
        <v>0</v>
      </c>
      <c r="K126" s="32">
        <v>11</v>
      </c>
      <c r="L126" s="44">
        <v>0</v>
      </c>
    </row>
    <row r="127" spans="3:12">
      <c r="C127" s="95">
        <v>42688</v>
      </c>
      <c r="D127" s="95" t="s">
        <v>371</v>
      </c>
      <c r="E127" s="44">
        <v>-12</v>
      </c>
      <c r="F127" s="44">
        <v>0</v>
      </c>
      <c r="G127" s="44">
        <v>3</v>
      </c>
      <c r="H127" s="44">
        <v>-9</v>
      </c>
      <c r="I127" s="44">
        <v>0</v>
      </c>
      <c r="J127" s="44">
        <v>15</v>
      </c>
      <c r="K127" s="32">
        <v>0</v>
      </c>
      <c r="L127" s="44">
        <v>3</v>
      </c>
    </row>
    <row r="128" spans="3:12">
      <c r="C128" s="95">
        <v>42688</v>
      </c>
      <c r="D128" s="95" t="s">
        <v>376</v>
      </c>
      <c r="E128" s="44">
        <v>-1013</v>
      </c>
      <c r="F128" s="44">
        <v>-175</v>
      </c>
      <c r="G128" s="44">
        <v>-99</v>
      </c>
      <c r="H128" s="44">
        <v>-1287</v>
      </c>
      <c r="I128" s="44">
        <v>0</v>
      </c>
      <c r="J128" s="44">
        <v>73</v>
      </c>
      <c r="K128" s="44">
        <v>0</v>
      </c>
      <c r="L128" s="44">
        <v>43</v>
      </c>
    </row>
    <row r="129" spans="3:12">
      <c r="C129" s="95">
        <v>42688</v>
      </c>
      <c r="D129" s="95" t="s">
        <v>427</v>
      </c>
      <c r="E129" s="44">
        <v>-3735</v>
      </c>
      <c r="F129" s="44">
        <v>-73</v>
      </c>
      <c r="G129" s="44">
        <v>42</v>
      </c>
      <c r="H129" s="44">
        <v>-3766</v>
      </c>
      <c r="I129" s="44">
        <v>41</v>
      </c>
      <c r="J129" s="44">
        <v>0</v>
      </c>
      <c r="K129" s="44">
        <v>0</v>
      </c>
      <c r="L129" s="32">
        <v>115</v>
      </c>
    </row>
    <row r="130" spans="3:12">
      <c r="C130" s="95">
        <v>42688</v>
      </c>
      <c r="D130" s="95" t="s">
        <v>375</v>
      </c>
      <c r="E130" s="44">
        <v>-6448</v>
      </c>
      <c r="F130" s="32">
        <v>500</v>
      </c>
      <c r="G130" s="32">
        <v>29</v>
      </c>
      <c r="H130" s="44">
        <v>-5919</v>
      </c>
      <c r="I130" s="32">
        <v>787</v>
      </c>
      <c r="J130" s="32">
        <v>0</v>
      </c>
      <c r="K130" s="32">
        <v>94</v>
      </c>
      <c r="L130" s="32">
        <v>0</v>
      </c>
    </row>
    <row r="131" spans="3:12">
      <c r="C131" s="95">
        <v>42688</v>
      </c>
      <c r="D131" s="95" t="s">
        <v>428</v>
      </c>
      <c r="E131" s="44">
        <v>-598</v>
      </c>
      <c r="F131" s="32">
        <v>0</v>
      </c>
      <c r="G131" s="32">
        <v>574</v>
      </c>
      <c r="H131" s="44">
        <v>-24</v>
      </c>
      <c r="I131" s="44">
        <v>0</v>
      </c>
      <c r="J131" s="32">
        <v>178</v>
      </c>
      <c r="K131" s="32">
        <v>0</v>
      </c>
      <c r="L131" s="32">
        <v>378</v>
      </c>
    </row>
    <row r="132" spans="3:12">
      <c r="C132" s="95">
        <v>42688</v>
      </c>
      <c r="D132" s="95" t="s">
        <v>372</v>
      </c>
      <c r="E132" s="44">
        <v>-12004</v>
      </c>
      <c r="F132" s="44">
        <v>-1908</v>
      </c>
      <c r="G132" s="44">
        <v>-2446</v>
      </c>
      <c r="H132" s="44">
        <v>-16358</v>
      </c>
      <c r="I132" s="44">
        <v>5011</v>
      </c>
      <c r="J132" s="32">
        <v>0</v>
      </c>
      <c r="K132" s="32">
        <v>0</v>
      </c>
      <c r="L132" s="44">
        <v>2072</v>
      </c>
    </row>
    <row r="133" spans="3:12">
      <c r="C133" s="95">
        <v>42688</v>
      </c>
      <c r="D133" s="95" t="s">
        <v>429</v>
      </c>
      <c r="E133" s="32">
        <v>-50</v>
      </c>
      <c r="F133" s="32">
        <v>0</v>
      </c>
      <c r="G133" s="32">
        <v>-3</v>
      </c>
      <c r="H133" s="44">
        <v>-53</v>
      </c>
      <c r="I133" s="32">
        <v>0</v>
      </c>
      <c r="J133" s="32">
        <v>13</v>
      </c>
      <c r="K133" s="32">
        <v>7</v>
      </c>
      <c r="L133" s="32">
        <v>0</v>
      </c>
    </row>
    <row r="134" spans="3:12">
      <c r="C134" s="95">
        <v>42688</v>
      </c>
      <c r="D134" s="95" t="s">
        <v>430</v>
      </c>
      <c r="E134" s="32">
        <v>1</v>
      </c>
      <c r="F134" s="32">
        <v>0</v>
      </c>
      <c r="G134" s="32">
        <v>1</v>
      </c>
      <c r="H134" s="32">
        <v>2</v>
      </c>
      <c r="I134" s="32">
        <v>0</v>
      </c>
      <c r="J134" s="32">
        <v>0</v>
      </c>
      <c r="K134" s="32">
        <v>0</v>
      </c>
      <c r="L134" s="32">
        <v>0</v>
      </c>
    </row>
    <row r="135" spans="3:12">
      <c r="C135" s="95">
        <v>42688</v>
      </c>
      <c r="D135" s="95" t="s">
        <v>431</v>
      </c>
      <c r="E135" s="32">
        <v>24</v>
      </c>
      <c r="F135" s="32">
        <v>0</v>
      </c>
      <c r="G135" s="32">
        <v>21</v>
      </c>
      <c r="H135" s="44">
        <v>45</v>
      </c>
      <c r="I135" s="32">
        <v>0</v>
      </c>
      <c r="J135" s="32">
        <v>7</v>
      </c>
      <c r="K135" s="32">
        <v>1</v>
      </c>
      <c r="L135" s="32">
        <v>0</v>
      </c>
    </row>
    <row r="136" spans="3:12">
      <c r="C136" s="95">
        <v>42688</v>
      </c>
      <c r="D136" s="95" t="s">
        <v>432</v>
      </c>
      <c r="E136" s="44">
        <v>7</v>
      </c>
      <c r="F136" s="44">
        <v>0</v>
      </c>
      <c r="G136" s="32">
        <v>-10</v>
      </c>
      <c r="H136" s="44">
        <v>-3</v>
      </c>
      <c r="I136" s="32"/>
      <c r="J136" s="32"/>
      <c r="K136" s="32"/>
      <c r="L136" s="32"/>
    </row>
    <row r="137" spans="3:12">
      <c r="C137" s="95">
        <v>42688</v>
      </c>
      <c r="D137" s="95" t="s">
        <v>433</v>
      </c>
      <c r="E137" s="44">
        <v>42</v>
      </c>
      <c r="F137" s="32">
        <v>7</v>
      </c>
      <c r="G137" s="32">
        <v>1</v>
      </c>
      <c r="H137" s="44">
        <v>50</v>
      </c>
      <c r="I137" s="32">
        <v>6</v>
      </c>
      <c r="J137" s="44">
        <v>0</v>
      </c>
      <c r="K137" s="32">
        <v>0</v>
      </c>
      <c r="L137" s="44">
        <v>0</v>
      </c>
    </row>
    <row r="138" spans="3:12">
      <c r="C138" s="95">
        <v>42688</v>
      </c>
      <c r="D138" s="95" t="s">
        <v>434</v>
      </c>
      <c r="E138" s="32">
        <v>206</v>
      </c>
      <c r="F138" s="32">
        <v>0</v>
      </c>
      <c r="G138" s="32">
        <v>-2</v>
      </c>
      <c r="H138" s="32">
        <v>204</v>
      </c>
      <c r="I138" s="32"/>
      <c r="J138" s="32"/>
      <c r="K138" s="32"/>
      <c r="L138" s="32"/>
    </row>
    <row r="139" spans="3:12">
      <c r="C139" s="95">
        <v>42688</v>
      </c>
      <c r="D139" s="95" t="s">
        <v>435</v>
      </c>
      <c r="E139" s="44">
        <v>98</v>
      </c>
      <c r="F139" s="32">
        <v>-10</v>
      </c>
      <c r="G139" s="44">
        <v>3</v>
      </c>
      <c r="H139" s="44">
        <v>91</v>
      </c>
      <c r="I139" s="32">
        <v>0</v>
      </c>
      <c r="J139" s="32">
        <v>5</v>
      </c>
      <c r="K139" s="32">
        <v>0</v>
      </c>
      <c r="L139" s="32">
        <v>31</v>
      </c>
    </row>
    <row r="140" spans="3:12">
      <c r="C140" s="95">
        <v>42688</v>
      </c>
      <c r="D140" s="95" t="s">
        <v>436</v>
      </c>
      <c r="E140" s="44">
        <v>-3</v>
      </c>
      <c r="F140" s="44">
        <v>50</v>
      </c>
      <c r="G140" s="44">
        <v>9</v>
      </c>
      <c r="H140" s="44">
        <v>56</v>
      </c>
      <c r="I140" s="32">
        <v>0</v>
      </c>
      <c r="J140" s="44">
        <v>14</v>
      </c>
      <c r="K140" s="32">
        <v>1</v>
      </c>
      <c r="L140" s="32">
        <v>0</v>
      </c>
    </row>
    <row r="141" spans="3:12">
      <c r="C141" s="95">
        <v>42688</v>
      </c>
      <c r="D141" s="95" t="s">
        <v>437</v>
      </c>
      <c r="E141" s="44">
        <v>-1</v>
      </c>
      <c r="F141" s="32">
        <v>0</v>
      </c>
      <c r="G141" s="44">
        <v>0</v>
      </c>
      <c r="H141" s="44">
        <v>-1</v>
      </c>
      <c r="I141" s="44">
        <v>0</v>
      </c>
      <c r="J141" s="32">
        <v>34</v>
      </c>
      <c r="K141" s="32">
        <v>0</v>
      </c>
      <c r="L141" s="44">
        <v>17</v>
      </c>
    </row>
    <row r="142" spans="3:12">
      <c r="C142" s="95">
        <v>42688</v>
      </c>
      <c r="D142" s="95" t="s">
        <v>438</v>
      </c>
      <c r="E142" s="32">
        <v>-167</v>
      </c>
      <c r="F142" s="32">
        <v>-60</v>
      </c>
      <c r="G142" s="32">
        <v>0</v>
      </c>
      <c r="H142" s="44">
        <v>-227</v>
      </c>
      <c r="I142" s="32">
        <v>24</v>
      </c>
      <c r="J142" s="44">
        <v>0</v>
      </c>
      <c r="K142" s="32">
        <v>0</v>
      </c>
      <c r="L142" s="32">
        <v>4</v>
      </c>
    </row>
    <row r="143" spans="3:12">
      <c r="C143" s="95">
        <v>42688</v>
      </c>
      <c r="D143" s="95" t="s">
        <v>439</v>
      </c>
      <c r="E143" s="44">
        <v>57</v>
      </c>
      <c r="F143" s="32">
        <v>0</v>
      </c>
      <c r="G143" s="44">
        <v>1</v>
      </c>
      <c r="H143" s="44">
        <v>58</v>
      </c>
      <c r="I143" s="44">
        <v>0</v>
      </c>
      <c r="J143" s="44">
        <v>101</v>
      </c>
      <c r="K143" s="44">
        <v>0</v>
      </c>
      <c r="L143" s="44">
        <v>12</v>
      </c>
    </row>
    <row r="144" spans="3:12">
      <c r="C144" s="95">
        <v>42688</v>
      </c>
      <c r="D144" s="95" t="s">
        <v>374</v>
      </c>
      <c r="E144" s="44">
        <v>-4184</v>
      </c>
      <c r="F144" s="32">
        <v>-100</v>
      </c>
      <c r="G144" s="44">
        <v>134</v>
      </c>
      <c r="H144" s="44">
        <v>-4150</v>
      </c>
      <c r="I144" s="44">
        <v>54</v>
      </c>
      <c r="J144" s="44">
        <v>0</v>
      </c>
      <c r="K144" s="32">
        <v>0</v>
      </c>
      <c r="L144" s="44">
        <v>37</v>
      </c>
    </row>
    <row r="145" spans="3:12">
      <c r="C145" s="95">
        <v>42688</v>
      </c>
      <c r="D145" s="95" t="s">
        <v>440</v>
      </c>
      <c r="E145" s="44">
        <v>-19</v>
      </c>
      <c r="F145" s="44">
        <v>0</v>
      </c>
      <c r="G145" s="44">
        <v>2</v>
      </c>
      <c r="H145" s="44">
        <v>-17</v>
      </c>
      <c r="I145" s="44">
        <v>0</v>
      </c>
      <c r="J145" s="44">
        <v>24</v>
      </c>
      <c r="K145" s="32">
        <v>0</v>
      </c>
      <c r="L145" s="32">
        <v>10</v>
      </c>
    </row>
    <row r="146" spans="3:12">
      <c r="C146" s="95">
        <v>42688</v>
      </c>
      <c r="D146" s="95" t="s">
        <v>373</v>
      </c>
      <c r="E146" s="44">
        <v>-29</v>
      </c>
      <c r="F146" s="44">
        <v>0</v>
      </c>
      <c r="G146" s="32">
        <v>8</v>
      </c>
      <c r="H146" s="44">
        <v>-21</v>
      </c>
      <c r="I146" s="44">
        <v>0</v>
      </c>
      <c r="J146" s="44">
        <v>34</v>
      </c>
      <c r="K146" s="32">
        <v>0</v>
      </c>
      <c r="L146" s="44">
        <v>46</v>
      </c>
    </row>
    <row r="147" spans="3:12">
      <c r="C147" s="95">
        <v>42688</v>
      </c>
      <c r="D147" s="95" t="s">
        <v>377</v>
      </c>
      <c r="E147" s="44">
        <v>-1864</v>
      </c>
      <c r="F147" s="32">
        <v>0</v>
      </c>
      <c r="G147" s="44">
        <v>210</v>
      </c>
      <c r="H147" s="44">
        <v>-1654</v>
      </c>
      <c r="I147" s="44">
        <v>151</v>
      </c>
      <c r="J147" s="44">
        <v>0</v>
      </c>
      <c r="K147" s="32">
        <v>0</v>
      </c>
      <c r="L147" s="32">
        <v>395</v>
      </c>
    </row>
    <row r="148" spans="3:12">
      <c r="C148" s="95">
        <v>42688</v>
      </c>
      <c r="D148" s="95" t="s">
        <v>378</v>
      </c>
      <c r="E148" s="44">
        <v>-29711</v>
      </c>
      <c r="F148" s="44">
        <v>-164</v>
      </c>
      <c r="G148" s="44">
        <v>2092</v>
      </c>
      <c r="H148" s="44">
        <v>-27783</v>
      </c>
      <c r="I148" s="32">
        <v>191</v>
      </c>
      <c r="J148" s="44">
        <v>0</v>
      </c>
      <c r="K148" s="44">
        <v>0</v>
      </c>
      <c r="L148" s="44">
        <v>103</v>
      </c>
    </row>
    <row r="149" spans="3:12">
      <c r="C149" s="95">
        <v>42688</v>
      </c>
      <c r="D149" s="95" t="s">
        <v>379</v>
      </c>
      <c r="E149" s="44">
        <v>-1093</v>
      </c>
      <c r="F149" s="44">
        <v>1</v>
      </c>
      <c r="G149" s="44">
        <v>22</v>
      </c>
      <c r="H149" s="44">
        <v>-1070</v>
      </c>
      <c r="I149" s="44">
        <v>23</v>
      </c>
      <c r="J149" s="44">
        <v>0</v>
      </c>
      <c r="K149" s="32">
        <v>0</v>
      </c>
      <c r="L149" s="32">
        <v>5</v>
      </c>
    </row>
    <row r="150" spans="3:12">
      <c r="C150" s="95">
        <v>42688</v>
      </c>
      <c r="D150" s="95" t="s">
        <v>501</v>
      </c>
      <c r="E150" s="44">
        <v>-117</v>
      </c>
      <c r="F150" s="32">
        <v>0</v>
      </c>
      <c r="G150" s="44">
        <v>0</v>
      </c>
      <c r="H150" s="44">
        <v>-117</v>
      </c>
      <c r="I150" s="44">
        <v>20</v>
      </c>
      <c r="J150" s="32">
        <v>0</v>
      </c>
      <c r="K150" s="32">
        <v>6</v>
      </c>
      <c r="L150" s="32">
        <v>0</v>
      </c>
    </row>
    <row r="151" spans="3:12">
      <c r="C151" s="95">
        <v>42688</v>
      </c>
      <c r="D151" s="95" t="s">
        <v>517</v>
      </c>
      <c r="E151" s="44">
        <v>-14053</v>
      </c>
      <c r="F151" s="44">
        <v>-155</v>
      </c>
      <c r="G151" s="44">
        <v>848</v>
      </c>
      <c r="H151" s="44">
        <v>-13360</v>
      </c>
      <c r="I151" s="44">
        <v>84</v>
      </c>
      <c r="J151" s="44">
        <v>0</v>
      </c>
      <c r="K151" s="32">
        <v>0</v>
      </c>
      <c r="L151" s="44">
        <v>432</v>
      </c>
    </row>
    <row r="152" spans="3:12">
      <c r="C152" s="95">
        <v>42688</v>
      </c>
      <c r="D152" s="95" t="s">
        <v>519</v>
      </c>
      <c r="E152" s="44">
        <v>-280</v>
      </c>
      <c r="F152" s="44">
        <v>0</v>
      </c>
      <c r="G152" s="44">
        <v>-592</v>
      </c>
      <c r="H152" s="44">
        <v>-872</v>
      </c>
      <c r="I152" s="44">
        <v>306</v>
      </c>
      <c r="J152" s="44">
        <v>0</v>
      </c>
      <c r="K152" s="32">
        <v>30</v>
      </c>
      <c r="L152" s="44">
        <v>0</v>
      </c>
    </row>
    <row r="153" spans="3:12">
      <c r="C153" s="95">
        <v>42688</v>
      </c>
      <c r="D153" s="95" t="s">
        <v>628</v>
      </c>
      <c r="E153" s="44">
        <v>151</v>
      </c>
      <c r="F153" s="44">
        <v>0</v>
      </c>
      <c r="G153" s="44">
        <v>9</v>
      </c>
      <c r="H153" s="44">
        <v>160</v>
      </c>
      <c r="I153" s="32">
        <v>0</v>
      </c>
      <c r="J153" s="44">
        <v>24</v>
      </c>
      <c r="K153" s="44">
        <v>9</v>
      </c>
      <c r="L153" s="44">
        <v>0</v>
      </c>
    </row>
    <row r="154" spans="3:12">
      <c r="C154" s="95">
        <v>42688</v>
      </c>
      <c r="D154" s="95" t="s">
        <v>498</v>
      </c>
      <c r="E154" s="44">
        <v>0</v>
      </c>
      <c r="F154" s="32">
        <v>0</v>
      </c>
      <c r="G154" s="44">
        <v>0</v>
      </c>
      <c r="H154" s="44">
        <v>0</v>
      </c>
      <c r="I154" s="32">
        <v>0</v>
      </c>
      <c r="J154" s="32">
        <v>1</v>
      </c>
      <c r="K154" s="32">
        <v>0</v>
      </c>
      <c r="L154" s="32">
        <v>0</v>
      </c>
    </row>
    <row r="155" spans="3:12">
      <c r="C155" s="95">
        <v>42688</v>
      </c>
      <c r="D155" s="95" t="s">
        <v>1331</v>
      </c>
      <c r="E155" s="44">
        <v>-2941</v>
      </c>
      <c r="F155" s="44">
        <v>0</v>
      </c>
      <c r="G155" s="44">
        <v>1012</v>
      </c>
      <c r="H155" s="44">
        <v>-1929</v>
      </c>
      <c r="I155" s="32">
        <v>0</v>
      </c>
      <c r="J155" s="44">
        <v>151</v>
      </c>
      <c r="K155" s="32">
        <v>0</v>
      </c>
      <c r="L155" s="32">
        <v>0</v>
      </c>
    </row>
    <row r="156" spans="3:12">
      <c r="C156" s="95">
        <v>42685</v>
      </c>
      <c r="D156" s="95" t="s">
        <v>426</v>
      </c>
      <c r="E156" s="44">
        <v>-37</v>
      </c>
      <c r="F156" s="44">
        <v>0</v>
      </c>
      <c r="G156" s="44">
        <v>2</v>
      </c>
      <c r="H156" s="44">
        <v>-35</v>
      </c>
      <c r="I156" s="44">
        <v>0</v>
      </c>
      <c r="J156" s="44">
        <v>175</v>
      </c>
      <c r="K156" s="44">
        <v>6</v>
      </c>
      <c r="L156" s="44">
        <v>0</v>
      </c>
    </row>
    <row r="157" spans="3:12">
      <c r="C157" s="95">
        <v>42685</v>
      </c>
      <c r="D157" s="95" t="s">
        <v>371</v>
      </c>
      <c r="E157" s="44">
        <v>7</v>
      </c>
      <c r="F157" s="44">
        <v>0</v>
      </c>
      <c r="G157" s="44">
        <v>3</v>
      </c>
      <c r="H157" s="44">
        <v>10</v>
      </c>
      <c r="I157" s="44">
        <v>6</v>
      </c>
      <c r="J157" s="44">
        <v>0</v>
      </c>
      <c r="K157" s="44">
        <v>2</v>
      </c>
      <c r="L157" s="44">
        <v>0</v>
      </c>
    </row>
    <row r="158" spans="3:12">
      <c r="C158" s="95">
        <v>42685</v>
      </c>
      <c r="D158" s="95" t="s">
        <v>376</v>
      </c>
      <c r="E158" s="44">
        <v>-3212</v>
      </c>
      <c r="F158" s="44">
        <v>63</v>
      </c>
      <c r="G158" s="44">
        <v>-344</v>
      </c>
      <c r="H158" s="44">
        <v>-3493</v>
      </c>
      <c r="I158" s="44">
        <v>0</v>
      </c>
      <c r="J158" s="44">
        <v>82</v>
      </c>
      <c r="K158" s="32">
        <v>0</v>
      </c>
      <c r="L158" s="44">
        <v>955</v>
      </c>
    </row>
    <row r="159" spans="3:12">
      <c r="C159" s="95">
        <v>42685</v>
      </c>
      <c r="D159" s="95" t="s">
        <v>427</v>
      </c>
      <c r="E159" s="44">
        <v>-9231</v>
      </c>
      <c r="F159" s="44">
        <v>60</v>
      </c>
      <c r="G159" s="32">
        <v>-347</v>
      </c>
      <c r="H159" s="44">
        <v>-9518</v>
      </c>
      <c r="I159" s="32">
        <v>384</v>
      </c>
      <c r="J159" s="32">
        <v>0</v>
      </c>
      <c r="K159" s="32">
        <v>200</v>
      </c>
      <c r="L159" s="32">
        <v>0</v>
      </c>
    </row>
    <row r="160" spans="3:12">
      <c r="C160" s="95">
        <v>42685</v>
      </c>
      <c r="D160" s="95" t="s">
        <v>375</v>
      </c>
      <c r="E160" s="44">
        <v>-7146</v>
      </c>
      <c r="F160" s="32">
        <v>0</v>
      </c>
      <c r="G160" s="32">
        <v>177</v>
      </c>
      <c r="H160" s="44">
        <v>-6969</v>
      </c>
      <c r="I160" s="32">
        <v>921</v>
      </c>
      <c r="J160" s="32">
        <v>0</v>
      </c>
      <c r="K160" s="32">
        <v>0</v>
      </c>
      <c r="L160" s="32">
        <v>343</v>
      </c>
    </row>
    <row r="161" spans="3:12">
      <c r="C161" s="95">
        <v>42685</v>
      </c>
      <c r="D161" s="95" t="s">
        <v>428</v>
      </c>
      <c r="E161" s="32">
        <v>-194</v>
      </c>
      <c r="F161" s="32">
        <v>0</v>
      </c>
      <c r="G161" s="32">
        <v>312</v>
      </c>
      <c r="H161" s="32">
        <v>118</v>
      </c>
      <c r="I161" s="32">
        <v>48</v>
      </c>
      <c r="J161" s="32">
        <v>0</v>
      </c>
      <c r="K161" s="32">
        <v>0</v>
      </c>
      <c r="L161" s="32">
        <v>233</v>
      </c>
    </row>
    <row r="162" spans="3:12">
      <c r="C162" s="95">
        <v>42685</v>
      </c>
      <c r="D162" s="95" t="s">
        <v>372</v>
      </c>
      <c r="E162" s="44">
        <v>-20317</v>
      </c>
      <c r="F162" s="44">
        <v>-1164</v>
      </c>
      <c r="G162" s="44">
        <v>-10613</v>
      </c>
      <c r="H162" s="44">
        <v>-32094</v>
      </c>
      <c r="I162" s="44">
        <v>3085</v>
      </c>
      <c r="J162" s="32">
        <v>0</v>
      </c>
      <c r="K162" s="32">
        <v>0</v>
      </c>
      <c r="L162" s="44">
        <v>1657</v>
      </c>
    </row>
    <row r="163" spans="3:12">
      <c r="C163" s="95">
        <v>42685</v>
      </c>
      <c r="D163" s="95" t="s">
        <v>429</v>
      </c>
      <c r="E163" s="32">
        <v>-397</v>
      </c>
      <c r="F163" s="44">
        <v>0</v>
      </c>
      <c r="G163" s="32">
        <v>3</v>
      </c>
      <c r="H163" s="44">
        <v>-394</v>
      </c>
      <c r="I163" s="32">
        <v>128</v>
      </c>
      <c r="J163" s="32">
        <v>0</v>
      </c>
      <c r="K163" s="32">
        <v>0</v>
      </c>
      <c r="L163" s="32">
        <v>4</v>
      </c>
    </row>
    <row r="164" spans="3:12">
      <c r="C164" s="95">
        <v>42685</v>
      </c>
      <c r="D164" s="95" t="s">
        <v>430</v>
      </c>
      <c r="E164" s="44">
        <v>6</v>
      </c>
      <c r="F164" s="32">
        <v>0</v>
      </c>
      <c r="G164" s="44">
        <v>0</v>
      </c>
      <c r="H164" s="44">
        <v>6</v>
      </c>
      <c r="I164" s="32">
        <v>0</v>
      </c>
      <c r="J164" s="32">
        <v>0</v>
      </c>
      <c r="K164" s="32">
        <v>0</v>
      </c>
      <c r="L164" s="44">
        <v>0</v>
      </c>
    </row>
    <row r="165" spans="3:12">
      <c r="C165" s="95">
        <v>42685</v>
      </c>
      <c r="D165" s="95" t="s">
        <v>431</v>
      </c>
      <c r="E165" s="44">
        <v>22</v>
      </c>
      <c r="F165" s="44">
        <v>0</v>
      </c>
      <c r="G165" s="32">
        <v>0</v>
      </c>
      <c r="H165" s="44">
        <v>22</v>
      </c>
      <c r="I165" s="32">
        <v>64</v>
      </c>
      <c r="J165" s="44">
        <v>0</v>
      </c>
      <c r="K165" s="32">
        <v>2</v>
      </c>
      <c r="L165" s="32">
        <v>0</v>
      </c>
    </row>
    <row r="166" spans="3:12">
      <c r="C166" s="95">
        <v>42685</v>
      </c>
      <c r="D166" s="95" t="s">
        <v>432</v>
      </c>
      <c r="E166" s="32">
        <v>15</v>
      </c>
      <c r="F166" s="32">
        <v>0</v>
      </c>
      <c r="G166" s="32">
        <v>16</v>
      </c>
      <c r="H166" s="32">
        <v>31</v>
      </c>
      <c r="I166" s="32"/>
      <c r="J166" s="32"/>
      <c r="K166" s="32"/>
      <c r="L166" s="32"/>
    </row>
    <row r="167" spans="3:12">
      <c r="C167" s="95">
        <v>42685</v>
      </c>
      <c r="D167" s="95" t="s">
        <v>433</v>
      </c>
      <c r="E167" s="44">
        <v>32</v>
      </c>
      <c r="F167" s="32">
        <v>30</v>
      </c>
      <c r="G167" s="32">
        <v>0</v>
      </c>
      <c r="H167" s="44">
        <v>62</v>
      </c>
      <c r="I167" s="32">
        <v>8</v>
      </c>
      <c r="J167" s="32">
        <v>0</v>
      </c>
      <c r="K167" s="32">
        <v>0</v>
      </c>
      <c r="L167" s="32">
        <v>0</v>
      </c>
    </row>
    <row r="168" spans="3:12">
      <c r="C168" s="95">
        <v>42685</v>
      </c>
      <c r="D168" s="95" t="s">
        <v>434</v>
      </c>
      <c r="E168" s="44">
        <v>-5</v>
      </c>
      <c r="F168" s="44">
        <v>0</v>
      </c>
      <c r="G168" s="44">
        <v>2</v>
      </c>
      <c r="H168" s="44">
        <v>-3</v>
      </c>
      <c r="I168" s="32"/>
      <c r="J168" s="44"/>
      <c r="K168" s="32"/>
      <c r="L168" s="32"/>
    </row>
    <row r="169" spans="3:12">
      <c r="C169" s="95">
        <v>42685</v>
      </c>
      <c r="D169" s="95" t="s">
        <v>435</v>
      </c>
      <c r="E169" s="44">
        <v>159</v>
      </c>
      <c r="F169" s="32">
        <v>-61</v>
      </c>
      <c r="G169" s="44">
        <v>-42</v>
      </c>
      <c r="H169" s="44">
        <v>56</v>
      </c>
      <c r="I169" s="44">
        <v>0</v>
      </c>
      <c r="J169" s="44">
        <v>14</v>
      </c>
      <c r="K169" s="44">
        <v>0</v>
      </c>
      <c r="L169" s="44">
        <v>12</v>
      </c>
    </row>
    <row r="170" spans="3:12">
      <c r="C170" s="95">
        <v>42685</v>
      </c>
      <c r="D170" s="95" t="s">
        <v>436</v>
      </c>
      <c r="E170" s="44">
        <v>287</v>
      </c>
      <c r="F170" s="32">
        <v>64</v>
      </c>
      <c r="G170" s="32">
        <v>2</v>
      </c>
      <c r="H170" s="44">
        <v>353</v>
      </c>
      <c r="I170" s="32">
        <v>0</v>
      </c>
      <c r="J170" s="32">
        <v>107</v>
      </c>
      <c r="K170" s="32">
        <v>0</v>
      </c>
      <c r="L170" s="32">
        <v>6</v>
      </c>
    </row>
    <row r="171" spans="3:12">
      <c r="C171" s="95">
        <v>42685</v>
      </c>
      <c r="D171" s="95" t="s">
        <v>437</v>
      </c>
      <c r="E171" s="32">
        <v>-8</v>
      </c>
      <c r="F171" s="32">
        <v>0</v>
      </c>
      <c r="G171" s="32">
        <v>0</v>
      </c>
      <c r="H171" s="44">
        <v>-8</v>
      </c>
      <c r="I171" s="32">
        <v>7</v>
      </c>
      <c r="J171" s="32">
        <v>0</v>
      </c>
      <c r="K171" s="32">
        <v>13</v>
      </c>
      <c r="L171" s="32">
        <v>0</v>
      </c>
    </row>
    <row r="172" spans="3:12">
      <c r="C172" s="95">
        <v>42685</v>
      </c>
      <c r="D172" s="95" t="s">
        <v>438</v>
      </c>
      <c r="E172" s="44">
        <v>-26</v>
      </c>
      <c r="F172" s="44">
        <v>-50</v>
      </c>
      <c r="G172" s="44">
        <v>0</v>
      </c>
      <c r="H172" s="44">
        <v>-76</v>
      </c>
      <c r="I172" s="44">
        <v>0</v>
      </c>
      <c r="J172" s="44">
        <v>2</v>
      </c>
      <c r="K172" s="44">
        <v>5</v>
      </c>
      <c r="L172" s="32">
        <v>0</v>
      </c>
    </row>
    <row r="173" spans="3:12">
      <c r="C173" s="95">
        <v>42685</v>
      </c>
      <c r="D173" s="95" t="s">
        <v>439</v>
      </c>
      <c r="E173" s="44">
        <v>-122</v>
      </c>
      <c r="F173" s="44">
        <v>0</v>
      </c>
      <c r="G173" s="44">
        <v>-7</v>
      </c>
      <c r="H173" s="44">
        <v>-129</v>
      </c>
      <c r="I173" s="44">
        <v>0</v>
      </c>
      <c r="J173" s="44">
        <v>122</v>
      </c>
      <c r="K173" s="32">
        <v>6</v>
      </c>
      <c r="L173" s="44">
        <v>0</v>
      </c>
    </row>
    <row r="174" spans="3:12">
      <c r="C174" s="95">
        <v>42685</v>
      </c>
      <c r="D174" s="95" t="s">
        <v>374</v>
      </c>
      <c r="E174" s="44">
        <v>-5397</v>
      </c>
      <c r="F174" s="44">
        <v>18</v>
      </c>
      <c r="G174" s="44">
        <v>40</v>
      </c>
      <c r="H174" s="44">
        <v>-5339</v>
      </c>
      <c r="I174" s="44">
        <v>248</v>
      </c>
      <c r="J174" s="32">
        <v>0</v>
      </c>
      <c r="K174" s="32">
        <v>0</v>
      </c>
      <c r="L174" s="32">
        <v>86</v>
      </c>
    </row>
    <row r="175" spans="3:12">
      <c r="C175" s="95">
        <v>42685</v>
      </c>
      <c r="D175" s="95" t="s">
        <v>440</v>
      </c>
      <c r="E175" s="44">
        <v>-29</v>
      </c>
      <c r="F175" s="44">
        <v>0</v>
      </c>
      <c r="G175" s="44">
        <v>0</v>
      </c>
      <c r="H175" s="44">
        <v>-29</v>
      </c>
      <c r="I175" s="44">
        <v>0</v>
      </c>
      <c r="J175" s="44">
        <v>42</v>
      </c>
      <c r="K175" s="32">
        <v>0</v>
      </c>
      <c r="L175" s="32">
        <v>9</v>
      </c>
    </row>
    <row r="176" spans="3:12">
      <c r="C176" s="95">
        <v>42685</v>
      </c>
      <c r="D176" s="95" t="s">
        <v>373</v>
      </c>
      <c r="E176" s="44">
        <v>20</v>
      </c>
      <c r="F176" s="44">
        <v>0</v>
      </c>
      <c r="G176" s="44">
        <v>-3</v>
      </c>
      <c r="H176" s="44">
        <v>17</v>
      </c>
      <c r="I176" s="44">
        <v>0</v>
      </c>
      <c r="J176" s="44">
        <v>4</v>
      </c>
      <c r="K176" s="44">
        <v>0</v>
      </c>
      <c r="L176" s="44">
        <v>153</v>
      </c>
    </row>
    <row r="177" spans="3:12">
      <c r="C177" s="95">
        <v>42685</v>
      </c>
      <c r="D177" s="95" t="s">
        <v>377</v>
      </c>
      <c r="E177" s="44">
        <v>-1419</v>
      </c>
      <c r="F177" s="44">
        <v>0</v>
      </c>
      <c r="G177" s="44">
        <v>-444</v>
      </c>
      <c r="H177" s="44">
        <v>-1863</v>
      </c>
      <c r="I177" s="32">
        <v>123</v>
      </c>
      <c r="J177" s="32">
        <v>0</v>
      </c>
      <c r="K177" s="32">
        <v>30</v>
      </c>
      <c r="L177" s="32">
        <v>0</v>
      </c>
    </row>
    <row r="178" spans="3:12">
      <c r="C178" s="95">
        <v>42685</v>
      </c>
      <c r="D178" s="95" t="s">
        <v>378</v>
      </c>
      <c r="E178" s="44">
        <v>-31533</v>
      </c>
      <c r="F178" s="44">
        <v>224</v>
      </c>
      <c r="G178" s="44">
        <v>-196</v>
      </c>
      <c r="H178" s="44">
        <v>-31505</v>
      </c>
      <c r="I178" s="44">
        <v>1012</v>
      </c>
      <c r="J178" s="44">
        <v>0</v>
      </c>
      <c r="K178" s="32">
        <v>0</v>
      </c>
      <c r="L178" s="32">
        <v>214</v>
      </c>
    </row>
    <row r="179" spans="3:12">
      <c r="C179" s="95">
        <v>42685</v>
      </c>
      <c r="D179" s="95" t="s">
        <v>379</v>
      </c>
      <c r="E179" s="44">
        <v>-1196</v>
      </c>
      <c r="F179" s="44">
        <v>22</v>
      </c>
      <c r="G179" s="44">
        <v>33</v>
      </c>
      <c r="H179" s="44">
        <v>-1141</v>
      </c>
      <c r="I179" s="44">
        <v>50</v>
      </c>
      <c r="J179" s="44">
        <v>0</v>
      </c>
      <c r="K179" s="32">
        <v>0</v>
      </c>
      <c r="L179" s="44">
        <v>13</v>
      </c>
    </row>
    <row r="180" spans="3:12">
      <c r="C180" s="95">
        <v>42685</v>
      </c>
      <c r="D180" s="95" t="s">
        <v>501</v>
      </c>
      <c r="E180" s="44">
        <v>-61</v>
      </c>
      <c r="F180" s="44">
        <v>0</v>
      </c>
      <c r="G180" s="44">
        <v>-2</v>
      </c>
      <c r="H180" s="44">
        <v>-63</v>
      </c>
      <c r="I180" s="44">
        <v>70</v>
      </c>
      <c r="J180" s="44">
        <v>0</v>
      </c>
      <c r="K180" s="44">
        <v>41</v>
      </c>
      <c r="L180" s="44">
        <v>0</v>
      </c>
    </row>
    <row r="181" spans="3:12">
      <c r="C181" s="95">
        <v>42685</v>
      </c>
      <c r="D181" s="95" t="s">
        <v>517</v>
      </c>
      <c r="E181" s="44">
        <v>-29611</v>
      </c>
      <c r="F181" s="44">
        <v>-363</v>
      </c>
      <c r="G181" s="44">
        <v>-2446</v>
      </c>
      <c r="H181" s="44">
        <v>-32420</v>
      </c>
      <c r="I181" s="44">
        <v>312</v>
      </c>
      <c r="J181" s="44">
        <v>0</v>
      </c>
      <c r="K181" s="32">
        <v>563</v>
      </c>
      <c r="L181" s="44">
        <v>0</v>
      </c>
    </row>
    <row r="182" spans="3:12">
      <c r="C182" s="95">
        <v>42685</v>
      </c>
      <c r="D182" s="95" t="s">
        <v>519</v>
      </c>
      <c r="E182" s="44">
        <v>22</v>
      </c>
      <c r="F182" s="44">
        <v>0</v>
      </c>
      <c r="G182" s="44">
        <v>0</v>
      </c>
      <c r="H182" s="44">
        <v>22</v>
      </c>
      <c r="I182" s="44">
        <v>309</v>
      </c>
      <c r="J182" s="44">
        <v>0</v>
      </c>
      <c r="K182" s="44">
        <v>53</v>
      </c>
      <c r="L182" s="44">
        <v>0</v>
      </c>
    </row>
    <row r="183" spans="3:12">
      <c r="C183" s="95">
        <v>42685</v>
      </c>
      <c r="D183" s="95" t="s">
        <v>628</v>
      </c>
      <c r="E183" s="44">
        <v>39</v>
      </c>
      <c r="F183" s="44">
        <v>0</v>
      </c>
      <c r="G183" s="44">
        <v>-8</v>
      </c>
      <c r="H183" s="44">
        <v>31</v>
      </c>
      <c r="I183" s="32">
        <v>7</v>
      </c>
      <c r="J183" s="44">
        <v>0</v>
      </c>
      <c r="K183" s="32">
        <v>0</v>
      </c>
      <c r="L183" s="32">
        <v>3</v>
      </c>
    </row>
    <row r="184" spans="3:12">
      <c r="C184" s="95">
        <v>42685</v>
      </c>
      <c r="D184" s="95" t="s">
        <v>498</v>
      </c>
      <c r="E184" s="44">
        <v>0</v>
      </c>
      <c r="F184" s="44">
        <v>0</v>
      </c>
      <c r="G184" s="44">
        <v>0</v>
      </c>
      <c r="H184" s="44">
        <v>0</v>
      </c>
      <c r="I184" s="32">
        <v>0</v>
      </c>
      <c r="J184" s="44">
        <v>0</v>
      </c>
      <c r="K184" s="32">
        <v>0</v>
      </c>
      <c r="L184" s="32">
        <v>0</v>
      </c>
    </row>
    <row r="185" spans="3:12">
      <c r="C185" s="95">
        <v>42685</v>
      </c>
      <c r="D185" s="95" t="s">
        <v>1331</v>
      </c>
      <c r="E185" s="44">
        <v>5358</v>
      </c>
      <c r="F185" s="44">
        <v>700</v>
      </c>
      <c r="G185" s="44">
        <v>2445</v>
      </c>
      <c r="H185" s="44">
        <v>8503</v>
      </c>
      <c r="I185" s="44">
        <v>0</v>
      </c>
      <c r="J185" s="44">
        <v>95</v>
      </c>
      <c r="K185" s="32">
        <v>0</v>
      </c>
      <c r="L185" s="44">
        <v>104</v>
      </c>
    </row>
    <row r="186" spans="3:12">
      <c r="C186" s="95">
        <v>42684</v>
      </c>
      <c r="D186" s="95" t="s">
        <v>426</v>
      </c>
      <c r="E186" s="44">
        <v>16</v>
      </c>
      <c r="F186" s="44">
        <v>0</v>
      </c>
      <c r="G186" s="44">
        <v>0</v>
      </c>
      <c r="H186" s="44">
        <v>16</v>
      </c>
      <c r="I186" s="44">
        <v>10</v>
      </c>
      <c r="J186" s="44">
        <v>0</v>
      </c>
      <c r="K186" s="44">
        <v>0</v>
      </c>
      <c r="L186" s="44">
        <v>0</v>
      </c>
    </row>
    <row r="187" spans="3:12">
      <c r="C187" s="95">
        <v>42684</v>
      </c>
      <c r="D187" s="95" t="s">
        <v>371</v>
      </c>
      <c r="E187" s="44">
        <v>5</v>
      </c>
      <c r="F187" s="44">
        <v>0</v>
      </c>
      <c r="G187" s="44">
        <v>-1</v>
      </c>
      <c r="H187" s="44">
        <v>4</v>
      </c>
      <c r="I187" s="44">
        <v>9</v>
      </c>
      <c r="J187" s="44">
        <v>0</v>
      </c>
      <c r="K187" s="44">
        <v>0</v>
      </c>
      <c r="L187" s="44">
        <v>0</v>
      </c>
    </row>
    <row r="188" spans="3:12">
      <c r="C188" s="95">
        <v>42684</v>
      </c>
      <c r="D188" s="95" t="s">
        <v>376</v>
      </c>
      <c r="E188" s="32">
        <v>-303</v>
      </c>
      <c r="F188" s="44">
        <v>-1279</v>
      </c>
      <c r="G188" s="32">
        <v>239</v>
      </c>
      <c r="H188" s="44">
        <v>-1343</v>
      </c>
      <c r="I188" s="32">
        <v>450</v>
      </c>
      <c r="J188" s="32">
        <v>0</v>
      </c>
      <c r="K188" s="32">
        <v>491</v>
      </c>
      <c r="L188" s="32">
        <v>0</v>
      </c>
    </row>
    <row r="189" spans="3:12">
      <c r="C189" s="95">
        <v>42684</v>
      </c>
      <c r="D189" s="95" t="s">
        <v>427</v>
      </c>
      <c r="E189" s="32">
        <v>770</v>
      </c>
      <c r="F189" s="32">
        <v>239</v>
      </c>
      <c r="G189" s="32">
        <v>73</v>
      </c>
      <c r="H189" s="44">
        <v>1082</v>
      </c>
      <c r="I189" s="32">
        <v>0</v>
      </c>
      <c r="J189" s="32">
        <v>75</v>
      </c>
      <c r="K189" s="32">
        <v>0</v>
      </c>
      <c r="L189" s="32">
        <v>23</v>
      </c>
    </row>
    <row r="190" spans="3:12">
      <c r="C190" s="95">
        <v>42684</v>
      </c>
      <c r="D190" s="95" t="s">
        <v>375</v>
      </c>
      <c r="E190" s="44">
        <v>8037</v>
      </c>
      <c r="F190" s="44">
        <v>763</v>
      </c>
      <c r="G190" s="32">
        <v>775</v>
      </c>
      <c r="H190" s="44">
        <v>9575</v>
      </c>
      <c r="I190" s="32">
        <v>0</v>
      </c>
      <c r="J190" s="32">
        <v>814</v>
      </c>
      <c r="K190" s="32">
        <v>384</v>
      </c>
      <c r="L190" s="32">
        <v>0</v>
      </c>
    </row>
    <row r="191" spans="3:12">
      <c r="C191" s="95">
        <v>42684</v>
      </c>
      <c r="D191" s="95" t="s">
        <v>428</v>
      </c>
      <c r="E191" s="44">
        <v>-613</v>
      </c>
      <c r="F191" s="32">
        <v>0</v>
      </c>
      <c r="G191" s="32">
        <v>719</v>
      </c>
      <c r="H191" s="44">
        <v>106</v>
      </c>
      <c r="I191" s="32">
        <v>0</v>
      </c>
      <c r="J191" s="32">
        <v>557</v>
      </c>
      <c r="K191" s="32">
        <v>0</v>
      </c>
      <c r="L191" s="44">
        <v>1385</v>
      </c>
    </row>
    <row r="192" spans="3:12">
      <c r="C192" s="95">
        <v>42684</v>
      </c>
      <c r="D192" s="95" t="s">
        <v>372</v>
      </c>
      <c r="E192" s="44">
        <v>-18314</v>
      </c>
      <c r="F192" s="32">
        <v>-443</v>
      </c>
      <c r="G192" s="44">
        <v>9865</v>
      </c>
      <c r="H192" s="44">
        <v>-8892</v>
      </c>
      <c r="I192" s="44">
        <v>3499</v>
      </c>
      <c r="J192" s="32">
        <v>0</v>
      </c>
      <c r="K192" s="32">
        <v>388</v>
      </c>
      <c r="L192" s="32">
        <v>0</v>
      </c>
    </row>
    <row r="193" spans="3:12">
      <c r="C193" s="95">
        <v>42684</v>
      </c>
      <c r="D193" s="95" t="s">
        <v>429</v>
      </c>
      <c r="E193" s="44">
        <v>19</v>
      </c>
      <c r="F193" s="32">
        <v>0</v>
      </c>
      <c r="G193" s="32">
        <v>-2</v>
      </c>
      <c r="H193" s="44">
        <v>17</v>
      </c>
      <c r="I193" s="32">
        <v>0</v>
      </c>
      <c r="J193" s="32">
        <v>23</v>
      </c>
      <c r="K193" s="32">
        <v>0</v>
      </c>
      <c r="L193" s="32">
        <v>2</v>
      </c>
    </row>
    <row r="194" spans="3:12">
      <c r="C194" s="95">
        <v>42684</v>
      </c>
      <c r="D194" s="95" t="s">
        <v>430</v>
      </c>
      <c r="E194" s="32">
        <v>1</v>
      </c>
      <c r="F194" s="32">
        <v>0</v>
      </c>
      <c r="G194" s="32">
        <v>0</v>
      </c>
      <c r="H194" s="32">
        <v>1</v>
      </c>
      <c r="I194" s="32">
        <v>0</v>
      </c>
      <c r="J194" s="32">
        <v>0</v>
      </c>
      <c r="K194" s="32">
        <v>0</v>
      </c>
      <c r="L194" s="32">
        <v>0</v>
      </c>
    </row>
    <row r="195" spans="3:12">
      <c r="C195" s="95">
        <v>42684</v>
      </c>
      <c r="D195" s="95" t="s">
        <v>431</v>
      </c>
      <c r="E195" s="44">
        <v>26</v>
      </c>
      <c r="F195" s="32">
        <v>0</v>
      </c>
      <c r="G195" s="32">
        <v>0</v>
      </c>
      <c r="H195" s="44">
        <v>26</v>
      </c>
      <c r="I195" s="32">
        <v>49</v>
      </c>
      <c r="J195" s="32">
        <v>0</v>
      </c>
      <c r="K195" s="32">
        <v>0</v>
      </c>
      <c r="L195" s="32">
        <v>2</v>
      </c>
    </row>
    <row r="196" spans="3:12">
      <c r="C196" s="95">
        <v>42684</v>
      </c>
      <c r="D196" s="95" t="s">
        <v>432</v>
      </c>
      <c r="E196" s="44">
        <v>62</v>
      </c>
      <c r="F196" s="44">
        <v>0</v>
      </c>
      <c r="G196" s="44">
        <v>-1</v>
      </c>
      <c r="H196" s="44">
        <v>61</v>
      </c>
      <c r="I196" s="32"/>
      <c r="J196" s="32"/>
      <c r="K196" s="32"/>
      <c r="L196" s="32"/>
    </row>
    <row r="197" spans="3:12">
      <c r="C197" s="95">
        <v>42684</v>
      </c>
      <c r="D197" s="95" t="s">
        <v>433</v>
      </c>
      <c r="E197" s="44">
        <v>-15</v>
      </c>
      <c r="F197" s="32">
        <v>0</v>
      </c>
      <c r="G197" s="44">
        <v>8</v>
      </c>
      <c r="H197" s="44">
        <v>-7</v>
      </c>
      <c r="I197" s="44">
        <v>0</v>
      </c>
      <c r="J197" s="44">
        <v>27</v>
      </c>
      <c r="K197" s="44">
        <v>3</v>
      </c>
      <c r="L197" s="44">
        <v>0</v>
      </c>
    </row>
    <row r="198" spans="3:12">
      <c r="C198" s="95">
        <v>42684</v>
      </c>
      <c r="D198" s="95" t="s">
        <v>434</v>
      </c>
      <c r="E198" s="44">
        <v>306</v>
      </c>
      <c r="F198" s="44">
        <v>0</v>
      </c>
      <c r="G198" s="32">
        <v>0</v>
      </c>
      <c r="H198" s="44">
        <v>306</v>
      </c>
      <c r="I198" s="32"/>
      <c r="J198" s="32"/>
      <c r="K198" s="32"/>
      <c r="L198" s="44"/>
    </row>
    <row r="199" spans="3:12">
      <c r="C199" s="95">
        <v>42684</v>
      </c>
      <c r="D199" s="95" t="s">
        <v>435</v>
      </c>
      <c r="E199" s="44">
        <v>-91</v>
      </c>
      <c r="F199" s="32">
        <v>-20</v>
      </c>
      <c r="G199" s="32">
        <v>157</v>
      </c>
      <c r="H199" s="44">
        <v>46</v>
      </c>
      <c r="I199" s="32">
        <v>0</v>
      </c>
      <c r="J199" s="32">
        <v>151</v>
      </c>
      <c r="K199" s="32">
        <v>96</v>
      </c>
      <c r="L199" s="32">
        <v>0</v>
      </c>
    </row>
    <row r="200" spans="3:12">
      <c r="C200" s="95">
        <v>42684</v>
      </c>
      <c r="D200" s="95" t="s">
        <v>436</v>
      </c>
      <c r="E200" s="44">
        <v>-177</v>
      </c>
      <c r="F200" s="44">
        <v>-56</v>
      </c>
      <c r="G200" s="44">
        <v>6</v>
      </c>
      <c r="H200" s="44">
        <v>-227</v>
      </c>
      <c r="I200" s="44">
        <v>87</v>
      </c>
      <c r="J200" s="44">
        <v>0</v>
      </c>
      <c r="K200" s="32">
        <v>4</v>
      </c>
      <c r="L200" s="44">
        <v>0</v>
      </c>
    </row>
    <row r="201" spans="3:12">
      <c r="C201" s="95">
        <v>42684</v>
      </c>
      <c r="D201" s="95" t="s">
        <v>437</v>
      </c>
      <c r="E201" s="44">
        <v>10</v>
      </c>
      <c r="F201" s="32">
        <v>0</v>
      </c>
      <c r="G201" s="44">
        <v>-2</v>
      </c>
      <c r="H201" s="44">
        <v>8</v>
      </c>
      <c r="I201" s="44">
        <v>0</v>
      </c>
      <c r="J201" s="44">
        <v>4</v>
      </c>
      <c r="K201" s="32">
        <v>0</v>
      </c>
      <c r="L201" s="32">
        <v>27</v>
      </c>
    </row>
    <row r="202" spans="3:12">
      <c r="C202" s="95">
        <v>42684</v>
      </c>
      <c r="D202" s="95" t="s">
        <v>438</v>
      </c>
      <c r="E202" s="44">
        <v>-7</v>
      </c>
      <c r="F202" s="44">
        <v>-50</v>
      </c>
      <c r="G202" s="44">
        <v>-3</v>
      </c>
      <c r="H202" s="44">
        <v>-60</v>
      </c>
      <c r="I202" s="44">
        <v>0</v>
      </c>
      <c r="J202" s="32">
        <v>9</v>
      </c>
      <c r="K202" s="32">
        <v>0</v>
      </c>
      <c r="L202" s="44">
        <v>29</v>
      </c>
    </row>
    <row r="203" spans="3:12">
      <c r="C203" s="95">
        <v>42684</v>
      </c>
      <c r="D203" s="95" t="s">
        <v>439</v>
      </c>
      <c r="E203" s="44">
        <v>236</v>
      </c>
      <c r="F203" s="32">
        <v>0</v>
      </c>
      <c r="G203" s="44">
        <v>2</v>
      </c>
      <c r="H203" s="44">
        <v>238</v>
      </c>
      <c r="I203" s="44">
        <v>0</v>
      </c>
      <c r="J203" s="44">
        <v>2</v>
      </c>
      <c r="K203" s="44">
        <v>0</v>
      </c>
      <c r="L203" s="32">
        <v>28</v>
      </c>
    </row>
    <row r="204" spans="3:12">
      <c r="C204" s="95">
        <v>42684</v>
      </c>
      <c r="D204" s="95" t="s">
        <v>374</v>
      </c>
      <c r="E204" s="44">
        <v>-118</v>
      </c>
      <c r="F204" s="44">
        <v>50</v>
      </c>
      <c r="G204" s="32">
        <v>62</v>
      </c>
      <c r="H204" s="44">
        <v>-6</v>
      </c>
      <c r="I204" s="44">
        <v>42</v>
      </c>
      <c r="J204" s="44">
        <v>0</v>
      </c>
      <c r="K204" s="44">
        <v>27</v>
      </c>
      <c r="L204" s="44">
        <v>0</v>
      </c>
    </row>
    <row r="205" spans="3:12">
      <c r="C205" s="95">
        <v>42684</v>
      </c>
      <c r="D205" s="95" t="s">
        <v>440</v>
      </c>
      <c r="E205" s="44">
        <v>27</v>
      </c>
      <c r="F205" s="44">
        <v>0</v>
      </c>
      <c r="G205" s="44">
        <v>-3</v>
      </c>
      <c r="H205" s="44">
        <v>24</v>
      </c>
      <c r="I205" s="44">
        <v>1</v>
      </c>
      <c r="J205" s="44">
        <v>0</v>
      </c>
      <c r="K205" s="44">
        <v>0</v>
      </c>
      <c r="L205" s="44">
        <v>6</v>
      </c>
    </row>
    <row r="206" spans="3:12">
      <c r="C206" s="95">
        <v>42684</v>
      </c>
      <c r="D206" s="95" t="s">
        <v>373</v>
      </c>
      <c r="E206" s="44">
        <v>111</v>
      </c>
      <c r="F206" s="44">
        <v>0</v>
      </c>
      <c r="G206" s="32">
        <v>13</v>
      </c>
      <c r="H206" s="44">
        <v>124</v>
      </c>
      <c r="I206" s="44">
        <v>0</v>
      </c>
      <c r="J206" s="44">
        <v>118</v>
      </c>
      <c r="K206" s="32">
        <v>54</v>
      </c>
      <c r="L206" s="32">
        <v>0</v>
      </c>
    </row>
    <row r="207" spans="3:12">
      <c r="C207" s="95">
        <v>42684</v>
      </c>
      <c r="D207" s="95" t="s">
        <v>377</v>
      </c>
      <c r="E207" s="44">
        <v>145</v>
      </c>
      <c r="F207" s="44">
        <v>-170</v>
      </c>
      <c r="G207" s="44">
        <v>178</v>
      </c>
      <c r="H207" s="44">
        <v>153</v>
      </c>
      <c r="I207" s="44">
        <v>54</v>
      </c>
      <c r="J207" s="44">
        <v>0</v>
      </c>
      <c r="K207" s="32">
        <v>20</v>
      </c>
      <c r="L207" s="44">
        <v>0</v>
      </c>
    </row>
    <row r="208" spans="3:12">
      <c r="C208" s="95">
        <v>42684</v>
      </c>
      <c r="D208" s="95" t="s">
        <v>378</v>
      </c>
      <c r="E208" s="44">
        <v>-4202</v>
      </c>
      <c r="F208" s="44">
        <v>269</v>
      </c>
      <c r="G208" s="44">
        <v>2352</v>
      </c>
      <c r="H208" s="44">
        <v>-1581</v>
      </c>
      <c r="I208" s="44">
        <v>0</v>
      </c>
      <c r="J208" s="44">
        <v>454</v>
      </c>
      <c r="K208" s="44">
        <v>214</v>
      </c>
      <c r="L208" s="44">
        <v>0</v>
      </c>
    </row>
    <row r="209" spans="3:12">
      <c r="C209" s="95">
        <v>42684</v>
      </c>
      <c r="D209" s="95" t="s">
        <v>379</v>
      </c>
      <c r="E209" s="44">
        <v>94</v>
      </c>
      <c r="F209" s="44">
        <v>-85</v>
      </c>
      <c r="G209" s="44">
        <v>5</v>
      </c>
      <c r="H209" s="44">
        <v>14</v>
      </c>
      <c r="I209" s="44">
        <v>0</v>
      </c>
      <c r="J209" s="44">
        <v>4</v>
      </c>
      <c r="K209" s="32">
        <v>5</v>
      </c>
      <c r="L209" s="44">
        <v>0</v>
      </c>
    </row>
    <row r="210" spans="3:12">
      <c r="C210" s="95">
        <v>42684</v>
      </c>
      <c r="D210" s="95" t="s">
        <v>501</v>
      </c>
      <c r="E210" s="32">
        <v>-108</v>
      </c>
      <c r="F210" s="32">
        <v>0</v>
      </c>
      <c r="G210" s="32">
        <v>-16</v>
      </c>
      <c r="H210" s="44">
        <v>-124</v>
      </c>
      <c r="I210" s="32">
        <v>0</v>
      </c>
      <c r="J210" s="32">
        <v>2</v>
      </c>
      <c r="K210" s="32">
        <v>0</v>
      </c>
      <c r="L210" s="32">
        <v>4</v>
      </c>
    </row>
    <row r="211" spans="3:12">
      <c r="C211" s="95">
        <v>42684</v>
      </c>
      <c r="D211" s="95" t="s">
        <v>517</v>
      </c>
      <c r="E211" s="44">
        <v>-6911</v>
      </c>
      <c r="F211" s="44">
        <v>-722</v>
      </c>
      <c r="G211" s="44">
        <v>-2257</v>
      </c>
      <c r="H211" s="44">
        <v>-9890</v>
      </c>
      <c r="I211" s="44">
        <v>896</v>
      </c>
      <c r="J211" s="44">
        <v>0</v>
      </c>
      <c r="K211" s="44">
        <v>0</v>
      </c>
      <c r="L211" s="44">
        <v>289</v>
      </c>
    </row>
    <row r="212" spans="3:12">
      <c r="C212" s="95">
        <v>42684</v>
      </c>
      <c r="D212" s="95" t="s">
        <v>519</v>
      </c>
      <c r="E212" s="44">
        <v>0</v>
      </c>
      <c r="F212" s="44">
        <v>0</v>
      </c>
      <c r="G212" s="44">
        <v>-3</v>
      </c>
      <c r="H212" s="44">
        <v>-3</v>
      </c>
      <c r="I212" s="44">
        <v>34</v>
      </c>
      <c r="J212" s="32">
        <v>0</v>
      </c>
      <c r="K212" s="32">
        <v>53</v>
      </c>
      <c r="L212" s="32">
        <v>0</v>
      </c>
    </row>
    <row r="213" spans="3:12">
      <c r="C213" s="95">
        <v>42684</v>
      </c>
      <c r="D213" s="95" t="s">
        <v>628</v>
      </c>
      <c r="E213" s="44">
        <v>262</v>
      </c>
      <c r="F213" s="44">
        <v>160</v>
      </c>
      <c r="G213" s="44">
        <v>24</v>
      </c>
      <c r="H213" s="44">
        <v>446</v>
      </c>
      <c r="I213" s="44">
        <v>0</v>
      </c>
      <c r="J213" s="44">
        <v>16</v>
      </c>
      <c r="K213" s="32">
        <v>32</v>
      </c>
      <c r="L213" s="44">
        <v>0</v>
      </c>
    </row>
    <row r="214" spans="3:12">
      <c r="C214" s="95">
        <v>42684</v>
      </c>
      <c r="D214" s="95" t="s">
        <v>498</v>
      </c>
      <c r="E214" s="44">
        <v>-1</v>
      </c>
      <c r="F214" s="44">
        <v>0</v>
      </c>
      <c r="G214" s="44">
        <v>0</v>
      </c>
      <c r="H214" s="44">
        <v>-1</v>
      </c>
      <c r="I214" s="44">
        <v>2</v>
      </c>
      <c r="J214" s="44">
        <v>0</v>
      </c>
      <c r="K214" s="32">
        <v>0</v>
      </c>
      <c r="L214" s="44">
        <v>0</v>
      </c>
    </row>
    <row r="215" spans="3:12">
      <c r="C215" s="95">
        <v>42684</v>
      </c>
      <c r="D215" s="95" t="s">
        <v>1331</v>
      </c>
      <c r="E215" s="44">
        <v>1890</v>
      </c>
      <c r="F215" s="44">
        <v>4796</v>
      </c>
      <c r="G215" s="44">
        <v>2004</v>
      </c>
      <c r="H215" s="44">
        <v>8690</v>
      </c>
      <c r="I215" s="44">
        <v>0</v>
      </c>
      <c r="J215" s="44">
        <v>2002</v>
      </c>
      <c r="K215" s="44">
        <v>0</v>
      </c>
      <c r="L215" s="44">
        <v>0</v>
      </c>
    </row>
    <row r="216" spans="3:12">
      <c r="C216" s="95">
        <v>42683</v>
      </c>
      <c r="D216" s="95" t="s">
        <v>426</v>
      </c>
      <c r="E216" s="44">
        <v>-20</v>
      </c>
      <c r="F216" s="44">
        <v>0</v>
      </c>
      <c r="G216" s="44">
        <v>-18</v>
      </c>
      <c r="H216" s="44">
        <v>-38</v>
      </c>
      <c r="I216" s="44">
        <v>0</v>
      </c>
      <c r="J216" s="44">
        <v>129</v>
      </c>
      <c r="K216" s="32">
        <v>0</v>
      </c>
      <c r="L216" s="44">
        <v>0</v>
      </c>
    </row>
    <row r="217" spans="3:12">
      <c r="C217" s="95">
        <v>42683</v>
      </c>
      <c r="D217" s="95" t="s">
        <v>371</v>
      </c>
      <c r="E217" s="32">
        <v>-3</v>
      </c>
      <c r="F217" s="32">
        <v>0</v>
      </c>
      <c r="G217" s="32">
        <v>-19</v>
      </c>
      <c r="H217" s="44">
        <v>-22</v>
      </c>
      <c r="I217" s="32">
        <v>0</v>
      </c>
      <c r="J217" s="32">
        <v>77</v>
      </c>
      <c r="K217" s="32">
        <v>2</v>
      </c>
      <c r="L217" s="32">
        <v>0</v>
      </c>
    </row>
    <row r="218" spans="3:12">
      <c r="C218" s="95">
        <v>42683</v>
      </c>
      <c r="D218" s="95" t="s">
        <v>376</v>
      </c>
      <c r="E218" s="44">
        <v>-317</v>
      </c>
      <c r="F218" s="32">
        <v>-33</v>
      </c>
      <c r="G218" s="32">
        <v>131</v>
      </c>
      <c r="H218" s="44">
        <v>-219</v>
      </c>
      <c r="I218" s="32">
        <v>0</v>
      </c>
      <c r="J218" s="32">
        <v>219</v>
      </c>
      <c r="K218" s="32">
        <v>0</v>
      </c>
      <c r="L218" s="32">
        <v>806</v>
      </c>
    </row>
    <row r="219" spans="3:12">
      <c r="C219" s="95">
        <v>42683</v>
      </c>
      <c r="D219" s="95" t="s">
        <v>427</v>
      </c>
      <c r="E219" s="32">
        <v>-728</v>
      </c>
      <c r="F219" s="32">
        <v>48</v>
      </c>
      <c r="G219" s="32">
        <v>-135</v>
      </c>
      <c r="H219" s="32">
        <v>-815</v>
      </c>
      <c r="I219" s="32">
        <v>0</v>
      </c>
      <c r="J219" s="32">
        <v>100</v>
      </c>
      <c r="K219" s="32">
        <v>0</v>
      </c>
      <c r="L219" s="32">
        <v>55</v>
      </c>
    </row>
    <row r="220" spans="3:12">
      <c r="C220" s="95">
        <v>42683</v>
      </c>
      <c r="D220" s="95" t="s">
        <v>375</v>
      </c>
      <c r="E220" s="44">
        <v>482</v>
      </c>
      <c r="F220" s="32">
        <v>0</v>
      </c>
      <c r="G220" s="32">
        <v>178</v>
      </c>
      <c r="H220" s="44">
        <v>660</v>
      </c>
      <c r="I220" s="32">
        <v>288</v>
      </c>
      <c r="J220" s="32">
        <v>0</v>
      </c>
      <c r="K220" s="32">
        <v>0</v>
      </c>
      <c r="L220" s="32">
        <v>179</v>
      </c>
    </row>
    <row r="221" spans="3:12">
      <c r="C221" s="95">
        <v>42683</v>
      </c>
      <c r="D221" s="95" t="s">
        <v>428</v>
      </c>
      <c r="E221" s="32">
        <v>484</v>
      </c>
      <c r="F221" s="32">
        <v>0</v>
      </c>
      <c r="G221" s="44">
        <v>-1346</v>
      </c>
      <c r="H221" s="44">
        <v>-862</v>
      </c>
      <c r="I221" s="32">
        <v>0</v>
      </c>
      <c r="J221" s="44">
        <v>3948</v>
      </c>
      <c r="K221" s="32">
        <v>0</v>
      </c>
      <c r="L221" s="32">
        <v>93</v>
      </c>
    </row>
    <row r="222" spans="3:12">
      <c r="C222" s="95">
        <v>42683</v>
      </c>
      <c r="D222" s="95" t="s">
        <v>372</v>
      </c>
      <c r="E222" s="44">
        <v>-29846</v>
      </c>
      <c r="F222" s="32">
        <v>786</v>
      </c>
      <c r="G222" s="44">
        <v>-9990</v>
      </c>
      <c r="H222" s="44">
        <v>-39050</v>
      </c>
      <c r="I222" s="44">
        <v>1799</v>
      </c>
      <c r="J222" s="32">
        <v>0</v>
      </c>
      <c r="K222" s="32">
        <v>0</v>
      </c>
      <c r="L222" s="44">
        <v>3127</v>
      </c>
    </row>
    <row r="223" spans="3:12">
      <c r="C223" s="95">
        <v>42683</v>
      </c>
      <c r="D223" s="95" t="s">
        <v>429</v>
      </c>
      <c r="E223" s="44">
        <v>-94</v>
      </c>
      <c r="F223" s="32">
        <v>0</v>
      </c>
      <c r="G223" s="32">
        <v>-8</v>
      </c>
      <c r="H223" s="44">
        <v>-102</v>
      </c>
      <c r="I223" s="44">
        <v>0</v>
      </c>
      <c r="J223" s="44">
        <v>55</v>
      </c>
      <c r="K223" s="32">
        <v>0</v>
      </c>
      <c r="L223" s="32">
        <v>0</v>
      </c>
    </row>
    <row r="224" spans="3:12">
      <c r="C224" s="95">
        <v>42683</v>
      </c>
      <c r="D224" s="95" t="s">
        <v>430</v>
      </c>
      <c r="E224" s="44">
        <v>20</v>
      </c>
      <c r="F224" s="44">
        <v>0</v>
      </c>
      <c r="G224" s="44">
        <v>-11</v>
      </c>
      <c r="H224" s="44">
        <v>9</v>
      </c>
      <c r="I224" s="44">
        <v>36</v>
      </c>
      <c r="J224" s="32">
        <v>0</v>
      </c>
      <c r="K224" s="44">
        <v>0</v>
      </c>
      <c r="L224" s="32">
        <v>0</v>
      </c>
    </row>
    <row r="225" spans="3:12">
      <c r="C225" s="95">
        <v>42683</v>
      </c>
      <c r="D225" s="95" t="s">
        <v>431</v>
      </c>
      <c r="E225" s="44">
        <v>35</v>
      </c>
      <c r="F225" s="32">
        <v>0</v>
      </c>
      <c r="G225" s="44">
        <v>0</v>
      </c>
      <c r="H225" s="44">
        <v>35</v>
      </c>
      <c r="I225" s="44">
        <v>0</v>
      </c>
      <c r="J225" s="32">
        <v>15</v>
      </c>
      <c r="K225" s="32">
        <v>0</v>
      </c>
      <c r="L225" s="44">
        <v>0</v>
      </c>
    </row>
    <row r="226" spans="3:12">
      <c r="C226" s="95">
        <v>42683</v>
      </c>
      <c r="D226" s="95" t="s">
        <v>432</v>
      </c>
      <c r="E226" s="44">
        <v>-5</v>
      </c>
      <c r="F226" s="32">
        <v>0</v>
      </c>
      <c r="G226" s="32">
        <v>-6</v>
      </c>
      <c r="H226" s="44">
        <v>-11</v>
      </c>
      <c r="I226" s="32"/>
      <c r="J226" s="32"/>
      <c r="K226" s="32"/>
      <c r="L226" s="32"/>
    </row>
    <row r="227" spans="3:12">
      <c r="C227" s="95">
        <v>42683</v>
      </c>
      <c r="D227" s="95" t="s">
        <v>433</v>
      </c>
      <c r="E227" s="44">
        <v>-80</v>
      </c>
      <c r="F227" s="44">
        <v>20</v>
      </c>
      <c r="G227" s="44">
        <v>-46</v>
      </c>
      <c r="H227" s="44">
        <v>-106</v>
      </c>
      <c r="I227" s="44">
        <v>0</v>
      </c>
      <c r="J227" s="32">
        <v>23</v>
      </c>
      <c r="K227" s="32">
        <v>0</v>
      </c>
      <c r="L227" s="44">
        <v>12</v>
      </c>
    </row>
    <row r="228" spans="3:12">
      <c r="C228" s="95">
        <v>42683</v>
      </c>
      <c r="D228" s="95" t="s">
        <v>434</v>
      </c>
      <c r="E228" s="44">
        <v>150</v>
      </c>
      <c r="F228" s="44">
        <v>0</v>
      </c>
      <c r="G228" s="44">
        <v>0</v>
      </c>
      <c r="H228" s="44">
        <v>150</v>
      </c>
      <c r="I228" s="44"/>
      <c r="J228" s="44"/>
      <c r="K228" s="32"/>
      <c r="L228" s="32"/>
    </row>
    <row r="229" spans="3:12">
      <c r="C229" s="95">
        <v>42683</v>
      </c>
      <c r="D229" s="95" t="s">
        <v>435</v>
      </c>
      <c r="E229" s="44">
        <v>295</v>
      </c>
      <c r="F229" s="44">
        <v>-314</v>
      </c>
      <c r="G229" s="44">
        <v>-22</v>
      </c>
      <c r="H229" s="44">
        <v>-41</v>
      </c>
      <c r="I229" s="44">
        <v>9</v>
      </c>
      <c r="J229" s="44">
        <v>0</v>
      </c>
      <c r="K229" s="44">
        <v>0</v>
      </c>
      <c r="L229" s="32">
        <v>49</v>
      </c>
    </row>
    <row r="230" spans="3:12">
      <c r="C230" s="95">
        <v>42683</v>
      </c>
      <c r="D230" s="95" t="s">
        <v>436</v>
      </c>
      <c r="E230" s="44">
        <v>-237</v>
      </c>
      <c r="F230" s="32">
        <v>-153</v>
      </c>
      <c r="G230" s="44">
        <v>-82</v>
      </c>
      <c r="H230" s="44">
        <v>-472</v>
      </c>
      <c r="I230" s="32">
        <v>0</v>
      </c>
      <c r="J230" s="32">
        <v>20</v>
      </c>
      <c r="K230" s="32">
        <v>0</v>
      </c>
      <c r="L230" s="32">
        <v>16</v>
      </c>
    </row>
    <row r="231" spans="3:12">
      <c r="C231" s="95">
        <v>42683</v>
      </c>
      <c r="D231" s="95" t="s">
        <v>437</v>
      </c>
      <c r="E231" s="44">
        <v>2</v>
      </c>
      <c r="F231" s="32">
        <v>0</v>
      </c>
      <c r="G231" s="44">
        <v>2</v>
      </c>
      <c r="H231" s="44">
        <v>4</v>
      </c>
      <c r="I231" s="44">
        <v>0</v>
      </c>
      <c r="J231" s="44">
        <v>70</v>
      </c>
      <c r="K231" s="32">
        <v>0</v>
      </c>
      <c r="L231" s="44">
        <v>44</v>
      </c>
    </row>
    <row r="232" spans="3:12">
      <c r="C232" s="95">
        <v>42683</v>
      </c>
      <c r="D232" s="95" t="s">
        <v>438</v>
      </c>
      <c r="E232" s="44">
        <v>-37</v>
      </c>
      <c r="F232" s="44">
        <v>-45</v>
      </c>
      <c r="G232" s="44">
        <v>0</v>
      </c>
      <c r="H232" s="44">
        <v>-82</v>
      </c>
      <c r="I232" s="44">
        <v>0</v>
      </c>
      <c r="J232" s="44">
        <v>112</v>
      </c>
      <c r="K232" s="44">
        <v>27</v>
      </c>
      <c r="L232" s="44">
        <v>0</v>
      </c>
    </row>
    <row r="233" spans="3:12">
      <c r="C233" s="95">
        <v>42683</v>
      </c>
      <c r="D233" s="95" t="s">
        <v>439</v>
      </c>
      <c r="E233" s="44">
        <v>156</v>
      </c>
      <c r="F233" s="32">
        <v>0</v>
      </c>
      <c r="G233" s="44">
        <v>-12</v>
      </c>
      <c r="H233" s="44">
        <v>144</v>
      </c>
      <c r="I233" s="32">
        <v>0</v>
      </c>
      <c r="J233" s="32">
        <v>649</v>
      </c>
      <c r="K233" s="32">
        <v>0</v>
      </c>
      <c r="L233" s="32">
        <v>9</v>
      </c>
    </row>
    <row r="234" spans="3:12">
      <c r="C234" s="95">
        <v>42683</v>
      </c>
      <c r="D234" s="95" t="s">
        <v>374</v>
      </c>
      <c r="E234" s="44">
        <v>-1778</v>
      </c>
      <c r="F234" s="44">
        <v>0</v>
      </c>
      <c r="G234" s="44">
        <v>-128</v>
      </c>
      <c r="H234" s="44">
        <v>-1906</v>
      </c>
      <c r="I234" s="44">
        <v>33</v>
      </c>
      <c r="J234" s="44">
        <v>0</v>
      </c>
      <c r="K234" s="32">
        <v>0</v>
      </c>
      <c r="L234" s="32">
        <v>33</v>
      </c>
    </row>
    <row r="235" spans="3:12">
      <c r="C235" s="95">
        <v>42683</v>
      </c>
      <c r="D235" s="95" t="s">
        <v>440</v>
      </c>
      <c r="E235" s="44">
        <v>-91</v>
      </c>
      <c r="F235" s="44">
        <v>0</v>
      </c>
      <c r="G235" s="44">
        <v>-21</v>
      </c>
      <c r="H235" s="44">
        <v>-112</v>
      </c>
      <c r="I235" s="44">
        <v>0</v>
      </c>
      <c r="J235" s="44">
        <v>130</v>
      </c>
      <c r="K235" s="32">
        <v>6</v>
      </c>
      <c r="L235" s="44">
        <v>0</v>
      </c>
    </row>
    <row r="236" spans="3:12">
      <c r="C236" s="95">
        <v>42683</v>
      </c>
      <c r="D236" s="95" t="s">
        <v>373</v>
      </c>
      <c r="E236" s="44">
        <v>10</v>
      </c>
      <c r="F236" s="44">
        <v>0</v>
      </c>
      <c r="G236" s="44">
        <v>-42</v>
      </c>
      <c r="H236" s="44">
        <v>-32</v>
      </c>
      <c r="I236" s="44">
        <v>0</v>
      </c>
      <c r="J236" s="44">
        <v>194</v>
      </c>
      <c r="K236" s="32">
        <v>0</v>
      </c>
      <c r="L236" s="44">
        <v>169</v>
      </c>
    </row>
    <row r="237" spans="3:12">
      <c r="C237" s="95">
        <v>42683</v>
      </c>
      <c r="D237" s="95" t="s">
        <v>377</v>
      </c>
      <c r="E237" s="44">
        <v>185</v>
      </c>
      <c r="F237" s="44">
        <v>-45</v>
      </c>
      <c r="G237" s="44">
        <v>-591</v>
      </c>
      <c r="H237" s="44">
        <v>-451</v>
      </c>
      <c r="I237" s="44">
        <v>0</v>
      </c>
      <c r="J237" s="44">
        <v>193</v>
      </c>
      <c r="K237" s="32">
        <v>0</v>
      </c>
      <c r="L237" s="44">
        <v>123</v>
      </c>
    </row>
    <row r="238" spans="3:12">
      <c r="C238" s="95">
        <v>42683</v>
      </c>
      <c r="D238" s="95" t="s">
        <v>378</v>
      </c>
      <c r="E238" s="44">
        <v>-29870</v>
      </c>
      <c r="F238" s="32">
        <v>-147</v>
      </c>
      <c r="G238" s="44">
        <v>1041</v>
      </c>
      <c r="H238" s="44">
        <v>-28976</v>
      </c>
      <c r="I238" s="44">
        <v>1663</v>
      </c>
      <c r="J238" s="32">
        <v>0</v>
      </c>
      <c r="K238" s="32">
        <v>0</v>
      </c>
      <c r="L238" s="32">
        <v>430</v>
      </c>
    </row>
    <row r="239" spans="3:12">
      <c r="C239" s="95">
        <v>42683</v>
      </c>
      <c r="D239" s="95" t="s">
        <v>379</v>
      </c>
      <c r="E239" s="44">
        <v>-575</v>
      </c>
      <c r="F239" s="32">
        <v>12</v>
      </c>
      <c r="G239" s="44">
        <v>31</v>
      </c>
      <c r="H239" s="44">
        <v>-532</v>
      </c>
      <c r="I239" s="44">
        <v>35</v>
      </c>
      <c r="J239" s="32">
        <v>0</v>
      </c>
      <c r="K239" s="32">
        <v>0</v>
      </c>
      <c r="L239" s="32">
        <v>5</v>
      </c>
    </row>
    <row r="240" spans="3:12">
      <c r="C240" s="95">
        <v>42683</v>
      </c>
      <c r="D240" s="95" t="s">
        <v>501</v>
      </c>
      <c r="E240" s="44">
        <v>-62</v>
      </c>
      <c r="F240" s="44">
        <v>0</v>
      </c>
      <c r="G240" s="44">
        <v>-8</v>
      </c>
      <c r="H240" s="44">
        <v>-70</v>
      </c>
      <c r="I240" s="32">
        <v>0</v>
      </c>
      <c r="J240" s="32">
        <v>368</v>
      </c>
      <c r="K240" s="44">
        <v>0</v>
      </c>
      <c r="L240" s="44">
        <v>150</v>
      </c>
    </row>
    <row r="241" spans="3:12">
      <c r="C241" s="95">
        <v>42683</v>
      </c>
      <c r="D241" s="95" t="s">
        <v>517</v>
      </c>
      <c r="E241" s="44">
        <v>-10234</v>
      </c>
      <c r="F241" s="32">
        <v>-2</v>
      </c>
      <c r="G241" s="44">
        <v>-6377</v>
      </c>
      <c r="H241" s="44">
        <v>-16613</v>
      </c>
      <c r="I241" s="32">
        <v>0</v>
      </c>
      <c r="J241" s="32">
        <v>752</v>
      </c>
      <c r="K241" s="32">
        <v>387</v>
      </c>
      <c r="L241" s="32">
        <v>0</v>
      </c>
    </row>
    <row r="242" spans="3:12">
      <c r="C242" s="95">
        <v>42683</v>
      </c>
      <c r="D242" s="95" t="s">
        <v>519</v>
      </c>
      <c r="E242" s="44">
        <v>-419</v>
      </c>
      <c r="F242" s="44">
        <v>0</v>
      </c>
      <c r="G242" s="44">
        <v>-31</v>
      </c>
      <c r="H242" s="44">
        <v>-450</v>
      </c>
      <c r="I242" s="32">
        <v>0</v>
      </c>
      <c r="J242" s="44">
        <v>26</v>
      </c>
      <c r="K242" s="32">
        <v>0</v>
      </c>
      <c r="L242" s="32">
        <v>1</v>
      </c>
    </row>
    <row r="243" spans="3:12">
      <c r="C243" s="95">
        <v>42683</v>
      </c>
      <c r="D243" s="95" t="s">
        <v>628</v>
      </c>
      <c r="E243" s="44">
        <v>229</v>
      </c>
      <c r="F243" s="44">
        <v>-101</v>
      </c>
      <c r="G243" s="44">
        <v>-20</v>
      </c>
      <c r="H243" s="44">
        <v>108</v>
      </c>
      <c r="I243" s="32">
        <v>0</v>
      </c>
      <c r="J243" s="44">
        <v>85</v>
      </c>
      <c r="K243" s="32">
        <v>0</v>
      </c>
      <c r="L243" s="44">
        <v>28</v>
      </c>
    </row>
    <row r="244" spans="3:12">
      <c r="C244" s="95">
        <v>42683</v>
      </c>
      <c r="D244" s="95" t="s">
        <v>498</v>
      </c>
      <c r="E244" s="44">
        <v>1</v>
      </c>
      <c r="F244" s="44">
        <v>0</v>
      </c>
      <c r="G244" s="44">
        <v>0</v>
      </c>
      <c r="H244" s="44">
        <v>1</v>
      </c>
      <c r="I244" s="44">
        <v>0</v>
      </c>
      <c r="J244" s="44">
        <v>0</v>
      </c>
      <c r="K244" s="44">
        <v>0</v>
      </c>
      <c r="L244" s="44">
        <v>0</v>
      </c>
    </row>
    <row r="245" spans="3:12">
      <c r="C245" s="95">
        <v>42683</v>
      </c>
      <c r="D245" s="95" t="s">
        <v>1331</v>
      </c>
      <c r="E245" s="44">
        <v>271</v>
      </c>
      <c r="F245" s="44">
        <v>1000</v>
      </c>
      <c r="G245" s="44">
        <v>-1061</v>
      </c>
      <c r="H245" s="44">
        <v>210</v>
      </c>
      <c r="I245" s="44">
        <v>0</v>
      </c>
      <c r="J245" s="44">
        <v>313</v>
      </c>
      <c r="K245" s="32">
        <v>0</v>
      </c>
      <c r="L245" s="44">
        <v>7</v>
      </c>
    </row>
    <row r="246" spans="3:12">
      <c r="C246" s="95">
        <v>42682</v>
      </c>
      <c r="D246" s="95" t="s">
        <v>426</v>
      </c>
      <c r="E246" s="32">
        <v>-14</v>
      </c>
      <c r="F246" s="32">
        <v>0</v>
      </c>
      <c r="G246" s="32">
        <v>0</v>
      </c>
      <c r="H246" s="32">
        <v>-14</v>
      </c>
      <c r="I246" s="32">
        <v>17</v>
      </c>
      <c r="J246" s="32">
        <v>0</v>
      </c>
      <c r="K246" s="32">
        <v>0</v>
      </c>
      <c r="L246" s="32">
        <v>1</v>
      </c>
    </row>
    <row r="247" spans="3:12">
      <c r="C247" s="95">
        <v>42682</v>
      </c>
      <c r="D247" s="95" t="s">
        <v>371</v>
      </c>
      <c r="E247" s="32">
        <v>-1</v>
      </c>
      <c r="F247" s="32">
        <v>0</v>
      </c>
      <c r="G247" s="32">
        <v>0</v>
      </c>
      <c r="H247" s="32">
        <v>-1</v>
      </c>
      <c r="I247" s="32">
        <v>0</v>
      </c>
      <c r="J247" s="32">
        <v>9</v>
      </c>
      <c r="K247" s="32">
        <v>0</v>
      </c>
      <c r="L247" s="32">
        <v>0</v>
      </c>
    </row>
    <row r="248" spans="3:12">
      <c r="C248" s="95">
        <v>42682</v>
      </c>
      <c r="D248" s="95" t="s">
        <v>376</v>
      </c>
      <c r="E248" s="44">
        <v>73</v>
      </c>
      <c r="F248" s="44">
        <v>1120</v>
      </c>
      <c r="G248" s="32">
        <v>-9</v>
      </c>
      <c r="H248" s="44">
        <v>1184</v>
      </c>
      <c r="I248" s="32">
        <v>146</v>
      </c>
      <c r="J248" s="32">
        <v>0</v>
      </c>
      <c r="K248" s="32">
        <v>678</v>
      </c>
      <c r="L248" s="32">
        <v>0</v>
      </c>
    </row>
    <row r="249" spans="3:12">
      <c r="C249" s="95">
        <v>42682</v>
      </c>
      <c r="D249" s="95" t="s">
        <v>427</v>
      </c>
      <c r="E249" s="44">
        <v>769</v>
      </c>
      <c r="F249" s="32">
        <v>0</v>
      </c>
      <c r="G249" s="32">
        <v>61</v>
      </c>
      <c r="H249" s="44">
        <v>830</v>
      </c>
      <c r="I249" s="32">
        <v>0</v>
      </c>
      <c r="J249" s="44">
        <v>52</v>
      </c>
      <c r="K249" s="32">
        <v>13</v>
      </c>
      <c r="L249" s="32">
        <v>0</v>
      </c>
    </row>
    <row r="250" spans="3:12">
      <c r="C250" s="95">
        <v>42682</v>
      </c>
      <c r="D250" s="95" t="s">
        <v>375</v>
      </c>
      <c r="E250" s="44">
        <v>1598</v>
      </c>
      <c r="F250" s="32">
        <v>0</v>
      </c>
      <c r="G250" s="32">
        <v>-50</v>
      </c>
      <c r="H250" s="44">
        <v>1548</v>
      </c>
      <c r="I250" s="32">
        <v>0</v>
      </c>
      <c r="J250" s="32">
        <v>947</v>
      </c>
      <c r="K250" s="32">
        <v>99</v>
      </c>
      <c r="L250" s="32">
        <v>0</v>
      </c>
    </row>
    <row r="251" spans="3:12">
      <c r="C251" s="95">
        <v>42682</v>
      </c>
      <c r="D251" s="95" t="s">
        <v>428</v>
      </c>
      <c r="E251" s="44">
        <v>699</v>
      </c>
      <c r="F251" s="32">
        <v>-882</v>
      </c>
      <c r="G251" s="44">
        <v>47</v>
      </c>
      <c r="H251" s="44">
        <v>-136</v>
      </c>
      <c r="I251" s="44">
        <v>0</v>
      </c>
      <c r="J251" s="44">
        <v>775</v>
      </c>
      <c r="K251" s="32">
        <v>0</v>
      </c>
      <c r="L251" s="32">
        <v>230</v>
      </c>
    </row>
    <row r="252" spans="3:12">
      <c r="C252" s="95">
        <v>42682</v>
      </c>
      <c r="D252" s="95" t="s">
        <v>372</v>
      </c>
      <c r="E252" s="44">
        <v>-4889</v>
      </c>
      <c r="F252" s="44">
        <v>1600</v>
      </c>
      <c r="G252" s="44">
        <v>3238</v>
      </c>
      <c r="H252" s="44">
        <v>-51</v>
      </c>
      <c r="I252" s="44">
        <v>1562</v>
      </c>
      <c r="J252" s="32">
        <v>0</v>
      </c>
      <c r="K252" s="32">
        <v>622</v>
      </c>
      <c r="L252" s="32">
        <v>0</v>
      </c>
    </row>
    <row r="253" spans="3:12">
      <c r="C253" s="95">
        <v>42682</v>
      </c>
      <c r="D253" s="95" t="s">
        <v>429</v>
      </c>
      <c r="E253" s="44">
        <v>-140</v>
      </c>
      <c r="F253" s="32">
        <v>0</v>
      </c>
      <c r="G253" s="44">
        <v>0</v>
      </c>
      <c r="H253" s="44">
        <v>-140</v>
      </c>
      <c r="I253" s="44">
        <v>36</v>
      </c>
      <c r="J253" s="32">
        <v>0</v>
      </c>
      <c r="K253" s="32">
        <v>0</v>
      </c>
      <c r="L253" s="44">
        <v>1</v>
      </c>
    </row>
    <row r="254" spans="3:12">
      <c r="C254" s="95">
        <v>42682</v>
      </c>
      <c r="D254" s="95" t="s">
        <v>430</v>
      </c>
      <c r="E254" s="44">
        <v>-4</v>
      </c>
      <c r="F254" s="44">
        <v>0</v>
      </c>
      <c r="G254" s="44">
        <v>0</v>
      </c>
      <c r="H254" s="44">
        <v>-4</v>
      </c>
      <c r="I254" s="44">
        <v>4</v>
      </c>
      <c r="J254" s="32">
        <v>0</v>
      </c>
      <c r="K254" s="44">
        <v>0</v>
      </c>
      <c r="L254" s="32">
        <v>0</v>
      </c>
    </row>
    <row r="255" spans="3:12">
      <c r="C255" s="95">
        <v>42682</v>
      </c>
      <c r="D255" s="95" t="s">
        <v>431</v>
      </c>
      <c r="E255" s="44">
        <v>25</v>
      </c>
      <c r="F255" s="32">
        <v>0</v>
      </c>
      <c r="G255" s="44">
        <v>0</v>
      </c>
      <c r="H255" s="44">
        <v>25</v>
      </c>
      <c r="I255" s="32">
        <v>10</v>
      </c>
      <c r="J255" s="32">
        <v>0</v>
      </c>
      <c r="K255" s="32">
        <v>2</v>
      </c>
      <c r="L255" s="32">
        <v>0</v>
      </c>
    </row>
    <row r="256" spans="3:12">
      <c r="C256" s="95">
        <v>42682</v>
      </c>
      <c r="D256" s="95" t="s">
        <v>432</v>
      </c>
      <c r="E256" s="44">
        <v>7</v>
      </c>
      <c r="F256" s="44">
        <v>0</v>
      </c>
      <c r="G256" s="44">
        <v>-1</v>
      </c>
      <c r="H256" s="44">
        <v>6</v>
      </c>
      <c r="I256" s="32"/>
      <c r="J256" s="44"/>
      <c r="K256" s="32"/>
      <c r="L256" s="44"/>
    </row>
    <row r="257" spans="3:12">
      <c r="C257" s="95">
        <v>42682</v>
      </c>
      <c r="D257" s="95" t="s">
        <v>433</v>
      </c>
      <c r="E257" s="44">
        <v>-17</v>
      </c>
      <c r="F257" s="32">
        <v>0</v>
      </c>
      <c r="G257" s="44">
        <v>-7</v>
      </c>
      <c r="H257" s="44">
        <v>-24</v>
      </c>
      <c r="I257" s="44">
        <v>7</v>
      </c>
      <c r="J257" s="32">
        <v>0</v>
      </c>
      <c r="K257" s="32">
        <v>0</v>
      </c>
      <c r="L257" s="32">
        <v>0</v>
      </c>
    </row>
    <row r="258" spans="3:12">
      <c r="C258" s="95">
        <v>42682</v>
      </c>
      <c r="D258" s="95" t="s">
        <v>434</v>
      </c>
      <c r="E258" s="44">
        <v>17</v>
      </c>
      <c r="F258" s="32">
        <v>0</v>
      </c>
      <c r="G258" s="32">
        <v>0</v>
      </c>
      <c r="H258" s="44">
        <v>17</v>
      </c>
      <c r="I258" s="32"/>
      <c r="J258" s="32"/>
      <c r="K258" s="32"/>
      <c r="L258" s="32"/>
    </row>
    <row r="259" spans="3:12">
      <c r="C259" s="95">
        <v>42682</v>
      </c>
      <c r="D259" s="95" t="s">
        <v>435</v>
      </c>
      <c r="E259" s="44">
        <v>-847</v>
      </c>
      <c r="F259" s="32">
        <v>-439</v>
      </c>
      <c r="G259" s="44">
        <v>109</v>
      </c>
      <c r="H259" s="44">
        <v>-1178</v>
      </c>
      <c r="I259" s="32">
        <v>538</v>
      </c>
      <c r="J259" s="44">
        <v>0</v>
      </c>
      <c r="K259" s="32">
        <v>0</v>
      </c>
      <c r="L259" s="32">
        <v>102</v>
      </c>
    </row>
    <row r="260" spans="3:12">
      <c r="C260" s="95">
        <v>42682</v>
      </c>
      <c r="D260" s="95" t="s">
        <v>436</v>
      </c>
      <c r="E260" s="44">
        <v>-150</v>
      </c>
      <c r="F260" s="44">
        <v>43</v>
      </c>
      <c r="G260" s="44">
        <v>43</v>
      </c>
      <c r="H260" s="44">
        <v>-64</v>
      </c>
      <c r="I260" s="44">
        <v>0</v>
      </c>
      <c r="J260" s="32">
        <v>62</v>
      </c>
      <c r="K260" s="44">
        <v>43</v>
      </c>
      <c r="L260" s="32">
        <v>0</v>
      </c>
    </row>
    <row r="261" spans="3:12">
      <c r="C261" s="95">
        <v>42682</v>
      </c>
      <c r="D261" s="95" t="s">
        <v>437</v>
      </c>
      <c r="E261" s="44">
        <v>-3</v>
      </c>
      <c r="F261" s="44">
        <v>0</v>
      </c>
      <c r="G261" s="44">
        <v>0</v>
      </c>
      <c r="H261" s="44">
        <v>-3</v>
      </c>
      <c r="I261" s="44">
        <v>0</v>
      </c>
      <c r="J261" s="44">
        <v>24</v>
      </c>
      <c r="K261" s="44">
        <v>0</v>
      </c>
      <c r="L261" s="32">
        <v>4</v>
      </c>
    </row>
    <row r="262" spans="3:12">
      <c r="C262" s="95">
        <v>42682</v>
      </c>
      <c r="D262" s="95" t="s">
        <v>438</v>
      </c>
      <c r="E262" s="44">
        <v>-70</v>
      </c>
      <c r="F262" s="44">
        <v>-45</v>
      </c>
      <c r="G262" s="44">
        <v>0</v>
      </c>
      <c r="H262" s="44">
        <v>-115</v>
      </c>
      <c r="I262" s="44">
        <v>26</v>
      </c>
      <c r="J262" s="44">
        <v>0</v>
      </c>
      <c r="K262" s="32">
        <v>0</v>
      </c>
      <c r="L262" s="32">
        <v>22</v>
      </c>
    </row>
    <row r="263" spans="3:12">
      <c r="C263" s="95">
        <v>42682</v>
      </c>
      <c r="D263" s="95" t="s">
        <v>439</v>
      </c>
      <c r="E263" s="44">
        <v>-67</v>
      </c>
      <c r="F263" s="44">
        <v>0</v>
      </c>
      <c r="G263" s="44">
        <v>-4</v>
      </c>
      <c r="H263" s="44">
        <v>-71</v>
      </c>
      <c r="I263" s="44">
        <v>0</v>
      </c>
      <c r="J263" s="44">
        <v>39</v>
      </c>
      <c r="K263" s="44">
        <v>0</v>
      </c>
      <c r="L263" s="44">
        <v>9</v>
      </c>
    </row>
    <row r="264" spans="3:12">
      <c r="C264" s="95">
        <v>42682</v>
      </c>
      <c r="D264" s="95" t="s">
        <v>374</v>
      </c>
      <c r="E264" s="44">
        <v>355</v>
      </c>
      <c r="F264" s="44">
        <v>0</v>
      </c>
      <c r="G264" s="44">
        <v>-17</v>
      </c>
      <c r="H264" s="44">
        <v>338</v>
      </c>
      <c r="I264" s="44">
        <v>29</v>
      </c>
      <c r="J264" s="44">
        <v>0</v>
      </c>
      <c r="K264" s="44">
        <v>24</v>
      </c>
      <c r="L264" s="32">
        <v>0</v>
      </c>
    </row>
    <row r="265" spans="3:12">
      <c r="C265" s="95">
        <v>42682</v>
      </c>
      <c r="D265" s="95" t="s">
        <v>440</v>
      </c>
      <c r="E265" s="44">
        <v>-22</v>
      </c>
      <c r="F265" s="44">
        <v>0</v>
      </c>
      <c r="G265" s="44">
        <v>0</v>
      </c>
      <c r="H265" s="44">
        <v>-22</v>
      </c>
      <c r="I265" s="44">
        <v>3</v>
      </c>
      <c r="J265" s="44">
        <v>0</v>
      </c>
      <c r="K265" s="32">
        <v>0</v>
      </c>
      <c r="L265" s="44">
        <v>0</v>
      </c>
    </row>
    <row r="266" spans="3:12">
      <c r="C266" s="95">
        <v>42682</v>
      </c>
      <c r="D266" s="95" t="s">
        <v>373</v>
      </c>
      <c r="E266" s="44">
        <v>-105</v>
      </c>
      <c r="F266" s="32">
        <v>0</v>
      </c>
      <c r="G266" s="32">
        <v>1</v>
      </c>
      <c r="H266" s="44">
        <v>-104</v>
      </c>
      <c r="I266" s="44">
        <v>0</v>
      </c>
      <c r="J266" s="32">
        <v>279</v>
      </c>
      <c r="K266" s="44">
        <v>228</v>
      </c>
      <c r="L266" s="32">
        <v>0</v>
      </c>
    </row>
    <row r="267" spans="3:12">
      <c r="C267" s="95">
        <v>42682</v>
      </c>
      <c r="D267" s="95" t="s">
        <v>377</v>
      </c>
      <c r="E267" s="44">
        <v>1015</v>
      </c>
      <c r="F267" s="32">
        <v>0</v>
      </c>
      <c r="G267" s="32">
        <v>-118</v>
      </c>
      <c r="H267" s="32">
        <v>897</v>
      </c>
      <c r="I267" s="32">
        <v>0</v>
      </c>
      <c r="J267" s="32">
        <v>214</v>
      </c>
      <c r="K267" s="32">
        <v>450</v>
      </c>
      <c r="L267" s="32">
        <v>0</v>
      </c>
    </row>
    <row r="268" spans="3:12">
      <c r="C268" s="95">
        <v>42682</v>
      </c>
      <c r="D268" s="95" t="s">
        <v>378</v>
      </c>
      <c r="E268" s="44">
        <v>-1431</v>
      </c>
      <c r="F268" s="32">
        <v>-137</v>
      </c>
      <c r="G268" s="44">
        <v>1070</v>
      </c>
      <c r="H268" s="44">
        <v>-498</v>
      </c>
      <c r="I268" s="32">
        <v>0</v>
      </c>
      <c r="J268" s="32">
        <v>147</v>
      </c>
      <c r="K268" s="32">
        <v>94</v>
      </c>
      <c r="L268" s="44">
        <v>0</v>
      </c>
    </row>
    <row r="269" spans="3:12">
      <c r="C269" s="95">
        <v>42682</v>
      </c>
      <c r="D269" s="95" t="s">
        <v>379</v>
      </c>
      <c r="E269" s="44">
        <v>99</v>
      </c>
      <c r="F269" s="44">
        <v>-10</v>
      </c>
      <c r="G269" s="44">
        <v>0</v>
      </c>
      <c r="H269" s="44">
        <v>89</v>
      </c>
      <c r="I269" s="44">
        <v>0</v>
      </c>
      <c r="J269" s="44">
        <v>8</v>
      </c>
      <c r="K269" s="44">
        <v>4</v>
      </c>
      <c r="L269" s="44">
        <v>0</v>
      </c>
    </row>
    <row r="270" spans="3:12">
      <c r="C270" s="95">
        <v>42682</v>
      </c>
      <c r="D270" s="95" t="s">
        <v>501</v>
      </c>
      <c r="E270" s="44">
        <v>17</v>
      </c>
      <c r="F270" s="44">
        <v>0</v>
      </c>
      <c r="G270" s="44">
        <v>9</v>
      </c>
      <c r="H270" s="44">
        <v>26</v>
      </c>
      <c r="I270" s="32">
        <v>0</v>
      </c>
      <c r="J270" s="44">
        <v>71</v>
      </c>
      <c r="K270" s="32">
        <v>33</v>
      </c>
      <c r="L270" s="32">
        <v>0</v>
      </c>
    </row>
    <row r="271" spans="3:12">
      <c r="C271" s="95">
        <v>42682</v>
      </c>
      <c r="D271" s="95" t="s">
        <v>517</v>
      </c>
      <c r="E271" s="44">
        <v>2982</v>
      </c>
      <c r="F271" s="44">
        <v>526</v>
      </c>
      <c r="G271" s="44">
        <v>-3190</v>
      </c>
      <c r="H271" s="44">
        <v>318</v>
      </c>
      <c r="I271" s="44">
        <v>0</v>
      </c>
      <c r="J271" s="44">
        <v>208</v>
      </c>
      <c r="K271" s="32">
        <v>30</v>
      </c>
      <c r="L271" s="44">
        <v>0</v>
      </c>
    </row>
    <row r="272" spans="3:12">
      <c r="C272" s="95">
        <v>42682</v>
      </c>
      <c r="D272" s="95" t="s">
        <v>519</v>
      </c>
      <c r="E272" s="44">
        <v>34</v>
      </c>
      <c r="F272" s="44">
        <v>0</v>
      </c>
      <c r="G272" s="44">
        <v>0</v>
      </c>
      <c r="H272" s="44">
        <v>34</v>
      </c>
      <c r="I272" s="44">
        <v>0</v>
      </c>
      <c r="J272" s="44">
        <v>10</v>
      </c>
      <c r="K272" s="32">
        <v>0</v>
      </c>
      <c r="L272" s="44">
        <v>5</v>
      </c>
    </row>
    <row r="273" spans="3:12">
      <c r="C273" s="95">
        <v>42682</v>
      </c>
      <c r="D273" s="95" t="s">
        <v>628</v>
      </c>
      <c r="E273" s="44">
        <v>165</v>
      </c>
      <c r="F273" s="44">
        <v>50</v>
      </c>
      <c r="G273" s="44">
        <v>-10</v>
      </c>
      <c r="H273" s="44">
        <v>205</v>
      </c>
      <c r="I273" s="44">
        <v>0</v>
      </c>
      <c r="J273" s="44">
        <v>29</v>
      </c>
      <c r="K273" s="44">
        <v>0</v>
      </c>
      <c r="L273" s="44">
        <v>18</v>
      </c>
    </row>
    <row r="274" spans="3:12">
      <c r="C274" s="95">
        <v>42682</v>
      </c>
      <c r="D274" s="95" t="s">
        <v>498</v>
      </c>
      <c r="E274" s="44">
        <v>0</v>
      </c>
      <c r="F274" s="44">
        <v>0</v>
      </c>
      <c r="G274" s="44">
        <v>0</v>
      </c>
      <c r="H274" s="44">
        <v>0</v>
      </c>
      <c r="I274" s="44">
        <v>0</v>
      </c>
      <c r="J274" s="44">
        <v>0</v>
      </c>
      <c r="K274" s="32">
        <v>0</v>
      </c>
      <c r="L274" s="44">
        <v>0</v>
      </c>
    </row>
    <row r="275" spans="3:12">
      <c r="C275" s="95">
        <v>42682</v>
      </c>
      <c r="D275" s="95" t="s">
        <v>1331</v>
      </c>
      <c r="E275" s="44">
        <v>4814</v>
      </c>
      <c r="F275" s="44">
        <v>1000</v>
      </c>
      <c r="G275" s="44">
        <v>1659</v>
      </c>
      <c r="H275" s="44">
        <v>7473</v>
      </c>
      <c r="I275" s="32">
        <v>0</v>
      </c>
      <c r="J275" s="32">
        <v>113</v>
      </c>
      <c r="K275" s="32">
        <v>0</v>
      </c>
      <c r="L275" s="32">
        <v>0</v>
      </c>
    </row>
    <row r="276" spans="3:12">
      <c r="C276" s="34">
        <v>42681</v>
      </c>
      <c r="D276" s="33" t="s">
        <v>426</v>
      </c>
      <c r="E276" s="44">
        <v>-9</v>
      </c>
      <c r="F276" s="32">
        <v>0</v>
      </c>
      <c r="G276" s="32">
        <v>1</v>
      </c>
      <c r="H276" s="44">
        <v>-8</v>
      </c>
      <c r="I276" s="32">
        <v>28</v>
      </c>
      <c r="J276" s="32">
        <v>0</v>
      </c>
      <c r="K276" s="32">
        <v>0</v>
      </c>
      <c r="L276" s="32">
        <v>0</v>
      </c>
    </row>
    <row r="277" spans="3:12">
      <c r="C277" s="34">
        <v>42681</v>
      </c>
      <c r="D277" s="33" t="s">
        <v>371</v>
      </c>
      <c r="E277" s="44">
        <v>-2</v>
      </c>
      <c r="F277" s="32">
        <v>0</v>
      </c>
      <c r="G277" s="32">
        <v>6</v>
      </c>
      <c r="H277" s="44">
        <v>4</v>
      </c>
      <c r="I277" s="32">
        <v>2</v>
      </c>
      <c r="J277" s="32">
        <v>0</v>
      </c>
      <c r="K277" s="32">
        <v>0</v>
      </c>
      <c r="L277" s="32">
        <v>2</v>
      </c>
    </row>
    <row r="278" spans="3:12">
      <c r="C278" s="34">
        <v>42681</v>
      </c>
      <c r="D278" s="33" t="s">
        <v>376</v>
      </c>
      <c r="E278" s="32">
        <v>-778</v>
      </c>
      <c r="F278" s="44">
        <v>1253</v>
      </c>
      <c r="G278" s="32">
        <v>323</v>
      </c>
      <c r="H278" s="32">
        <v>798</v>
      </c>
      <c r="I278" s="32">
        <v>0</v>
      </c>
      <c r="J278" s="32">
        <v>333</v>
      </c>
      <c r="K278" s="32">
        <v>319</v>
      </c>
      <c r="L278" s="32">
        <v>0</v>
      </c>
    </row>
    <row r="279" spans="3:12">
      <c r="C279" s="34">
        <v>42681</v>
      </c>
      <c r="D279" s="33" t="s">
        <v>427</v>
      </c>
      <c r="E279" s="44">
        <v>284</v>
      </c>
      <c r="F279" s="32">
        <v>190</v>
      </c>
      <c r="G279" s="32">
        <v>149</v>
      </c>
      <c r="H279" s="44">
        <v>623</v>
      </c>
      <c r="I279" s="44">
        <v>0</v>
      </c>
      <c r="J279" s="32">
        <v>1</v>
      </c>
      <c r="K279" s="32">
        <v>6</v>
      </c>
      <c r="L279" s="32">
        <v>0</v>
      </c>
    </row>
    <row r="280" spans="3:12">
      <c r="C280" s="34">
        <v>42681</v>
      </c>
      <c r="D280" s="33" t="s">
        <v>375</v>
      </c>
      <c r="E280" s="44">
        <v>607</v>
      </c>
      <c r="F280" s="44">
        <v>0</v>
      </c>
      <c r="G280" s="44">
        <v>-21</v>
      </c>
      <c r="H280" s="44">
        <v>586</v>
      </c>
      <c r="I280" s="32">
        <v>0</v>
      </c>
      <c r="J280" s="44">
        <v>175</v>
      </c>
      <c r="K280" s="32">
        <v>0</v>
      </c>
      <c r="L280" s="32">
        <v>52</v>
      </c>
    </row>
    <row r="281" spans="3:12">
      <c r="C281" s="34">
        <v>42681</v>
      </c>
      <c r="D281" s="33" t="s">
        <v>428</v>
      </c>
      <c r="E281" s="44">
        <v>-50</v>
      </c>
      <c r="F281" s="32">
        <v>0</v>
      </c>
      <c r="G281" s="44">
        <v>303</v>
      </c>
      <c r="H281" s="44">
        <v>253</v>
      </c>
      <c r="I281" s="44">
        <v>228</v>
      </c>
      <c r="J281" s="32">
        <v>0</v>
      </c>
      <c r="K281" s="32">
        <v>0</v>
      </c>
      <c r="L281" s="44">
        <v>1001</v>
      </c>
    </row>
    <row r="282" spans="3:12">
      <c r="C282" s="34">
        <v>42681</v>
      </c>
      <c r="D282" s="33" t="s">
        <v>372</v>
      </c>
      <c r="E282" s="44">
        <v>-14434</v>
      </c>
      <c r="F282" s="32">
        <v>0</v>
      </c>
      <c r="G282" s="44">
        <v>1757</v>
      </c>
      <c r="H282" s="44">
        <v>-12677</v>
      </c>
      <c r="I282" s="44">
        <v>2913</v>
      </c>
      <c r="J282" s="32">
        <v>0</v>
      </c>
      <c r="K282" s="32">
        <v>0</v>
      </c>
      <c r="L282" s="32">
        <v>927</v>
      </c>
    </row>
    <row r="283" spans="3:12">
      <c r="C283" s="34">
        <v>42681</v>
      </c>
      <c r="D283" s="33" t="s">
        <v>429</v>
      </c>
      <c r="E283" s="32">
        <v>-357</v>
      </c>
      <c r="F283" s="32">
        <v>0</v>
      </c>
      <c r="G283" s="32">
        <v>7</v>
      </c>
      <c r="H283" s="32">
        <v>-350</v>
      </c>
      <c r="I283" s="32">
        <v>312</v>
      </c>
      <c r="J283" s="32">
        <v>0</v>
      </c>
      <c r="K283" s="32">
        <v>31</v>
      </c>
      <c r="L283" s="32">
        <v>0</v>
      </c>
    </row>
    <row r="284" spans="3:12">
      <c r="C284" s="34">
        <v>42681</v>
      </c>
      <c r="D284" s="33" t="s">
        <v>430</v>
      </c>
      <c r="E284" s="44">
        <v>18</v>
      </c>
      <c r="F284" s="44">
        <v>0</v>
      </c>
      <c r="G284" s="44">
        <v>2</v>
      </c>
      <c r="H284" s="44">
        <v>20</v>
      </c>
      <c r="I284" s="44">
        <v>0</v>
      </c>
      <c r="J284" s="44">
        <v>1</v>
      </c>
      <c r="K284" s="32">
        <v>0</v>
      </c>
      <c r="L284" s="32">
        <v>0</v>
      </c>
    </row>
    <row r="285" spans="3:12">
      <c r="C285" s="34">
        <v>42681</v>
      </c>
      <c r="D285" s="33" t="s">
        <v>431</v>
      </c>
      <c r="E285" s="44">
        <v>58</v>
      </c>
      <c r="F285" s="32">
        <v>0</v>
      </c>
      <c r="G285" s="44">
        <v>0</v>
      </c>
      <c r="H285" s="44">
        <v>58</v>
      </c>
      <c r="I285" s="44">
        <v>0</v>
      </c>
      <c r="J285" s="44">
        <v>21</v>
      </c>
      <c r="K285" s="32">
        <v>0</v>
      </c>
      <c r="L285" s="32">
        <v>0</v>
      </c>
    </row>
    <row r="286" spans="3:12">
      <c r="C286" s="34">
        <v>42681</v>
      </c>
      <c r="D286" s="33" t="s">
        <v>432</v>
      </c>
      <c r="E286" s="44">
        <v>-1</v>
      </c>
      <c r="F286" s="32">
        <v>0</v>
      </c>
      <c r="G286" s="32">
        <v>0</v>
      </c>
      <c r="H286" s="44">
        <v>-1</v>
      </c>
      <c r="I286" s="32"/>
      <c r="J286" s="32"/>
      <c r="K286" s="32"/>
      <c r="L286" s="32"/>
    </row>
    <row r="287" spans="3:12">
      <c r="C287" s="34">
        <v>42681</v>
      </c>
      <c r="D287" s="33" t="s">
        <v>433</v>
      </c>
      <c r="E287" s="32">
        <v>-13</v>
      </c>
      <c r="F287" s="32">
        <v>0</v>
      </c>
      <c r="G287" s="32">
        <v>-6</v>
      </c>
      <c r="H287" s="32">
        <v>-19</v>
      </c>
      <c r="I287" s="32">
        <v>0</v>
      </c>
      <c r="J287" s="32">
        <v>22</v>
      </c>
      <c r="K287" s="32">
        <v>0</v>
      </c>
      <c r="L287" s="32">
        <v>0</v>
      </c>
    </row>
    <row r="288" spans="3:12">
      <c r="C288" s="34">
        <v>42681</v>
      </c>
      <c r="D288" s="33" t="s">
        <v>434</v>
      </c>
      <c r="E288" s="44">
        <v>18</v>
      </c>
      <c r="F288" s="32">
        <v>0</v>
      </c>
      <c r="G288" s="44">
        <v>0</v>
      </c>
      <c r="H288" s="44">
        <v>18</v>
      </c>
      <c r="I288" s="44"/>
      <c r="J288" s="32"/>
      <c r="K288" s="32"/>
      <c r="L288" s="32"/>
    </row>
    <row r="289" spans="3:12">
      <c r="C289" s="34">
        <v>42681</v>
      </c>
      <c r="D289" s="33" t="s">
        <v>435</v>
      </c>
      <c r="E289" s="44">
        <v>-273</v>
      </c>
      <c r="F289" s="32">
        <v>-165</v>
      </c>
      <c r="G289" s="44">
        <v>21</v>
      </c>
      <c r="H289" s="44">
        <v>-417</v>
      </c>
      <c r="I289" s="32">
        <v>222</v>
      </c>
      <c r="J289" s="44">
        <v>0</v>
      </c>
      <c r="K289" s="44">
        <v>0</v>
      </c>
      <c r="L289" s="32">
        <v>0</v>
      </c>
    </row>
    <row r="290" spans="3:12">
      <c r="C290" s="34">
        <v>42681</v>
      </c>
      <c r="D290" s="33" t="s">
        <v>436</v>
      </c>
      <c r="E290" s="44">
        <v>-125</v>
      </c>
      <c r="F290" s="44">
        <v>76</v>
      </c>
      <c r="G290" s="44">
        <v>-26</v>
      </c>
      <c r="H290" s="44">
        <v>-75</v>
      </c>
      <c r="I290" s="44">
        <v>0</v>
      </c>
      <c r="J290" s="32">
        <v>18</v>
      </c>
      <c r="K290" s="32">
        <v>0</v>
      </c>
      <c r="L290" s="32">
        <v>7</v>
      </c>
    </row>
    <row r="291" spans="3:12">
      <c r="C291" s="34">
        <v>42681</v>
      </c>
      <c r="D291" s="33" t="s">
        <v>437</v>
      </c>
      <c r="E291" s="32">
        <v>-6</v>
      </c>
      <c r="F291" s="32">
        <v>0</v>
      </c>
      <c r="G291" s="32">
        <v>0</v>
      </c>
      <c r="H291" s="32">
        <v>-6</v>
      </c>
      <c r="I291" s="32">
        <v>0</v>
      </c>
      <c r="J291" s="32">
        <v>32</v>
      </c>
      <c r="K291" s="32">
        <v>0</v>
      </c>
      <c r="L291" s="32">
        <v>16</v>
      </c>
    </row>
    <row r="292" spans="3:12">
      <c r="C292" s="34">
        <v>42681</v>
      </c>
      <c r="D292" s="33" t="s">
        <v>438</v>
      </c>
      <c r="E292" s="44">
        <v>-81</v>
      </c>
      <c r="F292" s="32">
        <v>-45</v>
      </c>
      <c r="G292" s="44">
        <v>-2</v>
      </c>
      <c r="H292" s="44">
        <v>-128</v>
      </c>
      <c r="I292" s="44">
        <v>0</v>
      </c>
      <c r="J292" s="44">
        <v>41</v>
      </c>
      <c r="K292" s="44">
        <v>36</v>
      </c>
      <c r="L292" s="32">
        <v>0</v>
      </c>
    </row>
    <row r="293" spans="3:12">
      <c r="C293" s="34">
        <v>42681</v>
      </c>
      <c r="D293" s="33" t="s">
        <v>439</v>
      </c>
      <c r="E293" s="44">
        <v>-42</v>
      </c>
      <c r="F293" s="32">
        <v>0</v>
      </c>
      <c r="G293" s="32">
        <v>-1</v>
      </c>
      <c r="H293" s="44">
        <v>-43</v>
      </c>
      <c r="I293" s="32">
        <v>0</v>
      </c>
      <c r="J293" s="44">
        <v>34</v>
      </c>
      <c r="K293" s="32">
        <v>0</v>
      </c>
      <c r="L293" s="32">
        <v>99</v>
      </c>
    </row>
    <row r="294" spans="3:12">
      <c r="C294" s="34">
        <v>42681</v>
      </c>
      <c r="D294" s="33" t="s">
        <v>374</v>
      </c>
      <c r="E294" s="44">
        <v>278</v>
      </c>
      <c r="F294" s="32">
        <v>-4</v>
      </c>
      <c r="G294" s="44">
        <v>24</v>
      </c>
      <c r="H294" s="44">
        <v>298</v>
      </c>
      <c r="I294" s="44">
        <v>0</v>
      </c>
      <c r="J294" s="44">
        <v>134</v>
      </c>
      <c r="K294" s="32">
        <v>11</v>
      </c>
      <c r="L294" s="32">
        <v>0</v>
      </c>
    </row>
    <row r="295" spans="3:12">
      <c r="C295" s="34">
        <v>42681</v>
      </c>
      <c r="D295" s="33" t="s">
        <v>440</v>
      </c>
      <c r="E295" s="44">
        <v>-37</v>
      </c>
      <c r="F295" s="32">
        <v>0</v>
      </c>
      <c r="G295" s="32">
        <v>7</v>
      </c>
      <c r="H295" s="44">
        <v>-30</v>
      </c>
      <c r="I295" s="32">
        <v>12</v>
      </c>
      <c r="J295" s="32">
        <v>0</v>
      </c>
      <c r="K295" s="32">
        <v>0</v>
      </c>
      <c r="L295" s="32">
        <v>0</v>
      </c>
    </row>
    <row r="296" spans="3:12">
      <c r="C296" s="34">
        <v>42681</v>
      </c>
      <c r="D296" s="33" t="s">
        <v>373</v>
      </c>
      <c r="E296" s="32">
        <v>-39</v>
      </c>
      <c r="F296" s="32">
        <v>0</v>
      </c>
      <c r="G296" s="32">
        <v>4</v>
      </c>
      <c r="H296" s="32">
        <v>-35</v>
      </c>
      <c r="I296" s="32">
        <v>0</v>
      </c>
      <c r="J296" s="32">
        <v>182</v>
      </c>
      <c r="K296" s="32">
        <v>4</v>
      </c>
      <c r="L296" s="32">
        <v>0</v>
      </c>
    </row>
    <row r="297" spans="3:12">
      <c r="C297" s="34">
        <v>42681</v>
      </c>
      <c r="D297" s="33" t="s">
        <v>377</v>
      </c>
      <c r="E297" s="32">
        <v>-57</v>
      </c>
      <c r="F297" s="32">
        <v>0</v>
      </c>
      <c r="G297" s="32">
        <v>47</v>
      </c>
      <c r="H297" s="32">
        <v>-10</v>
      </c>
      <c r="I297" s="32">
        <v>61</v>
      </c>
      <c r="J297" s="32">
        <v>0</v>
      </c>
      <c r="K297" s="32">
        <v>37</v>
      </c>
      <c r="L297" s="32">
        <v>0</v>
      </c>
    </row>
    <row r="298" spans="3:12">
      <c r="C298" s="34">
        <v>42681</v>
      </c>
      <c r="D298" s="33" t="s">
        <v>378</v>
      </c>
      <c r="E298" s="32">
        <v>-483</v>
      </c>
      <c r="F298" s="32">
        <v>111</v>
      </c>
      <c r="G298" s="44">
        <v>-1583</v>
      </c>
      <c r="H298" s="44">
        <v>-1955</v>
      </c>
      <c r="I298" s="32">
        <v>0</v>
      </c>
      <c r="J298" s="32">
        <v>533</v>
      </c>
      <c r="K298" s="32">
        <v>163</v>
      </c>
      <c r="L298" s="32">
        <v>0</v>
      </c>
    </row>
    <row r="299" spans="3:12">
      <c r="C299" s="34">
        <v>42681</v>
      </c>
      <c r="D299" s="33" t="s">
        <v>379</v>
      </c>
      <c r="E299" s="32">
        <v>-15</v>
      </c>
      <c r="F299" s="32">
        <v>2</v>
      </c>
      <c r="G299" s="32">
        <v>14</v>
      </c>
      <c r="H299" s="32">
        <v>1</v>
      </c>
      <c r="I299" s="32">
        <v>0</v>
      </c>
      <c r="J299" s="32">
        <v>3</v>
      </c>
      <c r="K299" s="32">
        <v>0</v>
      </c>
      <c r="L299" s="32">
        <v>5</v>
      </c>
    </row>
    <row r="300" spans="3:12">
      <c r="C300" s="34">
        <v>42681</v>
      </c>
      <c r="D300" s="33" t="s">
        <v>501</v>
      </c>
      <c r="E300" s="32">
        <v>-5</v>
      </c>
      <c r="F300" s="32">
        <v>0</v>
      </c>
      <c r="G300" s="32">
        <v>2</v>
      </c>
      <c r="H300" s="32">
        <v>-3</v>
      </c>
      <c r="I300" s="32">
        <v>0</v>
      </c>
      <c r="J300" s="32">
        <v>192</v>
      </c>
      <c r="K300" s="32">
        <v>30</v>
      </c>
      <c r="L300" s="32">
        <v>0</v>
      </c>
    </row>
    <row r="301" spans="3:12">
      <c r="C301" s="34">
        <v>42681</v>
      </c>
      <c r="D301" s="33" t="s">
        <v>517</v>
      </c>
      <c r="E301" s="44">
        <v>-2903</v>
      </c>
      <c r="F301" s="32">
        <v>668</v>
      </c>
      <c r="G301" s="44">
        <v>4264</v>
      </c>
      <c r="H301" s="44">
        <v>2029</v>
      </c>
      <c r="I301" s="32">
        <v>445</v>
      </c>
      <c r="J301" s="32">
        <v>0</v>
      </c>
      <c r="K301" s="32">
        <v>0</v>
      </c>
      <c r="L301" s="32">
        <v>123</v>
      </c>
    </row>
    <row r="302" spans="3:12">
      <c r="C302" s="34">
        <v>42681</v>
      </c>
      <c r="D302" s="33" t="s">
        <v>519</v>
      </c>
      <c r="E302" s="32">
        <v>-44</v>
      </c>
      <c r="F302" s="32">
        <v>0</v>
      </c>
      <c r="G302" s="32">
        <v>-12</v>
      </c>
      <c r="H302" s="32">
        <v>-56</v>
      </c>
      <c r="I302" s="32">
        <v>17</v>
      </c>
      <c r="J302" s="32">
        <v>0</v>
      </c>
      <c r="K302" s="32">
        <v>0</v>
      </c>
      <c r="L302" s="32">
        <v>26</v>
      </c>
    </row>
    <row r="303" spans="3:12">
      <c r="C303" s="34">
        <v>42681</v>
      </c>
      <c r="D303" s="33" t="s">
        <v>628</v>
      </c>
      <c r="E303" s="32">
        <v>203</v>
      </c>
      <c r="F303" s="32">
        <v>-118</v>
      </c>
      <c r="G303" s="32">
        <v>23</v>
      </c>
      <c r="H303" s="32">
        <v>108</v>
      </c>
      <c r="I303" s="32">
        <v>2</v>
      </c>
      <c r="J303" s="32">
        <v>0</v>
      </c>
      <c r="K303" s="32">
        <v>0</v>
      </c>
      <c r="L303" s="32">
        <v>11</v>
      </c>
    </row>
    <row r="304" spans="3:12">
      <c r="C304" s="34">
        <v>42681</v>
      </c>
      <c r="D304" s="33" t="s">
        <v>498</v>
      </c>
      <c r="E304" s="32">
        <v>0</v>
      </c>
      <c r="F304" s="32">
        <v>0</v>
      </c>
      <c r="G304" s="32">
        <v>0</v>
      </c>
      <c r="H304" s="32">
        <v>0</v>
      </c>
      <c r="I304" s="32">
        <v>2</v>
      </c>
      <c r="J304" s="32">
        <v>0</v>
      </c>
      <c r="K304" s="32">
        <v>0</v>
      </c>
      <c r="L304" s="32">
        <v>0</v>
      </c>
    </row>
    <row r="305" spans="3:12" ht="17.25" thickBot="1">
      <c r="C305" s="36">
        <v>42681</v>
      </c>
      <c r="D305" s="35" t="s">
        <v>1331</v>
      </c>
      <c r="E305" s="97">
        <v>-5945</v>
      </c>
      <c r="F305" s="37">
        <v>0</v>
      </c>
      <c r="G305" s="37">
        <v>691</v>
      </c>
      <c r="H305" s="97">
        <v>-5254</v>
      </c>
      <c r="I305" s="37">
        <v>0</v>
      </c>
      <c r="J305" s="37">
        <v>332</v>
      </c>
      <c r="K305" s="37">
        <v>0</v>
      </c>
      <c r="L305" s="37">
        <v>0</v>
      </c>
    </row>
  </sheetData>
  <phoneticPr fontId="1" type="noConversion"/>
  <pageMargins left="0.7" right="0.7" top="0.75" bottom="0.75" header="0.3" footer="0.3"/>
  <pageSetup paperSize="9" orientation="portrait"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C3:L29"/>
  <sheetViews>
    <sheetView topLeftCell="A4" workbookViewId="0">
      <selection activeCell="C3" sqref="C3"/>
    </sheetView>
  </sheetViews>
  <sheetFormatPr defaultRowHeight="16.5"/>
  <cols>
    <col min="3" max="3" width="10.5" customWidth="1"/>
    <col min="4" max="4" width="58.875" customWidth="1"/>
    <col min="5" max="5" width="6" bestFit="1" customWidth="1"/>
    <col min="6" max="7" width="13.5" customWidth="1"/>
    <col min="8" max="8" width="15.5" bestFit="1" customWidth="1"/>
    <col min="9" max="9" width="13.5" customWidth="1"/>
    <col min="10" max="10" width="58.875" style="28" customWidth="1"/>
    <col min="11" max="11" width="15.5" style="28" bestFit="1" customWidth="1"/>
    <col min="12" max="12" width="16.25" style="28" bestFit="1" customWidth="1"/>
    <col min="13" max="13" width="6" bestFit="1" customWidth="1"/>
    <col min="14" max="14" width="11.625" bestFit="1" customWidth="1"/>
  </cols>
  <sheetData>
    <row r="3" spans="3:9">
      <c r="C3" t="s">
        <v>314</v>
      </c>
      <c r="D3" t="s">
        <v>315</v>
      </c>
    </row>
    <row r="4" spans="3:9">
      <c r="C4" s="39"/>
      <c r="F4" s="31" t="s">
        <v>330</v>
      </c>
      <c r="G4" s="31" t="s">
        <v>331</v>
      </c>
      <c r="H4" s="31" t="s">
        <v>332</v>
      </c>
      <c r="I4" s="31" t="s">
        <v>272</v>
      </c>
    </row>
    <row r="5" spans="3:9">
      <c r="C5" s="39">
        <v>41789</v>
      </c>
      <c r="D5">
        <v>24</v>
      </c>
      <c r="F5" s="28"/>
      <c r="G5" s="28"/>
      <c r="H5" s="28"/>
      <c r="I5" s="28" t="e">
        <f>AVERAGE(F5:H5)</f>
        <v>#DIV/0!</v>
      </c>
    </row>
    <row r="6" spans="3:9">
      <c r="C6" s="39">
        <v>41820</v>
      </c>
      <c r="D6">
        <v>26</v>
      </c>
      <c r="F6" s="28">
        <f>(D6-D5)/D5</f>
        <v>8.3333333333333329E-2</v>
      </c>
      <c r="G6" s="28"/>
      <c r="H6" s="28"/>
      <c r="I6" s="28">
        <f t="shared" ref="I6:I27" si="0">AVERAGE(F6:H6)</f>
        <v>8.3333333333333329E-2</v>
      </c>
    </row>
    <row r="7" spans="3:9">
      <c r="C7" s="39">
        <v>41851</v>
      </c>
      <c r="D7">
        <v>27</v>
      </c>
      <c r="F7" s="28">
        <f t="shared" ref="F7:F27" si="1">(D7-D6)/D6</f>
        <v>3.8461538461538464E-2</v>
      </c>
      <c r="G7" s="28"/>
      <c r="H7" s="28"/>
      <c r="I7" s="28">
        <f t="shared" si="0"/>
        <v>3.8461538461538464E-2</v>
      </c>
    </row>
    <row r="8" spans="3:9">
      <c r="C8" s="39">
        <v>41880</v>
      </c>
      <c r="D8">
        <v>29</v>
      </c>
      <c r="F8" s="28">
        <f t="shared" si="1"/>
        <v>7.407407407407407E-2</v>
      </c>
      <c r="G8" s="28">
        <f>(D8-D5)/D5</f>
        <v>0.20833333333333334</v>
      </c>
      <c r="H8" s="28"/>
      <c r="I8" s="28">
        <f t="shared" si="0"/>
        <v>0.14120370370370372</v>
      </c>
    </row>
    <row r="9" spans="3:9">
      <c r="C9" s="39">
        <v>41912</v>
      </c>
      <c r="D9">
        <v>27</v>
      </c>
      <c r="F9" s="28">
        <f t="shared" si="1"/>
        <v>-6.8965517241379309E-2</v>
      </c>
      <c r="G9" s="28">
        <f t="shared" ref="G9:G27" si="2">(D9-D6)/D6</f>
        <v>3.8461538461538464E-2</v>
      </c>
      <c r="H9" s="28"/>
      <c r="I9" s="28">
        <f t="shared" si="0"/>
        <v>-1.5251989389920423E-2</v>
      </c>
    </row>
    <row r="10" spans="3:9">
      <c r="C10" s="39">
        <v>41943</v>
      </c>
      <c r="D10">
        <v>24</v>
      </c>
      <c r="F10" s="28">
        <f t="shared" si="1"/>
        <v>-0.1111111111111111</v>
      </c>
      <c r="G10" s="28">
        <f t="shared" si="2"/>
        <v>-0.1111111111111111</v>
      </c>
      <c r="H10" s="28"/>
      <c r="I10" s="28">
        <f t="shared" si="0"/>
        <v>-0.1111111111111111</v>
      </c>
    </row>
    <row r="11" spans="3:9">
      <c r="C11" s="39">
        <v>41971</v>
      </c>
      <c r="D11">
        <v>25</v>
      </c>
      <c r="F11" s="28">
        <f t="shared" si="1"/>
        <v>4.1666666666666664E-2</v>
      </c>
      <c r="G11" s="28">
        <f t="shared" si="2"/>
        <v>-0.13793103448275862</v>
      </c>
      <c r="H11" s="28">
        <f>(D11-D5)/D5</f>
        <v>4.1666666666666664E-2</v>
      </c>
      <c r="I11" s="28">
        <f t="shared" si="0"/>
        <v>-1.81992337164751E-2</v>
      </c>
    </row>
    <row r="12" spans="3:9">
      <c r="C12" s="39">
        <v>42004</v>
      </c>
      <c r="D12">
        <v>22</v>
      </c>
      <c r="F12" s="28">
        <f t="shared" si="1"/>
        <v>-0.12</v>
      </c>
      <c r="G12" s="28">
        <f t="shared" si="2"/>
        <v>-0.18518518518518517</v>
      </c>
      <c r="H12" s="28">
        <f t="shared" ref="H12:H27" si="3">(D12-D6)/D6</f>
        <v>-0.15384615384615385</v>
      </c>
      <c r="I12" s="28">
        <f t="shared" si="0"/>
        <v>-0.15301044634377967</v>
      </c>
    </row>
    <row r="13" spans="3:9">
      <c r="C13" s="39">
        <v>42034</v>
      </c>
      <c r="D13">
        <v>23</v>
      </c>
      <c r="F13" s="28">
        <f t="shared" si="1"/>
        <v>4.5454545454545456E-2</v>
      </c>
      <c r="G13" s="28">
        <f t="shared" si="2"/>
        <v>-4.1666666666666664E-2</v>
      </c>
      <c r="H13" s="28">
        <f t="shared" si="3"/>
        <v>-0.14814814814814814</v>
      </c>
      <c r="I13" s="28">
        <f t="shared" si="0"/>
        <v>-4.8120089786756449E-2</v>
      </c>
    </row>
    <row r="14" spans="3:9">
      <c r="C14" s="39">
        <v>42061</v>
      </c>
      <c r="D14">
        <v>24</v>
      </c>
      <c r="F14" s="28">
        <f t="shared" si="1"/>
        <v>4.3478260869565216E-2</v>
      </c>
      <c r="G14" s="28">
        <f t="shared" si="2"/>
        <v>-0.04</v>
      </c>
      <c r="H14" s="28">
        <f t="shared" si="3"/>
        <v>-0.17241379310344829</v>
      </c>
      <c r="I14" s="28">
        <f t="shared" si="0"/>
        <v>-5.6311844077961026E-2</v>
      </c>
    </row>
    <row r="15" spans="3:9">
      <c r="C15" s="39">
        <v>42094</v>
      </c>
      <c r="D15">
        <v>22</v>
      </c>
      <c r="F15" s="28">
        <f t="shared" si="1"/>
        <v>-8.3333333333333329E-2</v>
      </c>
      <c r="G15" s="28">
        <f t="shared" si="2"/>
        <v>0</v>
      </c>
      <c r="H15" s="28">
        <f t="shared" si="3"/>
        <v>-0.18518518518518517</v>
      </c>
      <c r="I15" s="28">
        <f t="shared" si="0"/>
        <v>-8.9506172839506168E-2</v>
      </c>
    </row>
    <row r="16" spans="3:9">
      <c r="C16" s="39">
        <v>42124</v>
      </c>
      <c r="D16">
        <v>16</v>
      </c>
      <c r="F16" s="28">
        <f t="shared" si="1"/>
        <v>-0.27272727272727271</v>
      </c>
      <c r="G16" s="28">
        <f t="shared" si="2"/>
        <v>-0.30434782608695654</v>
      </c>
      <c r="H16" s="28">
        <f t="shared" si="3"/>
        <v>-0.33333333333333331</v>
      </c>
      <c r="I16" s="28">
        <f t="shared" si="0"/>
        <v>-0.30346947738252084</v>
      </c>
    </row>
    <row r="17" spans="3:9">
      <c r="C17" s="39">
        <v>42153</v>
      </c>
      <c r="D17">
        <v>18</v>
      </c>
      <c r="F17" s="28">
        <f t="shared" si="1"/>
        <v>0.125</v>
      </c>
      <c r="G17" s="28">
        <f t="shared" si="2"/>
        <v>-0.25</v>
      </c>
      <c r="H17" s="28">
        <f t="shared" si="3"/>
        <v>-0.28000000000000003</v>
      </c>
      <c r="I17" s="28">
        <f t="shared" si="0"/>
        <v>-0.13500000000000001</v>
      </c>
    </row>
    <row r="18" spans="3:9">
      <c r="C18" s="39">
        <v>42185</v>
      </c>
      <c r="D18">
        <v>16</v>
      </c>
      <c r="F18" s="28">
        <f t="shared" si="1"/>
        <v>-0.1111111111111111</v>
      </c>
      <c r="G18" s="28">
        <f t="shared" si="2"/>
        <v>-0.27272727272727271</v>
      </c>
      <c r="H18" s="28">
        <f t="shared" si="3"/>
        <v>-0.27272727272727271</v>
      </c>
      <c r="I18" s="28">
        <f t="shared" si="0"/>
        <v>-0.21885521885521886</v>
      </c>
    </row>
    <row r="19" spans="3:9">
      <c r="C19" s="39">
        <v>42216</v>
      </c>
      <c r="D19">
        <v>14</v>
      </c>
      <c r="F19" s="28">
        <f t="shared" si="1"/>
        <v>-0.125</v>
      </c>
      <c r="G19" s="28">
        <f t="shared" si="2"/>
        <v>-0.125</v>
      </c>
      <c r="H19" s="28">
        <f t="shared" si="3"/>
        <v>-0.39130434782608697</v>
      </c>
      <c r="I19" s="28">
        <f t="shared" si="0"/>
        <v>-0.21376811594202896</v>
      </c>
    </row>
    <row r="20" spans="3:9">
      <c r="C20" s="39">
        <v>42247</v>
      </c>
      <c r="D20">
        <v>14</v>
      </c>
      <c r="F20" s="28">
        <f t="shared" si="1"/>
        <v>0</v>
      </c>
      <c r="G20" s="28">
        <f t="shared" si="2"/>
        <v>-0.22222222222222221</v>
      </c>
      <c r="H20" s="28">
        <f t="shared" si="3"/>
        <v>-0.41666666666666669</v>
      </c>
      <c r="I20" s="28">
        <f t="shared" si="0"/>
        <v>-0.21296296296296294</v>
      </c>
    </row>
    <row r="21" spans="3:9">
      <c r="C21" s="39">
        <v>42277</v>
      </c>
      <c r="D21">
        <v>14</v>
      </c>
      <c r="F21" s="28">
        <f t="shared" si="1"/>
        <v>0</v>
      </c>
      <c r="G21" s="28">
        <f t="shared" si="2"/>
        <v>-0.125</v>
      </c>
      <c r="H21" s="28">
        <f t="shared" si="3"/>
        <v>-0.36363636363636365</v>
      </c>
      <c r="I21" s="28">
        <f t="shared" si="0"/>
        <v>-0.16287878787878787</v>
      </c>
    </row>
    <row r="22" spans="3:9">
      <c r="C22" s="39">
        <v>42307</v>
      </c>
      <c r="D22">
        <v>15</v>
      </c>
      <c r="F22" s="28">
        <f t="shared" si="1"/>
        <v>7.1428571428571425E-2</v>
      </c>
      <c r="G22" s="28">
        <f t="shared" si="2"/>
        <v>7.1428571428571425E-2</v>
      </c>
      <c r="H22" s="28">
        <f t="shared" si="3"/>
        <v>-6.25E-2</v>
      </c>
      <c r="I22" s="28">
        <f t="shared" si="0"/>
        <v>2.6785714285714284E-2</v>
      </c>
    </row>
    <row r="23" spans="3:9">
      <c r="C23" s="39">
        <v>42338</v>
      </c>
      <c r="D23">
        <v>15</v>
      </c>
      <c r="F23" s="28">
        <f t="shared" si="1"/>
        <v>0</v>
      </c>
      <c r="G23" s="28">
        <f t="shared" si="2"/>
        <v>7.1428571428571425E-2</v>
      </c>
      <c r="H23" s="28">
        <f t="shared" si="3"/>
        <v>-0.16666666666666666</v>
      </c>
      <c r="I23" s="28">
        <f t="shared" si="0"/>
        <v>-3.1746031746031744E-2</v>
      </c>
    </row>
    <row r="24" spans="3:9">
      <c r="C24" s="39">
        <v>42369</v>
      </c>
      <c r="D24">
        <v>14</v>
      </c>
      <c r="F24" s="28">
        <f t="shared" si="1"/>
        <v>-6.6666666666666666E-2</v>
      </c>
      <c r="G24" s="28">
        <f t="shared" si="2"/>
        <v>0</v>
      </c>
      <c r="H24" s="28">
        <f t="shared" si="3"/>
        <v>-0.125</v>
      </c>
      <c r="I24" s="28">
        <f t="shared" si="0"/>
        <v>-6.3888888888888884E-2</v>
      </c>
    </row>
    <row r="25" spans="3:9">
      <c r="C25" s="39">
        <v>42399</v>
      </c>
      <c r="D25">
        <v>14</v>
      </c>
      <c r="F25" s="28">
        <f t="shared" si="1"/>
        <v>0</v>
      </c>
      <c r="G25" s="28">
        <f t="shared" si="2"/>
        <v>-6.6666666666666666E-2</v>
      </c>
      <c r="H25" s="28">
        <f t="shared" si="3"/>
        <v>0</v>
      </c>
      <c r="I25" s="28">
        <f t="shared" si="0"/>
        <v>-2.2222222222222223E-2</v>
      </c>
    </row>
    <row r="26" spans="3:9">
      <c r="C26" s="39">
        <v>42426</v>
      </c>
      <c r="D26">
        <v>16</v>
      </c>
      <c r="F26" s="28">
        <f t="shared" si="1"/>
        <v>0.14285714285714285</v>
      </c>
      <c r="G26" s="28">
        <f t="shared" si="2"/>
        <v>6.6666666666666666E-2</v>
      </c>
      <c r="H26" s="28">
        <f t="shared" si="3"/>
        <v>0.14285714285714285</v>
      </c>
      <c r="I26" s="28">
        <f t="shared" si="0"/>
        <v>0.11746031746031745</v>
      </c>
    </row>
    <row r="27" spans="3:9">
      <c r="C27" s="39">
        <v>42460</v>
      </c>
      <c r="D27">
        <v>15</v>
      </c>
      <c r="F27" s="28">
        <f t="shared" si="1"/>
        <v>-6.25E-2</v>
      </c>
      <c r="G27" s="28">
        <f t="shared" si="2"/>
        <v>7.1428571428571425E-2</v>
      </c>
      <c r="H27" s="28">
        <f t="shared" si="3"/>
        <v>7.1428571428571425E-2</v>
      </c>
      <c r="I27" s="28">
        <f t="shared" si="0"/>
        <v>2.6785714285714284E-2</v>
      </c>
    </row>
    <row r="28" spans="3:9">
      <c r="C28" s="39"/>
      <c r="D28" s="28"/>
    </row>
    <row r="29" spans="3:9">
      <c r="C29" s="39"/>
      <c r="D29" s="28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4"/>
  <dimension ref="A1:U4903"/>
  <sheetViews>
    <sheetView topLeftCell="B1" workbookViewId="0">
      <selection activeCell="C3" sqref="C3:K499"/>
    </sheetView>
  </sheetViews>
  <sheetFormatPr defaultRowHeight="16.5"/>
  <cols>
    <col min="2" max="2" width="9.5" bestFit="1" customWidth="1"/>
    <col min="3" max="3" width="16" bestFit="1" customWidth="1"/>
    <col min="4" max="4" width="10.5" bestFit="1" customWidth="1"/>
    <col min="5" max="5" width="5.5" customWidth="1"/>
    <col min="6" max="6" width="17.5" bestFit="1" customWidth="1"/>
    <col min="7" max="11" width="11.75" bestFit="1" customWidth="1"/>
    <col min="12" max="14" width="11.75" style="28" customWidth="1"/>
    <col min="16" max="16" width="20.625" bestFit="1" customWidth="1"/>
    <col min="17" max="17" width="11.625" bestFit="1" customWidth="1"/>
  </cols>
  <sheetData>
    <row r="1" spans="1:21" s="18" customFormat="1">
      <c r="A1" s="27"/>
      <c r="G1" s="2">
        <f>((Fut!F2/Fut!P2)-1)*100</f>
        <v>0.3477332409892453</v>
      </c>
      <c r="H1" s="2">
        <f>(Fut!F2/return!F9-1)*100</f>
        <v>-1.9128976298165457</v>
      </c>
      <c r="I1" s="2">
        <f>(Fut!F2/return!F25-1)*100</f>
        <v>-1.4723927717513186</v>
      </c>
      <c r="K1" s="18" t="s">
        <v>362</v>
      </c>
      <c r="L1" s="28">
        <f>MAX(H4:H495)</f>
        <v>10.3177</v>
      </c>
      <c r="M1" s="28" t="s">
        <v>363</v>
      </c>
      <c r="N1" s="28">
        <f>SMALL(H4:H495,1)</f>
        <v>-9.7776999999999994</v>
      </c>
    </row>
    <row r="2" spans="1:21" s="18" customFormat="1" ht="17.25" thickBot="1">
      <c r="F2" s="18">
        <f>SUMPRODUCT(G4:G4903,$B$4:$B$4903)/SUM($B$4:$B$4903)</f>
        <v>8.3852340770791262E-3</v>
      </c>
      <c r="G2" s="18">
        <f>($B$3*G1+SUMPRODUCT(G4:G4903,$B$4:$B$4903))/SUM($B$3:$B$4903)</f>
        <v>9.7481435571905341E-3</v>
      </c>
      <c r="H2" s="28">
        <f>($B$3*H1+SUMPRODUCT(H4:H4903,$B$4:$B$4903))/SUM($B$3:$B$4903)</f>
        <v>9.3724594357691052E-2</v>
      </c>
      <c r="I2" s="28">
        <f t="shared" ref="I2" si="0">($B$3*I1+SUMPRODUCT(I4:I4903,$B$4:$B$4903))/SUM($B$3:$B$4903)</f>
        <v>0.34331304348743491</v>
      </c>
      <c r="J2" s="28">
        <f t="shared" ref="J2:K2" si="1">SUMPRODUCT(J4:J4903,$B$4:$B$4903)/SUM($B$4:$B$4903)</f>
        <v>1.1535063342799174</v>
      </c>
      <c r="K2" s="28">
        <f t="shared" si="1"/>
        <v>-2.368033049087221</v>
      </c>
      <c r="L2" s="28"/>
      <c r="M2" s="28">
        <f>($B$3*H1+SUMPRODUCT(H4:H4903,$B$4:$B$4903)-(L1*N4+N5*N1))/(SUM($B$3:$B$4903)-N4-N5)</f>
        <v>9.2752844526081402E-2</v>
      </c>
      <c r="N2" s="28"/>
    </row>
    <row r="3" spans="1:21" s="31" customFormat="1">
      <c r="A3" s="31">
        <v>5</v>
      </c>
      <c r="B3" s="53">
        <f>COUNTA(C:C)</f>
        <v>497</v>
      </c>
      <c r="C3" s="38" t="s">
        <v>340</v>
      </c>
      <c r="D3" s="52" t="s">
        <v>341</v>
      </c>
      <c r="E3" s="38" t="s">
        <v>342</v>
      </c>
      <c r="F3" s="38" t="s">
        <v>343</v>
      </c>
      <c r="G3" s="38" t="s">
        <v>344</v>
      </c>
      <c r="H3" s="38" t="s">
        <v>345</v>
      </c>
      <c r="I3" s="38" t="s">
        <v>346</v>
      </c>
      <c r="J3" s="38" t="s">
        <v>347</v>
      </c>
      <c r="K3" s="38" t="s">
        <v>348</v>
      </c>
      <c r="M3" s="38" t="s">
        <v>364</v>
      </c>
      <c r="N3" s="38"/>
      <c r="P3" s="42" t="s">
        <v>320</v>
      </c>
      <c r="Q3" s="42">
        <f>CAPM!F1</f>
        <v>1.96</v>
      </c>
      <c r="R3" s="42" t="s">
        <v>321</v>
      </c>
      <c r="S3" s="42">
        <v>5.0000000000000001E-3</v>
      </c>
    </row>
    <row r="4" spans="1:21" s="18" customFormat="1">
      <c r="A4" s="28">
        <v>4</v>
      </c>
      <c r="B4" s="29">
        <f>IF(C4="","",$B$3-ROW()+3)</f>
        <v>496</v>
      </c>
      <c r="C4" s="33" t="s">
        <v>327</v>
      </c>
      <c r="D4" s="34">
        <v>42689</v>
      </c>
      <c r="E4" s="33" t="s">
        <v>350</v>
      </c>
      <c r="F4" s="43">
        <v>8931.0300000000007</v>
      </c>
      <c r="G4" s="32">
        <v>-0.1048</v>
      </c>
      <c r="H4" s="32">
        <v>-3.1072000000000002</v>
      </c>
      <c r="I4" s="32">
        <v>-2.5546000000000002</v>
      </c>
      <c r="J4" s="32">
        <v>-2.3769</v>
      </c>
      <c r="K4" s="32">
        <v>7.2215999999999996</v>
      </c>
      <c r="L4" s="18" t="s">
        <v>365</v>
      </c>
      <c r="M4" s="32">
        <f>MATCH(L1,$H$4:$H$495,0)</f>
        <v>297</v>
      </c>
      <c r="N4" s="32">
        <f>INDEX($B$4:$H$494,M4,1)</f>
        <v>200</v>
      </c>
      <c r="P4" s="28"/>
      <c r="Q4" s="39" t="s">
        <v>337</v>
      </c>
      <c r="R4" s="28" t="s">
        <v>338</v>
      </c>
      <c r="S4" s="28" t="s">
        <v>339</v>
      </c>
    </row>
    <row r="5" spans="1:21" s="18" customFormat="1">
      <c r="A5" s="28">
        <v>3</v>
      </c>
      <c r="B5" s="29">
        <f t="shared" ref="B5:B68" si="2">IF(C5="","",$B$3-ROW()+3)</f>
        <v>495</v>
      </c>
      <c r="C5" s="33" t="s">
        <v>327</v>
      </c>
      <c r="D5" s="34">
        <v>42688</v>
      </c>
      <c r="E5" s="33" t="s">
        <v>349</v>
      </c>
      <c r="F5" s="43">
        <v>8940.4</v>
      </c>
      <c r="G5" s="32">
        <v>-0.1938</v>
      </c>
      <c r="H5" s="32">
        <v>-2.7143000000000002</v>
      </c>
      <c r="I5" s="32">
        <v>-2.4523000000000001</v>
      </c>
      <c r="J5" s="32">
        <v>-2.2945000000000002</v>
      </c>
      <c r="K5" s="32">
        <v>7.3341000000000003</v>
      </c>
      <c r="L5" s="32" t="s">
        <v>366</v>
      </c>
      <c r="M5" s="32">
        <f>MATCH(N1,H4:H495,0)</f>
        <v>302</v>
      </c>
      <c r="N5" s="32">
        <f>INDEX($B$4:$H$494,M5,1)</f>
        <v>195</v>
      </c>
      <c r="P5" s="28" t="s">
        <v>322</v>
      </c>
      <c r="Q5" s="46">
        <f>G2</f>
        <v>9.7481435571905341E-3</v>
      </c>
      <c r="R5" s="46">
        <f>H2</f>
        <v>9.3724594357691052E-2</v>
      </c>
      <c r="S5" s="47">
        <f>I2</f>
        <v>0.34331304348743491</v>
      </c>
    </row>
    <row r="6" spans="1:21" s="18" customFormat="1">
      <c r="A6" s="28">
        <v>2</v>
      </c>
      <c r="B6" s="29">
        <f t="shared" si="2"/>
        <v>494</v>
      </c>
      <c r="C6" s="33" t="s">
        <v>327</v>
      </c>
      <c r="D6" s="34">
        <v>42685</v>
      </c>
      <c r="E6" s="33" t="s">
        <v>352</v>
      </c>
      <c r="F6" s="43">
        <v>8957.76</v>
      </c>
      <c r="G6" s="32">
        <v>-2.1242999999999999</v>
      </c>
      <c r="H6" s="32">
        <v>-1.2174</v>
      </c>
      <c r="I6" s="32">
        <v>-2.8422000000000001</v>
      </c>
      <c r="J6" s="32">
        <v>-1.9057999999999999</v>
      </c>
      <c r="K6" s="32">
        <v>6.4497</v>
      </c>
      <c r="L6" s="32"/>
      <c r="M6" s="32"/>
      <c r="N6" s="32"/>
      <c r="P6" s="28" t="s">
        <v>323</v>
      </c>
      <c r="Q6" s="47">
        <f>MEDIAN(G4:G248,G1)</f>
        <v>7.6300000000000007E-2</v>
      </c>
      <c r="R6" s="47">
        <f>MEDIAN(H4:H248,H1)</f>
        <v>0.25700000000000001</v>
      </c>
      <c r="S6" s="47">
        <f>MEDIAN(I4:I248,I1)</f>
        <v>0.59149999999999991</v>
      </c>
    </row>
    <row r="7" spans="1:21" s="18" customFormat="1">
      <c r="A7" s="28">
        <v>1</v>
      </c>
      <c r="B7" s="29">
        <f t="shared" si="2"/>
        <v>493</v>
      </c>
      <c r="C7" s="33" t="s">
        <v>327</v>
      </c>
      <c r="D7" s="34">
        <v>42684</v>
      </c>
      <c r="E7" s="33" t="s">
        <v>328</v>
      </c>
      <c r="F7" s="43">
        <v>9152.18</v>
      </c>
      <c r="G7" s="32">
        <v>2.3367</v>
      </c>
      <c r="H7" s="32">
        <v>0.93630000000000002</v>
      </c>
      <c r="I7" s="32">
        <v>-1.2262</v>
      </c>
      <c r="J7" s="32">
        <v>-0.52400000000000002</v>
      </c>
      <c r="K7" s="32">
        <v>7.2072000000000003</v>
      </c>
      <c r="L7" s="32"/>
      <c r="M7" s="32"/>
      <c r="N7" s="32"/>
      <c r="P7" s="28" t="s">
        <v>324</v>
      </c>
      <c r="Q7" s="47">
        <f>STDEV(G4:G496,G1)</f>
        <v>0.92435728216673818</v>
      </c>
      <c r="R7" s="47">
        <f t="shared" ref="R7:S7" si="3">STDEV(H4:H496,H1)</f>
        <v>2.1082811133445869</v>
      </c>
      <c r="S7" s="47">
        <f t="shared" si="3"/>
        <v>4.1157909441731233</v>
      </c>
      <c r="T7" s="28"/>
    </row>
    <row r="8" spans="1:21" s="18" customFormat="1">
      <c r="A8" s="28"/>
      <c r="B8" s="29">
        <f t="shared" si="2"/>
        <v>492</v>
      </c>
      <c r="C8" s="33" t="s">
        <v>327</v>
      </c>
      <c r="D8" s="34">
        <v>42683</v>
      </c>
      <c r="E8" s="33" t="s">
        <v>351</v>
      </c>
      <c r="F8" s="43">
        <v>8943.2000000000007</v>
      </c>
      <c r="G8" s="32">
        <v>-2.9750999999999999</v>
      </c>
      <c r="H8" s="32">
        <v>-2.1429</v>
      </c>
      <c r="I8" s="32">
        <v>-3.4815</v>
      </c>
      <c r="J8" s="32">
        <v>-2.3140000000000001</v>
      </c>
      <c r="K8" s="32">
        <v>3.4794999999999998</v>
      </c>
      <c r="L8" s="32"/>
      <c r="M8" s="32"/>
      <c r="N8" s="32"/>
      <c r="P8" s="28" t="s">
        <v>325</v>
      </c>
      <c r="Q8" s="47">
        <f>MAX(G4:G248,G1)</f>
        <v>2.8148</v>
      </c>
      <c r="R8" s="47">
        <f>MAX(H4:H248,H1)</f>
        <v>5.0156999999999998</v>
      </c>
      <c r="S8" s="47">
        <f>MAX(I4:I248,I1)</f>
        <v>8.4943000000000008</v>
      </c>
      <c r="T8" s="28"/>
    </row>
    <row r="9" spans="1:21" s="18" customFormat="1">
      <c r="A9" s="28"/>
      <c r="B9" s="29">
        <f t="shared" si="2"/>
        <v>491</v>
      </c>
      <c r="C9" s="33" t="s">
        <v>327</v>
      </c>
      <c r="D9" s="34">
        <v>42682</v>
      </c>
      <c r="E9" s="33" t="s">
        <v>350</v>
      </c>
      <c r="F9" s="43">
        <v>9217.43</v>
      </c>
      <c r="G9" s="32">
        <v>0.30020000000000002</v>
      </c>
      <c r="H9" s="32">
        <v>-0.59609999999999996</v>
      </c>
      <c r="I9" s="32">
        <v>-0.52200000000000002</v>
      </c>
      <c r="J9" s="32">
        <v>0.73440000000000005</v>
      </c>
      <c r="K9" s="32">
        <v>6.0256999999999996</v>
      </c>
      <c r="L9" s="32"/>
      <c r="M9" s="32"/>
      <c r="N9" s="32"/>
      <c r="P9" s="28" t="s">
        <v>326</v>
      </c>
      <c r="Q9" s="47">
        <f>MIN(G4:G248,G1)</f>
        <v>-2.9750999999999999</v>
      </c>
      <c r="R9" s="47">
        <f>MIN(H4:H248,H1)</f>
        <v>-5.8287000000000004</v>
      </c>
      <c r="S9" s="47">
        <f>MIN(I4:I248,I1)</f>
        <v>-7.4637000000000002</v>
      </c>
      <c r="T9" s="28"/>
    </row>
    <row r="10" spans="1:21" s="18" customFormat="1">
      <c r="A10" s="28"/>
      <c r="B10" s="29">
        <f t="shared" si="2"/>
        <v>490</v>
      </c>
      <c r="C10" s="33" t="s">
        <v>327</v>
      </c>
      <c r="D10" s="34">
        <v>42681</v>
      </c>
      <c r="E10" s="33" t="s">
        <v>349</v>
      </c>
      <c r="F10" s="43">
        <v>9189.84</v>
      </c>
      <c r="G10" s="32">
        <v>1.3419000000000001</v>
      </c>
      <c r="H10" s="32">
        <v>-1.0793999999999999</v>
      </c>
      <c r="I10" s="32">
        <v>-0.81969999999999998</v>
      </c>
      <c r="J10" s="32">
        <v>1.0751999999999999</v>
      </c>
      <c r="K10" s="32">
        <v>5.7084000000000001</v>
      </c>
      <c r="L10" s="32"/>
      <c r="M10" s="32"/>
      <c r="N10" s="32"/>
      <c r="P10" s="28" t="str">
        <f>"Avg"&amp;"-"&amp; Q3&amp;"*Std"</f>
        <v>Avg-1.96*Std</v>
      </c>
      <c r="Q10" s="28">
        <f t="shared" ref="Q10:S10" si="4">Q5-$Q$3*Q7</f>
        <v>-1.8019921294896164</v>
      </c>
      <c r="R10" s="28">
        <f t="shared" si="4"/>
        <v>-4.0385063877976997</v>
      </c>
      <c r="S10" s="28">
        <f t="shared" si="4"/>
        <v>-7.7236372070918859</v>
      </c>
      <c r="T10" s="28"/>
      <c r="U10" s="28"/>
    </row>
    <row r="11" spans="1:21" s="18" customFormat="1">
      <c r="A11" s="28"/>
      <c r="B11" s="29">
        <f t="shared" si="2"/>
        <v>489</v>
      </c>
      <c r="C11" s="33" t="s">
        <v>327</v>
      </c>
      <c r="D11" s="34">
        <v>42678</v>
      </c>
      <c r="E11" s="33" t="s">
        <v>352</v>
      </c>
      <c r="F11" s="43">
        <v>9068.15</v>
      </c>
      <c r="G11" s="32">
        <v>9.7000000000000003E-3</v>
      </c>
      <c r="H11" s="32">
        <v>-2.5653999999999999</v>
      </c>
      <c r="I11" s="32">
        <v>-2.3645</v>
      </c>
      <c r="J11" s="32">
        <v>0.48180000000000001</v>
      </c>
      <c r="K11" s="32">
        <v>2.3837000000000002</v>
      </c>
      <c r="L11" s="32"/>
      <c r="M11" s="32"/>
      <c r="N11" s="32"/>
      <c r="P11" s="28" t="str">
        <f>"Avg"&amp;"+"&amp; Q3&amp;"*Std"</f>
        <v>Avg+1.96*Std</v>
      </c>
      <c r="Q11" s="28">
        <f t="shared" ref="Q11:S11" si="5">Q5+$Q$3*Q7</f>
        <v>1.8214884166039973</v>
      </c>
      <c r="R11" s="28">
        <f t="shared" si="5"/>
        <v>4.2259555765130816</v>
      </c>
      <c r="S11" s="28">
        <f t="shared" si="5"/>
        <v>8.4102632940667554</v>
      </c>
      <c r="T11" s="28"/>
      <c r="U11" s="28"/>
    </row>
    <row r="12" spans="1:21" s="18" customFormat="1">
      <c r="A12" s="28"/>
      <c r="B12" s="29">
        <f t="shared" si="2"/>
        <v>488</v>
      </c>
      <c r="C12" s="33" t="s">
        <v>327</v>
      </c>
      <c r="D12" s="34">
        <v>42677</v>
      </c>
      <c r="E12" s="33" t="s">
        <v>328</v>
      </c>
      <c r="F12" s="43">
        <v>9067.27</v>
      </c>
      <c r="G12" s="32">
        <v>-0.7853</v>
      </c>
      <c r="H12" s="32">
        <v>-2.4975999999999998</v>
      </c>
      <c r="I12" s="32">
        <v>-1.8076000000000001</v>
      </c>
      <c r="J12" s="32">
        <v>0.72870000000000001</v>
      </c>
      <c r="K12" s="32">
        <v>4.0636999999999999</v>
      </c>
      <c r="L12" s="32"/>
      <c r="M12" s="32"/>
      <c r="N12" s="32"/>
      <c r="P12" s="28" t="str">
        <f>"Lower "&amp;S3&amp;R3</f>
        <v>Lower 0.005 Percentile</v>
      </c>
      <c r="Q12" s="47">
        <f>PERCENTILE(G$1:G$248,$S$3)</f>
        <v>-2.5961020000000001</v>
      </c>
      <c r="R12" s="47">
        <f>PERCENTILE(H$1:H$248,$S$3)</f>
        <v>-5.2277060000000004</v>
      </c>
      <c r="S12" s="47">
        <f>PERCENTILE(I$1:I$248,$S$3)</f>
        <v>-7.2387230000000002</v>
      </c>
    </row>
    <row r="13" spans="1:21" s="18" customFormat="1">
      <c r="A13" s="28"/>
      <c r="B13" s="29">
        <f t="shared" si="2"/>
        <v>487</v>
      </c>
      <c r="C13" s="33" t="s">
        <v>327</v>
      </c>
      <c r="D13" s="34">
        <v>42676</v>
      </c>
      <c r="E13" s="33" t="s">
        <v>351</v>
      </c>
      <c r="F13" s="43">
        <v>9139.0400000000009</v>
      </c>
      <c r="G13" s="32">
        <v>-1.4414</v>
      </c>
      <c r="H13" s="32">
        <v>-2.3839999999999999</v>
      </c>
      <c r="I13" s="32">
        <v>-0.30330000000000001</v>
      </c>
      <c r="J13" s="32">
        <v>0.77529999999999999</v>
      </c>
      <c r="K13" s="32">
        <v>6.0857000000000001</v>
      </c>
      <c r="L13" s="32"/>
      <c r="M13" s="32"/>
      <c r="N13" s="32"/>
      <c r="P13" s="28" t="str">
        <f>"Upper "&amp;1-S3&amp; R3</f>
        <v>Upper 0.995 Percentile</v>
      </c>
      <c r="Q13" s="47">
        <f>PERCENTILE(G$1:$I$248,1-$S$3)</f>
        <v>7.4261399999999975</v>
      </c>
      <c r="R13" s="47">
        <f>PERCENTILE(H$1:$I$248,1-$S$3)</f>
        <v>7.4577675000000001</v>
      </c>
      <c r="S13" s="47">
        <f>PERCENTILE($I$1:I$248,1-$S$3)</f>
        <v>7.8570910000000058</v>
      </c>
    </row>
    <row r="14" spans="1:21" s="18" customFormat="1">
      <c r="A14" s="28"/>
      <c r="B14" s="29">
        <f t="shared" si="2"/>
        <v>486</v>
      </c>
      <c r="C14" s="33" t="s">
        <v>327</v>
      </c>
      <c r="D14" s="34">
        <v>42675</v>
      </c>
      <c r="E14" s="33" t="s">
        <v>350</v>
      </c>
      <c r="F14" s="43">
        <v>9272.7000000000007</v>
      </c>
      <c r="G14" s="32">
        <v>-0.1875</v>
      </c>
      <c r="H14" s="32">
        <v>-1.2033</v>
      </c>
      <c r="I14" s="32">
        <v>1.1548</v>
      </c>
      <c r="J14" s="32">
        <v>2.1145999999999998</v>
      </c>
      <c r="K14" s="32">
        <v>8.3979999999999997</v>
      </c>
      <c r="L14" s="32"/>
      <c r="M14" s="32"/>
      <c r="N14" s="32"/>
    </row>
    <row r="15" spans="1:21" s="18" customFormat="1">
      <c r="A15" s="28"/>
      <c r="B15" s="29">
        <f t="shared" si="2"/>
        <v>485</v>
      </c>
      <c r="C15" s="33" t="s">
        <v>327</v>
      </c>
      <c r="D15" s="34">
        <v>42674</v>
      </c>
      <c r="E15" s="33" t="s">
        <v>349</v>
      </c>
      <c r="F15" s="43">
        <v>9290.1200000000008</v>
      </c>
      <c r="G15" s="32">
        <v>-0.18049999999999999</v>
      </c>
      <c r="H15" s="32">
        <v>-0.34720000000000001</v>
      </c>
      <c r="I15" s="32">
        <v>1.3448</v>
      </c>
      <c r="J15" s="32">
        <v>3.403</v>
      </c>
      <c r="K15" s="32">
        <v>8.6015999999999995</v>
      </c>
      <c r="L15" s="32"/>
      <c r="M15" s="32"/>
      <c r="N15" s="32"/>
    </row>
    <row r="16" spans="1:21" s="18" customFormat="1">
      <c r="A16" s="28"/>
      <c r="B16" s="29">
        <f t="shared" si="2"/>
        <v>484</v>
      </c>
      <c r="C16" s="33" t="s">
        <v>327</v>
      </c>
      <c r="D16" s="34">
        <v>42671</v>
      </c>
      <c r="E16" s="33" t="s">
        <v>352</v>
      </c>
      <c r="F16" s="43">
        <v>9306.92</v>
      </c>
      <c r="G16" s="32">
        <v>7.9299999999999995E-2</v>
      </c>
      <c r="H16" s="32">
        <v>3.8999999999999998E-3</v>
      </c>
      <c r="I16" s="32">
        <v>1.2224999999999999</v>
      </c>
      <c r="J16" s="32">
        <v>2.5373999999999999</v>
      </c>
      <c r="K16" s="32">
        <v>7.3958000000000004</v>
      </c>
      <c r="L16" s="32"/>
      <c r="M16" s="32"/>
      <c r="N16" s="32"/>
    </row>
    <row r="17" spans="1:14" s="18" customFormat="1">
      <c r="A17" s="28"/>
      <c r="B17" s="29">
        <f t="shared" si="2"/>
        <v>483</v>
      </c>
      <c r="C17" s="33" t="s">
        <v>327</v>
      </c>
      <c r="D17" s="34">
        <v>42670</v>
      </c>
      <c r="E17" s="33" t="s">
        <v>328</v>
      </c>
      <c r="F17" s="43">
        <v>9299.5499999999993</v>
      </c>
      <c r="G17" s="32">
        <v>-0.66969999999999996</v>
      </c>
      <c r="H17" s="32">
        <v>-0.1898</v>
      </c>
      <c r="I17" s="32">
        <v>1.1423000000000001</v>
      </c>
      <c r="J17" s="32">
        <v>2.6059999999999999</v>
      </c>
      <c r="K17" s="32">
        <v>6.8750999999999998</v>
      </c>
      <c r="L17" s="32"/>
      <c r="M17" s="32"/>
      <c r="N17" s="32"/>
    </row>
    <row r="18" spans="1:14" s="18" customFormat="1">
      <c r="A18" s="28"/>
      <c r="B18" s="29">
        <f t="shared" si="2"/>
        <v>482</v>
      </c>
      <c r="C18" s="33" t="s">
        <v>327</v>
      </c>
      <c r="D18" s="34">
        <v>42669</v>
      </c>
      <c r="E18" s="33" t="s">
        <v>351</v>
      </c>
      <c r="F18" s="43">
        <v>9362.25</v>
      </c>
      <c r="G18" s="32">
        <v>-0.24929999999999999</v>
      </c>
      <c r="H18" s="32">
        <v>0.84299999999999997</v>
      </c>
      <c r="I18" s="32">
        <v>1.8242</v>
      </c>
      <c r="J18" s="32">
        <v>3.7395999999999998</v>
      </c>
      <c r="K18" s="32">
        <v>7.0537999999999998</v>
      </c>
      <c r="L18" s="32"/>
      <c r="M18" s="32"/>
      <c r="N18" s="32"/>
    </row>
    <row r="19" spans="1:14" s="18" customFormat="1">
      <c r="A19" s="28"/>
      <c r="B19" s="29">
        <f t="shared" si="2"/>
        <v>481</v>
      </c>
      <c r="C19" s="33" t="s">
        <v>327</v>
      </c>
      <c r="D19" s="34">
        <v>42668</v>
      </c>
      <c r="E19" s="33" t="s">
        <v>350</v>
      </c>
      <c r="F19" s="43">
        <v>9385.65</v>
      </c>
      <c r="G19" s="32">
        <v>0.6774</v>
      </c>
      <c r="H19" s="32">
        <v>1.7682</v>
      </c>
      <c r="I19" s="32">
        <v>1.0881000000000001</v>
      </c>
      <c r="J19" s="32">
        <v>4.3818999999999999</v>
      </c>
      <c r="K19" s="32">
        <v>8.2065999999999999</v>
      </c>
      <c r="L19" s="32"/>
      <c r="M19" s="32"/>
      <c r="N19" s="32"/>
    </row>
    <row r="20" spans="1:14" s="18" customFormat="1">
      <c r="A20" s="28"/>
      <c r="B20" s="29">
        <f t="shared" si="2"/>
        <v>480</v>
      </c>
      <c r="C20" s="33" t="s">
        <v>327</v>
      </c>
      <c r="D20" s="34">
        <v>42667</v>
      </c>
      <c r="E20" s="33" t="s">
        <v>349</v>
      </c>
      <c r="F20" s="43">
        <v>9322.5</v>
      </c>
      <c r="G20" s="32">
        <v>0.17119999999999999</v>
      </c>
      <c r="H20" s="32">
        <v>1.5941000000000001</v>
      </c>
      <c r="I20" s="32">
        <v>0.40799999999999997</v>
      </c>
      <c r="J20" s="32">
        <v>3.4325999999999999</v>
      </c>
      <c r="K20" s="32">
        <v>7.4786000000000001</v>
      </c>
      <c r="L20" s="32"/>
      <c r="M20" s="32"/>
      <c r="N20" s="32"/>
    </row>
    <row r="21" spans="1:14" s="18" customFormat="1">
      <c r="A21" s="28"/>
      <c r="B21" s="29">
        <f t="shared" si="2"/>
        <v>479</v>
      </c>
      <c r="C21" s="33" t="s">
        <v>327</v>
      </c>
      <c r="D21" s="34">
        <v>42664</v>
      </c>
      <c r="E21" s="33" t="s">
        <v>352</v>
      </c>
      <c r="F21" s="43">
        <v>9306.57</v>
      </c>
      <c r="G21" s="32">
        <v>-0.1145</v>
      </c>
      <c r="H21" s="32">
        <v>1.5427999999999999</v>
      </c>
      <c r="I21" s="32">
        <v>0.84599999999999997</v>
      </c>
      <c r="J21" s="32">
        <v>2.7608000000000001</v>
      </c>
      <c r="K21" s="32">
        <v>8.0997000000000003</v>
      </c>
      <c r="L21" s="32"/>
      <c r="M21" s="32"/>
      <c r="N21" s="32"/>
    </row>
    <row r="22" spans="1:14" s="18" customFormat="1">
      <c r="A22" s="28"/>
      <c r="B22" s="29">
        <f t="shared" si="2"/>
        <v>478</v>
      </c>
      <c r="C22" s="33" t="s">
        <v>327</v>
      </c>
      <c r="D22" s="34">
        <v>42663</v>
      </c>
      <c r="E22" s="33" t="s">
        <v>328</v>
      </c>
      <c r="F22" s="43">
        <v>9317.24</v>
      </c>
      <c r="G22" s="32">
        <v>0.35809999999999997</v>
      </c>
      <c r="H22" s="32">
        <v>1.0638000000000001</v>
      </c>
      <c r="I22" s="32">
        <v>1.6990000000000001</v>
      </c>
      <c r="J22" s="32">
        <v>3.4367999999999999</v>
      </c>
      <c r="K22" s="32">
        <v>7.6688000000000001</v>
      </c>
      <c r="L22" s="32"/>
      <c r="M22" s="54"/>
      <c r="N22" s="32"/>
    </row>
    <row r="23" spans="1:14" s="18" customFormat="1">
      <c r="A23" s="28"/>
      <c r="B23" s="29">
        <f t="shared" si="2"/>
        <v>477</v>
      </c>
      <c r="C23" s="33" t="s">
        <v>327</v>
      </c>
      <c r="D23" s="34">
        <v>42662</v>
      </c>
      <c r="E23" s="33" t="s">
        <v>351</v>
      </c>
      <c r="F23" s="43">
        <v>9283.99</v>
      </c>
      <c r="G23" s="32">
        <v>0.66590000000000005</v>
      </c>
      <c r="H23" s="32">
        <v>0.33929999999999999</v>
      </c>
      <c r="I23" s="32">
        <v>1.4325000000000001</v>
      </c>
      <c r="J23" s="32">
        <v>2.7576000000000001</v>
      </c>
      <c r="K23" s="32">
        <v>7.5593000000000004</v>
      </c>
      <c r="L23" s="32"/>
      <c r="M23" s="32"/>
      <c r="N23" s="32"/>
    </row>
    <row r="24" spans="1:14" s="18" customFormat="1">
      <c r="A24" s="28"/>
      <c r="B24" s="29">
        <f t="shared" si="2"/>
        <v>476</v>
      </c>
      <c r="C24" s="33" t="s">
        <v>327</v>
      </c>
      <c r="D24" s="34">
        <v>42661</v>
      </c>
      <c r="E24" s="33" t="s">
        <v>350</v>
      </c>
      <c r="F24" s="43">
        <v>9222.58</v>
      </c>
      <c r="G24" s="32">
        <v>0.50519999999999998</v>
      </c>
      <c r="H24" s="32">
        <v>0.03</v>
      </c>
      <c r="I24" s="32">
        <v>3.5977999999999999</v>
      </c>
      <c r="J24" s="32">
        <v>2.38</v>
      </c>
      <c r="K24" s="32">
        <v>7.1773999999999996</v>
      </c>
      <c r="L24" s="32"/>
      <c r="M24" s="32"/>
      <c r="N24" s="32"/>
    </row>
    <row r="25" spans="1:14" s="18" customFormat="1">
      <c r="A25" s="28"/>
      <c r="B25" s="29">
        <f t="shared" si="2"/>
        <v>475</v>
      </c>
      <c r="C25" s="33" t="s">
        <v>327</v>
      </c>
      <c r="D25" s="34">
        <v>42660</v>
      </c>
      <c r="E25" s="33" t="s">
        <v>349</v>
      </c>
      <c r="F25" s="43">
        <v>9176.2199999999993</v>
      </c>
      <c r="G25" s="32">
        <v>0.1206</v>
      </c>
      <c r="H25" s="32">
        <v>-0.96679999999999999</v>
      </c>
      <c r="I25" s="32">
        <v>3.077</v>
      </c>
      <c r="J25" s="32">
        <v>2.5295999999999998</v>
      </c>
      <c r="K25" s="32">
        <v>6.6386000000000003</v>
      </c>
      <c r="L25" s="32"/>
      <c r="M25" s="32"/>
      <c r="N25" s="32"/>
    </row>
    <row r="26" spans="1:14" s="18" customFormat="1">
      <c r="A26" s="28"/>
      <c r="B26" s="29">
        <f t="shared" si="2"/>
        <v>474</v>
      </c>
      <c r="C26" s="33" t="s">
        <v>327</v>
      </c>
      <c r="D26" s="34">
        <v>42657</v>
      </c>
      <c r="E26" s="33" t="s">
        <v>352</v>
      </c>
      <c r="F26" s="43">
        <v>9165.17</v>
      </c>
      <c r="G26" s="32">
        <v>-0.5857</v>
      </c>
      <c r="H26" s="32">
        <v>-1.0861000000000001</v>
      </c>
      <c r="I26" s="32">
        <v>2.9529000000000001</v>
      </c>
      <c r="J26" s="32">
        <v>3.3704000000000001</v>
      </c>
      <c r="K26" s="32">
        <v>7.5404999999999998</v>
      </c>
      <c r="L26" s="32"/>
      <c r="M26" s="32"/>
      <c r="N26" s="32"/>
    </row>
    <row r="27" spans="1:14" s="18" customFormat="1">
      <c r="A27" s="28"/>
      <c r="B27" s="29">
        <f t="shared" si="2"/>
        <v>473</v>
      </c>
      <c r="C27" s="33" t="s">
        <v>327</v>
      </c>
      <c r="D27" s="34">
        <v>42656</v>
      </c>
      <c r="E27" s="33" t="s">
        <v>328</v>
      </c>
      <c r="F27" s="43">
        <v>9219.17</v>
      </c>
      <c r="G27" s="32">
        <v>-0.36130000000000001</v>
      </c>
      <c r="H27" s="32">
        <v>-0.7016</v>
      </c>
      <c r="I27" s="32">
        <v>3.1132</v>
      </c>
      <c r="J27" s="32">
        <v>4.0804999999999998</v>
      </c>
      <c r="K27" s="32">
        <v>7.6007999999999996</v>
      </c>
      <c r="L27" s="32"/>
      <c r="M27" s="32"/>
      <c r="N27" s="32"/>
    </row>
    <row r="28" spans="1:14" s="18" customFormat="1">
      <c r="A28" s="28"/>
      <c r="B28" s="29">
        <f t="shared" si="2"/>
        <v>472</v>
      </c>
      <c r="C28" s="33" t="s">
        <v>327</v>
      </c>
      <c r="D28" s="34">
        <v>42655</v>
      </c>
      <c r="E28" s="33" t="s">
        <v>351</v>
      </c>
      <c r="F28" s="43">
        <v>9252.6</v>
      </c>
      <c r="G28" s="32">
        <v>0.35549999999999998</v>
      </c>
      <c r="H28" s="32">
        <v>-0.21229999999999999</v>
      </c>
      <c r="I28" s="32">
        <v>3.4150999999999998</v>
      </c>
      <c r="J28" s="32">
        <v>4.6502999999999997</v>
      </c>
      <c r="K28" s="32">
        <v>7.9180000000000001</v>
      </c>
      <c r="L28" s="32"/>
      <c r="M28" s="32"/>
      <c r="N28" s="32"/>
    </row>
    <row r="29" spans="1:14" s="18" customFormat="1">
      <c r="A29" s="28"/>
      <c r="B29" s="29">
        <f t="shared" si="2"/>
        <v>471</v>
      </c>
      <c r="C29" s="33" t="s">
        <v>327</v>
      </c>
      <c r="D29" s="34">
        <v>42654</v>
      </c>
      <c r="E29" s="33" t="s">
        <v>350</v>
      </c>
      <c r="F29" s="43">
        <v>9219.82</v>
      </c>
      <c r="G29" s="32">
        <v>-0.49630000000000002</v>
      </c>
      <c r="H29" s="32">
        <v>-0.73170000000000002</v>
      </c>
      <c r="I29" s="32">
        <v>1.835</v>
      </c>
      <c r="J29" s="32">
        <v>4.9321999999999999</v>
      </c>
      <c r="K29" s="32">
        <v>9.1623999999999999</v>
      </c>
      <c r="L29" s="32"/>
      <c r="M29" s="32"/>
      <c r="N29" s="32"/>
    </row>
    <row r="30" spans="1:14" s="18" customFormat="1">
      <c r="A30" s="28"/>
      <c r="B30" s="29">
        <f t="shared" si="2"/>
        <v>470</v>
      </c>
      <c r="C30" s="33" t="s">
        <v>327</v>
      </c>
      <c r="D30" s="34">
        <v>42650</v>
      </c>
      <c r="E30" s="33" t="s">
        <v>352</v>
      </c>
      <c r="F30" s="43">
        <v>9265.81</v>
      </c>
      <c r="G30" s="32">
        <v>-0.1993</v>
      </c>
      <c r="H30" s="32">
        <v>1.0793999999999999</v>
      </c>
      <c r="I30" s="32">
        <v>7.2900000000000006E-2</v>
      </c>
      <c r="J30" s="32">
        <v>7.2319000000000004</v>
      </c>
      <c r="K30" s="32">
        <v>9.0704999999999991</v>
      </c>
      <c r="L30" s="32"/>
      <c r="M30" s="32"/>
      <c r="N30" s="32"/>
    </row>
    <row r="31" spans="1:14" s="18" customFormat="1">
      <c r="A31" s="28"/>
      <c r="B31" s="29">
        <f t="shared" si="2"/>
        <v>469</v>
      </c>
      <c r="C31" s="33" t="s">
        <v>327</v>
      </c>
      <c r="D31" s="34">
        <v>42649</v>
      </c>
      <c r="E31" s="33" t="s">
        <v>328</v>
      </c>
      <c r="F31" s="43">
        <v>9284.31</v>
      </c>
      <c r="G31" s="32">
        <v>0.12970000000000001</v>
      </c>
      <c r="H31" s="32">
        <v>0.14460000000000001</v>
      </c>
      <c r="I31" s="32">
        <v>1.1160000000000001</v>
      </c>
      <c r="J31" s="32">
        <v>8.2624999999999993</v>
      </c>
      <c r="K31" s="32">
        <v>10.6051</v>
      </c>
      <c r="L31" s="32"/>
      <c r="M31" s="32"/>
      <c r="N31" s="32"/>
    </row>
    <row r="32" spans="1:14" s="18" customFormat="1">
      <c r="A32" s="28"/>
      <c r="B32" s="29">
        <f t="shared" si="2"/>
        <v>468</v>
      </c>
      <c r="C32" s="33" t="s">
        <v>327</v>
      </c>
      <c r="D32" s="34">
        <v>42648</v>
      </c>
      <c r="E32" s="33" t="s">
        <v>351</v>
      </c>
      <c r="F32" s="43">
        <v>9272.2800000000007</v>
      </c>
      <c r="G32" s="32">
        <v>-0.1668</v>
      </c>
      <c r="H32" s="32">
        <v>0.84570000000000001</v>
      </c>
      <c r="I32" s="32">
        <v>2.004</v>
      </c>
      <c r="J32" s="32">
        <v>6.3815999999999997</v>
      </c>
      <c r="K32" s="32">
        <v>11.0138</v>
      </c>
      <c r="L32" s="32"/>
      <c r="M32" s="32"/>
      <c r="N32" s="32"/>
    </row>
    <row r="33" spans="1:14" s="18" customFormat="1">
      <c r="A33" s="28"/>
      <c r="B33" s="29">
        <f t="shared" si="2"/>
        <v>467</v>
      </c>
      <c r="C33" s="33" t="s">
        <v>327</v>
      </c>
      <c r="D33" s="34">
        <v>42647</v>
      </c>
      <c r="E33" s="33" t="s">
        <v>350</v>
      </c>
      <c r="F33" s="43">
        <v>9287.77</v>
      </c>
      <c r="G33" s="32">
        <v>0.58009999999999995</v>
      </c>
      <c r="H33" s="32">
        <v>1.0142</v>
      </c>
      <c r="I33" s="32">
        <v>3.3405999999999998</v>
      </c>
      <c r="J33" s="32">
        <v>6.0179</v>
      </c>
      <c r="K33" s="32">
        <v>11.833</v>
      </c>
      <c r="L33" s="32"/>
      <c r="M33" s="32"/>
      <c r="N33" s="32"/>
    </row>
    <row r="34" spans="1:14" s="18" customFormat="1">
      <c r="A34" s="28"/>
      <c r="B34" s="29">
        <f t="shared" si="2"/>
        <v>466</v>
      </c>
      <c r="C34" s="33" t="s">
        <v>327</v>
      </c>
      <c r="D34" s="34">
        <v>42646</v>
      </c>
      <c r="E34" s="33" t="s">
        <v>349</v>
      </c>
      <c r="F34" s="43">
        <v>9234.2000000000007</v>
      </c>
      <c r="G34" s="32">
        <v>0.73470000000000002</v>
      </c>
      <c r="H34" s="32">
        <v>0.43159999999999998</v>
      </c>
      <c r="I34" s="32">
        <v>2.7446000000000002</v>
      </c>
      <c r="J34" s="32">
        <v>5.6759000000000004</v>
      </c>
      <c r="K34" s="32">
        <v>11.188000000000001</v>
      </c>
      <c r="L34" s="32"/>
      <c r="M34" s="32"/>
      <c r="N34" s="32"/>
    </row>
    <row r="35" spans="1:14" s="18" customFormat="1">
      <c r="A35" s="28"/>
      <c r="B35" s="29">
        <f t="shared" si="2"/>
        <v>465</v>
      </c>
      <c r="C35" s="33" t="s">
        <v>327</v>
      </c>
      <c r="D35" s="34">
        <v>42643</v>
      </c>
      <c r="E35" s="33" t="s">
        <v>352</v>
      </c>
      <c r="F35" s="43">
        <v>9166.85</v>
      </c>
      <c r="G35" s="32">
        <v>-1.1223000000000001</v>
      </c>
      <c r="H35" s="32">
        <v>-1.2684</v>
      </c>
      <c r="I35" s="32">
        <v>1.0809</v>
      </c>
      <c r="J35" s="32">
        <v>5.7727000000000004</v>
      </c>
      <c r="K35" s="32">
        <v>12.0472</v>
      </c>
      <c r="L35" s="32"/>
      <c r="M35" s="32"/>
      <c r="N35" s="32"/>
    </row>
    <row r="36" spans="1:14" s="18" customFormat="1">
      <c r="A36" s="28"/>
      <c r="B36" s="29">
        <f t="shared" si="2"/>
        <v>464</v>
      </c>
      <c r="C36" s="33" t="s">
        <v>327</v>
      </c>
      <c r="D36" s="34">
        <v>42642</v>
      </c>
      <c r="E36" s="33" t="s">
        <v>328</v>
      </c>
      <c r="F36" s="43">
        <v>9270.9</v>
      </c>
      <c r="G36" s="32">
        <v>0.83069999999999999</v>
      </c>
      <c r="H36" s="32">
        <v>0.38590000000000002</v>
      </c>
      <c r="I36" s="32">
        <v>1.7645999999999999</v>
      </c>
      <c r="J36" s="32">
        <v>7.9701000000000004</v>
      </c>
      <c r="K36" s="32">
        <v>14.0002</v>
      </c>
      <c r="L36" s="32"/>
      <c r="M36" s="32"/>
      <c r="N36" s="32"/>
    </row>
    <row r="37" spans="1:14" s="18" customFormat="1">
      <c r="A37" s="28"/>
      <c r="B37" s="29">
        <f t="shared" si="2"/>
        <v>463</v>
      </c>
      <c r="C37" s="33" t="s">
        <v>327</v>
      </c>
      <c r="D37" s="34">
        <v>42639</v>
      </c>
      <c r="E37" s="33" t="s">
        <v>349</v>
      </c>
      <c r="F37" s="43">
        <v>9194.52</v>
      </c>
      <c r="G37" s="32">
        <v>-0.97040000000000004</v>
      </c>
      <c r="H37" s="32">
        <v>0.45500000000000002</v>
      </c>
      <c r="I37" s="32">
        <v>0.68799999999999994</v>
      </c>
      <c r="J37" s="32">
        <v>8.4646000000000008</v>
      </c>
      <c r="K37" s="32">
        <v>13.061</v>
      </c>
      <c r="L37" s="32"/>
      <c r="M37" s="32"/>
      <c r="N37" s="32"/>
    </row>
    <row r="38" spans="1:14" s="18" customFormat="1">
      <c r="A38" s="28"/>
      <c r="B38" s="29">
        <f t="shared" si="2"/>
        <v>462</v>
      </c>
      <c r="C38" s="33" t="s">
        <v>327</v>
      </c>
      <c r="D38" s="34">
        <v>42636</v>
      </c>
      <c r="E38" s="33" t="s">
        <v>352</v>
      </c>
      <c r="F38" s="43">
        <v>9284.6200000000008</v>
      </c>
      <c r="G38" s="32">
        <v>0.53449999999999998</v>
      </c>
      <c r="H38" s="32">
        <v>4.2946999999999997</v>
      </c>
      <c r="I38" s="32">
        <v>2.8094999999999999</v>
      </c>
      <c r="J38" s="32">
        <v>7.0067000000000004</v>
      </c>
      <c r="K38" s="32">
        <v>13.318099999999999</v>
      </c>
      <c r="L38" s="32"/>
      <c r="M38" s="32"/>
      <c r="N38" s="32"/>
    </row>
    <row r="39" spans="1:14" s="18" customFormat="1">
      <c r="A39" s="28"/>
      <c r="B39" s="29">
        <f t="shared" si="2"/>
        <v>461</v>
      </c>
      <c r="C39" s="33" t="s">
        <v>327</v>
      </c>
      <c r="D39" s="34">
        <v>42635</v>
      </c>
      <c r="E39" s="33" t="s">
        <v>328</v>
      </c>
      <c r="F39" s="43">
        <v>9235.26</v>
      </c>
      <c r="G39" s="32">
        <v>7.3300000000000004E-2</v>
      </c>
      <c r="H39" s="32">
        <v>3.7402000000000002</v>
      </c>
      <c r="I39" s="32">
        <v>2.8220999999999998</v>
      </c>
      <c r="J39" s="32">
        <v>5.9546000000000001</v>
      </c>
      <c r="K39" s="32">
        <v>10.391500000000001</v>
      </c>
      <c r="L39" s="32"/>
      <c r="M39" s="32"/>
      <c r="N39" s="32"/>
    </row>
    <row r="40" spans="1:14" s="18" customFormat="1">
      <c r="A40" s="28"/>
      <c r="B40" s="29">
        <f t="shared" si="2"/>
        <v>460</v>
      </c>
      <c r="C40" s="33" t="s">
        <v>327</v>
      </c>
      <c r="D40" s="34">
        <v>42634</v>
      </c>
      <c r="E40" s="33" t="s">
        <v>351</v>
      </c>
      <c r="F40" s="43">
        <v>9228.5</v>
      </c>
      <c r="G40" s="32">
        <v>0.73040000000000005</v>
      </c>
      <c r="H40" s="32">
        <v>3.6642999999999999</v>
      </c>
      <c r="I40" s="32">
        <v>2.1501999999999999</v>
      </c>
      <c r="J40" s="32">
        <v>6.2596999999999996</v>
      </c>
      <c r="K40" s="32">
        <v>11.092499999999999</v>
      </c>
      <c r="L40" s="32"/>
      <c r="M40" s="32"/>
      <c r="N40" s="32"/>
    </row>
    <row r="41" spans="1:14" s="18" customFormat="1">
      <c r="A41" s="28"/>
      <c r="B41" s="29">
        <f t="shared" si="2"/>
        <v>459</v>
      </c>
      <c r="C41" s="33" t="s">
        <v>327</v>
      </c>
      <c r="D41" s="34">
        <v>42633</v>
      </c>
      <c r="E41" s="33" t="s">
        <v>350</v>
      </c>
      <c r="F41" s="43">
        <v>9161.58</v>
      </c>
      <c r="G41" s="32">
        <v>9.5100000000000004E-2</v>
      </c>
      <c r="H41" s="32">
        <v>2.4691000000000001</v>
      </c>
      <c r="I41" s="32">
        <v>1.4095</v>
      </c>
      <c r="J41" s="32">
        <v>6.2099000000000002</v>
      </c>
      <c r="K41" s="32">
        <v>8.2654999999999994</v>
      </c>
      <c r="L41" s="32"/>
      <c r="M41" s="32"/>
      <c r="N41" s="32"/>
    </row>
    <row r="42" spans="1:14" s="18" customFormat="1">
      <c r="A42" s="28"/>
      <c r="B42" s="29">
        <f t="shared" si="2"/>
        <v>458</v>
      </c>
      <c r="C42" s="33" t="s">
        <v>327</v>
      </c>
      <c r="D42" s="34">
        <v>42632</v>
      </c>
      <c r="E42" s="33" t="s">
        <v>349</v>
      </c>
      <c r="F42" s="43">
        <v>9152.8799999999992</v>
      </c>
      <c r="G42" s="32">
        <v>2.8148</v>
      </c>
      <c r="H42" s="32">
        <v>2.3005</v>
      </c>
      <c r="I42" s="32">
        <v>1.3130999999999999</v>
      </c>
      <c r="J42" s="32">
        <v>6.8253000000000004</v>
      </c>
      <c r="K42" s="32">
        <v>8.1626999999999992</v>
      </c>
      <c r="L42" s="32"/>
      <c r="M42" s="32"/>
      <c r="N42" s="32"/>
    </row>
    <row r="43" spans="1:14" s="18" customFormat="1">
      <c r="A43" s="28"/>
      <c r="B43" s="29">
        <f t="shared" si="2"/>
        <v>457</v>
      </c>
      <c r="C43" s="33" t="s">
        <v>327</v>
      </c>
      <c r="D43" s="34">
        <v>42627</v>
      </c>
      <c r="E43" s="33" t="s">
        <v>351</v>
      </c>
      <c r="F43" s="43">
        <v>8902.2999999999993</v>
      </c>
      <c r="G43" s="32">
        <v>-0.43090000000000001</v>
      </c>
      <c r="H43" s="32">
        <v>-1.6720999999999999</v>
      </c>
      <c r="I43" s="32">
        <v>-2.7109999999999999</v>
      </c>
      <c r="J43" s="32">
        <v>3.8033999999999999</v>
      </c>
      <c r="K43" s="32">
        <v>7.1623999999999999</v>
      </c>
      <c r="L43" s="32"/>
      <c r="M43" s="32"/>
      <c r="N43" s="32"/>
    </row>
    <row r="44" spans="1:14" s="18" customFormat="1">
      <c r="A44" s="28"/>
      <c r="B44" s="29">
        <f t="shared" si="2"/>
        <v>456</v>
      </c>
      <c r="C44" s="33" t="s">
        <v>327</v>
      </c>
      <c r="D44" s="34">
        <v>42626</v>
      </c>
      <c r="E44" s="33" t="s">
        <v>350</v>
      </c>
      <c r="F44" s="43">
        <v>8940.83</v>
      </c>
      <c r="G44" s="32">
        <v>-6.9599999999999995E-2</v>
      </c>
      <c r="H44" s="32">
        <v>-2.6248999999999998</v>
      </c>
      <c r="I44" s="32">
        <v>-2.29</v>
      </c>
      <c r="J44" s="32">
        <v>4.7398999999999996</v>
      </c>
      <c r="K44" s="32">
        <v>7.6452</v>
      </c>
      <c r="L44" s="32"/>
      <c r="M44" s="32"/>
      <c r="N44" s="32"/>
    </row>
    <row r="45" spans="1:14" s="18" customFormat="1">
      <c r="A45" s="28"/>
      <c r="B45" s="29">
        <f t="shared" si="2"/>
        <v>455</v>
      </c>
      <c r="C45" s="33" t="s">
        <v>327</v>
      </c>
      <c r="D45" s="34">
        <v>42625</v>
      </c>
      <c r="E45" s="33" t="s">
        <v>349</v>
      </c>
      <c r="F45" s="43">
        <v>8947.06</v>
      </c>
      <c r="G45" s="32">
        <v>-1.1778</v>
      </c>
      <c r="H45" s="32">
        <v>-1.5739000000000001</v>
      </c>
      <c r="I45" s="32">
        <v>-2.2219000000000002</v>
      </c>
      <c r="J45" s="32">
        <v>2.657</v>
      </c>
      <c r="K45" s="32">
        <v>7.7201000000000004</v>
      </c>
      <c r="L45" s="32"/>
      <c r="M45" s="32"/>
      <c r="N45" s="32"/>
    </row>
    <row r="46" spans="1:14" s="18" customFormat="1">
      <c r="A46" s="28"/>
      <c r="B46" s="29">
        <f t="shared" si="2"/>
        <v>454</v>
      </c>
      <c r="C46" s="33" t="s">
        <v>327</v>
      </c>
      <c r="D46" s="34">
        <v>42623</v>
      </c>
      <c r="E46" s="33" t="s">
        <v>361</v>
      </c>
      <c r="F46" s="43">
        <v>9053.69</v>
      </c>
      <c r="G46" s="32">
        <v>-1.2132000000000001</v>
      </c>
      <c r="H46" s="32">
        <v>0.73599999999999999</v>
      </c>
      <c r="I46" s="32">
        <v>-1.5947</v>
      </c>
      <c r="J46" s="32">
        <v>3.8805000000000001</v>
      </c>
      <c r="K46" s="32">
        <v>9.4936000000000007</v>
      </c>
      <c r="L46" s="32"/>
      <c r="M46" s="32"/>
      <c r="N46" s="32"/>
    </row>
    <row r="47" spans="1:14" s="18" customFormat="1">
      <c r="A47" s="28"/>
      <c r="B47" s="29">
        <f t="shared" si="2"/>
        <v>453</v>
      </c>
      <c r="C47" s="33" t="s">
        <v>327</v>
      </c>
      <c r="D47" s="34">
        <v>42622</v>
      </c>
      <c r="E47" s="33" t="s">
        <v>352</v>
      </c>
      <c r="F47" s="43">
        <v>9164.8799999999992</v>
      </c>
      <c r="G47" s="32">
        <v>-1.0581</v>
      </c>
      <c r="H47" s="32">
        <v>1.9731000000000001</v>
      </c>
      <c r="I47" s="32">
        <v>0.1072</v>
      </c>
      <c r="J47" s="32">
        <v>5.1562999999999999</v>
      </c>
      <c r="K47" s="32">
        <v>10.5944</v>
      </c>
      <c r="L47" s="32"/>
      <c r="M47" s="32"/>
      <c r="N47" s="32"/>
    </row>
    <row r="48" spans="1:14" s="18" customFormat="1">
      <c r="A48" s="28"/>
      <c r="B48" s="29">
        <f t="shared" si="2"/>
        <v>452</v>
      </c>
      <c r="C48" s="33" t="s">
        <v>327</v>
      </c>
      <c r="D48" s="34">
        <v>42621</v>
      </c>
      <c r="E48" s="33" t="s">
        <v>328</v>
      </c>
      <c r="F48" s="43">
        <v>9262.89</v>
      </c>
      <c r="G48" s="32">
        <v>4.1300000000000003E-2</v>
      </c>
      <c r="H48" s="32">
        <v>2.9079000000000002</v>
      </c>
      <c r="I48" s="32">
        <v>1.2310000000000001</v>
      </c>
      <c r="J48" s="32">
        <v>6.2808999999999999</v>
      </c>
      <c r="K48" s="32">
        <v>15.7643</v>
      </c>
      <c r="L48" s="32"/>
      <c r="M48" s="32"/>
      <c r="N48" s="32"/>
    </row>
    <row r="49" spans="1:14" s="18" customFormat="1">
      <c r="A49" s="28"/>
      <c r="B49" s="29">
        <f t="shared" si="2"/>
        <v>451</v>
      </c>
      <c r="C49" s="33" t="s">
        <v>327</v>
      </c>
      <c r="D49" s="34">
        <v>42620</v>
      </c>
      <c r="E49" s="33" t="s">
        <v>351</v>
      </c>
      <c r="F49" s="43">
        <v>9259.07</v>
      </c>
      <c r="G49" s="32">
        <v>0.84099999999999997</v>
      </c>
      <c r="H49" s="32">
        <v>2.0975000000000001</v>
      </c>
      <c r="I49" s="32">
        <v>1.8363</v>
      </c>
      <c r="J49" s="32">
        <v>6.6723999999999997</v>
      </c>
      <c r="K49" s="32">
        <v>15.933</v>
      </c>
      <c r="L49" s="32"/>
      <c r="M49" s="32"/>
      <c r="N49" s="32"/>
    </row>
    <row r="50" spans="1:14" s="18" customFormat="1">
      <c r="A50" s="28"/>
      <c r="B50" s="29">
        <f t="shared" si="2"/>
        <v>450</v>
      </c>
      <c r="C50" s="33" t="s">
        <v>327</v>
      </c>
      <c r="D50" s="34">
        <v>42619</v>
      </c>
      <c r="E50" s="33" t="s">
        <v>350</v>
      </c>
      <c r="F50" s="43">
        <v>9181.85</v>
      </c>
      <c r="G50" s="32">
        <v>1.0089999999999999</v>
      </c>
      <c r="H50" s="32">
        <v>0.78259999999999996</v>
      </c>
      <c r="I50" s="32">
        <v>0.98699999999999999</v>
      </c>
      <c r="J50" s="32">
        <v>6.8014999999999999</v>
      </c>
      <c r="K50" s="32">
        <v>14.7644</v>
      </c>
      <c r="L50" s="32"/>
      <c r="M50" s="32"/>
      <c r="N50" s="32"/>
    </row>
    <row r="51" spans="1:14" s="18" customFormat="1">
      <c r="A51" s="28"/>
      <c r="B51" s="29">
        <f t="shared" si="2"/>
        <v>449</v>
      </c>
      <c r="C51" s="33" t="s">
        <v>327</v>
      </c>
      <c r="D51" s="34">
        <v>42618</v>
      </c>
      <c r="E51" s="33" t="s">
        <v>349</v>
      </c>
      <c r="F51" s="43">
        <v>9090.1299999999992</v>
      </c>
      <c r="G51" s="32">
        <v>1.1414</v>
      </c>
      <c r="H51" s="32">
        <v>-0.21990000000000001</v>
      </c>
      <c r="I51" s="32">
        <v>-2.1700000000000001E-2</v>
      </c>
      <c r="J51" s="32">
        <v>5.8028000000000004</v>
      </c>
      <c r="K51" s="32">
        <v>13.618</v>
      </c>
      <c r="L51" s="32"/>
      <c r="M51" s="32"/>
      <c r="N51" s="32"/>
    </row>
    <row r="52" spans="1:14" s="18" customFormat="1">
      <c r="A52" s="28"/>
      <c r="B52" s="29">
        <f t="shared" si="2"/>
        <v>448</v>
      </c>
      <c r="C52" s="33" t="s">
        <v>327</v>
      </c>
      <c r="D52" s="34">
        <v>42615</v>
      </c>
      <c r="E52" s="33" t="s">
        <v>352</v>
      </c>
      <c r="F52" s="43">
        <v>8987.5499999999993</v>
      </c>
      <c r="G52" s="32">
        <v>-0.15110000000000001</v>
      </c>
      <c r="H52" s="32">
        <v>-1.5787</v>
      </c>
      <c r="I52" s="32">
        <v>-0.89549999999999996</v>
      </c>
      <c r="J52" s="32">
        <v>5.0434999999999999</v>
      </c>
      <c r="K52" s="32">
        <v>11.8508</v>
      </c>
      <c r="L52" s="32"/>
      <c r="M52" s="32"/>
      <c r="N52" s="32"/>
    </row>
    <row r="53" spans="1:14" s="18" customFormat="1">
      <c r="A53" s="28"/>
      <c r="B53" s="29">
        <f t="shared" si="2"/>
        <v>447</v>
      </c>
      <c r="C53" s="33" t="s">
        <v>327</v>
      </c>
      <c r="D53" s="34">
        <v>42614</v>
      </c>
      <c r="E53" s="33" t="s">
        <v>328</v>
      </c>
      <c r="F53" s="43">
        <v>9001.15</v>
      </c>
      <c r="G53" s="32">
        <v>-0.74650000000000005</v>
      </c>
      <c r="H53" s="32">
        <v>-1.2541</v>
      </c>
      <c r="I53" s="32">
        <v>-0.87609999999999999</v>
      </c>
      <c r="J53" s="32">
        <v>4.6989999999999998</v>
      </c>
      <c r="K53" s="32">
        <v>12.267799999999999</v>
      </c>
      <c r="L53" s="32"/>
      <c r="M53" s="32"/>
      <c r="N53" s="32"/>
    </row>
    <row r="54" spans="1:14" s="18" customFormat="1">
      <c r="A54" s="28"/>
      <c r="B54" s="29">
        <f t="shared" si="2"/>
        <v>446</v>
      </c>
      <c r="C54" s="33" t="s">
        <v>327</v>
      </c>
      <c r="D54" s="34">
        <v>42613</v>
      </c>
      <c r="E54" s="33" t="s">
        <v>351</v>
      </c>
      <c r="F54" s="43">
        <v>9068.85</v>
      </c>
      <c r="G54" s="32">
        <v>-0.45779999999999998</v>
      </c>
      <c r="H54" s="32">
        <v>0.57089999999999996</v>
      </c>
      <c r="I54" s="32">
        <v>0.93989999999999996</v>
      </c>
      <c r="J54" s="32">
        <v>6.2473999999999998</v>
      </c>
      <c r="K54" s="32">
        <v>10.934900000000001</v>
      </c>
      <c r="L54" s="32"/>
      <c r="M54" s="32"/>
      <c r="N54" s="32"/>
    </row>
    <row r="55" spans="1:14" s="18" customFormat="1">
      <c r="A55" s="28"/>
      <c r="B55" s="29">
        <f t="shared" si="2"/>
        <v>445</v>
      </c>
      <c r="C55" s="33" t="s">
        <v>327</v>
      </c>
      <c r="D55" s="34">
        <v>42612</v>
      </c>
      <c r="E55" s="33" t="s">
        <v>350</v>
      </c>
      <c r="F55" s="43">
        <v>9110.56</v>
      </c>
      <c r="G55" s="32">
        <v>4.3E-3</v>
      </c>
      <c r="H55" s="32">
        <v>0.88180000000000003</v>
      </c>
      <c r="I55" s="32">
        <v>1.4040999999999999</v>
      </c>
      <c r="J55" s="32">
        <v>6.7324999999999999</v>
      </c>
      <c r="K55" s="32">
        <v>13.609400000000001</v>
      </c>
      <c r="L55" s="32"/>
      <c r="M55" s="32"/>
      <c r="N55" s="32"/>
    </row>
    <row r="56" spans="1:14" s="18" customFormat="1">
      <c r="A56" s="28"/>
      <c r="B56" s="29">
        <f t="shared" si="2"/>
        <v>444</v>
      </c>
      <c r="C56" s="33" t="s">
        <v>327</v>
      </c>
      <c r="D56" s="34">
        <v>42611</v>
      </c>
      <c r="E56" s="33" t="s">
        <v>349</v>
      </c>
      <c r="F56" s="43">
        <v>9110.17</v>
      </c>
      <c r="G56" s="32">
        <v>-0.23599999999999999</v>
      </c>
      <c r="H56" s="32">
        <v>1.4292</v>
      </c>
      <c r="I56" s="32">
        <v>1.3997999999999999</v>
      </c>
      <c r="J56" s="32">
        <v>7.6391</v>
      </c>
      <c r="K56" s="32">
        <v>13.6045</v>
      </c>
      <c r="L56" s="32"/>
      <c r="M56" s="32"/>
      <c r="N56" s="32"/>
    </row>
    <row r="57" spans="1:14" s="18" customFormat="1">
      <c r="A57" s="28"/>
      <c r="B57" s="29">
        <f t="shared" si="2"/>
        <v>443</v>
      </c>
      <c r="C57" s="33" t="s">
        <v>327</v>
      </c>
      <c r="D57" s="34">
        <v>42608</v>
      </c>
      <c r="E57" s="33" t="s">
        <v>352</v>
      </c>
      <c r="F57" s="43">
        <v>9131.7199999999993</v>
      </c>
      <c r="G57" s="32">
        <v>0.17829999999999999</v>
      </c>
      <c r="H57" s="32">
        <v>1.0787</v>
      </c>
      <c r="I57" s="32">
        <v>1.1849000000000001</v>
      </c>
      <c r="J57" s="32">
        <v>8.7868999999999993</v>
      </c>
      <c r="K57" s="32">
        <v>18.353899999999999</v>
      </c>
      <c r="L57" s="32"/>
      <c r="M57" s="32"/>
      <c r="N57" s="32"/>
    </row>
    <row r="58" spans="1:14" s="18" customFormat="1">
      <c r="A58" s="28"/>
      <c r="B58" s="29">
        <f t="shared" si="2"/>
        <v>442</v>
      </c>
      <c r="C58" s="33" t="s">
        <v>327</v>
      </c>
      <c r="D58" s="34">
        <v>42607</v>
      </c>
      <c r="E58" s="33" t="s">
        <v>328</v>
      </c>
      <c r="F58" s="43">
        <v>9115.4699999999993</v>
      </c>
      <c r="G58" s="32">
        <v>1.0878000000000001</v>
      </c>
      <c r="H58" s="32">
        <v>-7.6999999999999999E-2</v>
      </c>
      <c r="I58" s="32">
        <v>1.3768</v>
      </c>
      <c r="J58" s="32">
        <v>8.5663</v>
      </c>
      <c r="K58" s="32">
        <v>18.758199999999999</v>
      </c>
      <c r="L58" s="32"/>
      <c r="M58" s="32"/>
      <c r="N58" s="32"/>
    </row>
    <row r="59" spans="1:14" s="18" customFormat="1">
      <c r="A59" s="28"/>
      <c r="B59" s="29">
        <f t="shared" si="2"/>
        <v>441</v>
      </c>
      <c r="C59" s="33" t="s">
        <v>327</v>
      </c>
      <c r="D59" s="34">
        <v>42606</v>
      </c>
      <c r="E59" s="33" t="s">
        <v>351</v>
      </c>
      <c r="F59" s="43">
        <v>9017.3799999999992</v>
      </c>
      <c r="G59" s="32">
        <v>-0.15</v>
      </c>
      <c r="H59" s="32">
        <v>-1.1003000000000001</v>
      </c>
      <c r="I59" s="32">
        <v>4.7E-2</v>
      </c>
      <c r="J59" s="32">
        <v>8.6341999999999999</v>
      </c>
      <c r="K59" s="32">
        <v>21.6861</v>
      </c>
      <c r="L59" s="32"/>
      <c r="M59" s="32"/>
      <c r="N59" s="32"/>
    </row>
    <row r="60" spans="1:14" s="18" customFormat="1">
      <c r="A60" s="28"/>
      <c r="B60" s="29">
        <f t="shared" si="2"/>
        <v>440</v>
      </c>
      <c r="C60" s="33" t="s">
        <v>327</v>
      </c>
      <c r="D60" s="34">
        <v>42605</v>
      </c>
      <c r="E60" s="33" t="s">
        <v>350</v>
      </c>
      <c r="F60" s="43">
        <v>9030.93</v>
      </c>
      <c r="G60" s="32">
        <v>0.54690000000000005</v>
      </c>
      <c r="H60" s="32">
        <v>-0.87190000000000001</v>
      </c>
      <c r="I60" s="32">
        <v>0.1973</v>
      </c>
      <c r="J60" s="32">
        <v>8.2265999999999995</v>
      </c>
      <c r="K60" s="32">
        <v>15.975199999999999</v>
      </c>
      <c r="L60" s="32"/>
      <c r="M60" s="32"/>
      <c r="N60" s="32"/>
    </row>
    <row r="61" spans="1:14" s="18" customFormat="1">
      <c r="A61" s="28"/>
      <c r="B61" s="29">
        <f t="shared" si="2"/>
        <v>439</v>
      </c>
      <c r="C61" s="33" t="s">
        <v>327</v>
      </c>
      <c r="D61" s="34">
        <v>42604</v>
      </c>
      <c r="E61" s="33" t="s">
        <v>349</v>
      </c>
      <c r="F61" s="43">
        <v>8981.81</v>
      </c>
      <c r="G61" s="32">
        <v>-0.58069999999999999</v>
      </c>
      <c r="H61" s="32">
        <v>-1.8222</v>
      </c>
      <c r="I61" s="32">
        <v>-0.34770000000000001</v>
      </c>
      <c r="J61" s="32">
        <v>10.4598</v>
      </c>
      <c r="K61" s="32">
        <v>15.3444</v>
      </c>
      <c r="L61" s="32"/>
      <c r="M61" s="32"/>
      <c r="N61" s="32"/>
    </row>
    <row r="62" spans="1:14" s="18" customFormat="1">
      <c r="A62" s="28"/>
      <c r="B62" s="29">
        <f t="shared" si="2"/>
        <v>438</v>
      </c>
      <c r="C62" s="33" t="s">
        <v>327</v>
      </c>
      <c r="D62" s="34">
        <v>42601</v>
      </c>
      <c r="E62" s="33" t="s">
        <v>352</v>
      </c>
      <c r="F62" s="43">
        <v>9034.27</v>
      </c>
      <c r="G62" s="32">
        <v>-0.96719999999999995</v>
      </c>
      <c r="H62" s="32">
        <v>-1.2689999999999999</v>
      </c>
      <c r="I62" s="32">
        <v>-6.7000000000000002E-3</v>
      </c>
      <c r="J62" s="32">
        <v>11.5892</v>
      </c>
      <c r="K62" s="32">
        <v>12.6205</v>
      </c>
      <c r="L62" s="32"/>
      <c r="M62" s="32"/>
      <c r="N62" s="32"/>
    </row>
    <row r="63" spans="1:14" s="18" customFormat="1">
      <c r="A63" s="28"/>
      <c r="B63" s="29">
        <f t="shared" si="2"/>
        <v>437</v>
      </c>
      <c r="C63" s="33" t="s">
        <v>327</v>
      </c>
      <c r="D63" s="34">
        <v>42600</v>
      </c>
      <c r="E63" s="33" t="s">
        <v>328</v>
      </c>
      <c r="F63" s="43">
        <v>9122.5</v>
      </c>
      <c r="G63" s="32">
        <v>5.2600000000000001E-2</v>
      </c>
      <c r="H63" s="32">
        <v>-0.1022</v>
      </c>
      <c r="I63" s="32">
        <v>1.2687999999999999</v>
      </c>
      <c r="J63" s="32">
        <v>11.7994</v>
      </c>
      <c r="K63" s="32">
        <v>11.5595</v>
      </c>
      <c r="L63" s="32"/>
      <c r="M63" s="32"/>
      <c r="N63" s="32"/>
    </row>
    <row r="64" spans="1:14" s="18" customFormat="1">
      <c r="A64" s="28"/>
      <c r="B64" s="29">
        <f t="shared" si="2"/>
        <v>436</v>
      </c>
      <c r="C64" s="33" t="s">
        <v>327</v>
      </c>
      <c r="D64" s="34">
        <v>42599</v>
      </c>
      <c r="E64" s="33" t="s">
        <v>351</v>
      </c>
      <c r="F64" s="43">
        <v>9117.7000000000007</v>
      </c>
      <c r="G64" s="32">
        <v>8.0600000000000005E-2</v>
      </c>
      <c r="H64" s="32">
        <v>-0.89900000000000002</v>
      </c>
      <c r="I64" s="32">
        <v>1.8755999999999999</v>
      </c>
      <c r="J64" s="32">
        <v>12.004200000000001</v>
      </c>
      <c r="K64" s="32">
        <v>11.009499999999999</v>
      </c>
      <c r="L64" s="32"/>
      <c r="M64" s="32"/>
      <c r="N64" s="32"/>
    </row>
    <row r="65" spans="1:14" s="18" customFormat="1">
      <c r="A65" s="28"/>
      <c r="B65" s="29">
        <f t="shared" si="2"/>
        <v>435</v>
      </c>
      <c r="C65" s="33" t="s">
        <v>327</v>
      </c>
      <c r="D65" s="34">
        <v>42598</v>
      </c>
      <c r="E65" s="33" t="s">
        <v>350</v>
      </c>
      <c r="F65" s="43">
        <v>9110.36</v>
      </c>
      <c r="G65" s="32">
        <v>-0.41699999999999998</v>
      </c>
      <c r="H65" s="32">
        <v>-0.48849999999999999</v>
      </c>
      <c r="I65" s="32">
        <v>1.7935000000000001</v>
      </c>
      <c r="J65" s="32">
        <v>12.925000000000001</v>
      </c>
      <c r="K65" s="32">
        <v>9.6884999999999994</v>
      </c>
      <c r="L65" s="32"/>
      <c r="M65" s="32"/>
      <c r="N65" s="32"/>
    </row>
    <row r="66" spans="1:14" s="18" customFormat="1">
      <c r="A66" s="28"/>
      <c r="B66" s="29">
        <f t="shared" si="2"/>
        <v>434</v>
      </c>
      <c r="C66" s="33" t="s">
        <v>327</v>
      </c>
      <c r="D66" s="34">
        <v>42597</v>
      </c>
      <c r="E66" s="33" t="s">
        <v>349</v>
      </c>
      <c r="F66" s="43">
        <v>9148.51</v>
      </c>
      <c r="G66" s="32">
        <v>-2.0500000000000001E-2</v>
      </c>
      <c r="H66" s="32">
        <v>-1.9099999999999999E-2</v>
      </c>
      <c r="I66" s="32">
        <v>2.2198000000000002</v>
      </c>
      <c r="J66" s="32">
        <v>13.5937</v>
      </c>
      <c r="K66" s="32">
        <v>10.1479</v>
      </c>
      <c r="L66" s="32"/>
      <c r="M66" s="32"/>
      <c r="N66" s="32"/>
    </row>
    <row r="67" spans="1:14" s="18" customFormat="1">
      <c r="A67" s="28"/>
      <c r="B67" s="29">
        <f t="shared" si="2"/>
        <v>433</v>
      </c>
      <c r="C67" s="33" t="s">
        <v>327</v>
      </c>
      <c r="D67" s="34">
        <v>42594</v>
      </c>
      <c r="E67" s="33" t="s">
        <v>352</v>
      </c>
      <c r="F67" s="43">
        <v>9150.39</v>
      </c>
      <c r="G67" s="32">
        <v>0.20319999999999999</v>
      </c>
      <c r="H67" s="32">
        <v>0.64090000000000003</v>
      </c>
      <c r="I67" s="32">
        <v>3.4940000000000002</v>
      </c>
      <c r="J67" s="32">
        <v>12.8553</v>
      </c>
      <c r="K67" s="32">
        <v>10.4665</v>
      </c>
      <c r="L67" s="32"/>
      <c r="M67" s="32"/>
      <c r="N67" s="32"/>
    </row>
    <row r="68" spans="1:14" s="18" customFormat="1">
      <c r="A68" s="28"/>
      <c r="B68" s="29">
        <f t="shared" si="2"/>
        <v>432</v>
      </c>
      <c r="C68" s="33" t="s">
        <v>327</v>
      </c>
      <c r="D68" s="34">
        <v>42593</v>
      </c>
      <c r="E68" s="33" t="s">
        <v>328</v>
      </c>
      <c r="F68" s="43">
        <v>9131.83</v>
      </c>
      <c r="G68" s="32">
        <v>-0.74550000000000005</v>
      </c>
      <c r="H68" s="32">
        <v>1.1869000000000001</v>
      </c>
      <c r="I68" s="32">
        <v>3.9304999999999999</v>
      </c>
      <c r="J68" s="32">
        <v>12.245699999999999</v>
      </c>
      <c r="K68" s="32">
        <v>8.7879000000000005</v>
      </c>
      <c r="L68" s="32"/>
      <c r="M68" s="32"/>
      <c r="N68" s="32"/>
    </row>
    <row r="69" spans="1:14" s="18" customFormat="1">
      <c r="A69" s="28"/>
      <c r="B69" s="29">
        <f t="shared" ref="B69:B132" si="6">IF(C69="","",$B$3-ROW()+3)</f>
        <v>431</v>
      </c>
      <c r="C69" s="33" t="s">
        <v>327</v>
      </c>
      <c r="D69" s="34">
        <v>42592</v>
      </c>
      <c r="E69" s="33" t="s">
        <v>351</v>
      </c>
      <c r="F69" s="43">
        <v>9200.42</v>
      </c>
      <c r="G69" s="32">
        <v>0.49519999999999997</v>
      </c>
      <c r="H69" s="32">
        <v>2.2073999999999998</v>
      </c>
      <c r="I69" s="32">
        <v>6.4749999999999996</v>
      </c>
      <c r="J69" s="32">
        <v>12.801299999999999</v>
      </c>
      <c r="K69" s="32">
        <v>8.6638999999999999</v>
      </c>
      <c r="L69" s="32"/>
      <c r="M69" s="32"/>
      <c r="N69" s="32"/>
    </row>
    <row r="70" spans="1:14" s="18" customFormat="1">
      <c r="A70" s="28"/>
      <c r="B70" s="29">
        <f t="shared" si="6"/>
        <v>430</v>
      </c>
      <c r="C70" s="33" t="s">
        <v>327</v>
      </c>
      <c r="D70" s="34">
        <v>42591</v>
      </c>
      <c r="E70" s="33" t="s">
        <v>350</v>
      </c>
      <c r="F70" s="43">
        <v>9155.08</v>
      </c>
      <c r="G70" s="32">
        <v>5.2699999999999997E-2</v>
      </c>
      <c r="H70" s="32">
        <v>0.95179999999999998</v>
      </c>
      <c r="I70" s="32">
        <v>5.9503000000000004</v>
      </c>
      <c r="J70" s="32">
        <v>12.5831</v>
      </c>
      <c r="K70" s="32">
        <v>8.4428999999999998</v>
      </c>
      <c r="L70" s="32"/>
      <c r="M70" s="32"/>
      <c r="N70" s="32"/>
    </row>
    <row r="71" spans="1:14" s="18" customFormat="1">
      <c r="A71" s="28"/>
      <c r="B71" s="29">
        <f t="shared" si="6"/>
        <v>429</v>
      </c>
      <c r="C71" s="33" t="s">
        <v>327</v>
      </c>
      <c r="D71" s="34">
        <v>42590</v>
      </c>
      <c r="E71" s="33" t="s">
        <v>349</v>
      </c>
      <c r="F71" s="43">
        <v>9150.26</v>
      </c>
      <c r="G71" s="32">
        <v>0.63949999999999996</v>
      </c>
      <c r="H71" s="32">
        <v>0.76580000000000004</v>
      </c>
      <c r="I71" s="32">
        <v>5.8944999999999999</v>
      </c>
      <c r="J71" s="32">
        <v>12.322100000000001</v>
      </c>
      <c r="K71" s="32">
        <v>8.3857999999999997</v>
      </c>
      <c r="L71" s="32"/>
      <c r="M71" s="32"/>
      <c r="N71" s="32"/>
    </row>
    <row r="72" spans="1:14" s="18" customFormat="1">
      <c r="A72" s="28"/>
      <c r="B72" s="29">
        <f t="shared" si="6"/>
        <v>428</v>
      </c>
      <c r="C72" s="33" t="s">
        <v>327</v>
      </c>
      <c r="D72" s="34">
        <v>42587</v>
      </c>
      <c r="E72" s="33" t="s">
        <v>352</v>
      </c>
      <c r="F72" s="43">
        <v>9092.1200000000008</v>
      </c>
      <c r="G72" s="32">
        <v>0.74690000000000001</v>
      </c>
      <c r="H72" s="32">
        <v>1.1988000000000001</v>
      </c>
      <c r="I72" s="32">
        <v>4.3143000000000002</v>
      </c>
      <c r="J72" s="32">
        <v>11.3142</v>
      </c>
      <c r="K72" s="32">
        <v>6.4366000000000003</v>
      </c>
      <c r="L72" s="32"/>
      <c r="M72" s="32"/>
      <c r="N72" s="32"/>
    </row>
    <row r="73" spans="1:14" s="18" customFormat="1">
      <c r="A73" s="28"/>
      <c r="B73" s="29">
        <f t="shared" si="6"/>
        <v>427</v>
      </c>
      <c r="C73" s="33" t="s">
        <v>327</v>
      </c>
      <c r="D73" s="34">
        <v>42586</v>
      </c>
      <c r="E73" s="33" t="s">
        <v>328</v>
      </c>
      <c r="F73" s="43">
        <v>9024.7099999999991</v>
      </c>
      <c r="G73" s="32">
        <v>0.2555</v>
      </c>
      <c r="H73" s="32">
        <v>-0.57210000000000005</v>
      </c>
      <c r="I73" s="32">
        <v>3.0148000000000001</v>
      </c>
      <c r="J73" s="32">
        <v>10.252599999999999</v>
      </c>
      <c r="K73" s="32">
        <v>6.0373999999999999</v>
      </c>
      <c r="L73" s="32"/>
      <c r="M73" s="32"/>
      <c r="N73" s="32"/>
    </row>
    <row r="74" spans="1:14" s="18" customFormat="1">
      <c r="A74" s="28"/>
      <c r="B74" s="29">
        <f t="shared" si="6"/>
        <v>426</v>
      </c>
      <c r="C74" s="33" t="s">
        <v>327</v>
      </c>
      <c r="D74" s="34">
        <v>42585</v>
      </c>
      <c r="E74" s="33" t="s">
        <v>351</v>
      </c>
      <c r="F74" s="43">
        <v>9001.7099999999991</v>
      </c>
      <c r="G74" s="32">
        <v>-0.73939999999999995</v>
      </c>
      <c r="H74" s="32">
        <v>-0.68049999999999999</v>
      </c>
      <c r="I74" s="32">
        <v>3.0150000000000001</v>
      </c>
      <c r="J74" s="32">
        <v>8.5310000000000006</v>
      </c>
      <c r="K74" s="32">
        <v>5.5990000000000002</v>
      </c>
      <c r="L74" s="32"/>
      <c r="M74" s="32"/>
      <c r="N74" s="32"/>
    </row>
    <row r="75" spans="1:14" s="18" customFormat="1">
      <c r="A75" s="28"/>
      <c r="B75" s="29">
        <f t="shared" si="6"/>
        <v>425</v>
      </c>
      <c r="C75" s="33" t="s">
        <v>327</v>
      </c>
      <c r="D75" s="34">
        <v>42584</v>
      </c>
      <c r="E75" s="33" t="s">
        <v>350</v>
      </c>
      <c r="F75" s="43">
        <v>9068.76</v>
      </c>
      <c r="G75" s="32">
        <v>-0.13159999999999999</v>
      </c>
      <c r="H75" s="32">
        <v>0.48730000000000001</v>
      </c>
      <c r="I75" s="32">
        <v>3.7824</v>
      </c>
      <c r="J75" s="32">
        <v>8.2461000000000002</v>
      </c>
      <c r="K75" s="32">
        <v>4.6554000000000002</v>
      </c>
      <c r="L75" s="32"/>
      <c r="M75" s="32"/>
      <c r="N75" s="32"/>
    </row>
    <row r="76" spans="1:14" s="18" customFormat="1">
      <c r="A76" s="28"/>
      <c r="B76" s="29">
        <f t="shared" si="6"/>
        <v>424</v>
      </c>
      <c r="C76" s="33" t="s">
        <v>327</v>
      </c>
      <c r="D76" s="34">
        <v>42583</v>
      </c>
      <c r="E76" s="33" t="s">
        <v>349</v>
      </c>
      <c r="F76" s="43">
        <v>9080.7099999999991</v>
      </c>
      <c r="G76" s="32">
        <v>1.0719000000000001</v>
      </c>
      <c r="H76" s="32">
        <v>0.99029999999999996</v>
      </c>
      <c r="I76" s="32">
        <v>3.9190999999999998</v>
      </c>
      <c r="J76" s="32">
        <v>8.3887</v>
      </c>
      <c r="K76" s="32">
        <v>4.7933000000000003</v>
      </c>
      <c r="L76" s="32"/>
      <c r="M76" s="32"/>
      <c r="N76" s="32"/>
    </row>
    <row r="77" spans="1:14" s="18" customFormat="1">
      <c r="A77" s="28"/>
      <c r="B77" s="29">
        <f t="shared" si="6"/>
        <v>423</v>
      </c>
      <c r="C77" s="33" t="s">
        <v>327</v>
      </c>
      <c r="D77" s="34">
        <v>42580</v>
      </c>
      <c r="E77" s="33" t="s">
        <v>352</v>
      </c>
      <c r="F77" s="43">
        <v>8984.41</v>
      </c>
      <c r="G77" s="32">
        <v>-1.0161</v>
      </c>
      <c r="H77" s="32">
        <v>-0.31879999999999997</v>
      </c>
      <c r="I77" s="32">
        <v>3.6671999999999998</v>
      </c>
      <c r="J77" s="32">
        <v>7.2392000000000003</v>
      </c>
      <c r="K77" s="32">
        <v>3.6819000000000002</v>
      </c>
      <c r="L77" s="32"/>
      <c r="M77" s="32"/>
      <c r="N77" s="32"/>
    </row>
    <row r="78" spans="1:14" s="18" customFormat="1">
      <c r="A78" s="28"/>
      <c r="B78" s="29">
        <f t="shared" si="6"/>
        <v>422</v>
      </c>
      <c r="C78" s="33" t="s">
        <v>327</v>
      </c>
      <c r="D78" s="34">
        <v>42579</v>
      </c>
      <c r="E78" s="33" t="s">
        <v>328</v>
      </c>
      <c r="F78" s="43">
        <v>9076.64</v>
      </c>
      <c r="G78" s="32">
        <v>0.1462</v>
      </c>
      <c r="H78" s="32">
        <v>0.22170000000000001</v>
      </c>
      <c r="I78" s="32">
        <v>6.7146999999999997</v>
      </c>
      <c r="J78" s="32">
        <v>7.1131000000000002</v>
      </c>
      <c r="K78" s="32">
        <v>5.7573999999999996</v>
      </c>
      <c r="L78" s="32"/>
      <c r="M78" s="32"/>
      <c r="N78" s="32"/>
    </row>
    <row r="79" spans="1:14" s="18" customFormat="1">
      <c r="A79" s="28"/>
      <c r="B79" s="29">
        <f t="shared" si="6"/>
        <v>421</v>
      </c>
      <c r="C79" s="33" t="s">
        <v>327</v>
      </c>
      <c r="D79" s="34">
        <v>42578</v>
      </c>
      <c r="E79" s="33" t="s">
        <v>351</v>
      </c>
      <c r="F79" s="43">
        <v>9063.39</v>
      </c>
      <c r="G79" s="32">
        <v>0.42770000000000002</v>
      </c>
      <c r="H79" s="32">
        <v>0.61839999999999995</v>
      </c>
      <c r="I79" s="32">
        <v>7.1464999999999996</v>
      </c>
      <c r="J79" s="32">
        <v>5.8428000000000004</v>
      </c>
      <c r="K79" s="32">
        <v>5.9215</v>
      </c>
      <c r="L79" s="32"/>
      <c r="M79" s="32"/>
      <c r="N79" s="32"/>
    </row>
    <row r="80" spans="1:14" s="18" customFormat="1">
      <c r="A80" s="28"/>
      <c r="B80" s="29">
        <f t="shared" si="6"/>
        <v>420</v>
      </c>
      <c r="C80" s="33" t="s">
        <v>327</v>
      </c>
      <c r="D80" s="34">
        <v>42577</v>
      </c>
      <c r="E80" s="33" t="s">
        <v>350</v>
      </c>
      <c r="F80" s="43">
        <v>9024.7900000000009</v>
      </c>
      <c r="G80" s="32">
        <v>0.36830000000000002</v>
      </c>
      <c r="H80" s="32">
        <v>-0.1116</v>
      </c>
      <c r="I80" s="32">
        <v>6.4621000000000004</v>
      </c>
      <c r="J80" s="32">
        <v>5.1646000000000001</v>
      </c>
      <c r="K80" s="32">
        <v>2.93</v>
      </c>
      <c r="L80" s="32"/>
      <c r="M80" s="32"/>
      <c r="N80" s="32"/>
    </row>
    <row r="81" spans="1:14" s="18" customFormat="1">
      <c r="A81" s="28"/>
      <c r="B81" s="29">
        <f t="shared" si="6"/>
        <v>419</v>
      </c>
      <c r="C81" s="33" t="s">
        <v>327</v>
      </c>
      <c r="D81" s="34">
        <v>42576</v>
      </c>
      <c r="E81" s="33" t="s">
        <v>349</v>
      </c>
      <c r="F81" s="43">
        <v>8991.67</v>
      </c>
      <c r="G81" s="32">
        <v>-0.2382</v>
      </c>
      <c r="H81" s="32">
        <v>-0.1835</v>
      </c>
      <c r="I81" s="32">
        <v>6.0713999999999997</v>
      </c>
      <c r="J81" s="32">
        <v>5.0392999999999999</v>
      </c>
      <c r="K81" s="32">
        <v>2.5522999999999998</v>
      </c>
      <c r="L81" s="32"/>
      <c r="M81" s="32"/>
      <c r="N81" s="32"/>
    </row>
    <row r="82" spans="1:14" s="18" customFormat="1">
      <c r="A82" s="28"/>
      <c r="B82" s="29">
        <f t="shared" si="6"/>
        <v>418</v>
      </c>
      <c r="C82" s="33" t="s">
        <v>327</v>
      </c>
      <c r="D82" s="34">
        <v>42573</v>
      </c>
      <c r="E82" s="33" t="s">
        <v>352</v>
      </c>
      <c r="F82" s="43">
        <v>9013.14</v>
      </c>
      <c r="G82" s="32">
        <v>-0.47939999999999999</v>
      </c>
      <c r="H82" s="32">
        <v>0.70730000000000004</v>
      </c>
      <c r="I82" s="32">
        <v>3.4060000000000001</v>
      </c>
      <c r="J82" s="32">
        <v>5.5926999999999998</v>
      </c>
      <c r="K82" s="32">
        <v>1.0586</v>
      </c>
      <c r="L82" s="32"/>
      <c r="M82" s="32"/>
      <c r="N82" s="32"/>
    </row>
    <row r="83" spans="1:14" s="18" customFormat="1">
      <c r="A83" s="28"/>
      <c r="B83" s="29">
        <f t="shared" si="6"/>
        <v>417</v>
      </c>
      <c r="C83" s="33" t="s">
        <v>327</v>
      </c>
      <c r="D83" s="34">
        <v>42572</v>
      </c>
      <c r="E83" s="33" t="s">
        <v>328</v>
      </c>
      <c r="F83" s="43">
        <v>9056.56</v>
      </c>
      <c r="G83" s="32">
        <v>0.54259999999999997</v>
      </c>
      <c r="H83" s="32">
        <v>2.1452</v>
      </c>
      <c r="I83" s="32">
        <v>4.2797000000000001</v>
      </c>
      <c r="J83" s="32">
        <v>5.6939000000000002</v>
      </c>
      <c r="K83" s="32">
        <v>0.5615</v>
      </c>
      <c r="L83" s="32"/>
      <c r="M83" s="32"/>
      <c r="N83" s="32"/>
    </row>
    <row r="84" spans="1:14" s="18" customFormat="1">
      <c r="A84" s="28"/>
      <c r="B84" s="29">
        <f t="shared" si="6"/>
        <v>416</v>
      </c>
      <c r="C84" s="33" t="s">
        <v>327</v>
      </c>
      <c r="D84" s="34">
        <v>42571</v>
      </c>
      <c r="E84" s="33" t="s">
        <v>351</v>
      </c>
      <c r="F84" s="43">
        <v>9007.68</v>
      </c>
      <c r="G84" s="32">
        <v>-0.3009</v>
      </c>
      <c r="H84" s="32">
        <v>1.6927000000000001</v>
      </c>
      <c r="I84" s="32">
        <v>4.4256000000000002</v>
      </c>
      <c r="J84" s="32">
        <v>5.7923</v>
      </c>
      <c r="K84" s="32">
        <v>0.3639</v>
      </c>
      <c r="L84" s="32"/>
      <c r="M84" s="32"/>
      <c r="N84" s="32"/>
    </row>
    <row r="85" spans="1:14" s="18" customFormat="1">
      <c r="A85" s="28"/>
      <c r="B85" s="29">
        <f t="shared" si="6"/>
        <v>415</v>
      </c>
      <c r="C85" s="33" t="s">
        <v>327</v>
      </c>
      <c r="D85" s="34">
        <v>42570</v>
      </c>
      <c r="E85" s="33" t="s">
        <v>350</v>
      </c>
      <c r="F85" s="43">
        <v>9034.8700000000008</v>
      </c>
      <c r="G85" s="32">
        <v>0.29599999999999999</v>
      </c>
      <c r="H85" s="32">
        <v>2.1875</v>
      </c>
      <c r="I85" s="32">
        <v>5.4478</v>
      </c>
      <c r="J85" s="32">
        <v>4.6460999999999997</v>
      </c>
      <c r="K85" s="32">
        <v>-0.1231</v>
      </c>
      <c r="L85" s="32"/>
      <c r="M85" s="32"/>
      <c r="N85" s="32"/>
    </row>
    <row r="86" spans="1:14" s="18" customFormat="1">
      <c r="A86" s="28"/>
      <c r="B86" s="29">
        <f t="shared" si="6"/>
        <v>414</v>
      </c>
      <c r="C86" s="33" t="s">
        <v>327</v>
      </c>
      <c r="D86" s="34">
        <v>42569</v>
      </c>
      <c r="E86" s="33" t="s">
        <v>349</v>
      </c>
      <c r="F86" s="43">
        <v>9008.2099999999991</v>
      </c>
      <c r="G86" s="32">
        <v>0.65210000000000001</v>
      </c>
      <c r="H86" s="32">
        <v>2.5234999999999999</v>
      </c>
      <c r="I86" s="32">
        <v>5.1365999999999996</v>
      </c>
      <c r="J86" s="32">
        <v>3.9485000000000001</v>
      </c>
      <c r="K86" s="32">
        <v>-0.41789999999999999</v>
      </c>
      <c r="L86" s="32"/>
      <c r="M86" s="32"/>
      <c r="N86" s="32"/>
    </row>
    <row r="87" spans="1:14" s="18" customFormat="1">
      <c r="A87" s="28"/>
      <c r="B87" s="29">
        <f t="shared" si="6"/>
        <v>413</v>
      </c>
      <c r="C87" s="33" t="s">
        <v>327</v>
      </c>
      <c r="D87" s="34">
        <v>42566</v>
      </c>
      <c r="E87" s="33" t="s">
        <v>352</v>
      </c>
      <c r="F87" s="43">
        <v>8949.85</v>
      </c>
      <c r="G87" s="32">
        <v>0.94159999999999999</v>
      </c>
      <c r="H87" s="32">
        <v>3.5750999999999999</v>
      </c>
      <c r="I87" s="32">
        <v>3.9908000000000001</v>
      </c>
      <c r="J87" s="32">
        <v>2.8668999999999998</v>
      </c>
      <c r="K87" s="32">
        <v>-1.1529</v>
      </c>
      <c r="L87" s="32"/>
      <c r="M87" s="32"/>
      <c r="N87" s="32"/>
    </row>
    <row r="88" spans="1:14" s="18" customFormat="1">
      <c r="A88" s="28"/>
      <c r="B88" s="29">
        <f t="shared" si="6"/>
        <v>412</v>
      </c>
      <c r="C88" s="33" t="s">
        <v>327</v>
      </c>
      <c r="D88" s="34">
        <v>42565</v>
      </c>
      <c r="E88" s="33" t="s">
        <v>328</v>
      </c>
      <c r="F88" s="43">
        <v>8866.36</v>
      </c>
      <c r="G88" s="32">
        <v>9.7199999999999995E-2</v>
      </c>
      <c r="H88" s="32">
        <v>2.609</v>
      </c>
      <c r="I88" s="32">
        <v>3.3841000000000001</v>
      </c>
      <c r="J88" s="32">
        <v>2.2915000000000001</v>
      </c>
      <c r="K88" s="32">
        <v>-1.9401999999999999</v>
      </c>
      <c r="L88" s="32"/>
      <c r="M88" s="32"/>
      <c r="N88" s="32"/>
    </row>
    <row r="89" spans="1:14" s="18" customFormat="1">
      <c r="A89" s="28"/>
      <c r="B89" s="29">
        <f t="shared" si="6"/>
        <v>411</v>
      </c>
      <c r="C89" s="33" t="s">
        <v>327</v>
      </c>
      <c r="D89" s="34">
        <v>42564</v>
      </c>
      <c r="E89" s="33" t="s">
        <v>351</v>
      </c>
      <c r="F89" s="43">
        <v>8857.75</v>
      </c>
      <c r="G89" s="32">
        <v>0.1842</v>
      </c>
      <c r="H89" s="32">
        <v>3.2881999999999998</v>
      </c>
      <c r="I89" s="32">
        <v>3.7665000000000002</v>
      </c>
      <c r="J89" s="32">
        <v>2.3767999999999998</v>
      </c>
      <c r="K89" s="32">
        <v>-1.9503999999999999</v>
      </c>
      <c r="L89" s="32"/>
      <c r="M89" s="32"/>
      <c r="N89" s="32"/>
    </row>
    <row r="90" spans="1:14" s="18" customFormat="1">
      <c r="A90" s="28"/>
      <c r="B90" s="29">
        <f t="shared" si="6"/>
        <v>410</v>
      </c>
      <c r="C90" s="33" t="s">
        <v>327</v>
      </c>
      <c r="D90" s="34">
        <v>42563</v>
      </c>
      <c r="E90" s="33" t="s">
        <v>350</v>
      </c>
      <c r="F90" s="43">
        <v>8841.4599999999991</v>
      </c>
      <c r="G90" s="32">
        <v>0.62580000000000002</v>
      </c>
      <c r="H90" s="32">
        <v>1.4384999999999999</v>
      </c>
      <c r="I90" s="32">
        <v>1.4453</v>
      </c>
      <c r="J90" s="32">
        <v>3.6368</v>
      </c>
      <c r="K90" s="32">
        <v>-0.8155</v>
      </c>
      <c r="L90" s="32"/>
      <c r="M90" s="32"/>
      <c r="N90" s="32"/>
    </row>
    <row r="91" spans="1:14" s="18" customFormat="1">
      <c r="A91" s="28"/>
      <c r="B91" s="29">
        <f t="shared" si="6"/>
        <v>409</v>
      </c>
      <c r="C91" s="33" t="s">
        <v>327</v>
      </c>
      <c r="D91" s="34">
        <v>42562</v>
      </c>
      <c r="E91" s="33" t="s">
        <v>349</v>
      </c>
      <c r="F91" s="43">
        <v>8786.4699999999993</v>
      </c>
      <c r="G91" s="32">
        <v>1.6845000000000001</v>
      </c>
      <c r="H91" s="32">
        <v>0.2954</v>
      </c>
      <c r="I91" s="32">
        <v>0.81440000000000001</v>
      </c>
      <c r="J91" s="32">
        <v>2.6145</v>
      </c>
      <c r="K91" s="32">
        <v>-1.4322999999999999</v>
      </c>
      <c r="L91" s="32"/>
      <c r="M91" s="32"/>
      <c r="N91" s="32"/>
    </row>
    <row r="92" spans="1:14" s="18" customFormat="1">
      <c r="A92" s="28"/>
      <c r="B92" s="29">
        <f t="shared" si="6"/>
        <v>408</v>
      </c>
      <c r="C92" s="33" t="s">
        <v>327</v>
      </c>
      <c r="D92" s="34">
        <v>42558</v>
      </c>
      <c r="E92" s="33" t="s">
        <v>328</v>
      </c>
      <c r="F92" s="43">
        <v>8640.91</v>
      </c>
      <c r="G92" s="32">
        <v>0.75980000000000003</v>
      </c>
      <c r="H92" s="32">
        <v>-1.1137999999999999</v>
      </c>
      <c r="I92" s="32">
        <v>-0.44929999999999998</v>
      </c>
      <c r="J92" s="32">
        <v>1.7744</v>
      </c>
      <c r="K92" s="32">
        <v>-6.5865999999999998</v>
      </c>
      <c r="L92" s="32"/>
      <c r="M92" s="32"/>
      <c r="N92" s="32"/>
    </row>
    <row r="93" spans="1:14" s="18" customFormat="1">
      <c r="A93" s="28"/>
      <c r="B93" s="29">
        <f t="shared" si="6"/>
        <v>407</v>
      </c>
      <c r="C93" s="33" t="s">
        <v>327</v>
      </c>
      <c r="D93" s="34">
        <v>42557</v>
      </c>
      <c r="E93" s="33" t="s">
        <v>351</v>
      </c>
      <c r="F93" s="43">
        <v>8575.75</v>
      </c>
      <c r="G93" s="32">
        <v>-1.6099000000000001</v>
      </c>
      <c r="H93" s="32">
        <v>-0.12590000000000001</v>
      </c>
      <c r="I93" s="32">
        <v>-0.2485</v>
      </c>
      <c r="J93" s="32">
        <v>0.73340000000000005</v>
      </c>
      <c r="K93" s="32">
        <v>-7.3491</v>
      </c>
      <c r="L93" s="32"/>
      <c r="M93" s="32"/>
      <c r="N93" s="32"/>
    </row>
    <row r="94" spans="1:14" s="18" customFormat="1">
      <c r="A94" s="28"/>
      <c r="B94" s="29">
        <f t="shared" si="6"/>
        <v>406</v>
      </c>
      <c r="C94" s="33" t="s">
        <v>327</v>
      </c>
      <c r="D94" s="34">
        <v>42556</v>
      </c>
      <c r="E94" s="33" t="s">
        <v>350</v>
      </c>
      <c r="F94" s="43">
        <v>8716.07</v>
      </c>
      <c r="G94" s="32">
        <v>-0.5081</v>
      </c>
      <c r="H94" s="32">
        <v>2.4756</v>
      </c>
      <c r="I94" s="32">
        <v>1.4491000000000001</v>
      </c>
      <c r="J94" s="32">
        <v>0.67579999999999996</v>
      </c>
      <c r="K94" s="32">
        <v>-6.8621999999999996</v>
      </c>
      <c r="L94" s="32"/>
      <c r="M94" s="32"/>
      <c r="N94" s="32"/>
    </row>
    <row r="95" spans="1:14" s="18" customFormat="1">
      <c r="A95" s="28"/>
      <c r="B95" s="29">
        <f t="shared" si="6"/>
        <v>405</v>
      </c>
      <c r="C95" s="33" t="s">
        <v>327</v>
      </c>
      <c r="D95" s="34">
        <v>42555</v>
      </c>
      <c r="E95" s="33" t="s">
        <v>349</v>
      </c>
      <c r="F95" s="43">
        <v>8760.58</v>
      </c>
      <c r="G95" s="32">
        <v>0.25569999999999998</v>
      </c>
      <c r="H95" s="32">
        <v>3.5669</v>
      </c>
      <c r="I95" s="32">
        <v>1.9672000000000001</v>
      </c>
      <c r="J95" s="32">
        <v>1.1899</v>
      </c>
      <c r="K95" s="32">
        <v>-6.3864999999999998</v>
      </c>
      <c r="L95" s="32"/>
      <c r="M95" s="32"/>
      <c r="N95" s="32"/>
    </row>
    <row r="96" spans="1:14" s="18" customFormat="1">
      <c r="A96" s="28"/>
      <c r="B96" s="29">
        <f t="shared" si="6"/>
        <v>404</v>
      </c>
      <c r="C96" s="33" t="s">
        <v>327</v>
      </c>
      <c r="D96" s="34">
        <v>42552</v>
      </c>
      <c r="E96" s="33" t="s">
        <v>352</v>
      </c>
      <c r="F96" s="43">
        <v>8738.24</v>
      </c>
      <c r="G96" s="32">
        <v>0.82689999999999997</v>
      </c>
      <c r="H96" s="32">
        <v>3.0819000000000001</v>
      </c>
      <c r="I96" s="32">
        <v>1.641</v>
      </c>
      <c r="J96" s="32">
        <v>0.93179999999999996</v>
      </c>
      <c r="K96" s="32">
        <v>-6.7946</v>
      </c>
      <c r="L96" s="32"/>
      <c r="M96" s="32"/>
      <c r="N96" s="32"/>
    </row>
    <row r="97" spans="1:14" s="18" customFormat="1">
      <c r="A97" s="28"/>
      <c r="B97" s="29">
        <f t="shared" si="6"/>
        <v>403</v>
      </c>
      <c r="C97" s="33" t="s">
        <v>327</v>
      </c>
      <c r="D97" s="34">
        <v>42551</v>
      </c>
      <c r="E97" s="33" t="s">
        <v>328</v>
      </c>
      <c r="F97" s="43">
        <v>8666.58</v>
      </c>
      <c r="G97" s="32">
        <v>0.93189999999999995</v>
      </c>
      <c r="H97" s="32">
        <v>-0.11650000000000001</v>
      </c>
      <c r="I97" s="32">
        <v>1.5345</v>
      </c>
      <c r="J97" s="32">
        <v>-0.89510000000000001</v>
      </c>
      <c r="K97" s="32">
        <v>-7.0412999999999997</v>
      </c>
      <c r="L97" s="32"/>
      <c r="M97" s="32"/>
      <c r="N97" s="32"/>
    </row>
    <row r="98" spans="1:14" s="18" customFormat="1">
      <c r="A98" s="28"/>
      <c r="B98" s="29">
        <f t="shared" si="6"/>
        <v>402</v>
      </c>
      <c r="C98" s="33" t="s">
        <v>327</v>
      </c>
      <c r="D98" s="34">
        <v>42550</v>
      </c>
      <c r="E98" s="33" t="s">
        <v>351</v>
      </c>
      <c r="F98" s="43">
        <v>8586.56</v>
      </c>
      <c r="G98" s="32">
        <v>0.95289999999999997</v>
      </c>
      <c r="H98" s="32">
        <v>-1.488</v>
      </c>
      <c r="I98" s="32">
        <v>1.4525999999999999</v>
      </c>
      <c r="J98" s="32">
        <v>-0.35749999999999998</v>
      </c>
      <c r="K98" s="32">
        <v>-7.0327999999999999</v>
      </c>
      <c r="L98" s="32"/>
      <c r="M98" s="32"/>
      <c r="N98" s="32"/>
    </row>
    <row r="99" spans="1:14" s="18" customFormat="1">
      <c r="A99" s="28"/>
      <c r="B99" s="29">
        <f t="shared" si="6"/>
        <v>401</v>
      </c>
      <c r="C99" s="33" t="s">
        <v>327</v>
      </c>
      <c r="D99" s="34">
        <v>42549</v>
      </c>
      <c r="E99" s="33" t="s">
        <v>350</v>
      </c>
      <c r="F99" s="43">
        <v>8505.51</v>
      </c>
      <c r="G99" s="32">
        <v>0.5514</v>
      </c>
      <c r="H99" s="32">
        <v>-2.0651000000000002</v>
      </c>
      <c r="I99" s="32">
        <v>0.495</v>
      </c>
      <c r="J99" s="32">
        <v>-2.1282999999999999</v>
      </c>
      <c r="K99" s="32">
        <v>-10.1143</v>
      </c>
      <c r="L99" s="32"/>
      <c r="M99" s="32"/>
      <c r="N99" s="32"/>
    </row>
    <row r="100" spans="1:14" s="18" customFormat="1">
      <c r="A100" s="28"/>
      <c r="B100" s="29">
        <f t="shared" si="6"/>
        <v>400</v>
      </c>
      <c r="C100" s="33" t="s">
        <v>327</v>
      </c>
      <c r="D100" s="34">
        <v>42548</v>
      </c>
      <c r="E100" s="33" t="s">
        <v>349</v>
      </c>
      <c r="F100" s="43">
        <v>8458.8700000000008</v>
      </c>
      <c r="G100" s="32">
        <v>-0.21379999999999999</v>
      </c>
      <c r="H100" s="32">
        <v>-1.9367000000000001</v>
      </c>
      <c r="I100" s="32">
        <v>-5.6099999999999997E-2</v>
      </c>
      <c r="J100" s="32">
        <v>-2.8273999999999999</v>
      </c>
      <c r="K100" s="32">
        <v>-10.607200000000001</v>
      </c>
      <c r="L100" s="32"/>
      <c r="M100" s="32"/>
      <c r="N100" s="32"/>
    </row>
    <row r="101" spans="1:14" s="18" customFormat="1">
      <c r="A101" s="28"/>
      <c r="B101" s="29">
        <f t="shared" si="6"/>
        <v>399</v>
      </c>
      <c r="C101" s="33" t="s">
        <v>327</v>
      </c>
      <c r="D101" s="34">
        <v>42545</v>
      </c>
      <c r="E101" s="33" t="s">
        <v>352</v>
      </c>
      <c r="F101" s="43">
        <v>8476.99</v>
      </c>
      <c r="G101" s="32">
        <v>-2.3014999999999999</v>
      </c>
      <c r="H101" s="32">
        <v>-1.0631999999999999</v>
      </c>
      <c r="I101" s="32">
        <v>2.1242000000000001</v>
      </c>
      <c r="J101" s="32">
        <v>-3.0470000000000002</v>
      </c>
      <c r="K101" s="32">
        <v>-9.7935999999999996</v>
      </c>
      <c r="L101" s="32"/>
      <c r="M101" s="32"/>
      <c r="N101" s="32"/>
    </row>
    <row r="102" spans="1:14" s="18" customFormat="1">
      <c r="A102" s="28"/>
      <c r="B102" s="29">
        <f t="shared" si="6"/>
        <v>398</v>
      </c>
      <c r="C102" s="33" t="s">
        <v>327</v>
      </c>
      <c r="D102" s="34">
        <v>42544</v>
      </c>
      <c r="E102" s="33" t="s">
        <v>328</v>
      </c>
      <c r="F102" s="43">
        <v>8676.68</v>
      </c>
      <c r="G102" s="32">
        <v>-0.45400000000000001</v>
      </c>
      <c r="H102" s="32">
        <v>2.149</v>
      </c>
      <c r="I102" s="32">
        <v>3.9815</v>
      </c>
      <c r="J102" s="32">
        <v>-1.0202</v>
      </c>
      <c r="K102" s="32">
        <v>-7.6078999999999999</v>
      </c>
      <c r="L102" s="32"/>
      <c r="M102" s="32"/>
      <c r="N102" s="32"/>
    </row>
    <row r="103" spans="1:14" s="18" customFormat="1">
      <c r="A103" s="28"/>
      <c r="B103" s="29">
        <f t="shared" si="6"/>
        <v>397</v>
      </c>
      <c r="C103" s="33" t="s">
        <v>327</v>
      </c>
      <c r="D103" s="34">
        <v>42543</v>
      </c>
      <c r="E103" s="33" t="s">
        <v>351</v>
      </c>
      <c r="F103" s="43">
        <v>8716.25</v>
      </c>
      <c r="G103" s="32">
        <v>0.36149999999999999</v>
      </c>
      <c r="H103" s="32">
        <v>1.2767999999999999</v>
      </c>
      <c r="I103" s="32">
        <v>7.1942000000000004</v>
      </c>
      <c r="J103" s="32">
        <v>-0.79049999999999998</v>
      </c>
      <c r="K103" s="32">
        <v>-6.6959999999999997</v>
      </c>
      <c r="L103" s="32"/>
      <c r="M103" s="32"/>
      <c r="N103" s="32"/>
    </row>
    <row r="104" spans="1:14" s="18" customFormat="1">
      <c r="A104" s="28"/>
      <c r="B104" s="29">
        <f t="shared" si="6"/>
        <v>396</v>
      </c>
      <c r="C104" s="33" t="s">
        <v>327</v>
      </c>
      <c r="D104" s="34">
        <v>42542</v>
      </c>
      <c r="E104" s="33" t="s">
        <v>350</v>
      </c>
      <c r="F104" s="43">
        <v>8684.85</v>
      </c>
      <c r="G104" s="32">
        <v>0.68320000000000003</v>
      </c>
      <c r="H104" s="32">
        <v>1.2679</v>
      </c>
      <c r="I104" s="32">
        <v>6.8080999999999996</v>
      </c>
      <c r="J104" s="32">
        <v>-1.4509000000000001</v>
      </c>
      <c r="K104" s="32">
        <v>-5.7876000000000003</v>
      </c>
      <c r="L104" s="32"/>
      <c r="M104" s="32"/>
      <c r="N104" s="32"/>
    </row>
    <row r="105" spans="1:14" s="18" customFormat="1">
      <c r="A105" s="28"/>
      <c r="B105" s="29">
        <f t="shared" si="6"/>
        <v>395</v>
      </c>
      <c r="C105" s="33" t="s">
        <v>327</v>
      </c>
      <c r="D105" s="34">
        <v>42541</v>
      </c>
      <c r="E105" s="33" t="s">
        <v>349</v>
      </c>
      <c r="F105" s="43">
        <v>8625.92</v>
      </c>
      <c r="G105" s="32">
        <v>0.67510000000000003</v>
      </c>
      <c r="H105" s="32">
        <v>1.0508999999999999</v>
      </c>
      <c r="I105" s="32">
        <v>6.0833000000000004</v>
      </c>
      <c r="J105" s="32">
        <v>-2.0975000000000001</v>
      </c>
      <c r="K105" s="32">
        <v>-6.4268999999999998</v>
      </c>
      <c r="L105" s="32"/>
      <c r="M105" s="32"/>
      <c r="N105" s="32"/>
    </row>
    <row r="106" spans="1:14" s="18" customFormat="1">
      <c r="A106" s="28"/>
      <c r="B106" s="29">
        <f t="shared" si="6"/>
        <v>394</v>
      </c>
      <c r="C106" s="33" t="s">
        <v>327</v>
      </c>
      <c r="D106" s="34">
        <v>42538</v>
      </c>
      <c r="E106" s="33" t="s">
        <v>352</v>
      </c>
      <c r="F106" s="43">
        <v>8568.08</v>
      </c>
      <c r="G106" s="32">
        <v>0.87050000000000005</v>
      </c>
      <c r="H106" s="32">
        <v>-1.6912</v>
      </c>
      <c r="I106" s="32">
        <v>5.2526999999999999</v>
      </c>
      <c r="J106" s="32">
        <v>-1.9059999999999999</v>
      </c>
      <c r="K106" s="32">
        <v>-6.7656999999999998</v>
      </c>
      <c r="L106" s="32"/>
      <c r="M106" s="32"/>
      <c r="N106" s="32"/>
    </row>
    <row r="107" spans="1:14" s="18" customFormat="1">
      <c r="A107" s="28"/>
      <c r="B107" s="29">
        <f t="shared" si="6"/>
        <v>393</v>
      </c>
      <c r="C107" s="33" t="s">
        <v>327</v>
      </c>
      <c r="D107" s="34">
        <v>42537</v>
      </c>
      <c r="E107" s="33" t="s">
        <v>328</v>
      </c>
      <c r="F107" s="43">
        <v>8494.14</v>
      </c>
      <c r="G107" s="32">
        <v>-1.304</v>
      </c>
      <c r="H107" s="32">
        <v>-2.5396000000000001</v>
      </c>
      <c r="I107" s="32">
        <v>5.2869999999999999</v>
      </c>
      <c r="J107" s="32">
        <v>-2.3567999999999998</v>
      </c>
      <c r="K107" s="32">
        <v>-7.8005000000000004</v>
      </c>
      <c r="L107" s="32"/>
      <c r="M107" s="32"/>
      <c r="N107" s="32"/>
    </row>
    <row r="108" spans="1:14" s="18" customFormat="1">
      <c r="A108" s="28"/>
      <c r="B108" s="29">
        <f t="shared" si="6"/>
        <v>392</v>
      </c>
      <c r="C108" s="33" t="s">
        <v>327</v>
      </c>
      <c r="D108" s="34">
        <v>42536</v>
      </c>
      <c r="E108" s="33" t="s">
        <v>351</v>
      </c>
      <c r="F108" s="43">
        <v>8606.3700000000008</v>
      </c>
      <c r="G108" s="32">
        <v>0.35270000000000001</v>
      </c>
      <c r="H108" s="32">
        <v>-1.252</v>
      </c>
      <c r="I108" s="32">
        <v>6.8623000000000003</v>
      </c>
      <c r="J108" s="32">
        <v>-5.6099999999999997E-2</v>
      </c>
      <c r="K108" s="32">
        <v>-7.0534999999999997</v>
      </c>
      <c r="L108" s="32"/>
      <c r="M108" s="32"/>
      <c r="N108" s="32"/>
    </row>
    <row r="109" spans="1:14" s="18" customFormat="1">
      <c r="A109" s="28"/>
      <c r="B109" s="29">
        <f t="shared" si="6"/>
        <v>391</v>
      </c>
      <c r="C109" s="33" t="s">
        <v>327</v>
      </c>
      <c r="D109" s="34">
        <v>42535</v>
      </c>
      <c r="E109" s="33" t="s">
        <v>350</v>
      </c>
      <c r="F109" s="43">
        <v>8576.1200000000008</v>
      </c>
      <c r="G109" s="32">
        <v>0.46739999999999998</v>
      </c>
      <c r="H109" s="32">
        <v>-1.1957</v>
      </c>
      <c r="I109" s="32">
        <v>6.4866999999999999</v>
      </c>
      <c r="J109" s="32">
        <v>-1.9639</v>
      </c>
      <c r="K109" s="32">
        <v>-7.8028000000000004</v>
      </c>
      <c r="L109" s="32"/>
      <c r="M109" s="32"/>
      <c r="N109" s="32"/>
    </row>
    <row r="110" spans="1:14" s="18" customFormat="1">
      <c r="A110" s="28"/>
      <c r="B110" s="29">
        <f t="shared" si="6"/>
        <v>390</v>
      </c>
      <c r="C110" s="33" t="s">
        <v>327</v>
      </c>
      <c r="D110" s="34">
        <v>42534</v>
      </c>
      <c r="E110" s="33" t="s">
        <v>349</v>
      </c>
      <c r="F110" s="43">
        <v>8536.2199999999993</v>
      </c>
      <c r="G110" s="32">
        <v>-2.0568</v>
      </c>
      <c r="H110" s="32">
        <v>-0.70830000000000004</v>
      </c>
      <c r="I110" s="32">
        <v>5.9912999999999998</v>
      </c>
      <c r="J110" s="32">
        <v>-1.9519</v>
      </c>
      <c r="K110" s="32">
        <v>-8.2317999999999998</v>
      </c>
      <c r="L110" s="32"/>
      <c r="M110" s="32"/>
      <c r="N110" s="32"/>
    </row>
    <row r="111" spans="1:14" s="18" customFormat="1">
      <c r="A111" s="28"/>
      <c r="B111" s="29">
        <f t="shared" si="6"/>
        <v>389</v>
      </c>
      <c r="C111" s="33" t="s">
        <v>327</v>
      </c>
      <c r="D111" s="34">
        <v>42529</v>
      </c>
      <c r="E111" s="33" t="s">
        <v>351</v>
      </c>
      <c r="F111" s="43">
        <v>8715.48</v>
      </c>
      <c r="G111" s="32">
        <v>0.40989999999999999</v>
      </c>
      <c r="H111" s="32">
        <v>1.4421999999999999</v>
      </c>
      <c r="I111" s="32">
        <v>6.9852999999999996</v>
      </c>
      <c r="J111" s="32">
        <v>0.59040000000000004</v>
      </c>
      <c r="K111" s="32">
        <v>-6.9696999999999996</v>
      </c>
      <c r="L111" s="32"/>
      <c r="M111" s="32"/>
      <c r="N111" s="32"/>
    </row>
    <row r="112" spans="1:14" s="18" customFormat="1">
      <c r="A112" s="28"/>
      <c r="B112" s="29">
        <f t="shared" si="6"/>
        <v>388</v>
      </c>
      <c r="C112" s="33" t="s">
        <v>327</v>
      </c>
      <c r="D112" s="34">
        <v>42528</v>
      </c>
      <c r="E112" s="33" t="s">
        <v>350</v>
      </c>
      <c r="F112" s="43">
        <v>8679.9</v>
      </c>
      <c r="G112" s="32">
        <v>0.96299999999999997</v>
      </c>
      <c r="H112" s="32">
        <v>1.6907000000000001</v>
      </c>
      <c r="I112" s="32">
        <v>6.5484999999999998</v>
      </c>
      <c r="J112" s="32">
        <v>0.2349</v>
      </c>
      <c r="K112" s="32">
        <v>-7.0688000000000004</v>
      </c>
      <c r="L112" s="32"/>
      <c r="M112" s="32"/>
      <c r="N112" s="32"/>
    </row>
    <row r="113" spans="1:14" s="18" customFormat="1">
      <c r="A113" s="28"/>
      <c r="B113" s="29">
        <f t="shared" si="6"/>
        <v>387</v>
      </c>
      <c r="C113" s="33" t="s">
        <v>327</v>
      </c>
      <c r="D113" s="34">
        <v>42527</v>
      </c>
      <c r="E113" s="33" t="s">
        <v>349</v>
      </c>
      <c r="F113" s="43">
        <v>8597.11</v>
      </c>
      <c r="G113" s="32">
        <v>6.4500000000000002E-2</v>
      </c>
      <c r="H113" s="32">
        <v>0.71740000000000004</v>
      </c>
      <c r="I113" s="32">
        <v>5.5321999999999996</v>
      </c>
      <c r="J113" s="32">
        <v>-0.53739999999999999</v>
      </c>
      <c r="K113" s="32">
        <v>-7.9551999999999996</v>
      </c>
      <c r="L113" s="32"/>
      <c r="M113" s="32"/>
      <c r="N113" s="32"/>
    </row>
    <row r="114" spans="1:14" s="18" customFormat="1">
      <c r="A114" s="28"/>
      <c r="B114" s="29">
        <f t="shared" si="6"/>
        <v>386</v>
      </c>
      <c r="C114" s="33" t="s">
        <v>327</v>
      </c>
      <c r="D114" s="34">
        <v>42525</v>
      </c>
      <c r="E114" s="33" t="s">
        <v>361</v>
      </c>
      <c r="F114" s="43">
        <v>8591.57</v>
      </c>
      <c r="G114" s="32">
        <v>4.9000000000000002E-2</v>
      </c>
      <c r="H114" s="32">
        <v>1.5119</v>
      </c>
      <c r="I114" s="32">
        <v>4.9611999999999998</v>
      </c>
      <c r="J114" s="32">
        <v>-0.60150000000000003</v>
      </c>
      <c r="K114" s="32">
        <v>-8.0981000000000005</v>
      </c>
      <c r="L114" s="32"/>
      <c r="M114" s="32"/>
      <c r="N114" s="32"/>
    </row>
    <row r="115" spans="1:14" s="18" customFormat="1">
      <c r="A115" s="28"/>
      <c r="B115" s="29">
        <f t="shared" si="6"/>
        <v>385</v>
      </c>
      <c r="C115" s="33" t="s">
        <v>327</v>
      </c>
      <c r="D115" s="34">
        <v>42524</v>
      </c>
      <c r="E115" s="33" t="s">
        <v>352</v>
      </c>
      <c r="F115" s="43">
        <v>8587.36</v>
      </c>
      <c r="G115" s="32">
        <v>0.36630000000000001</v>
      </c>
      <c r="H115" s="32">
        <v>1.4621999999999999</v>
      </c>
      <c r="I115" s="32">
        <v>3.5354999999999999</v>
      </c>
      <c r="J115" s="32">
        <v>-0.2838</v>
      </c>
      <c r="K115" s="32">
        <v>-10.141400000000001</v>
      </c>
      <c r="L115" s="32"/>
      <c r="M115" s="32"/>
      <c r="N115" s="32"/>
    </row>
    <row r="116" spans="1:14" s="18" customFormat="1">
      <c r="A116" s="28"/>
      <c r="B116" s="29">
        <f t="shared" si="6"/>
        <v>384</v>
      </c>
      <c r="C116" s="33" t="s">
        <v>327</v>
      </c>
      <c r="D116" s="34">
        <v>42523</v>
      </c>
      <c r="E116" s="33" t="s">
        <v>328</v>
      </c>
      <c r="F116" s="43">
        <v>8556.02</v>
      </c>
      <c r="G116" s="32">
        <v>-0.47849999999999998</v>
      </c>
      <c r="H116" s="32">
        <v>1.9287000000000001</v>
      </c>
      <c r="I116" s="32">
        <v>2.1261000000000001</v>
      </c>
      <c r="J116" s="32">
        <v>0.14000000000000001</v>
      </c>
      <c r="K116" s="32">
        <v>-11.007099999999999</v>
      </c>
      <c r="L116" s="32"/>
      <c r="M116" s="32"/>
      <c r="N116" s="32"/>
    </row>
    <row r="117" spans="1:14" s="18" customFormat="1">
      <c r="A117" s="28"/>
      <c r="B117" s="29">
        <f t="shared" si="6"/>
        <v>383</v>
      </c>
      <c r="C117" s="33" t="s">
        <v>327</v>
      </c>
      <c r="D117" s="34">
        <v>42522</v>
      </c>
      <c r="E117" s="33" t="s">
        <v>351</v>
      </c>
      <c r="F117" s="43">
        <v>8597.16</v>
      </c>
      <c r="G117" s="32">
        <v>0.72130000000000005</v>
      </c>
      <c r="H117" s="32">
        <v>2.3934000000000002</v>
      </c>
      <c r="I117" s="32">
        <v>2.6171000000000002</v>
      </c>
      <c r="J117" s="32">
        <v>1.3133999999999999</v>
      </c>
      <c r="K117" s="32">
        <v>-10.6853</v>
      </c>
      <c r="L117" s="32"/>
      <c r="M117" s="32"/>
      <c r="N117" s="32"/>
    </row>
    <row r="118" spans="1:14" s="18" customFormat="1">
      <c r="A118" s="28"/>
      <c r="B118" s="29">
        <f t="shared" si="6"/>
        <v>382</v>
      </c>
      <c r="C118" s="33" t="s">
        <v>327</v>
      </c>
      <c r="D118" s="34">
        <v>42521</v>
      </c>
      <c r="E118" s="33" t="s">
        <v>350</v>
      </c>
      <c r="F118" s="43">
        <v>8535.59</v>
      </c>
      <c r="G118" s="32">
        <v>-3.3E-3</v>
      </c>
      <c r="H118" s="32">
        <v>2.8302</v>
      </c>
      <c r="I118" s="32">
        <v>1.8822000000000001</v>
      </c>
      <c r="J118" s="32">
        <v>1.4792000000000001</v>
      </c>
      <c r="K118" s="32">
        <v>-12.0139</v>
      </c>
      <c r="L118" s="32"/>
      <c r="M118" s="32"/>
      <c r="N118" s="32"/>
    </row>
    <row r="119" spans="1:14" s="18" customFormat="1">
      <c r="A119" s="28"/>
      <c r="B119" s="29">
        <f t="shared" si="6"/>
        <v>381</v>
      </c>
      <c r="C119" s="33" t="s">
        <v>327</v>
      </c>
      <c r="D119" s="34">
        <v>42520</v>
      </c>
      <c r="E119" s="33" t="s">
        <v>349</v>
      </c>
      <c r="F119" s="43">
        <v>8535.8700000000008</v>
      </c>
      <c r="G119" s="32">
        <v>0.8538</v>
      </c>
      <c r="H119" s="32">
        <v>2.294</v>
      </c>
      <c r="I119" s="32">
        <v>1.8855999999999999</v>
      </c>
      <c r="J119" s="32">
        <v>1.4824999999999999</v>
      </c>
      <c r="K119" s="32">
        <v>-12.010999999999999</v>
      </c>
      <c r="L119" s="32"/>
      <c r="M119" s="32"/>
      <c r="N119" s="32"/>
    </row>
    <row r="120" spans="1:14" s="18" customFormat="1">
      <c r="A120" s="28"/>
      <c r="B120" s="29">
        <f t="shared" si="6"/>
        <v>380</v>
      </c>
      <c r="C120" s="33" t="s">
        <v>327</v>
      </c>
      <c r="D120" s="34">
        <v>42517</v>
      </c>
      <c r="E120" s="33" t="s">
        <v>352</v>
      </c>
      <c r="F120" s="43">
        <v>8463.61</v>
      </c>
      <c r="G120" s="32">
        <v>0.82779999999999998</v>
      </c>
      <c r="H120" s="32">
        <v>4.0872000000000002</v>
      </c>
      <c r="I120" s="32">
        <v>-1.1613</v>
      </c>
      <c r="J120" s="32">
        <v>0.62339999999999995</v>
      </c>
      <c r="K120" s="32">
        <v>-12.6882</v>
      </c>
      <c r="L120" s="32"/>
      <c r="M120" s="32"/>
      <c r="N120" s="32"/>
    </row>
    <row r="121" spans="1:14" s="18" customFormat="1">
      <c r="A121" s="28"/>
      <c r="B121" s="29">
        <f t="shared" si="6"/>
        <v>379</v>
      </c>
      <c r="C121" s="33" t="s">
        <v>327</v>
      </c>
      <c r="D121" s="34">
        <v>42516</v>
      </c>
      <c r="E121" s="33" t="s">
        <v>328</v>
      </c>
      <c r="F121" s="43">
        <v>8394.1200000000008</v>
      </c>
      <c r="G121" s="32">
        <v>-2.4799999999999999E-2</v>
      </c>
      <c r="H121" s="32">
        <v>3.6825000000000001</v>
      </c>
      <c r="I121" s="32">
        <v>-2.1842999999999999</v>
      </c>
      <c r="J121" s="32">
        <v>-0.20269999999999999</v>
      </c>
      <c r="K121" s="32">
        <v>-13.1889</v>
      </c>
      <c r="L121" s="32"/>
      <c r="M121" s="32"/>
      <c r="N121" s="32"/>
    </row>
    <row r="122" spans="1:14" s="18" customFormat="1">
      <c r="A122" s="28"/>
      <c r="B122" s="29">
        <f t="shared" si="6"/>
        <v>378</v>
      </c>
      <c r="C122" s="33" t="s">
        <v>327</v>
      </c>
      <c r="D122" s="34">
        <v>42515</v>
      </c>
      <c r="E122" s="33" t="s">
        <v>351</v>
      </c>
      <c r="F122" s="43">
        <v>8396.2000000000007</v>
      </c>
      <c r="G122" s="32">
        <v>1.151</v>
      </c>
      <c r="H122" s="32">
        <v>2.8986000000000001</v>
      </c>
      <c r="I122" s="32">
        <v>-1.9167000000000001</v>
      </c>
      <c r="J122" s="32">
        <v>0.36259999999999998</v>
      </c>
      <c r="K122" s="32">
        <v>-12.949199999999999</v>
      </c>
      <c r="L122" s="32"/>
      <c r="M122" s="32"/>
      <c r="N122" s="32"/>
    </row>
    <row r="123" spans="1:14" s="18" customFormat="1">
      <c r="A123" s="28"/>
      <c r="B123" s="29">
        <f t="shared" si="6"/>
        <v>377</v>
      </c>
      <c r="C123" s="33" t="s">
        <v>327</v>
      </c>
      <c r="D123" s="34">
        <v>42514</v>
      </c>
      <c r="E123" s="33" t="s">
        <v>350</v>
      </c>
      <c r="F123" s="43">
        <v>8300.66</v>
      </c>
      <c r="G123" s="32">
        <v>-0.52470000000000006</v>
      </c>
      <c r="H123" s="32">
        <v>1.9677</v>
      </c>
      <c r="I123" s="32">
        <v>-2.7541000000000002</v>
      </c>
      <c r="J123" s="32">
        <v>0.21479999999999999</v>
      </c>
      <c r="K123" s="32">
        <v>-13.882899999999999</v>
      </c>
      <c r="L123" s="32"/>
      <c r="M123" s="32"/>
      <c r="N123" s="32"/>
    </row>
    <row r="124" spans="1:14" s="18" customFormat="1">
      <c r="A124" s="28"/>
      <c r="B124" s="29">
        <f t="shared" si="6"/>
        <v>376</v>
      </c>
      <c r="C124" s="33" t="s">
        <v>327</v>
      </c>
      <c r="D124" s="34">
        <v>42513</v>
      </c>
      <c r="E124" s="33" t="s">
        <v>349</v>
      </c>
      <c r="F124" s="43">
        <v>8344.44</v>
      </c>
      <c r="G124" s="32">
        <v>2.6217000000000001</v>
      </c>
      <c r="H124" s="32">
        <v>3.4315000000000002</v>
      </c>
      <c r="I124" s="32">
        <v>-2.2412000000000001</v>
      </c>
      <c r="J124" s="32">
        <v>0.11749999999999999</v>
      </c>
      <c r="K124" s="32">
        <v>-13.428599999999999</v>
      </c>
      <c r="L124" s="32"/>
      <c r="M124" s="32"/>
      <c r="N124" s="32"/>
    </row>
    <row r="125" spans="1:14" s="18" customFormat="1">
      <c r="A125" s="28"/>
      <c r="B125" s="29">
        <f t="shared" si="6"/>
        <v>375</v>
      </c>
      <c r="C125" s="33" t="s">
        <v>327</v>
      </c>
      <c r="D125" s="34">
        <v>42510</v>
      </c>
      <c r="E125" s="33" t="s">
        <v>352</v>
      </c>
      <c r="F125" s="43">
        <v>8131.26</v>
      </c>
      <c r="G125" s="32">
        <v>0.43580000000000002</v>
      </c>
      <c r="H125" s="32">
        <v>0.96319999999999995</v>
      </c>
      <c r="I125" s="32">
        <v>-4.5007000000000001</v>
      </c>
      <c r="J125" s="32">
        <v>-2.3277000000000001</v>
      </c>
      <c r="K125" s="32">
        <v>-16.045400000000001</v>
      </c>
      <c r="L125" s="32"/>
      <c r="M125" s="32"/>
      <c r="N125" s="32"/>
    </row>
    <row r="126" spans="1:14" s="18" customFormat="1">
      <c r="A126" s="28"/>
      <c r="B126" s="29">
        <f t="shared" si="6"/>
        <v>374</v>
      </c>
      <c r="C126" s="33" t="s">
        <v>327</v>
      </c>
      <c r="D126" s="34">
        <v>42509</v>
      </c>
      <c r="E126" s="33" t="s">
        <v>328</v>
      </c>
      <c r="F126" s="43">
        <v>8095.98</v>
      </c>
      <c r="G126" s="32">
        <v>-0.78069999999999995</v>
      </c>
      <c r="H126" s="32">
        <v>-0.14879999999999999</v>
      </c>
      <c r="I126" s="32">
        <v>-6.2282999999999999</v>
      </c>
      <c r="J126" s="32">
        <v>-2.7515000000000001</v>
      </c>
      <c r="K126" s="32">
        <v>-16.680399999999999</v>
      </c>
      <c r="L126" s="32"/>
      <c r="M126" s="32"/>
      <c r="N126" s="32"/>
    </row>
    <row r="127" spans="1:14" s="18" customFormat="1">
      <c r="A127" s="28"/>
      <c r="B127" s="29">
        <f t="shared" si="6"/>
        <v>373</v>
      </c>
      <c r="C127" s="33" t="s">
        <v>327</v>
      </c>
      <c r="D127" s="34">
        <v>42508</v>
      </c>
      <c r="E127" s="33" t="s">
        <v>351</v>
      </c>
      <c r="F127" s="43">
        <v>8159.68</v>
      </c>
      <c r="G127" s="32">
        <v>0.2359</v>
      </c>
      <c r="H127" s="32">
        <v>0.29659999999999997</v>
      </c>
      <c r="I127" s="32">
        <v>-5.8426</v>
      </c>
      <c r="J127" s="32">
        <v>-1.8641000000000001</v>
      </c>
      <c r="K127" s="32">
        <v>-15.0573</v>
      </c>
      <c r="L127" s="32"/>
      <c r="M127" s="32"/>
      <c r="N127" s="32"/>
    </row>
    <row r="128" spans="1:14" s="18" customFormat="1">
      <c r="A128" s="28"/>
      <c r="B128" s="29">
        <f t="shared" si="6"/>
        <v>372</v>
      </c>
      <c r="C128" s="33" t="s">
        <v>327</v>
      </c>
      <c r="D128" s="34">
        <v>42507</v>
      </c>
      <c r="E128" s="33" t="s">
        <v>350</v>
      </c>
      <c r="F128" s="43">
        <v>8140.48</v>
      </c>
      <c r="G128" s="32">
        <v>0.90339999999999998</v>
      </c>
      <c r="H128" s="32">
        <v>-0.1938</v>
      </c>
      <c r="I128" s="32">
        <v>-6.4355000000000002</v>
      </c>
      <c r="J128" s="32">
        <v>-0.8982</v>
      </c>
      <c r="K128" s="32">
        <v>-15.021699999999999</v>
      </c>
      <c r="L128" s="32"/>
      <c r="M128" s="32"/>
      <c r="N128" s="32"/>
    </row>
    <row r="129" spans="1:14" s="18" customFormat="1">
      <c r="A129" s="28"/>
      <c r="B129" s="29">
        <f t="shared" si="6"/>
        <v>371</v>
      </c>
      <c r="C129" s="33" t="s">
        <v>327</v>
      </c>
      <c r="D129" s="34">
        <v>42506</v>
      </c>
      <c r="E129" s="33" t="s">
        <v>349</v>
      </c>
      <c r="F129" s="43">
        <v>8067.6</v>
      </c>
      <c r="G129" s="32">
        <v>0.17269999999999999</v>
      </c>
      <c r="H129" s="32">
        <v>-0.78979999999999995</v>
      </c>
      <c r="I129" s="32">
        <v>-7.2732000000000001</v>
      </c>
      <c r="J129" s="32">
        <v>-1.7594000000000001</v>
      </c>
      <c r="K129" s="32">
        <v>-15.782500000000001</v>
      </c>
      <c r="L129" s="32"/>
      <c r="M129" s="32"/>
      <c r="N129" s="32"/>
    </row>
    <row r="130" spans="1:14" s="18" customFormat="1">
      <c r="A130" s="28"/>
      <c r="B130" s="29">
        <f t="shared" si="6"/>
        <v>370</v>
      </c>
      <c r="C130" s="33" t="s">
        <v>327</v>
      </c>
      <c r="D130" s="34">
        <v>42503</v>
      </c>
      <c r="E130" s="33" t="s">
        <v>352</v>
      </c>
      <c r="F130" s="43">
        <v>8053.69</v>
      </c>
      <c r="G130" s="32">
        <v>-0.6704</v>
      </c>
      <c r="H130" s="32">
        <v>-1.1383000000000001</v>
      </c>
      <c r="I130" s="32">
        <v>-6.9161000000000001</v>
      </c>
      <c r="J130" s="32">
        <v>-0.1157</v>
      </c>
      <c r="K130" s="32">
        <v>-17.178100000000001</v>
      </c>
      <c r="L130" s="32"/>
      <c r="M130" s="32"/>
      <c r="N130" s="32"/>
    </row>
    <row r="131" spans="1:14" s="18" customFormat="1">
      <c r="A131" s="28"/>
      <c r="B131" s="29">
        <f t="shared" si="6"/>
        <v>369</v>
      </c>
      <c r="C131" s="33" t="s">
        <v>327</v>
      </c>
      <c r="D131" s="34">
        <v>42502</v>
      </c>
      <c r="E131" s="33" t="s">
        <v>328</v>
      </c>
      <c r="F131" s="43">
        <v>8108.05</v>
      </c>
      <c r="G131" s="32">
        <v>-0.33810000000000001</v>
      </c>
      <c r="H131" s="32">
        <v>-0.73350000000000004</v>
      </c>
      <c r="I131" s="32">
        <v>-4.9598000000000004</v>
      </c>
      <c r="J131" s="32">
        <v>0.5585</v>
      </c>
      <c r="K131" s="32">
        <v>-16.2455</v>
      </c>
      <c r="L131" s="32"/>
      <c r="M131" s="32"/>
      <c r="N131" s="32"/>
    </row>
    <row r="132" spans="1:14" s="18" customFormat="1">
      <c r="A132" s="28"/>
      <c r="B132" s="29">
        <f t="shared" si="6"/>
        <v>368</v>
      </c>
      <c r="C132" s="33" t="s">
        <v>327</v>
      </c>
      <c r="D132" s="34">
        <v>42501</v>
      </c>
      <c r="E132" s="33" t="s">
        <v>351</v>
      </c>
      <c r="F132" s="43">
        <v>8135.56</v>
      </c>
      <c r="G132" s="32">
        <v>-0.25419999999999998</v>
      </c>
      <c r="H132" s="32">
        <v>-0.60970000000000002</v>
      </c>
      <c r="I132" s="32">
        <v>-4.9871999999999996</v>
      </c>
      <c r="J132" s="32">
        <v>0.89959999999999996</v>
      </c>
      <c r="K132" s="32">
        <v>-15.813499999999999</v>
      </c>
      <c r="L132" s="32"/>
      <c r="M132" s="32"/>
      <c r="N132" s="32"/>
    </row>
    <row r="133" spans="1:14" s="18" customFormat="1">
      <c r="A133" s="28"/>
      <c r="B133" s="29">
        <f t="shared" ref="B133:B196" si="7">IF(C133="","",$B$3-ROW()+3)</f>
        <v>367</v>
      </c>
      <c r="C133" s="33" t="s">
        <v>327</v>
      </c>
      <c r="D133" s="34">
        <v>42500</v>
      </c>
      <c r="E133" s="33" t="s">
        <v>350</v>
      </c>
      <c r="F133" s="43">
        <v>8156.29</v>
      </c>
      <c r="G133" s="32">
        <v>0.30080000000000001</v>
      </c>
      <c r="H133" s="32">
        <v>-1.6617999999999999</v>
      </c>
      <c r="I133" s="32">
        <v>-4.5099</v>
      </c>
      <c r="J133" s="32">
        <v>1.1568000000000001</v>
      </c>
      <c r="K133" s="32">
        <v>-15.8452</v>
      </c>
      <c r="L133" s="32"/>
      <c r="M133" s="32"/>
      <c r="N133" s="32"/>
    </row>
    <row r="134" spans="1:14" s="18" customFormat="1">
      <c r="A134" s="28"/>
      <c r="B134" s="29">
        <f t="shared" si="7"/>
        <v>366</v>
      </c>
      <c r="C134" s="33" t="s">
        <v>327</v>
      </c>
      <c r="D134" s="34">
        <v>42499</v>
      </c>
      <c r="E134" s="33" t="s">
        <v>349</v>
      </c>
      <c r="F134" s="43">
        <v>8131.83</v>
      </c>
      <c r="G134" s="32">
        <v>-0.1792</v>
      </c>
      <c r="H134" s="32">
        <v>-2.9371</v>
      </c>
      <c r="I134" s="32">
        <v>-4.7961999999999998</v>
      </c>
      <c r="J134" s="32">
        <v>0.85340000000000005</v>
      </c>
      <c r="K134" s="32">
        <v>-16.0976</v>
      </c>
      <c r="L134" s="32"/>
      <c r="M134" s="32"/>
      <c r="N134" s="32"/>
    </row>
    <row r="135" spans="1:14" s="18" customFormat="1">
      <c r="A135" s="28"/>
      <c r="B135" s="29">
        <f t="shared" si="7"/>
        <v>365</v>
      </c>
      <c r="C135" s="33" t="s">
        <v>327</v>
      </c>
      <c r="D135" s="34">
        <v>42496</v>
      </c>
      <c r="E135" s="33" t="s">
        <v>352</v>
      </c>
      <c r="F135" s="44">
        <v>8146.43</v>
      </c>
      <c r="G135" s="32">
        <v>-0.2636</v>
      </c>
      <c r="H135" s="32">
        <v>-2.7629000000000001</v>
      </c>
      <c r="I135" s="32">
        <v>-4.3094999999999999</v>
      </c>
      <c r="J135" s="32">
        <v>1.0345</v>
      </c>
      <c r="K135" s="32">
        <v>-17.0273</v>
      </c>
      <c r="L135" s="32"/>
      <c r="M135" s="32"/>
      <c r="N135" s="32"/>
    </row>
    <row r="136" spans="1:14" s="18" customFormat="1">
      <c r="A136" s="28"/>
      <c r="B136" s="29">
        <f t="shared" si="7"/>
        <v>364</v>
      </c>
      <c r="C136" s="33" t="s">
        <v>327</v>
      </c>
      <c r="D136" s="34">
        <v>42495</v>
      </c>
      <c r="E136" s="33" t="s">
        <v>328</v>
      </c>
      <c r="F136" s="43">
        <v>8167.96</v>
      </c>
      <c r="G136" s="32">
        <v>-0.21390000000000001</v>
      </c>
      <c r="H136" s="32">
        <v>-3.61</v>
      </c>
      <c r="I136" s="32">
        <v>-5.6551999999999998</v>
      </c>
      <c r="J136" s="32">
        <v>1.3015000000000001</v>
      </c>
      <c r="K136" s="32">
        <v>-16.824400000000001</v>
      </c>
      <c r="L136" s="32"/>
      <c r="M136" s="32"/>
      <c r="N136" s="32"/>
    </row>
    <row r="137" spans="1:14" s="18" customFormat="1">
      <c r="A137" s="28"/>
      <c r="B137" s="29">
        <f t="shared" si="7"/>
        <v>363</v>
      </c>
      <c r="C137" s="33" t="s">
        <v>327</v>
      </c>
      <c r="D137" s="34">
        <v>42494</v>
      </c>
      <c r="E137" s="33" t="s">
        <v>351</v>
      </c>
      <c r="F137" s="43">
        <v>8185.47</v>
      </c>
      <c r="G137" s="32">
        <v>-1.31</v>
      </c>
      <c r="H137" s="32">
        <v>-4.4093999999999998</v>
      </c>
      <c r="I137" s="32">
        <v>-5.4528999999999996</v>
      </c>
      <c r="J137" s="32">
        <v>1.5185999999999999</v>
      </c>
      <c r="K137" s="32">
        <v>-16.856999999999999</v>
      </c>
      <c r="L137" s="32"/>
      <c r="M137" s="32"/>
      <c r="N137" s="32"/>
    </row>
    <row r="138" spans="1:14" s="18" customFormat="1">
      <c r="A138" s="28"/>
      <c r="B138" s="29">
        <f t="shared" si="7"/>
        <v>362</v>
      </c>
      <c r="C138" s="33" t="s">
        <v>327</v>
      </c>
      <c r="D138" s="34">
        <v>42493</v>
      </c>
      <c r="E138" s="33" t="s">
        <v>350</v>
      </c>
      <c r="F138" s="43">
        <v>8294.1200000000008</v>
      </c>
      <c r="G138" s="32">
        <v>-1</v>
      </c>
      <c r="H138" s="32">
        <v>-3.3496000000000001</v>
      </c>
      <c r="I138" s="32">
        <v>-4.1978999999999997</v>
      </c>
      <c r="J138" s="32">
        <v>2.8662000000000001</v>
      </c>
      <c r="K138" s="32">
        <v>-15.539</v>
      </c>
      <c r="L138" s="32"/>
      <c r="M138" s="32"/>
      <c r="N138" s="32"/>
    </row>
    <row r="139" spans="1:14" s="18" customFormat="1">
      <c r="A139" s="28"/>
      <c r="B139" s="29">
        <f t="shared" si="7"/>
        <v>361</v>
      </c>
      <c r="C139" s="33" t="s">
        <v>327</v>
      </c>
      <c r="D139" s="34">
        <v>42489</v>
      </c>
      <c r="E139" s="33" t="s">
        <v>352</v>
      </c>
      <c r="F139" s="43">
        <v>8377.9</v>
      </c>
      <c r="G139" s="32">
        <v>-1.1325000000000001</v>
      </c>
      <c r="H139" s="32">
        <v>-1.8492999999999999</v>
      </c>
      <c r="I139" s="32">
        <v>-4.1961000000000004</v>
      </c>
      <c r="J139" s="32">
        <v>2.8565999999999998</v>
      </c>
      <c r="K139" s="32">
        <v>-14.6858</v>
      </c>
      <c r="L139" s="32"/>
      <c r="M139" s="32"/>
      <c r="N139" s="32"/>
    </row>
    <row r="140" spans="1:14" s="18" customFormat="1">
      <c r="A140" s="28"/>
      <c r="B140" s="29">
        <f t="shared" si="7"/>
        <v>360</v>
      </c>
      <c r="C140" s="33" t="s">
        <v>327</v>
      </c>
      <c r="D140" s="34">
        <v>42488</v>
      </c>
      <c r="E140" s="33" t="s">
        <v>328</v>
      </c>
      <c r="F140" s="43">
        <v>8473.8700000000008</v>
      </c>
      <c r="G140" s="32">
        <v>-1.0415000000000001</v>
      </c>
      <c r="H140" s="32">
        <v>-1.1062000000000001</v>
      </c>
      <c r="I140" s="32">
        <v>-2.4923999999999999</v>
      </c>
      <c r="J140" s="32">
        <v>7.1947999999999999</v>
      </c>
      <c r="K140" s="32">
        <v>-14.894</v>
      </c>
      <c r="L140" s="32"/>
      <c r="M140" s="32"/>
      <c r="N140" s="32"/>
    </row>
    <row r="141" spans="1:14" s="18" customFormat="1">
      <c r="A141" s="28"/>
      <c r="B141" s="29">
        <f t="shared" si="7"/>
        <v>359</v>
      </c>
      <c r="C141" s="33" t="s">
        <v>327</v>
      </c>
      <c r="D141" s="34">
        <v>42487</v>
      </c>
      <c r="E141" s="33" t="s">
        <v>351</v>
      </c>
      <c r="F141" s="43">
        <v>8563.0499999999993</v>
      </c>
      <c r="G141" s="32">
        <v>-0.21579999999999999</v>
      </c>
      <c r="H141" s="32">
        <v>0.57040000000000002</v>
      </c>
      <c r="I141" s="32">
        <v>-1.6305000000000001</v>
      </c>
      <c r="J141" s="32">
        <v>9.0856999999999992</v>
      </c>
      <c r="K141" s="32">
        <v>-14.1387</v>
      </c>
      <c r="L141" s="32"/>
      <c r="M141" s="32"/>
      <c r="N141" s="32"/>
    </row>
    <row r="142" spans="1:14" s="18" customFormat="1">
      <c r="A142" s="28"/>
      <c r="B142" s="29">
        <f t="shared" si="7"/>
        <v>358</v>
      </c>
      <c r="C142" s="33" t="s">
        <v>327</v>
      </c>
      <c r="D142" s="34">
        <v>42486</v>
      </c>
      <c r="E142" s="33" t="s">
        <v>350</v>
      </c>
      <c r="F142" s="43">
        <v>8581.57</v>
      </c>
      <c r="G142" s="32">
        <v>0.2487</v>
      </c>
      <c r="H142" s="32">
        <v>-0.60409999999999997</v>
      </c>
      <c r="I142" s="32">
        <v>-1.4177999999999999</v>
      </c>
      <c r="J142" s="32">
        <v>9.6171000000000006</v>
      </c>
      <c r="K142" s="32">
        <v>-13.4337</v>
      </c>
      <c r="L142" s="32"/>
      <c r="M142" s="32"/>
      <c r="N142" s="32"/>
    </row>
    <row r="143" spans="1:14" s="18" customFormat="1">
      <c r="A143" s="28"/>
      <c r="B143" s="29">
        <f t="shared" si="7"/>
        <v>357</v>
      </c>
      <c r="C143" s="33" t="s">
        <v>327</v>
      </c>
      <c r="D143" s="34">
        <v>42485</v>
      </c>
      <c r="E143" s="33" t="s">
        <v>349</v>
      </c>
      <c r="F143" s="43">
        <v>8560.2800000000007</v>
      </c>
      <c r="G143" s="32">
        <v>0.28739999999999999</v>
      </c>
      <c r="H143" s="32">
        <v>-1.2201</v>
      </c>
      <c r="I143" s="32">
        <v>-1.6623000000000001</v>
      </c>
      <c r="J143" s="32">
        <v>8.4381000000000004</v>
      </c>
      <c r="K143" s="32">
        <v>-13.648400000000001</v>
      </c>
      <c r="L143" s="32"/>
      <c r="M143" s="32"/>
      <c r="N143" s="32"/>
    </row>
    <row r="144" spans="1:14" s="18" customFormat="1">
      <c r="A144" s="28"/>
      <c r="B144" s="29">
        <f t="shared" si="7"/>
        <v>356</v>
      </c>
      <c r="C144" s="33" t="s">
        <v>327</v>
      </c>
      <c r="D144" s="34">
        <v>42482</v>
      </c>
      <c r="E144" s="33" t="s">
        <v>352</v>
      </c>
      <c r="F144" s="43">
        <v>8535.75</v>
      </c>
      <c r="G144" s="32">
        <v>-0.38400000000000001</v>
      </c>
      <c r="H144" s="32">
        <v>-1.8924000000000001</v>
      </c>
      <c r="I144" s="32">
        <v>-2.8450000000000002</v>
      </c>
      <c r="J144" s="32">
        <v>10.050800000000001</v>
      </c>
      <c r="K144" s="32">
        <v>-11.206300000000001</v>
      </c>
      <c r="L144" s="32"/>
      <c r="M144" s="32"/>
      <c r="N144" s="32"/>
    </row>
    <row r="145" spans="1:14" s="18" customFormat="1">
      <c r="A145" s="28"/>
      <c r="B145" s="29">
        <f t="shared" si="7"/>
        <v>355</v>
      </c>
      <c r="C145" s="33" t="s">
        <v>327</v>
      </c>
      <c r="D145" s="34">
        <v>42481</v>
      </c>
      <c r="E145" s="33" t="s">
        <v>328</v>
      </c>
      <c r="F145" s="43">
        <v>8568.65</v>
      </c>
      <c r="G145" s="32">
        <v>0.63619999999999999</v>
      </c>
      <c r="H145" s="32">
        <v>-1.1429</v>
      </c>
      <c r="I145" s="32">
        <v>-2.7694999999999999</v>
      </c>
      <c r="J145" s="32">
        <v>11.803599999999999</v>
      </c>
      <c r="K145" s="32">
        <v>-10.1252</v>
      </c>
      <c r="L145" s="32"/>
      <c r="M145" s="32"/>
      <c r="N145" s="32"/>
    </row>
    <row r="146" spans="1:14" s="18" customFormat="1">
      <c r="A146" s="28"/>
      <c r="B146" s="29">
        <f t="shared" si="7"/>
        <v>354</v>
      </c>
      <c r="C146" s="33" t="s">
        <v>327</v>
      </c>
      <c r="D146" s="34">
        <v>42480</v>
      </c>
      <c r="E146" s="33" t="s">
        <v>351</v>
      </c>
      <c r="F146" s="43">
        <v>8514.48</v>
      </c>
      <c r="G146" s="32">
        <v>-1.3811</v>
      </c>
      <c r="H146" s="32">
        <v>-1.5904</v>
      </c>
      <c r="I146" s="32">
        <v>-3.3622999999999998</v>
      </c>
      <c r="J146" s="32">
        <v>10.590199999999999</v>
      </c>
      <c r="K146" s="32">
        <v>-10.8698</v>
      </c>
      <c r="L146" s="32"/>
      <c r="M146" s="32"/>
      <c r="N146" s="32"/>
    </row>
    <row r="147" spans="1:14" s="18" customFormat="1">
      <c r="A147" s="28"/>
      <c r="B147" s="29">
        <f t="shared" si="7"/>
        <v>353</v>
      </c>
      <c r="C147" s="33" t="s">
        <v>327</v>
      </c>
      <c r="D147" s="34">
        <v>42479</v>
      </c>
      <c r="E147" s="33" t="s">
        <v>350</v>
      </c>
      <c r="F147" s="43">
        <v>8633.7199999999993</v>
      </c>
      <c r="G147" s="32">
        <v>-0.37259999999999999</v>
      </c>
      <c r="H147" s="32">
        <v>1.202</v>
      </c>
      <c r="I147" s="32">
        <v>-2.0089999999999999</v>
      </c>
      <c r="J147" s="32">
        <v>9.9152000000000005</v>
      </c>
      <c r="K147" s="32">
        <v>-9.7922999999999991</v>
      </c>
      <c r="L147" s="32"/>
      <c r="M147" s="32"/>
      <c r="N147" s="32"/>
    </row>
    <row r="148" spans="1:14" s="18" customFormat="1">
      <c r="A148" s="28"/>
      <c r="B148" s="29">
        <f t="shared" si="7"/>
        <v>352</v>
      </c>
      <c r="C148" s="33" t="s">
        <v>327</v>
      </c>
      <c r="D148" s="34">
        <v>42478</v>
      </c>
      <c r="E148" s="33" t="s">
        <v>349</v>
      </c>
      <c r="F148" s="43">
        <v>8666.01</v>
      </c>
      <c r="G148" s="32">
        <v>-0.3952</v>
      </c>
      <c r="H148" s="32">
        <v>1.2079</v>
      </c>
      <c r="I148" s="32">
        <v>-1.6425000000000001</v>
      </c>
      <c r="J148" s="32">
        <v>10.9435</v>
      </c>
      <c r="K148" s="32">
        <v>-9.4549000000000003</v>
      </c>
      <c r="L148" s="32"/>
      <c r="M148" s="32"/>
      <c r="N148" s="32"/>
    </row>
    <row r="149" spans="1:14" s="18" customFormat="1">
      <c r="A149" s="28"/>
      <c r="B149" s="29">
        <f t="shared" si="7"/>
        <v>351</v>
      </c>
      <c r="C149" s="33" t="s">
        <v>327</v>
      </c>
      <c r="D149" s="34">
        <v>42475</v>
      </c>
      <c r="E149" s="33" t="s">
        <v>352</v>
      </c>
      <c r="F149" s="43">
        <v>8700.39</v>
      </c>
      <c r="G149" s="32">
        <v>0.377</v>
      </c>
      <c r="H149" s="32">
        <v>1.8603000000000001</v>
      </c>
      <c r="I149" s="32">
        <v>1.0359</v>
      </c>
      <c r="J149" s="32">
        <v>12.0893</v>
      </c>
      <c r="K149" s="32">
        <v>-8.8015000000000008</v>
      </c>
      <c r="L149" s="32"/>
      <c r="M149" s="32"/>
      <c r="N149" s="32"/>
    </row>
    <row r="150" spans="1:14" s="18" customFormat="1">
      <c r="A150" s="28"/>
      <c r="B150" s="29">
        <f t="shared" si="7"/>
        <v>350</v>
      </c>
      <c r="C150" s="33" t="s">
        <v>327</v>
      </c>
      <c r="D150" s="34">
        <v>42474</v>
      </c>
      <c r="E150" s="33" t="s">
        <v>328</v>
      </c>
      <c r="F150" s="43">
        <v>8667.7099999999991</v>
      </c>
      <c r="G150" s="32">
        <v>0.1807</v>
      </c>
      <c r="H150" s="32">
        <v>2.0901999999999998</v>
      </c>
      <c r="I150" s="32">
        <v>-0.91669999999999996</v>
      </c>
      <c r="J150" s="32">
        <v>11.9443</v>
      </c>
      <c r="K150" s="32">
        <v>-10.1066</v>
      </c>
      <c r="L150" s="32"/>
      <c r="M150" s="32"/>
      <c r="N150" s="32"/>
    </row>
    <row r="151" spans="1:14" s="18" customFormat="1">
      <c r="A151" s="28"/>
      <c r="B151" s="29">
        <f t="shared" si="7"/>
        <v>349</v>
      </c>
      <c r="C151" s="33" t="s">
        <v>327</v>
      </c>
      <c r="D151" s="34">
        <v>42473</v>
      </c>
      <c r="E151" s="33" t="s">
        <v>351</v>
      </c>
      <c r="F151" s="43">
        <v>8652.08</v>
      </c>
      <c r="G151" s="32">
        <v>1.4172</v>
      </c>
      <c r="H151" s="32">
        <v>1.6301000000000001</v>
      </c>
      <c r="I151" s="32">
        <v>-0.621</v>
      </c>
      <c r="J151" s="32">
        <v>10.575200000000001</v>
      </c>
      <c r="K151" s="32">
        <v>-10.494400000000001</v>
      </c>
      <c r="L151" s="32"/>
      <c r="M151" s="32"/>
      <c r="N151" s="32"/>
    </row>
    <row r="152" spans="1:14" s="18" customFormat="1">
      <c r="A152" s="28"/>
      <c r="B152" s="29">
        <f t="shared" si="7"/>
        <v>348</v>
      </c>
      <c r="C152" s="33" t="s">
        <v>327</v>
      </c>
      <c r="D152" s="34">
        <v>42472</v>
      </c>
      <c r="E152" s="33" t="s">
        <v>350</v>
      </c>
      <c r="F152" s="43">
        <v>8531.18</v>
      </c>
      <c r="G152" s="32">
        <v>-0.36680000000000001</v>
      </c>
      <c r="H152" s="32">
        <v>-1.4597</v>
      </c>
      <c r="I152" s="32">
        <v>-2.0097</v>
      </c>
      <c r="J152" s="32">
        <v>9.8181999999999992</v>
      </c>
      <c r="K152" s="32">
        <v>-11.2971</v>
      </c>
      <c r="L152" s="32"/>
      <c r="M152" s="32"/>
      <c r="N152" s="32"/>
    </row>
    <row r="153" spans="1:14" s="18" customFormat="1">
      <c r="A153" s="28"/>
      <c r="B153" s="29">
        <f t="shared" si="7"/>
        <v>347</v>
      </c>
      <c r="C153" s="33" t="s">
        <v>327</v>
      </c>
      <c r="D153" s="34">
        <v>42471</v>
      </c>
      <c r="E153" s="33" t="s">
        <v>349</v>
      </c>
      <c r="F153" s="43">
        <v>8562.59</v>
      </c>
      <c r="G153" s="32">
        <v>0.24690000000000001</v>
      </c>
      <c r="H153" s="32">
        <v>-1.097</v>
      </c>
      <c r="I153" s="32">
        <v>-1.649</v>
      </c>
      <c r="J153" s="32">
        <v>9.9398999999999997</v>
      </c>
      <c r="K153" s="32">
        <v>-10.970599999999999</v>
      </c>
      <c r="L153" s="32"/>
      <c r="M153" s="32"/>
      <c r="N153" s="32"/>
    </row>
    <row r="154" spans="1:14" s="18" customFormat="1">
      <c r="A154" s="28"/>
      <c r="B154" s="29">
        <f t="shared" si="7"/>
        <v>346</v>
      </c>
      <c r="C154" s="33" t="s">
        <v>327</v>
      </c>
      <c r="D154" s="34">
        <v>42468</v>
      </c>
      <c r="E154" s="33" t="s">
        <v>352</v>
      </c>
      <c r="F154" s="43">
        <v>8541.5</v>
      </c>
      <c r="G154" s="32">
        <v>0.60360000000000003</v>
      </c>
      <c r="H154" s="32">
        <v>-1.3406</v>
      </c>
      <c r="I154" s="32">
        <v>-1.4175</v>
      </c>
      <c r="J154" s="32">
        <v>8.2027999999999999</v>
      </c>
      <c r="K154" s="32">
        <v>-10.765599999999999</v>
      </c>
      <c r="L154" s="32"/>
      <c r="M154" s="32"/>
      <c r="N154" s="32"/>
    </row>
    <row r="155" spans="1:14" s="18" customFormat="1">
      <c r="A155" s="28"/>
      <c r="B155" s="29">
        <f t="shared" si="7"/>
        <v>345</v>
      </c>
      <c r="C155" s="33" t="s">
        <v>327</v>
      </c>
      <c r="D155" s="34">
        <v>42467</v>
      </c>
      <c r="E155" s="33" t="s">
        <v>328</v>
      </c>
      <c r="F155" s="43">
        <v>8490.25</v>
      </c>
      <c r="G155" s="32">
        <v>-0.27079999999999999</v>
      </c>
      <c r="H155" s="32">
        <v>-2.9113000000000002</v>
      </c>
      <c r="I155" s="32">
        <v>-1.9551000000000001</v>
      </c>
      <c r="J155" s="32">
        <v>8.1275999999999993</v>
      </c>
      <c r="K155" s="32">
        <v>-11.9443</v>
      </c>
      <c r="L155" s="32"/>
      <c r="M155" s="32"/>
      <c r="N155" s="32"/>
    </row>
    <row r="156" spans="1:14" s="18" customFormat="1">
      <c r="A156" s="28"/>
      <c r="B156" s="29">
        <f t="shared" si="7"/>
        <v>344</v>
      </c>
      <c r="C156" s="33" t="s">
        <v>327</v>
      </c>
      <c r="D156" s="34">
        <v>42466</v>
      </c>
      <c r="E156" s="33" t="s">
        <v>351</v>
      </c>
      <c r="F156" s="43">
        <v>8513.2999999999993</v>
      </c>
      <c r="G156" s="32">
        <v>-1.6661999999999999</v>
      </c>
      <c r="H156" s="32">
        <v>-2.5608</v>
      </c>
      <c r="I156" s="32">
        <v>-1.5068999999999999</v>
      </c>
      <c r="J156" s="32">
        <v>6.5442</v>
      </c>
      <c r="K156" s="32">
        <v>-11.322800000000001</v>
      </c>
      <c r="L156" s="32"/>
      <c r="M156" s="32"/>
      <c r="N156" s="32"/>
    </row>
    <row r="157" spans="1:14" s="18" customFormat="1">
      <c r="A157" s="28"/>
      <c r="B157" s="29">
        <f t="shared" si="7"/>
        <v>343</v>
      </c>
      <c r="C157" s="33" t="s">
        <v>327</v>
      </c>
      <c r="D157" s="34">
        <v>42461</v>
      </c>
      <c r="E157" s="33" t="s">
        <v>352</v>
      </c>
      <c r="F157" s="43">
        <v>8657.5499999999993</v>
      </c>
      <c r="G157" s="32">
        <v>-0.99809999999999999</v>
      </c>
      <c r="H157" s="32">
        <v>-0.54479999999999995</v>
      </c>
      <c r="I157" s="32">
        <v>2.0251999999999999</v>
      </c>
      <c r="J157" s="32">
        <v>3.8317000000000001</v>
      </c>
      <c r="K157" s="32">
        <v>-8.9413999999999998</v>
      </c>
      <c r="L157" s="32"/>
      <c r="M157" s="32"/>
      <c r="N157" s="32"/>
    </row>
    <row r="158" spans="1:14" s="18" customFormat="1">
      <c r="A158" s="28"/>
      <c r="B158" s="29">
        <f t="shared" si="7"/>
        <v>342</v>
      </c>
      <c r="C158" s="33" t="s">
        <v>327</v>
      </c>
      <c r="D158" s="34">
        <v>42460</v>
      </c>
      <c r="E158" s="33" t="s">
        <v>328</v>
      </c>
      <c r="F158" s="43">
        <v>8744.83</v>
      </c>
      <c r="G158" s="32">
        <v>8.9200000000000002E-2</v>
      </c>
      <c r="H158" s="32">
        <v>1.6500000000000001E-2</v>
      </c>
      <c r="I158" s="32">
        <v>3.9670000000000001</v>
      </c>
      <c r="J158" s="32">
        <v>4.8784999999999998</v>
      </c>
      <c r="K158" s="32">
        <v>-8.7791999999999994</v>
      </c>
      <c r="L158" s="32"/>
      <c r="M158" s="32"/>
      <c r="N158" s="32"/>
    </row>
    <row r="159" spans="1:14" s="18" customFormat="1">
      <c r="A159" s="28"/>
      <c r="B159" s="29">
        <f t="shared" si="7"/>
        <v>341</v>
      </c>
      <c r="C159" s="33" t="s">
        <v>327</v>
      </c>
      <c r="D159" s="34">
        <v>42459</v>
      </c>
      <c r="E159" s="33" t="s">
        <v>351</v>
      </c>
      <c r="F159" s="43">
        <v>8737.0400000000009</v>
      </c>
      <c r="G159" s="32">
        <v>1.3889</v>
      </c>
      <c r="H159" s="32">
        <v>-0.33150000000000002</v>
      </c>
      <c r="I159" s="32">
        <v>3.8742999999999999</v>
      </c>
      <c r="J159" s="32">
        <v>5.5198999999999998</v>
      </c>
      <c r="K159" s="32">
        <v>-8.2424999999999997</v>
      </c>
      <c r="L159" s="32"/>
      <c r="M159" s="32"/>
      <c r="N159" s="32"/>
    </row>
    <row r="160" spans="1:14" s="18" customFormat="1">
      <c r="A160" s="28"/>
      <c r="B160" s="29">
        <f t="shared" si="7"/>
        <v>340</v>
      </c>
      <c r="C160" s="33" t="s">
        <v>327</v>
      </c>
      <c r="D160" s="34">
        <v>42458</v>
      </c>
      <c r="E160" s="33" t="s">
        <v>350</v>
      </c>
      <c r="F160" s="43">
        <v>8617.35</v>
      </c>
      <c r="G160" s="32">
        <v>-0.84119999999999995</v>
      </c>
      <c r="H160" s="32">
        <v>-1.9160999999999999</v>
      </c>
      <c r="I160" s="32">
        <v>2.4514</v>
      </c>
      <c r="J160" s="32">
        <v>3.8997999999999999</v>
      </c>
      <c r="K160" s="32">
        <v>-9.3265999999999991</v>
      </c>
      <c r="L160" s="32"/>
      <c r="M160" s="32"/>
      <c r="N160" s="32"/>
    </row>
    <row r="161" spans="1:14" s="18" customFormat="1">
      <c r="A161" s="28"/>
      <c r="B161" s="29">
        <f t="shared" si="7"/>
        <v>339</v>
      </c>
      <c r="C161" s="33" t="s">
        <v>327</v>
      </c>
      <c r="D161" s="34">
        <v>42457</v>
      </c>
      <c r="E161" s="33" t="s">
        <v>349</v>
      </c>
      <c r="F161" s="43">
        <v>8690.4500000000007</v>
      </c>
      <c r="G161" s="32">
        <v>-0.1668</v>
      </c>
      <c r="H161" s="32">
        <v>-1.3873</v>
      </c>
      <c r="I161" s="32">
        <v>3.3205</v>
      </c>
      <c r="J161" s="32">
        <v>3.9716</v>
      </c>
      <c r="K161" s="32">
        <v>-8.5573999999999995</v>
      </c>
      <c r="L161" s="32"/>
      <c r="M161" s="32"/>
      <c r="N161" s="32"/>
    </row>
    <row r="162" spans="1:14" s="18" customFormat="1">
      <c r="A162" s="28"/>
      <c r="B162" s="29">
        <f t="shared" si="7"/>
        <v>338</v>
      </c>
      <c r="C162" s="33" t="s">
        <v>327</v>
      </c>
      <c r="D162" s="34">
        <v>42454</v>
      </c>
      <c r="E162" s="33" t="s">
        <v>352</v>
      </c>
      <c r="F162" s="43">
        <v>8704.9699999999993</v>
      </c>
      <c r="G162" s="32">
        <v>-0.43930000000000002</v>
      </c>
      <c r="H162" s="32">
        <v>-1.2001999999999999</v>
      </c>
      <c r="I162" s="32">
        <v>4.0534999999999997</v>
      </c>
      <c r="J162" s="32">
        <v>4.0857000000000001</v>
      </c>
      <c r="K162" s="32">
        <v>-9.9594000000000005</v>
      </c>
      <c r="L162" s="32"/>
      <c r="M162" s="32"/>
      <c r="N162" s="32"/>
    </row>
    <row r="163" spans="1:14" s="18" customFormat="1">
      <c r="A163" s="28"/>
      <c r="B163" s="29">
        <f t="shared" si="7"/>
        <v>337</v>
      </c>
      <c r="C163" s="33" t="s">
        <v>327</v>
      </c>
      <c r="D163" s="34">
        <v>42453</v>
      </c>
      <c r="E163" s="33" t="s">
        <v>328</v>
      </c>
      <c r="F163" s="43">
        <v>8743.3799999999992</v>
      </c>
      <c r="G163" s="32">
        <v>-0.2591</v>
      </c>
      <c r="H163" s="32">
        <v>0.1012</v>
      </c>
      <c r="I163" s="32">
        <v>5.56</v>
      </c>
      <c r="J163" s="32">
        <v>5.0336999999999996</v>
      </c>
      <c r="K163" s="32">
        <v>-10.1553</v>
      </c>
      <c r="L163" s="32"/>
      <c r="M163" s="32"/>
      <c r="N163" s="32"/>
    </row>
    <row r="164" spans="1:14" s="18" customFormat="1">
      <c r="A164" s="28"/>
      <c r="B164" s="29">
        <f t="shared" si="7"/>
        <v>336</v>
      </c>
      <c r="C164" s="33" t="s">
        <v>327</v>
      </c>
      <c r="D164" s="34">
        <v>42452</v>
      </c>
      <c r="E164" s="33" t="s">
        <v>351</v>
      </c>
      <c r="F164" s="43">
        <v>8766.09</v>
      </c>
      <c r="G164" s="32">
        <v>-0.223</v>
      </c>
      <c r="H164" s="32">
        <v>0.76959999999999995</v>
      </c>
      <c r="I164" s="32">
        <v>5.1765999999999996</v>
      </c>
      <c r="J164" s="32">
        <v>5.4161999999999999</v>
      </c>
      <c r="K164" s="32">
        <v>-10.165900000000001</v>
      </c>
      <c r="L164" s="32"/>
      <c r="M164" s="32"/>
      <c r="N164" s="32"/>
    </row>
    <row r="165" spans="1:14" s="18" customFormat="1">
      <c r="A165" s="28"/>
      <c r="B165" s="29">
        <f t="shared" si="7"/>
        <v>335</v>
      </c>
      <c r="C165" s="33" t="s">
        <v>327</v>
      </c>
      <c r="D165" s="34">
        <v>42451</v>
      </c>
      <c r="E165" s="33" t="s">
        <v>350</v>
      </c>
      <c r="F165" s="43">
        <v>8785.68</v>
      </c>
      <c r="G165" s="32">
        <v>-0.30659999999999998</v>
      </c>
      <c r="H165" s="32">
        <v>2.0265</v>
      </c>
      <c r="I165" s="32">
        <v>5.5125000000000002</v>
      </c>
      <c r="J165" s="32">
        <v>5.9443000000000001</v>
      </c>
      <c r="K165" s="32">
        <v>-9.8874999999999993</v>
      </c>
      <c r="L165" s="32"/>
      <c r="M165" s="32"/>
      <c r="N165" s="32"/>
    </row>
    <row r="166" spans="1:14" s="18" customFormat="1">
      <c r="A166" s="28"/>
      <c r="B166" s="29">
        <f t="shared" si="7"/>
        <v>334</v>
      </c>
      <c r="C166" s="33" t="s">
        <v>327</v>
      </c>
      <c r="D166" s="34">
        <v>42450</v>
      </c>
      <c r="E166" s="33" t="s">
        <v>349</v>
      </c>
      <c r="F166" s="43">
        <v>8812.7000000000007</v>
      </c>
      <c r="G166" s="32">
        <v>2.2599999999999999E-2</v>
      </c>
      <c r="H166" s="32">
        <v>0.74080000000000001</v>
      </c>
      <c r="I166" s="32">
        <v>5.8578000000000001</v>
      </c>
      <c r="J166" s="32">
        <v>6.4057000000000004</v>
      </c>
      <c r="K166" s="32">
        <v>-9.6104000000000003</v>
      </c>
      <c r="L166" s="32"/>
      <c r="M166" s="32"/>
      <c r="N166" s="32"/>
    </row>
    <row r="167" spans="1:14" s="18" customFormat="1">
      <c r="A167" s="28"/>
      <c r="B167" s="29">
        <f t="shared" si="7"/>
        <v>333</v>
      </c>
      <c r="C167" s="33" t="s">
        <v>327</v>
      </c>
      <c r="D167" s="34">
        <v>42447</v>
      </c>
      <c r="E167" s="33" t="s">
        <v>352</v>
      </c>
      <c r="F167" s="43">
        <v>8810.7099999999991</v>
      </c>
      <c r="G167" s="32">
        <v>0.87209999999999999</v>
      </c>
      <c r="H167" s="32">
        <v>1.2012</v>
      </c>
      <c r="I167" s="32">
        <v>5.9659000000000004</v>
      </c>
      <c r="J167" s="32">
        <v>6.7018000000000004</v>
      </c>
      <c r="K167" s="32">
        <v>-8.7296999999999993</v>
      </c>
      <c r="L167" s="32"/>
      <c r="M167" s="32"/>
      <c r="N167" s="32"/>
    </row>
    <row r="168" spans="1:14" s="18" customFormat="1">
      <c r="A168" s="28"/>
      <c r="B168" s="29">
        <f t="shared" si="7"/>
        <v>332</v>
      </c>
      <c r="C168" s="33" t="s">
        <v>327</v>
      </c>
      <c r="D168" s="34">
        <v>42446</v>
      </c>
      <c r="E168" s="33" t="s">
        <v>328</v>
      </c>
      <c r="F168" s="43">
        <v>8734.5400000000009</v>
      </c>
      <c r="G168" s="32">
        <v>0.40689999999999998</v>
      </c>
      <c r="H168" s="32">
        <v>0.85260000000000002</v>
      </c>
      <c r="I168" s="32">
        <v>6.3339999999999996</v>
      </c>
      <c r="J168" s="32">
        <v>4.9866000000000001</v>
      </c>
      <c r="K168" s="32">
        <v>-8.4375999999999998</v>
      </c>
      <c r="L168" s="32"/>
      <c r="M168" s="32"/>
      <c r="N168" s="32"/>
    </row>
    <row r="169" spans="1:14" s="18" customFormat="1">
      <c r="A169" s="28"/>
      <c r="B169" s="29">
        <f t="shared" si="7"/>
        <v>331</v>
      </c>
      <c r="C169" s="33" t="s">
        <v>327</v>
      </c>
      <c r="D169" s="34">
        <v>42445</v>
      </c>
      <c r="E169" s="33" t="s">
        <v>351</v>
      </c>
      <c r="F169" s="43">
        <v>8699.14</v>
      </c>
      <c r="G169" s="32">
        <v>1.0215000000000001</v>
      </c>
      <c r="H169" s="32">
        <v>0.75329999999999997</v>
      </c>
      <c r="I169" s="32">
        <v>5.9310999999999998</v>
      </c>
      <c r="J169" s="32">
        <v>6.2858999999999998</v>
      </c>
      <c r="K169" s="32">
        <v>-8.5542999999999996</v>
      </c>
      <c r="L169" s="32"/>
      <c r="M169" s="32"/>
      <c r="N169" s="32"/>
    </row>
    <row r="170" spans="1:14" s="18" customFormat="1">
      <c r="A170" s="28"/>
      <c r="B170" s="29">
        <f t="shared" si="7"/>
        <v>330</v>
      </c>
      <c r="C170" s="33" t="s">
        <v>327</v>
      </c>
      <c r="D170" s="34">
        <v>42444</v>
      </c>
      <c r="E170" s="33" t="s">
        <v>350</v>
      </c>
      <c r="F170" s="43">
        <v>8611.18</v>
      </c>
      <c r="G170" s="32">
        <v>-1.5629</v>
      </c>
      <c r="H170" s="32">
        <v>-0.61319999999999997</v>
      </c>
      <c r="I170" s="32">
        <v>6.7522000000000002</v>
      </c>
      <c r="J170" s="32">
        <v>6.6616999999999997</v>
      </c>
      <c r="K170" s="32">
        <v>-10.1069</v>
      </c>
      <c r="L170" s="32"/>
      <c r="M170" s="32"/>
      <c r="N170" s="32"/>
    </row>
    <row r="171" spans="1:14" s="18" customFormat="1">
      <c r="A171" s="28"/>
      <c r="B171" s="29">
        <f t="shared" si="7"/>
        <v>329</v>
      </c>
      <c r="C171" s="33" t="s">
        <v>327</v>
      </c>
      <c r="D171" s="34">
        <v>42443</v>
      </c>
      <c r="E171" s="33" t="s">
        <v>349</v>
      </c>
      <c r="F171" s="43">
        <v>8747.9</v>
      </c>
      <c r="G171" s="32">
        <v>0.47970000000000002</v>
      </c>
      <c r="H171" s="32">
        <v>1.0204</v>
      </c>
      <c r="I171" s="32">
        <v>8.4943000000000008</v>
      </c>
      <c r="J171" s="32">
        <v>8.8024000000000004</v>
      </c>
      <c r="K171" s="32">
        <v>-8.6796000000000006</v>
      </c>
      <c r="L171" s="32"/>
      <c r="M171" s="32"/>
      <c r="N171" s="32"/>
    </row>
    <row r="172" spans="1:14" s="18" customFormat="1">
      <c r="A172" s="28"/>
      <c r="B172" s="29">
        <f t="shared" si="7"/>
        <v>328</v>
      </c>
      <c r="C172" s="33" t="s">
        <v>327</v>
      </c>
      <c r="D172" s="34">
        <v>42440</v>
      </c>
      <c r="E172" s="33" t="s">
        <v>352</v>
      </c>
      <c r="F172" s="43">
        <v>8706.14</v>
      </c>
      <c r="G172" s="32">
        <v>0.52470000000000006</v>
      </c>
      <c r="H172" s="32">
        <v>0.72419999999999995</v>
      </c>
      <c r="I172" s="32">
        <v>7.9763000000000002</v>
      </c>
      <c r="J172" s="32">
        <v>7.2725999999999997</v>
      </c>
      <c r="K172" s="32">
        <v>-8.5794999999999995</v>
      </c>
      <c r="L172" s="32"/>
      <c r="M172" s="32"/>
      <c r="N172" s="32"/>
    </row>
    <row r="173" spans="1:14" s="18" customFormat="1">
      <c r="A173" s="28"/>
      <c r="B173" s="29">
        <f t="shared" si="7"/>
        <v>327</v>
      </c>
      <c r="C173" s="33" t="s">
        <v>327</v>
      </c>
      <c r="D173" s="34">
        <v>42439</v>
      </c>
      <c r="E173" s="33" t="s">
        <v>328</v>
      </c>
      <c r="F173" s="43">
        <v>8660.7000000000007</v>
      </c>
      <c r="G173" s="32">
        <v>0.308</v>
      </c>
      <c r="H173" s="32">
        <v>0.56799999999999995</v>
      </c>
      <c r="I173" s="32">
        <v>7.4127000000000001</v>
      </c>
      <c r="J173" s="32">
        <v>5.4103000000000003</v>
      </c>
      <c r="K173" s="32">
        <v>-9.1839999999999993</v>
      </c>
      <c r="L173" s="32"/>
      <c r="M173" s="32"/>
      <c r="N173" s="32"/>
    </row>
    <row r="174" spans="1:14" s="18" customFormat="1">
      <c r="A174" s="28"/>
      <c r="B174" s="29">
        <f t="shared" si="7"/>
        <v>326</v>
      </c>
      <c r="C174" s="33" t="s">
        <v>327</v>
      </c>
      <c r="D174" s="34">
        <v>42438</v>
      </c>
      <c r="E174" s="33" t="s">
        <v>351</v>
      </c>
      <c r="F174" s="43">
        <v>8634.11</v>
      </c>
      <c r="G174" s="32">
        <v>-0.34860000000000002</v>
      </c>
      <c r="H174" s="32">
        <v>1.054</v>
      </c>
      <c r="I174" s="32">
        <v>7.0829000000000004</v>
      </c>
      <c r="J174" s="32">
        <v>4.9149000000000003</v>
      </c>
      <c r="K174" s="32">
        <v>-9.7133000000000003</v>
      </c>
      <c r="L174" s="32"/>
      <c r="M174" s="32"/>
      <c r="N174" s="32"/>
    </row>
    <row r="175" spans="1:14" s="18" customFormat="1">
      <c r="A175" s="28"/>
      <c r="B175" s="29">
        <f t="shared" si="7"/>
        <v>325</v>
      </c>
      <c r="C175" s="33" t="s">
        <v>327</v>
      </c>
      <c r="D175" s="34">
        <v>42437</v>
      </c>
      <c r="E175" s="33" t="s">
        <v>350</v>
      </c>
      <c r="F175" s="43">
        <v>8664.31</v>
      </c>
      <c r="G175" s="32">
        <v>5.5E-2</v>
      </c>
      <c r="H175" s="32">
        <v>2.1049000000000002</v>
      </c>
      <c r="I175" s="32">
        <v>7.4574999999999996</v>
      </c>
      <c r="J175" s="32">
        <v>3.8403999999999998</v>
      </c>
      <c r="K175" s="32">
        <v>-10.1751</v>
      </c>
      <c r="L175" s="32"/>
      <c r="M175" s="32"/>
      <c r="N175" s="32"/>
    </row>
    <row r="176" spans="1:14" s="18" customFormat="1">
      <c r="A176" s="28"/>
      <c r="B176" s="29">
        <f t="shared" si="7"/>
        <v>324</v>
      </c>
      <c r="C176" s="33" t="s">
        <v>327</v>
      </c>
      <c r="D176" s="34">
        <v>42436</v>
      </c>
      <c r="E176" s="33" t="s">
        <v>349</v>
      </c>
      <c r="F176" s="43">
        <v>8659.5499999999993</v>
      </c>
      <c r="G176" s="32">
        <v>0.18509999999999999</v>
      </c>
      <c r="H176" s="32">
        <v>2.9529999999999998</v>
      </c>
      <c r="I176" s="32">
        <v>7.3983999999999996</v>
      </c>
      <c r="J176" s="32">
        <v>2.4279000000000002</v>
      </c>
      <c r="K176" s="32">
        <v>-10.224500000000001</v>
      </c>
      <c r="L176" s="32"/>
      <c r="M176" s="32"/>
      <c r="N176" s="32"/>
    </row>
    <row r="177" spans="1:14" s="18" customFormat="1">
      <c r="A177" s="28"/>
      <c r="B177" s="29">
        <f t="shared" si="7"/>
        <v>323</v>
      </c>
      <c r="C177" s="33" t="s">
        <v>327</v>
      </c>
      <c r="D177" s="34">
        <v>42433</v>
      </c>
      <c r="E177" s="33" t="s">
        <v>352</v>
      </c>
      <c r="F177" s="43">
        <v>8643.5499999999993</v>
      </c>
      <c r="G177" s="32">
        <v>0.36880000000000002</v>
      </c>
      <c r="H177" s="32">
        <v>2.7627999999999999</v>
      </c>
      <c r="I177" s="32">
        <v>7.2</v>
      </c>
      <c r="J177" s="32">
        <v>2.9163000000000001</v>
      </c>
      <c r="K177" s="32">
        <v>-10.166399999999999</v>
      </c>
      <c r="L177" s="32"/>
      <c r="M177" s="32"/>
      <c r="N177" s="32"/>
    </row>
    <row r="178" spans="1:14" s="18" customFormat="1">
      <c r="A178" s="28"/>
      <c r="B178" s="29">
        <f t="shared" si="7"/>
        <v>322</v>
      </c>
      <c r="C178" s="33" t="s">
        <v>327</v>
      </c>
      <c r="D178" s="34">
        <v>42432</v>
      </c>
      <c r="E178" s="33" t="s">
        <v>328</v>
      </c>
      <c r="F178" s="43">
        <v>8611.7900000000009</v>
      </c>
      <c r="G178" s="32">
        <v>0.79279999999999995</v>
      </c>
      <c r="H178" s="32">
        <v>2.9396</v>
      </c>
      <c r="I178" s="32">
        <v>6.8060999999999998</v>
      </c>
      <c r="J178" s="32">
        <v>1.8413999999999999</v>
      </c>
      <c r="K178" s="32">
        <v>-10.347799999999999</v>
      </c>
      <c r="L178" s="32"/>
      <c r="M178" s="32"/>
      <c r="N178" s="32"/>
    </row>
    <row r="179" spans="1:14" s="18" customFormat="1">
      <c r="A179" s="28"/>
      <c r="B179" s="29">
        <f t="shared" si="7"/>
        <v>321</v>
      </c>
      <c r="C179" s="33" t="s">
        <v>327</v>
      </c>
      <c r="D179" s="34">
        <v>42431</v>
      </c>
      <c r="E179" s="33" t="s">
        <v>351</v>
      </c>
      <c r="F179" s="43">
        <v>8544.0499999999993</v>
      </c>
      <c r="G179" s="32">
        <v>0.68769999999999998</v>
      </c>
      <c r="H179" s="32">
        <v>3.1534</v>
      </c>
      <c r="I179" s="32">
        <v>5.0766999999999998</v>
      </c>
      <c r="J179" s="32">
        <v>1.0244</v>
      </c>
      <c r="K179" s="32">
        <v>-11.0121</v>
      </c>
      <c r="L179" s="32"/>
      <c r="M179" s="32"/>
      <c r="N179" s="32"/>
    </row>
    <row r="180" spans="1:14" s="18" customFormat="1">
      <c r="A180" s="28"/>
      <c r="B180" s="29">
        <f t="shared" si="7"/>
        <v>320</v>
      </c>
      <c r="C180" s="33" t="s">
        <v>327</v>
      </c>
      <c r="D180" s="34">
        <v>42430</v>
      </c>
      <c r="E180" s="33" t="s">
        <v>350</v>
      </c>
      <c r="F180" s="43">
        <v>8485.69</v>
      </c>
      <c r="G180" s="32">
        <v>0.8861</v>
      </c>
      <c r="H180" s="32">
        <v>1.8123</v>
      </c>
      <c r="I180" s="32">
        <v>4.03</v>
      </c>
      <c r="J180" s="32">
        <v>0.26440000000000002</v>
      </c>
      <c r="K180" s="32">
        <v>-11.8104</v>
      </c>
      <c r="L180" s="32"/>
      <c r="M180" s="32"/>
      <c r="N180" s="32"/>
    </row>
    <row r="181" spans="1:14" s="18" customFormat="1">
      <c r="A181" s="28"/>
      <c r="B181" s="29">
        <f t="shared" si="7"/>
        <v>319</v>
      </c>
      <c r="C181" s="33" t="s">
        <v>327</v>
      </c>
      <c r="D181" s="34">
        <v>42426</v>
      </c>
      <c r="E181" s="33" t="s">
        <v>352</v>
      </c>
      <c r="F181" s="43">
        <v>8411.16</v>
      </c>
      <c r="G181" s="32">
        <v>0.54149999999999998</v>
      </c>
      <c r="H181" s="32">
        <v>1.0345</v>
      </c>
      <c r="I181" s="32">
        <v>3.2650999999999999</v>
      </c>
      <c r="J181" s="32">
        <v>1.0881000000000001</v>
      </c>
      <c r="K181" s="32">
        <v>-12.585000000000001</v>
      </c>
      <c r="L181" s="32"/>
      <c r="M181" s="32"/>
      <c r="N181" s="32"/>
    </row>
    <row r="182" spans="1:14" s="18" customFormat="1">
      <c r="A182" s="28"/>
      <c r="B182" s="29">
        <f t="shared" si="7"/>
        <v>318</v>
      </c>
      <c r="C182" s="33" t="s">
        <v>327</v>
      </c>
      <c r="D182" s="34">
        <v>42425</v>
      </c>
      <c r="E182" s="33" t="s">
        <v>328</v>
      </c>
      <c r="F182" s="43">
        <v>8365.86</v>
      </c>
      <c r="G182" s="32">
        <v>1.0021</v>
      </c>
      <c r="H182" s="32">
        <v>0.61560000000000004</v>
      </c>
      <c r="I182" s="32">
        <v>5.9755000000000003</v>
      </c>
      <c r="J182" s="32">
        <v>-0.24179999999999999</v>
      </c>
      <c r="K182" s="32">
        <v>-13.7499</v>
      </c>
      <c r="L182" s="32"/>
      <c r="M182" s="32"/>
      <c r="N182" s="32"/>
    </row>
    <row r="183" spans="1:14" s="18" customFormat="1">
      <c r="A183" s="28"/>
      <c r="B183" s="29">
        <f t="shared" si="7"/>
        <v>317</v>
      </c>
      <c r="C183" s="33" t="s">
        <v>327</v>
      </c>
      <c r="D183" s="34">
        <v>42424</v>
      </c>
      <c r="E183" s="33" t="s">
        <v>351</v>
      </c>
      <c r="F183" s="43">
        <v>8282.86</v>
      </c>
      <c r="G183" s="32">
        <v>-0.62129999999999996</v>
      </c>
      <c r="H183" s="32">
        <v>0.83520000000000005</v>
      </c>
      <c r="I183" s="32">
        <v>6.7904</v>
      </c>
      <c r="J183" s="32">
        <v>-1.3963000000000001</v>
      </c>
      <c r="K183" s="32">
        <v>-13.9834</v>
      </c>
      <c r="L183" s="32"/>
      <c r="M183" s="32"/>
      <c r="N183" s="32"/>
    </row>
    <row r="184" spans="1:14" s="18" customFormat="1">
      <c r="A184" s="28"/>
      <c r="B184" s="29">
        <f t="shared" si="7"/>
        <v>316</v>
      </c>
      <c r="C184" s="33" t="s">
        <v>327</v>
      </c>
      <c r="D184" s="34">
        <v>42423</v>
      </c>
      <c r="E184" s="33" t="s">
        <v>350</v>
      </c>
      <c r="F184" s="44">
        <v>8334.64</v>
      </c>
      <c r="G184" s="32">
        <v>9.5600000000000004E-2</v>
      </c>
      <c r="H184" s="32">
        <v>1.4924999999999999</v>
      </c>
      <c r="I184" s="32">
        <v>7.4580000000000002</v>
      </c>
      <c r="J184" s="32">
        <v>-1.7806</v>
      </c>
      <c r="K184" s="32">
        <v>-12.538600000000001</v>
      </c>
      <c r="L184" s="32"/>
      <c r="M184" s="32"/>
      <c r="N184" s="32"/>
    </row>
    <row r="185" spans="1:14" s="18" customFormat="1">
      <c r="A185" s="28"/>
      <c r="B185" s="29">
        <f t="shared" si="7"/>
        <v>315</v>
      </c>
      <c r="C185" s="33" t="s">
        <v>327</v>
      </c>
      <c r="D185" s="34">
        <v>42422</v>
      </c>
      <c r="E185" s="33" t="s">
        <v>349</v>
      </c>
      <c r="F185" s="43">
        <v>8326.68</v>
      </c>
      <c r="G185" s="32">
        <v>1.9699999999999999E-2</v>
      </c>
      <c r="H185" s="32">
        <v>3.2252000000000001</v>
      </c>
      <c r="I185" s="32">
        <v>7.3554000000000004</v>
      </c>
      <c r="J185" s="32">
        <v>-1.6393</v>
      </c>
      <c r="K185" s="32">
        <v>-12.622199999999999</v>
      </c>
      <c r="L185" s="32"/>
      <c r="M185" s="32"/>
      <c r="N185" s="32"/>
    </row>
    <row r="186" spans="1:14" s="18" customFormat="1">
      <c r="A186" s="28"/>
      <c r="B186" s="29">
        <f t="shared" si="7"/>
        <v>314</v>
      </c>
      <c r="C186" s="33" t="s">
        <v>327</v>
      </c>
      <c r="D186" s="34">
        <v>42419</v>
      </c>
      <c r="E186" s="33" t="s">
        <v>352</v>
      </c>
      <c r="F186" s="43">
        <v>8325.0400000000009</v>
      </c>
      <c r="G186" s="32">
        <v>0.12470000000000001</v>
      </c>
      <c r="H186" s="32">
        <v>3.2498</v>
      </c>
      <c r="I186" s="32">
        <v>5.9855</v>
      </c>
      <c r="J186" s="32">
        <v>-1.7949999999999999</v>
      </c>
      <c r="K186" s="32">
        <v>-12.6394</v>
      </c>
      <c r="L186" s="32"/>
      <c r="M186" s="32"/>
      <c r="N186" s="32"/>
    </row>
    <row r="187" spans="1:14" s="18" customFormat="1">
      <c r="A187" s="28"/>
      <c r="B187" s="29">
        <f t="shared" si="7"/>
        <v>313</v>
      </c>
      <c r="C187" s="33" t="s">
        <v>327</v>
      </c>
      <c r="D187" s="34">
        <v>42418</v>
      </c>
      <c r="E187" s="33" t="s">
        <v>328</v>
      </c>
      <c r="F187" s="43">
        <v>8314.67</v>
      </c>
      <c r="G187" s="32">
        <v>1.2224999999999999</v>
      </c>
      <c r="H187" s="32">
        <v>3.1212</v>
      </c>
      <c r="I187" s="32">
        <v>6.4458000000000002</v>
      </c>
      <c r="J187" s="32">
        <v>-0.30930000000000002</v>
      </c>
      <c r="K187" s="32">
        <v>-12.748200000000001</v>
      </c>
      <c r="L187" s="32"/>
      <c r="M187" s="32"/>
      <c r="N187" s="32"/>
    </row>
    <row r="188" spans="1:14" s="18" customFormat="1">
      <c r="A188" s="28"/>
      <c r="B188" s="29">
        <f t="shared" si="7"/>
        <v>312</v>
      </c>
      <c r="C188" s="33" t="s">
        <v>327</v>
      </c>
      <c r="D188" s="34">
        <v>42417</v>
      </c>
      <c r="E188" s="33" t="s">
        <v>351</v>
      </c>
      <c r="F188" s="43">
        <v>8214.25</v>
      </c>
      <c r="G188" s="32">
        <v>2.6499999999999999E-2</v>
      </c>
      <c r="H188" s="32">
        <v>1.8757999999999999</v>
      </c>
      <c r="I188" s="32">
        <v>5.8263999999999996</v>
      </c>
      <c r="J188" s="32">
        <v>-2.4367999999999999</v>
      </c>
      <c r="K188" s="32">
        <v>-13.8019</v>
      </c>
      <c r="L188" s="32"/>
      <c r="M188" s="32"/>
      <c r="N188" s="32"/>
    </row>
    <row r="189" spans="1:14" s="18" customFormat="1">
      <c r="A189" s="28"/>
      <c r="B189" s="29">
        <f t="shared" si="7"/>
        <v>311</v>
      </c>
      <c r="C189" s="33" t="s">
        <v>327</v>
      </c>
      <c r="D189" s="34">
        <v>42416</v>
      </c>
      <c r="E189" s="33" t="s">
        <v>350</v>
      </c>
      <c r="F189" s="43">
        <v>8212.07</v>
      </c>
      <c r="G189" s="32">
        <v>1.8045</v>
      </c>
      <c r="H189" s="32">
        <v>1.8488</v>
      </c>
      <c r="I189" s="32">
        <v>5.7983000000000002</v>
      </c>
      <c r="J189" s="32">
        <v>-1.0044999999999999</v>
      </c>
      <c r="K189" s="32">
        <v>-13.8248</v>
      </c>
      <c r="L189" s="32"/>
      <c r="M189" s="32"/>
      <c r="N189" s="32"/>
    </row>
    <row r="190" spans="1:14" s="18" customFormat="1">
      <c r="A190" s="28"/>
      <c r="B190" s="29">
        <f t="shared" si="7"/>
        <v>310</v>
      </c>
      <c r="C190" s="33" t="s">
        <v>327</v>
      </c>
      <c r="D190" s="34">
        <v>42415</v>
      </c>
      <c r="E190" s="33" t="s">
        <v>349</v>
      </c>
      <c r="F190" s="43">
        <v>8066.51</v>
      </c>
      <c r="G190" s="32">
        <v>4.3499999999999997E-2</v>
      </c>
      <c r="H190" s="32">
        <v>4.3499999999999997E-2</v>
      </c>
      <c r="I190" s="32">
        <v>3.9230999999999998</v>
      </c>
      <c r="J190" s="32">
        <v>-3.1573000000000002</v>
      </c>
      <c r="K190" s="32">
        <v>-15.3522</v>
      </c>
      <c r="L190" s="32"/>
      <c r="M190" s="32"/>
      <c r="N190" s="32"/>
    </row>
    <row r="191" spans="1:14" s="18" customFormat="1">
      <c r="A191" s="28"/>
      <c r="B191" s="29">
        <f t="shared" si="7"/>
        <v>309</v>
      </c>
      <c r="C191" s="33" t="s">
        <v>327</v>
      </c>
      <c r="D191" s="34">
        <v>42403</v>
      </c>
      <c r="E191" s="33" t="s">
        <v>351</v>
      </c>
      <c r="F191" s="43">
        <v>8063</v>
      </c>
      <c r="G191" s="32">
        <v>-0.83919999999999995</v>
      </c>
      <c r="H191" s="32">
        <v>-1.0092000000000001</v>
      </c>
      <c r="I191" s="32">
        <v>-3.2987000000000002</v>
      </c>
      <c r="J191" s="32">
        <v>-7.4621000000000004</v>
      </c>
      <c r="K191" s="32">
        <v>-14.665800000000001</v>
      </c>
      <c r="L191" s="32"/>
      <c r="M191" s="32"/>
      <c r="N191" s="32"/>
    </row>
    <row r="192" spans="1:14" s="18" customFormat="1">
      <c r="A192" s="28"/>
      <c r="B192" s="29">
        <f t="shared" si="7"/>
        <v>308</v>
      </c>
      <c r="C192" s="33" t="s">
        <v>327</v>
      </c>
      <c r="D192" s="34">
        <v>42402</v>
      </c>
      <c r="E192" s="33" t="s">
        <v>350</v>
      </c>
      <c r="F192" s="43">
        <v>8131.24</v>
      </c>
      <c r="G192" s="32">
        <v>-0.31530000000000002</v>
      </c>
      <c r="H192" s="32">
        <v>3.8650000000000002</v>
      </c>
      <c r="I192" s="32">
        <v>-2.4803000000000002</v>
      </c>
      <c r="J192" s="32">
        <v>-5.6128</v>
      </c>
      <c r="K192" s="32">
        <v>-13.377599999999999</v>
      </c>
      <c r="L192" s="32"/>
      <c r="M192" s="32"/>
      <c r="N192" s="32"/>
    </row>
    <row r="193" spans="1:14" s="18" customFormat="1">
      <c r="A193" s="28"/>
      <c r="B193" s="29">
        <f t="shared" si="7"/>
        <v>307</v>
      </c>
      <c r="C193" s="33" t="s">
        <v>327</v>
      </c>
      <c r="D193" s="34">
        <v>42401</v>
      </c>
      <c r="E193" s="33" t="s">
        <v>349</v>
      </c>
      <c r="F193" s="43">
        <v>8156.96</v>
      </c>
      <c r="G193" s="32">
        <v>0.14430000000000001</v>
      </c>
      <c r="H193" s="32">
        <v>3.3292999999999999</v>
      </c>
      <c r="I193" s="32">
        <v>-2.1718999999999999</v>
      </c>
      <c r="J193" s="32">
        <v>-4.6449999999999996</v>
      </c>
      <c r="K193" s="32">
        <v>-12.870799999999999</v>
      </c>
      <c r="L193" s="32"/>
      <c r="M193" s="32"/>
      <c r="N193" s="32"/>
    </row>
    <row r="194" spans="1:14" s="18" customFormat="1">
      <c r="A194" s="28"/>
      <c r="B194" s="29">
        <f t="shared" si="7"/>
        <v>306</v>
      </c>
      <c r="C194" s="33" t="s">
        <v>327</v>
      </c>
      <c r="D194" s="34">
        <v>42399</v>
      </c>
      <c r="E194" s="33" t="s">
        <v>361</v>
      </c>
      <c r="F194" s="43">
        <v>8145.21</v>
      </c>
      <c r="G194" s="32">
        <v>0.79959999999999998</v>
      </c>
      <c r="H194" s="32">
        <v>5.0156999999999998</v>
      </c>
      <c r="I194" s="32">
        <v>-2.3128000000000002</v>
      </c>
      <c r="J194" s="32">
        <v>-4.7824</v>
      </c>
      <c r="K194" s="32">
        <v>-12.9964</v>
      </c>
      <c r="L194" s="32"/>
      <c r="M194" s="32"/>
      <c r="N194" s="32"/>
    </row>
    <row r="195" spans="1:14" s="18" customFormat="1">
      <c r="A195" s="28"/>
      <c r="B195" s="29">
        <f t="shared" si="7"/>
        <v>305</v>
      </c>
      <c r="C195" s="33" t="s">
        <v>327</v>
      </c>
      <c r="D195" s="34">
        <v>42398</v>
      </c>
      <c r="E195" s="33" t="s">
        <v>352</v>
      </c>
      <c r="F195" s="44">
        <v>8080.6</v>
      </c>
      <c r="G195" s="32">
        <v>2.2201</v>
      </c>
      <c r="H195" s="32">
        <v>4.1826999999999996</v>
      </c>
      <c r="I195" s="32">
        <v>-2.5718999999999999</v>
      </c>
      <c r="J195" s="32">
        <v>-5.7225999999999999</v>
      </c>
      <c r="K195" s="32">
        <v>-14.281599999999999</v>
      </c>
      <c r="L195" s="32"/>
      <c r="M195" s="32"/>
      <c r="N195" s="32"/>
    </row>
    <row r="196" spans="1:14" s="18" customFormat="1">
      <c r="A196" s="28"/>
      <c r="B196" s="29">
        <f t="shared" si="7"/>
        <v>304</v>
      </c>
      <c r="C196" s="33" t="s">
        <v>327</v>
      </c>
      <c r="D196" s="34">
        <v>42397</v>
      </c>
      <c r="E196" s="33" t="s">
        <v>328</v>
      </c>
      <c r="F196" s="43">
        <v>7905.1</v>
      </c>
      <c r="G196" s="32">
        <v>0.70409999999999995</v>
      </c>
      <c r="H196" s="32">
        <v>3.1457000000000002</v>
      </c>
      <c r="I196" s="32">
        <v>-5.4242999999999997</v>
      </c>
      <c r="J196" s="32">
        <v>-8.7803000000000004</v>
      </c>
      <c r="K196" s="32">
        <v>-16.8841</v>
      </c>
      <c r="L196" s="32"/>
      <c r="M196" s="32"/>
      <c r="N196" s="32"/>
    </row>
    <row r="197" spans="1:14" s="18" customFormat="1">
      <c r="A197" s="28"/>
      <c r="B197" s="29">
        <f t="shared" ref="B197:B260" si="8">IF(C197="","",$B$3-ROW()+3)</f>
        <v>303</v>
      </c>
      <c r="C197" s="33" t="s">
        <v>327</v>
      </c>
      <c r="D197" s="34">
        <v>42396</v>
      </c>
      <c r="E197" s="33" t="s">
        <v>351</v>
      </c>
      <c r="F197" s="43">
        <v>7849.83</v>
      </c>
      <c r="G197" s="32">
        <v>0.27029999999999998</v>
      </c>
      <c r="H197" s="32">
        <v>1.9574</v>
      </c>
      <c r="I197" s="32">
        <v>-6.1393000000000004</v>
      </c>
      <c r="J197" s="32">
        <v>-9.7858000000000001</v>
      </c>
      <c r="K197" s="32">
        <v>-17.557700000000001</v>
      </c>
      <c r="L197" s="32"/>
      <c r="M197" s="32"/>
      <c r="N197" s="32"/>
    </row>
    <row r="198" spans="1:14" s="18" customFormat="1">
      <c r="A198" s="28"/>
      <c r="B198" s="29">
        <f t="shared" si="8"/>
        <v>302</v>
      </c>
      <c r="C198" s="33" t="s">
        <v>327</v>
      </c>
      <c r="D198" s="34">
        <v>42395</v>
      </c>
      <c r="E198" s="33" t="s">
        <v>350</v>
      </c>
      <c r="F198" s="43">
        <v>7828.67</v>
      </c>
      <c r="G198" s="32">
        <v>-0.82950000000000002</v>
      </c>
      <c r="H198" s="32">
        <v>-0.33379999999999999</v>
      </c>
      <c r="I198" s="32">
        <v>-6.3924000000000003</v>
      </c>
      <c r="J198" s="32">
        <v>-10.482100000000001</v>
      </c>
      <c r="K198" s="32">
        <v>-17.399000000000001</v>
      </c>
      <c r="L198" s="32"/>
      <c r="M198" s="32"/>
      <c r="N198" s="32"/>
    </row>
    <row r="199" spans="1:14" s="18" customFormat="1">
      <c r="A199" s="28"/>
      <c r="B199" s="29">
        <f t="shared" si="8"/>
        <v>301</v>
      </c>
      <c r="C199" s="33" t="s">
        <v>327</v>
      </c>
      <c r="D199" s="34">
        <v>42394</v>
      </c>
      <c r="E199" s="33" t="s">
        <v>349</v>
      </c>
      <c r="F199" s="43">
        <v>7894.15</v>
      </c>
      <c r="G199" s="32">
        <v>1.7787999999999999</v>
      </c>
      <c r="H199" s="32">
        <v>1.0622</v>
      </c>
      <c r="I199" s="32">
        <v>-5.6093999999999999</v>
      </c>
      <c r="J199" s="32">
        <v>-8.9887999999999995</v>
      </c>
      <c r="K199" s="32">
        <v>-16.648800000000001</v>
      </c>
      <c r="L199" s="32"/>
      <c r="M199" s="32"/>
      <c r="N199" s="32"/>
    </row>
    <row r="200" spans="1:14" s="18" customFormat="1">
      <c r="A200" s="28"/>
      <c r="B200" s="29">
        <f t="shared" si="8"/>
        <v>300</v>
      </c>
      <c r="C200" s="33" t="s">
        <v>327</v>
      </c>
      <c r="D200" s="34">
        <v>42391</v>
      </c>
      <c r="E200" s="33" t="s">
        <v>352</v>
      </c>
      <c r="F200" s="43">
        <v>7756.18</v>
      </c>
      <c r="G200" s="32">
        <v>1.2025999999999999</v>
      </c>
      <c r="H200" s="32">
        <v>-7.51E-2</v>
      </c>
      <c r="I200" s="32">
        <v>-6.4702000000000002</v>
      </c>
      <c r="J200" s="32">
        <v>-9.9006000000000007</v>
      </c>
      <c r="K200" s="32">
        <v>-17.219000000000001</v>
      </c>
      <c r="L200" s="32"/>
      <c r="M200" s="32"/>
      <c r="N200" s="32"/>
    </row>
    <row r="201" spans="1:14" s="18" customFormat="1">
      <c r="A201" s="28"/>
      <c r="B201" s="29">
        <f t="shared" si="8"/>
        <v>299</v>
      </c>
      <c r="C201" s="33" t="s">
        <v>327</v>
      </c>
      <c r="D201" s="34">
        <v>42390</v>
      </c>
      <c r="E201" s="33" t="s">
        <v>328</v>
      </c>
      <c r="F201" s="43">
        <v>7664.01</v>
      </c>
      <c r="G201" s="32">
        <v>-0.45600000000000002</v>
      </c>
      <c r="H201" s="32">
        <v>-1.0185</v>
      </c>
      <c r="I201" s="32">
        <v>-7.4637000000000002</v>
      </c>
      <c r="J201" s="32">
        <v>-10.979200000000001</v>
      </c>
      <c r="K201" s="32">
        <v>-17.765499999999999</v>
      </c>
      <c r="L201" s="32"/>
      <c r="M201" s="32"/>
      <c r="N201" s="32"/>
    </row>
    <row r="202" spans="1:14" s="18" customFormat="1">
      <c r="A202" s="28"/>
      <c r="B202" s="29">
        <f t="shared" si="8"/>
        <v>298</v>
      </c>
      <c r="C202" s="33" t="s">
        <v>327</v>
      </c>
      <c r="D202" s="34">
        <v>42389</v>
      </c>
      <c r="E202" s="33" t="s">
        <v>351</v>
      </c>
      <c r="F202" s="43">
        <v>7699.12</v>
      </c>
      <c r="G202" s="32">
        <v>-1.9830000000000001</v>
      </c>
      <c r="H202" s="32">
        <v>-1.6036999999999999</v>
      </c>
      <c r="I202" s="32">
        <v>-6.7601000000000004</v>
      </c>
      <c r="J202" s="32">
        <v>-11.0299</v>
      </c>
      <c r="K202" s="32">
        <v>-16.781500000000001</v>
      </c>
      <c r="L202" s="32"/>
      <c r="M202" s="32"/>
      <c r="N202" s="32"/>
    </row>
    <row r="203" spans="1:14" s="18" customFormat="1">
      <c r="A203" s="28"/>
      <c r="B203" s="29">
        <f t="shared" si="8"/>
        <v>297</v>
      </c>
      <c r="C203" s="33" t="s">
        <v>327</v>
      </c>
      <c r="D203" s="34">
        <v>42388</v>
      </c>
      <c r="E203" s="33" t="s">
        <v>350</v>
      </c>
      <c r="F203" s="43">
        <v>7854.88</v>
      </c>
      <c r="G203" s="32">
        <v>0.5595</v>
      </c>
      <c r="H203" s="32">
        <v>1.1127</v>
      </c>
      <c r="I203" s="32">
        <v>-4.8738000000000001</v>
      </c>
      <c r="J203" s="32">
        <v>-8.9975000000000005</v>
      </c>
      <c r="K203" s="32">
        <v>-14.3794</v>
      </c>
      <c r="L203" s="32"/>
      <c r="M203" s="32"/>
      <c r="N203" s="32"/>
    </row>
    <row r="204" spans="1:14" s="18" customFormat="1">
      <c r="A204" s="28"/>
      <c r="B204" s="29">
        <f t="shared" si="8"/>
        <v>296</v>
      </c>
      <c r="C204" s="33" t="s">
        <v>327</v>
      </c>
      <c r="D204" s="34">
        <v>42387</v>
      </c>
      <c r="E204" s="33" t="s">
        <v>349</v>
      </c>
      <c r="F204" s="43">
        <v>7811.18</v>
      </c>
      <c r="G204" s="32">
        <v>0.63349999999999995</v>
      </c>
      <c r="H204" s="32">
        <v>0.2923</v>
      </c>
      <c r="I204" s="32">
        <v>-5.4029999999999996</v>
      </c>
      <c r="J204" s="32">
        <v>-9.2247000000000003</v>
      </c>
      <c r="K204" s="32">
        <v>-14.522600000000001</v>
      </c>
      <c r="L204" s="32"/>
      <c r="M204" s="32"/>
      <c r="N204" s="32"/>
    </row>
    <row r="205" spans="1:14" s="18" customFormat="1">
      <c r="A205" s="28"/>
      <c r="B205" s="29">
        <f t="shared" si="8"/>
        <v>295</v>
      </c>
      <c r="C205" s="33" t="s">
        <v>327</v>
      </c>
      <c r="D205" s="34">
        <v>42384</v>
      </c>
      <c r="E205" s="33" t="s">
        <v>352</v>
      </c>
      <c r="F205" s="43">
        <v>7762.01</v>
      </c>
      <c r="G205" s="32">
        <v>0.24709999999999999</v>
      </c>
      <c r="H205" s="32">
        <v>-1.6716</v>
      </c>
      <c r="I205" s="32">
        <v>-3.8565</v>
      </c>
      <c r="J205" s="32">
        <v>-9.7600999999999996</v>
      </c>
      <c r="K205" s="32">
        <v>-15.308999999999999</v>
      </c>
      <c r="L205" s="32"/>
      <c r="M205" s="32"/>
      <c r="N205" s="32"/>
    </row>
    <row r="206" spans="1:14" s="18" customFormat="1">
      <c r="A206" s="28"/>
      <c r="B206" s="29">
        <f t="shared" si="8"/>
        <v>294</v>
      </c>
      <c r="C206" s="33" t="s">
        <v>327</v>
      </c>
      <c r="D206" s="34">
        <v>42383</v>
      </c>
      <c r="E206" s="33" t="s">
        <v>328</v>
      </c>
      <c r="F206" s="43">
        <v>7742.88</v>
      </c>
      <c r="G206" s="32">
        <v>-1.0445</v>
      </c>
      <c r="H206" s="32">
        <v>-1.3905000000000001</v>
      </c>
      <c r="I206" s="32">
        <v>-3.6976</v>
      </c>
      <c r="J206" s="32">
        <v>-9.1479999999999997</v>
      </c>
      <c r="K206" s="32">
        <v>-15.6571</v>
      </c>
      <c r="L206" s="32"/>
      <c r="M206" s="32"/>
      <c r="N206" s="32"/>
    </row>
    <row r="207" spans="1:14" s="18" customFormat="1">
      <c r="A207" s="28"/>
      <c r="B207" s="29">
        <f t="shared" si="8"/>
        <v>293</v>
      </c>
      <c r="C207" s="33" t="s">
        <v>327</v>
      </c>
      <c r="D207" s="34">
        <v>42382</v>
      </c>
      <c r="E207" s="33" t="s">
        <v>351</v>
      </c>
      <c r="F207" s="43">
        <v>7824.61</v>
      </c>
      <c r="G207" s="32">
        <v>0.72289999999999999</v>
      </c>
      <c r="H207" s="32">
        <v>-2.0748000000000002</v>
      </c>
      <c r="I207" s="32">
        <v>-3.5891999999999999</v>
      </c>
      <c r="J207" s="32">
        <v>-8.6755999999999993</v>
      </c>
      <c r="K207" s="32">
        <v>-15.242900000000001</v>
      </c>
      <c r="L207" s="32"/>
      <c r="M207" s="32"/>
      <c r="N207" s="32"/>
    </row>
    <row r="208" spans="1:14" s="18" customFormat="1">
      <c r="A208" s="28"/>
      <c r="B208" s="29">
        <f t="shared" si="8"/>
        <v>292</v>
      </c>
      <c r="C208" s="33" t="s">
        <v>327</v>
      </c>
      <c r="D208" s="34">
        <v>42381</v>
      </c>
      <c r="E208" s="33" t="s">
        <v>350</v>
      </c>
      <c r="F208" s="43">
        <v>7768.45</v>
      </c>
      <c r="G208" s="32">
        <v>-0.25640000000000002</v>
      </c>
      <c r="H208" s="32">
        <v>-3.7976000000000001</v>
      </c>
      <c r="I208" s="32">
        <v>-4.2812000000000001</v>
      </c>
      <c r="J208" s="32">
        <v>-9.3924000000000003</v>
      </c>
      <c r="K208" s="32">
        <v>-15.3607</v>
      </c>
      <c r="L208" s="32"/>
      <c r="M208" s="32"/>
      <c r="N208" s="32"/>
    </row>
    <row r="209" spans="1:14" s="18" customFormat="1">
      <c r="A209" s="28"/>
      <c r="B209" s="29">
        <f t="shared" si="8"/>
        <v>291</v>
      </c>
      <c r="C209" s="33" t="s">
        <v>327</v>
      </c>
      <c r="D209" s="34">
        <v>42380</v>
      </c>
      <c r="E209" s="33" t="s">
        <v>349</v>
      </c>
      <c r="F209" s="43">
        <v>7788.42</v>
      </c>
      <c r="G209" s="32">
        <v>-1.3371</v>
      </c>
      <c r="H209" s="32">
        <v>-4.0156999999999998</v>
      </c>
      <c r="I209" s="32">
        <v>-4.0350999999999999</v>
      </c>
      <c r="J209" s="32">
        <v>-7.7853000000000003</v>
      </c>
      <c r="K209" s="32">
        <v>-15.4864</v>
      </c>
      <c r="L209" s="32"/>
      <c r="M209" s="32"/>
      <c r="N209" s="32"/>
    </row>
    <row r="210" spans="1:14" s="18" customFormat="1">
      <c r="A210" s="28"/>
      <c r="B210" s="29">
        <f t="shared" si="8"/>
        <v>290</v>
      </c>
      <c r="C210" s="33" t="s">
        <v>327</v>
      </c>
      <c r="D210" s="34">
        <v>42377</v>
      </c>
      <c r="E210" s="33" t="s">
        <v>352</v>
      </c>
      <c r="F210" s="43">
        <v>7893.97</v>
      </c>
      <c r="G210" s="32">
        <v>0.53369999999999995</v>
      </c>
      <c r="H210" s="32">
        <v>-5.3261000000000003</v>
      </c>
      <c r="I210" s="32">
        <v>-5.3920000000000003</v>
      </c>
      <c r="J210" s="32">
        <v>-6.5355999999999996</v>
      </c>
      <c r="K210" s="32">
        <v>-14.549200000000001</v>
      </c>
      <c r="L210" s="32"/>
      <c r="M210" s="32"/>
      <c r="N210" s="32"/>
    </row>
    <row r="211" spans="1:14" s="18" customFormat="1">
      <c r="A211" s="28"/>
      <c r="B211" s="29">
        <f t="shared" si="8"/>
        <v>289</v>
      </c>
      <c r="C211" s="33" t="s">
        <v>327</v>
      </c>
      <c r="D211" s="34">
        <v>42376</v>
      </c>
      <c r="E211" s="33" t="s">
        <v>328</v>
      </c>
      <c r="F211" s="43">
        <v>7852.06</v>
      </c>
      <c r="G211" s="32">
        <v>-1.7312000000000001</v>
      </c>
      <c r="H211" s="32">
        <v>-5.8287000000000004</v>
      </c>
      <c r="I211" s="32">
        <v>-7.1233000000000004</v>
      </c>
      <c r="J211" s="32">
        <v>-7.5709999999999997</v>
      </c>
      <c r="K211" s="32">
        <v>-13.5244</v>
      </c>
      <c r="L211" s="32"/>
      <c r="M211" s="32"/>
      <c r="N211" s="32"/>
    </row>
    <row r="212" spans="1:14" s="18" customFormat="1">
      <c r="A212" s="28"/>
      <c r="B212" s="29">
        <f t="shared" si="8"/>
        <v>288</v>
      </c>
      <c r="C212" s="33" t="s">
        <v>327</v>
      </c>
      <c r="D212" s="34">
        <v>42375</v>
      </c>
      <c r="E212" s="33" t="s">
        <v>351</v>
      </c>
      <c r="F212" s="43">
        <v>7990.39</v>
      </c>
      <c r="G212" s="32">
        <v>-1.0490999999999999</v>
      </c>
      <c r="H212" s="32">
        <v>-3.4975999999999998</v>
      </c>
      <c r="I212" s="32">
        <v>-4.8606999999999996</v>
      </c>
      <c r="J212" s="32">
        <v>-4.8094999999999999</v>
      </c>
      <c r="K212" s="32">
        <v>-11.6922</v>
      </c>
      <c r="L212" s="32"/>
      <c r="M212" s="32"/>
      <c r="N212" s="32"/>
    </row>
    <row r="213" spans="1:14" s="18" customFormat="1">
      <c r="A213" s="28"/>
      <c r="B213" s="29">
        <f t="shared" si="8"/>
        <v>287</v>
      </c>
      <c r="C213" s="33" t="s">
        <v>327</v>
      </c>
      <c r="D213" s="34">
        <v>42374</v>
      </c>
      <c r="E213" s="33" t="s">
        <v>350</v>
      </c>
      <c r="F213" s="43">
        <v>8075.11</v>
      </c>
      <c r="G213" s="32">
        <v>-0.48249999999999998</v>
      </c>
      <c r="H213" s="32">
        <v>-2.6381000000000001</v>
      </c>
      <c r="I213" s="32">
        <v>-3.8519999999999999</v>
      </c>
      <c r="J213" s="32">
        <v>-3.3195000000000001</v>
      </c>
      <c r="K213" s="32">
        <v>-12.9285</v>
      </c>
      <c r="L213" s="32"/>
      <c r="M213" s="32"/>
      <c r="N213" s="32"/>
    </row>
    <row r="214" spans="1:14" s="18" customFormat="1">
      <c r="A214" s="28"/>
      <c r="B214" s="29">
        <f t="shared" si="8"/>
        <v>286</v>
      </c>
      <c r="C214" s="33" t="s">
        <v>327</v>
      </c>
      <c r="D214" s="34">
        <v>42373</v>
      </c>
      <c r="E214" s="33" t="s">
        <v>349</v>
      </c>
      <c r="F214" s="43">
        <v>8114.26</v>
      </c>
      <c r="G214" s="32">
        <v>-2.6840999999999999</v>
      </c>
      <c r="H214" s="32">
        <v>-2.9218999999999999</v>
      </c>
      <c r="I214" s="32">
        <v>-3.3858000000000001</v>
      </c>
      <c r="J214" s="32">
        <v>-2.2970999999999999</v>
      </c>
      <c r="K214" s="32">
        <v>-12.818</v>
      </c>
      <c r="L214" s="32"/>
      <c r="M214" s="32"/>
      <c r="N214" s="32"/>
    </row>
    <row r="215" spans="1:14" s="18" customFormat="1">
      <c r="A215" s="28"/>
      <c r="B215" s="29">
        <f t="shared" si="8"/>
        <v>285</v>
      </c>
      <c r="C215" s="33" t="s">
        <v>327</v>
      </c>
      <c r="D215" s="34">
        <v>42369</v>
      </c>
      <c r="E215" s="33" t="s">
        <v>328</v>
      </c>
      <c r="F215" s="43">
        <v>8338.06</v>
      </c>
      <c r="G215" s="32">
        <v>0.70130000000000003</v>
      </c>
      <c r="H215" s="32">
        <v>-0.30149999999999999</v>
      </c>
      <c r="I215" s="32">
        <v>0.20960000000000001</v>
      </c>
      <c r="J215" s="32">
        <v>1.9168000000000001</v>
      </c>
      <c r="K215" s="32">
        <v>-10.413399999999999</v>
      </c>
      <c r="L215" s="32"/>
      <c r="M215" s="32"/>
      <c r="N215" s="32"/>
    </row>
    <row r="216" spans="1:14" s="18" customFormat="1">
      <c r="A216" s="28"/>
      <c r="B216" s="29">
        <f t="shared" si="8"/>
        <v>284</v>
      </c>
      <c r="C216" s="33" t="s">
        <v>327</v>
      </c>
      <c r="D216" s="34">
        <v>42368</v>
      </c>
      <c r="E216" s="33" t="s">
        <v>351</v>
      </c>
      <c r="F216" s="43">
        <v>8279.99</v>
      </c>
      <c r="G216" s="32">
        <v>-0.1678</v>
      </c>
      <c r="H216" s="32">
        <v>-0.42949999999999999</v>
      </c>
      <c r="I216" s="32">
        <v>-0.48830000000000001</v>
      </c>
      <c r="J216" s="32">
        <v>1.2070000000000001</v>
      </c>
      <c r="K216" s="32">
        <v>-10.6646</v>
      </c>
      <c r="L216" s="32"/>
      <c r="M216" s="32"/>
      <c r="N216" s="32"/>
    </row>
    <row r="217" spans="1:14" s="18" customFormat="1">
      <c r="A217" s="28"/>
      <c r="B217" s="29">
        <f t="shared" si="8"/>
        <v>283</v>
      </c>
      <c r="C217" s="33" t="s">
        <v>327</v>
      </c>
      <c r="D217" s="34">
        <v>42367</v>
      </c>
      <c r="E217" s="33" t="s">
        <v>350</v>
      </c>
      <c r="F217" s="43">
        <v>8293.91</v>
      </c>
      <c r="G217" s="32">
        <v>-0.77259999999999995</v>
      </c>
      <c r="H217" s="32">
        <v>1.41E-2</v>
      </c>
      <c r="I217" s="32">
        <v>-1.2443</v>
      </c>
      <c r="J217" s="32">
        <v>1.9865999999999999</v>
      </c>
      <c r="K217" s="32">
        <v>-10.686400000000001</v>
      </c>
      <c r="L217" s="32"/>
      <c r="M217" s="32"/>
      <c r="N217" s="32"/>
    </row>
    <row r="218" spans="1:14" s="18" customFormat="1">
      <c r="A218" s="28"/>
      <c r="B218" s="29">
        <f t="shared" si="8"/>
        <v>282</v>
      </c>
      <c r="C218" s="33" t="s">
        <v>327</v>
      </c>
      <c r="D218" s="34">
        <v>42366</v>
      </c>
      <c r="E218" s="33" t="s">
        <v>349</v>
      </c>
      <c r="F218" s="43">
        <v>8358.49</v>
      </c>
      <c r="G218" s="32">
        <v>-5.7299999999999997E-2</v>
      </c>
      <c r="H218" s="32">
        <v>0.9214</v>
      </c>
      <c r="I218" s="32">
        <v>-0.47539999999999999</v>
      </c>
      <c r="J218" s="32">
        <v>2.7806999999999999</v>
      </c>
      <c r="K218" s="32">
        <v>-9.3292000000000002</v>
      </c>
      <c r="L218" s="32"/>
      <c r="M218" s="32"/>
      <c r="N218" s="32"/>
    </row>
    <row r="219" spans="1:14" s="18" customFormat="1">
      <c r="A219" s="28"/>
      <c r="B219" s="29">
        <f t="shared" si="8"/>
        <v>281</v>
      </c>
      <c r="C219" s="33" t="s">
        <v>327</v>
      </c>
      <c r="D219" s="34">
        <v>42363</v>
      </c>
      <c r="E219" s="33" t="s">
        <v>352</v>
      </c>
      <c r="F219" s="43">
        <v>8363.2800000000007</v>
      </c>
      <c r="G219" s="32">
        <v>0.46750000000000003</v>
      </c>
      <c r="H219" s="32">
        <v>1.2830999999999999</v>
      </c>
      <c r="I219" s="32">
        <v>-0.27260000000000001</v>
      </c>
      <c r="J219" s="32">
        <v>2.8395999999999999</v>
      </c>
      <c r="K219" s="32">
        <v>-8.6847999999999992</v>
      </c>
      <c r="L219" s="32"/>
      <c r="M219" s="32"/>
      <c r="N219" s="32"/>
    </row>
    <row r="220" spans="1:14" s="18" customFormat="1">
      <c r="A220" s="28"/>
      <c r="B220" s="29">
        <f t="shared" si="8"/>
        <v>280</v>
      </c>
      <c r="C220" s="33" t="s">
        <v>327</v>
      </c>
      <c r="D220" s="34">
        <v>42362</v>
      </c>
      <c r="E220" s="33" t="s">
        <v>328</v>
      </c>
      <c r="F220" s="43">
        <v>8324.36</v>
      </c>
      <c r="G220" s="32">
        <v>0.1041</v>
      </c>
      <c r="H220" s="32">
        <v>5.6300000000000003E-2</v>
      </c>
      <c r="I220" s="32">
        <v>-0.9022</v>
      </c>
      <c r="J220" s="32">
        <v>2.4777</v>
      </c>
      <c r="K220" s="32">
        <v>-9.3816000000000006</v>
      </c>
      <c r="L220" s="32"/>
      <c r="M220" s="32"/>
      <c r="N220" s="32"/>
    </row>
    <row r="221" spans="1:14" s="18" customFormat="1">
      <c r="A221" s="28"/>
      <c r="B221" s="29">
        <f t="shared" si="8"/>
        <v>279</v>
      </c>
      <c r="C221" s="33" t="s">
        <v>327</v>
      </c>
      <c r="D221" s="34">
        <v>42361</v>
      </c>
      <c r="E221" s="33" t="s">
        <v>351</v>
      </c>
      <c r="F221" s="43">
        <v>8315.7000000000007</v>
      </c>
      <c r="G221" s="32">
        <v>0.27689999999999998</v>
      </c>
      <c r="H221" s="32">
        <v>1.601</v>
      </c>
      <c r="I221" s="32">
        <v>-2.0038</v>
      </c>
      <c r="J221" s="32">
        <v>1.4925999999999999</v>
      </c>
      <c r="K221" s="32">
        <v>-8.5955999999999992</v>
      </c>
      <c r="L221" s="32"/>
      <c r="M221" s="32"/>
      <c r="N221" s="32"/>
    </row>
    <row r="222" spans="1:14" s="18" customFormat="1">
      <c r="A222" s="28"/>
      <c r="B222" s="29">
        <f t="shared" si="8"/>
        <v>278</v>
      </c>
      <c r="C222" s="33" t="s">
        <v>327</v>
      </c>
      <c r="D222" s="34">
        <v>42360</v>
      </c>
      <c r="E222" s="33" t="s">
        <v>350</v>
      </c>
      <c r="F222" s="44">
        <v>8292.74</v>
      </c>
      <c r="G222" s="32">
        <v>0.12759999999999999</v>
      </c>
      <c r="H222" s="32">
        <v>2.7172999999999998</v>
      </c>
      <c r="I222" s="32">
        <v>-2.0402</v>
      </c>
      <c r="J222" s="32">
        <v>-0.87460000000000004</v>
      </c>
      <c r="K222" s="32">
        <v>-8.8208000000000002</v>
      </c>
      <c r="L222" s="32"/>
      <c r="M222" s="32"/>
      <c r="N222" s="32"/>
    </row>
    <row r="223" spans="1:14" s="18" customFormat="1">
      <c r="A223" s="28"/>
      <c r="B223" s="29">
        <f t="shared" si="8"/>
        <v>277</v>
      </c>
      <c r="C223" s="33" t="s">
        <v>327</v>
      </c>
      <c r="D223" s="34">
        <v>42359</v>
      </c>
      <c r="E223" s="33" t="s">
        <v>349</v>
      </c>
      <c r="F223" s="43">
        <v>8282.17</v>
      </c>
      <c r="G223" s="32">
        <v>0.3009</v>
      </c>
      <c r="H223" s="32">
        <v>3.0099</v>
      </c>
      <c r="I223" s="32">
        <v>-2.1650999999999998</v>
      </c>
      <c r="J223" s="32">
        <v>-0.29920000000000002</v>
      </c>
      <c r="K223" s="32">
        <v>-7.9709000000000003</v>
      </c>
      <c r="L223" s="32"/>
      <c r="M223" s="32"/>
      <c r="N223" s="32"/>
    </row>
    <row r="224" spans="1:14" s="18" customFormat="1">
      <c r="A224" s="28"/>
      <c r="B224" s="29">
        <f t="shared" si="8"/>
        <v>276</v>
      </c>
      <c r="C224" s="33" t="s">
        <v>327</v>
      </c>
      <c r="D224" s="34">
        <v>42356</v>
      </c>
      <c r="E224" s="33" t="s">
        <v>352</v>
      </c>
      <c r="F224" s="43">
        <v>8257.32</v>
      </c>
      <c r="G224" s="32">
        <v>-0.74939999999999996</v>
      </c>
      <c r="H224" s="32">
        <v>1.7425999999999999</v>
      </c>
      <c r="I224" s="32">
        <v>-0.99690000000000001</v>
      </c>
      <c r="J224" s="32">
        <v>-2.4201999999999999</v>
      </c>
      <c r="K224" s="32">
        <v>-6.9977</v>
      </c>
      <c r="L224" s="32"/>
      <c r="M224" s="32"/>
      <c r="N224" s="32"/>
    </row>
    <row r="225" spans="1:14" s="18" customFormat="1">
      <c r="A225" s="28"/>
      <c r="B225" s="29">
        <f t="shared" si="8"/>
        <v>275</v>
      </c>
      <c r="C225" s="33" t="s">
        <v>327</v>
      </c>
      <c r="D225" s="34">
        <v>42355</v>
      </c>
      <c r="E225" s="33" t="s">
        <v>328</v>
      </c>
      <c r="F225" s="43">
        <v>8319.67</v>
      </c>
      <c r="G225" s="32">
        <v>1.6495</v>
      </c>
      <c r="H225" s="32">
        <v>1.2597</v>
      </c>
      <c r="I225" s="32">
        <v>-1.1847000000000001</v>
      </c>
      <c r="J225" s="32">
        <v>-1.4898</v>
      </c>
      <c r="K225" s="32">
        <v>-5.7618999999999998</v>
      </c>
      <c r="L225" s="32"/>
      <c r="M225" s="32"/>
      <c r="N225" s="32"/>
    </row>
    <row r="226" spans="1:14" s="18" customFormat="1">
      <c r="A226" s="28"/>
      <c r="B226" s="29">
        <f t="shared" si="8"/>
        <v>274</v>
      </c>
      <c r="C226" s="33" t="s">
        <v>327</v>
      </c>
      <c r="D226" s="34">
        <v>42354</v>
      </c>
      <c r="E226" s="33" t="s">
        <v>351</v>
      </c>
      <c r="F226" s="43">
        <v>8184.66</v>
      </c>
      <c r="G226" s="32">
        <v>1.3787</v>
      </c>
      <c r="H226" s="32">
        <v>-0.54630000000000001</v>
      </c>
      <c r="I226" s="32">
        <v>-1.3349</v>
      </c>
      <c r="J226" s="32">
        <v>-1.7834000000000001</v>
      </c>
      <c r="K226" s="32">
        <v>-8.5603999999999996</v>
      </c>
      <c r="L226" s="32"/>
      <c r="M226" s="32"/>
      <c r="N226" s="32"/>
    </row>
    <row r="227" spans="1:14" s="18" customFormat="1">
      <c r="A227" s="28"/>
      <c r="B227" s="29">
        <f t="shared" si="8"/>
        <v>273</v>
      </c>
      <c r="C227" s="33" t="s">
        <v>327</v>
      </c>
      <c r="D227" s="34">
        <v>42353</v>
      </c>
      <c r="E227" s="33" t="s">
        <v>350</v>
      </c>
      <c r="F227" s="43">
        <v>8073.35</v>
      </c>
      <c r="G227" s="32">
        <v>0.4128</v>
      </c>
      <c r="H227" s="32">
        <v>-3.242</v>
      </c>
      <c r="I227" s="32">
        <v>-3.0750999999999999</v>
      </c>
      <c r="J227" s="32">
        <v>-2.2593999999999999</v>
      </c>
      <c r="K227" s="32">
        <v>-10.1525</v>
      </c>
      <c r="L227" s="32"/>
      <c r="M227" s="32"/>
      <c r="N227" s="32"/>
    </row>
    <row r="228" spans="1:14" s="18" customFormat="1">
      <c r="A228" s="28"/>
      <c r="B228" s="29">
        <f t="shared" si="8"/>
        <v>272</v>
      </c>
      <c r="C228" s="33" t="s">
        <v>327</v>
      </c>
      <c r="D228" s="34">
        <v>42352</v>
      </c>
      <c r="E228" s="33" t="s">
        <v>349</v>
      </c>
      <c r="F228" s="43">
        <v>8040.16</v>
      </c>
      <c r="G228" s="32">
        <v>-0.93310000000000004</v>
      </c>
      <c r="H228" s="32">
        <v>-4.8982999999999999</v>
      </c>
      <c r="I228" s="32">
        <v>-3.4735999999999998</v>
      </c>
      <c r="J228" s="32">
        <v>-3.2153999999999998</v>
      </c>
      <c r="K228" s="32">
        <v>-10.9351</v>
      </c>
      <c r="L228" s="32"/>
      <c r="M228" s="32"/>
      <c r="N228" s="32"/>
    </row>
    <row r="229" spans="1:14" s="18" customFormat="1">
      <c r="A229" s="28"/>
      <c r="B229" s="29">
        <f t="shared" si="8"/>
        <v>271</v>
      </c>
      <c r="C229" s="33" t="s">
        <v>327</v>
      </c>
      <c r="D229" s="34">
        <v>42349</v>
      </c>
      <c r="E229" s="33" t="s">
        <v>352</v>
      </c>
      <c r="F229" s="43">
        <v>8115.89</v>
      </c>
      <c r="G229" s="32">
        <v>-1.2204999999999999</v>
      </c>
      <c r="H229" s="32">
        <v>-3.3662000000000001</v>
      </c>
      <c r="I229" s="32">
        <v>-3.5546000000000002</v>
      </c>
      <c r="J229" s="32">
        <v>-2.2865000000000002</v>
      </c>
      <c r="K229" s="32">
        <v>-9.9540000000000006</v>
      </c>
      <c r="L229" s="32"/>
      <c r="M229" s="32"/>
      <c r="N229" s="32"/>
    </row>
    <row r="230" spans="1:14" s="18" customFormat="1">
      <c r="A230" s="28"/>
      <c r="B230" s="29">
        <f t="shared" si="8"/>
        <v>270</v>
      </c>
      <c r="C230" s="33" t="s">
        <v>327</v>
      </c>
      <c r="D230" s="34">
        <v>42348</v>
      </c>
      <c r="E230" s="33" t="s">
        <v>328</v>
      </c>
      <c r="F230" s="43">
        <v>8216.17</v>
      </c>
      <c r="G230" s="32">
        <v>-0.16339999999999999</v>
      </c>
      <c r="H230" s="32">
        <v>-2.8370000000000002</v>
      </c>
      <c r="I230" s="32">
        <v>-3.7570000000000001</v>
      </c>
      <c r="J230" s="32">
        <v>-0.63490000000000002</v>
      </c>
      <c r="K230" s="32">
        <v>-9.0341000000000005</v>
      </c>
      <c r="L230" s="32"/>
      <c r="M230" s="32"/>
      <c r="N230" s="32"/>
    </row>
    <row r="231" spans="1:14" s="18" customFormat="1">
      <c r="A231" s="28"/>
      <c r="B231" s="29">
        <f t="shared" si="8"/>
        <v>269</v>
      </c>
      <c r="C231" s="33" t="s">
        <v>327</v>
      </c>
      <c r="D231" s="34">
        <v>42347</v>
      </c>
      <c r="E231" s="33" t="s">
        <v>351</v>
      </c>
      <c r="F231" s="43">
        <v>8229.6200000000008</v>
      </c>
      <c r="G231" s="32">
        <v>-1.3692</v>
      </c>
      <c r="H231" s="32">
        <v>-2.6932999999999998</v>
      </c>
      <c r="I231" s="32">
        <v>-4.7770999999999999</v>
      </c>
      <c r="J231" s="32">
        <v>-0.69130000000000003</v>
      </c>
      <c r="K231" s="32">
        <v>-9.8507999999999996</v>
      </c>
      <c r="L231" s="32"/>
      <c r="M231" s="32"/>
      <c r="N231" s="32"/>
    </row>
    <row r="232" spans="1:14" s="18" customFormat="1">
      <c r="A232" s="28"/>
      <c r="B232" s="29">
        <f t="shared" si="8"/>
        <v>268</v>
      </c>
      <c r="C232" s="33" t="s">
        <v>327</v>
      </c>
      <c r="D232" s="34">
        <v>42346</v>
      </c>
      <c r="E232" s="33" t="s">
        <v>350</v>
      </c>
      <c r="F232" s="43">
        <v>8343.86</v>
      </c>
      <c r="G232" s="32">
        <v>-1.306</v>
      </c>
      <c r="H232" s="32">
        <v>-1.4113</v>
      </c>
      <c r="I232" s="32">
        <v>-4.0225999999999997</v>
      </c>
      <c r="J232" s="32">
        <v>4.2789000000000001</v>
      </c>
      <c r="K232" s="32">
        <v>-9.1803000000000008</v>
      </c>
      <c r="L232" s="32"/>
      <c r="M232" s="32"/>
      <c r="N232" s="32"/>
    </row>
    <row r="233" spans="1:14" s="18" customFormat="1">
      <c r="A233" s="28"/>
      <c r="B233" s="29">
        <f t="shared" si="8"/>
        <v>267</v>
      </c>
      <c r="C233" s="33" t="s">
        <v>327</v>
      </c>
      <c r="D233" s="34">
        <v>42345</v>
      </c>
      <c r="E233" s="33" t="s">
        <v>349</v>
      </c>
      <c r="F233" s="43">
        <v>8454.27</v>
      </c>
      <c r="G233" s="32">
        <v>0.66279999999999994</v>
      </c>
      <c r="H233" s="32">
        <v>1.6064000000000001</v>
      </c>
      <c r="I233" s="32">
        <v>-2.7524999999999999</v>
      </c>
      <c r="J233" s="32">
        <v>5.8564999999999996</v>
      </c>
      <c r="K233" s="32">
        <v>-8.1712000000000007</v>
      </c>
      <c r="L233" s="32"/>
      <c r="M233" s="32"/>
      <c r="N233" s="32"/>
    </row>
    <row r="234" spans="1:14" s="18" customFormat="1">
      <c r="A234" s="28"/>
      <c r="B234" s="29">
        <f t="shared" si="8"/>
        <v>266</v>
      </c>
      <c r="C234" s="33" t="s">
        <v>327</v>
      </c>
      <c r="D234" s="34">
        <v>42342</v>
      </c>
      <c r="E234" s="33" t="s">
        <v>352</v>
      </c>
      <c r="F234" s="43">
        <v>8398.6</v>
      </c>
      <c r="G234" s="32">
        <v>-0.67949999999999999</v>
      </c>
      <c r="H234" s="32">
        <v>2.5000000000000001E-3</v>
      </c>
      <c r="I234" s="32">
        <v>-5.1757</v>
      </c>
      <c r="J234" s="32">
        <v>4.9749999999999996</v>
      </c>
      <c r="K234" s="32">
        <v>-8.9591999999999992</v>
      </c>
      <c r="L234" s="32"/>
      <c r="M234" s="32"/>
      <c r="N234" s="32"/>
    </row>
    <row r="235" spans="1:14" s="18" customFormat="1">
      <c r="A235" s="28"/>
      <c r="B235" s="29">
        <f t="shared" si="8"/>
        <v>265</v>
      </c>
      <c r="C235" s="33" t="s">
        <v>327</v>
      </c>
      <c r="D235" s="34">
        <v>42341</v>
      </c>
      <c r="E235" s="33" t="s">
        <v>328</v>
      </c>
      <c r="F235" s="43">
        <v>8456.06</v>
      </c>
      <c r="G235" s="32">
        <v>-1.5800000000000002E-2</v>
      </c>
      <c r="H235" s="32">
        <v>-0.33979999999999999</v>
      </c>
      <c r="I235" s="32">
        <v>-2.9510000000000001</v>
      </c>
      <c r="J235" s="32">
        <v>4.4484000000000004</v>
      </c>
      <c r="K235" s="32">
        <v>-7.8383000000000003</v>
      </c>
      <c r="L235" s="32"/>
      <c r="M235" s="32"/>
      <c r="N235" s="32"/>
    </row>
    <row r="236" spans="1:14" s="18" customFormat="1">
      <c r="A236" s="28"/>
      <c r="B236" s="29">
        <f t="shared" si="8"/>
        <v>264</v>
      </c>
      <c r="C236" s="33" t="s">
        <v>327</v>
      </c>
      <c r="D236" s="34">
        <v>42340</v>
      </c>
      <c r="E236" s="33" t="s">
        <v>351</v>
      </c>
      <c r="F236" s="43">
        <v>8457.4</v>
      </c>
      <c r="G236" s="32">
        <v>-6.9699999999999998E-2</v>
      </c>
      <c r="H236" s="32">
        <v>0.84989999999999999</v>
      </c>
      <c r="I236" s="32">
        <v>-1.8267</v>
      </c>
      <c r="J236" s="32">
        <v>5.2534999999999998</v>
      </c>
      <c r="K236" s="32">
        <v>-6.3906000000000001</v>
      </c>
      <c r="L236" s="32"/>
      <c r="M236" s="32"/>
      <c r="N236" s="32"/>
    </row>
    <row r="237" spans="1:14" s="18" customFormat="1">
      <c r="A237" s="28"/>
      <c r="B237" s="29">
        <f t="shared" si="8"/>
        <v>263</v>
      </c>
      <c r="C237" s="33" t="s">
        <v>327</v>
      </c>
      <c r="D237" s="34">
        <v>42339</v>
      </c>
      <c r="E237" s="33" t="s">
        <v>350</v>
      </c>
      <c r="F237" s="43">
        <v>8463.2999999999993</v>
      </c>
      <c r="G237" s="32">
        <v>1.7149000000000001</v>
      </c>
      <c r="H237" s="32">
        <v>0.75190000000000001</v>
      </c>
      <c r="I237" s="32">
        <v>-1.0638000000000001</v>
      </c>
      <c r="J237" s="32">
        <v>5.5598000000000001</v>
      </c>
      <c r="K237" s="32">
        <v>-7.1772</v>
      </c>
      <c r="L237" s="32"/>
      <c r="M237" s="32"/>
      <c r="N237" s="32"/>
    </row>
    <row r="238" spans="1:14" s="18" customFormat="1">
      <c r="A238" s="28"/>
      <c r="B238" s="29">
        <f t="shared" si="8"/>
        <v>262</v>
      </c>
      <c r="C238" s="33" t="s">
        <v>327</v>
      </c>
      <c r="D238" s="34">
        <v>42338</v>
      </c>
      <c r="E238" s="33" t="s">
        <v>349</v>
      </c>
      <c r="F238" s="43">
        <v>8320.61</v>
      </c>
      <c r="G238" s="32">
        <v>-0.92620000000000002</v>
      </c>
      <c r="H238" s="32">
        <v>-1.9458</v>
      </c>
      <c r="I238" s="32">
        <v>-2.7319</v>
      </c>
      <c r="J238" s="32">
        <v>1.7824</v>
      </c>
      <c r="K238" s="32">
        <v>-9.4319000000000006</v>
      </c>
      <c r="L238" s="32"/>
      <c r="M238" s="32"/>
      <c r="N238" s="32"/>
    </row>
    <row r="239" spans="1:14" s="18" customFormat="1">
      <c r="A239" s="28"/>
      <c r="B239" s="29">
        <f t="shared" si="8"/>
        <v>261</v>
      </c>
      <c r="C239" s="33" t="s">
        <v>327</v>
      </c>
      <c r="D239" s="34">
        <v>42335</v>
      </c>
      <c r="E239" s="33" t="s">
        <v>352</v>
      </c>
      <c r="F239" s="43">
        <v>8398.4</v>
      </c>
      <c r="G239" s="32">
        <v>-1.0195000000000001</v>
      </c>
      <c r="H239" s="32">
        <v>-0.79200000000000004</v>
      </c>
      <c r="I239" s="32">
        <v>-3.4813000000000001</v>
      </c>
      <c r="J239" s="32">
        <v>7.3342000000000001</v>
      </c>
      <c r="K239" s="32">
        <v>-8.3673000000000002</v>
      </c>
      <c r="L239" s="32"/>
      <c r="M239" s="32"/>
      <c r="N239" s="32"/>
    </row>
    <row r="240" spans="1:14" s="18" customFormat="1">
      <c r="A240" s="28"/>
      <c r="B240" s="29">
        <f t="shared" si="8"/>
        <v>260</v>
      </c>
      <c r="C240" s="33" t="s">
        <v>327</v>
      </c>
      <c r="D240" s="34">
        <v>42334</v>
      </c>
      <c r="E240" s="33" t="s">
        <v>328</v>
      </c>
      <c r="F240" s="43">
        <v>8484.9</v>
      </c>
      <c r="G240" s="32">
        <v>1.1778</v>
      </c>
      <c r="H240" s="32">
        <v>9.0899999999999995E-2</v>
      </c>
      <c r="I240" s="32">
        <v>-2.9782000000000002</v>
      </c>
      <c r="J240" s="32">
        <v>9.9710999999999999</v>
      </c>
      <c r="K240" s="32">
        <v>-6.9878999999999998</v>
      </c>
      <c r="L240" s="32"/>
      <c r="M240" s="32"/>
      <c r="N240" s="32"/>
    </row>
    <row r="241" spans="1:14" s="18" customFormat="1">
      <c r="A241" s="28"/>
      <c r="B241" s="29">
        <f t="shared" si="8"/>
        <v>259</v>
      </c>
      <c r="C241" s="33" t="s">
        <v>327</v>
      </c>
      <c r="D241" s="34">
        <v>42333</v>
      </c>
      <c r="E241" s="33" t="s">
        <v>351</v>
      </c>
      <c r="F241" s="43">
        <v>8386.1299999999992</v>
      </c>
      <c r="G241" s="32">
        <v>-0.1668</v>
      </c>
      <c r="H241" s="32">
        <v>0.54759999999999998</v>
      </c>
      <c r="I241" s="32">
        <v>-3.3166000000000002</v>
      </c>
      <c r="J241" s="32">
        <v>9.2567000000000004</v>
      </c>
      <c r="K241" s="32">
        <v>-8.0085999999999995</v>
      </c>
      <c r="L241" s="32"/>
      <c r="M241" s="32"/>
      <c r="N241" s="32"/>
    </row>
    <row r="242" spans="1:14" s="18" customFormat="1">
      <c r="A242" s="28"/>
      <c r="B242" s="29">
        <f t="shared" si="8"/>
        <v>258</v>
      </c>
      <c r="C242" s="33" t="s">
        <v>327</v>
      </c>
      <c r="D242" s="34">
        <v>42332</v>
      </c>
      <c r="E242" s="33" t="s">
        <v>350</v>
      </c>
      <c r="F242" s="43">
        <v>8400.14</v>
      </c>
      <c r="G242" s="32">
        <v>-1.0085999999999999</v>
      </c>
      <c r="H242" s="32">
        <v>-0.22889999999999999</v>
      </c>
      <c r="I242" s="32">
        <v>-3.1551</v>
      </c>
      <c r="J242" s="32">
        <v>13.3573</v>
      </c>
      <c r="K242" s="32">
        <v>-7.9165000000000001</v>
      </c>
      <c r="L242" s="32"/>
      <c r="M242" s="32"/>
      <c r="N242" s="32"/>
    </row>
    <row r="243" spans="1:14" s="18" customFormat="1">
      <c r="A243" s="28"/>
      <c r="B243" s="29">
        <f t="shared" si="8"/>
        <v>257</v>
      </c>
      <c r="C243" s="33" t="s">
        <v>327</v>
      </c>
      <c r="D243" s="34">
        <v>42331</v>
      </c>
      <c r="E243" s="33" t="s">
        <v>349</v>
      </c>
      <c r="F243" s="43">
        <v>8485.73</v>
      </c>
      <c r="G243" s="32">
        <v>0.23960000000000001</v>
      </c>
      <c r="H243" s="32">
        <v>2.2945000000000002</v>
      </c>
      <c r="I243" s="32">
        <v>-2.1682999999999999</v>
      </c>
      <c r="J243" s="32">
        <v>8.9742999999999995</v>
      </c>
      <c r="K243" s="32">
        <v>-6.6631</v>
      </c>
      <c r="L243" s="32"/>
      <c r="M243" s="32"/>
      <c r="N243" s="32"/>
    </row>
    <row r="244" spans="1:14" s="18" customFormat="1">
      <c r="A244" s="28"/>
      <c r="B244" s="29">
        <f t="shared" si="8"/>
        <v>256</v>
      </c>
      <c r="C244" s="33" t="s">
        <v>327</v>
      </c>
      <c r="D244" s="34">
        <v>42328</v>
      </c>
      <c r="E244" s="33" t="s">
        <v>352</v>
      </c>
      <c r="F244" s="43">
        <v>8465.4500000000007</v>
      </c>
      <c r="G244" s="32">
        <v>-0.1386</v>
      </c>
      <c r="H244" s="32">
        <v>1.6322000000000001</v>
      </c>
      <c r="I244" s="32">
        <v>-2.1741999999999999</v>
      </c>
      <c r="J244" s="32">
        <v>5.4253</v>
      </c>
      <c r="K244" s="32">
        <v>-6.7564000000000002</v>
      </c>
      <c r="L244" s="32"/>
      <c r="M244" s="32"/>
      <c r="N244" s="32"/>
    </row>
    <row r="245" spans="1:14" s="18" customFormat="1">
      <c r="A245" s="28"/>
      <c r="B245" s="29">
        <f t="shared" si="8"/>
        <v>255</v>
      </c>
      <c r="C245" s="33" t="s">
        <v>327</v>
      </c>
      <c r="D245" s="34">
        <v>42327</v>
      </c>
      <c r="E245" s="33" t="s">
        <v>328</v>
      </c>
      <c r="F245" s="43">
        <v>8477.2000000000007</v>
      </c>
      <c r="G245" s="32">
        <v>1.6394</v>
      </c>
      <c r="H245" s="32">
        <v>0.5827</v>
      </c>
      <c r="I245" s="32">
        <v>-1.7877000000000001</v>
      </c>
      <c r="J245" s="32">
        <v>5.6765999999999996</v>
      </c>
      <c r="K245" s="32">
        <v>-5.4225000000000003</v>
      </c>
      <c r="L245" s="32"/>
      <c r="M245" s="32"/>
      <c r="N245" s="32"/>
    </row>
    <row r="246" spans="1:14" s="18" customFormat="1">
      <c r="A246" s="28"/>
      <c r="B246" s="29">
        <f t="shared" si="8"/>
        <v>254</v>
      </c>
      <c r="C246" s="33" t="s">
        <v>327</v>
      </c>
      <c r="D246" s="34">
        <v>42326</v>
      </c>
      <c r="E246" s="33" t="s">
        <v>351</v>
      </c>
      <c r="F246" s="43">
        <v>8340.4699999999993</v>
      </c>
      <c r="G246" s="32">
        <v>-0.93769999999999998</v>
      </c>
      <c r="H246" s="32">
        <v>-0.88590000000000002</v>
      </c>
      <c r="I246" s="32">
        <v>-3.0737000000000001</v>
      </c>
      <c r="J246" s="32">
        <v>1.9964</v>
      </c>
      <c r="K246" s="32">
        <v>-5.8537999999999997</v>
      </c>
      <c r="L246" s="32"/>
      <c r="M246" s="32"/>
      <c r="N246" s="32"/>
    </row>
    <row r="247" spans="1:14">
      <c r="A247" s="28"/>
      <c r="B247" s="29">
        <f t="shared" si="8"/>
        <v>253</v>
      </c>
      <c r="C247" s="33" t="s">
        <v>327</v>
      </c>
      <c r="D247" s="34">
        <v>42325</v>
      </c>
      <c r="E247" s="33" t="s">
        <v>350</v>
      </c>
      <c r="F247" s="43">
        <v>8419.42</v>
      </c>
      <c r="G247" s="32">
        <v>1.4950000000000001</v>
      </c>
      <c r="H247" s="32">
        <v>-1.3763000000000001</v>
      </c>
      <c r="I247" s="32">
        <v>-2.1562000000000001</v>
      </c>
      <c r="J247" s="32">
        <v>2.5081000000000002</v>
      </c>
      <c r="K247" s="32">
        <v>-5.2335000000000003</v>
      </c>
      <c r="L247" s="32"/>
      <c r="M247" s="32"/>
      <c r="N247" s="32"/>
    </row>
    <row r="248" spans="1:14">
      <c r="A248" s="28"/>
      <c r="B248" s="29">
        <f t="shared" si="8"/>
        <v>252</v>
      </c>
      <c r="C248" s="33" t="s">
        <v>327</v>
      </c>
      <c r="D248" s="34">
        <v>42324</v>
      </c>
      <c r="E248" s="33" t="s">
        <v>349</v>
      </c>
      <c r="F248" s="43">
        <v>8295.4</v>
      </c>
      <c r="G248" s="32">
        <v>-0.40939999999999999</v>
      </c>
      <c r="H248" s="32">
        <v>-4.016</v>
      </c>
      <c r="I248" s="32">
        <v>-3.5973999999999999</v>
      </c>
      <c r="J248" s="32">
        <v>-0.1232</v>
      </c>
      <c r="K248" s="32">
        <v>-7.6531000000000002</v>
      </c>
      <c r="L248" s="32"/>
      <c r="M248" s="32"/>
      <c r="N248" s="32"/>
    </row>
    <row r="249" spans="1:14">
      <c r="A249" s="28"/>
      <c r="B249" s="29">
        <f t="shared" si="8"/>
        <v>251</v>
      </c>
      <c r="C249" s="33" t="s">
        <v>327</v>
      </c>
      <c r="D249" s="34">
        <v>42321</v>
      </c>
      <c r="E249" s="33" t="s">
        <v>352</v>
      </c>
      <c r="F249" s="43">
        <v>8329.5</v>
      </c>
      <c r="G249" s="32">
        <v>-1.1698</v>
      </c>
      <c r="H249" s="32">
        <v>-4.1878000000000002</v>
      </c>
      <c r="I249" s="32">
        <v>-2.7827000000000002</v>
      </c>
      <c r="J249" s="32">
        <v>0.21379999999999999</v>
      </c>
      <c r="K249" s="32">
        <v>-7.2507000000000001</v>
      </c>
      <c r="L249" s="32"/>
      <c r="M249" s="32"/>
      <c r="N249" s="32"/>
    </row>
    <row r="250" spans="1:14">
      <c r="A250" s="28"/>
      <c r="B250" s="29">
        <f t="shared" si="8"/>
        <v>250</v>
      </c>
      <c r="C250" s="33" t="s">
        <v>327</v>
      </c>
      <c r="D250" s="34">
        <v>42320</v>
      </c>
      <c r="E250" s="33" t="s">
        <v>328</v>
      </c>
      <c r="F250" s="43">
        <v>8428.09</v>
      </c>
      <c r="G250" s="32">
        <v>0.15540000000000001</v>
      </c>
      <c r="H250" s="32">
        <v>-4.7693000000000003</v>
      </c>
      <c r="I250" s="32">
        <v>-1.6984999999999999</v>
      </c>
      <c r="J250" s="32">
        <v>1.7472000000000001</v>
      </c>
      <c r="K250" s="32">
        <v>-5.5034000000000001</v>
      </c>
      <c r="L250" s="32"/>
      <c r="M250" s="32"/>
      <c r="N250" s="32"/>
    </row>
    <row r="251" spans="1:14">
      <c r="A251" s="28"/>
      <c r="B251" s="29">
        <f t="shared" si="8"/>
        <v>249</v>
      </c>
      <c r="C251" s="33" t="s">
        <v>327</v>
      </c>
      <c r="D251" s="34">
        <v>42319</v>
      </c>
      <c r="E251" s="33" t="s">
        <v>351</v>
      </c>
      <c r="F251" s="43">
        <v>8415.01</v>
      </c>
      <c r="G251" s="32">
        <v>-1.4278</v>
      </c>
      <c r="H251" s="32">
        <v>-4.9904999999999999</v>
      </c>
      <c r="I251" s="32">
        <v>-0.36630000000000001</v>
      </c>
      <c r="J251" s="32">
        <v>0.24879999999999999</v>
      </c>
      <c r="K251" s="32">
        <v>-6.8531000000000004</v>
      </c>
      <c r="L251" s="32"/>
      <c r="M251" s="32"/>
      <c r="N251" s="32"/>
    </row>
    <row r="252" spans="1:14">
      <c r="A252" s="28"/>
      <c r="B252" s="29">
        <f t="shared" si="8"/>
        <v>248</v>
      </c>
      <c r="C252" s="33" t="s">
        <v>327</v>
      </c>
      <c r="D252" s="34">
        <v>42318</v>
      </c>
      <c r="E252" s="33" t="s">
        <v>350</v>
      </c>
      <c r="F252" s="43">
        <v>8536.9</v>
      </c>
      <c r="G252" s="32">
        <v>-1.2216</v>
      </c>
      <c r="H252" s="32">
        <v>-2.0232999999999999</v>
      </c>
      <c r="I252" s="32">
        <v>1.0768</v>
      </c>
      <c r="J252" s="32">
        <v>0.82769999999999999</v>
      </c>
      <c r="K252" s="32">
        <v>-5.6692</v>
      </c>
      <c r="L252" s="32"/>
      <c r="M252" s="32"/>
      <c r="N252" s="32"/>
    </row>
    <row r="253" spans="1:14">
      <c r="A253" s="28"/>
      <c r="B253" s="29">
        <f t="shared" si="8"/>
        <v>247</v>
      </c>
      <c r="C253" s="33" t="s">
        <v>327</v>
      </c>
      <c r="D253" s="34">
        <v>42317</v>
      </c>
      <c r="E253" s="33" t="s">
        <v>349</v>
      </c>
      <c r="F253" s="43">
        <v>8642.48</v>
      </c>
      <c r="G253" s="32">
        <v>-0.5877</v>
      </c>
      <c r="H253" s="32">
        <v>0.32169999999999999</v>
      </c>
      <c r="I253" s="32">
        <v>2.3269000000000002</v>
      </c>
      <c r="J253" s="32">
        <v>2.3715000000000002</v>
      </c>
      <c r="K253" s="32">
        <v>-3.0308000000000002</v>
      </c>
      <c r="L253" s="32"/>
      <c r="M253" s="32"/>
      <c r="N253" s="32"/>
    </row>
    <row r="254" spans="1:14">
      <c r="A254" s="28"/>
      <c r="B254" s="29">
        <f t="shared" si="8"/>
        <v>246</v>
      </c>
      <c r="C254" s="33" t="s">
        <v>327</v>
      </c>
      <c r="D254" s="34">
        <v>42314</v>
      </c>
      <c r="E254" s="33" t="s">
        <v>352</v>
      </c>
      <c r="F254" s="43">
        <v>8693.57</v>
      </c>
      <c r="G254" s="32">
        <v>-1.7696000000000001</v>
      </c>
      <c r="H254" s="32">
        <v>1.6279999999999999</v>
      </c>
      <c r="I254" s="32">
        <v>3.5676999999999999</v>
      </c>
      <c r="J254" s="32">
        <v>2.8881000000000001</v>
      </c>
      <c r="K254" s="32">
        <v>-2.2206000000000001</v>
      </c>
      <c r="L254" s="32"/>
      <c r="M254" s="32"/>
      <c r="N254" s="32"/>
    </row>
    <row r="255" spans="1:14">
      <c r="A255" s="28"/>
      <c r="B255" s="29">
        <f t="shared" si="8"/>
        <v>245</v>
      </c>
      <c r="C255" s="33" t="s">
        <v>327</v>
      </c>
      <c r="D255" s="34">
        <v>42313</v>
      </c>
      <c r="E255" s="33" t="s">
        <v>328</v>
      </c>
      <c r="F255" s="43">
        <v>8850.18</v>
      </c>
      <c r="G255" s="32">
        <v>-7.7200000000000005E-2</v>
      </c>
      <c r="H255" s="32">
        <v>3.2563</v>
      </c>
      <c r="I255" s="32">
        <v>5.9603000000000002</v>
      </c>
      <c r="J255" s="32">
        <v>3.6049000000000002</v>
      </c>
      <c r="K255" s="32">
        <v>-1.2542</v>
      </c>
      <c r="L255" s="32"/>
      <c r="M255" s="32"/>
      <c r="N255" s="32"/>
    </row>
    <row r="256" spans="1:14">
      <c r="A256" s="28"/>
      <c r="B256" s="29">
        <f t="shared" si="8"/>
        <v>244</v>
      </c>
      <c r="C256" s="33" t="s">
        <v>327</v>
      </c>
      <c r="D256" s="34">
        <v>42312</v>
      </c>
      <c r="E256" s="33" t="s">
        <v>351</v>
      </c>
      <c r="F256" s="43">
        <v>8857.02</v>
      </c>
      <c r="G256" s="32">
        <v>1.6507000000000001</v>
      </c>
      <c r="H256" s="32">
        <v>2.2044000000000001</v>
      </c>
      <c r="I256" s="32">
        <v>6.6464999999999996</v>
      </c>
      <c r="J256" s="32">
        <v>4.0675999999999997</v>
      </c>
      <c r="K256" s="32">
        <v>-1.4701</v>
      </c>
      <c r="L256" s="32"/>
      <c r="M256" s="32"/>
      <c r="N256" s="32"/>
    </row>
    <row r="257" spans="2:14">
      <c r="B257" s="29">
        <f t="shared" si="8"/>
        <v>243</v>
      </c>
      <c r="C257" s="33" t="s">
        <v>327</v>
      </c>
      <c r="D257" s="34">
        <v>42311</v>
      </c>
      <c r="E257" s="33" t="s">
        <v>350</v>
      </c>
      <c r="F257" s="43">
        <v>8713.19</v>
      </c>
      <c r="G257" s="32">
        <v>1.1425000000000001</v>
      </c>
      <c r="H257" s="32">
        <v>0.13650000000000001</v>
      </c>
      <c r="I257" s="32">
        <v>4.9146999999999998</v>
      </c>
      <c r="J257" s="32">
        <v>2.2149000000000001</v>
      </c>
      <c r="K257" s="32">
        <v>-3.2389000000000001</v>
      </c>
      <c r="L257" s="32"/>
      <c r="M257" s="32"/>
      <c r="N257" s="32"/>
    </row>
    <row r="258" spans="2:14">
      <c r="B258" s="29">
        <f t="shared" si="8"/>
        <v>242</v>
      </c>
      <c r="C258" s="33" t="s">
        <v>327</v>
      </c>
      <c r="D258" s="34">
        <v>42310</v>
      </c>
      <c r="E258" s="33" t="s">
        <v>349</v>
      </c>
      <c r="F258" s="43">
        <v>8614.77</v>
      </c>
      <c r="G258" s="32">
        <v>0.70679999999999998</v>
      </c>
      <c r="H258" s="32">
        <v>-1.4933000000000001</v>
      </c>
      <c r="I258" s="32">
        <v>3.7296</v>
      </c>
      <c r="J258" s="32">
        <v>-0.58340000000000003</v>
      </c>
      <c r="K258" s="32">
        <v>-4.0110000000000001</v>
      </c>
      <c r="L258" s="32"/>
      <c r="M258" s="32"/>
      <c r="N258" s="32"/>
    </row>
    <row r="259" spans="2:14">
      <c r="B259" s="29">
        <f t="shared" si="8"/>
        <v>241</v>
      </c>
      <c r="C259" s="33" t="s">
        <v>327</v>
      </c>
      <c r="D259" s="34">
        <v>42307</v>
      </c>
      <c r="E259" s="33" t="s">
        <v>352</v>
      </c>
      <c r="F259" s="43">
        <v>8554.31</v>
      </c>
      <c r="G259" s="32">
        <v>-0.19570000000000001</v>
      </c>
      <c r="H259" s="32">
        <v>-1.3776999999999999</v>
      </c>
      <c r="I259" s="32">
        <v>4.5601000000000003</v>
      </c>
      <c r="J259" s="32">
        <v>-1.2810999999999999</v>
      </c>
      <c r="K259" s="32">
        <v>-4.6847000000000003</v>
      </c>
      <c r="L259" s="32"/>
      <c r="M259" s="32"/>
      <c r="N259" s="32"/>
    </row>
    <row r="260" spans="2:14">
      <c r="B260" s="29">
        <f t="shared" si="8"/>
        <v>240</v>
      </c>
      <c r="C260" s="33" t="s">
        <v>327</v>
      </c>
      <c r="D260" s="34">
        <v>42306</v>
      </c>
      <c r="E260" s="33" t="s">
        <v>328</v>
      </c>
      <c r="F260" s="43">
        <v>8571.08</v>
      </c>
      <c r="G260" s="32">
        <v>-1.0952</v>
      </c>
      <c r="H260" s="32">
        <v>-0.43419999999999997</v>
      </c>
      <c r="I260" s="32">
        <v>5.3949999999999996</v>
      </c>
      <c r="J260" s="32">
        <v>8.8900000000000007E-2</v>
      </c>
      <c r="K260" s="32">
        <v>-3.7353999999999998</v>
      </c>
      <c r="L260" s="32"/>
      <c r="M260" s="32"/>
      <c r="N260" s="32"/>
    </row>
    <row r="261" spans="2:14">
      <c r="B261" s="29">
        <f t="shared" ref="B261:B324" si="9">IF(C261="","",$B$3-ROW()+3)</f>
        <v>239</v>
      </c>
      <c r="C261" s="33" t="s">
        <v>327</v>
      </c>
      <c r="D261" s="34">
        <v>42305</v>
      </c>
      <c r="E261" s="33" t="s">
        <v>351</v>
      </c>
      <c r="F261" s="43">
        <v>8665.99</v>
      </c>
      <c r="G261" s="32">
        <v>-0.40600000000000003</v>
      </c>
      <c r="H261" s="32">
        <v>0.6593</v>
      </c>
      <c r="I261" s="32">
        <v>6.5621</v>
      </c>
      <c r="J261" s="32">
        <v>0.97309999999999997</v>
      </c>
      <c r="K261" s="32">
        <v>-1.2258</v>
      </c>
      <c r="L261" s="32"/>
      <c r="M261" s="32"/>
      <c r="N261" s="32"/>
    </row>
    <row r="262" spans="2:14">
      <c r="B262" s="29">
        <f t="shared" si="9"/>
        <v>238</v>
      </c>
      <c r="C262" s="33" t="s">
        <v>327</v>
      </c>
      <c r="D262" s="34">
        <v>42304</v>
      </c>
      <c r="E262" s="33" t="s">
        <v>350</v>
      </c>
      <c r="F262" s="43">
        <v>8701.32</v>
      </c>
      <c r="G262" s="32">
        <v>-0.50360000000000005</v>
      </c>
      <c r="H262" s="32">
        <v>0.55149999999999999</v>
      </c>
      <c r="I262" s="32">
        <v>6.9965000000000002</v>
      </c>
      <c r="J262" s="32">
        <v>1.6904999999999999</v>
      </c>
      <c r="K262" s="32">
        <v>0.85250000000000004</v>
      </c>
      <c r="L262" s="32"/>
      <c r="M262" s="32"/>
      <c r="N262" s="32"/>
    </row>
    <row r="263" spans="2:14">
      <c r="B263" s="29">
        <f t="shared" si="9"/>
        <v>237</v>
      </c>
      <c r="C263" s="33" t="s">
        <v>327</v>
      </c>
      <c r="D263" s="34">
        <v>42303</v>
      </c>
      <c r="E263" s="33" t="s">
        <v>349</v>
      </c>
      <c r="F263" s="43">
        <v>8745.36</v>
      </c>
      <c r="G263" s="32">
        <v>0.82489999999999997</v>
      </c>
      <c r="H263" s="32">
        <v>1.3190999999999999</v>
      </c>
      <c r="I263" s="32">
        <v>7.5380000000000003</v>
      </c>
      <c r="J263" s="32">
        <v>-0.25650000000000001</v>
      </c>
      <c r="K263" s="32">
        <v>1.1493</v>
      </c>
      <c r="L263" s="32"/>
      <c r="M263" s="32"/>
      <c r="N263" s="32"/>
    </row>
    <row r="264" spans="2:14">
      <c r="B264" s="29">
        <f t="shared" si="9"/>
        <v>236</v>
      </c>
      <c r="C264" s="33" t="s">
        <v>327</v>
      </c>
      <c r="D264" s="34">
        <v>42300</v>
      </c>
      <c r="E264" s="33" t="s">
        <v>352</v>
      </c>
      <c r="F264" s="43">
        <v>8673.81</v>
      </c>
      <c r="G264" s="32">
        <v>0.7591</v>
      </c>
      <c r="H264" s="32">
        <v>0.80020000000000002</v>
      </c>
      <c r="I264" s="32">
        <v>5.8632999999999997</v>
      </c>
      <c r="J264" s="32">
        <v>-1.3343</v>
      </c>
      <c r="K264" s="32">
        <v>-0.65559999999999996</v>
      </c>
      <c r="L264" s="32"/>
      <c r="M264" s="32"/>
      <c r="N264" s="32"/>
    </row>
    <row r="265" spans="2:14">
      <c r="B265" s="29">
        <f t="shared" si="9"/>
        <v>235</v>
      </c>
      <c r="C265" s="33" t="s">
        <v>327</v>
      </c>
      <c r="D265" s="34">
        <v>42299</v>
      </c>
      <c r="E265" s="33" t="s">
        <v>328</v>
      </c>
      <c r="F265" s="43">
        <v>8608.4599999999991</v>
      </c>
      <c r="G265" s="32">
        <v>-8.8999999999999999E-3</v>
      </c>
      <c r="H265" s="32">
        <v>8.0699999999999994E-2</v>
      </c>
      <c r="I265" s="32">
        <v>2.8994</v>
      </c>
      <c r="J265" s="32">
        <v>-3.4784000000000002</v>
      </c>
      <c r="K265" s="32">
        <v>-1.6042000000000001</v>
      </c>
      <c r="L265" s="32"/>
      <c r="M265" s="32"/>
      <c r="N265" s="32"/>
    </row>
    <row r="266" spans="2:14">
      <c r="B266" s="29">
        <f t="shared" si="9"/>
        <v>234</v>
      </c>
      <c r="C266" s="33" t="s">
        <v>327</v>
      </c>
      <c r="D266" s="34">
        <v>42298</v>
      </c>
      <c r="E266" s="33" t="s">
        <v>351</v>
      </c>
      <c r="F266" s="43">
        <v>8609.23</v>
      </c>
      <c r="G266" s="32">
        <v>-0.51270000000000004</v>
      </c>
      <c r="H266" s="32">
        <v>1.0175000000000001</v>
      </c>
      <c r="I266" s="32">
        <v>3.6379999999999999</v>
      </c>
      <c r="J266" s="32">
        <v>-4.4051</v>
      </c>
      <c r="K266" s="32">
        <v>-0.52449999999999997</v>
      </c>
      <c r="L266" s="32"/>
      <c r="M266" s="32"/>
      <c r="N266" s="32"/>
    </row>
    <row r="267" spans="2:14">
      <c r="B267" s="29">
        <f t="shared" si="9"/>
        <v>233</v>
      </c>
      <c r="C267" s="33" t="s">
        <v>327</v>
      </c>
      <c r="D267" s="34">
        <v>42297</v>
      </c>
      <c r="E267" s="33" t="s">
        <v>350</v>
      </c>
      <c r="F267" s="43">
        <v>8653.6</v>
      </c>
      <c r="G267" s="32">
        <v>0.25600000000000001</v>
      </c>
      <c r="H267" s="32">
        <v>1</v>
      </c>
      <c r="I267" s="32">
        <v>2.2627000000000002</v>
      </c>
      <c r="J267" s="32">
        <v>-3.581</v>
      </c>
      <c r="K267" s="32">
        <v>-0.11</v>
      </c>
      <c r="L267" s="32"/>
      <c r="M267" s="32"/>
      <c r="N267" s="32"/>
    </row>
    <row r="268" spans="2:14">
      <c r="B268" s="29">
        <f t="shared" si="9"/>
        <v>232</v>
      </c>
      <c r="C268" s="33" t="s">
        <v>327</v>
      </c>
      <c r="D268" s="34">
        <v>42296</v>
      </c>
      <c r="E268" s="33" t="s">
        <v>349</v>
      </c>
      <c r="F268" s="43">
        <v>8631.5</v>
      </c>
      <c r="G268" s="32">
        <v>0.3085</v>
      </c>
      <c r="H268" s="32">
        <v>0.67400000000000004</v>
      </c>
      <c r="I268" s="32">
        <v>2.0015999999999998</v>
      </c>
      <c r="J268" s="32">
        <v>-4.5818000000000003</v>
      </c>
      <c r="K268" s="32">
        <v>1.3935999999999999</v>
      </c>
      <c r="L268" s="32"/>
      <c r="M268" s="32"/>
      <c r="N268" s="32"/>
    </row>
    <row r="269" spans="2:14">
      <c r="B269" s="29">
        <f t="shared" si="9"/>
        <v>231</v>
      </c>
      <c r="C269" s="33" t="s">
        <v>327</v>
      </c>
      <c r="D269" s="34">
        <v>42293</v>
      </c>
      <c r="E269" s="33" t="s">
        <v>352</v>
      </c>
      <c r="F269" s="43">
        <v>8604.9500000000007</v>
      </c>
      <c r="G269" s="32">
        <v>3.9899999999999998E-2</v>
      </c>
      <c r="H269" s="32">
        <v>1.8826000000000001</v>
      </c>
      <c r="I269" s="32">
        <v>3.2601</v>
      </c>
      <c r="J269" s="32">
        <v>-4.8356000000000003</v>
      </c>
      <c r="K269" s="32">
        <v>-0.3327</v>
      </c>
      <c r="L269" s="32"/>
      <c r="M269" s="32"/>
      <c r="N269" s="32"/>
    </row>
    <row r="270" spans="2:14">
      <c r="B270" s="29">
        <f t="shared" si="9"/>
        <v>230</v>
      </c>
      <c r="C270" s="33" t="s">
        <v>327</v>
      </c>
      <c r="D270" s="34">
        <v>42292</v>
      </c>
      <c r="E270" s="33" t="s">
        <v>328</v>
      </c>
      <c r="F270" s="43">
        <v>8601.52</v>
      </c>
      <c r="G270" s="32">
        <v>0.92710000000000004</v>
      </c>
      <c r="H270" s="32">
        <v>1.8419000000000001</v>
      </c>
      <c r="I270" s="32">
        <v>4.1349</v>
      </c>
      <c r="J270" s="32">
        <v>-4.9995000000000003</v>
      </c>
      <c r="K270" s="32">
        <v>-0.62360000000000004</v>
      </c>
      <c r="L270" s="32"/>
      <c r="M270" s="32"/>
      <c r="N270" s="32"/>
    </row>
    <row r="271" spans="2:14">
      <c r="B271" s="29">
        <f t="shared" si="9"/>
        <v>229</v>
      </c>
      <c r="C271" s="33" t="s">
        <v>327</v>
      </c>
      <c r="D271" s="34">
        <v>42291</v>
      </c>
      <c r="E271" s="33" t="s">
        <v>351</v>
      </c>
      <c r="F271" s="43">
        <v>8522.51</v>
      </c>
      <c r="G271" s="32">
        <v>-0.53</v>
      </c>
      <c r="H271" s="32">
        <v>0.32119999999999999</v>
      </c>
      <c r="I271" s="32">
        <v>2.5908000000000002</v>
      </c>
      <c r="J271" s="32">
        <v>-5.7427000000000001</v>
      </c>
      <c r="K271" s="32">
        <v>-2.8039999999999998</v>
      </c>
      <c r="L271" s="32"/>
      <c r="M271" s="32"/>
      <c r="N271" s="32"/>
    </row>
    <row r="272" spans="2:14">
      <c r="B272" s="29">
        <f t="shared" si="9"/>
        <v>228</v>
      </c>
      <c r="C272" s="33" t="s">
        <v>327</v>
      </c>
      <c r="D272" s="34">
        <v>42290</v>
      </c>
      <c r="E272" s="33" t="s">
        <v>350</v>
      </c>
      <c r="F272" s="43">
        <v>8567.92</v>
      </c>
      <c r="G272" s="32">
        <v>-6.7599999999999993E-2</v>
      </c>
      <c r="H272" s="32">
        <v>2.0708000000000002</v>
      </c>
      <c r="I272" s="32">
        <v>3.1556999999999999</v>
      </c>
      <c r="J272" s="32">
        <v>-5.1581999999999999</v>
      </c>
      <c r="K272" s="32">
        <v>-1.6468</v>
      </c>
      <c r="L272" s="32"/>
      <c r="M272" s="32"/>
      <c r="N272" s="32"/>
    </row>
    <row r="273" spans="2:14">
      <c r="B273" s="29">
        <f t="shared" si="9"/>
        <v>227</v>
      </c>
      <c r="C273" s="33" t="s">
        <v>327</v>
      </c>
      <c r="D273" s="34">
        <v>42289</v>
      </c>
      <c r="E273" s="33" t="s">
        <v>349</v>
      </c>
      <c r="F273" s="43">
        <v>8573.7199999999993</v>
      </c>
      <c r="G273" s="32">
        <v>1.5126999999999999</v>
      </c>
      <c r="H273" s="32">
        <v>2.6503000000000001</v>
      </c>
      <c r="I273" s="32">
        <v>3.2254999999999998</v>
      </c>
      <c r="J273" s="32">
        <v>-3.8187000000000002</v>
      </c>
      <c r="K273" s="32">
        <v>-4.3798000000000004</v>
      </c>
      <c r="L273" s="32"/>
      <c r="M273" s="32"/>
      <c r="N273" s="32"/>
    </row>
    <row r="274" spans="2:14">
      <c r="B274" s="29">
        <f t="shared" si="9"/>
        <v>226</v>
      </c>
      <c r="C274" s="33" t="s">
        <v>327</v>
      </c>
      <c r="D274" s="34">
        <v>42285</v>
      </c>
      <c r="E274" s="33" t="s">
        <v>328</v>
      </c>
      <c r="F274" s="43">
        <v>8445.9599999999991</v>
      </c>
      <c r="G274" s="32">
        <v>-0.57999999999999996</v>
      </c>
      <c r="H274" s="32">
        <v>1.6969000000000001</v>
      </c>
      <c r="I274" s="32">
        <v>5.5548000000000002</v>
      </c>
      <c r="J274" s="32">
        <v>-5.9062000000000001</v>
      </c>
      <c r="K274" s="32">
        <v>-5.6863000000000001</v>
      </c>
      <c r="L274" s="32"/>
      <c r="M274" s="32"/>
      <c r="N274" s="32"/>
    </row>
    <row r="275" spans="2:14">
      <c r="B275" s="29">
        <f t="shared" si="9"/>
        <v>225</v>
      </c>
      <c r="C275" s="33" t="s">
        <v>327</v>
      </c>
      <c r="D275" s="34">
        <v>42284</v>
      </c>
      <c r="E275" s="33" t="s">
        <v>351</v>
      </c>
      <c r="F275" s="43">
        <v>8495.23</v>
      </c>
      <c r="G275" s="32">
        <v>1.2048000000000001</v>
      </c>
      <c r="H275" s="32">
        <v>3.8380000000000001</v>
      </c>
      <c r="I275" s="32">
        <v>6.3692000000000002</v>
      </c>
      <c r="J275" s="32">
        <v>-8.1611999999999991</v>
      </c>
      <c r="K275" s="32">
        <v>-6.0346000000000002</v>
      </c>
      <c r="L275" s="32"/>
      <c r="M275" s="32"/>
      <c r="N275" s="32"/>
    </row>
    <row r="276" spans="2:14">
      <c r="B276" s="29">
        <f t="shared" si="9"/>
        <v>224</v>
      </c>
      <c r="C276" s="33" t="s">
        <v>327</v>
      </c>
      <c r="D276" s="34">
        <v>42283</v>
      </c>
      <c r="E276" s="33" t="s">
        <v>350</v>
      </c>
      <c r="F276" s="43">
        <v>8394.1</v>
      </c>
      <c r="G276" s="32">
        <v>0.49969999999999998</v>
      </c>
      <c r="H276" s="32">
        <v>3.2187000000000001</v>
      </c>
      <c r="I276" s="32">
        <v>4.9184999999999999</v>
      </c>
      <c r="J276" s="32">
        <v>-9.3114000000000008</v>
      </c>
      <c r="K276" s="32">
        <v>-7.7079000000000004</v>
      </c>
      <c r="L276" s="32"/>
      <c r="M276" s="32"/>
      <c r="N276" s="32"/>
    </row>
    <row r="277" spans="2:14">
      <c r="B277" s="29">
        <f t="shared" si="9"/>
        <v>223</v>
      </c>
      <c r="C277" s="33" t="s">
        <v>327</v>
      </c>
      <c r="D277" s="34">
        <v>42282</v>
      </c>
      <c r="E277" s="33" t="s">
        <v>349</v>
      </c>
      <c r="F277" s="43">
        <v>8352.36</v>
      </c>
      <c r="G277" s="32">
        <v>0.56989999999999996</v>
      </c>
      <c r="H277" s="32">
        <v>2.7054</v>
      </c>
      <c r="I277" s="32">
        <v>4.3967999999999998</v>
      </c>
      <c r="J277" s="32">
        <v>-10.7485</v>
      </c>
      <c r="K277" s="32">
        <v>-8.2790999999999997</v>
      </c>
      <c r="L277" s="32"/>
      <c r="M277" s="32"/>
      <c r="N277" s="32"/>
    </row>
    <row r="278" spans="2:14">
      <c r="B278" s="29">
        <f t="shared" si="9"/>
        <v>222</v>
      </c>
      <c r="C278" s="33" t="s">
        <v>327</v>
      </c>
      <c r="D278" s="34">
        <v>42279</v>
      </c>
      <c r="E278" s="33" t="s">
        <v>352</v>
      </c>
      <c r="F278" s="43">
        <v>8305.0300000000007</v>
      </c>
      <c r="G278" s="32">
        <v>0.1096</v>
      </c>
      <c r="H278" s="32">
        <v>2.1234000000000002</v>
      </c>
      <c r="I278" s="32">
        <v>3.3571</v>
      </c>
      <c r="J278" s="32">
        <v>-11.452999999999999</v>
      </c>
      <c r="K278" s="32">
        <v>-7.4667000000000003</v>
      </c>
      <c r="L278" s="32"/>
      <c r="M278" s="32"/>
      <c r="N278" s="32"/>
    </row>
    <row r="279" spans="2:14">
      <c r="B279" s="29">
        <f t="shared" si="9"/>
        <v>221</v>
      </c>
      <c r="C279" s="33" t="s">
        <v>327</v>
      </c>
      <c r="D279" s="34">
        <v>42278</v>
      </c>
      <c r="E279" s="33" t="s">
        <v>328</v>
      </c>
      <c r="F279" s="43">
        <v>8295.94</v>
      </c>
      <c r="G279" s="32">
        <v>1.4019999999999999</v>
      </c>
      <c r="H279" s="32">
        <v>2.1278000000000001</v>
      </c>
      <c r="I279" s="32">
        <v>3.4722</v>
      </c>
      <c r="J279" s="32">
        <v>-11.5121</v>
      </c>
      <c r="K279" s="32">
        <v>-7.7229999999999999</v>
      </c>
      <c r="L279" s="32"/>
      <c r="M279" s="32"/>
      <c r="N279" s="32"/>
    </row>
    <row r="280" spans="2:14">
      <c r="B280" s="29">
        <f t="shared" si="9"/>
        <v>220</v>
      </c>
      <c r="C280" s="33" t="s">
        <v>327</v>
      </c>
      <c r="D280" s="34">
        <v>42277</v>
      </c>
      <c r="E280" s="33" t="s">
        <v>351</v>
      </c>
      <c r="F280" s="43">
        <v>8181.24</v>
      </c>
      <c r="G280" s="32">
        <v>0.60119999999999996</v>
      </c>
      <c r="H280" s="32">
        <v>-0.14860000000000001</v>
      </c>
      <c r="I280" s="32">
        <v>7.7399999999999997E-2</v>
      </c>
      <c r="J280" s="32">
        <v>-12.2469</v>
      </c>
      <c r="K280" s="32">
        <v>-8.7619000000000007</v>
      </c>
      <c r="L280" s="32"/>
      <c r="M280" s="32"/>
      <c r="N280" s="32"/>
    </row>
    <row r="281" spans="2:14">
      <c r="B281" s="29">
        <f t="shared" si="9"/>
        <v>219</v>
      </c>
      <c r="C281" s="33" t="s">
        <v>327</v>
      </c>
      <c r="D281" s="34">
        <v>42272</v>
      </c>
      <c r="E281" s="33" t="s">
        <v>352</v>
      </c>
      <c r="F281" s="43">
        <v>8132.35</v>
      </c>
      <c r="G281" s="32">
        <v>0.1139</v>
      </c>
      <c r="H281" s="32">
        <v>-3.8972000000000002</v>
      </c>
      <c r="I281" s="32">
        <v>5.9501999999999997</v>
      </c>
      <c r="J281" s="32">
        <v>-14.182600000000001</v>
      </c>
      <c r="K281" s="32">
        <v>-9.7568000000000001</v>
      </c>
      <c r="L281" s="32"/>
      <c r="M281" s="32"/>
      <c r="N281" s="32"/>
    </row>
    <row r="282" spans="2:14">
      <c r="B282" s="29">
        <f t="shared" si="9"/>
        <v>218</v>
      </c>
      <c r="C282" s="33" t="s">
        <v>327</v>
      </c>
      <c r="D282" s="34">
        <v>42271</v>
      </c>
      <c r="E282" s="33" t="s">
        <v>328</v>
      </c>
      <c r="F282" s="43">
        <v>8123.1</v>
      </c>
      <c r="G282" s="32">
        <v>-0.85819999999999996</v>
      </c>
      <c r="H282" s="32">
        <v>-3.8174000000000001</v>
      </c>
      <c r="I282" s="32">
        <v>9.6184999999999992</v>
      </c>
      <c r="J282" s="32">
        <v>-13.5593</v>
      </c>
      <c r="K282" s="32">
        <v>-10.7204</v>
      </c>
      <c r="L282" s="32"/>
      <c r="M282" s="32"/>
      <c r="N282" s="32"/>
    </row>
    <row r="283" spans="2:14">
      <c r="B283" s="29">
        <f t="shared" si="9"/>
        <v>217</v>
      </c>
      <c r="C283" s="33" t="s">
        <v>327</v>
      </c>
      <c r="D283" s="34">
        <v>42270</v>
      </c>
      <c r="E283" s="33" t="s">
        <v>351</v>
      </c>
      <c r="F283" s="43">
        <v>8193.42</v>
      </c>
      <c r="G283" s="32">
        <v>-2.0619000000000001</v>
      </c>
      <c r="H283" s="32">
        <v>-1.6785000000000001</v>
      </c>
      <c r="I283" s="32">
        <v>5.2202000000000002</v>
      </c>
      <c r="J283" s="32">
        <v>-12.7537</v>
      </c>
      <c r="K283" s="32">
        <v>-9.8129000000000008</v>
      </c>
      <c r="L283" s="32"/>
      <c r="M283" s="32"/>
      <c r="N283" s="32"/>
    </row>
    <row r="284" spans="2:14">
      <c r="B284" s="29">
        <f t="shared" si="9"/>
        <v>216</v>
      </c>
      <c r="C284" s="33" t="s">
        <v>327</v>
      </c>
      <c r="D284" s="34">
        <v>42269</v>
      </c>
      <c r="E284" s="33" t="s">
        <v>350</v>
      </c>
      <c r="F284" s="43">
        <v>8365.92</v>
      </c>
      <c r="G284" s="32">
        <v>0.70879999999999999</v>
      </c>
      <c r="H284" s="32">
        <v>1.2824</v>
      </c>
      <c r="I284" s="32">
        <v>7.4353999999999996</v>
      </c>
      <c r="J284" s="32">
        <v>-10.446099999999999</v>
      </c>
      <c r="K284" s="32">
        <v>-8.4156999999999993</v>
      </c>
      <c r="L284" s="32"/>
      <c r="M284" s="32"/>
      <c r="N284" s="32"/>
    </row>
    <row r="285" spans="2:14">
      <c r="B285" s="29">
        <f t="shared" si="9"/>
        <v>215</v>
      </c>
      <c r="C285" s="33" t="s">
        <v>327</v>
      </c>
      <c r="D285" s="34">
        <v>42268</v>
      </c>
      <c r="E285" s="33" t="s">
        <v>349</v>
      </c>
      <c r="F285" s="43">
        <v>8307.0400000000009</v>
      </c>
      <c r="G285" s="32">
        <v>-1.8329</v>
      </c>
      <c r="H285" s="32">
        <v>-3.0999999999999999E-3</v>
      </c>
      <c r="I285" s="32">
        <v>6.6792999999999996</v>
      </c>
      <c r="J285" s="32">
        <v>-9.8861000000000008</v>
      </c>
      <c r="K285" s="32">
        <v>-10.1015</v>
      </c>
      <c r="L285" s="32"/>
      <c r="M285" s="32"/>
      <c r="N285" s="32"/>
    </row>
    <row r="286" spans="2:14">
      <c r="B286" s="29">
        <f t="shared" si="9"/>
        <v>214</v>
      </c>
      <c r="C286" s="33" t="s">
        <v>327</v>
      </c>
      <c r="D286" s="34">
        <v>42265</v>
      </c>
      <c r="E286" s="33" t="s">
        <v>352</v>
      </c>
      <c r="F286" s="44">
        <v>8462.14</v>
      </c>
      <c r="G286" s="32">
        <v>0.19700000000000001</v>
      </c>
      <c r="H286" s="32">
        <v>1.8819999999999999</v>
      </c>
      <c r="I286" s="32">
        <v>3.4842</v>
      </c>
      <c r="J286" s="32">
        <v>-8.2035999999999998</v>
      </c>
      <c r="K286" s="32">
        <v>-8.3890999999999991</v>
      </c>
      <c r="L286" s="32"/>
      <c r="M286" s="32"/>
      <c r="N286" s="32"/>
    </row>
    <row r="287" spans="2:14">
      <c r="B287" s="29">
        <f t="shared" si="9"/>
        <v>213</v>
      </c>
      <c r="C287" s="33" t="s">
        <v>327</v>
      </c>
      <c r="D287" s="34">
        <v>42264</v>
      </c>
      <c r="E287" s="33" t="s">
        <v>328</v>
      </c>
      <c r="F287" s="43">
        <v>8445.5</v>
      </c>
      <c r="G287" s="32">
        <v>1.3465</v>
      </c>
      <c r="H287" s="32">
        <v>2.1383999999999999</v>
      </c>
      <c r="I287" s="32">
        <v>2.8256000000000001</v>
      </c>
      <c r="J287" s="32">
        <v>-8.0995000000000008</v>
      </c>
      <c r="K287" s="32">
        <v>-8.1530000000000005</v>
      </c>
      <c r="L287" s="32"/>
      <c r="M287" s="32"/>
      <c r="N287" s="32"/>
    </row>
    <row r="288" spans="2:14">
      <c r="B288" s="29">
        <f t="shared" si="9"/>
        <v>212</v>
      </c>
      <c r="C288" s="33" t="s">
        <v>327</v>
      </c>
      <c r="D288" s="34">
        <v>42263</v>
      </c>
      <c r="E288" s="33" t="s">
        <v>351</v>
      </c>
      <c r="F288" s="43">
        <v>8333.2900000000009</v>
      </c>
      <c r="G288" s="32">
        <v>0.88739999999999997</v>
      </c>
      <c r="H288" s="32">
        <v>0.55959999999999999</v>
      </c>
      <c r="I288" s="32">
        <v>0.33289999999999997</v>
      </c>
      <c r="J288" s="32">
        <v>-9.5464000000000002</v>
      </c>
      <c r="K288" s="32">
        <v>-8.7604000000000006</v>
      </c>
      <c r="L288" s="32"/>
      <c r="M288" s="32"/>
      <c r="N288" s="32"/>
    </row>
    <row r="289" spans="2:14">
      <c r="B289" s="29">
        <f t="shared" si="9"/>
        <v>211</v>
      </c>
      <c r="C289" s="33" t="s">
        <v>327</v>
      </c>
      <c r="D289" s="34">
        <v>42262</v>
      </c>
      <c r="E289" s="33" t="s">
        <v>350</v>
      </c>
      <c r="F289" s="43">
        <v>8259.99</v>
      </c>
      <c r="G289" s="32">
        <v>-0.56940000000000002</v>
      </c>
      <c r="H289" s="32">
        <v>3.2305999999999999</v>
      </c>
      <c r="I289" s="32">
        <v>-0.54959999999999998</v>
      </c>
      <c r="J289" s="32">
        <v>-10.7941</v>
      </c>
      <c r="K289" s="32">
        <v>-10.387700000000001</v>
      </c>
      <c r="L289" s="32"/>
      <c r="M289" s="32"/>
      <c r="N289" s="32"/>
    </row>
    <row r="290" spans="2:14">
      <c r="B290" s="29">
        <f t="shared" si="9"/>
        <v>210</v>
      </c>
      <c r="C290" s="33" t="s">
        <v>327</v>
      </c>
      <c r="D290" s="34">
        <v>42261</v>
      </c>
      <c r="E290" s="33" t="s">
        <v>349</v>
      </c>
      <c r="F290" s="43">
        <v>8307.2900000000009</v>
      </c>
      <c r="G290" s="32">
        <v>1.77E-2</v>
      </c>
      <c r="H290" s="32">
        <v>4.016</v>
      </c>
      <c r="I290" s="32">
        <v>1.9900000000000001E-2</v>
      </c>
      <c r="J290" s="32">
        <v>-10.6928</v>
      </c>
      <c r="K290" s="32">
        <v>-9.9304000000000006</v>
      </c>
      <c r="L290" s="32"/>
      <c r="M290" s="32"/>
      <c r="N290" s="32"/>
    </row>
    <row r="291" spans="2:14">
      <c r="B291" s="29">
        <f t="shared" si="9"/>
        <v>209</v>
      </c>
      <c r="C291" s="33" t="s">
        <v>327</v>
      </c>
      <c r="D291" s="34">
        <v>42258</v>
      </c>
      <c r="E291" s="33" t="s">
        <v>352</v>
      </c>
      <c r="F291" s="43">
        <v>8305.82</v>
      </c>
      <c r="G291" s="32">
        <v>0.44919999999999999</v>
      </c>
      <c r="H291" s="32">
        <v>3.8149999999999999</v>
      </c>
      <c r="I291" s="32">
        <v>-1.0521</v>
      </c>
      <c r="J291" s="32">
        <v>-10.713900000000001</v>
      </c>
      <c r="K291" s="32">
        <v>-10.9101</v>
      </c>
      <c r="L291" s="32"/>
      <c r="M291" s="32"/>
      <c r="N291" s="32"/>
    </row>
    <row r="292" spans="2:14">
      <c r="B292" s="29">
        <f t="shared" si="9"/>
        <v>208</v>
      </c>
      <c r="C292" s="33" t="s">
        <v>327</v>
      </c>
      <c r="D292" s="34">
        <v>42257</v>
      </c>
      <c r="E292" s="33" t="s">
        <v>328</v>
      </c>
      <c r="F292" s="43">
        <v>8268.68</v>
      </c>
      <c r="G292" s="32">
        <v>-0.22009999999999999</v>
      </c>
      <c r="H292" s="32">
        <v>2.1335999999999999</v>
      </c>
      <c r="I292" s="32">
        <v>-2.3403999999999998</v>
      </c>
      <c r="J292" s="32">
        <v>-11.075100000000001</v>
      </c>
      <c r="K292" s="32">
        <v>-11.637</v>
      </c>
      <c r="L292" s="32"/>
      <c r="M292" s="32"/>
      <c r="N292" s="32"/>
    </row>
    <row r="293" spans="2:14">
      <c r="B293" s="29">
        <f t="shared" si="9"/>
        <v>207</v>
      </c>
      <c r="C293" s="33" t="s">
        <v>327</v>
      </c>
      <c r="D293" s="34">
        <v>42256</v>
      </c>
      <c r="E293" s="33" t="s">
        <v>351</v>
      </c>
      <c r="F293" s="43">
        <v>8286.92</v>
      </c>
      <c r="G293" s="32">
        <v>3.5670999999999999</v>
      </c>
      <c r="H293" s="32">
        <v>3.1316000000000002</v>
      </c>
      <c r="I293" s="32">
        <v>-1.8403</v>
      </c>
      <c r="J293" s="32">
        <v>-9.8451000000000004</v>
      </c>
      <c r="K293" s="32">
        <v>-12.166399999999999</v>
      </c>
      <c r="L293" s="32"/>
      <c r="M293" s="32"/>
      <c r="N293" s="32"/>
    </row>
    <row r="294" spans="2:14">
      <c r="B294" s="29">
        <f t="shared" si="9"/>
        <v>206</v>
      </c>
      <c r="C294" s="33" t="s">
        <v>327</v>
      </c>
      <c r="D294" s="34">
        <v>42255</v>
      </c>
      <c r="E294" s="33" t="s">
        <v>350</v>
      </c>
      <c r="F294" s="43">
        <v>8001.5</v>
      </c>
      <c r="G294" s="32">
        <v>0.18709999999999999</v>
      </c>
      <c r="H294" s="32">
        <v>-0.20030000000000001</v>
      </c>
      <c r="I294" s="32">
        <v>-5.2211999999999996</v>
      </c>
      <c r="J294" s="32">
        <v>-14.5908</v>
      </c>
      <c r="K294" s="32">
        <v>-14.9497</v>
      </c>
      <c r="L294" s="32"/>
      <c r="M294" s="32"/>
      <c r="N294" s="32"/>
    </row>
    <row r="295" spans="2:14">
      <c r="B295" s="29">
        <f t="shared" si="9"/>
        <v>205</v>
      </c>
      <c r="C295" s="33" t="s">
        <v>327</v>
      </c>
      <c r="D295" s="34">
        <v>42254</v>
      </c>
      <c r="E295" s="33" t="s">
        <v>349</v>
      </c>
      <c r="F295" s="43">
        <v>7986.56</v>
      </c>
      <c r="G295" s="32">
        <v>-0.17549999999999999</v>
      </c>
      <c r="H295" s="32">
        <v>-2.3041</v>
      </c>
      <c r="I295" s="32">
        <v>-5.3982000000000001</v>
      </c>
      <c r="J295" s="32">
        <v>-14.492000000000001</v>
      </c>
      <c r="K295" s="32">
        <v>-15.108499999999999</v>
      </c>
      <c r="L295" s="32"/>
      <c r="M295" s="32"/>
      <c r="N295" s="32"/>
    </row>
    <row r="296" spans="2:14">
      <c r="B296" s="29">
        <f t="shared" si="9"/>
        <v>204</v>
      </c>
      <c r="C296" s="33" t="s">
        <v>327</v>
      </c>
      <c r="D296" s="34">
        <v>42251</v>
      </c>
      <c r="E296" s="33" t="s">
        <v>352</v>
      </c>
      <c r="F296" s="43">
        <v>8000.6</v>
      </c>
      <c r="G296" s="32">
        <v>-1.1777</v>
      </c>
      <c r="H296" s="32">
        <v>-0.23169999999999999</v>
      </c>
      <c r="I296" s="32">
        <v>-5.9953000000000003</v>
      </c>
      <c r="J296" s="32">
        <v>-14.419499999999999</v>
      </c>
      <c r="K296" s="32">
        <v>-15.148199999999999</v>
      </c>
      <c r="L296" s="32"/>
      <c r="M296" s="32"/>
      <c r="N296" s="32"/>
    </row>
    <row r="297" spans="2:14">
      <c r="B297" s="29">
        <f t="shared" si="9"/>
        <v>203</v>
      </c>
      <c r="C297" s="33" t="s">
        <v>327</v>
      </c>
      <c r="D297" s="34">
        <v>42250</v>
      </c>
      <c r="E297" s="33" t="s">
        <v>328</v>
      </c>
      <c r="F297" s="43">
        <v>8095.95</v>
      </c>
      <c r="G297" s="32">
        <v>0.75490000000000002</v>
      </c>
      <c r="H297" s="32">
        <v>3.4685000000000001</v>
      </c>
      <c r="I297" s="32">
        <v>-5.0263</v>
      </c>
      <c r="J297" s="32">
        <v>-15.2835</v>
      </c>
      <c r="K297" s="32">
        <v>-14.332000000000001</v>
      </c>
      <c r="L297" s="32"/>
      <c r="M297" s="32"/>
      <c r="N297" s="32"/>
    </row>
    <row r="298" spans="2:14">
      <c r="B298" s="29">
        <f t="shared" si="9"/>
        <v>202</v>
      </c>
      <c r="C298" s="33" t="s">
        <v>327</v>
      </c>
      <c r="D298" s="34">
        <v>42249</v>
      </c>
      <c r="E298" s="33" t="s">
        <v>351</v>
      </c>
      <c r="F298" s="43">
        <v>8035.29</v>
      </c>
      <c r="G298" s="32">
        <v>0.22109999999999999</v>
      </c>
      <c r="H298" s="32">
        <v>4.1435000000000004</v>
      </c>
      <c r="I298" s="32">
        <v>-7.2709000000000001</v>
      </c>
      <c r="J298" s="32">
        <v>-16.423300000000001</v>
      </c>
      <c r="K298" s="32">
        <v>-14.5159</v>
      </c>
      <c r="L298" s="32"/>
      <c r="M298" s="32"/>
      <c r="N298" s="32"/>
    </row>
    <row r="299" spans="2:14">
      <c r="B299" s="29">
        <f t="shared" si="9"/>
        <v>201</v>
      </c>
      <c r="C299" s="33" t="s">
        <v>327</v>
      </c>
      <c r="D299" s="34">
        <v>42248</v>
      </c>
      <c r="E299" s="33" t="s">
        <v>350</v>
      </c>
      <c r="F299" s="43">
        <v>8017.56</v>
      </c>
      <c r="G299" s="32">
        <v>-1.9249000000000001</v>
      </c>
      <c r="H299" s="32">
        <v>4.4546000000000001</v>
      </c>
      <c r="I299" s="32">
        <v>-7.4755000000000003</v>
      </c>
      <c r="J299" s="32">
        <v>-16.706600000000002</v>
      </c>
      <c r="K299" s="32">
        <v>-15.720700000000001</v>
      </c>
      <c r="L299" s="32"/>
      <c r="M299" s="32"/>
      <c r="N299" s="32"/>
    </row>
    <row r="300" spans="2:14">
      <c r="B300" s="29">
        <f t="shared" si="9"/>
        <v>200</v>
      </c>
      <c r="C300" s="33" t="s">
        <v>327</v>
      </c>
      <c r="D300" s="34">
        <v>42247</v>
      </c>
      <c r="E300" s="33" t="s">
        <v>349</v>
      </c>
      <c r="F300" s="43">
        <v>8174.92</v>
      </c>
      <c r="G300" s="32">
        <v>1.9420999999999999</v>
      </c>
      <c r="H300" s="32">
        <v>10.3177</v>
      </c>
      <c r="I300" s="32">
        <v>-5.6595000000000004</v>
      </c>
      <c r="J300" s="32">
        <v>-15.7317</v>
      </c>
      <c r="K300" s="32">
        <v>-13.3673</v>
      </c>
      <c r="L300" s="32"/>
      <c r="M300" s="32"/>
      <c r="N300" s="32"/>
    </row>
    <row r="301" spans="2:14">
      <c r="B301" s="29">
        <f t="shared" si="9"/>
        <v>199</v>
      </c>
      <c r="C301" s="33" t="s">
        <v>327</v>
      </c>
      <c r="D301" s="34">
        <v>42244</v>
      </c>
      <c r="E301" s="33" t="s">
        <v>352</v>
      </c>
      <c r="F301" s="43">
        <v>8019.18</v>
      </c>
      <c r="G301" s="32">
        <v>2.4874000000000001</v>
      </c>
      <c r="H301" s="32">
        <v>2.9826000000000001</v>
      </c>
      <c r="I301" s="32">
        <v>-6.5635000000000003</v>
      </c>
      <c r="J301" s="32">
        <v>-17.4373</v>
      </c>
      <c r="K301" s="32">
        <v>-15.395200000000001</v>
      </c>
      <c r="L301" s="32"/>
      <c r="M301" s="32"/>
      <c r="N301" s="32"/>
    </row>
    <row r="302" spans="2:14">
      <c r="B302" s="29">
        <f t="shared" si="9"/>
        <v>198</v>
      </c>
      <c r="C302" s="33" t="s">
        <v>327</v>
      </c>
      <c r="D302" s="34">
        <v>42243</v>
      </c>
      <c r="E302" s="33" t="s">
        <v>328</v>
      </c>
      <c r="F302" s="43">
        <v>7824.55</v>
      </c>
      <c r="G302" s="32">
        <v>1.4121999999999999</v>
      </c>
      <c r="H302" s="32">
        <v>-2.5562999999999998</v>
      </c>
      <c r="I302" s="32">
        <v>-8.5563000000000002</v>
      </c>
      <c r="J302" s="32">
        <v>-19.280799999999999</v>
      </c>
      <c r="K302" s="32">
        <v>-17.511399999999998</v>
      </c>
      <c r="L302" s="32"/>
      <c r="M302" s="32"/>
      <c r="N302" s="32"/>
    </row>
    <row r="303" spans="2:14">
      <c r="B303" s="29">
        <f t="shared" si="9"/>
        <v>197</v>
      </c>
      <c r="C303" s="33" t="s">
        <v>327</v>
      </c>
      <c r="D303" s="34">
        <v>42242</v>
      </c>
      <c r="E303" s="33" t="s">
        <v>351</v>
      </c>
      <c r="F303" s="43">
        <v>7715.59</v>
      </c>
      <c r="G303" s="32">
        <v>0.52049999999999996</v>
      </c>
      <c r="H303" s="32">
        <v>-3.8178000000000001</v>
      </c>
      <c r="I303" s="32">
        <v>-12.0015</v>
      </c>
      <c r="J303" s="32">
        <v>-20.206199999999999</v>
      </c>
      <c r="K303" s="32">
        <v>-17.866700000000002</v>
      </c>
      <c r="L303" s="32"/>
      <c r="M303" s="32"/>
      <c r="N303" s="32"/>
    </row>
    <row r="304" spans="2:14">
      <c r="B304" s="29">
        <f t="shared" si="9"/>
        <v>196</v>
      </c>
      <c r="C304" s="33" t="s">
        <v>327</v>
      </c>
      <c r="D304" s="34">
        <v>42241</v>
      </c>
      <c r="E304" s="33" t="s">
        <v>350</v>
      </c>
      <c r="F304" s="43">
        <v>7675.64</v>
      </c>
      <c r="G304" s="32">
        <v>3.5800999999999998</v>
      </c>
      <c r="H304" s="32">
        <v>-6.1340000000000003</v>
      </c>
      <c r="I304" s="32">
        <v>-12.4572</v>
      </c>
      <c r="J304" s="32">
        <v>-20.419899999999998</v>
      </c>
      <c r="K304" s="32">
        <v>-18.262899999999998</v>
      </c>
      <c r="L304" s="32"/>
      <c r="M304" s="32"/>
      <c r="N304" s="32"/>
    </row>
    <row r="305" spans="2:14">
      <c r="B305" s="29">
        <f t="shared" si="9"/>
        <v>195</v>
      </c>
      <c r="C305" s="33" t="s">
        <v>327</v>
      </c>
      <c r="D305" s="34">
        <v>42240</v>
      </c>
      <c r="E305" s="33" t="s">
        <v>349</v>
      </c>
      <c r="F305" s="43">
        <v>7410.34</v>
      </c>
      <c r="G305" s="32">
        <v>-4.8361000000000001</v>
      </c>
      <c r="H305" s="32">
        <v>-9.7776999999999994</v>
      </c>
      <c r="I305" s="32">
        <v>-15.482900000000001</v>
      </c>
      <c r="J305" s="32">
        <v>-23.119700000000002</v>
      </c>
      <c r="K305" s="32">
        <v>-20.999500000000001</v>
      </c>
      <c r="L305" s="32"/>
      <c r="M305" s="32"/>
      <c r="N305" s="32"/>
    </row>
    <row r="306" spans="2:14">
      <c r="B306" s="29">
        <f t="shared" si="9"/>
        <v>194</v>
      </c>
      <c r="C306" s="33" t="s">
        <v>327</v>
      </c>
      <c r="D306" s="34">
        <v>42237</v>
      </c>
      <c r="E306" s="33" t="s">
        <v>352</v>
      </c>
      <c r="F306" s="43">
        <v>7786.92</v>
      </c>
      <c r="G306" s="32">
        <v>-3.0249000000000001</v>
      </c>
      <c r="H306" s="32">
        <v>-6.2454000000000001</v>
      </c>
      <c r="I306" s="32">
        <v>-13.5359</v>
      </c>
      <c r="J306" s="32">
        <v>-18.704699999999999</v>
      </c>
      <c r="K306" s="32">
        <v>-15.848000000000001</v>
      </c>
      <c r="L306" s="32"/>
      <c r="M306" s="32"/>
      <c r="N306" s="32"/>
    </row>
    <row r="307" spans="2:14">
      <c r="B307" s="29">
        <f t="shared" si="9"/>
        <v>193</v>
      </c>
      <c r="C307" s="33" t="s">
        <v>327</v>
      </c>
      <c r="D307" s="34">
        <v>42236</v>
      </c>
      <c r="E307" s="33" t="s">
        <v>328</v>
      </c>
      <c r="F307" s="43">
        <v>8029.81</v>
      </c>
      <c r="G307" s="32">
        <v>9.9400000000000002E-2</v>
      </c>
      <c r="H307" s="32">
        <v>-3.3919000000000001</v>
      </c>
      <c r="I307" s="32">
        <v>-10.5313</v>
      </c>
      <c r="J307" s="32">
        <v>-17.0928</v>
      </c>
      <c r="K307" s="32">
        <v>-13.547000000000001</v>
      </c>
      <c r="L307" s="32"/>
      <c r="M307" s="32"/>
      <c r="N307" s="32"/>
    </row>
    <row r="308" spans="2:14">
      <c r="B308" s="29">
        <f t="shared" si="9"/>
        <v>192</v>
      </c>
      <c r="C308" s="33" t="s">
        <v>327</v>
      </c>
      <c r="D308" s="34">
        <v>42235</v>
      </c>
      <c r="E308" s="33" t="s">
        <v>351</v>
      </c>
      <c r="F308" s="43">
        <v>8021.84</v>
      </c>
      <c r="G308" s="32">
        <v>-1.9001999999999999</v>
      </c>
      <c r="H308" s="32">
        <v>-3.1574</v>
      </c>
      <c r="I308" s="32">
        <v>-11.3215</v>
      </c>
      <c r="J308" s="32">
        <v>-17.4434</v>
      </c>
      <c r="K308" s="32">
        <v>-13.219200000000001</v>
      </c>
      <c r="L308" s="32"/>
      <c r="M308" s="32"/>
      <c r="N308" s="32"/>
    </row>
    <row r="309" spans="2:14">
      <c r="B309" s="29">
        <f t="shared" si="9"/>
        <v>191</v>
      </c>
      <c r="C309" s="33" t="s">
        <v>327</v>
      </c>
      <c r="D309" s="34">
        <v>42234</v>
      </c>
      <c r="E309" s="33" t="s">
        <v>350</v>
      </c>
      <c r="F309" s="43">
        <v>8177.22</v>
      </c>
      <c r="G309" s="32">
        <v>-0.44069999999999998</v>
      </c>
      <c r="H309" s="32">
        <v>-2.5840999999999998</v>
      </c>
      <c r="I309" s="32">
        <v>-9.6037999999999997</v>
      </c>
      <c r="J309" s="32">
        <v>-14.874700000000001</v>
      </c>
      <c r="K309" s="32">
        <v>-10.5466</v>
      </c>
      <c r="L309" s="32"/>
      <c r="M309" s="32"/>
      <c r="N309" s="32"/>
    </row>
    <row r="310" spans="2:14">
      <c r="B310" s="29">
        <f t="shared" si="9"/>
        <v>190</v>
      </c>
      <c r="C310" s="33" t="s">
        <v>327</v>
      </c>
      <c r="D310" s="34">
        <v>42233</v>
      </c>
      <c r="E310" s="33" t="s">
        <v>349</v>
      </c>
      <c r="F310" s="43">
        <v>8213.42</v>
      </c>
      <c r="G310" s="32">
        <v>-1.1103000000000001</v>
      </c>
      <c r="H310" s="32">
        <v>-2.9929999999999999</v>
      </c>
      <c r="I310" s="32">
        <v>-9.2036999999999995</v>
      </c>
      <c r="J310" s="32">
        <v>-14.260300000000001</v>
      </c>
      <c r="K310" s="32">
        <v>-10.789899999999999</v>
      </c>
      <c r="L310" s="32"/>
      <c r="M310" s="32"/>
      <c r="N310" s="32"/>
    </row>
    <row r="311" spans="2:14">
      <c r="B311" s="29">
        <f t="shared" si="9"/>
        <v>189</v>
      </c>
      <c r="C311" s="33" t="s">
        <v>327</v>
      </c>
      <c r="D311" s="34">
        <v>42230</v>
      </c>
      <c r="E311" s="33" t="s">
        <v>352</v>
      </c>
      <c r="F311" s="43">
        <v>8305.64</v>
      </c>
      <c r="G311" s="32">
        <v>-7.3400000000000007E-2</v>
      </c>
      <c r="H311" s="32">
        <v>-1.6186</v>
      </c>
      <c r="I311" s="32">
        <v>-8.1412999999999993</v>
      </c>
      <c r="J311" s="32">
        <v>-13.580399999999999</v>
      </c>
      <c r="K311" s="32">
        <v>-10.020799999999999</v>
      </c>
      <c r="L311" s="32"/>
      <c r="M311" s="32"/>
      <c r="N311" s="32"/>
    </row>
    <row r="312" spans="2:14">
      <c r="B312" s="29">
        <f t="shared" si="9"/>
        <v>188</v>
      </c>
      <c r="C312" s="33" t="s">
        <v>327</v>
      </c>
      <c r="D312" s="34">
        <v>42229</v>
      </c>
      <c r="E312" s="33" t="s">
        <v>328</v>
      </c>
      <c r="F312" s="43">
        <v>8311.74</v>
      </c>
      <c r="G312" s="32">
        <v>0.34239999999999998</v>
      </c>
      <c r="H312" s="32">
        <v>-1.631</v>
      </c>
      <c r="I312" s="32">
        <v>-7.9941000000000004</v>
      </c>
      <c r="J312" s="32">
        <v>-14.5244</v>
      </c>
      <c r="K312" s="32">
        <v>-9.9614999999999991</v>
      </c>
      <c r="L312" s="32"/>
      <c r="M312" s="32"/>
      <c r="N312" s="32"/>
    </row>
    <row r="313" spans="2:14">
      <c r="B313" s="29">
        <f t="shared" si="9"/>
        <v>187</v>
      </c>
      <c r="C313" s="33" t="s">
        <v>327</v>
      </c>
      <c r="D313" s="34">
        <v>42228</v>
      </c>
      <c r="E313" s="33" t="s">
        <v>351</v>
      </c>
      <c r="F313" s="43">
        <v>8283.3799999999992</v>
      </c>
      <c r="G313" s="32">
        <v>-1.3194999999999999</v>
      </c>
      <c r="H313" s="32">
        <v>-3.0306000000000002</v>
      </c>
      <c r="I313" s="32">
        <v>-7.0758999999999999</v>
      </c>
      <c r="J313" s="32">
        <v>-14.4343</v>
      </c>
      <c r="K313" s="32">
        <v>-9.6010000000000009</v>
      </c>
      <c r="L313" s="32"/>
      <c r="M313" s="32"/>
      <c r="N313" s="32"/>
    </row>
    <row r="314" spans="2:14">
      <c r="B314" s="29">
        <f t="shared" si="9"/>
        <v>186</v>
      </c>
      <c r="C314" s="33" t="s">
        <v>327</v>
      </c>
      <c r="D314" s="34">
        <v>42227</v>
      </c>
      <c r="E314" s="33" t="s">
        <v>350</v>
      </c>
      <c r="F314" s="43">
        <v>8394.14</v>
      </c>
      <c r="G314" s="32">
        <v>-0.85860000000000003</v>
      </c>
      <c r="H314" s="32">
        <v>-1.3713</v>
      </c>
      <c r="I314" s="32">
        <v>-5.8333000000000004</v>
      </c>
      <c r="J314" s="32">
        <v>-13.137600000000001</v>
      </c>
      <c r="K314" s="32">
        <v>-8.49</v>
      </c>
      <c r="L314" s="32"/>
      <c r="M314" s="32"/>
      <c r="N314" s="32"/>
    </row>
    <row r="315" spans="2:14">
      <c r="B315" s="29">
        <f t="shared" si="9"/>
        <v>185</v>
      </c>
      <c r="C315" s="33" t="s">
        <v>327</v>
      </c>
      <c r="D315" s="34">
        <v>42226</v>
      </c>
      <c r="E315" s="33" t="s">
        <v>349</v>
      </c>
      <c r="F315" s="43">
        <v>8466.84</v>
      </c>
      <c r="G315" s="32">
        <v>0.2908</v>
      </c>
      <c r="H315" s="32">
        <v>-0.67530000000000001</v>
      </c>
      <c r="I315" s="32">
        <v>-5.0178000000000003</v>
      </c>
      <c r="J315" s="32">
        <v>-12.641</v>
      </c>
      <c r="K315" s="32">
        <v>-6.8140999999999998</v>
      </c>
      <c r="L315" s="32"/>
      <c r="M315" s="32"/>
      <c r="N315" s="32"/>
    </row>
    <row r="316" spans="2:14">
      <c r="B316" s="29">
        <f t="shared" si="9"/>
        <v>184</v>
      </c>
      <c r="C316" s="33" t="s">
        <v>327</v>
      </c>
      <c r="D316" s="34">
        <v>42223</v>
      </c>
      <c r="E316" s="33" t="s">
        <v>352</v>
      </c>
      <c r="F316" s="43">
        <v>8442.2900000000009</v>
      </c>
      <c r="G316" s="32">
        <v>-8.5999999999999993E-2</v>
      </c>
      <c r="H316" s="32">
        <v>-2.5739999999999998</v>
      </c>
      <c r="I316" s="32">
        <v>-8.7337000000000007</v>
      </c>
      <c r="J316" s="32">
        <v>-13.003</v>
      </c>
      <c r="K316" s="32">
        <v>-7.5472000000000001</v>
      </c>
      <c r="L316" s="32"/>
      <c r="M316" s="32"/>
      <c r="N316" s="32"/>
    </row>
    <row r="317" spans="2:14">
      <c r="B317" s="29">
        <f t="shared" si="9"/>
        <v>183</v>
      </c>
      <c r="C317" s="33" t="s">
        <v>327</v>
      </c>
      <c r="D317" s="34">
        <v>42222</v>
      </c>
      <c r="E317" s="33" t="s">
        <v>328</v>
      </c>
      <c r="F317" s="43">
        <v>8449.56</v>
      </c>
      <c r="G317" s="32">
        <v>-1.0852999999999999</v>
      </c>
      <c r="H317" s="32">
        <v>-2.3340999999999998</v>
      </c>
      <c r="I317" s="32">
        <v>-8.7124000000000006</v>
      </c>
      <c r="J317" s="32">
        <v>-13.9399</v>
      </c>
      <c r="K317" s="32">
        <v>-7.5942999999999996</v>
      </c>
      <c r="L317" s="32"/>
      <c r="M317" s="32"/>
      <c r="N317" s="32"/>
    </row>
    <row r="318" spans="2:14">
      <c r="B318" s="29">
        <f t="shared" si="9"/>
        <v>182</v>
      </c>
      <c r="C318" s="33" t="s">
        <v>327</v>
      </c>
      <c r="D318" s="34">
        <v>42221</v>
      </c>
      <c r="E318" s="33" t="s">
        <v>351</v>
      </c>
      <c r="F318" s="43">
        <v>8542.27</v>
      </c>
      <c r="G318" s="32">
        <v>0.36909999999999998</v>
      </c>
      <c r="H318" s="32">
        <v>-0.2477</v>
      </c>
      <c r="I318" s="32">
        <v>-8.7193000000000005</v>
      </c>
      <c r="J318" s="32">
        <v>-13.0128</v>
      </c>
      <c r="K318" s="32">
        <v>-6.5545999999999998</v>
      </c>
      <c r="L318" s="32"/>
      <c r="M318" s="32"/>
      <c r="N318" s="32"/>
    </row>
    <row r="319" spans="2:14">
      <c r="B319" s="29">
        <f t="shared" si="9"/>
        <v>181</v>
      </c>
      <c r="C319" s="33" t="s">
        <v>327</v>
      </c>
      <c r="D319" s="34">
        <v>42220</v>
      </c>
      <c r="E319" s="33" t="s">
        <v>350</v>
      </c>
      <c r="F319" s="43">
        <v>8510.86</v>
      </c>
      <c r="G319" s="32">
        <v>-0.159</v>
      </c>
      <c r="H319" s="32">
        <v>-0.8347</v>
      </c>
      <c r="I319" s="32">
        <v>-9.0549999999999997</v>
      </c>
      <c r="J319" s="32">
        <v>-13.5519</v>
      </c>
      <c r="K319" s="32">
        <v>-8.7817000000000007</v>
      </c>
      <c r="L319" s="32"/>
      <c r="M319" s="32"/>
      <c r="N319" s="32"/>
    </row>
    <row r="320" spans="2:14">
      <c r="B320" s="29">
        <f t="shared" si="9"/>
        <v>180</v>
      </c>
      <c r="C320" s="33" t="s">
        <v>327</v>
      </c>
      <c r="D320" s="34">
        <v>42219</v>
      </c>
      <c r="E320" s="33" t="s">
        <v>349</v>
      </c>
      <c r="F320" s="43">
        <v>8524.41</v>
      </c>
      <c r="G320" s="32">
        <v>-1.6264000000000001</v>
      </c>
      <c r="H320" s="32">
        <v>-0.37719999999999998</v>
      </c>
      <c r="I320" s="32">
        <v>-8.9101999999999997</v>
      </c>
      <c r="J320" s="32">
        <v>-13.193899999999999</v>
      </c>
      <c r="K320" s="32">
        <v>-8.0085999999999995</v>
      </c>
      <c r="L320" s="32"/>
      <c r="M320" s="32"/>
      <c r="N320" s="32"/>
    </row>
    <row r="321" spans="2:14">
      <c r="B321" s="29">
        <f t="shared" si="9"/>
        <v>179</v>
      </c>
      <c r="C321" s="33" t="s">
        <v>327</v>
      </c>
      <c r="D321" s="34">
        <v>42216</v>
      </c>
      <c r="E321" s="33" t="s">
        <v>352</v>
      </c>
      <c r="F321" s="43">
        <v>8665.34</v>
      </c>
      <c r="G321" s="32">
        <v>0.16009999999999999</v>
      </c>
      <c r="H321" s="32">
        <v>-1.1694</v>
      </c>
      <c r="I321" s="32">
        <v>-7.0545</v>
      </c>
      <c r="J321" s="32">
        <v>-11.758800000000001</v>
      </c>
      <c r="K321" s="32">
        <v>-6.9828999999999999</v>
      </c>
      <c r="L321" s="32"/>
      <c r="M321" s="32"/>
      <c r="N321" s="32"/>
    </row>
    <row r="322" spans="2:14">
      <c r="B322" s="29">
        <f t="shared" si="9"/>
        <v>178</v>
      </c>
      <c r="C322" s="33" t="s">
        <v>327</v>
      </c>
      <c r="D322" s="34">
        <v>42215</v>
      </c>
      <c r="E322" s="33" t="s">
        <v>328</v>
      </c>
      <c r="F322" s="43">
        <v>8651.49</v>
      </c>
      <c r="G322" s="32">
        <v>1.0277000000000001</v>
      </c>
      <c r="H322" s="32">
        <v>-1.5884</v>
      </c>
      <c r="I322" s="32">
        <v>-7.2030000000000003</v>
      </c>
      <c r="J322" s="32">
        <v>-11.899800000000001</v>
      </c>
      <c r="K322" s="32">
        <v>-8.4210999999999991</v>
      </c>
      <c r="L322" s="32"/>
      <c r="M322" s="32"/>
      <c r="N322" s="32"/>
    </row>
    <row r="323" spans="2:14">
      <c r="B323" s="29">
        <f t="shared" si="9"/>
        <v>177</v>
      </c>
      <c r="C323" s="33" t="s">
        <v>327</v>
      </c>
      <c r="D323" s="34">
        <v>42214</v>
      </c>
      <c r="E323" s="33" t="s">
        <v>351</v>
      </c>
      <c r="F323" s="43">
        <v>8563.48</v>
      </c>
      <c r="G323" s="32">
        <v>-0.2215</v>
      </c>
      <c r="H323" s="32">
        <v>-3.9830000000000001</v>
      </c>
      <c r="I323" s="32">
        <v>-7.2826000000000004</v>
      </c>
      <c r="J323" s="32">
        <v>-13.094900000000001</v>
      </c>
      <c r="K323" s="32">
        <v>-8.8204999999999991</v>
      </c>
      <c r="L323" s="32"/>
      <c r="M323" s="32"/>
      <c r="N323" s="32"/>
    </row>
    <row r="324" spans="2:14">
      <c r="B324" s="29">
        <f t="shared" si="9"/>
        <v>176</v>
      </c>
      <c r="C324" s="33" t="s">
        <v>327</v>
      </c>
      <c r="D324" s="34">
        <v>42213</v>
      </c>
      <c r="E324" s="33" t="s">
        <v>350</v>
      </c>
      <c r="F324" s="43">
        <v>8582.49</v>
      </c>
      <c r="G324" s="32">
        <v>0.30159999999999998</v>
      </c>
      <c r="H324" s="32">
        <v>-4.7022000000000004</v>
      </c>
      <c r="I324" s="32">
        <v>-9.3007000000000009</v>
      </c>
      <c r="J324" s="32">
        <v>-13.803000000000001</v>
      </c>
      <c r="K324" s="32">
        <v>-8.8925999999999998</v>
      </c>
      <c r="L324" s="32"/>
      <c r="M324" s="32"/>
      <c r="N324" s="32"/>
    </row>
    <row r="325" spans="2:14">
      <c r="B325" s="29">
        <f t="shared" ref="B325:B388" si="10">IF(C325="","",$B$3-ROW()+3)</f>
        <v>175</v>
      </c>
      <c r="C325" s="33" t="s">
        <v>327</v>
      </c>
      <c r="D325" s="34">
        <v>42212</v>
      </c>
      <c r="E325" s="33" t="s">
        <v>349</v>
      </c>
      <c r="F325" s="43">
        <v>8556.68</v>
      </c>
      <c r="G325" s="32">
        <v>-2.4085999999999999</v>
      </c>
      <c r="H325" s="32">
        <v>-4.6609999999999996</v>
      </c>
      <c r="I325" s="32">
        <v>-9.5733999999999995</v>
      </c>
      <c r="J325" s="32">
        <v>-14.2026</v>
      </c>
      <c r="K325" s="32">
        <v>-9.3505000000000003</v>
      </c>
      <c r="L325" s="32"/>
      <c r="M325" s="32"/>
      <c r="N325" s="32"/>
    </row>
    <row r="326" spans="2:14">
      <c r="B326" s="29">
        <f t="shared" si="10"/>
        <v>174</v>
      </c>
      <c r="C326" s="33" t="s">
        <v>327</v>
      </c>
      <c r="D326" s="34">
        <v>42209</v>
      </c>
      <c r="E326" s="33" t="s">
        <v>352</v>
      </c>
      <c r="F326" s="43">
        <v>8767.86</v>
      </c>
      <c r="G326" s="32">
        <v>-0.2646</v>
      </c>
      <c r="H326" s="32">
        <v>-3.0745</v>
      </c>
      <c r="I326" s="32">
        <v>-6.6981999999999999</v>
      </c>
      <c r="J326" s="32">
        <v>-11.554399999999999</v>
      </c>
      <c r="K326" s="32">
        <v>-7.9736000000000002</v>
      </c>
      <c r="L326" s="32"/>
      <c r="M326" s="32"/>
      <c r="N326" s="32"/>
    </row>
    <row r="327" spans="2:14">
      <c r="B327" s="29">
        <f t="shared" si="10"/>
        <v>173</v>
      </c>
      <c r="C327" s="33" t="s">
        <v>327</v>
      </c>
      <c r="D327" s="34">
        <v>42208</v>
      </c>
      <c r="E327" s="33" t="s">
        <v>328</v>
      </c>
      <c r="F327" s="43">
        <v>8791.1200000000008</v>
      </c>
      <c r="G327" s="32">
        <v>-1.4305000000000001</v>
      </c>
      <c r="H327" s="32">
        <v>-2.7768999999999999</v>
      </c>
      <c r="I327" s="32">
        <v>-6.3891999999999998</v>
      </c>
      <c r="J327" s="32">
        <v>-10.271699999999999</v>
      </c>
      <c r="K327" s="32">
        <v>-7.4557000000000002</v>
      </c>
      <c r="L327" s="32"/>
      <c r="M327" s="32"/>
      <c r="N327" s="32"/>
    </row>
    <row r="328" spans="2:14">
      <c r="B328" s="29">
        <f t="shared" si="10"/>
        <v>172</v>
      </c>
      <c r="C328" s="33" t="s">
        <v>327</v>
      </c>
      <c r="D328" s="34">
        <v>42207</v>
      </c>
      <c r="E328" s="33" t="s">
        <v>351</v>
      </c>
      <c r="F328" s="43">
        <v>8918.7000000000007</v>
      </c>
      <c r="G328" s="32">
        <v>-0.96889999999999998</v>
      </c>
      <c r="H328" s="32">
        <v>-1.4964999999999999</v>
      </c>
      <c r="I328" s="32">
        <v>-4.5286999999999997</v>
      </c>
      <c r="J328" s="32">
        <v>-7.2225000000000001</v>
      </c>
      <c r="K328" s="32">
        <v>-6.1125999999999996</v>
      </c>
      <c r="L328" s="32"/>
      <c r="M328" s="32"/>
      <c r="N328" s="32"/>
    </row>
    <row r="329" spans="2:14">
      <c r="B329" s="29">
        <f t="shared" si="10"/>
        <v>171</v>
      </c>
      <c r="C329" s="33" t="s">
        <v>327</v>
      </c>
      <c r="D329" s="34">
        <v>42206</v>
      </c>
      <c r="E329" s="33" t="s">
        <v>350</v>
      </c>
      <c r="F329" s="43">
        <v>9005.9599999999991</v>
      </c>
      <c r="G329" s="32">
        <v>0.34499999999999997</v>
      </c>
      <c r="H329" s="32">
        <v>-0.39589999999999997</v>
      </c>
      <c r="I329" s="32">
        <v>-2.3041999999999998</v>
      </c>
      <c r="J329" s="32">
        <v>-5.5382999999999996</v>
      </c>
      <c r="K329" s="32">
        <v>-4.6077000000000004</v>
      </c>
      <c r="L329" s="32"/>
      <c r="M329" s="32"/>
      <c r="N329" s="32"/>
    </row>
    <row r="330" spans="2:14">
      <c r="B330" s="29">
        <f t="shared" si="10"/>
        <v>170</v>
      </c>
      <c r="C330" s="33" t="s">
        <v>327</v>
      </c>
      <c r="D330" s="34">
        <v>42205</v>
      </c>
      <c r="E330" s="33" t="s">
        <v>349</v>
      </c>
      <c r="F330" s="43">
        <v>8975</v>
      </c>
      <c r="G330" s="32">
        <v>-0.78469999999999995</v>
      </c>
      <c r="H330" s="32">
        <v>-0.6522</v>
      </c>
      <c r="I330" s="32">
        <v>-2.64</v>
      </c>
      <c r="J330" s="32">
        <v>-6.0490000000000004</v>
      </c>
      <c r="K330" s="32">
        <v>-4.5311000000000003</v>
      </c>
      <c r="L330" s="32"/>
      <c r="M330" s="32"/>
      <c r="N330" s="32"/>
    </row>
    <row r="331" spans="2:14">
      <c r="B331" s="29">
        <f t="shared" si="10"/>
        <v>169</v>
      </c>
      <c r="C331" s="33" t="s">
        <v>327</v>
      </c>
      <c r="D331" s="34">
        <v>42202</v>
      </c>
      <c r="E331" s="33" t="s">
        <v>352</v>
      </c>
      <c r="F331" s="43">
        <v>9045.98</v>
      </c>
      <c r="G331" s="32">
        <v>4.1700000000000001E-2</v>
      </c>
      <c r="H331" s="32">
        <v>1.4792000000000001</v>
      </c>
      <c r="I331" s="32">
        <v>-1.5651999999999999</v>
      </c>
      <c r="J331" s="32">
        <v>-5.4847999999999999</v>
      </c>
      <c r="K331" s="32">
        <v>-3.8504999999999998</v>
      </c>
      <c r="L331" s="32"/>
      <c r="M331" s="32"/>
      <c r="N331" s="32"/>
    </row>
    <row r="332" spans="2:14">
      <c r="B332" s="29">
        <f t="shared" si="10"/>
        <v>168</v>
      </c>
      <c r="C332" s="33" t="s">
        <v>327</v>
      </c>
      <c r="D332" s="34">
        <v>42201</v>
      </c>
      <c r="E332" s="33" t="s">
        <v>328</v>
      </c>
      <c r="F332" s="43">
        <v>9042.2099999999991</v>
      </c>
      <c r="G332" s="32">
        <v>-0.13239999999999999</v>
      </c>
      <c r="H332" s="32">
        <v>1.4369000000000001</v>
      </c>
      <c r="I332" s="32">
        <v>-1.8513999999999999</v>
      </c>
      <c r="J332" s="32">
        <v>-6.3648999999999996</v>
      </c>
      <c r="K332" s="32">
        <v>-4.6657000000000002</v>
      </c>
      <c r="L332" s="32"/>
      <c r="M332" s="32"/>
      <c r="N332" s="32"/>
    </row>
    <row r="333" spans="2:14">
      <c r="B333" s="29">
        <f t="shared" si="10"/>
        <v>167</v>
      </c>
      <c r="C333" s="33" t="s">
        <v>327</v>
      </c>
      <c r="D333" s="34">
        <v>42200</v>
      </c>
      <c r="E333" s="33" t="s">
        <v>351</v>
      </c>
      <c r="F333" s="43">
        <v>9054.2000000000007</v>
      </c>
      <c r="G333" s="32">
        <v>0.1376</v>
      </c>
      <c r="H333" s="32">
        <v>0.87</v>
      </c>
      <c r="I333" s="32">
        <v>-2.2168999999999999</v>
      </c>
      <c r="J333" s="32">
        <v>-5.0928000000000004</v>
      </c>
      <c r="K333" s="32">
        <v>-5.3815999999999997</v>
      </c>
      <c r="L333" s="32"/>
      <c r="M333" s="32"/>
      <c r="N333" s="32"/>
    </row>
    <row r="334" spans="2:14">
      <c r="B334" s="29">
        <f t="shared" si="10"/>
        <v>166</v>
      </c>
      <c r="C334" s="33" t="s">
        <v>327</v>
      </c>
      <c r="D334" s="34">
        <v>42199</v>
      </c>
      <c r="E334" s="33" t="s">
        <v>350</v>
      </c>
      <c r="F334" s="43">
        <v>9041.76</v>
      </c>
      <c r="G334" s="32">
        <v>8.6800000000000002E-2</v>
      </c>
      <c r="H334" s="32">
        <v>-2.2530000000000001</v>
      </c>
      <c r="I334" s="32">
        <v>-2.7968999999999999</v>
      </c>
      <c r="J334" s="32">
        <v>-6.2274000000000003</v>
      </c>
      <c r="K334" s="32">
        <v>-5.0266000000000002</v>
      </c>
      <c r="L334" s="32"/>
      <c r="M334" s="32"/>
      <c r="N334" s="32"/>
    </row>
    <row r="335" spans="2:14">
      <c r="B335" s="29">
        <f t="shared" si="10"/>
        <v>165</v>
      </c>
      <c r="C335" s="33" t="s">
        <v>327</v>
      </c>
      <c r="D335" s="34">
        <v>42198</v>
      </c>
      <c r="E335" s="33" t="s">
        <v>349</v>
      </c>
      <c r="F335" s="43">
        <v>9033.92</v>
      </c>
      <c r="G335" s="32">
        <v>1.3438000000000001</v>
      </c>
      <c r="H335" s="32">
        <v>-2.399</v>
      </c>
      <c r="I335" s="32">
        <v>-2.8812000000000002</v>
      </c>
      <c r="J335" s="32">
        <v>-6.5442</v>
      </c>
      <c r="K335" s="32">
        <v>-4.8644999999999996</v>
      </c>
      <c r="L335" s="32"/>
      <c r="M335" s="32"/>
      <c r="N335" s="32"/>
    </row>
    <row r="336" spans="2:14">
      <c r="B336" s="29">
        <f t="shared" si="10"/>
        <v>164</v>
      </c>
      <c r="C336" s="33" t="s">
        <v>327</v>
      </c>
      <c r="D336" s="34">
        <v>42194</v>
      </c>
      <c r="E336" s="33" t="s">
        <v>328</v>
      </c>
      <c r="F336" s="43">
        <v>8914.1299999999992</v>
      </c>
      <c r="G336" s="32">
        <v>-0.6905</v>
      </c>
      <c r="H336" s="32">
        <v>-4.7455999999999996</v>
      </c>
      <c r="I336" s="32">
        <v>-3.0215999999999998</v>
      </c>
      <c r="J336" s="32">
        <v>-6.8342999999999998</v>
      </c>
      <c r="K336" s="32">
        <v>-6.0679999999999996</v>
      </c>
      <c r="L336" s="32"/>
      <c r="M336" s="32"/>
      <c r="N336" s="32"/>
    </row>
    <row r="337" spans="2:14">
      <c r="B337" s="29">
        <f t="shared" si="10"/>
        <v>163</v>
      </c>
      <c r="C337" s="33" t="s">
        <v>327</v>
      </c>
      <c r="D337" s="34">
        <v>42193</v>
      </c>
      <c r="E337" s="33" t="s">
        <v>351</v>
      </c>
      <c r="F337" s="43">
        <v>8976.11</v>
      </c>
      <c r="G337" s="32">
        <v>-2.9626999999999999</v>
      </c>
      <c r="H337" s="32">
        <v>-4.2572000000000001</v>
      </c>
      <c r="I337" s="32">
        <v>-4.1875999999999998</v>
      </c>
      <c r="J337" s="32">
        <v>-6.2251000000000003</v>
      </c>
      <c r="K337" s="32">
        <v>-5.8217999999999996</v>
      </c>
      <c r="L337" s="32"/>
      <c r="M337" s="32"/>
      <c r="N337" s="32"/>
    </row>
    <row r="338" spans="2:14">
      <c r="B338" s="29">
        <f t="shared" si="10"/>
        <v>162</v>
      </c>
      <c r="C338" s="33" t="s">
        <v>327</v>
      </c>
      <c r="D338" s="34">
        <v>42192</v>
      </c>
      <c r="E338" s="33" t="s">
        <v>350</v>
      </c>
      <c r="F338" s="43">
        <v>9250.16</v>
      </c>
      <c r="G338" s="32">
        <v>-6.2700000000000006E-2</v>
      </c>
      <c r="H338" s="32">
        <v>-0.78149999999999997</v>
      </c>
      <c r="I338" s="32">
        <v>-0.96319999999999995</v>
      </c>
      <c r="J338" s="32">
        <v>-4.0629</v>
      </c>
      <c r="K338" s="32">
        <v>-2.8365999999999998</v>
      </c>
      <c r="L338" s="32"/>
      <c r="M338" s="32"/>
      <c r="N338" s="32"/>
    </row>
    <row r="339" spans="2:14">
      <c r="B339" s="29">
        <f t="shared" si="10"/>
        <v>161</v>
      </c>
      <c r="C339" s="33" t="s">
        <v>327</v>
      </c>
      <c r="D339" s="34">
        <v>42191</v>
      </c>
      <c r="E339" s="33" t="s">
        <v>349</v>
      </c>
      <c r="F339" s="43">
        <v>9255.9599999999991</v>
      </c>
      <c r="G339" s="32">
        <v>-1.0928</v>
      </c>
      <c r="H339" s="32">
        <v>0.21510000000000001</v>
      </c>
      <c r="I339" s="32">
        <v>-0.90100000000000002</v>
      </c>
      <c r="J339" s="32">
        <v>-3.5870000000000002</v>
      </c>
      <c r="K339" s="32">
        <v>-2.6718999999999999</v>
      </c>
      <c r="L339" s="32"/>
      <c r="M339" s="32"/>
      <c r="N339" s="32"/>
    </row>
    <row r="340" spans="2:14">
      <c r="B340" s="29">
        <f t="shared" si="10"/>
        <v>160</v>
      </c>
      <c r="C340" s="33" t="s">
        <v>327</v>
      </c>
      <c r="D340" s="34">
        <v>42188</v>
      </c>
      <c r="E340" s="33" t="s">
        <v>352</v>
      </c>
      <c r="F340" s="43">
        <v>9358.23</v>
      </c>
      <c r="G340" s="32">
        <v>-0.224</v>
      </c>
      <c r="H340" s="32">
        <v>-1.1026</v>
      </c>
      <c r="I340" s="32">
        <v>-2.0748000000000002</v>
      </c>
      <c r="J340" s="32">
        <v>-2.5217000000000001</v>
      </c>
      <c r="K340" s="32">
        <v>-1.7636000000000001</v>
      </c>
      <c r="L340" s="32"/>
      <c r="M340" s="32"/>
      <c r="N340" s="32"/>
    </row>
    <row r="341" spans="2:14">
      <c r="B341" s="29">
        <f t="shared" si="10"/>
        <v>159</v>
      </c>
      <c r="C341" s="33" t="s">
        <v>327</v>
      </c>
      <c r="D341" s="34">
        <v>42187</v>
      </c>
      <c r="E341" s="33" t="s">
        <v>328</v>
      </c>
      <c r="F341" s="43">
        <v>9379.24</v>
      </c>
      <c r="G341" s="32">
        <v>4.2799999999999998E-2</v>
      </c>
      <c r="H341" s="32">
        <v>-1.0246</v>
      </c>
      <c r="I341" s="32">
        <v>-2.4443999999999999</v>
      </c>
      <c r="J341" s="32">
        <v>-2.3029000000000002</v>
      </c>
      <c r="K341" s="32">
        <v>-1.1147</v>
      </c>
      <c r="L341" s="32"/>
      <c r="M341" s="32"/>
      <c r="N341" s="32"/>
    </row>
    <row r="342" spans="2:14">
      <c r="B342" s="29">
        <f t="shared" si="10"/>
        <v>158</v>
      </c>
      <c r="C342" s="33" t="s">
        <v>327</v>
      </c>
      <c r="D342" s="34">
        <v>42186</v>
      </c>
      <c r="E342" s="33" t="s">
        <v>351</v>
      </c>
      <c r="F342" s="43">
        <v>9375.23</v>
      </c>
      <c r="G342" s="32">
        <v>0.56000000000000005</v>
      </c>
      <c r="H342" s="32">
        <v>-0.2349</v>
      </c>
      <c r="I342" s="32">
        <v>-2.6019000000000001</v>
      </c>
      <c r="J342" s="32">
        <v>-1.3929</v>
      </c>
      <c r="K342" s="32">
        <v>-0.70650000000000002</v>
      </c>
      <c r="L342" s="32"/>
      <c r="M342" s="32"/>
      <c r="N342" s="32"/>
    </row>
    <row r="343" spans="2:14">
      <c r="B343" s="29">
        <f t="shared" si="10"/>
        <v>157</v>
      </c>
      <c r="C343" s="33" t="s">
        <v>327</v>
      </c>
      <c r="D343" s="34">
        <v>42185</v>
      </c>
      <c r="E343" s="33" t="s">
        <v>350</v>
      </c>
      <c r="F343" s="43">
        <v>9323.02</v>
      </c>
      <c r="G343" s="32">
        <v>0.94110000000000005</v>
      </c>
      <c r="H343" s="32">
        <v>-0.72529999999999994</v>
      </c>
      <c r="I343" s="32">
        <v>-3.8969</v>
      </c>
      <c r="J343" s="32">
        <v>-2.7479</v>
      </c>
      <c r="K343" s="32">
        <v>-0.74590000000000001</v>
      </c>
      <c r="L343" s="32"/>
      <c r="M343" s="32"/>
      <c r="N343" s="32"/>
    </row>
    <row r="344" spans="2:14">
      <c r="B344" s="29">
        <f t="shared" si="10"/>
        <v>156</v>
      </c>
      <c r="C344" s="33" t="s">
        <v>327</v>
      </c>
      <c r="D344" s="34">
        <v>42184</v>
      </c>
      <c r="E344" s="33" t="s">
        <v>349</v>
      </c>
      <c r="F344" s="43">
        <v>9236.1</v>
      </c>
      <c r="G344" s="32">
        <v>-2.3933</v>
      </c>
      <c r="H344" s="32">
        <v>-1.1311</v>
      </c>
      <c r="I344" s="32">
        <v>-4.7929000000000004</v>
      </c>
      <c r="J344" s="32">
        <v>-2.8159999999999998</v>
      </c>
      <c r="K344" s="32">
        <v>-0.7601</v>
      </c>
      <c r="L344" s="32"/>
      <c r="M344" s="32"/>
      <c r="N344" s="32"/>
    </row>
    <row r="345" spans="2:14">
      <c r="B345" s="29">
        <f t="shared" si="10"/>
        <v>155</v>
      </c>
      <c r="C345" s="33" t="s">
        <v>327</v>
      </c>
      <c r="D345" s="34">
        <v>42181</v>
      </c>
      <c r="E345" s="33" t="s">
        <v>352</v>
      </c>
      <c r="F345" s="43">
        <v>9462.57</v>
      </c>
      <c r="G345" s="32">
        <v>-0.14530000000000001</v>
      </c>
      <c r="H345" s="32">
        <v>2.6490999999999998</v>
      </c>
      <c r="I345" s="32">
        <v>-2.1391</v>
      </c>
      <c r="J345" s="32">
        <v>-1.6275999999999999</v>
      </c>
      <c r="K345" s="32">
        <v>1.5193000000000001</v>
      </c>
      <c r="L345" s="32"/>
      <c r="M345" s="32"/>
      <c r="N345" s="32"/>
    </row>
    <row r="346" spans="2:14">
      <c r="B346" s="29">
        <f t="shared" si="10"/>
        <v>154</v>
      </c>
      <c r="C346" s="33" t="s">
        <v>327</v>
      </c>
      <c r="D346" s="34">
        <v>42180</v>
      </c>
      <c r="E346" s="33" t="s">
        <v>328</v>
      </c>
      <c r="F346" s="43">
        <v>9476.34</v>
      </c>
      <c r="G346" s="32">
        <v>0.84099999999999997</v>
      </c>
      <c r="H346" s="32">
        <v>2.7984</v>
      </c>
      <c r="I346" s="32">
        <v>-1.7504</v>
      </c>
      <c r="J346" s="32">
        <v>-1.9807999999999999</v>
      </c>
      <c r="K346" s="32">
        <v>2.5335999999999999</v>
      </c>
      <c r="L346" s="32"/>
      <c r="M346" s="32"/>
      <c r="N346" s="32"/>
    </row>
    <row r="347" spans="2:14">
      <c r="B347" s="29">
        <f t="shared" si="10"/>
        <v>153</v>
      </c>
      <c r="C347" s="33" t="s">
        <v>327</v>
      </c>
      <c r="D347" s="34">
        <v>42179</v>
      </c>
      <c r="E347" s="33" t="s">
        <v>351</v>
      </c>
      <c r="F347" s="43">
        <v>9397.31</v>
      </c>
      <c r="G347" s="32">
        <v>6.5699999999999995E-2</v>
      </c>
      <c r="H347" s="32">
        <v>2.2576999999999998</v>
      </c>
      <c r="I347" s="32">
        <v>-2.5053999999999998</v>
      </c>
      <c r="J347" s="32">
        <v>-3.4358</v>
      </c>
      <c r="K347" s="32">
        <v>1.6341000000000001</v>
      </c>
      <c r="L347" s="32"/>
      <c r="M347" s="32"/>
      <c r="N347" s="32"/>
    </row>
    <row r="348" spans="2:14">
      <c r="B348" s="29">
        <f t="shared" si="10"/>
        <v>152</v>
      </c>
      <c r="C348" s="33" t="s">
        <v>327</v>
      </c>
      <c r="D348" s="34">
        <v>42178</v>
      </c>
      <c r="E348" s="33" t="s">
        <v>350</v>
      </c>
      <c r="F348" s="43">
        <v>9391.14</v>
      </c>
      <c r="G348" s="32">
        <v>0.52849999999999997</v>
      </c>
      <c r="H348" s="32">
        <v>1.9359999999999999</v>
      </c>
      <c r="I348" s="32">
        <v>-2.5693999999999999</v>
      </c>
      <c r="J348" s="32">
        <v>-3.7606000000000002</v>
      </c>
      <c r="K348" s="32">
        <v>1.7638</v>
      </c>
      <c r="L348" s="32"/>
      <c r="M348" s="32"/>
      <c r="N348" s="32"/>
    </row>
    <row r="349" spans="2:14">
      <c r="B349" s="29">
        <f t="shared" si="10"/>
        <v>151</v>
      </c>
      <c r="C349" s="33" t="s">
        <v>327</v>
      </c>
      <c r="D349" s="34">
        <v>42177</v>
      </c>
      <c r="E349" s="33" t="s">
        <v>349</v>
      </c>
      <c r="F349" s="43">
        <v>9341.77</v>
      </c>
      <c r="G349" s="32">
        <v>1.3386</v>
      </c>
      <c r="H349" s="32">
        <v>0.88880000000000003</v>
      </c>
      <c r="I349" s="32">
        <v>-3.0815999999999999</v>
      </c>
      <c r="J349" s="32">
        <v>-4.1840000000000002</v>
      </c>
      <c r="K349" s="32">
        <v>0.73280000000000001</v>
      </c>
      <c r="L349" s="32"/>
      <c r="M349" s="32"/>
      <c r="N349" s="32"/>
    </row>
    <row r="350" spans="2:14">
      <c r="B350" s="29">
        <f t="shared" si="10"/>
        <v>150</v>
      </c>
      <c r="C350" s="33" t="s">
        <v>327</v>
      </c>
      <c r="D350" s="34">
        <v>42173</v>
      </c>
      <c r="E350" s="33" t="s">
        <v>328</v>
      </c>
      <c r="F350" s="43">
        <v>9218.3700000000008</v>
      </c>
      <c r="G350" s="32">
        <v>0.31059999999999999</v>
      </c>
      <c r="H350" s="32">
        <v>-0.89829999999999999</v>
      </c>
      <c r="I350" s="32">
        <v>-4.0362999999999998</v>
      </c>
      <c r="J350" s="32">
        <v>-4.5068999999999999</v>
      </c>
      <c r="K350" s="32">
        <v>-0.66359999999999997</v>
      </c>
      <c r="L350" s="32"/>
      <c r="M350" s="32"/>
      <c r="N350" s="32"/>
    </row>
    <row r="351" spans="2:14">
      <c r="B351" s="29">
        <f t="shared" si="10"/>
        <v>149</v>
      </c>
      <c r="C351" s="33" t="s">
        <v>327</v>
      </c>
      <c r="D351" s="34">
        <v>42172</v>
      </c>
      <c r="E351" s="33" t="s">
        <v>351</v>
      </c>
      <c r="F351" s="43">
        <v>9189.83</v>
      </c>
      <c r="G351" s="32">
        <v>-0.24909999999999999</v>
      </c>
      <c r="H351" s="32">
        <v>-1.1687000000000001</v>
      </c>
      <c r="I351" s="32">
        <v>-4.0675999999999997</v>
      </c>
      <c r="J351" s="32">
        <v>-3.665</v>
      </c>
      <c r="K351" s="32">
        <v>-0.54969999999999997</v>
      </c>
      <c r="L351" s="32"/>
      <c r="M351" s="32"/>
      <c r="N351" s="32"/>
    </row>
    <row r="352" spans="2:14">
      <c r="B352" s="29">
        <f t="shared" si="10"/>
        <v>148</v>
      </c>
      <c r="C352" s="33" t="s">
        <v>327</v>
      </c>
      <c r="D352" s="34">
        <v>42171</v>
      </c>
      <c r="E352" s="33" t="s">
        <v>350</v>
      </c>
      <c r="F352" s="43">
        <v>9212.7800000000007</v>
      </c>
      <c r="G352" s="32">
        <v>-0.50429999999999997</v>
      </c>
      <c r="H352" s="32">
        <v>0.22750000000000001</v>
      </c>
      <c r="I352" s="32">
        <v>-3.8279999999999998</v>
      </c>
      <c r="J352" s="32">
        <v>-3.1551</v>
      </c>
      <c r="K352" s="32">
        <v>0.1067</v>
      </c>
      <c r="L352" s="32"/>
      <c r="M352" s="32"/>
      <c r="N352" s="32"/>
    </row>
    <row r="353" spans="2:14">
      <c r="B353" s="29">
        <f t="shared" si="10"/>
        <v>147</v>
      </c>
      <c r="C353" s="33" t="s">
        <v>327</v>
      </c>
      <c r="D353" s="34">
        <v>42170</v>
      </c>
      <c r="E353" s="33" t="s">
        <v>349</v>
      </c>
      <c r="F353" s="43">
        <v>9259.48</v>
      </c>
      <c r="G353" s="32">
        <v>-0.45639999999999997</v>
      </c>
      <c r="H353" s="32">
        <v>-1.163</v>
      </c>
      <c r="I353" s="32">
        <v>-3.3405999999999998</v>
      </c>
      <c r="J353" s="32">
        <v>-3.3393999999999999</v>
      </c>
      <c r="K353" s="32">
        <v>0.68569999999999998</v>
      </c>
      <c r="L353" s="32"/>
      <c r="M353" s="32"/>
      <c r="N353" s="32"/>
    </row>
    <row r="354" spans="2:14">
      <c r="B354" s="29">
        <f t="shared" si="10"/>
        <v>146</v>
      </c>
      <c r="C354" s="33" t="s">
        <v>327</v>
      </c>
      <c r="D354" s="34">
        <v>42167</v>
      </c>
      <c r="E354" s="33" t="s">
        <v>352</v>
      </c>
      <c r="F354" s="43">
        <v>9301.93</v>
      </c>
      <c r="G354" s="32">
        <v>-6.0000000000000001E-3</v>
      </c>
      <c r="H354" s="32">
        <v>-0.40899999999999997</v>
      </c>
      <c r="I354" s="32">
        <v>-3.9129999999999998</v>
      </c>
      <c r="J354" s="32">
        <v>-3.0647000000000002</v>
      </c>
      <c r="K354" s="32">
        <v>1.0566</v>
      </c>
      <c r="L354" s="32"/>
      <c r="M354" s="32"/>
      <c r="N354" s="32"/>
    </row>
    <row r="355" spans="2:14">
      <c r="B355" s="29">
        <f t="shared" si="10"/>
        <v>145</v>
      </c>
      <c r="C355" s="33" t="s">
        <v>327</v>
      </c>
      <c r="D355" s="34">
        <v>42166</v>
      </c>
      <c r="E355" s="33" t="s">
        <v>328</v>
      </c>
      <c r="F355" s="43">
        <v>9302.49</v>
      </c>
      <c r="G355" s="32">
        <v>4.2900000000000001E-2</v>
      </c>
      <c r="H355" s="32">
        <v>-0.49349999999999999</v>
      </c>
      <c r="I355" s="32">
        <v>-3.7381000000000002</v>
      </c>
      <c r="J355" s="32">
        <v>-2.3174999999999999</v>
      </c>
      <c r="K355" s="32">
        <v>0.78720000000000001</v>
      </c>
      <c r="L355" s="32"/>
      <c r="M355" s="32"/>
      <c r="N355" s="32"/>
    </row>
    <row r="356" spans="2:14">
      <c r="B356" s="29">
        <f t="shared" si="10"/>
        <v>144</v>
      </c>
      <c r="C356" s="33" t="s">
        <v>327</v>
      </c>
      <c r="D356" s="34">
        <v>42165</v>
      </c>
      <c r="E356" s="33" t="s">
        <v>351</v>
      </c>
      <c r="F356" s="43">
        <v>9298.5</v>
      </c>
      <c r="G356" s="32">
        <v>1.1599999999999999</v>
      </c>
      <c r="H356" s="32">
        <v>-2.7</v>
      </c>
      <c r="I356" s="32">
        <v>-4.0601000000000003</v>
      </c>
      <c r="J356" s="32">
        <v>-2.4961000000000002</v>
      </c>
      <c r="K356" s="32">
        <v>0.82520000000000004</v>
      </c>
      <c r="L356" s="32"/>
      <c r="M356" s="32"/>
      <c r="N356" s="32"/>
    </row>
    <row r="357" spans="2:14">
      <c r="B357" s="29">
        <f t="shared" si="10"/>
        <v>143</v>
      </c>
      <c r="C357" s="33" t="s">
        <v>327</v>
      </c>
      <c r="D357" s="34">
        <v>42164</v>
      </c>
      <c r="E357" s="33" t="s">
        <v>350</v>
      </c>
      <c r="F357" s="43">
        <v>9191.8700000000008</v>
      </c>
      <c r="G357" s="32">
        <v>-1.8846000000000001</v>
      </c>
      <c r="H357" s="32">
        <v>-4.3933999999999997</v>
      </c>
      <c r="I357" s="32">
        <v>-5.1603000000000003</v>
      </c>
      <c r="J357" s="32">
        <v>-3.8807999999999998</v>
      </c>
      <c r="K357" s="32">
        <v>0.31769999999999998</v>
      </c>
      <c r="L357" s="32"/>
      <c r="M357" s="32"/>
      <c r="N357" s="32"/>
    </row>
    <row r="358" spans="2:14">
      <c r="B358" s="29">
        <f t="shared" si="10"/>
        <v>142</v>
      </c>
      <c r="C358" s="33" t="s">
        <v>327</v>
      </c>
      <c r="D358" s="34">
        <v>42163</v>
      </c>
      <c r="E358" s="33" t="s">
        <v>349</v>
      </c>
      <c r="F358" s="43">
        <v>9368.43</v>
      </c>
      <c r="G358" s="32">
        <v>0.30299999999999999</v>
      </c>
      <c r="H358" s="32">
        <v>-2.6726000000000001</v>
      </c>
      <c r="I358" s="32">
        <v>-3.3386</v>
      </c>
      <c r="J358" s="32">
        <v>-2.8754</v>
      </c>
      <c r="K358" s="32">
        <v>2.5611999999999999</v>
      </c>
      <c r="L358" s="32"/>
      <c r="M358" s="32"/>
      <c r="N358" s="32"/>
    </row>
    <row r="359" spans="2:14">
      <c r="B359" s="29">
        <f t="shared" si="10"/>
        <v>141</v>
      </c>
      <c r="C359" s="33" t="s">
        <v>327</v>
      </c>
      <c r="D359" s="34">
        <v>42160</v>
      </c>
      <c r="E359" s="33" t="s">
        <v>352</v>
      </c>
      <c r="F359" s="43">
        <v>9340.1299999999992</v>
      </c>
      <c r="G359" s="32">
        <v>-9.0899999999999995E-2</v>
      </c>
      <c r="H359" s="32">
        <v>-3.7206000000000001</v>
      </c>
      <c r="I359" s="32">
        <v>-4.8879999999999999</v>
      </c>
      <c r="J359" s="32">
        <v>-2.6573000000000002</v>
      </c>
      <c r="K359" s="32">
        <v>2.1812999999999998</v>
      </c>
      <c r="L359" s="32"/>
      <c r="M359" s="32"/>
      <c r="N359" s="32"/>
    </row>
    <row r="360" spans="2:14">
      <c r="B360" s="29">
        <f t="shared" si="10"/>
        <v>140</v>
      </c>
      <c r="C360" s="33" t="s">
        <v>327</v>
      </c>
      <c r="D360" s="34">
        <v>42159</v>
      </c>
      <c r="E360" s="33" t="s">
        <v>328</v>
      </c>
      <c r="F360" s="43">
        <v>9348.6299999999992</v>
      </c>
      <c r="G360" s="32">
        <v>-2.1753999999999998</v>
      </c>
      <c r="H360" s="32">
        <v>-3.7498</v>
      </c>
      <c r="I360" s="32">
        <v>-5.0423</v>
      </c>
      <c r="J360" s="32">
        <v>-2.8384999999999998</v>
      </c>
      <c r="K360" s="32">
        <v>2.5070000000000001</v>
      </c>
      <c r="L360" s="32"/>
      <c r="M360" s="32"/>
      <c r="N360" s="32"/>
    </row>
    <row r="361" spans="2:14">
      <c r="B361" s="29">
        <f t="shared" si="10"/>
        <v>139</v>
      </c>
      <c r="C361" s="33" t="s">
        <v>327</v>
      </c>
      <c r="D361" s="34">
        <v>42158</v>
      </c>
      <c r="E361" s="33" t="s">
        <v>351</v>
      </c>
      <c r="F361" s="43">
        <v>9556.52</v>
      </c>
      <c r="G361" s="32">
        <v>-0.60060000000000002</v>
      </c>
      <c r="H361" s="32">
        <v>-1.4135</v>
      </c>
      <c r="I361" s="32">
        <v>-2.6836000000000002</v>
      </c>
      <c r="J361" s="32">
        <v>-0.51280000000000003</v>
      </c>
      <c r="K361" s="32">
        <v>4.7462999999999997</v>
      </c>
      <c r="L361" s="32"/>
      <c r="M361" s="32"/>
      <c r="N361" s="32"/>
    </row>
    <row r="362" spans="2:14">
      <c r="B362" s="29">
        <f t="shared" si="10"/>
        <v>138</v>
      </c>
      <c r="C362" s="33" t="s">
        <v>327</v>
      </c>
      <c r="D362" s="34">
        <v>42157</v>
      </c>
      <c r="E362" s="33" t="s">
        <v>350</v>
      </c>
      <c r="F362" s="43">
        <v>9614.26</v>
      </c>
      <c r="G362" s="32">
        <v>-0.1187</v>
      </c>
      <c r="H362" s="32">
        <v>-0.57040000000000002</v>
      </c>
      <c r="I362" s="32">
        <v>-2.0956000000000001</v>
      </c>
      <c r="J362" s="32">
        <v>0.13420000000000001</v>
      </c>
      <c r="K362" s="32">
        <v>5.9313000000000002</v>
      </c>
      <c r="L362" s="32"/>
      <c r="M362" s="32"/>
      <c r="N362" s="32"/>
    </row>
    <row r="363" spans="2:14">
      <c r="B363" s="29">
        <f t="shared" si="10"/>
        <v>137</v>
      </c>
      <c r="C363" s="33" t="s">
        <v>327</v>
      </c>
      <c r="D363" s="34">
        <v>42156</v>
      </c>
      <c r="E363" s="33" t="s">
        <v>349</v>
      </c>
      <c r="F363" s="43">
        <v>9625.69</v>
      </c>
      <c r="G363" s="32">
        <v>-0.77700000000000002</v>
      </c>
      <c r="H363" s="32">
        <v>-0.20200000000000001</v>
      </c>
      <c r="I363" s="32">
        <v>-1.9793000000000001</v>
      </c>
      <c r="J363" s="32">
        <v>3.7199999999999997E-2</v>
      </c>
      <c r="K363" s="32">
        <v>6.0571999999999999</v>
      </c>
      <c r="L363" s="32"/>
      <c r="M363" s="32"/>
      <c r="N363" s="32"/>
    </row>
    <row r="364" spans="2:14">
      <c r="B364" s="29">
        <f t="shared" si="10"/>
        <v>136</v>
      </c>
      <c r="C364" s="33" t="s">
        <v>327</v>
      </c>
      <c r="D364" s="34">
        <v>42153</v>
      </c>
      <c r="E364" s="33" t="s">
        <v>352</v>
      </c>
      <c r="F364" s="43">
        <v>9701.07</v>
      </c>
      <c r="G364" s="32">
        <v>-0.1212</v>
      </c>
      <c r="H364" s="32">
        <v>0.64600000000000002</v>
      </c>
      <c r="I364" s="32">
        <v>-1.2117</v>
      </c>
      <c r="J364" s="32">
        <v>0.8206</v>
      </c>
      <c r="K364" s="32">
        <v>6.8876999999999997</v>
      </c>
      <c r="L364" s="32"/>
      <c r="M364" s="32"/>
      <c r="N364" s="32"/>
    </row>
    <row r="365" spans="2:14">
      <c r="B365" s="29">
        <f t="shared" si="10"/>
        <v>135</v>
      </c>
      <c r="C365" s="33" t="s">
        <v>327</v>
      </c>
      <c r="D365" s="34">
        <v>42152</v>
      </c>
      <c r="E365" s="33" t="s">
        <v>328</v>
      </c>
      <c r="F365" s="43">
        <v>9712.84</v>
      </c>
      <c r="G365" s="32">
        <v>0.1991</v>
      </c>
      <c r="H365" s="32">
        <v>1.4017999999999999</v>
      </c>
      <c r="I365" s="32">
        <v>-2.4506000000000001</v>
      </c>
      <c r="J365" s="32">
        <v>0.94289999999999996</v>
      </c>
      <c r="K365" s="32">
        <v>6.4801000000000002</v>
      </c>
      <c r="L365" s="32"/>
      <c r="M365" s="32"/>
      <c r="N365" s="32"/>
    </row>
    <row r="366" spans="2:14">
      <c r="B366" s="29">
        <f t="shared" si="10"/>
        <v>134</v>
      </c>
      <c r="C366" s="33" t="s">
        <v>327</v>
      </c>
      <c r="D366" s="34">
        <v>42151</v>
      </c>
      <c r="E366" s="33" t="s">
        <v>351</v>
      </c>
      <c r="F366" s="43">
        <v>9693.5400000000009</v>
      </c>
      <c r="G366" s="32">
        <v>0.2495</v>
      </c>
      <c r="H366" s="32">
        <v>8.4900000000000003E-2</v>
      </c>
      <c r="I366" s="32">
        <v>-2.8033999999999999</v>
      </c>
      <c r="J366" s="32">
        <v>0.74229999999999996</v>
      </c>
      <c r="K366" s="32">
        <v>7.048</v>
      </c>
      <c r="L366" s="32"/>
      <c r="M366" s="32"/>
      <c r="N366" s="32"/>
    </row>
    <row r="367" spans="2:14">
      <c r="B367" s="29">
        <f t="shared" si="10"/>
        <v>133</v>
      </c>
      <c r="C367" s="33" t="s">
        <v>327</v>
      </c>
      <c r="D367" s="34">
        <v>42150</v>
      </c>
      <c r="E367" s="33" t="s">
        <v>350</v>
      </c>
      <c r="F367" s="43">
        <v>9669.41</v>
      </c>
      <c r="G367" s="32">
        <v>0.25130000000000002</v>
      </c>
      <c r="H367" s="32">
        <v>-0.48749999999999999</v>
      </c>
      <c r="I367" s="32">
        <v>-2.4601000000000002</v>
      </c>
      <c r="J367" s="32">
        <v>0.49159999999999998</v>
      </c>
      <c r="K367" s="32">
        <v>7.0080999999999998</v>
      </c>
      <c r="L367" s="32"/>
      <c r="M367" s="32"/>
      <c r="N367" s="32"/>
    </row>
    <row r="368" spans="2:14">
      <c r="B368" s="29">
        <f t="shared" si="10"/>
        <v>132</v>
      </c>
      <c r="C368" s="33" t="s">
        <v>327</v>
      </c>
      <c r="D368" s="34">
        <v>42149</v>
      </c>
      <c r="E368" s="33" t="s">
        <v>349</v>
      </c>
      <c r="F368" s="43">
        <v>9645.17</v>
      </c>
      <c r="G368" s="32">
        <v>6.6100000000000006E-2</v>
      </c>
      <c r="H368" s="32">
        <v>0.40670000000000001</v>
      </c>
      <c r="I368" s="32">
        <v>-2.7046000000000001</v>
      </c>
      <c r="J368" s="32">
        <v>-0.56059999999999999</v>
      </c>
      <c r="K368" s="32">
        <v>7.0704000000000002</v>
      </c>
      <c r="L368" s="32"/>
      <c r="M368" s="32"/>
      <c r="N368" s="32"/>
    </row>
    <row r="369" spans="2:14">
      <c r="B369" s="29">
        <f t="shared" si="10"/>
        <v>131</v>
      </c>
      <c r="C369" s="33" t="s">
        <v>327</v>
      </c>
      <c r="D369" s="34">
        <v>42146</v>
      </c>
      <c r="E369" s="33" t="s">
        <v>352</v>
      </c>
      <c r="F369" s="43">
        <v>9638.7999999999993</v>
      </c>
      <c r="G369" s="32">
        <v>0.62890000000000001</v>
      </c>
      <c r="H369" s="32">
        <v>0.61919999999999997</v>
      </c>
      <c r="I369" s="32">
        <v>0.26840000000000003</v>
      </c>
      <c r="J369" s="32">
        <v>1.1468</v>
      </c>
      <c r="K369" s="32">
        <v>7.46</v>
      </c>
      <c r="L369" s="32"/>
      <c r="M369" s="32"/>
      <c r="N369" s="32"/>
    </row>
    <row r="370" spans="2:14">
      <c r="B370" s="29">
        <f t="shared" si="10"/>
        <v>130</v>
      </c>
      <c r="C370" s="33" t="s">
        <v>327</v>
      </c>
      <c r="D370" s="34">
        <v>42145</v>
      </c>
      <c r="E370" s="33" t="s">
        <v>328</v>
      </c>
      <c r="F370" s="43">
        <v>9578.56</v>
      </c>
      <c r="G370" s="32">
        <v>-1.1022000000000001</v>
      </c>
      <c r="H370" s="32">
        <v>-0.33579999999999999</v>
      </c>
      <c r="I370" s="32">
        <v>0.46750000000000003</v>
      </c>
      <c r="J370" s="32">
        <v>0.51459999999999995</v>
      </c>
      <c r="K370" s="32">
        <v>8.0801999999999996</v>
      </c>
      <c r="L370" s="32"/>
      <c r="M370" s="32"/>
      <c r="N370" s="32"/>
    </row>
    <row r="371" spans="2:14">
      <c r="B371" s="29">
        <f t="shared" si="10"/>
        <v>129</v>
      </c>
      <c r="C371" s="33" t="s">
        <v>327</v>
      </c>
      <c r="D371" s="34">
        <v>42144</v>
      </c>
      <c r="E371" s="33" t="s">
        <v>351</v>
      </c>
      <c r="F371" s="43">
        <v>9685.31</v>
      </c>
      <c r="G371" s="32">
        <v>-0.32379999999999998</v>
      </c>
      <c r="H371" s="32">
        <v>-0.39900000000000002</v>
      </c>
      <c r="I371" s="32">
        <v>1.3866000000000001</v>
      </c>
      <c r="J371" s="32">
        <v>1.6349</v>
      </c>
      <c r="K371" s="32">
        <v>8.9727999999999994</v>
      </c>
      <c r="L371" s="32"/>
      <c r="M371" s="32"/>
      <c r="N371" s="32"/>
    </row>
    <row r="372" spans="2:14">
      <c r="B372" s="29">
        <f t="shared" si="10"/>
        <v>128</v>
      </c>
      <c r="C372" s="33" t="s">
        <v>327</v>
      </c>
      <c r="D372" s="34">
        <v>42143</v>
      </c>
      <c r="E372" s="33" t="s">
        <v>350</v>
      </c>
      <c r="F372" s="43">
        <v>9716.77</v>
      </c>
      <c r="G372" s="32">
        <v>1.1520999999999999</v>
      </c>
      <c r="H372" s="32">
        <v>0.37230000000000002</v>
      </c>
      <c r="I372" s="32">
        <v>1.5238</v>
      </c>
      <c r="J372" s="32">
        <v>1.9650000000000001</v>
      </c>
      <c r="K372" s="32">
        <v>9.1781000000000006</v>
      </c>
      <c r="L372" s="32"/>
      <c r="M372" s="32"/>
      <c r="N372" s="32"/>
    </row>
    <row r="373" spans="2:14">
      <c r="B373" s="29">
        <f t="shared" si="10"/>
        <v>127</v>
      </c>
      <c r="C373" s="33" t="s">
        <v>327</v>
      </c>
      <c r="D373" s="34">
        <v>42142</v>
      </c>
      <c r="E373" s="33" t="s">
        <v>349</v>
      </c>
      <c r="F373" s="43">
        <v>9606.1</v>
      </c>
      <c r="G373" s="32">
        <v>0.27789999999999998</v>
      </c>
      <c r="H373" s="32">
        <v>-0.59619999999999995</v>
      </c>
      <c r="I373" s="32">
        <v>0.36749999999999999</v>
      </c>
      <c r="J373" s="32">
        <v>0.80369999999999997</v>
      </c>
      <c r="K373" s="32">
        <v>8.0736000000000008</v>
      </c>
      <c r="L373" s="32"/>
      <c r="M373" s="32"/>
      <c r="N373" s="32"/>
    </row>
    <row r="374" spans="2:14">
      <c r="B374" s="29">
        <f t="shared" si="10"/>
        <v>126</v>
      </c>
      <c r="C374" s="33" t="s">
        <v>327</v>
      </c>
      <c r="D374" s="34">
        <v>42139</v>
      </c>
      <c r="E374" s="33" t="s">
        <v>352</v>
      </c>
      <c r="F374" s="43">
        <v>9579.48</v>
      </c>
      <c r="G374" s="32">
        <v>-0.32619999999999999</v>
      </c>
      <c r="H374" s="32">
        <v>-1.161</v>
      </c>
      <c r="I374" s="32">
        <v>0.41320000000000001</v>
      </c>
      <c r="J374" s="32">
        <v>0.52429999999999999</v>
      </c>
      <c r="K374" s="32">
        <v>7.8686999999999996</v>
      </c>
      <c r="L374" s="32"/>
      <c r="M374" s="32"/>
      <c r="N374" s="32"/>
    </row>
    <row r="375" spans="2:14">
      <c r="B375" s="29">
        <f t="shared" si="10"/>
        <v>125</v>
      </c>
      <c r="C375" s="33" t="s">
        <v>327</v>
      </c>
      <c r="D375" s="34">
        <v>42138</v>
      </c>
      <c r="E375" s="33" t="s">
        <v>328</v>
      </c>
      <c r="F375" s="43">
        <v>9610.83</v>
      </c>
      <c r="G375" s="32">
        <v>-1.1649</v>
      </c>
      <c r="H375" s="32">
        <v>-0.96120000000000005</v>
      </c>
      <c r="I375" s="32">
        <v>-0.32550000000000001</v>
      </c>
      <c r="J375" s="32">
        <v>0.85329999999999995</v>
      </c>
      <c r="K375" s="32">
        <v>8.2887000000000004</v>
      </c>
      <c r="L375" s="32"/>
      <c r="M375" s="32"/>
      <c r="N375" s="32"/>
    </row>
    <row r="376" spans="2:14">
      <c r="B376" s="29">
        <f t="shared" si="10"/>
        <v>124</v>
      </c>
      <c r="C376" s="33" t="s">
        <v>327</v>
      </c>
      <c r="D376" s="34">
        <v>42137</v>
      </c>
      <c r="E376" s="33" t="s">
        <v>351</v>
      </c>
      <c r="F376" s="43">
        <v>9724.11</v>
      </c>
      <c r="G376" s="32">
        <v>0.4481</v>
      </c>
      <c r="H376" s="32">
        <v>-0.95830000000000004</v>
      </c>
      <c r="I376" s="32">
        <v>0.59570000000000001</v>
      </c>
      <c r="J376" s="32">
        <v>2.0419999999999998</v>
      </c>
      <c r="K376" s="32">
        <v>10.276</v>
      </c>
      <c r="L376" s="32"/>
      <c r="M376" s="32"/>
      <c r="N376" s="32"/>
    </row>
    <row r="377" spans="2:14">
      <c r="B377" s="29">
        <f t="shared" si="10"/>
        <v>123</v>
      </c>
      <c r="C377" s="33" t="s">
        <v>327</v>
      </c>
      <c r="D377" s="34">
        <v>42136</v>
      </c>
      <c r="E377" s="33" t="s">
        <v>350</v>
      </c>
      <c r="F377" s="43">
        <v>9680.73</v>
      </c>
      <c r="G377" s="32">
        <v>0.17599999999999999</v>
      </c>
      <c r="H377" s="32">
        <v>-1.4196</v>
      </c>
      <c r="I377" s="32">
        <v>0.65529999999999999</v>
      </c>
      <c r="J377" s="32">
        <v>1.9419</v>
      </c>
      <c r="K377" s="32">
        <v>9.9002999999999997</v>
      </c>
      <c r="L377" s="32"/>
      <c r="M377" s="32"/>
      <c r="N377" s="32"/>
    </row>
    <row r="378" spans="2:14">
      <c r="B378" s="29">
        <f t="shared" si="10"/>
        <v>122</v>
      </c>
      <c r="C378" s="33" t="s">
        <v>327</v>
      </c>
      <c r="D378" s="34">
        <v>42135</v>
      </c>
      <c r="E378" s="33" t="s">
        <v>349</v>
      </c>
      <c r="F378" s="43">
        <v>9663.7199999999993</v>
      </c>
      <c r="G378" s="32">
        <v>-0.2918</v>
      </c>
      <c r="H378" s="32">
        <v>-1.8418000000000001</v>
      </c>
      <c r="I378" s="32">
        <v>0.47849999999999998</v>
      </c>
      <c r="J378" s="32">
        <v>2.1295000000000002</v>
      </c>
      <c r="K378" s="32">
        <v>8.7065999999999999</v>
      </c>
      <c r="L378" s="32"/>
      <c r="M378" s="32"/>
      <c r="N378" s="32"/>
    </row>
    <row r="379" spans="2:14">
      <c r="B379" s="29">
        <f t="shared" si="10"/>
        <v>121</v>
      </c>
      <c r="C379" s="33" t="s">
        <v>327</v>
      </c>
      <c r="D379" s="34">
        <v>42132</v>
      </c>
      <c r="E379" s="33" t="s">
        <v>352</v>
      </c>
      <c r="F379" s="43">
        <v>9692</v>
      </c>
      <c r="G379" s="32">
        <v>-0.12479999999999999</v>
      </c>
      <c r="H379" s="32">
        <v>-1.304</v>
      </c>
      <c r="I379" s="32">
        <v>1.2539</v>
      </c>
      <c r="J379" s="32">
        <v>2.4937999999999998</v>
      </c>
      <c r="K379" s="32">
        <v>8.5216999999999992</v>
      </c>
      <c r="L379" s="32"/>
      <c r="M379" s="32"/>
      <c r="N379" s="32"/>
    </row>
    <row r="380" spans="2:14">
      <c r="B380" s="29">
        <f t="shared" si="10"/>
        <v>120</v>
      </c>
      <c r="C380" s="33" t="s">
        <v>327</v>
      </c>
      <c r="D380" s="34">
        <v>42131</v>
      </c>
      <c r="E380" s="33" t="s">
        <v>328</v>
      </c>
      <c r="F380" s="43">
        <v>9704.11</v>
      </c>
      <c r="G380" s="32">
        <v>-1.1619999999999999</v>
      </c>
      <c r="H380" s="32">
        <v>-1.1806000000000001</v>
      </c>
      <c r="I380" s="32">
        <v>0.64510000000000001</v>
      </c>
      <c r="J380" s="32">
        <v>2.6217999999999999</v>
      </c>
      <c r="K380" s="32">
        <v>9.1176999999999992</v>
      </c>
      <c r="L380" s="32"/>
      <c r="M380" s="32"/>
      <c r="N380" s="32"/>
    </row>
    <row r="381" spans="2:14">
      <c r="B381" s="29">
        <f t="shared" si="10"/>
        <v>119</v>
      </c>
      <c r="C381" s="33" t="s">
        <v>327</v>
      </c>
      <c r="D381" s="34">
        <v>42130</v>
      </c>
      <c r="E381" s="33" t="s">
        <v>351</v>
      </c>
      <c r="F381" s="43">
        <v>9818.2000000000007</v>
      </c>
      <c r="G381" s="32">
        <v>-1.9699999999999999E-2</v>
      </c>
      <c r="H381" s="32">
        <v>-0.36159999999999998</v>
      </c>
      <c r="I381" s="32">
        <v>2.2694000000000001</v>
      </c>
      <c r="J381" s="32">
        <v>3.8283</v>
      </c>
      <c r="K381" s="32">
        <v>10.163</v>
      </c>
      <c r="L381" s="32"/>
      <c r="M381" s="32"/>
      <c r="N381" s="32"/>
    </row>
    <row r="382" spans="2:14">
      <c r="B382" s="29">
        <f t="shared" si="10"/>
        <v>118</v>
      </c>
      <c r="C382" s="33" t="s">
        <v>327</v>
      </c>
      <c r="D382" s="34">
        <v>42129</v>
      </c>
      <c r="E382" s="33" t="s">
        <v>350</v>
      </c>
      <c r="F382" s="43">
        <v>9820.1299999999992</v>
      </c>
      <c r="G382" s="32">
        <v>-0.253</v>
      </c>
      <c r="H382" s="32">
        <v>-1.3729</v>
      </c>
      <c r="I382" s="32">
        <v>2.2894999999999999</v>
      </c>
      <c r="J382" s="32">
        <v>3.2387999999999999</v>
      </c>
      <c r="K382" s="32">
        <v>10.7059</v>
      </c>
      <c r="L382" s="32"/>
      <c r="M382" s="32"/>
      <c r="N382" s="32"/>
    </row>
    <row r="383" spans="2:14">
      <c r="B383" s="29">
        <f t="shared" si="10"/>
        <v>117</v>
      </c>
      <c r="C383" s="33" t="s">
        <v>327</v>
      </c>
      <c r="D383" s="34">
        <v>42128</v>
      </c>
      <c r="E383" s="33" t="s">
        <v>349</v>
      </c>
      <c r="F383" s="43">
        <v>9845.0400000000009</v>
      </c>
      <c r="G383" s="32">
        <v>0.2545</v>
      </c>
      <c r="H383" s="32">
        <v>-1.2842</v>
      </c>
      <c r="I383" s="32">
        <v>2.5489999999999999</v>
      </c>
      <c r="J383" s="32">
        <v>3.4802</v>
      </c>
      <c r="K383" s="32">
        <v>11.025700000000001</v>
      </c>
      <c r="L383" s="32"/>
      <c r="M383" s="32"/>
      <c r="N383" s="32"/>
    </row>
    <row r="384" spans="2:14">
      <c r="B384" s="29">
        <f t="shared" si="10"/>
        <v>116</v>
      </c>
      <c r="C384" s="33" t="s">
        <v>327</v>
      </c>
      <c r="D384" s="34">
        <v>42124</v>
      </c>
      <c r="E384" s="33" t="s">
        <v>328</v>
      </c>
      <c r="F384" s="43">
        <v>9820.0499999999993</v>
      </c>
      <c r="G384" s="32">
        <v>-0.34279999999999999</v>
      </c>
      <c r="H384" s="32">
        <v>-0.9405</v>
      </c>
      <c r="I384" s="32">
        <v>2.4367999999999999</v>
      </c>
      <c r="J384" s="32">
        <v>4.8933999999999997</v>
      </c>
      <c r="K384" s="32">
        <v>11.6997</v>
      </c>
      <c r="L384" s="32"/>
      <c r="M384" s="32"/>
      <c r="N384" s="32"/>
    </row>
    <row r="385" spans="2:14">
      <c r="B385" s="29">
        <f t="shared" si="10"/>
        <v>115</v>
      </c>
      <c r="C385" s="33" t="s">
        <v>327</v>
      </c>
      <c r="D385" s="34">
        <v>42123</v>
      </c>
      <c r="E385" s="33" t="s">
        <v>351</v>
      </c>
      <c r="F385" s="43">
        <v>9853.83</v>
      </c>
      <c r="G385" s="32">
        <v>-1.0345</v>
      </c>
      <c r="H385" s="32">
        <v>2.5051999999999999</v>
      </c>
      <c r="I385" s="32">
        <v>3.6838000000000002</v>
      </c>
      <c r="J385" s="32">
        <v>4.5286</v>
      </c>
      <c r="K385" s="32">
        <v>11.0647</v>
      </c>
      <c r="L385" s="32"/>
      <c r="M385" s="32"/>
      <c r="N385" s="32"/>
    </row>
    <row r="386" spans="2:14">
      <c r="B386" s="29">
        <f t="shared" si="10"/>
        <v>114</v>
      </c>
      <c r="C386" s="33" t="s">
        <v>327</v>
      </c>
      <c r="D386" s="34">
        <v>42122</v>
      </c>
      <c r="E386" s="33" t="s">
        <v>350</v>
      </c>
      <c r="F386" s="43">
        <v>9956.83</v>
      </c>
      <c r="G386" s="32">
        <v>-0.1633</v>
      </c>
      <c r="H386" s="32">
        <v>4.4352</v>
      </c>
      <c r="I386" s="32">
        <v>4.7675999999999998</v>
      </c>
      <c r="J386" s="32">
        <v>4.6882000000000001</v>
      </c>
      <c r="K386" s="32">
        <v>13.0206</v>
      </c>
      <c r="L386" s="32"/>
      <c r="M386" s="32"/>
      <c r="N386" s="32"/>
    </row>
    <row r="387" spans="2:14">
      <c r="B387" s="29">
        <f t="shared" si="10"/>
        <v>113</v>
      </c>
      <c r="C387" s="33" t="s">
        <v>327</v>
      </c>
      <c r="D387" s="34">
        <v>42121</v>
      </c>
      <c r="E387" s="33" t="s">
        <v>349</v>
      </c>
      <c r="F387" s="43">
        <v>9973.1200000000008</v>
      </c>
      <c r="G387" s="32">
        <v>0.60360000000000003</v>
      </c>
      <c r="H387" s="32">
        <v>4.3994</v>
      </c>
      <c r="I387" s="32">
        <v>4.9390000000000001</v>
      </c>
      <c r="J387" s="32">
        <v>4.7419000000000002</v>
      </c>
      <c r="K387" s="32">
        <v>13.6646</v>
      </c>
      <c r="L387" s="32"/>
      <c r="M387" s="32"/>
      <c r="N387" s="32"/>
    </row>
    <row r="388" spans="2:14">
      <c r="B388" s="29">
        <f t="shared" si="10"/>
        <v>112</v>
      </c>
      <c r="C388" s="33" t="s">
        <v>327</v>
      </c>
      <c r="D388" s="34">
        <v>42118</v>
      </c>
      <c r="E388" s="33" t="s">
        <v>352</v>
      </c>
      <c r="F388" s="43">
        <v>9913.2800000000007</v>
      </c>
      <c r="G388" s="32">
        <v>1.1818</v>
      </c>
      <c r="H388" s="32">
        <v>3.577</v>
      </c>
      <c r="I388" s="32">
        <v>1.8662000000000001</v>
      </c>
      <c r="J388" s="32">
        <v>4.6703000000000001</v>
      </c>
      <c r="K388" s="32">
        <v>10.8187</v>
      </c>
      <c r="L388" s="32"/>
      <c r="M388" s="32"/>
      <c r="N388" s="32"/>
    </row>
    <row r="389" spans="2:14">
      <c r="B389" s="29">
        <f t="shared" ref="B389:B452" si="11">IF(C389="","",$B$3-ROW()+3)</f>
        <v>111</v>
      </c>
      <c r="C389" s="33" t="s">
        <v>327</v>
      </c>
      <c r="D389" s="34">
        <v>42117</v>
      </c>
      <c r="E389" s="33" t="s">
        <v>328</v>
      </c>
      <c r="F389" s="43">
        <v>9797.49</v>
      </c>
      <c r="G389" s="32">
        <v>1.9192</v>
      </c>
      <c r="H389" s="32">
        <v>1.4561999999999999</v>
      </c>
      <c r="I389" s="32">
        <v>0.4037</v>
      </c>
      <c r="J389" s="32">
        <v>3.4478</v>
      </c>
      <c r="K389" s="32">
        <v>9.3840000000000003</v>
      </c>
      <c r="L389" s="32"/>
      <c r="M389" s="32"/>
      <c r="N389" s="32"/>
    </row>
    <row r="390" spans="2:14">
      <c r="B390" s="29">
        <f t="shared" si="11"/>
        <v>110</v>
      </c>
      <c r="C390" s="33" t="s">
        <v>327</v>
      </c>
      <c r="D390" s="34">
        <v>42116</v>
      </c>
      <c r="E390" s="33" t="s">
        <v>351</v>
      </c>
      <c r="F390" s="43">
        <v>9613</v>
      </c>
      <c r="G390" s="32">
        <v>0.82879999999999998</v>
      </c>
      <c r="H390" s="32">
        <v>0.76459999999999995</v>
      </c>
      <c r="I390" s="32">
        <v>-1.4019999999999999</v>
      </c>
      <c r="J390" s="32">
        <v>2.5985999999999998</v>
      </c>
      <c r="K390" s="32">
        <v>7.1115000000000004</v>
      </c>
      <c r="L390" s="32"/>
      <c r="M390" s="32"/>
      <c r="N390" s="32"/>
    </row>
    <row r="391" spans="2:14">
      <c r="B391" s="29">
        <f t="shared" si="11"/>
        <v>109</v>
      </c>
      <c r="C391" s="33" t="s">
        <v>327</v>
      </c>
      <c r="D391" s="34">
        <v>42115</v>
      </c>
      <c r="E391" s="33" t="s">
        <v>350</v>
      </c>
      <c r="F391" s="43">
        <v>9533.98</v>
      </c>
      <c r="G391" s="32">
        <v>-0.19750000000000001</v>
      </c>
      <c r="H391" s="32">
        <v>-1.1225000000000001</v>
      </c>
      <c r="I391" s="32">
        <v>-2.2124999999999999</v>
      </c>
      <c r="J391" s="32">
        <v>2.2991000000000001</v>
      </c>
      <c r="K391" s="32">
        <v>6.5103</v>
      </c>
      <c r="L391" s="32"/>
      <c r="M391" s="32"/>
      <c r="N391" s="32"/>
    </row>
    <row r="392" spans="2:14">
      <c r="B392" s="29">
        <f t="shared" si="11"/>
        <v>108</v>
      </c>
      <c r="C392" s="33" t="s">
        <v>327</v>
      </c>
      <c r="D392" s="34">
        <v>42114</v>
      </c>
      <c r="E392" s="33" t="s">
        <v>349</v>
      </c>
      <c r="F392" s="43">
        <v>9552.85</v>
      </c>
      <c r="G392" s="32">
        <v>-0.18890000000000001</v>
      </c>
      <c r="H392" s="32">
        <v>-1.1758999999999999</v>
      </c>
      <c r="I392" s="32">
        <v>-2.0190000000000001</v>
      </c>
      <c r="J392" s="32">
        <v>3.2551000000000001</v>
      </c>
      <c r="K392" s="32">
        <v>6.5369000000000002</v>
      </c>
      <c r="L392" s="32"/>
      <c r="M392" s="32"/>
      <c r="N392" s="32"/>
    </row>
    <row r="393" spans="2:14">
      <c r="B393" s="29">
        <f t="shared" si="11"/>
        <v>107</v>
      </c>
      <c r="C393" s="33" t="s">
        <v>327</v>
      </c>
      <c r="D393" s="34">
        <v>42111</v>
      </c>
      <c r="E393" s="33" t="s">
        <v>352</v>
      </c>
      <c r="F393" s="43">
        <v>9570.93</v>
      </c>
      <c r="G393" s="32">
        <v>-0.88990000000000002</v>
      </c>
      <c r="H393" s="32">
        <v>-0.48630000000000001</v>
      </c>
      <c r="I393" s="32">
        <v>0.33</v>
      </c>
      <c r="J393" s="32">
        <v>4.7342000000000004</v>
      </c>
      <c r="K393" s="32">
        <v>7.0071000000000003</v>
      </c>
      <c r="L393" s="32"/>
      <c r="M393" s="32"/>
      <c r="N393" s="32"/>
    </row>
    <row r="394" spans="2:14">
      <c r="B394" s="29">
        <f t="shared" si="11"/>
        <v>106</v>
      </c>
      <c r="C394" s="33" t="s">
        <v>327</v>
      </c>
      <c r="D394" s="34">
        <v>42110</v>
      </c>
      <c r="E394" s="33" t="s">
        <v>328</v>
      </c>
      <c r="F394" s="43">
        <v>9656.8700000000008</v>
      </c>
      <c r="G394" s="32">
        <v>1.2243999999999999</v>
      </c>
      <c r="H394" s="32">
        <v>0.9284</v>
      </c>
      <c r="I394" s="32">
        <v>1.5132000000000001</v>
      </c>
      <c r="J394" s="32">
        <v>5.6745999999999999</v>
      </c>
      <c r="K394" s="32">
        <v>8.2140000000000004</v>
      </c>
      <c r="L394" s="32"/>
      <c r="M394" s="32"/>
      <c r="N394" s="32"/>
    </row>
    <row r="395" spans="2:14">
      <c r="B395" s="29">
        <f t="shared" si="11"/>
        <v>105</v>
      </c>
      <c r="C395" s="33" t="s">
        <v>327</v>
      </c>
      <c r="D395" s="34">
        <v>42109</v>
      </c>
      <c r="E395" s="33" t="s">
        <v>351</v>
      </c>
      <c r="F395" s="43">
        <v>9540.06</v>
      </c>
      <c r="G395" s="32">
        <v>-1.0595000000000001</v>
      </c>
      <c r="H395" s="32">
        <v>-0.33339999999999997</v>
      </c>
      <c r="I395" s="32">
        <v>-0.4103</v>
      </c>
      <c r="J395" s="32">
        <v>4.0911999999999997</v>
      </c>
      <c r="K395" s="32">
        <v>6.9903000000000004</v>
      </c>
      <c r="L395" s="32"/>
      <c r="M395" s="32"/>
      <c r="N395" s="32"/>
    </row>
    <row r="396" spans="2:14">
      <c r="B396" s="29">
        <f t="shared" si="11"/>
        <v>104</v>
      </c>
      <c r="C396" s="33" t="s">
        <v>327</v>
      </c>
      <c r="D396" s="34">
        <v>42108</v>
      </c>
      <c r="E396" s="33" t="s">
        <v>350</v>
      </c>
      <c r="F396" s="43">
        <v>9642.2199999999993</v>
      </c>
      <c r="G396" s="32">
        <v>-0.25140000000000001</v>
      </c>
      <c r="H396" s="32">
        <v>3.2000000000000002E-3</v>
      </c>
      <c r="I396" s="32">
        <v>0.65620000000000001</v>
      </c>
      <c r="J396" s="32">
        <v>5.0323000000000002</v>
      </c>
      <c r="K396" s="32">
        <v>8.8597999999999999</v>
      </c>
      <c r="L396" s="32"/>
      <c r="M396" s="32"/>
      <c r="N396" s="32"/>
    </row>
    <row r="397" spans="2:14">
      <c r="B397" s="29">
        <f t="shared" si="11"/>
        <v>103</v>
      </c>
      <c r="C397" s="33" t="s">
        <v>327</v>
      </c>
      <c r="D397" s="34">
        <v>42107</v>
      </c>
      <c r="E397" s="33" t="s">
        <v>349</v>
      </c>
      <c r="F397" s="43">
        <v>9666.52</v>
      </c>
      <c r="G397" s="32">
        <v>0.50760000000000005</v>
      </c>
      <c r="H397" s="32">
        <v>0.6895</v>
      </c>
      <c r="I397" s="32">
        <v>0.90980000000000005</v>
      </c>
      <c r="J397" s="32">
        <v>4.7088999999999999</v>
      </c>
      <c r="K397" s="32">
        <v>8.5138999999999996</v>
      </c>
      <c r="L397" s="32"/>
      <c r="M397" s="32"/>
      <c r="N397" s="32"/>
    </row>
    <row r="398" spans="2:14">
      <c r="B398" s="29">
        <f t="shared" si="11"/>
        <v>102</v>
      </c>
      <c r="C398" s="33" t="s">
        <v>327</v>
      </c>
      <c r="D398" s="34">
        <v>42104</v>
      </c>
      <c r="E398" s="33" t="s">
        <v>352</v>
      </c>
      <c r="F398" s="43">
        <v>9617.7000000000007</v>
      </c>
      <c r="G398" s="32">
        <v>0.51900000000000002</v>
      </c>
      <c r="H398" s="32">
        <v>0.18090000000000001</v>
      </c>
      <c r="I398" s="32">
        <v>0.85109999999999997</v>
      </c>
      <c r="J398" s="32">
        <v>4.3634000000000004</v>
      </c>
      <c r="K398" s="32">
        <v>7.4825999999999997</v>
      </c>
      <c r="L398" s="32"/>
      <c r="M398" s="32"/>
      <c r="N398" s="32"/>
    </row>
    <row r="399" spans="2:14">
      <c r="B399" s="29">
        <f t="shared" si="11"/>
        <v>101</v>
      </c>
      <c r="C399" s="33" t="s">
        <v>327</v>
      </c>
      <c r="D399" s="34">
        <v>42103</v>
      </c>
      <c r="E399" s="33" t="s">
        <v>328</v>
      </c>
      <c r="F399" s="43">
        <v>9568.0400000000009</v>
      </c>
      <c r="G399" s="32">
        <v>-4.1099999999999998E-2</v>
      </c>
      <c r="H399" s="32">
        <v>-0.33629999999999999</v>
      </c>
      <c r="I399" s="32">
        <v>5.28E-2</v>
      </c>
      <c r="J399" s="32">
        <v>3.8246000000000002</v>
      </c>
      <c r="K399" s="32">
        <v>7.1375000000000002</v>
      </c>
      <c r="L399" s="32"/>
      <c r="M399" s="32"/>
      <c r="N399" s="32"/>
    </row>
    <row r="400" spans="2:14">
      <c r="B400" s="29">
        <f t="shared" si="11"/>
        <v>100</v>
      </c>
      <c r="C400" s="33" t="s">
        <v>327</v>
      </c>
      <c r="D400" s="34">
        <v>42102</v>
      </c>
      <c r="E400" s="33" t="s">
        <v>351</v>
      </c>
      <c r="F400" s="43">
        <v>9571.9699999999993</v>
      </c>
      <c r="G400" s="32">
        <v>-0.72529999999999994</v>
      </c>
      <c r="H400" s="32">
        <v>0.6764</v>
      </c>
      <c r="I400" s="32">
        <v>-0.7651</v>
      </c>
      <c r="J400" s="32">
        <v>3.6149</v>
      </c>
      <c r="K400" s="32">
        <v>7.6919000000000004</v>
      </c>
      <c r="L400" s="32"/>
      <c r="M400" s="32"/>
      <c r="N400" s="32"/>
    </row>
    <row r="401" spans="2:14">
      <c r="B401" s="29">
        <f t="shared" si="11"/>
        <v>99</v>
      </c>
      <c r="C401" s="33" t="s">
        <v>327</v>
      </c>
      <c r="D401" s="34">
        <v>42101</v>
      </c>
      <c r="E401" s="33" t="s">
        <v>350</v>
      </c>
      <c r="F401" s="43">
        <v>9641.9</v>
      </c>
      <c r="G401" s="32">
        <v>0.43309999999999998</v>
      </c>
      <c r="H401" s="32">
        <v>0.57850000000000001</v>
      </c>
      <c r="I401" s="32">
        <v>-4.0099999999999997E-2</v>
      </c>
      <c r="J401" s="32">
        <v>6.1872999999999996</v>
      </c>
      <c r="K401" s="32">
        <v>8.6228999999999996</v>
      </c>
      <c r="L401" s="32"/>
      <c r="M401" s="32"/>
      <c r="N401" s="32"/>
    </row>
    <row r="402" spans="2:14">
      <c r="B402" s="29">
        <f t="shared" si="11"/>
        <v>98</v>
      </c>
      <c r="C402" s="33" t="s">
        <v>327</v>
      </c>
      <c r="D402" s="34">
        <v>42096</v>
      </c>
      <c r="E402" s="33" t="s">
        <v>328</v>
      </c>
      <c r="F402" s="43">
        <v>9600.32</v>
      </c>
      <c r="G402" s="32">
        <v>0.97460000000000002</v>
      </c>
      <c r="H402" s="32">
        <v>1.0164</v>
      </c>
      <c r="I402" s="32">
        <v>-1.0800000000000001E-2</v>
      </c>
      <c r="J402" s="32">
        <v>3.1488</v>
      </c>
      <c r="K402" s="32">
        <v>7.8022</v>
      </c>
      <c r="L402" s="32"/>
      <c r="M402" s="32"/>
      <c r="N402" s="32"/>
    </row>
    <row r="403" spans="2:14">
      <c r="B403" s="29">
        <f t="shared" si="11"/>
        <v>97</v>
      </c>
      <c r="C403" s="33" t="s">
        <v>327</v>
      </c>
      <c r="D403" s="34">
        <v>42095</v>
      </c>
      <c r="E403" s="33" t="s">
        <v>351</v>
      </c>
      <c r="F403" s="43">
        <v>9507.66</v>
      </c>
      <c r="G403" s="32">
        <v>-0.82179999999999997</v>
      </c>
      <c r="H403" s="32">
        <v>-1.6567000000000001</v>
      </c>
      <c r="I403" s="32">
        <v>-1.1893</v>
      </c>
      <c r="J403" s="32">
        <v>2.1532</v>
      </c>
      <c r="K403" s="32">
        <v>7.1502999999999997</v>
      </c>
      <c r="L403" s="32"/>
      <c r="M403" s="32"/>
      <c r="N403" s="32"/>
    </row>
    <row r="404" spans="2:14">
      <c r="B404" s="29">
        <f t="shared" si="11"/>
        <v>96</v>
      </c>
      <c r="C404" s="33" t="s">
        <v>327</v>
      </c>
      <c r="D404" s="34">
        <v>42094</v>
      </c>
      <c r="E404" s="33" t="s">
        <v>350</v>
      </c>
      <c r="F404" s="43">
        <v>9586.44</v>
      </c>
      <c r="G404" s="32">
        <v>0.67810000000000004</v>
      </c>
      <c r="H404" s="32">
        <v>-1.4922</v>
      </c>
      <c r="I404" s="32">
        <v>-0.37059999999999998</v>
      </c>
      <c r="J404" s="32">
        <v>2.9996</v>
      </c>
      <c r="K404" s="32">
        <v>8.3295999999999992</v>
      </c>
      <c r="L404" s="32"/>
      <c r="M404" s="32"/>
      <c r="N404" s="32"/>
    </row>
    <row r="405" spans="2:14">
      <c r="B405" s="29">
        <f t="shared" si="11"/>
        <v>95</v>
      </c>
      <c r="C405" s="33" t="s">
        <v>327</v>
      </c>
      <c r="D405" s="34">
        <v>42093</v>
      </c>
      <c r="E405" s="33" t="s">
        <v>349</v>
      </c>
      <c r="F405" s="43">
        <v>9521.8700000000008</v>
      </c>
      <c r="G405" s="32">
        <v>0.191</v>
      </c>
      <c r="H405" s="32">
        <v>-2.4207999999999998</v>
      </c>
      <c r="I405" s="32">
        <v>-1.0416000000000001</v>
      </c>
      <c r="J405" s="32">
        <v>2.7345000000000002</v>
      </c>
      <c r="K405" s="32">
        <v>8.5152000000000001</v>
      </c>
      <c r="L405" s="32"/>
      <c r="M405" s="32"/>
      <c r="N405" s="32"/>
    </row>
    <row r="406" spans="2:14">
      <c r="B406" s="29">
        <f t="shared" si="11"/>
        <v>94</v>
      </c>
      <c r="C406" s="33" t="s">
        <v>327</v>
      </c>
      <c r="D406" s="34">
        <v>42090</v>
      </c>
      <c r="E406" s="33" t="s">
        <v>352</v>
      </c>
      <c r="F406" s="43">
        <v>9503.7199999999993</v>
      </c>
      <c r="G406" s="32">
        <v>-1.1997</v>
      </c>
      <c r="H406" s="32">
        <v>-2.5228000000000002</v>
      </c>
      <c r="I406" s="32">
        <v>-1.2302</v>
      </c>
      <c r="J406" s="32">
        <v>3.0941000000000001</v>
      </c>
      <c r="K406" s="32">
        <v>8.2474000000000007</v>
      </c>
      <c r="L406" s="32"/>
      <c r="M406" s="32"/>
      <c r="N406" s="32"/>
    </row>
    <row r="407" spans="2:14">
      <c r="B407" s="29">
        <f t="shared" si="11"/>
        <v>93</v>
      </c>
      <c r="C407" s="33" t="s">
        <v>327</v>
      </c>
      <c r="D407" s="34">
        <v>42089</v>
      </c>
      <c r="E407" s="33" t="s">
        <v>328</v>
      </c>
      <c r="F407" s="43">
        <v>9619.1200000000008</v>
      </c>
      <c r="G407" s="32">
        <v>-0.50380000000000003</v>
      </c>
      <c r="H407" s="32">
        <v>-1.2079</v>
      </c>
      <c r="I407" s="32">
        <v>-3.09E-2</v>
      </c>
      <c r="J407" s="32">
        <v>4.3960999999999997</v>
      </c>
      <c r="K407" s="32">
        <v>10.0922</v>
      </c>
      <c r="L407" s="32"/>
      <c r="M407" s="32"/>
      <c r="N407" s="32"/>
    </row>
    <row r="408" spans="2:14">
      <c r="B408" s="29">
        <f t="shared" si="11"/>
        <v>92</v>
      </c>
      <c r="C408" s="33" t="s">
        <v>327</v>
      </c>
      <c r="D408" s="34">
        <v>42088</v>
      </c>
      <c r="E408" s="33" t="s">
        <v>351</v>
      </c>
      <c r="F408" s="43">
        <v>9667.83</v>
      </c>
      <c r="G408" s="32">
        <v>-0.65590000000000004</v>
      </c>
      <c r="H408" s="32">
        <v>0.1492</v>
      </c>
      <c r="I408" s="32">
        <v>-0.32690000000000002</v>
      </c>
      <c r="J408" s="32">
        <v>5.5590999999999999</v>
      </c>
      <c r="K408" s="32">
        <v>11.2606</v>
      </c>
      <c r="L408" s="32"/>
      <c r="M408" s="32"/>
      <c r="N408" s="32"/>
    </row>
    <row r="409" spans="2:14">
      <c r="B409" s="29">
        <f t="shared" si="11"/>
        <v>91</v>
      </c>
      <c r="C409" s="33" t="s">
        <v>327</v>
      </c>
      <c r="D409" s="34">
        <v>42087</v>
      </c>
      <c r="E409" s="33" t="s">
        <v>350</v>
      </c>
      <c r="F409" s="43">
        <v>9731.66</v>
      </c>
      <c r="G409" s="32">
        <v>-0.27089999999999997</v>
      </c>
      <c r="H409" s="32">
        <v>2.0150000000000001</v>
      </c>
      <c r="I409" s="32">
        <v>1.0623</v>
      </c>
      <c r="J409" s="32">
        <v>5.9382000000000001</v>
      </c>
      <c r="K409" s="32">
        <v>13.087300000000001</v>
      </c>
      <c r="L409" s="32"/>
      <c r="M409" s="32"/>
      <c r="N409" s="32"/>
    </row>
    <row r="410" spans="2:14">
      <c r="B410" s="29">
        <f t="shared" si="11"/>
        <v>90</v>
      </c>
      <c r="C410" s="33" t="s">
        <v>327</v>
      </c>
      <c r="D410" s="34">
        <v>42086</v>
      </c>
      <c r="E410" s="33" t="s">
        <v>349</v>
      </c>
      <c r="F410" s="43">
        <v>9758.09</v>
      </c>
      <c r="G410" s="32">
        <v>8.6199999999999999E-2</v>
      </c>
      <c r="H410" s="32">
        <v>2.5773999999999999</v>
      </c>
      <c r="I410" s="32">
        <v>2.3986999999999998</v>
      </c>
      <c r="J410" s="32">
        <v>7.2588999999999997</v>
      </c>
      <c r="K410" s="32">
        <v>13.7675</v>
      </c>
      <c r="L410" s="32"/>
      <c r="M410" s="32"/>
      <c r="N410" s="32"/>
    </row>
    <row r="411" spans="2:14">
      <c r="B411" s="29">
        <f t="shared" si="11"/>
        <v>89</v>
      </c>
      <c r="C411" s="33" t="s">
        <v>327</v>
      </c>
      <c r="D411" s="34">
        <v>42083</v>
      </c>
      <c r="E411" s="33" t="s">
        <v>352</v>
      </c>
      <c r="F411" s="43">
        <v>9749.69</v>
      </c>
      <c r="G411" s="32">
        <v>0.1331</v>
      </c>
      <c r="H411" s="32">
        <v>1.7781</v>
      </c>
      <c r="I411" s="32">
        <v>2.3105000000000002</v>
      </c>
      <c r="J411" s="32">
        <v>8.3356999999999992</v>
      </c>
      <c r="K411" s="32">
        <v>13.402900000000001</v>
      </c>
      <c r="L411" s="32"/>
      <c r="M411" s="32"/>
      <c r="N411" s="32"/>
    </row>
    <row r="412" spans="2:14">
      <c r="B412" s="29">
        <f t="shared" si="11"/>
        <v>88</v>
      </c>
      <c r="C412" s="33" t="s">
        <v>327</v>
      </c>
      <c r="D412" s="34">
        <v>42082</v>
      </c>
      <c r="E412" s="33" t="s">
        <v>328</v>
      </c>
      <c r="F412" s="43">
        <v>9736.73</v>
      </c>
      <c r="G412" s="32">
        <v>0.8629</v>
      </c>
      <c r="H412" s="32">
        <v>1.4664999999999999</v>
      </c>
      <c r="I412" s="32">
        <v>2.1745000000000001</v>
      </c>
      <c r="J412" s="32">
        <v>8.1917000000000009</v>
      </c>
      <c r="K412" s="32">
        <v>12.051399999999999</v>
      </c>
      <c r="L412" s="32"/>
      <c r="M412" s="32"/>
      <c r="N412" s="32"/>
    </row>
    <row r="413" spans="2:14">
      <c r="B413" s="29">
        <f t="shared" si="11"/>
        <v>87</v>
      </c>
      <c r="C413" s="33" t="s">
        <v>327</v>
      </c>
      <c r="D413" s="34">
        <v>42081</v>
      </c>
      <c r="E413" s="33" t="s">
        <v>351</v>
      </c>
      <c r="F413" s="43">
        <v>9653.43</v>
      </c>
      <c r="G413" s="32">
        <v>1.1949000000000001</v>
      </c>
      <c r="H413" s="32">
        <v>1.3676999999999999</v>
      </c>
      <c r="I413" s="32">
        <v>1.3004</v>
      </c>
      <c r="J413" s="32">
        <v>8.7266999999999992</v>
      </c>
      <c r="K413" s="32">
        <v>10.552300000000001</v>
      </c>
      <c r="L413" s="32"/>
      <c r="M413" s="32"/>
      <c r="N413" s="32"/>
    </row>
    <row r="414" spans="2:14">
      <c r="B414" s="29">
        <f t="shared" si="11"/>
        <v>86</v>
      </c>
      <c r="C414" s="33" t="s">
        <v>327</v>
      </c>
      <c r="D414" s="34">
        <v>42080</v>
      </c>
      <c r="E414" s="33" t="s">
        <v>350</v>
      </c>
      <c r="F414" s="43">
        <v>9539.44</v>
      </c>
      <c r="G414" s="32">
        <v>0.27889999999999998</v>
      </c>
      <c r="H414" s="32">
        <v>3.0499999999999999E-2</v>
      </c>
      <c r="I414" s="32">
        <v>0.1042</v>
      </c>
      <c r="J414" s="32">
        <v>8.0546000000000006</v>
      </c>
      <c r="K414" s="32">
        <v>9.6468000000000007</v>
      </c>
      <c r="L414" s="32"/>
      <c r="M414" s="32"/>
      <c r="N414" s="32"/>
    </row>
    <row r="415" spans="2:14">
      <c r="B415" s="29">
        <f t="shared" si="11"/>
        <v>85</v>
      </c>
      <c r="C415" s="33" t="s">
        <v>327</v>
      </c>
      <c r="D415" s="34">
        <v>42079</v>
      </c>
      <c r="E415" s="33" t="s">
        <v>349</v>
      </c>
      <c r="F415" s="43">
        <v>9512.91</v>
      </c>
      <c r="G415" s="32">
        <v>-0.69359999999999999</v>
      </c>
      <c r="H415" s="32">
        <v>-0.52359999999999995</v>
      </c>
      <c r="I415" s="32">
        <v>-0.17419999999999999</v>
      </c>
      <c r="J415" s="32">
        <v>6.2788000000000004</v>
      </c>
      <c r="K415" s="32">
        <v>9.4986999999999995</v>
      </c>
      <c r="L415" s="32"/>
      <c r="M415" s="32"/>
      <c r="N415" s="32"/>
    </row>
    <row r="416" spans="2:14">
      <c r="B416" s="29">
        <f t="shared" si="11"/>
        <v>84</v>
      </c>
      <c r="C416" s="33" t="s">
        <v>327</v>
      </c>
      <c r="D416" s="34">
        <v>42076</v>
      </c>
      <c r="E416" s="33" t="s">
        <v>352</v>
      </c>
      <c r="F416" s="43">
        <v>9579.35</v>
      </c>
      <c r="G416" s="32">
        <v>-0.17349999999999999</v>
      </c>
      <c r="H416" s="32">
        <v>-0.68859999999999999</v>
      </c>
      <c r="I416" s="32">
        <v>0.52310000000000001</v>
      </c>
      <c r="J416" s="32">
        <v>6.1151999999999997</v>
      </c>
      <c r="K416" s="32">
        <v>9.5052000000000003</v>
      </c>
      <c r="L416" s="32"/>
      <c r="M416" s="32"/>
      <c r="N416" s="32"/>
    </row>
    <row r="417" spans="2:14">
      <c r="B417" s="29">
        <f t="shared" si="11"/>
        <v>83</v>
      </c>
      <c r="C417" s="33" t="s">
        <v>327</v>
      </c>
      <c r="D417" s="34">
        <v>42075</v>
      </c>
      <c r="E417" s="33" t="s">
        <v>328</v>
      </c>
      <c r="F417" s="43">
        <v>9596</v>
      </c>
      <c r="G417" s="32">
        <v>0.76470000000000005</v>
      </c>
      <c r="H417" s="32">
        <v>9.4999999999999998E-3</v>
      </c>
      <c r="I417" s="32">
        <v>1.0498000000000001</v>
      </c>
      <c r="J417" s="32">
        <v>6.2995999999999999</v>
      </c>
      <c r="K417" s="32">
        <v>10.492000000000001</v>
      </c>
      <c r="L417" s="32"/>
      <c r="M417" s="32"/>
      <c r="N417" s="32"/>
    </row>
    <row r="418" spans="2:14">
      <c r="B418" s="29">
        <f t="shared" si="11"/>
        <v>82</v>
      </c>
      <c r="C418" s="33" t="s">
        <v>327</v>
      </c>
      <c r="D418" s="34">
        <v>42074</v>
      </c>
      <c r="E418" s="33" t="s">
        <v>351</v>
      </c>
      <c r="F418" s="43">
        <v>9523.18</v>
      </c>
      <c r="G418" s="32">
        <v>-0.14000000000000001</v>
      </c>
      <c r="H418" s="32">
        <v>-1.0243</v>
      </c>
      <c r="I418" s="32">
        <v>0.64429999999999998</v>
      </c>
      <c r="J418" s="32">
        <v>5.6597999999999997</v>
      </c>
      <c r="K418" s="32">
        <v>9.4318000000000008</v>
      </c>
      <c r="L418" s="32"/>
      <c r="M418" s="32"/>
      <c r="N418" s="32"/>
    </row>
    <row r="419" spans="2:14">
      <c r="B419" s="29">
        <f t="shared" si="11"/>
        <v>81</v>
      </c>
      <c r="C419" s="33" t="s">
        <v>327</v>
      </c>
      <c r="D419" s="34">
        <v>42073</v>
      </c>
      <c r="E419" s="33" t="s">
        <v>350</v>
      </c>
      <c r="F419" s="43">
        <v>9536.5300000000007</v>
      </c>
      <c r="G419" s="32">
        <v>-0.27660000000000001</v>
      </c>
      <c r="H419" s="32">
        <v>-0.7208</v>
      </c>
      <c r="I419" s="32">
        <v>1.5205</v>
      </c>
      <c r="J419" s="32">
        <v>5.5842000000000001</v>
      </c>
      <c r="K419" s="32">
        <v>10.0542</v>
      </c>
      <c r="L419" s="32"/>
      <c r="M419" s="32"/>
      <c r="N419" s="32"/>
    </row>
    <row r="420" spans="2:14">
      <c r="B420" s="29">
        <f t="shared" si="11"/>
        <v>80</v>
      </c>
      <c r="C420" s="33" t="s">
        <v>327</v>
      </c>
      <c r="D420" s="34">
        <v>42072</v>
      </c>
      <c r="E420" s="33" t="s">
        <v>349</v>
      </c>
      <c r="F420" s="43">
        <v>9562.98</v>
      </c>
      <c r="G420" s="32">
        <v>-0.85829999999999995</v>
      </c>
      <c r="H420" s="32">
        <v>-0.3997</v>
      </c>
      <c r="I420" s="32">
        <v>1.5017</v>
      </c>
      <c r="J420" s="32">
        <v>4.7550999999999997</v>
      </c>
      <c r="K420" s="32">
        <v>9.7424999999999997</v>
      </c>
      <c r="L420" s="32"/>
      <c r="M420" s="32"/>
      <c r="N420" s="32"/>
    </row>
    <row r="421" spans="2:14">
      <c r="B421" s="29">
        <f t="shared" si="11"/>
        <v>79</v>
      </c>
      <c r="C421" s="33" t="s">
        <v>327</v>
      </c>
      <c r="D421" s="34">
        <v>42069</v>
      </c>
      <c r="E421" s="33" t="s">
        <v>352</v>
      </c>
      <c r="F421" s="43">
        <v>9645.77</v>
      </c>
      <c r="G421" s="32">
        <v>0.5282</v>
      </c>
      <c r="H421" s="32">
        <v>0.246</v>
      </c>
      <c r="I421" s="32">
        <v>2.0049999999999999</v>
      </c>
      <c r="J421" s="32">
        <v>4.7706</v>
      </c>
      <c r="K421" s="32">
        <v>10.694800000000001</v>
      </c>
      <c r="L421" s="32"/>
      <c r="M421" s="32"/>
      <c r="N421" s="32"/>
    </row>
    <row r="422" spans="2:14">
      <c r="B422" s="29">
        <f t="shared" si="11"/>
        <v>78</v>
      </c>
      <c r="C422" s="33" t="s">
        <v>327</v>
      </c>
      <c r="D422" s="34">
        <v>42068</v>
      </c>
      <c r="E422" s="33" t="s">
        <v>328</v>
      </c>
      <c r="F422" s="43">
        <v>9595.09</v>
      </c>
      <c r="G422" s="32">
        <v>-0.27689999999999998</v>
      </c>
      <c r="H422" s="32">
        <v>-0.28070000000000001</v>
      </c>
      <c r="I422" s="32">
        <v>0.873</v>
      </c>
      <c r="J422" s="32">
        <v>4.2201000000000004</v>
      </c>
      <c r="K422" s="32">
        <v>11.144500000000001</v>
      </c>
      <c r="L422" s="32"/>
      <c r="M422" s="32"/>
      <c r="N422" s="32"/>
    </row>
    <row r="423" spans="2:14">
      <c r="B423" s="29">
        <f t="shared" si="11"/>
        <v>77</v>
      </c>
      <c r="C423" s="33" t="s">
        <v>327</v>
      </c>
      <c r="D423" s="34">
        <v>42067</v>
      </c>
      <c r="E423" s="33" t="s">
        <v>351</v>
      </c>
      <c r="F423" s="43">
        <v>9621.73</v>
      </c>
      <c r="G423" s="32">
        <v>0.16619999999999999</v>
      </c>
      <c r="H423" s="32">
        <v>-0.80220000000000002</v>
      </c>
      <c r="I423" s="32">
        <v>1.1331</v>
      </c>
      <c r="J423" s="32">
        <v>4.2994000000000003</v>
      </c>
      <c r="K423" s="32">
        <v>12.474399999999999</v>
      </c>
      <c r="L423" s="32"/>
      <c r="M423" s="32"/>
      <c r="N423" s="32"/>
    </row>
    <row r="424" spans="2:14">
      <c r="B424" s="29">
        <f t="shared" si="11"/>
        <v>76</v>
      </c>
      <c r="C424" s="33" t="s">
        <v>327</v>
      </c>
      <c r="D424" s="34">
        <v>42066</v>
      </c>
      <c r="E424" s="33" t="s">
        <v>350</v>
      </c>
      <c r="F424" s="43">
        <v>9605.77</v>
      </c>
      <c r="G424" s="32">
        <v>4.5900000000000003E-2</v>
      </c>
      <c r="H424" s="32">
        <v>-0.24510000000000001</v>
      </c>
      <c r="I424" s="32">
        <v>1.6618999999999999</v>
      </c>
      <c r="J424" s="32">
        <v>4.6920999999999999</v>
      </c>
      <c r="K424" s="32">
        <v>11.6685</v>
      </c>
      <c r="L424" s="32"/>
      <c r="M424" s="32"/>
      <c r="N424" s="32"/>
    </row>
    <row r="425" spans="2:14">
      <c r="B425" s="29">
        <f t="shared" si="11"/>
        <v>75</v>
      </c>
      <c r="C425" s="33" t="s">
        <v>327</v>
      </c>
      <c r="D425" s="34">
        <v>42065</v>
      </c>
      <c r="E425" s="33" t="s">
        <v>349</v>
      </c>
      <c r="F425" s="43">
        <v>9601.36</v>
      </c>
      <c r="G425" s="32">
        <v>-0.2155</v>
      </c>
      <c r="H425" s="32">
        <v>0.754</v>
      </c>
      <c r="I425" s="32">
        <v>2.2835999999999999</v>
      </c>
      <c r="J425" s="32">
        <v>6.2709999999999999</v>
      </c>
      <c r="K425" s="32">
        <v>11.131600000000001</v>
      </c>
      <c r="L425" s="32"/>
      <c r="M425" s="32"/>
      <c r="N425" s="32"/>
    </row>
    <row r="426" spans="2:14">
      <c r="B426" s="29">
        <f t="shared" si="11"/>
        <v>74</v>
      </c>
      <c r="C426" s="33" t="s">
        <v>327</v>
      </c>
      <c r="D426" s="34">
        <v>42061</v>
      </c>
      <c r="E426" s="33" t="s">
        <v>328</v>
      </c>
      <c r="F426" s="43">
        <v>9622.1</v>
      </c>
      <c r="G426" s="32">
        <v>-0.7984</v>
      </c>
      <c r="H426" s="32">
        <v>0.97160000000000002</v>
      </c>
      <c r="I426" s="32">
        <v>2.7791000000000001</v>
      </c>
      <c r="J426" s="32">
        <v>4.7343999999999999</v>
      </c>
      <c r="K426" s="32">
        <v>11.371600000000001</v>
      </c>
      <c r="L426" s="32"/>
      <c r="M426" s="32"/>
      <c r="N426" s="32"/>
    </row>
    <row r="427" spans="2:14">
      <c r="B427" s="29">
        <f t="shared" si="11"/>
        <v>73</v>
      </c>
      <c r="C427" s="33" t="s">
        <v>327</v>
      </c>
      <c r="D427" s="34">
        <v>42060</v>
      </c>
      <c r="E427" s="33" t="s">
        <v>351</v>
      </c>
      <c r="F427" s="43">
        <v>9699.5400000000009</v>
      </c>
      <c r="G427" s="32">
        <v>0.72870000000000001</v>
      </c>
      <c r="H427" s="32">
        <v>1.7842</v>
      </c>
      <c r="I427" s="32">
        <v>2.4136000000000002</v>
      </c>
      <c r="J427" s="32">
        <v>6.3986000000000001</v>
      </c>
      <c r="K427" s="32">
        <v>13.1052</v>
      </c>
      <c r="L427" s="32"/>
      <c r="M427" s="32"/>
      <c r="N427" s="32"/>
    </row>
    <row r="428" spans="2:14">
      <c r="B428" s="29">
        <f t="shared" si="11"/>
        <v>72</v>
      </c>
      <c r="C428" s="33" t="s">
        <v>327</v>
      </c>
      <c r="D428" s="34">
        <v>42059</v>
      </c>
      <c r="E428" s="33" t="s">
        <v>350</v>
      </c>
      <c r="F428" s="43">
        <v>9629.3700000000008</v>
      </c>
      <c r="G428" s="32">
        <v>1.0479000000000001</v>
      </c>
      <c r="H428" s="32">
        <v>1.0479000000000001</v>
      </c>
      <c r="I428" s="32">
        <v>1.6727000000000001</v>
      </c>
      <c r="J428" s="32">
        <v>5.5583999999999998</v>
      </c>
      <c r="K428" s="32">
        <v>12.4838</v>
      </c>
      <c r="L428" s="32"/>
      <c r="M428" s="32"/>
      <c r="N428" s="32"/>
    </row>
    <row r="429" spans="2:14">
      <c r="B429" s="29">
        <f t="shared" si="11"/>
        <v>71</v>
      </c>
      <c r="C429" s="33" t="s">
        <v>327</v>
      </c>
      <c r="D429" s="34">
        <v>42048</v>
      </c>
      <c r="E429" s="33" t="s">
        <v>352</v>
      </c>
      <c r="F429" s="44">
        <v>9529.51</v>
      </c>
      <c r="G429" s="32">
        <v>0.34960000000000002</v>
      </c>
      <c r="H429" s="32">
        <v>0.77549999999999997</v>
      </c>
      <c r="I429" s="32">
        <v>3.2248000000000001</v>
      </c>
      <c r="J429" s="32">
        <v>6.1115000000000004</v>
      </c>
      <c r="K429" s="32">
        <v>12.5388</v>
      </c>
      <c r="L429" s="32"/>
      <c r="M429" s="32"/>
      <c r="N429" s="32"/>
    </row>
    <row r="430" spans="2:14">
      <c r="B430" s="29">
        <f t="shared" si="11"/>
        <v>70</v>
      </c>
      <c r="C430" s="33" t="s">
        <v>327</v>
      </c>
      <c r="D430" s="34">
        <v>42047</v>
      </c>
      <c r="E430" s="33" t="s">
        <v>328</v>
      </c>
      <c r="F430" s="43">
        <v>9496.31</v>
      </c>
      <c r="G430" s="32">
        <v>0.36030000000000001</v>
      </c>
      <c r="H430" s="32">
        <v>-0.16550000000000001</v>
      </c>
      <c r="I430" s="32">
        <v>3.4647999999999999</v>
      </c>
      <c r="J430" s="32">
        <v>6.4734999999999996</v>
      </c>
      <c r="K430" s="32">
        <v>11.5779</v>
      </c>
      <c r="L430" s="32"/>
      <c r="M430" s="32"/>
      <c r="N430" s="32"/>
    </row>
    <row r="431" spans="2:14">
      <c r="B431" s="29">
        <f t="shared" si="11"/>
        <v>69</v>
      </c>
      <c r="C431" s="33" t="s">
        <v>327</v>
      </c>
      <c r="D431" s="34">
        <v>42046</v>
      </c>
      <c r="E431" s="33" t="s">
        <v>351</v>
      </c>
      <c r="F431" s="43">
        <v>9462.2199999999993</v>
      </c>
      <c r="G431" s="32">
        <v>0.72940000000000005</v>
      </c>
      <c r="H431" s="32">
        <v>-0.54349999999999998</v>
      </c>
      <c r="I431" s="32">
        <v>2.6762999999999999</v>
      </c>
      <c r="J431" s="32">
        <v>4.7385000000000002</v>
      </c>
      <c r="K431" s="32">
        <v>12.2364</v>
      </c>
      <c r="L431" s="32"/>
      <c r="M431" s="32"/>
      <c r="N431" s="32"/>
    </row>
    <row r="432" spans="2:14">
      <c r="B432" s="29">
        <f t="shared" si="11"/>
        <v>68</v>
      </c>
      <c r="C432" s="33" t="s">
        <v>327</v>
      </c>
      <c r="D432" s="34">
        <v>42045</v>
      </c>
      <c r="E432" s="33" t="s">
        <v>350</v>
      </c>
      <c r="F432" s="43">
        <v>9393.7000000000007</v>
      </c>
      <c r="G432" s="32">
        <v>-0.29509999999999997</v>
      </c>
      <c r="H432" s="32">
        <v>-0.58250000000000002</v>
      </c>
      <c r="I432" s="32">
        <v>1.9328000000000001</v>
      </c>
      <c r="J432" s="32">
        <v>3.7980999999999998</v>
      </c>
      <c r="K432" s="32">
        <v>11.936299999999999</v>
      </c>
      <c r="L432" s="32"/>
      <c r="M432" s="32"/>
      <c r="N432" s="32"/>
    </row>
    <row r="433" spans="2:14">
      <c r="B433" s="29">
        <f t="shared" si="11"/>
        <v>67</v>
      </c>
      <c r="C433" s="33" t="s">
        <v>327</v>
      </c>
      <c r="D433" s="34">
        <v>42044</v>
      </c>
      <c r="E433" s="33" t="s">
        <v>349</v>
      </c>
      <c r="F433" s="43">
        <v>9421.5</v>
      </c>
      <c r="G433" s="32">
        <v>-0.36670000000000003</v>
      </c>
      <c r="H433" s="32">
        <v>0.36749999999999999</v>
      </c>
      <c r="I433" s="32">
        <v>2.2345000000000002</v>
      </c>
      <c r="J433" s="32">
        <v>5.7098000000000004</v>
      </c>
      <c r="K433" s="32">
        <v>12.3292</v>
      </c>
      <c r="L433" s="32"/>
      <c r="M433" s="32"/>
      <c r="N433" s="32"/>
    </row>
    <row r="434" spans="2:14">
      <c r="B434" s="29">
        <f t="shared" si="11"/>
        <v>66</v>
      </c>
      <c r="C434" s="33" t="s">
        <v>327</v>
      </c>
      <c r="D434" s="34">
        <v>42041</v>
      </c>
      <c r="E434" s="33" t="s">
        <v>352</v>
      </c>
      <c r="F434" s="43">
        <v>9456.18</v>
      </c>
      <c r="G434" s="32">
        <v>-0.58740000000000003</v>
      </c>
      <c r="H434" s="32">
        <v>1.0067999999999999</v>
      </c>
      <c r="I434" s="32">
        <v>4.5073999999999996</v>
      </c>
      <c r="J434" s="32">
        <v>6.3566000000000003</v>
      </c>
      <c r="K434" s="32">
        <v>13.7781</v>
      </c>
      <c r="L434" s="32"/>
      <c r="M434" s="32"/>
      <c r="N434" s="32"/>
    </row>
    <row r="435" spans="2:14">
      <c r="B435" s="29">
        <f t="shared" si="11"/>
        <v>65</v>
      </c>
      <c r="C435" s="33" t="s">
        <v>327</v>
      </c>
      <c r="D435" s="34">
        <v>42040</v>
      </c>
      <c r="E435" s="33" t="s">
        <v>328</v>
      </c>
      <c r="F435" s="43">
        <v>9512.0499999999993</v>
      </c>
      <c r="G435" s="32">
        <v>-1.9699999999999999E-2</v>
      </c>
      <c r="H435" s="32">
        <v>0.9032</v>
      </c>
      <c r="I435" s="32">
        <v>2.5657000000000001</v>
      </c>
      <c r="J435" s="32">
        <v>6.1304999999999996</v>
      </c>
      <c r="K435" s="32">
        <v>15.094799999999999</v>
      </c>
      <c r="L435" s="32"/>
      <c r="M435" s="32"/>
      <c r="N435" s="32"/>
    </row>
    <row r="436" spans="2:14">
      <c r="B436" s="29">
        <f t="shared" si="11"/>
        <v>64</v>
      </c>
      <c r="C436" s="33" t="s">
        <v>327</v>
      </c>
      <c r="D436" s="34">
        <v>42039</v>
      </c>
      <c r="E436" s="33" t="s">
        <v>351</v>
      </c>
      <c r="F436" s="43">
        <v>9513.92</v>
      </c>
      <c r="G436" s="32">
        <v>0.68989999999999996</v>
      </c>
      <c r="H436" s="32">
        <v>3.15E-2</v>
      </c>
      <c r="I436" s="32">
        <v>2.2204999999999999</v>
      </c>
      <c r="J436" s="32">
        <v>5.8375000000000004</v>
      </c>
      <c r="K436" s="32">
        <v>12.422800000000001</v>
      </c>
      <c r="L436" s="32"/>
      <c r="M436" s="32"/>
      <c r="N436" s="32"/>
    </row>
    <row r="437" spans="2:14">
      <c r="B437" s="29">
        <f t="shared" si="11"/>
        <v>63</v>
      </c>
      <c r="C437" s="33" t="s">
        <v>327</v>
      </c>
      <c r="D437" s="34">
        <v>42038</v>
      </c>
      <c r="E437" s="33" t="s">
        <v>350</v>
      </c>
      <c r="F437" s="43">
        <v>9448.73</v>
      </c>
      <c r="G437" s="32">
        <v>0.65769999999999995</v>
      </c>
      <c r="H437" s="32">
        <v>-0.76519999999999999</v>
      </c>
      <c r="I437" s="32">
        <v>1.5201</v>
      </c>
      <c r="J437" s="32">
        <v>4.9294000000000002</v>
      </c>
      <c r="K437" s="32">
        <v>11.6525</v>
      </c>
      <c r="L437" s="32"/>
      <c r="M437" s="32"/>
      <c r="N437" s="32"/>
    </row>
    <row r="438" spans="2:14">
      <c r="B438" s="29">
        <f t="shared" si="11"/>
        <v>62</v>
      </c>
      <c r="C438" s="33" t="s">
        <v>327</v>
      </c>
      <c r="D438" s="34">
        <v>42037</v>
      </c>
      <c r="E438" s="33" t="s">
        <v>349</v>
      </c>
      <c r="F438" s="43">
        <v>9386.99</v>
      </c>
      <c r="G438" s="32">
        <v>0.26790000000000003</v>
      </c>
      <c r="H438" s="32">
        <v>-0.95679999999999998</v>
      </c>
      <c r="I438" s="32">
        <v>0.85680000000000001</v>
      </c>
      <c r="J438" s="32">
        <v>4.5933999999999999</v>
      </c>
      <c r="K438" s="32">
        <v>10.9229</v>
      </c>
      <c r="L438" s="32"/>
      <c r="M438" s="32"/>
      <c r="N438" s="32"/>
    </row>
    <row r="439" spans="2:14">
      <c r="B439" s="29">
        <f t="shared" si="11"/>
        <v>61</v>
      </c>
      <c r="C439" s="33" t="s">
        <v>327</v>
      </c>
      <c r="D439" s="34">
        <v>42034</v>
      </c>
      <c r="E439" s="33" t="s">
        <v>352</v>
      </c>
      <c r="F439" s="43">
        <v>9361.91</v>
      </c>
      <c r="G439" s="32">
        <v>-0.68940000000000001</v>
      </c>
      <c r="H439" s="32">
        <v>-1.1512</v>
      </c>
      <c r="I439" s="32">
        <v>0.58730000000000004</v>
      </c>
      <c r="J439" s="32">
        <v>4.3139000000000003</v>
      </c>
      <c r="K439" s="32">
        <v>10.6266</v>
      </c>
      <c r="L439" s="32"/>
      <c r="M439" s="32"/>
      <c r="N439" s="32"/>
    </row>
    <row r="440" spans="2:14">
      <c r="B440" s="29">
        <f t="shared" si="11"/>
        <v>60</v>
      </c>
      <c r="C440" s="33" t="s">
        <v>327</v>
      </c>
      <c r="D440" s="34">
        <v>42033</v>
      </c>
      <c r="E440" s="33" t="s">
        <v>328</v>
      </c>
      <c r="F440" s="43">
        <v>9426.9</v>
      </c>
      <c r="G440" s="32">
        <v>-0.88339999999999996</v>
      </c>
      <c r="H440" s="32">
        <v>0.61260000000000003</v>
      </c>
      <c r="I440" s="32">
        <v>1.5144</v>
      </c>
      <c r="J440" s="32">
        <v>5.8766999999999996</v>
      </c>
      <c r="K440" s="32">
        <v>11.394500000000001</v>
      </c>
      <c r="L440" s="32"/>
      <c r="M440" s="32"/>
      <c r="N440" s="32"/>
    </row>
    <row r="441" spans="2:14">
      <c r="B441" s="29">
        <f t="shared" si="11"/>
        <v>59</v>
      </c>
      <c r="C441" s="33" t="s">
        <v>327</v>
      </c>
      <c r="D441" s="34">
        <v>42032</v>
      </c>
      <c r="E441" s="33" t="s">
        <v>351</v>
      </c>
      <c r="F441" s="43">
        <v>9510.92</v>
      </c>
      <c r="G441" s="32">
        <v>-0.11210000000000001</v>
      </c>
      <c r="H441" s="32">
        <v>2.0518000000000001</v>
      </c>
      <c r="I441" s="32">
        <v>3.1722000000000001</v>
      </c>
      <c r="J441" s="32">
        <v>8.4047000000000001</v>
      </c>
      <c r="K441" s="32">
        <v>12.3874</v>
      </c>
      <c r="L441" s="32"/>
      <c r="M441" s="32"/>
      <c r="N441" s="32"/>
    </row>
    <row r="442" spans="2:14">
      <c r="B442" s="29">
        <f t="shared" si="11"/>
        <v>58</v>
      </c>
      <c r="C442" s="33" t="s">
        <v>327</v>
      </c>
      <c r="D442" s="34">
        <v>42031</v>
      </c>
      <c r="E442" s="33" t="s">
        <v>350</v>
      </c>
      <c r="F442" s="43">
        <v>9521.59</v>
      </c>
      <c r="G442" s="32">
        <v>0.46339999999999998</v>
      </c>
      <c r="H442" s="32">
        <v>2.9174000000000002</v>
      </c>
      <c r="I442" s="32">
        <v>3.2879999999999998</v>
      </c>
      <c r="J442" s="32">
        <v>10.3599</v>
      </c>
      <c r="K442" s="32">
        <v>12.513500000000001</v>
      </c>
      <c r="L442" s="32"/>
      <c r="M442" s="32"/>
      <c r="N442" s="32"/>
    </row>
    <row r="443" spans="2:14">
      <c r="B443" s="29">
        <f t="shared" si="11"/>
        <v>57</v>
      </c>
      <c r="C443" s="33" t="s">
        <v>327</v>
      </c>
      <c r="D443" s="34">
        <v>42030</v>
      </c>
      <c r="E443" s="33" t="s">
        <v>349</v>
      </c>
      <c r="F443" s="43">
        <v>9477.67</v>
      </c>
      <c r="G443" s="32">
        <v>7.1099999999999997E-2</v>
      </c>
      <c r="H443" s="32">
        <v>3.3096000000000001</v>
      </c>
      <c r="I443" s="32">
        <v>2.8611</v>
      </c>
      <c r="J443" s="32">
        <v>9.6193000000000008</v>
      </c>
      <c r="K443" s="32">
        <v>10.2265</v>
      </c>
      <c r="L443" s="32"/>
      <c r="M443" s="32"/>
      <c r="N443" s="32"/>
    </row>
    <row r="444" spans="2:14">
      <c r="B444" s="29">
        <f t="shared" si="11"/>
        <v>56</v>
      </c>
      <c r="C444" s="33" t="s">
        <v>327</v>
      </c>
      <c r="D444" s="34">
        <v>42027</v>
      </c>
      <c r="E444" s="33" t="s">
        <v>352</v>
      </c>
      <c r="F444" s="43">
        <v>9470.94</v>
      </c>
      <c r="G444" s="32">
        <v>1.0826</v>
      </c>
      <c r="H444" s="32">
        <v>3.6402000000000001</v>
      </c>
      <c r="I444" s="32">
        <v>4.1026999999999996</v>
      </c>
      <c r="J444" s="32">
        <v>8.4741999999999997</v>
      </c>
      <c r="K444" s="32">
        <v>10.1892</v>
      </c>
      <c r="L444" s="32"/>
      <c r="M444" s="32"/>
      <c r="N444" s="32"/>
    </row>
    <row r="445" spans="2:14">
      <c r="B445" s="29">
        <f t="shared" si="11"/>
        <v>55</v>
      </c>
      <c r="C445" s="33" t="s">
        <v>327</v>
      </c>
      <c r="D445" s="34">
        <v>42026</v>
      </c>
      <c r="E445" s="33" t="s">
        <v>328</v>
      </c>
      <c r="F445" s="43">
        <v>9369.51</v>
      </c>
      <c r="G445" s="32">
        <v>0.53439999999999999</v>
      </c>
      <c r="H445" s="32">
        <v>2.2303999999999999</v>
      </c>
      <c r="I445" s="32">
        <v>3.0184000000000002</v>
      </c>
      <c r="J445" s="32">
        <v>7.0945999999999998</v>
      </c>
      <c r="K445" s="32">
        <v>8.6273999999999997</v>
      </c>
      <c r="L445" s="32"/>
      <c r="M445" s="32"/>
      <c r="N445" s="32"/>
    </row>
    <row r="446" spans="2:14">
      <c r="B446" s="29">
        <f t="shared" si="11"/>
        <v>54</v>
      </c>
      <c r="C446" s="33" t="s">
        <v>327</v>
      </c>
      <c r="D446" s="34">
        <v>42025</v>
      </c>
      <c r="E446" s="33" t="s">
        <v>351</v>
      </c>
      <c r="F446" s="43">
        <v>9319.7099999999991</v>
      </c>
      <c r="G446" s="32">
        <v>0.73519999999999996</v>
      </c>
      <c r="H446" s="32">
        <v>1.5193000000000001</v>
      </c>
      <c r="I446" s="32">
        <v>3.5579000000000001</v>
      </c>
      <c r="J446" s="32">
        <v>7.6847000000000003</v>
      </c>
      <c r="K446" s="32">
        <v>8.3691999999999993</v>
      </c>
      <c r="L446" s="32"/>
      <c r="M446" s="32"/>
      <c r="N446" s="32"/>
    </row>
    <row r="447" spans="2:14">
      <c r="B447" s="29">
        <f t="shared" si="11"/>
        <v>53</v>
      </c>
      <c r="C447" s="33" t="s">
        <v>327</v>
      </c>
      <c r="D447" s="34">
        <v>42024</v>
      </c>
      <c r="E447" s="33" t="s">
        <v>350</v>
      </c>
      <c r="F447" s="43">
        <v>9251.69</v>
      </c>
      <c r="G447" s="32">
        <v>0.84619999999999995</v>
      </c>
      <c r="H447" s="32">
        <v>0.2155</v>
      </c>
      <c r="I447" s="32">
        <v>2.8020999999999998</v>
      </c>
      <c r="J447" s="32">
        <v>6.7938999999999998</v>
      </c>
      <c r="K447" s="32">
        <v>7.3080999999999996</v>
      </c>
      <c r="L447" s="32"/>
      <c r="M447" s="32"/>
      <c r="N447" s="32"/>
    </row>
    <row r="448" spans="2:14">
      <c r="B448" s="29">
        <f t="shared" si="11"/>
        <v>52</v>
      </c>
      <c r="C448" s="33" t="s">
        <v>327</v>
      </c>
      <c r="D448" s="34">
        <v>42023</v>
      </c>
      <c r="E448" s="33" t="s">
        <v>349</v>
      </c>
      <c r="F448" s="43">
        <v>9174.06</v>
      </c>
      <c r="G448" s="32">
        <v>0.39140000000000003</v>
      </c>
      <c r="H448" s="32">
        <v>-4.6199999999999998E-2</v>
      </c>
      <c r="I448" s="32">
        <v>1.9395</v>
      </c>
      <c r="J448" s="32">
        <v>7.7670000000000003</v>
      </c>
      <c r="K448" s="32">
        <v>6.7240000000000002</v>
      </c>
      <c r="L448" s="32"/>
      <c r="M448" s="32"/>
      <c r="N448" s="32"/>
    </row>
    <row r="449" spans="2:14">
      <c r="B449" s="29">
        <f t="shared" si="11"/>
        <v>51</v>
      </c>
      <c r="C449" s="33" t="s">
        <v>327</v>
      </c>
      <c r="D449" s="34">
        <v>42020</v>
      </c>
      <c r="E449" s="33" t="s">
        <v>352</v>
      </c>
      <c r="F449" s="43">
        <v>9138.2900000000009</v>
      </c>
      <c r="G449" s="32">
        <v>-0.29239999999999999</v>
      </c>
      <c r="H449" s="32">
        <v>-0.83860000000000001</v>
      </c>
      <c r="I449" s="32">
        <v>2.0935999999999999</v>
      </c>
      <c r="J449" s="32">
        <v>5.8446999999999996</v>
      </c>
      <c r="K449" s="32">
        <v>6.109</v>
      </c>
      <c r="L449" s="32"/>
      <c r="M449" s="32"/>
      <c r="N449" s="32"/>
    </row>
    <row r="450" spans="2:14">
      <c r="B450" s="29">
        <f t="shared" si="11"/>
        <v>50</v>
      </c>
      <c r="C450" s="33" t="s">
        <v>327</v>
      </c>
      <c r="D450" s="34">
        <v>42019</v>
      </c>
      <c r="E450" s="33" t="s">
        <v>328</v>
      </c>
      <c r="F450" s="43">
        <v>9165.09</v>
      </c>
      <c r="G450" s="32">
        <v>-0.16489999999999999</v>
      </c>
      <c r="H450" s="32">
        <v>-0.78949999999999998</v>
      </c>
      <c r="I450" s="32">
        <v>1.9973000000000001</v>
      </c>
      <c r="J450" s="32">
        <v>5.8875000000000002</v>
      </c>
      <c r="K450" s="32">
        <v>6.5384000000000002</v>
      </c>
      <c r="L450" s="32"/>
      <c r="M450" s="32"/>
      <c r="N450" s="32"/>
    </row>
    <row r="451" spans="2:14">
      <c r="B451" s="29">
        <f t="shared" si="11"/>
        <v>49</v>
      </c>
      <c r="C451" s="33" t="s">
        <v>327</v>
      </c>
      <c r="D451" s="34">
        <v>42018</v>
      </c>
      <c r="E451" s="33" t="s">
        <v>351</v>
      </c>
      <c r="F451" s="43">
        <v>9180.23</v>
      </c>
      <c r="G451" s="32">
        <v>-0.55859999999999999</v>
      </c>
      <c r="H451" s="32">
        <v>1.1029</v>
      </c>
      <c r="I451" s="32">
        <v>1.6939</v>
      </c>
      <c r="J451" s="32">
        <v>4.6970000000000001</v>
      </c>
      <c r="K451" s="32">
        <v>7.3936000000000002</v>
      </c>
      <c r="L451" s="32"/>
      <c r="M451" s="32"/>
      <c r="N451" s="32"/>
    </row>
    <row r="452" spans="2:14">
      <c r="B452" s="29">
        <f t="shared" si="11"/>
        <v>48</v>
      </c>
      <c r="C452" s="33" t="s">
        <v>327</v>
      </c>
      <c r="D452" s="34">
        <v>42017</v>
      </c>
      <c r="E452" s="33" t="s">
        <v>350</v>
      </c>
      <c r="F452" s="43">
        <v>9231.7999999999993</v>
      </c>
      <c r="G452" s="32">
        <v>0.58289999999999997</v>
      </c>
      <c r="H452" s="32">
        <v>2.0276000000000001</v>
      </c>
      <c r="I452" s="32">
        <v>2.2650999999999999</v>
      </c>
      <c r="J452" s="32">
        <v>5.9740000000000002</v>
      </c>
      <c r="K452" s="32">
        <v>7.7691999999999997</v>
      </c>
      <c r="L452" s="32"/>
      <c r="M452" s="32"/>
      <c r="N452" s="32"/>
    </row>
    <row r="453" spans="2:14">
      <c r="B453" s="29">
        <f t="shared" ref="B453:B496" si="12">IF(C453="","",$B$3-ROW()+3)</f>
        <v>47</v>
      </c>
      <c r="C453" s="33" t="s">
        <v>327</v>
      </c>
      <c r="D453" s="34">
        <v>42016</v>
      </c>
      <c r="E453" s="33" t="s">
        <v>349</v>
      </c>
      <c r="F453" s="43">
        <v>9178.2999999999993</v>
      </c>
      <c r="G453" s="32">
        <v>-0.40450000000000003</v>
      </c>
      <c r="H453" s="32">
        <v>-1.0329999999999999</v>
      </c>
      <c r="I453" s="32">
        <v>1.6725000000000001</v>
      </c>
      <c r="J453" s="32">
        <v>2.3628999999999998</v>
      </c>
      <c r="K453" s="32">
        <v>7.6074999999999999</v>
      </c>
      <c r="L453" s="32"/>
      <c r="M453" s="32"/>
      <c r="N453" s="32"/>
    </row>
    <row r="454" spans="2:14">
      <c r="B454" s="29">
        <f t="shared" si="12"/>
        <v>46</v>
      </c>
      <c r="C454" s="33" t="s">
        <v>327</v>
      </c>
      <c r="D454" s="34">
        <v>42013</v>
      </c>
      <c r="E454" s="33" t="s">
        <v>352</v>
      </c>
      <c r="F454" s="43">
        <v>9215.58</v>
      </c>
      <c r="G454" s="32">
        <v>-0.24299999999999999</v>
      </c>
      <c r="H454" s="32">
        <v>-0.98499999999999999</v>
      </c>
      <c r="I454" s="32">
        <v>0.9496</v>
      </c>
      <c r="J454" s="32">
        <v>2.7786</v>
      </c>
      <c r="K454" s="32">
        <v>8.2307000000000006</v>
      </c>
      <c r="L454" s="32"/>
      <c r="M454" s="32"/>
      <c r="N454" s="32"/>
    </row>
    <row r="455" spans="2:14">
      <c r="B455" s="29">
        <f t="shared" si="12"/>
        <v>45</v>
      </c>
      <c r="C455" s="33" t="s">
        <v>327</v>
      </c>
      <c r="D455" s="34">
        <v>42012</v>
      </c>
      <c r="E455" s="33" t="s">
        <v>328</v>
      </c>
      <c r="F455" s="43">
        <v>9238.0300000000007</v>
      </c>
      <c r="G455" s="32">
        <v>1.7394000000000001</v>
      </c>
      <c r="H455" s="32">
        <v>-0.74380000000000002</v>
      </c>
      <c r="I455" s="32">
        <v>0.55230000000000001</v>
      </c>
      <c r="J455" s="32">
        <v>3.1585000000000001</v>
      </c>
      <c r="K455" s="32">
        <v>7.9702000000000002</v>
      </c>
      <c r="L455" s="32"/>
      <c r="M455" s="32"/>
      <c r="N455" s="32"/>
    </row>
    <row r="456" spans="2:14">
      <c r="B456" s="29">
        <f t="shared" si="12"/>
        <v>44</v>
      </c>
      <c r="C456" s="33" t="s">
        <v>327</v>
      </c>
      <c r="D456" s="34">
        <v>42011</v>
      </c>
      <c r="E456" s="33" t="s">
        <v>351</v>
      </c>
      <c r="F456" s="43">
        <v>9080.09</v>
      </c>
      <c r="G456" s="32">
        <v>0.35089999999999999</v>
      </c>
      <c r="H456" s="32">
        <v>-2.4407999999999999</v>
      </c>
      <c r="I456" s="32">
        <v>-1.3737999999999999</v>
      </c>
      <c r="J456" s="32">
        <v>0.4345</v>
      </c>
      <c r="K456" s="32">
        <v>6.6692999999999998</v>
      </c>
      <c r="L456" s="32"/>
      <c r="M456" s="32"/>
      <c r="N456" s="32"/>
    </row>
    <row r="457" spans="2:14">
      <c r="B457" s="29">
        <f t="shared" si="12"/>
        <v>43</v>
      </c>
      <c r="C457" s="33" t="s">
        <v>327</v>
      </c>
      <c r="D457" s="34">
        <v>42010</v>
      </c>
      <c r="E457" s="33" t="s">
        <v>350</v>
      </c>
      <c r="F457" s="43">
        <v>9048.34</v>
      </c>
      <c r="G457" s="32">
        <v>-2.4344000000000001</v>
      </c>
      <c r="H457" s="32">
        <v>-2.3746999999999998</v>
      </c>
      <c r="I457" s="32">
        <v>-1.7186999999999999</v>
      </c>
      <c r="J457" s="32">
        <v>-0.51459999999999995</v>
      </c>
      <c r="K457" s="32">
        <v>6.45</v>
      </c>
      <c r="L457" s="32"/>
      <c r="M457" s="32"/>
      <c r="N457" s="32"/>
    </row>
    <row r="458" spans="2:14">
      <c r="B458" s="29">
        <f t="shared" si="12"/>
        <v>42</v>
      </c>
      <c r="C458" s="33" t="s">
        <v>327</v>
      </c>
      <c r="D458" s="34">
        <v>42009</v>
      </c>
      <c r="E458" s="33" t="s">
        <v>349</v>
      </c>
      <c r="F458" s="43">
        <v>9274.11</v>
      </c>
      <c r="G458" s="32">
        <v>-0.35620000000000002</v>
      </c>
      <c r="H458" s="32">
        <v>-0.13109999999999999</v>
      </c>
      <c r="I458" s="32">
        <v>0.73360000000000003</v>
      </c>
      <c r="J458" s="32">
        <v>1.843</v>
      </c>
      <c r="K458" s="32">
        <v>8.5121000000000002</v>
      </c>
      <c r="L458" s="32"/>
      <c r="M458" s="32"/>
      <c r="N458" s="32"/>
    </row>
    <row r="459" spans="2:14">
      <c r="B459" s="29">
        <f t="shared" si="12"/>
        <v>41</v>
      </c>
      <c r="C459" s="33" t="s">
        <v>327</v>
      </c>
      <c r="D459" s="34">
        <v>42004</v>
      </c>
      <c r="E459" s="33" t="s">
        <v>351</v>
      </c>
      <c r="F459" s="43">
        <v>9307.26</v>
      </c>
      <c r="G459" s="32">
        <v>0.41889999999999999</v>
      </c>
      <c r="H459" s="32">
        <v>0.96289999999999998</v>
      </c>
      <c r="I459" s="32">
        <v>1.3075000000000001</v>
      </c>
      <c r="J459" s="32">
        <v>3.7955999999999999</v>
      </c>
      <c r="K459" s="32">
        <v>8.0785</v>
      </c>
      <c r="L459" s="32"/>
      <c r="M459" s="32"/>
      <c r="N459" s="32"/>
    </row>
    <row r="460" spans="2:14">
      <c r="B460" s="29">
        <f t="shared" si="12"/>
        <v>40</v>
      </c>
      <c r="C460" s="33" t="s">
        <v>327</v>
      </c>
      <c r="D460" s="34">
        <v>42003</v>
      </c>
      <c r="E460" s="33" t="s">
        <v>350</v>
      </c>
      <c r="F460" s="43">
        <v>9268.43</v>
      </c>
      <c r="G460" s="32">
        <v>-0.19220000000000001</v>
      </c>
      <c r="H460" s="32">
        <v>1.8766</v>
      </c>
      <c r="I460" s="32">
        <v>0.88480000000000003</v>
      </c>
      <c r="J460" s="32">
        <v>3.3626</v>
      </c>
      <c r="K460" s="32">
        <v>7.4789000000000003</v>
      </c>
      <c r="L460" s="32"/>
      <c r="M460" s="32"/>
      <c r="N460" s="32"/>
    </row>
    <row r="461" spans="2:14">
      <c r="B461" s="29">
        <f t="shared" si="12"/>
        <v>39</v>
      </c>
      <c r="C461" s="33" t="s">
        <v>327</v>
      </c>
      <c r="D461" s="34">
        <v>42002</v>
      </c>
      <c r="E461" s="33" t="s">
        <v>349</v>
      </c>
      <c r="F461" s="43">
        <v>9286.2800000000007</v>
      </c>
      <c r="G461" s="32">
        <v>0.73529999999999995</v>
      </c>
      <c r="H461" s="32">
        <v>2.1032000000000002</v>
      </c>
      <c r="I461" s="32">
        <v>1.0790999999999999</v>
      </c>
      <c r="J461" s="32">
        <v>3.6328</v>
      </c>
      <c r="K461" s="32">
        <v>8.8010000000000002</v>
      </c>
      <c r="L461" s="32"/>
      <c r="M461" s="32"/>
      <c r="N461" s="32"/>
    </row>
    <row r="462" spans="2:14">
      <c r="B462" s="29">
        <f t="shared" si="12"/>
        <v>38</v>
      </c>
      <c r="C462" s="33" t="s">
        <v>327</v>
      </c>
      <c r="D462" s="34">
        <v>42000</v>
      </c>
      <c r="E462" s="33" t="s">
        <v>361</v>
      </c>
      <c r="F462" s="43">
        <v>9218.5</v>
      </c>
      <c r="G462" s="32">
        <v>4.8099999999999997E-2</v>
      </c>
      <c r="H462" s="32">
        <v>2.4333</v>
      </c>
      <c r="I462" s="32">
        <v>0.58040000000000003</v>
      </c>
      <c r="J462" s="32">
        <v>2.5436999999999999</v>
      </c>
      <c r="K462" s="32">
        <v>8.0068999999999999</v>
      </c>
      <c r="L462" s="32"/>
      <c r="M462" s="32"/>
      <c r="N462" s="32"/>
    </row>
    <row r="463" spans="2:14">
      <c r="B463" s="29">
        <f t="shared" si="12"/>
        <v>37</v>
      </c>
      <c r="C463" s="33" t="s">
        <v>327</v>
      </c>
      <c r="D463" s="34">
        <v>41999</v>
      </c>
      <c r="E463" s="33" t="s">
        <v>352</v>
      </c>
      <c r="F463" s="43">
        <v>9214.07</v>
      </c>
      <c r="G463" s="32">
        <v>0.60460000000000003</v>
      </c>
      <c r="H463" s="32">
        <v>2.3839999999999999</v>
      </c>
      <c r="I463" s="32">
        <v>1.0051000000000001</v>
      </c>
      <c r="J463" s="32">
        <v>2.4944000000000002</v>
      </c>
      <c r="K463" s="32">
        <v>8.5801999999999996</v>
      </c>
      <c r="L463" s="32"/>
      <c r="M463" s="32"/>
      <c r="N463" s="32"/>
    </row>
    <row r="464" spans="2:14">
      <c r="B464" s="29">
        <f t="shared" si="12"/>
        <v>36</v>
      </c>
      <c r="C464" s="33" t="s">
        <v>327</v>
      </c>
      <c r="D464" s="34">
        <v>41998</v>
      </c>
      <c r="E464" s="33" t="s">
        <v>328</v>
      </c>
      <c r="F464" s="43">
        <v>9158.7000000000007</v>
      </c>
      <c r="G464" s="32">
        <v>-0.29909999999999998</v>
      </c>
      <c r="H464" s="32">
        <v>3.1543999999999999</v>
      </c>
      <c r="I464" s="32">
        <v>0.46579999999999999</v>
      </c>
      <c r="J464" s="32">
        <v>1.6323000000000001</v>
      </c>
      <c r="K464" s="32">
        <v>8.1586999999999996</v>
      </c>
      <c r="L464" s="32"/>
      <c r="M464" s="32"/>
      <c r="N464" s="32"/>
    </row>
    <row r="465" spans="2:14">
      <c r="B465" s="29">
        <f t="shared" si="12"/>
        <v>35</v>
      </c>
      <c r="C465" s="33" t="s">
        <v>327</v>
      </c>
      <c r="D465" s="34">
        <v>41997</v>
      </c>
      <c r="E465" s="33" t="s">
        <v>351</v>
      </c>
      <c r="F465" s="43">
        <v>9186.18</v>
      </c>
      <c r="G465" s="32">
        <v>0.97240000000000004</v>
      </c>
      <c r="H465" s="32">
        <v>4.0529999999999999</v>
      </c>
      <c r="I465" s="32">
        <v>0.69989999999999997</v>
      </c>
      <c r="J465" s="32">
        <v>0.96360000000000001</v>
      </c>
      <c r="K465" s="32">
        <v>8.7050000000000001</v>
      </c>
      <c r="L465" s="32"/>
      <c r="M465" s="32"/>
      <c r="N465" s="32"/>
    </row>
    <row r="466" spans="2:14">
      <c r="B466" s="29">
        <f t="shared" si="12"/>
        <v>34</v>
      </c>
      <c r="C466" s="33" t="s">
        <v>327</v>
      </c>
      <c r="D466" s="34">
        <v>41996</v>
      </c>
      <c r="E466" s="33" t="s">
        <v>350</v>
      </c>
      <c r="F466" s="43">
        <v>9097.7099999999991</v>
      </c>
      <c r="G466" s="32">
        <v>2.98E-2</v>
      </c>
      <c r="H466" s="32">
        <v>1.6400999999999999</v>
      </c>
      <c r="I466" s="32">
        <v>6.8000000000000005E-2</v>
      </c>
      <c r="J466" s="32">
        <v>0.1409</v>
      </c>
      <c r="K466" s="32">
        <v>7.5820999999999996</v>
      </c>
      <c r="L466" s="32"/>
      <c r="M466" s="32"/>
      <c r="N466" s="32"/>
    </row>
    <row r="467" spans="2:14">
      <c r="B467" s="29">
        <f t="shared" si="12"/>
        <v>33</v>
      </c>
      <c r="C467" s="33" t="s">
        <v>327</v>
      </c>
      <c r="D467" s="34">
        <v>41995</v>
      </c>
      <c r="E467" s="33" t="s">
        <v>349</v>
      </c>
      <c r="F467" s="43">
        <v>9095</v>
      </c>
      <c r="G467" s="32">
        <v>1.0609</v>
      </c>
      <c r="H467" s="32">
        <v>1.2172000000000001</v>
      </c>
      <c r="I467" s="32">
        <v>3.8199999999999998E-2</v>
      </c>
      <c r="J467" s="32">
        <v>-0.43409999999999999</v>
      </c>
      <c r="K467" s="32">
        <v>8.1631</v>
      </c>
      <c r="L467" s="32"/>
      <c r="M467" s="32"/>
      <c r="N467" s="32"/>
    </row>
    <row r="468" spans="2:14">
      <c r="B468" s="29">
        <f t="shared" si="12"/>
        <v>32</v>
      </c>
      <c r="C468" s="33" t="s">
        <v>327</v>
      </c>
      <c r="D468" s="34">
        <v>41992</v>
      </c>
      <c r="E468" s="33" t="s">
        <v>352</v>
      </c>
      <c r="F468" s="43">
        <v>8999.52</v>
      </c>
      <c r="G468" s="32">
        <v>1.3615999999999999</v>
      </c>
      <c r="H468" s="32">
        <v>-0.308</v>
      </c>
      <c r="I468" s="32">
        <v>0.40479999999999999</v>
      </c>
      <c r="J468" s="32">
        <v>-2.6074000000000002</v>
      </c>
      <c r="K468" s="32">
        <v>7.0419999999999998</v>
      </c>
      <c r="L468" s="32"/>
      <c r="M468" s="32"/>
      <c r="N468" s="32"/>
    </row>
    <row r="469" spans="2:14">
      <c r="B469" s="29">
        <f t="shared" si="12"/>
        <v>31</v>
      </c>
      <c r="C469" s="33" t="s">
        <v>327</v>
      </c>
      <c r="D469" s="34">
        <v>41991</v>
      </c>
      <c r="E469" s="33" t="s">
        <v>328</v>
      </c>
      <c r="F469" s="43">
        <v>8878.6299999999992</v>
      </c>
      <c r="G469" s="32">
        <v>0.56940000000000002</v>
      </c>
      <c r="H469" s="32">
        <v>-1.4916</v>
      </c>
      <c r="I469" s="32">
        <v>0.2208</v>
      </c>
      <c r="J469" s="32">
        <v>-3.8801000000000001</v>
      </c>
      <c r="K469" s="32">
        <v>6.3422000000000001</v>
      </c>
      <c r="L469" s="32"/>
      <c r="M469" s="32"/>
      <c r="N469" s="32"/>
    </row>
    <row r="470" spans="2:14">
      <c r="B470" s="29">
        <f t="shared" si="12"/>
        <v>30</v>
      </c>
      <c r="C470" s="33" t="s">
        <v>327</v>
      </c>
      <c r="D470" s="34">
        <v>41990</v>
      </c>
      <c r="E470" s="33" t="s">
        <v>351</v>
      </c>
      <c r="F470" s="43">
        <v>8828.36</v>
      </c>
      <c r="G470" s="32">
        <v>-1.3691</v>
      </c>
      <c r="H470" s="32">
        <v>-2.2564000000000002</v>
      </c>
      <c r="I470" s="32">
        <v>-0.63060000000000005</v>
      </c>
      <c r="J470" s="32">
        <v>-3.9893000000000001</v>
      </c>
      <c r="K470" s="32">
        <v>5.6909000000000001</v>
      </c>
      <c r="L470" s="32"/>
      <c r="M470" s="32"/>
      <c r="N470" s="32"/>
    </row>
    <row r="471" spans="2:14">
      <c r="B471" s="29">
        <f t="shared" si="12"/>
        <v>29</v>
      </c>
      <c r="C471" s="33" t="s">
        <v>327</v>
      </c>
      <c r="D471" s="34">
        <v>41989</v>
      </c>
      <c r="E471" s="33" t="s">
        <v>350</v>
      </c>
      <c r="F471" s="43">
        <v>8950.91</v>
      </c>
      <c r="G471" s="32">
        <v>-0.38640000000000002</v>
      </c>
      <c r="H471" s="32">
        <v>-1.9498</v>
      </c>
      <c r="I471" s="32">
        <v>-0.35589999999999999</v>
      </c>
      <c r="J471" s="32">
        <v>-1.9982</v>
      </c>
      <c r="K471" s="32">
        <v>7.6614000000000004</v>
      </c>
      <c r="L471" s="32"/>
      <c r="M471" s="32"/>
      <c r="N471" s="32"/>
    </row>
    <row r="472" spans="2:14">
      <c r="B472" s="29">
        <f t="shared" si="12"/>
        <v>28</v>
      </c>
      <c r="C472" s="33" t="s">
        <v>327</v>
      </c>
      <c r="D472" s="34">
        <v>41988</v>
      </c>
      <c r="E472" s="33" t="s">
        <v>349</v>
      </c>
      <c r="F472" s="43">
        <v>8985.6299999999992</v>
      </c>
      <c r="G472" s="32">
        <v>-0.46189999999999998</v>
      </c>
      <c r="H472" s="32">
        <v>-2.1951000000000001</v>
      </c>
      <c r="I472" s="32">
        <v>3.0599999999999999E-2</v>
      </c>
      <c r="J472" s="32">
        <v>-2.5152999999999999</v>
      </c>
      <c r="K472" s="32">
        <v>7.2652999999999999</v>
      </c>
      <c r="L472" s="32"/>
      <c r="M472" s="32"/>
      <c r="N472" s="32"/>
    </row>
    <row r="473" spans="2:14">
      <c r="B473" s="29">
        <f t="shared" si="12"/>
        <v>27</v>
      </c>
      <c r="C473" s="33" t="s">
        <v>327</v>
      </c>
      <c r="D473" s="34">
        <v>41985</v>
      </c>
      <c r="E473" s="33" t="s">
        <v>352</v>
      </c>
      <c r="F473" s="43">
        <v>9027.33</v>
      </c>
      <c r="G473" s="32">
        <v>0.15820000000000001</v>
      </c>
      <c r="H473" s="32">
        <v>-1.9469000000000001</v>
      </c>
      <c r="I473" s="32">
        <v>1.2151000000000001</v>
      </c>
      <c r="J473" s="32">
        <v>-2.1236999999999999</v>
      </c>
      <c r="K473" s="32">
        <v>7.9641999999999999</v>
      </c>
      <c r="L473" s="32"/>
      <c r="M473" s="32"/>
      <c r="N473" s="32"/>
    </row>
    <row r="474" spans="2:14">
      <c r="B474" s="29">
        <f t="shared" si="12"/>
        <v>26</v>
      </c>
      <c r="C474" s="33" t="s">
        <v>327</v>
      </c>
      <c r="D474" s="34">
        <v>41984</v>
      </c>
      <c r="E474" s="33" t="s">
        <v>328</v>
      </c>
      <c r="F474" s="43">
        <v>9013.07</v>
      </c>
      <c r="G474" s="32">
        <v>-0.2114</v>
      </c>
      <c r="H474" s="32">
        <v>-2.2986</v>
      </c>
      <c r="I474" s="32">
        <v>-0.23330000000000001</v>
      </c>
      <c r="J474" s="32">
        <v>-3.3241000000000001</v>
      </c>
      <c r="K474" s="32">
        <v>6.8678999999999997</v>
      </c>
      <c r="L474" s="32"/>
      <c r="M474" s="32"/>
      <c r="N474" s="32"/>
    </row>
    <row r="475" spans="2:14">
      <c r="B475" s="29">
        <f t="shared" si="12"/>
        <v>25</v>
      </c>
      <c r="C475" s="33" t="s">
        <v>327</v>
      </c>
      <c r="D475" s="34">
        <v>41983</v>
      </c>
      <c r="E475" s="33" t="s">
        <v>351</v>
      </c>
      <c r="F475" s="43">
        <v>9032.16</v>
      </c>
      <c r="G475" s="32">
        <v>-1.0597000000000001</v>
      </c>
      <c r="H475" s="32">
        <v>-1.5597000000000001</v>
      </c>
      <c r="I475" s="32">
        <v>-0.19689999999999999</v>
      </c>
      <c r="J475" s="32">
        <v>-3.4781</v>
      </c>
      <c r="K475" s="32">
        <v>6.9722999999999997</v>
      </c>
      <c r="L475" s="32"/>
      <c r="M475" s="32"/>
      <c r="N475" s="32"/>
    </row>
    <row r="476" spans="2:14">
      <c r="B476" s="29">
        <f t="shared" si="12"/>
        <v>24</v>
      </c>
      <c r="C476" s="33" t="s">
        <v>327</v>
      </c>
      <c r="D476" s="34">
        <v>41982</v>
      </c>
      <c r="E476" s="33" t="s">
        <v>350</v>
      </c>
      <c r="F476" s="43">
        <v>9128.9</v>
      </c>
      <c r="G476" s="32">
        <v>-0.63560000000000005</v>
      </c>
      <c r="H476" s="32">
        <v>1.0416000000000001</v>
      </c>
      <c r="I476" s="32">
        <v>2.4266999999999999</v>
      </c>
      <c r="J476" s="32">
        <v>-3.2421000000000002</v>
      </c>
      <c r="K476" s="32">
        <v>8.1021999999999998</v>
      </c>
      <c r="L476" s="32"/>
      <c r="M476" s="32"/>
      <c r="N476" s="32"/>
    </row>
    <row r="477" spans="2:14">
      <c r="B477" s="29">
        <f t="shared" si="12"/>
        <v>23</v>
      </c>
      <c r="C477" s="33" t="s">
        <v>327</v>
      </c>
      <c r="D477" s="34">
        <v>41981</v>
      </c>
      <c r="E477" s="33" t="s">
        <v>349</v>
      </c>
      <c r="F477" s="43">
        <v>9187.2900000000009</v>
      </c>
      <c r="G477" s="32">
        <v>-0.2094</v>
      </c>
      <c r="H477" s="32">
        <v>0.76319999999999999</v>
      </c>
      <c r="I477" s="32">
        <v>3.0819000000000001</v>
      </c>
      <c r="J477" s="32">
        <v>-2.3454999999999999</v>
      </c>
      <c r="K477" s="32">
        <v>9.7934999999999999</v>
      </c>
      <c r="L477" s="32"/>
      <c r="M477" s="32"/>
      <c r="N477" s="32"/>
    </row>
    <row r="478" spans="2:14">
      <c r="B478" s="29">
        <f t="shared" si="12"/>
        <v>22</v>
      </c>
      <c r="C478" s="33" t="s">
        <v>327</v>
      </c>
      <c r="D478" s="34">
        <v>41978</v>
      </c>
      <c r="E478" s="33" t="s">
        <v>352</v>
      </c>
      <c r="F478" s="43">
        <v>9206.57</v>
      </c>
      <c r="G478" s="32">
        <v>-0.20100000000000001</v>
      </c>
      <c r="H478" s="32">
        <v>0.21149999999999999</v>
      </c>
      <c r="I478" s="32">
        <v>2.7221000000000002</v>
      </c>
      <c r="J478" s="32">
        <v>-2.1406000000000001</v>
      </c>
      <c r="K478" s="32">
        <v>9.9212000000000007</v>
      </c>
      <c r="L478" s="32"/>
      <c r="M478" s="32"/>
      <c r="N478" s="32"/>
    </row>
    <row r="479" spans="2:14">
      <c r="B479" s="29">
        <f t="shared" si="12"/>
        <v>21</v>
      </c>
      <c r="C479" s="33" t="s">
        <v>327</v>
      </c>
      <c r="D479" s="34">
        <v>41977</v>
      </c>
      <c r="E479" s="33" t="s">
        <v>328</v>
      </c>
      <c r="F479" s="43">
        <v>9225.11</v>
      </c>
      <c r="G479" s="32">
        <v>0.54330000000000001</v>
      </c>
      <c r="H479" s="32">
        <v>0.65259999999999996</v>
      </c>
      <c r="I479" s="32">
        <v>2.6246</v>
      </c>
      <c r="J479" s="32">
        <v>-2.1614</v>
      </c>
      <c r="K479" s="32">
        <v>9.5869999999999997</v>
      </c>
      <c r="L479" s="32"/>
      <c r="M479" s="32"/>
      <c r="N479" s="32"/>
    </row>
    <row r="480" spans="2:14">
      <c r="B480" s="29">
        <f t="shared" si="12"/>
        <v>20</v>
      </c>
      <c r="C480" s="33" t="s">
        <v>327</v>
      </c>
      <c r="D480" s="34">
        <v>41976</v>
      </c>
      <c r="E480" s="33" t="s">
        <v>351</v>
      </c>
      <c r="F480" s="43">
        <v>9175.26</v>
      </c>
      <c r="G480" s="32">
        <v>1.5548</v>
      </c>
      <c r="H480" s="32">
        <v>0.57969999999999999</v>
      </c>
      <c r="I480" s="32">
        <v>1.8923000000000001</v>
      </c>
      <c r="J480" s="32">
        <v>-2.911</v>
      </c>
      <c r="K480" s="32">
        <v>9.3253000000000004</v>
      </c>
      <c r="L480" s="32"/>
      <c r="M480" s="32"/>
      <c r="N480" s="32"/>
    </row>
    <row r="481" spans="2:14">
      <c r="B481" s="29">
        <f t="shared" si="12"/>
        <v>19</v>
      </c>
      <c r="C481" s="33" t="s">
        <v>327</v>
      </c>
      <c r="D481" s="34">
        <v>41975</v>
      </c>
      <c r="E481" s="33" t="s">
        <v>350</v>
      </c>
      <c r="F481" s="43">
        <v>9034.7900000000009</v>
      </c>
      <c r="G481" s="32">
        <v>-0.90939999999999999</v>
      </c>
      <c r="H481" s="32">
        <v>-0.89329999999999998</v>
      </c>
      <c r="I481" s="32">
        <v>0.66890000000000005</v>
      </c>
      <c r="J481" s="32">
        <v>-3.8824999999999998</v>
      </c>
      <c r="K481" s="32">
        <v>7.3693</v>
      </c>
      <c r="L481" s="32"/>
      <c r="M481" s="32"/>
      <c r="N481" s="32"/>
    </row>
    <row r="482" spans="2:14">
      <c r="B482" s="29">
        <f t="shared" si="12"/>
        <v>18</v>
      </c>
      <c r="C482" s="33" t="s">
        <v>327</v>
      </c>
      <c r="D482" s="34">
        <v>41974</v>
      </c>
      <c r="E482" s="33" t="s">
        <v>349</v>
      </c>
      <c r="F482" s="43">
        <v>9117.7099999999991</v>
      </c>
      <c r="G482" s="32">
        <v>-0.75580000000000003</v>
      </c>
      <c r="H482" s="32">
        <v>-5.0599999999999999E-2</v>
      </c>
      <c r="I482" s="32">
        <v>1.5928</v>
      </c>
      <c r="J482" s="32">
        <v>-4.1561000000000003</v>
      </c>
      <c r="K482" s="32">
        <v>8.4549000000000003</v>
      </c>
      <c r="L482" s="32"/>
      <c r="M482" s="32"/>
      <c r="N482" s="32"/>
    </row>
    <row r="483" spans="2:14">
      <c r="B483" s="29">
        <f t="shared" si="12"/>
        <v>17</v>
      </c>
      <c r="C483" s="33" t="s">
        <v>327</v>
      </c>
      <c r="D483" s="34">
        <v>41971</v>
      </c>
      <c r="E483" s="33" t="s">
        <v>352</v>
      </c>
      <c r="F483" s="43">
        <v>9187.15</v>
      </c>
      <c r="G483" s="32">
        <v>0.23830000000000001</v>
      </c>
      <c r="H483" s="32">
        <v>1.0518000000000001</v>
      </c>
      <c r="I483" s="32">
        <v>2.3664000000000001</v>
      </c>
      <c r="J483" s="32">
        <v>-2.6402999999999999</v>
      </c>
      <c r="K483" s="32">
        <v>9.2807999999999993</v>
      </c>
      <c r="L483" s="32"/>
      <c r="M483" s="32"/>
      <c r="N483" s="32"/>
    </row>
    <row r="484" spans="2:14">
      <c r="B484" s="29">
        <f t="shared" si="12"/>
        <v>16</v>
      </c>
      <c r="C484" s="33" t="s">
        <v>327</v>
      </c>
      <c r="D484" s="34">
        <v>41970</v>
      </c>
      <c r="E484" s="33" t="s">
        <v>328</v>
      </c>
      <c r="F484" s="43">
        <v>9165.31</v>
      </c>
      <c r="G484" s="32">
        <v>0.47049999999999997</v>
      </c>
      <c r="H484" s="32">
        <v>0.95209999999999995</v>
      </c>
      <c r="I484" s="32">
        <v>6.2302</v>
      </c>
      <c r="J484" s="32">
        <v>-3.3767999999999998</v>
      </c>
      <c r="K484" s="32">
        <v>10.478999999999999</v>
      </c>
      <c r="L484" s="32"/>
      <c r="M484" s="32"/>
      <c r="N484" s="32"/>
    </row>
    <row r="485" spans="2:14">
      <c r="B485" s="29">
        <f t="shared" si="12"/>
        <v>15</v>
      </c>
      <c r="C485" s="33" t="s">
        <v>327</v>
      </c>
      <c r="D485" s="34">
        <v>41969</v>
      </c>
      <c r="E485" s="33" t="s">
        <v>351</v>
      </c>
      <c r="F485" s="43">
        <v>9122.39</v>
      </c>
      <c r="G485" s="32">
        <v>6.7500000000000004E-2</v>
      </c>
      <c r="H485" s="32">
        <v>1.7755000000000001</v>
      </c>
      <c r="I485" s="32">
        <v>5.5098000000000003</v>
      </c>
      <c r="J485" s="32">
        <v>-2.8912</v>
      </c>
      <c r="K485" s="32">
        <v>10.5997</v>
      </c>
      <c r="L485" s="32"/>
      <c r="M485" s="32"/>
      <c r="N485" s="32"/>
    </row>
    <row r="486" spans="2:14">
      <c r="B486" s="29">
        <f t="shared" si="12"/>
        <v>14</v>
      </c>
      <c r="C486" s="33" t="s">
        <v>327</v>
      </c>
      <c r="D486" s="34">
        <v>41968</v>
      </c>
      <c r="E486" s="33" t="s">
        <v>350</v>
      </c>
      <c r="F486" s="43">
        <v>9116.24</v>
      </c>
      <c r="G486" s="32">
        <v>-6.6799999999999998E-2</v>
      </c>
      <c r="H486" s="32">
        <v>2.9028</v>
      </c>
      <c r="I486" s="32">
        <v>5.4386000000000001</v>
      </c>
      <c r="J486" s="32">
        <v>-2.9220999999999999</v>
      </c>
      <c r="K486" s="32">
        <v>11.342000000000001</v>
      </c>
      <c r="L486" s="32"/>
      <c r="M486" s="32"/>
      <c r="N486" s="32"/>
    </row>
    <row r="487" spans="2:14">
      <c r="B487" s="29">
        <f t="shared" si="12"/>
        <v>13</v>
      </c>
      <c r="C487" s="33" t="s">
        <v>327</v>
      </c>
      <c r="D487" s="34">
        <v>41967</v>
      </c>
      <c r="E487" s="33" t="s">
        <v>349</v>
      </c>
      <c r="F487" s="43">
        <v>9122.33</v>
      </c>
      <c r="G487" s="32">
        <v>0.33879999999999999</v>
      </c>
      <c r="H487" s="32">
        <v>2.6781000000000001</v>
      </c>
      <c r="I487" s="32">
        <v>5.5091000000000001</v>
      </c>
      <c r="J487" s="32">
        <v>-2.7483</v>
      </c>
      <c r="K487" s="32">
        <v>12.3873</v>
      </c>
      <c r="L487" s="32"/>
      <c r="M487" s="32"/>
      <c r="N487" s="32"/>
    </row>
    <row r="488" spans="2:14">
      <c r="B488" s="29">
        <f t="shared" si="12"/>
        <v>12</v>
      </c>
      <c r="C488" s="33" t="s">
        <v>327</v>
      </c>
      <c r="D488" s="34">
        <v>41964</v>
      </c>
      <c r="E488" s="33" t="s">
        <v>352</v>
      </c>
      <c r="F488" s="43">
        <v>9091.5300000000007</v>
      </c>
      <c r="G488" s="32">
        <v>0.1394</v>
      </c>
      <c r="H488" s="32">
        <v>1.2095</v>
      </c>
      <c r="I488" s="32">
        <v>5.048</v>
      </c>
      <c r="J488" s="32">
        <v>-1.7494000000000001</v>
      </c>
      <c r="K488" s="32">
        <v>12.2476</v>
      </c>
      <c r="L488" s="32"/>
      <c r="M488" s="32"/>
      <c r="N488" s="32"/>
    </row>
    <row r="489" spans="2:14">
      <c r="B489" s="29">
        <f t="shared" si="12"/>
        <v>11</v>
      </c>
      <c r="C489" s="33" t="s">
        <v>327</v>
      </c>
      <c r="D489" s="34">
        <v>41963</v>
      </c>
      <c r="E489" s="33" t="s">
        <v>328</v>
      </c>
      <c r="F489" s="43">
        <v>9078.8700000000008</v>
      </c>
      <c r="G489" s="32">
        <v>1.29</v>
      </c>
      <c r="H489" s="32">
        <v>1.0934999999999999</v>
      </c>
      <c r="I489" s="32">
        <v>4.7988999999999997</v>
      </c>
      <c r="J489" s="32">
        <v>-2.2524000000000002</v>
      </c>
      <c r="K489" s="32">
        <v>10.656599999999999</v>
      </c>
      <c r="L489" s="32"/>
      <c r="M489" s="32"/>
      <c r="N489" s="32"/>
    </row>
    <row r="490" spans="2:14">
      <c r="B490" s="29">
        <f t="shared" si="12"/>
        <v>10</v>
      </c>
      <c r="C490" s="33" t="s">
        <v>327</v>
      </c>
      <c r="D490" s="34">
        <v>41962</v>
      </c>
      <c r="E490" s="33" t="s">
        <v>351</v>
      </c>
      <c r="F490" s="43">
        <v>8963.24</v>
      </c>
      <c r="G490" s="32">
        <v>1.1758999999999999</v>
      </c>
      <c r="H490" s="32">
        <v>0.49659999999999999</v>
      </c>
      <c r="I490" s="32">
        <v>5.2904</v>
      </c>
      <c r="J490" s="32">
        <v>-3.0350999999999999</v>
      </c>
      <c r="K490" s="32">
        <v>8.51</v>
      </c>
      <c r="L490" s="32"/>
      <c r="M490" s="32"/>
      <c r="N490" s="32"/>
    </row>
    <row r="491" spans="2:14">
      <c r="B491" s="29">
        <f t="shared" si="12"/>
        <v>9</v>
      </c>
      <c r="C491" s="33" t="s">
        <v>327</v>
      </c>
      <c r="D491" s="34">
        <v>41961</v>
      </c>
      <c r="E491" s="33" t="s">
        <v>350</v>
      </c>
      <c r="F491" s="43">
        <v>8859.07</v>
      </c>
      <c r="G491" s="32">
        <v>-0.28499999999999998</v>
      </c>
      <c r="H491" s="32">
        <v>-1.9379</v>
      </c>
      <c r="I491" s="32">
        <v>4.0667</v>
      </c>
      <c r="J491" s="32">
        <v>-3.0876999999999999</v>
      </c>
      <c r="K491" s="32">
        <v>8.1489999999999991</v>
      </c>
      <c r="L491" s="32"/>
      <c r="M491" s="32"/>
      <c r="N491" s="32"/>
    </row>
    <row r="492" spans="2:14">
      <c r="B492" s="29">
        <f t="shared" si="12"/>
        <v>8</v>
      </c>
      <c r="C492" s="33" t="s">
        <v>327</v>
      </c>
      <c r="D492" s="34">
        <v>41960</v>
      </c>
      <c r="E492" s="33" t="s">
        <v>349</v>
      </c>
      <c r="F492" s="43">
        <v>8884.39</v>
      </c>
      <c r="G492" s="32">
        <v>-1.0964</v>
      </c>
      <c r="H492" s="32">
        <v>-1.8297000000000001</v>
      </c>
      <c r="I492" s="32">
        <v>4.3640999999999996</v>
      </c>
      <c r="J492" s="32">
        <v>-3.5022000000000002</v>
      </c>
      <c r="K492" s="32">
        <v>8.6484000000000005</v>
      </c>
      <c r="L492" s="32"/>
      <c r="M492" s="32"/>
      <c r="N492" s="32"/>
    </row>
    <row r="493" spans="2:14">
      <c r="B493" s="29">
        <f t="shared" si="12"/>
        <v>7</v>
      </c>
      <c r="C493" s="33" t="s">
        <v>327</v>
      </c>
      <c r="D493" s="34">
        <v>41957</v>
      </c>
      <c r="E493" s="33" t="s">
        <v>352</v>
      </c>
      <c r="F493" s="43">
        <v>8982.8799999999992</v>
      </c>
      <c r="G493" s="32">
        <v>2.46E-2</v>
      </c>
      <c r="H493" s="32">
        <v>0.7883</v>
      </c>
      <c r="I493" s="32">
        <v>2.4460999999999999</v>
      </c>
      <c r="J493" s="32">
        <v>-2.6840000000000002</v>
      </c>
      <c r="K493" s="32">
        <v>10.422800000000001</v>
      </c>
      <c r="L493" s="32"/>
      <c r="M493" s="32"/>
      <c r="N493" s="32"/>
    </row>
    <row r="494" spans="2:14">
      <c r="B494" s="29">
        <f t="shared" si="12"/>
        <v>6</v>
      </c>
      <c r="C494" s="33" t="s">
        <v>327</v>
      </c>
      <c r="D494" s="34">
        <v>41956</v>
      </c>
      <c r="E494" s="33" t="s">
        <v>328</v>
      </c>
      <c r="F494" s="43">
        <v>8980.67</v>
      </c>
      <c r="G494" s="32">
        <v>0.69199999999999995</v>
      </c>
      <c r="H494" s="32">
        <v>1.0083</v>
      </c>
      <c r="I494" s="32">
        <v>3.0911</v>
      </c>
      <c r="J494" s="32">
        <v>-2.7153</v>
      </c>
      <c r="K494" s="32">
        <v>10.8132</v>
      </c>
      <c r="L494" s="32"/>
      <c r="M494" s="32"/>
      <c r="N494" s="32"/>
    </row>
    <row r="495" spans="2:14">
      <c r="B495" s="29">
        <f t="shared" si="12"/>
        <v>5</v>
      </c>
      <c r="C495" s="33" t="s">
        <v>327</v>
      </c>
      <c r="D495" s="34">
        <v>41955</v>
      </c>
      <c r="E495" s="33" t="s">
        <v>351</v>
      </c>
      <c r="F495" s="43">
        <v>8918.9500000000007</v>
      </c>
      <c r="G495" s="32">
        <v>-1.2750999999999999</v>
      </c>
      <c r="H495" s="32">
        <v>-0.48709999999999998</v>
      </c>
      <c r="I495" s="32">
        <v>-0.52969999999999995</v>
      </c>
      <c r="J495" s="32">
        <v>-2.6648000000000001</v>
      </c>
      <c r="K495" s="32">
        <v>8.8295999999999992</v>
      </c>
      <c r="L495" s="32"/>
      <c r="M495" s="32"/>
      <c r="N495" s="32"/>
    </row>
    <row r="496" spans="2:14">
      <c r="B496" s="29">
        <f t="shared" si="12"/>
        <v>4</v>
      </c>
      <c r="C496" s="33" t="s">
        <v>327</v>
      </c>
      <c r="D496" s="34">
        <v>41954</v>
      </c>
      <c r="E496" s="33" t="s">
        <v>350</v>
      </c>
      <c r="F496" s="43">
        <v>9034.14</v>
      </c>
      <c r="G496" s="32">
        <v>-0.17499999999999999</v>
      </c>
      <c r="H496" s="32">
        <v>0.50009999999999999</v>
      </c>
      <c r="I496" s="32">
        <v>0.755</v>
      </c>
      <c r="J496" s="32">
        <v>-1.5128999999999999</v>
      </c>
      <c r="K496" s="32">
        <v>10.4063</v>
      </c>
      <c r="L496" s="32"/>
      <c r="M496" s="32"/>
      <c r="N496" s="32"/>
    </row>
    <row r="497" spans="2:14">
      <c r="B497" s="29"/>
      <c r="C497" s="33" t="s">
        <v>327</v>
      </c>
      <c r="D497" s="34">
        <v>41953</v>
      </c>
      <c r="E497" s="33" t="s">
        <v>349</v>
      </c>
      <c r="F497" s="43">
        <v>9049.98</v>
      </c>
      <c r="G497" s="32">
        <v>1.5411999999999999</v>
      </c>
      <c r="H497" s="32">
        <v>0.501</v>
      </c>
      <c r="I497" s="32">
        <v>0.93169999999999997</v>
      </c>
      <c r="J497" s="32">
        <v>-0.39610000000000001</v>
      </c>
      <c r="K497" s="32">
        <v>9.9678000000000004</v>
      </c>
      <c r="L497" s="32"/>
      <c r="M497" s="32"/>
      <c r="N497" s="32"/>
    </row>
    <row r="498" spans="2:14">
      <c r="B498" s="29"/>
      <c r="C498" s="33" t="s">
        <v>327</v>
      </c>
      <c r="D498" s="34">
        <v>41950</v>
      </c>
      <c r="E498" s="33" t="s">
        <v>352</v>
      </c>
      <c r="F498" s="43">
        <v>8912.6200000000008</v>
      </c>
      <c r="G498" s="32">
        <v>0.2429</v>
      </c>
      <c r="H498" s="32">
        <v>-0.69240000000000002</v>
      </c>
      <c r="I498" s="32">
        <v>-1.4178999999999999</v>
      </c>
      <c r="J498" s="32">
        <v>-2.3965000000000001</v>
      </c>
      <c r="K498" s="32">
        <v>7.5911999999999997</v>
      </c>
      <c r="L498" s="32"/>
      <c r="M498" s="32"/>
      <c r="N498" s="32"/>
    </row>
    <row r="499" spans="2:14" ht="17.25" thickBot="1">
      <c r="B499" s="29"/>
      <c r="C499" s="35" t="s">
        <v>327</v>
      </c>
      <c r="D499" s="36">
        <v>41949</v>
      </c>
      <c r="E499" s="35" t="s">
        <v>328</v>
      </c>
      <c r="F499" s="45">
        <v>8891.02</v>
      </c>
      <c r="G499" s="37">
        <v>-0.79869999999999997</v>
      </c>
      <c r="H499" s="37">
        <v>3.32E-2</v>
      </c>
      <c r="I499" s="37">
        <v>-2.2443</v>
      </c>
      <c r="J499" s="37">
        <v>-2.7664</v>
      </c>
      <c r="K499" s="37">
        <v>7.3529999999999998</v>
      </c>
      <c r="L499" s="32"/>
      <c r="M499" s="32"/>
      <c r="N499" s="32"/>
    </row>
    <row r="500" spans="2:14">
      <c r="B500" s="29"/>
      <c r="C500" s="33"/>
      <c r="D500" s="34"/>
      <c r="E500" s="33"/>
      <c r="F500" s="32"/>
      <c r="G500" s="32"/>
      <c r="H500" s="32"/>
      <c r="I500" s="32"/>
      <c r="J500" s="32"/>
      <c r="K500" s="32"/>
      <c r="L500" s="32"/>
      <c r="M500" s="32"/>
      <c r="N500" s="32"/>
    </row>
    <row r="501" spans="2:14">
      <c r="B501" s="29"/>
      <c r="C501" s="33"/>
      <c r="D501" s="34"/>
      <c r="E501" s="33"/>
      <c r="F501" s="32"/>
      <c r="G501" s="32"/>
      <c r="H501" s="32"/>
      <c r="I501" s="32"/>
      <c r="J501" s="32"/>
      <c r="K501" s="32"/>
      <c r="L501" s="32"/>
      <c r="M501" s="32"/>
      <c r="N501" s="32"/>
    </row>
    <row r="502" spans="2:14">
      <c r="B502" s="29"/>
      <c r="C502" s="33"/>
      <c r="D502" s="34"/>
      <c r="E502" s="33"/>
      <c r="F502" s="32"/>
      <c r="G502" s="32"/>
      <c r="H502" s="32"/>
      <c r="I502" s="32"/>
      <c r="J502" s="32"/>
      <c r="K502" s="32"/>
      <c r="L502" s="32"/>
      <c r="M502" s="32"/>
      <c r="N502" s="32"/>
    </row>
    <row r="503" spans="2:14">
      <c r="B503" s="29"/>
      <c r="C503" s="33"/>
      <c r="D503" s="34"/>
      <c r="E503" s="33"/>
      <c r="F503" s="32"/>
      <c r="G503" s="32"/>
      <c r="H503" s="32"/>
      <c r="I503" s="32"/>
      <c r="J503" s="32"/>
      <c r="K503" s="32"/>
      <c r="L503" s="32"/>
      <c r="M503" s="32"/>
      <c r="N503" s="32"/>
    </row>
    <row r="504" spans="2:14">
      <c r="B504" s="29"/>
      <c r="C504" s="33"/>
      <c r="D504" s="34"/>
      <c r="E504" s="33"/>
      <c r="F504" s="32"/>
      <c r="G504" s="32"/>
      <c r="H504" s="32"/>
      <c r="I504" s="32"/>
      <c r="J504" s="32"/>
      <c r="K504" s="32"/>
      <c r="L504" s="32"/>
      <c r="M504" s="32"/>
      <c r="N504" s="32"/>
    </row>
    <row r="505" spans="2:14">
      <c r="B505" s="29"/>
      <c r="C505" s="33"/>
      <c r="D505" s="34"/>
      <c r="E505" s="33"/>
      <c r="F505" s="32"/>
      <c r="G505" s="32"/>
      <c r="H505" s="32"/>
      <c r="I505" s="32"/>
      <c r="J505" s="32"/>
      <c r="K505" s="32"/>
      <c r="L505" s="32"/>
      <c r="M505" s="32"/>
      <c r="N505" s="32"/>
    </row>
    <row r="506" spans="2:14">
      <c r="B506" s="29"/>
      <c r="C506" s="33"/>
      <c r="D506" s="34"/>
      <c r="E506" s="33"/>
      <c r="F506" s="32"/>
      <c r="G506" s="32"/>
      <c r="H506" s="32"/>
      <c r="I506" s="32"/>
      <c r="J506" s="32"/>
      <c r="K506" s="32"/>
      <c r="L506" s="32"/>
      <c r="M506" s="32"/>
      <c r="N506" s="32"/>
    </row>
    <row r="507" spans="2:14">
      <c r="B507" s="29"/>
      <c r="C507" s="33"/>
      <c r="D507" s="34"/>
      <c r="E507" s="33"/>
      <c r="F507" s="32"/>
      <c r="G507" s="32"/>
      <c r="H507" s="32"/>
      <c r="I507" s="32"/>
      <c r="J507" s="32"/>
      <c r="K507" s="32"/>
      <c r="L507" s="32"/>
      <c r="M507" s="32"/>
      <c r="N507" s="32"/>
    </row>
    <row r="508" spans="2:14">
      <c r="B508" s="29"/>
      <c r="C508" s="33"/>
      <c r="D508" s="34"/>
      <c r="E508" s="33"/>
      <c r="F508" s="32"/>
      <c r="G508" s="32"/>
      <c r="H508" s="32"/>
      <c r="I508" s="32"/>
      <c r="J508" s="32"/>
      <c r="K508" s="32"/>
      <c r="L508" s="32"/>
      <c r="M508" s="32"/>
      <c r="N508" s="32"/>
    </row>
    <row r="509" spans="2:14">
      <c r="B509" s="29"/>
      <c r="C509" s="33"/>
      <c r="D509" s="34"/>
      <c r="E509" s="33"/>
      <c r="F509" s="32"/>
      <c r="G509" s="32"/>
      <c r="H509" s="32"/>
      <c r="I509" s="32"/>
      <c r="J509" s="32"/>
      <c r="K509" s="32"/>
      <c r="L509" s="32"/>
      <c r="M509" s="32"/>
      <c r="N509" s="32"/>
    </row>
    <row r="510" spans="2:14">
      <c r="B510" s="29"/>
      <c r="C510" s="33"/>
      <c r="D510" s="34"/>
      <c r="E510" s="33"/>
      <c r="F510" s="32"/>
      <c r="G510" s="32"/>
      <c r="H510" s="32"/>
      <c r="I510" s="32"/>
      <c r="J510" s="32"/>
      <c r="K510" s="32"/>
      <c r="L510" s="32"/>
      <c r="M510" s="32"/>
      <c r="N510" s="32"/>
    </row>
    <row r="511" spans="2:14">
      <c r="B511" s="29"/>
      <c r="C511" s="33"/>
      <c r="D511" s="34"/>
      <c r="E511" s="33"/>
      <c r="F511" s="32"/>
      <c r="G511" s="32"/>
      <c r="H511" s="32"/>
      <c r="I511" s="32"/>
      <c r="J511" s="32"/>
      <c r="K511" s="32"/>
      <c r="L511" s="32"/>
      <c r="M511" s="32"/>
      <c r="N511" s="32"/>
    </row>
    <row r="512" spans="2:14">
      <c r="B512" s="29"/>
      <c r="C512" s="33"/>
      <c r="D512" s="34"/>
      <c r="E512" s="33"/>
      <c r="F512" s="32"/>
      <c r="G512" s="32"/>
      <c r="H512" s="32"/>
      <c r="I512" s="32"/>
      <c r="J512" s="32"/>
      <c r="K512" s="32"/>
      <c r="L512" s="32"/>
      <c r="M512" s="32"/>
      <c r="N512" s="32"/>
    </row>
    <row r="513" spans="2:14">
      <c r="B513" s="29"/>
      <c r="C513" s="33"/>
      <c r="D513" s="34"/>
      <c r="E513" s="33"/>
      <c r="F513" s="32"/>
      <c r="G513" s="32"/>
      <c r="H513" s="32"/>
      <c r="I513" s="32"/>
      <c r="J513" s="32"/>
      <c r="K513" s="32"/>
      <c r="L513" s="32"/>
      <c r="M513" s="32"/>
      <c r="N513" s="32"/>
    </row>
    <row r="514" spans="2:14">
      <c r="B514" s="29"/>
      <c r="C514" s="33"/>
      <c r="D514" s="34"/>
      <c r="E514" s="33"/>
      <c r="F514" s="32"/>
      <c r="G514" s="32"/>
      <c r="H514" s="32"/>
      <c r="I514" s="32"/>
      <c r="J514" s="32"/>
      <c r="K514" s="32"/>
      <c r="L514" s="32"/>
      <c r="M514" s="32"/>
      <c r="N514" s="32"/>
    </row>
    <row r="515" spans="2:14">
      <c r="B515" s="29"/>
      <c r="C515" s="33"/>
      <c r="D515" s="34"/>
      <c r="E515" s="33"/>
      <c r="F515" s="32"/>
      <c r="G515" s="32"/>
      <c r="H515" s="32"/>
      <c r="I515" s="32"/>
      <c r="J515" s="32"/>
      <c r="K515" s="32"/>
      <c r="L515" s="32"/>
      <c r="M515" s="32"/>
      <c r="N515" s="32"/>
    </row>
    <row r="516" spans="2:14">
      <c r="B516" s="29"/>
      <c r="C516" s="33"/>
      <c r="D516" s="34"/>
      <c r="E516" s="33"/>
      <c r="F516" s="32"/>
      <c r="G516" s="32"/>
      <c r="H516" s="32"/>
      <c r="I516" s="32"/>
      <c r="J516" s="32"/>
      <c r="K516" s="32"/>
      <c r="L516" s="32"/>
      <c r="M516" s="32"/>
      <c r="N516" s="32"/>
    </row>
    <row r="517" spans="2:14">
      <c r="B517" s="29"/>
      <c r="C517" s="33"/>
      <c r="D517" s="34"/>
      <c r="E517" s="33"/>
      <c r="F517" s="32"/>
      <c r="G517" s="32"/>
      <c r="H517" s="32"/>
      <c r="I517" s="32"/>
      <c r="J517" s="32"/>
      <c r="K517" s="32"/>
      <c r="L517" s="32"/>
      <c r="M517" s="32"/>
      <c r="N517" s="32"/>
    </row>
    <row r="518" spans="2:14">
      <c r="B518" s="29"/>
      <c r="C518" s="33"/>
      <c r="D518" s="34"/>
      <c r="E518" s="33"/>
      <c r="F518" s="32"/>
      <c r="G518" s="32"/>
      <c r="H518" s="32"/>
      <c r="I518" s="32"/>
      <c r="J518" s="32"/>
      <c r="K518" s="32"/>
      <c r="L518" s="32"/>
      <c r="M518" s="32"/>
      <c r="N518" s="32"/>
    </row>
    <row r="519" spans="2:14">
      <c r="B519" s="29"/>
      <c r="C519" s="33"/>
      <c r="D519" s="34"/>
      <c r="E519" s="33"/>
      <c r="F519" s="32"/>
      <c r="G519" s="32"/>
      <c r="H519" s="32"/>
      <c r="I519" s="32"/>
      <c r="J519" s="32"/>
      <c r="K519" s="32"/>
      <c r="L519" s="32"/>
      <c r="M519" s="32"/>
      <c r="N519" s="32"/>
    </row>
    <row r="520" spans="2:14">
      <c r="B520" s="29"/>
      <c r="C520" s="33"/>
      <c r="D520" s="34"/>
      <c r="E520" s="33"/>
      <c r="F520" s="32"/>
      <c r="G520" s="32"/>
      <c r="H520" s="32"/>
      <c r="I520" s="32"/>
      <c r="J520" s="32"/>
      <c r="K520" s="32"/>
      <c r="L520" s="32"/>
      <c r="M520" s="32"/>
      <c r="N520" s="32"/>
    </row>
    <row r="521" spans="2:14">
      <c r="B521" s="29"/>
      <c r="C521" s="33"/>
      <c r="D521" s="34"/>
      <c r="E521" s="33"/>
      <c r="F521" s="32"/>
      <c r="G521" s="32"/>
      <c r="H521" s="32"/>
      <c r="I521" s="32"/>
      <c r="J521" s="32"/>
      <c r="K521" s="32"/>
      <c r="L521" s="32"/>
      <c r="M521" s="32"/>
      <c r="N521" s="32"/>
    </row>
    <row r="522" spans="2:14">
      <c r="B522" s="29"/>
      <c r="C522" s="33"/>
      <c r="D522" s="34"/>
      <c r="E522" s="33"/>
      <c r="F522" s="32"/>
      <c r="G522" s="32"/>
      <c r="H522" s="32"/>
      <c r="I522" s="32"/>
      <c r="J522" s="32"/>
      <c r="K522" s="32"/>
      <c r="L522" s="32"/>
      <c r="M522" s="32"/>
      <c r="N522" s="32"/>
    </row>
    <row r="523" spans="2:14">
      <c r="B523" s="29"/>
      <c r="C523" s="33"/>
      <c r="D523" s="34"/>
      <c r="E523" s="33"/>
      <c r="F523" s="32"/>
      <c r="G523" s="32"/>
      <c r="H523" s="32"/>
      <c r="I523" s="32"/>
      <c r="J523" s="32"/>
      <c r="K523" s="32"/>
      <c r="L523" s="32"/>
      <c r="M523" s="32"/>
      <c r="N523" s="32"/>
    </row>
    <row r="524" spans="2:14">
      <c r="B524" s="29"/>
      <c r="C524" s="33"/>
      <c r="D524" s="34"/>
      <c r="E524" s="33"/>
      <c r="F524" s="32"/>
      <c r="G524" s="32"/>
      <c r="H524" s="32"/>
      <c r="I524" s="32"/>
      <c r="J524" s="32"/>
      <c r="K524" s="32"/>
      <c r="L524" s="32"/>
      <c r="M524" s="32"/>
      <c r="N524" s="32"/>
    </row>
    <row r="525" spans="2:14">
      <c r="B525" s="29"/>
      <c r="C525" s="33"/>
      <c r="D525" s="34"/>
      <c r="E525" s="33"/>
      <c r="F525" s="32"/>
      <c r="G525" s="32"/>
      <c r="H525" s="32"/>
      <c r="I525" s="32"/>
      <c r="J525" s="32"/>
      <c r="K525" s="32"/>
      <c r="L525" s="32"/>
      <c r="M525" s="32"/>
      <c r="N525" s="32"/>
    </row>
    <row r="526" spans="2:14">
      <c r="B526" s="29"/>
      <c r="C526" s="33"/>
      <c r="D526" s="34"/>
      <c r="E526" s="33"/>
      <c r="F526" s="32"/>
      <c r="G526" s="32"/>
      <c r="H526" s="32"/>
      <c r="I526" s="32"/>
      <c r="J526" s="32"/>
      <c r="K526" s="32"/>
      <c r="L526" s="32"/>
      <c r="M526" s="32"/>
      <c r="N526" s="32"/>
    </row>
    <row r="527" spans="2:14">
      <c r="B527" s="29"/>
      <c r="C527" s="33"/>
      <c r="D527" s="34"/>
      <c r="E527" s="33"/>
      <c r="F527" s="32"/>
      <c r="G527" s="32"/>
      <c r="H527" s="32"/>
      <c r="I527" s="32"/>
      <c r="J527" s="32"/>
      <c r="K527" s="32"/>
      <c r="L527" s="32"/>
      <c r="M527" s="32"/>
      <c r="N527" s="32"/>
    </row>
    <row r="528" spans="2:14">
      <c r="B528" s="29"/>
      <c r="C528" s="33"/>
      <c r="D528" s="34"/>
      <c r="E528" s="33"/>
      <c r="F528" s="32"/>
      <c r="G528" s="32"/>
      <c r="H528" s="32"/>
      <c r="I528" s="32"/>
      <c r="J528" s="32"/>
      <c r="K528" s="32"/>
      <c r="L528" s="32"/>
      <c r="M528" s="32"/>
      <c r="N528" s="32"/>
    </row>
    <row r="529" spans="2:14">
      <c r="B529" s="29"/>
      <c r="C529" s="33"/>
      <c r="D529" s="34"/>
      <c r="E529" s="33"/>
      <c r="F529" s="32"/>
      <c r="G529" s="32"/>
      <c r="H529" s="32"/>
      <c r="I529" s="32"/>
      <c r="J529" s="32"/>
      <c r="K529" s="32"/>
      <c r="L529" s="32"/>
      <c r="M529" s="32"/>
      <c r="N529" s="32"/>
    </row>
    <row r="530" spans="2:14">
      <c r="B530" s="29"/>
      <c r="C530" s="33"/>
      <c r="D530" s="34"/>
      <c r="E530" s="33"/>
      <c r="F530" s="32"/>
      <c r="G530" s="32"/>
      <c r="H530" s="32"/>
      <c r="I530" s="32"/>
      <c r="J530" s="32"/>
      <c r="K530" s="32"/>
      <c r="L530" s="32"/>
      <c r="M530" s="32"/>
      <c r="N530" s="32"/>
    </row>
    <row r="531" spans="2:14">
      <c r="B531" s="29"/>
      <c r="C531" s="33"/>
      <c r="D531" s="34"/>
      <c r="E531" s="33"/>
      <c r="F531" s="32"/>
      <c r="G531" s="32"/>
      <c r="H531" s="32"/>
      <c r="I531" s="32"/>
      <c r="J531" s="32"/>
      <c r="K531" s="32"/>
      <c r="L531" s="32"/>
      <c r="M531" s="32"/>
      <c r="N531" s="32"/>
    </row>
    <row r="532" spans="2:14">
      <c r="B532" s="29"/>
      <c r="C532" s="33"/>
      <c r="D532" s="34"/>
      <c r="E532" s="33"/>
      <c r="F532" s="32"/>
      <c r="G532" s="32"/>
      <c r="H532" s="32"/>
      <c r="I532" s="32"/>
      <c r="J532" s="32"/>
      <c r="K532" s="32"/>
      <c r="L532" s="32"/>
      <c r="M532" s="32"/>
      <c r="N532" s="32"/>
    </row>
    <row r="533" spans="2:14">
      <c r="B533" s="29"/>
      <c r="C533" s="33"/>
      <c r="D533" s="34"/>
      <c r="E533" s="33"/>
      <c r="F533" s="32"/>
      <c r="G533" s="32"/>
      <c r="H533" s="32"/>
      <c r="I533" s="32"/>
      <c r="J533" s="32"/>
      <c r="K533" s="32"/>
      <c r="L533" s="32"/>
      <c r="M533" s="32"/>
      <c r="N533" s="32"/>
    </row>
    <row r="534" spans="2:14">
      <c r="B534" s="29"/>
      <c r="C534" s="33"/>
      <c r="D534" s="34"/>
      <c r="E534" s="33"/>
      <c r="F534" s="32"/>
      <c r="G534" s="32"/>
      <c r="H534" s="32"/>
      <c r="I534" s="32"/>
      <c r="J534" s="32"/>
      <c r="K534" s="32"/>
      <c r="L534" s="32"/>
      <c r="M534" s="32"/>
      <c r="N534" s="32"/>
    </row>
    <row r="535" spans="2:14">
      <c r="B535" s="29"/>
      <c r="C535" s="33"/>
      <c r="D535" s="34"/>
      <c r="E535" s="33"/>
      <c r="F535" s="32"/>
      <c r="G535" s="32"/>
      <c r="H535" s="32"/>
      <c r="I535" s="32"/>
      <c r="J535" s="32"/>
      <c r="K535" s="32"/>
      <c r="L535" s="32"/>
      <c r="M535" s="32"/>
      <c r="N535" s="32"/>
    </row>
    <row r="536" spans="2:14">
      <c r="B536" s="29"/>
      <c r="C536" s="33"/>
      <c r="D536" s="34"/>
      <c r="E536" s="33"/>
      <c r="F536" s="32"/>
      <c r="G536" s="32"/>
      <c r="H536" s="32"/>
      <c r="I536" s="32"/>
      <c r="J536" s="32"/>
      <c r="K536" s="32"/>
      <c r="L536" s="32"/>
      <c r="M536" s="32"/>
      <c r="N536" s="32"/>
    </row>
    <row r="537" spans="2:14">
      <c r="B537" s="29"/>
      <c r="C537" s="33"/>
      <c r="D537" s="34"/>
      <c r="E537" s="33"/>
      <c r="F537" s="32"/>
      <c r="G537" s="32"/>
      <c r="H537" s="32"/>
      <c r="I537" s="32"/>
      <c r="J537" s="32"/>
      <c r="K537" s="32"/>
      <c r="L537" s="32"/>
      <c r="M537" s="32"/>
      <c r="N537" s="32"/>
    </row>
    <row r="538" spans="2:14">
      <c r="B538" s="29"/>
      <c r="C538" s="33"/>
      <c r="D538" s="34"/>
      <c r="E538" s="33"/>
      <c r="F538" s="32"/>
      <c r="G538" s="32"/>
      <c r="H538" s="32"/>
      <c r="I538" s="32"/>
      <c r="J538" s="32"/>
      <c r="K538" s="32"/>
      <c r="L538" s="32"/>
      <c r="M538" s="32"/>
      <c r="N538" s="32"/>
    </row>
    <row r="539" spans="2:14">
      <c r="B539" s="29"/>
      <c r="C539" s="33"/>
      <c r="D539" s="34"/>
      <c r="E539" s="33"/>
      <c r="F539" s="32"/>
      <c r="G539" s="32"/>
      <c r="H539" s="32"/>
      <c r="I539" s="32"/>
      <c r="J539" s="32"/>
      <c r="K539" s="32"/>
      <c r="L539" s="32"/>
      <c r="M539" s="32"/>
      <c r="N539" s="32"/>
    </row>
    <row r="540" spans="2:14">
      <c r="B540" s="29"/>
      <c r="C540" s="33"/>
      <c r="D540" s="34"/>
      <c r="E540" s="33"/>
      <c r="F540" s="32"/>
      <c r="G540" s="32"/>
      <c r="H540" s="32"/>
      <c r="I540" s="32"/>
      <c r="J540" s="32"/>
      <c r="K540" s="32"/>
      <c r="L540" s="32"/>
      <c r="M540" s="32"/>
      <c r="N540" s="32"/>
    </row>
    <row r="541" spans="2:14">
      <c r="B541" s="29"/>
      <c r="C541" s="33"/>
      <c r="D541" s="34"/>
      <c r="E541" s="33"/>
      <c r="F541" s="32"/>
      <c r="G541" s="32"/>
      <c r="H541" s="32"/>
      <c r="I541" s="32"/>
      <c r="J541" s="32"/>
      <c r="K541" s="32"/>
      <c r="L541" s="32"/>
      <c r="M541" s="32"/>
      <c r="N541" s="32"/>
    </row>
    <row r="542" spans="2:14">
      <c r="B542" s="29"/>
      <c r="C542" s="33"/>
      <c r="D542" s="34"/>
      <c r="E542" s="33"/>
      <c r="F542" s="32"/>
      <c r="G542" s="32"/>
      <c r="H542" s="32"/>
      <c r="I542" s="32"/>
      <c r="J542" s="32"/>
      <c r="K542" s="32"/>
      <c r="L542" s="32"/>
      <c r="M542" s="32"/>
      <c r="N542" s="32"/>
    </row>
    <row r="543" spans="2:14">
      <c r="B543" s="29"/>
      <c r="C543" s="33"/>
      <c r="D543" s="34"/>
      <c r="E543" s="33"/>
      <c r="F543" s="32"/>
      <c r="G543" s="32"/>
      <c r="H543" s="32"/>
      <c r="I543" s="32"/>
      <c r="J543" s="32"/>
      <c r="K543" s="32"/>
      <c r="L543" s="32"/>
      <c r="M543" s="32"/>
      <c r="N543" s="32"/>
    </row>
    <row r="544" spans="2:14">
      <c r="B544" s="29"/>
      <c r="C544" s="33"/>
      <c r="D544" s="34"/>
      <c r="E544" s="33"/>
      <c r="F544" s="32"/>
      <c r="G544" s="32"/>
      <c r="H544" s="32"/>
      <c r="I544" s="32"/>
      <c r="J544" s="32"/>
      <c r="K544" s="32"/>
      <c r="L544" s="32"/>
      <c r="M544" s="32"/>
      <c r="N544" s="32"/>
    </row>
    <row r="545" spans="2:14">
      <c r="B545" s="29"/>
      <c r="C545" s="33"/>
      <c r="D545" s="34"/>
      <c r="E545" s="33"/>
      <c r="F545" s="32"/>
      <c r="G545" s="32"/>
      <c r="H545" s="32"/>
      <c r="I545" s="32"/>
      <c r="J545" s="32"/>
      <c r="K545" s="32"/>
      <c r="L545" s="32"/>
      <c r="M545" s="32"/>
      <c r="N545" s="32"/>
    </row>
    <row r="546" spans="2:14">
      <c r="B546" s="29"/>
      <c r="C546" s="33"/>
      <c r="D546" s="34"/>
      <c r="E546" s="33"/>
      <c r="F546" s="32"/>
      <c r="G546" s="32"/>
      <c r="H546" s="32"/>
      <c r="I546" s="32"/>
      <c r="J546" s="32"/>
      <c r="K546" s="32"/>
      <c r="L546" s="32"/>
      <c r="M546" s="32"/>
      <c r="N546" s="32"/>
    </row>
    <row r="547" spans="2:14">
      <c r="B547" s="29"/>
      <c r="C547" s="33"/>
      <c r="D547" s="34"/>
      <c r="E547" s="33"/>
      <c r="F547" s="32"/>
      <c r="G547" s="32"/>
      <c r="H547" s="32"/>
      <c r="I547" s="32"/>
      <c r="J547" s="32"/>
      <c r="K547" s="32"/>
      <c r="L547" s="32"/>
      <c r="M547" s="32"/>
      <c r="N547" s="32"/>
    </row>
    <row r="548" spans="2:14">
      <c r="B548" s="29"/>
      <c r="C548" s="33"/>
      <c r="D548" s="34"/>
      <c r="E548" s="33"/>
      <c r="F548" s="32"/>
      <c r="G548" s="32"/>
      <c r="H548" s="32"/>
      <c r="I548" s="32"/>
      <c r="J548" s="32"/>
      <c r="K548" s="32"/>
      <c r="L548" s="32"/>
      <c r="M548" s="32"/>
      <c r="N548" s="32"/>
    </row>
    <row r="549" spans="2:14">
      <c r="B549" s="29"/>
      <c r="C549" s="33"/>
      <c r="D549" s="34"/>
      <c r="E549" s="33"/>
      <c r="F549" s="32"/>
      <c r="G549" s="32"/>
      <c r="H549" s="32"/>
      <c r="I549" s="32"/>
      <c r="J549" s="32"/>
      <c r="K549" s="32"/>
      <c r="L549" s="32"/>
      <c r="M549" s="32"/>
      <c r="N549" s="32"/>
    </row>
    <row r="550" spans="2:14">
      <c r="B550" s="29"/>
      <c r="C550" s="33"/>
      <c r="D550" s="34"/>
      <c r="E550" s="33"/>
      <c r="F550" s="32"/>
      <c r="G550" s="32"/>
      <c r="H550" s="32"/>
      <c r="I550" s="32"/>
      <c r="J550" s="32"/>
      <c r="K550" s="32"/>
      <c r="L550" s="32"/>
      <c r="M550" s="32"/>
      <c r="N550" s="32"/>
    </row>
    <row r="551" spans="2:14">
      <c r="B551" s="29"/>
      <c r="C551" s="33"/>
      <c r="D551" s="34"/>
      <c r="E551" s="33"/>
      <c r="F551" s="32"/>
      <c r="G551" s="32"/>
      <c r="H551" s="32"/>
      <c r="I551" s="32"/>
      <c r="J551" s="32"/>
      <c r="K551" s="32"/>
      <c r="L551" s="32"/>
      <c r="M551" s="32"/>
      <c r="N551" s="32"/>
    </row>
    <row r="552" spans="2:14">
      <c r="B552" s="29"/>
      <c r="C552" s="33"/>
      <c r="D552" s="34"/>
      <c r="E552" s="33"/>
      <c r="F552" s="32"/>
      <c r="G552" s="32"/>
      <c r="H552" s="32"/>
      <c r="I552" s="32"/>
      <c r="J552" s="32"/>
      <c r="K552" s="32"/>
      <c r="L552" s="32"/>
      <c r="M552" s="32"/>
      <c r="N552" s="32"/>
    </row>
    <row r="553" spans="2:14">
      <c r="B553" s="29"/>
      <c r="C553" s="33"/>
      <c r="D553" s="34"/>
      <c r="E553" s="33"/>
      <c r="F553" s="32"/>
      <c r="G553" s="32"/>
      <c r="H553" s="32"/>
      <c r="I553" s="32"/>
      <c r="J553" s="32"/>
      <c r="K553" s="32"/>
      <c r="L553" s="32"/>
      <c r="M553" s="32"/>
      <c r="N553" s="32"/>
    </row>
    <row r="554" spans="2:14">
      <c r="B554" s="29"/>
      <c r="C554" s="33"/>
      <c r="D554" s="34"/>
      <c r="E554" s="33"/>
      <c r="F554" s="32"/>
      <c r="G554" s="32"/>
      <c r="H554" s="32"/>
      <c r="I554" s="32"/>
      <c r="J554" s="32"/>
      <c r="K554" s="32"/>
      <c r="L554" s="32"/>
      <c r="M554" s="32"/>
      <c r="N554" s="32"/>
    </row>
    <row r="555" spans="2:14">
      <c r="B555" s="29"/>
      <c r="C555" s="33"/>
      <c r="D555" s="34"/>
      <c r="E555" s="33"/>
      <c r="F555" s="32"/>
      <c r="G555" s="32"/>
      <c r="H555" s="32"/>
      <c r="I555" s="32"/>
      <c r="J555" s="32"/>
      <c r="K555" s="32"/>
      <c r="L555" s="32"/>
      <c r="M555" s="32"/>
      <c r="N555" s="32"/>
    </row>
    <row r="556" spans="2:14">
      <c r="B556" s="29"/>
      <c r="C556" s="33"/>
      <c r="D556" s="34"/>
      <c r="E556" s="33"/>
      <c r="F556" s="32"/>
      <c r="G556" s="32"/>
      <c r="H556" s="32"/>
      <c r="I556" s="32"/>
      <c r="J556" s="32"/>
      <c r="K556" s="32"/>
      <c r="L556" s="32"/>
      <c r="M556" s="32"/>
      <c r="N556" s="32"/>
    </row>
    <row r="557" spans="2:14">
      <c r="B557" s="29"/>
      <c r="C557" s="33"/>
      <c r="D557" s="34"/>
      <c r="E557" s="33"/>
      <c r="F557" s="32"/>
      <c r="G557" s="32"/>
      <c r="H557" s="32"/>
      <c r="I557" s="32"/>
      <c r="J557" s="32"/>
      <c r="K557" s="32"/>
      <c r="L557" s="32"/>
      <c r="M557" s="32"/>
      <c r="N557" s="32"/>
    </row>
    <row r="558" spans="2:14">
      <c r="B558" s="29"/>
      <c r="C558" s="33"/>
      <c r="D558" s="34"/>
      <c r="E558" s="33"/>
      <c r="F558" s="32"/>
      <c r="G558" s="32"/>
      <c r="H558" s="32"/>
      <c r="I558" s="32"/>
      <c r="J558" s="32"/>
      <c r="K558" s="32"/>
      <c r="L558" s="32"/>
      <c r="M558" s="32"/>
      <c r="N558" s="32"/>
    </row>
    <row r="559" spans="2:14">
      <c r="B559" s="29"/>
      <c r="C559" s="33"/>
      <c r="D559" s="34"/>
      <c r="E559" s="33"/>
      <c r="F559" s="32"/>
      <c r="G559" s="32"/>
      <c r="H559" s="32"/>
      <c r="I559" s="32"/>
      <c r="J559" s="32"/>
      <c r="K559" s="32"/>
      <c r="L559" s="32"/>
      <c r="M559" s="32"/>
      <c r="N559" s="32"/>
    </row>
    <row r="560" spans="2:14">
      <c r="B560" s="29"/>
      <c r="C560" s="33"/>
      <c r="D560" s="34"/>
      <c r="E560" s="33"/>
      <c r="F560" s="32"/>
      <c r="G560" s="32"/>
      <c r="H560" s="32"/>
      <c r="I560" s="32"/>
      <c r="J560" s="32"/>
      <c r="K560" s="32"/>
      <c r="L560" s="32"/>
      <c r="M560" s="32"/>
      <c r="N560" s="32"/>
    </row>
    <row r="561" spans="2:14">
      <c r="B561" s="29"/>
      <c r="C561" s="33"/>
      <c r="D561" s="34"/>
      <c r="E561" s="33"/>
      <c r="F561" s="32"/>
      <c r="G561" s="32"/>
      <c r="H561" s="32"/>
      <c r="I561" s="32"/>
      <c r="J561" s="32"/>
      <c r="K561" s="32"/>
      <c r="L561" s="32"/>
      <c r="M561" s="32"/>
      <c r="N561" s="32"/>
    </row>
    <row r="562" spans="2:14">
      <c r="B562" s="29"/>
      <c r="C562" s="33"/>
      <c r="D562" s="34"/>
      <c r="E562" s="33"/>
      <c r="F562" s="32"/>
      <c r="G562" s="32"/>
      <c r="H562" s="32"/>
      <c r="I562" s="32"/>
      <c r="J562" s="32"/>
      <c r="K562" s="32"/>
      <c r="L562" s="32"/>
      <c r="M562" s="32"/>
      <c r="N562" s="32"/>
    </row>
    <row r="563" spans="2:14">
      <c r="B563" s="29"/>
      <c r="C563" s="33"/>
      <c r="D563" s="34"/>
      <c r="E563" s="33"/>
      <c r="F563" s="32"/>
      <c r="G563" s="32"/>
      <c r="H563" s="32"/>
      <c r="I563" s="32"/>
      <c r="J563" s="32"/>
      <c r="K563" s="32"/>
      <c r="L563" s="32"/>
      <c r="M563" s="32"/>
      <c r="N563" s="32"/>
    </row>
    <row r="564" spans="2:14">
      <c r="B564" s="29"/>
      <c r="C564" s="33"/>
      <c r="D564" s="34"/>
      <c r="E564" s="33"/>
      <c r="F564" s="32"/>
      <c r="G564" s="32"/>
      <c r="H564" s="32"/>
      <c r="I564" s="32"/>
      <c r="J564" s="32"/>
      <c r="K564" s="32"/>
      <c r="L564" s="32"/>
      <c r="M564" s="32"/>
      <c r="N564" s="32"/>
    </row>
    <row r="565" spans="2:14">
      <c r="B565" s="29"/>
      <c r="C565" s="33"/>
      <c r="D565" s="34"/>
      <c r="E565" s="33"/>
      <c r="F565" s="32"/>
      <c r="G565" s="32"/>
      <c r="H565" s="32"/>
      <c r="I565" s="32"/>
      <c r="J565" s="32"/>
      <c r="K565" s="32"/>
      <c r="L565" s="32"/>
      <c r="M565" s="32"/>
      <c r="N565" s="32"/>
    </row>
    <row r="566" spans="2:14">
      <c r="B566" s="29"/>
      <c r="C566" s="33"/>
      <c r="D566" s="34"/>
      <c r="E566" s="33"/>
      <c r="F566" s="32"/>
      <c r="G566" s="32"/>
      <c r="H566" s="32"/>
      <c r="I566" s="32"/>
      <c r="J566" s="32"/>
      <c r="K566" s="32"/>
      <c r="L566" s="32"/>
      <c r="M566" s="32"/>
      <c r="N566" s="32"/>
    </row>
    <row r="567" spans="2:14">
      <c r="B567" s="29"/>
      <c r="C567" s="33"/>
      <c r="D567" s="34"/>
      <c r="E567" s="33"/>
      <c r="F567" s="32"/>
      <c r="G567" s="32"/>
      <c r="H567" s="32"/>
      <c r="I567" s="32"/>
      <c r="J567" s="32"/>
      <c r="K567" s="32"/>
      <c r="L567" s="32"/>
      <c r="M567" s="32"/>
      <c r="N567" s="32"/>
    </row>
    <row r="568" spans="2:14">
      <c r="B568" s="29"/>
      <c r="C568" s="33"/>
      <c r="D568" s="34"/>
      <c r="E568" s="33"/>
      <c r="F568" s="32"/>
      <c r="G568" s="32"/>
      <c r="H568" s="32"/>
      <c r="I568" s="32"/>
      <c r="J568" s="32"/>
      <c r="K568" s="32"/>
      <c r="L568" s="32"/>
      <c r="M568" s="32"/>
      <c r="N568" s="32"/>
    </row>
    <row r="569" spans="2:14">
      <c r="B569" s="29"/>
      <c r="C569" s="33"/>
      <c r="D569" s="34"/>
      <c r="E569" s="33"/>
      <c r="F569" s="32"/>
      <c r="G569" s="32"/>
      <c r="H569" s="32"/>
      <c r="I569" s="32"/>
      <c r="J569" s="32"/>
      <c r="K569" s="32"/>
      <c r="L569" s="32"/>
      <c r="M569" s="32"/>
      <c r="N569" s="32"/>
    </row>
    <row r="570" spans="2:14">
      <c r="B570" s="29"/>
      <c r="C570" s="33"/>
      <c r="D570" s="34"/>
      <c r="E570" s="33"/>
      <c r="F570" s="32"/>
      <c r="G570" s="32"/>
      <c r="H570" s="32"/>
      <c r="I570" s="32"/>
      <c r="J570" s="32"/>
      <c r="K570" s="32"/>
      <c r="L570" s="32"/>
      <c r="M570" s="32"/>
      <c r="N570" s="32"/>
    </row>
    <row r="571" spans="2:14">
      <c r="B571" s="29"/>
      <c r="C571" s="33"/>
      <c r="D571" s="34"/>
      <c r="E571" s="33"/>
      <c r="F571" s="32"/>
      <c r="G571" s="32"/>
      <c r="H571" s="32"/>
      <c r="I571" s="32"/>
      <c r="J571" s="32"/>
      <c r="K571" s="32"/>
      <c r="L571" s="32"/>
      <c r="M571" s="32"/>
      <c r="N571" s="32"/>
    </row>
    <row r="572" spans="2:14">
      <c r="B572" s="29"/>
      <c r="C572" s="33"/>
      <c r="D572" s="34"/>
      <c r="E572" s="33"/>
      <c r="F572" s="32"/>
      <c r="G572" s="32"/>
      <c r="H572" s="32"/>
      <c r="I572" s="32"/>
      <c r="J572" s="32"/>
      <c r="K572" s="32"/>
      <c r="L572" s="32"/>
      <c r="M572" s="32"/>
      <c r="N572" s="32"/>
    </row>
    <row r="573" spans="2:14">
      <c r="B573" s="29"/>
      <c r="C573" s="33"/>
      <c r="D573" s="34"/>
      <c r="E573" s="33"/>
      <c r="F573" s="32"/>
      <c r="G573" s="32"/>
      <c r="H573" s="32"/>
      <c r="I573" s="32"/>
      <c r="J573" s="32"/>
      <c r="K573" s="32"/>
      <c r="L573" s="32"/>
      <c r="M573" s="32"/>
      <c r="N573" s="32"/>
    </row>
    <row r="574" spans="2:14">
      <c r="B574" s="29"/>
      <c r="C574" s="33"/>
      <c r="D574" s="34"/>
      <c r="E574" s="33"/>
      <c r="F574" s="32"/>
      <c r="G574" s="32"/>
      <c r="H574" s="32"/>
      <c r="I574" s="32"/>
      <c r="J574" s="32"/>
      <c r="K574" s="32"/>
      <c r="L574" s="32"/>
      <c r="M574" s="32"/>
      <c r="N574" s="32"/>
    </row>
    <row r="575" spans="2:14">
      <c r="B575" s="29"/>
      <c r="C575" s="33"/>
      <c r="D575" s="34"/>
      <c r="E575" s="33"/>
      <c r="F575" s="32"/>
      <c r="G575" s="32"/>
      <c r="H575" s="32"/>
      <c r="I575" s="32"/>
      <c r="J575" s="32"/>
      <c r="K575" s="32"/>
      <c r="L575" s="32"/>
      <c r="M575" s="32"/>
      <c r="N575" s="32"/>
    </row>
    <row r="576" spans="2:14">
      <c r="B576" s="29"/>
      <c r="C576" s="33"/>
      <c r="D576" s="34"/>
      <c r="E576" s="33"/>
      <c r="F576" s="32"/>
      <c r="G576" s="32"/>
      <c r="H576" s="32"/>
      <c r="I576" s="32"/>
      <c r="J576" s="32"/>
      <c r="K576" s="32"/>
      <c r="L576" s="32"/>
      <c r="M576" s="32"/>
      <c r="N576" s="32"/>
    </row>
    <row r="577" spans="2:14">
      <c r="B577" s="29"/>
      <c r="C577" s="33"/>
      <c r="D577" s="34"/>
      <c r="E577" s="33"/>
      <c r="F577" s="32"/>
      <c r="G577" s="32"/>
      <c r="H577" s="32"/>
      <c r="I577" s="32"/>
      <c r="J577" s="32"/>
      <c r="K577" s="32"/>
      <c r="L577" s="32"/>
      <c r="M577" s="32"/>
      <c r="N577" s="32"/>
    </row>
    <row r="578" spans="2:14">
      <c r="B578" s="29"/>
      <c r="C578" s="33"/>
      <c r="D578" s="34"/>
      <c r="E578" s="33"/>
      <c r="F578" s="32"/>
      <c r="G578" s="32"/>
      <c r="H578" s="32"/>
      <c r="I578" s="32"/>
      <c r="J578" s="32"/>
      <c r="K578" s="32"/>
      <c r="L578" s="32"/>
      <c r="M578" s="32"/>
      <c r="N578" s="32"/>
    </row>
    <row r="579" spans="2:14">
      <c r="B579" s="29"/>
      <c r="C579" s="33"/>
      <c r="D579" s="34"/>
      <c r="E579" s="33"/>
      <c r="F579" s="32"/>
      <c r="G579" s="32"/>
      <c r="H579" s="32"/>
      <c r="I579" s="32"/>
      <c r="J579" s="32"/>
      <c r="K579" s="32"/>
      <c r="L579" s="32"/>
      <c r="M579" s="32"/>
      <c r="N579" s="32"/>
    </row>
    <row r="580" spans="2:14">
      <c r="B580" s="29"/>
      <c r="C580" s="33"/>
      <c r="D580" s="34"/>
      <c r="E580" s="33"/>
      <c r="F580" s="32"/>
      <c r="G580" s="32"/>
      <c r="H580" s="32"/>
      <c r="I580" s="32"/>
      <c r="J580" s="32"/>
      <c r="K580" s="32"/>
      <c r="L580" s="32"/>
      <c r="M580" s="32"/>
      <c r="N580" s="32"/>
    </row>
    <row r="581" spans="2:14">
      <c r="B581" s="29"/>
      <c r="C581" s="33"/>
      <c r="D581" s="34"/>
      <c r="E581" s="33"/>
      <c r="F581" s="32"/>
      <c r="G581" s="32"/>
      <c r="H581" s="32"/>
      <c r="I581" s="32"/>
      <c r="J581" s="32"/>
      <c r="K581" s="32"/>
      <c r="L581" s="32"/>
      <c r="M581" s="32"/>
      <c r="N581" s="32"/>
    </row>
    <row r="582" spans="2:14">
      <c r="B582" s="29"/>
      <c r="C582" s="33"/>
      <c r="D582" s="34"/>
      <c r="E582" s="33"/>
      <c r="F582" s="32"/>
      <c r="G582" s="32"/>
      <c r="H582" s="32"/>
      <c r="I582" s="32"/>
      <c r="J582" s="32"/>
      <c r="K582" s="32"/>
      <c r="L582" s="32"/>
      <c r="M582" s="32"/>
      <c r="N582" s="32"/>
    </row>
    <row r="583" spans="2:14">
      <c r="B583" s="29"/>
      <c r="C583" s="33"/>
      <c r="D583" s="34"/>
      <c r="E583" s="33"/>
      <c r="F583" s="32"/>
      <c r="G583" s="32"/>
      <c r="H583" s="32"/>
      <c r="I583" s="32"/>
      <c r="J583" s="32"/>
      <c r="K583" s="32"/>
      <c r="L583" s="32"/>
      <c r="M583" s="32"/>
      <c r="N583" s="32"/>
    </row>
    <row r="584" spans="2:14">
      <c r="B584" s="29"/>
      <c r="C584" s="33"/>
      <c r="D584" s="34"/>
      <c r="E584" s="33"/>
      <c r="F584" s="32"/>
      <c r="G584" s="32"/>
      <c r="H584" s="32"/>
      <c r="I584" s="32"/>
      <c r="J584" s="32"/>
      <c r="K584" s="32"/>
      <c r="L584" s="32"/>
      <c r="M584" s="32"/>
      <c r="N584" s="32"/>
    </row>
    <row r="585" spans="2:14">
      <c r="B585" s="29"/>
      <c r="C585" s="33"/>
      <c r="D585" s="34"/>
      <c r="E585" s="33"/>
      <c r="F585" s="32"/>
      <c r="G585" s="32"/>
      <c r="H585" s="32"/>
      <c r="I585" s="32"/>
      <c r="J585" s="32"/>
      <c r="K585" s="32"/>
      <c r="L585" s="32"/>
      <c r="M585" s="32"/>
      <c r="N585" s="32"/>
    </row>
    <row r="586" spans="2:14">
      <c r="B586" s="29"/>
      <c r="C586" s="33"/>
      <c r="D586" s="34"/>
      <c r="E586" s="33"/>
      <c r="F586" s="32"/>
      <c r="G586" s="32"/>
      <c r="H586" s="32"/>
      <c r="I586" s="32"/>
      <c r="J586" s="32"/>
      <c r="K586" s="32"/>
      <c r="L586" s="32"/>
      <c r="M586" s="32"/>
      <c r="N586" s="32"/>
    </row>
    <row r="587" spans="2:14">
      <c r="B587" s="29"/>
      <c r="C587" s="33"/>
      <c r="D587" s="34"/>
      <c r="E587" s="33"/>
      <c r="F587" s="32"/>
      <c r="G587" s="32"/>
      <c r="H587" s="32"/>
      <c r="I587" s="32"/>
      <c r="J587" s="32"/>
      <c r="K587" s="32"/>
      <c r="L587" s="32"/>
      <c r="M587" s="32"/>
      <c r="N587" s="32"/>
    </row>
    <row r="588" spans="2:14">
      <c r="B588" s="29"/>
      <c r="C588" s="33"/>
      <c r="D588" s="34"/>
      <c r="E588" s="33"/>
      <c r="F588" s="32"/>
      <c r="G588" s="32"/>
      <c r="H588" s="32"/>
      <c r="I588" s="32"/>
      <c r="J588" s="32"/>
      <c r="K588" s="32"/>
      <c r="L588" s="32"/>
      <c r="M588" s="32"/>
      <c r="N588" s="32"/>
    </row>
    <row r="589" spans="2:14">
      <c r="B589" s="29"/>
      <c r="C589" s="33"/>
      <c r="D589" s="34"/>
      <c r="E589" s="33"/>
      <c r="F589" s="32"/>
      <c r="G589" s="32"/>
      <c r="H589" s="32"/>
      <c r="I589" s="32"/>
      <c r="J589" s="32"/>
      <c r="K589" s="32"/>
      <c r="L589" s="32"/>
      <c r="M589" s="32"/>
      <c r="N589" s="32"/>
    </row>
    <row r="590" spans="2:14">
      <c r="B590" s="29"/>
      <c r="C590" s="33"/>
      <c r="D590" s="34"/>
      <c r="E590" s="33"/>
      <c r="F590" s="32"/>
      <c r="G590" s="32"/>
      <c r="H590" s="32"/>
      <c r="I590" s="32"/>
      <c r="J590" s="32"/>
      <c r="K590" s="32"/>
      <c r="L590" s="32"/>
      <c r="M590" s="32"/>
      <c r="N590" s="32"/>
    </row>
    <row r="591" spans="2:14">
      <c r="B591" s="29"/>
      <c r="C591" s="33"/>
      <c r="D591" s="34"/>
      <c r="E591" s="33"/>
      <c r="F591" s="32"/>
      <c r="G591" s="32"/>
      <c r="H591" s="32"/>
      <c r="I591" s="32"/>
      <c r="J591" s="32"/>
      <c r="K591" s="32"/>
      <c r="L591" s="32"/>
      <c r="M591" s="32"/>
      <c r="N591" s="32"/>
    </row>
    <row r="592" spans="2:14">
      <c r="B592" s="29"/>
      <c r="C592" s="33"/>
      <c r="D592" s="34"/>
      <c r="E592" s="33"/>
      <c r="F592" s="32"/>
      <c r="G592" s="32"/>
      <c r="H592" s="32"/>
      <c r="I592" s="32"/>
      <c r="J592" s="32"/>
      <c r="K592" s="32"/>
      <c r="L592" s="32"/>
      <c r="M592" s="32"/>
      <c r="N592" s="32"/>
    </row>
    <row r="593" spans="2:14">
      <c r="B593" s="29"/>
      <c r="C593" s="33"/>
      <c r="D593" s="34"/>
      <c r="E593" s="33"/>
      <c r="F593" s="32"/>
      <c r="G593" s="32"/>
      <c r="H593" s="32"/>
      <c r="I593" s="32"/>
      <c r="J593" s="32"/>
      <c r="K593" s="32"/>
      <c r="L593" s="32"/>
      <c r="M593" s="32"/>
      <c r="N593" s="32"/>
    </row>
    <row r="594" spans="2:14">
      <c r="B594" s="29"/>
      <c r="C594" s="33"/>
      <c r="D594" s="34"/>
      <c r="E594" s="33"/>
      <c r="F594" s="32"/>
      <c r="G594" s="32"/>
      <c r="H594" s="32"/>
      <c r="I594" s="32"/>
      <c r="J594" s="32"/>
      <c r="K594" s="32"/>
      <c r="L594" s="32"/>
      <c r="M594" s="32"/>
      <c r="N594" s="32"/>
    </row>
    <row r="595" spans="2:14">
      <c r="B595" s="29"/>
      <c r="C595" s="33"/>
      <c r="D595" s="34"/>
      <c r="E595" s="33"/>
      <c r="F595" s="32"/>
      <c r="G595" s="32"/>
      <c r="H595" s="32"/>
      <c r="I595" s="32"/>
      <c r="J595" s="32"/>
      <c r="K595" s="32"/>
      <c r="L595" s="32"/>
      <c r="M595" s="32"/>
      <c r="N595" s="32"/>
    </row>
    <row r="596" spans="2:14">
      <c r="B596" s="29"/>
      <c r="C596" s="33"/>
      <c r="D596" s="34"/>
      <c r="E596" s="33"/>
      <c r="F596" s="32"/>
      <c r="G596" s="32"/>
      <c r="H596" s="32"/>
      <c r="I596" s="32"/>
      <c r="J596" s="32"/>
      <c r="K596" s="32"/>
      <c r="L596" s="32"/>
      <c r="M596" s="32"/>
      <c r="N596" s="32"/>
    </row>
    <row r="597" spans="2:14">
      <c r="B597" s="29"/>
      <c r="C597" s="33"/>
      <c r="D597" s="34"/>
      <c r="E597" s="33"/>
      <c r="F597" s="32"/>
      <c r="G597" s="32"/>
      <c r="H597" s="32"/>
      <c r="I597" s="32"/>
      <c r="J597" s="32"/>
      <c r="K597" s="32"/>
      <c r="L597" s="32"/>
      <c r="M597" s="32"/>
      <c r="N597" s="32"/>
    </row>
    <row r="598" spans="2:14">
      <c r="B598" s="29"/>
      <c r="C598" s="33"/>
      <c r="D598" s="34"/>
      <c r="E598" s="33"/>
      <c r="F598" s="32"/>
      <c r="G598" s="32"/>
      <c r="H598" s="32"/>
      <c r="I598" s="32"/>
      <c r="J598" s="32"/>
      <c r="K598" s="32"/>
      <c r="L598" s="32"/>
      <c r="M598" s="32"/>
      <c r="N598" s="32"/>
    </row>
    <row r="599" spans="2:14">
      <c r="B599" s="29"/>
      <c r="C599" s="33"/>
      <c r="D599" s="34"/>
      <c r="E599" s="33"/>
      <c r="F599" s="32"/>
      <c r="G599" s="32"/>
      <c r="H599" s="32"/>
      <c r="I599" s="32"/>
      <c r="J599" s="32"/>
      <c r="K599" s="32"/>
      <c r="L599" s="32"/>
      <c r="M599" s="32"/>
      <c r="N599" s="32"/>
    </row>
    <row r="600" spans="2:14">
      <c r="B600" s="29"/>
      <c r="C600" s="33"/>
      <c r="D600" s="34"/>
      <c r="E600" s="33"/>
      <c r="F600" s="32"/>
      <c r="G600" s="32"/>
      <c r="H600" s="32"/>
      <c r="I600" s="32"/>
      <c r="J600" s="32"/>
      <c r="K600" s="32"/>
      <c r="L600" s="32"/>
      <c r="M600" s="32"/>
      <c r="N600" s="32"/>
    </row>
    <row r="601" spans="2:14">
      <c r="B601" s="29"/>
      <c r="C601" s="33"/>
      <c r="D601" s="34"/>
      <c r="E601" s="33"/>
      <c r="F601" s="32"/>
      <c r="G601" s="32"/>
      <c r="H601" s="32"/>
      <c r="I601" s="32"/>
      <c r="J601" s="32"/>
      <c r="K601" s="32"/>
      <c r="L601" s="32"/>
      <c r="M601" s="32"/>
      <c r="N601" s="32"/>
    </row>
    <row r="602" spans="2:14">
      <c r="B602" s="29"/>
      <c r="C602" s="33"/>
      <c r="D602" s="34"/>
      <c r="E602" s="33"/>
      <c r="F602" s="32"/>
      <c r="G602" s="32"/>
      <c r="H602" s="32"/>
      <c r="I602" s="32"/>
      <c r="J602" s="32"/>
      <c r="K602" s="32"/>
      <c r="L602" s="32"/>
      <c r="M602" s="32"/>
      <c r="N602" s="32"/>
    </row>
    <row r="603" spans="2:14">
      <c r="B603" s="29"/>
      <c r="C603" s="33"/>
      <c r="D603" s="34"/>
      <c r="E603" s="33"/>
      <c r="F603" s="32"/>
      <c r="G603" s="32"/>
      <c r="H603" s="32"/>
      <c r="I603" s="32"/>
      <c r="J603" s="32"/>
      <c r="K603" s="32"/>
      <c r="L603" s="32"/>
      <c r="M603" s="32"/>
      <c r="N603" s="32"/>
    </row>
    <row r="604" spans="2:14">
      <c r="B604" s="29"/>
      <c r="C604" s="33"/>
      <c r="D604" s="34"/>
      <c r="E604" s="33"/>
      <c r="F604" s="32"/>
      <c r="G604" s="32"/>
      <c r="H604" s="32"/>
      <c r="I604" s="32"/>
      <c r="J604" s="32"/>
      <c r="K604" s="32"/>
      <c r="L604" s="32"/>
      <c r="M604" s="32"/>
      <c r="N604" s="32"/>
    </row>
    <row r="605" spans="2:14">
      <c r="B605" s="29"/>
      <c r="C605" s="33"/>
      <c r="D605" s="34"/>
      <c r="E605" s="33"/>
      <c r="F605" s="32"/>
      <c r="G605" s="32"/>
      <c r="H605" s="32"/>
      <c r="I605" s="32"/>
      <c r="J605" s="32"/>
      <c r="K605" s="32"/>
      <c r="L605" s="32"/>
      <c r="M605" s="32"/>
      <c r="N605" s="32"/>
    </row>
    <row r="606" spans="2:14">
      <c r="B606" s="29"/>
      <c r="C606" s="33"/>
      <c r="D606" s="34"/>
      <c r="E606" s="33"/>
      <c r="F606" s="32"/>
      <c r="G606" s="32"/>
      <c r="H606" s="32"/>
      <c r="I606" s="32"/>
      <c r="J606" s="32"/>
      <c r="K606" s="32"/>
      <c r="L606" s="32"/>
      <c r="M606" s="32"/>
      <c r="N606" s="32"/>
    </row>
    <row r="607" spans="2:14">
      <c r="B607" s="29"/>
      <c r="C607" s="33"/>
      <c r="D607" s="34"/>
      <c r="E607" s="33"/>
      <c r="F607" s="32"/>
      <c r="G607" s="32"/>
      <c r="H607" s="32"/>
      <c r="I607" s="32"/>
      <c r="J607" s="32"/>
      <c r="K607" s="32"/>
      <c r="L607" s="32"/>
      <c r="M607" s="32"/>
      <c r="N607" s="32"/>
    </row>
    <row r="608" spans="2:14">
      <c r="B608" s="29"/>
      <c r="C608" s="33"/>
      <c r="D608" s="34"/>
      <c r="E608" s="33"/>
      <c r="F608" s="32"/>
      <c r="G608" s="32"/>
      <c r="H608" s="32"/>
      <c r="I608" s="32"/>
      <c r="J608" s="32"/>
      <c r="K608" s="32"/>
      <c r="L608" s="32"/>
      <c r="M608" s="32"/>
      <c r="N608" s="32"/>
    </row>
    <row r="609" spans="2:14">
      <c r="B609" s="29"/>
      <c r="C609" s="33"/>
      <c r="D609" s="34"/>
      <c r="E609" s="33"/>
      <c r="F609" s="32"/>
      <c r="G609" s="32"/>
      <c r="H609" s="32"/>
      <c r="I609" s="32"/>
      <c r="J609" s="32"/>
      <c r="K609" s="32"/>
      <c r="L609" s="32"/>
      <c r="M609" s="32"/>
      <c r="N609" s="32"/>
    </row>
    <row r="610" spans="2:14">
      <c r="B610" s="29"/>
      <c r="C610" s="33"/>
      <c r="D610" s="34"/>
      <c r="E610" s="33"/>
      <c r="F610" s="32"/>
      <c r="G610" s="32"/>
      <c r="H610" s="32"/>
      <c r="I610" s="32"/>
      <c r="J610" s="32"/>
      <c r="K610" s="32"/>
      <c r="L610" s="32"/>
      <c r="M610" s="32"/>
      <c r="N610" s="32"/>
    </row>
    <row r="611" spans="2:14">
      <c r="B611" s="29"/>
      <c r="C611" s="33"/>
      <c r="D611" s="34"/>
      <c r="E611" s="33"/>
      <c r="F611" s="32"/>
      <c r="G611" s="32"/>
      <c r="H611" s="32"/>
      <c r="I611" s="32"/>
      <c r="J611" s="32"/>
      <c r="K611" s="32"/>
      <c r="L611" s="32"/>
      <c r="M611" s="32"/>
      <c r="N611" s="32"/>
    </row>
    <row r="612" spans="2:14">
      <c r="B612" s="29"/>
      <c r="C612" s="33"/>
      <c r="D612" s="34"/>
      <c r="E612" s="33"/>
      <c r="F612" s="32"/>
      <c r="G612" s="32"/>
      <c r="H612" s="32"/>
      <c r="I612" s="32"/>
      <c r="J612" s="32"/>
      <c r="K612" s="32"/>
      <c r="L612" s="32"/>
      <c r="M612" s="32"/>
      <c r="N612" s="32"/>
    </row>
    <row r="613" spans="2:14">
      <c r="B613" s="29"/>
      <c r="C613" s="33"/>
      <c r="D613" s="34"/>
      <c r="E613" s="33"/>
      <c r="F613" s="32"/>
      <c r="G613" s="32"/>
      <c r="H613" s="32"/>
      <c r="I613" s="32"/>
      <c r="J613" s="32"/>
      <c r="K613" s="32"/>
      <c r="L613" s="32"/>
      <c r="M613" s="32"/>
      <c r="N613" s="32"/>
    </row>
    <row r="614" spans="2:14">
      <c r="B614" s="29"/>
      <c r="C614" s="33"/>
      <c r="D614" s="34"/>
      <c r="E614" s="33"/>
      <c r="F614" s="32"/>
      <c r="G614" s="32"/>
      <c r="H614" s="32"/>
      <c r="I614" s="32"/>
      <c r="J614" s="32"/>
      <c r="K614" s="32"/>
      <c r="L614" s="32"/>
      <c r="M614" s="32"/>
      <c r="N614" s="32"/>
    </row>
    <row r="615" spans="2:14">
      <c r="B615" s="29"/>
      <c r="C615" s="33"/>
      <c r="D615" s="34"/>
      <c r="E615" s="33"/>
      <c r="F615" s="32"/>
      <c r="G615" s="32"/>
      <c r="H615" s="32"/>
      <c r="I615" s="32"/>
      <c r="J615" s="32"/>
      <c r="K615" s="32"/>
      <c r="L615" s="32"/>
      <c r="M615" s="32"/>
      <c r="N615" s="32"/>
    </row>
    <row r="616" spans="2:14">
      <c r="B616" s="29"/>
      <c r="C616" s="33"/>
      <c r="D616" s="34"/>
      <c r="E616" s="33"/>
      <c r="F616" s="32"/>
      <c r="G616" s="32"/>
      <c r="H616" s="32"/>
      <c r="I616" s="32"/>
      <c r="J616" s="32"/>
      <c r="K616" s="32"/>
      <c r="L616" s="32"/>
      <c r="M616" s="32"/>
      <c r="N616" s="32"/>
    </row>
    <row r="617" spans="2:14">
      <c r="B617" s="29"/>
      <c r="C617" s="33"/>
      <c r="D617" s="34"/>
      <c r="E617" s="33"/>
      <c r="F617" s="32"/>
      <c r="G617" s="32"/>
      <c r="H617" s="32"/>
      <c r="I617" s="32"/>
      <c r="J617" s="32"/>
      <c r="K617" s="32"/>
      <c r="L617" s="32"/>
      <c r="M617" s="32"/>
      <c r="N617" s="32"/>
    </row>
    <row r="618" spans="2:14">
      <c r="B618" s="29"/>
      <c r="C618" s="33"/>
      <c r="D618" s="34"/>
      <c r="E618" s="33"/>
      <c r="F618" s="32"/>
      <c r="G618" s="32"/>
      <c r="H618" s="32"/>
      <c r="I618" s="32"/>
      <c r="J618" s="32"/>
      <c r="K618" s="32"/>
      <c r="L618" s="32"/>
      <c r="M618" s="32"/>
      <c r="N618" s="32"/>
    </row>
    <row r="619" spans="2:14">
      <c r="B619" s="29"/>
      <c r="C619" s="33"/>
      <c r="D619" s="34"/>
      <c r="E619" s="33"/>
      <c r="F619" s="32"/>
      <c r="G619" s="32"/>
      <c r="H619" s="32"/>
      <c r="I619" s="32"/>
      <c r="J619" s="32"/>
      <c r="K619" s="32"/>
      <c r="L619" s="32"/>
      <c r="M619" s="32"/>
      <c r="N619" s="32"/>
    </row>
    <row r="620" spans="2:14">
      <c r="B620" s="29"/>
      <c r="C620" s="33"/>
      <c r="D620" s="34"/>
      <c r="E620" s="33"/>
      <c r="F620" s="32"/>
      <c r="G620" s="32"/>
      <c r="H620" s="32"/>
      <c r="I620" s="32"/>
      <c r="J620" s="32"/>
      <c r="K620" s="32"/>
      <c r="L620" s="32"/>
      <c r="M620" s="32"/>
      <c r="N620" s="32"/>
    </row>
    <row r="621" spans="2:14">
      <c r="B621" s="29"/>
      <c r="C621" s="33"/>
      <c r="D621" s="34"/>
      <c r="E621" s="33"/>
      <c r="F621" s="32"/>
      <c r="G621" s="32"/>
      <c r="H621" s="32"/>
      <c r="I621" s="32"/>
      <c r="J621" s="32"/>
      <c r="K621" s="32"/>
      <c r="L621" s="32"/>
      <c r="M621" s="32"/>
      <c r="N621" s="32"/>
    </row>
    <row r="622" spans="2:14">
      <c r="B622" s="29"/>
      <c r="C622" s="33"/>
      <c r="D622" s="34"/>
      <c r="E622" s="33"/>
      <c r="F622" s="32"/>
      <c r="G622" s="32"/>
      <c r="H622" s="32"/>
      <c r="I622" s="32"/>
      <c r="J622" s="32"/>
      <c r="K622" s="32"/>
      <c r="L622" s="32"/>
      <c r="M622" s="32"/>
      <c r="N622" s="32"/>
    </row>
    <row r="623" spans="2:14">
      <c r="B623" s="29"/>
      <c r="C623" s="33"/>
      <c r="D623" s="34"/>
      <c r="E623" s="33"/>
      <c r="F623" s="32"/>
      <c r="G623" s="32"/>
      <c r="H623" s="32"/>
      <c r="I623" s="32"/>
      <c r="J623" s="32"/>
      <c r="K623" s="32"/>
      <c r="L623" s="32"/>
      <c r="M623" s="32"/>
      <c r="N623" s="32"/>
    </row>
    <row r="624" spans="2:14">
      <c r="B624" s="29"/>
      <c r="C624" s="33"/>
      <c r="D624" s="34"/>
      <c r="E624" s="33"/>
      <c r="F624" s="32"/>
      <c r="G624" s="32"/>
      <c r="H624" s="32"/>
      <c r="I624" s="32"/>
      <c r="J624" s="32"/>
      <c r="K624" s="32"/>
      <c r="L624" s="32"/>
      <c r="M624" s="32"/>
      <c r="N624" s="32"/>
    </row>
    <row r="625" spans="2:14">
      <c r="B625" s="29"/>
      <c r="C625" s="33"/>
      <c r="D625" s="34"/>
      <c r="E625" s="33"/>
      <c r="F625" s="32"/>
      <c r="G625" s="32"/>
      <c r="H625" s="32"/>
      <c r="I625" s="32"/>
      <c r="J625" s="32"/>
      <c r="K625" s="32"/>
      <c r="L625" s="32"/>
      <c r="M625" s="32"/>
      <c r="N625" s="32"/>
    </row>
    <row r="626" spans="2:14">
      <c r="B626" s="29"/>
      <c r="C626" s="33"/>
      <c r="D626" s="34"/>
      <c r="E626" s="33"/>
      <c r="F626" s="32"/>
      <c r="G626" s="32"/>
      <c r="H626" s="32"/>
      <c r="I626" s="32"/>
      <c r="J626" s="32"/>
      <c r="K626" s="32"/>
      <c r="L626" s="32"/>
      <c r="M626" s="32"/>
      <c r="N626" s="32"/>
    </row>
    <row r="627" spans="2:14">
      <c r="B627" s="29"/>
      <c r="C627" s="33"/>
      <c r="D627" s="34"/>
      <c r="E627" s="33"/>
      <c r="F627" s="32"/>
      <c r="G627" s="32"/>
      <c r="H627" s="32"/>
      <c r="I627" s="32"/>
      <c r="J627" s="32"/>
      <c r="K627" s="32"/>
      <c r="L627" s="32"/>
      <c r="M627" s="32"/>
      <c r="N627" s="32"/>
    </row>
    <row r="628" spans="2:14">
      <c r="B628" s="29"/>
      <c r="C628" s="33"/>
      <c r="D628" s="34"/>
      <c r="E628" s="33"/>
      <c r="F628" s="32"/>
      <c r="G628" s="32"/>
      <c r="H628" s="32"/>
      <c r="I628" s="32"/>
      <c r="J628" s="32"/>
      <c r="K628" s="32"/>
      <c r="L628" s="32"/>
      <c r="M628" s="32"/>
      <c r="N628" s="32"/>
    </row>
    <row r="629" spans="2:14">
      <c r="B629" s="29"/>
      <c r="C629" s="33"/>
      <c r="D629" s="34"/>
      <c r="E629" s="33"/>
      <c r="F629" s="32"/>
      <c r="G629" s="32"/>
      <c r="H629" s="32"/>
      <c r="I629" s="32"/>
      <c r="J629" s="32"/>
      <c r="K629" s="32"/>
      <c r="L629" s="32"/>
      <c r="M629" s="32"/>
      <c r="N629" s="32"/>
    </row>
    <row r="630" spans="2:14">
      <c r="B630" s="29"/>
      <c r="C630" s="33"/>
      <c r="D630" s="34"/>
      <c r="E630" s="33"/>
      <c r="F630" s="32"/>
      <c r="G630" s="32"/>
      <c r="H630" s="32"/>
      <c r="I630" s="32"/>
      <c r="J630" s="32"/>
      <c r="K630" s="32"/>
      <c r="L630" s="32"/>
      <c r="M630" s="32"/>
      <c r="N630" s="32"/>
    </row>
    <row r="631" spans="2:14">
      <c r="B631" s="29"/>
      <c r="C631" s="33"/>
      <c r="D631" s="34"/>
      <c r="E631" s="33"/>
      <c r="F631" s="32"/>
      <c r="G631" s="32"/>
      <c r="H631" s="32"/>
      <c r="I631" s="32"/>
      <c r="J631" s="32"/>
      <c r="K631" s="32"/>
      <c r="L631" s="32"/>
      <c r="M631" s="32"/>
      <c r="N631" s="32"/>
    </row>
    <row r="632" spans="2:14">
      <c r="B632" s="29"/>
      <c r="C632" s="33"/>
      <c r="D632" s="34"/>
      <c r="E632" s="33"/>
      <c r="F632" s="32"/>
      <c r="G632" s="32"/>
      <c r="H632" s="32"/>
      <c r="I632" s="32"/>
      <c r="J632" s="32"/>
      <c r="K632" s="32"/>
      <c r="L632" s="32"/>
      <c r="M632" s="32"/>
      <c r="N632" s="32"/>
    </row>
    <row r="633" spans="2:14">
      <c r="B633" s="29"/>
      <c r="C633" s="33"/>
      <c r="D633" s="34"/>
      <c r="E633" s="33"/>
      <c r="F633" s="32"/>
      <c r="G633" s="32"/>
      <c r="H633" s="32"/>
      <c r="I633" s="32"/>
      <c r="J633" s="32"/>
      <c r="K633" s="32"/>
      <c r="L633" s="32"/>
      <c r="M633" s="32"/>
      <c r="N633" s="32"/>
    </row>
    <row r="634" spans="2:14">
      <c r="B634" s="29"/>
      <c r="C634" s="33"/>
      <c r="D634" s="34"/>
      <c r="E634" s="33"/>
      <c r="F634" s="32"/>
      <c r="G634" s="32"/>
      <c r="H634" s="32"/>
      <c r="I634" s="32"/>
      <c r="J634" s="32"/>
      <c r="K634" s="32"/>
      <c r="L634" s="32"/>
      <c r="M634" s="32"/>
      <c r="N634" s="32"/>
    </row>
    <row r="635" spans="2:14">
      <c r="B635" s="29"/>
      <c r="C635" s="33"/>
      <c r="D635" s="34"/>
      <c r="E635" s="33"/>
      <c r="F635" s="32"/>
      <c r="G635" s="32"/>
      <c r="H635" s="32"/>
      <c r="I635" s="32"/>
      <c r="J635" s="32"/>
      <c r="K635" s="32"/>
      <c r="L635" s="32"/>
      <c r="M635" s="32"/>
      <c r="N635" s="32"/>
    </row>
    <row r="636" spans="2:14">
      <c r="B636" s="29"/>
      <c r="C636" s="33"/>
      <c r="D636" s="34"/>
      <c r="E636" s="33"/>
      <c r="F636" s="32"/>
      <c r="G636" s="32"/>
      <c r="H636" s="32"/>
      <c r="I636" s="32"/>
      <c r="J636" s="32"/>
      <c r="K636" s="32"/>
      <c r="L636" s="32"/>
      <c r="M636" s="32"/>
      <c r="N636" s="32"/>
    </row>
    <row r="637" spans="2:14">
      <c r="B637" s="29"/>
      <c r="C637" s="33"/>
      <c r="D637" s="34"/>
      <c r="E637" s="33"/>
      <c r="F637" s="32"/>
      <c r="G637" s="32"/>
      <c r="H637" s="32"/>
      <c r="I637" s="32"/>
      <c r="J637" s="32"/>
      <c r="K637" s="32"/>
      <c r="L637" s="32"/>
      <c r="M637" s="32"/>
      <c r="N637" s="32"/>
    </row>
    <row r="638" spans="2:14">
      <c r="B638" s="29"/>
      <c r="C638" s="33"/>
      <c r="D638" s="34"/>
      <c r="E638" s="33"/>
      <c r="F638" s="32"/>
      <c r="G638" s="32"/>
      <c r="H638" s="32"/>
      <c r="I638" s="32"/>
      <c r="J638" s="32"/>
      <c r="K638" s="32"/>
      <c r="L638" s="32"/>
      <c r="M638" s="32"/>
      <c r="N638" s="32"/>
    </row>
    <row r="639" spans="2:14">
      <c r="B639" s="29"/>
      <c r="C639" s="33"/>
      <c r="D639" s="34"/>
      <c r="E639" s="33"/>
      <c r="F639" s="32"/>
      <c r="G639" s="32"/>
      <c r="H639" s="32"/>
      <c r="I639" s="32"/>
      <c r="J639" s="32"/>
      <c r="K639" s="32"/>
      <c r="L639" s="32"/>
      <c r="M639" s="32"/>
      <c r="N639" s="32"/>
    </row>
    <row r="640" spans="2:14">
      <c r="B640" s="29"/>
      <c r="C640" s="33"/>
      <c r="D640" s="34"/>
      <c r="E640" s="33"/>
      <c r="F640" s="32"/>
      <c r="G640" s="32"/>
      <c r="H640" s="32"/>
      <c r="I640" s="32"/>
      <c r="J640" s="32"/>
      <c r="K640" s="32"/>
      <c r="L640" s="32"/>
      <c r="M640" s="32"/>
      <c r="N640" s="32"/>
    </row>
    <row r="641" spans="2:14">
      <c r="B641" s="29"/>
      <c r="C641" s="33"/>
      <c r="D641" s="34"/>
      <c r="E641" s="33"/>
      <c r="F641" s="32"/>
      <c r="G641" s="32"/>
      <c r="H641" s="32"/>
      <c r="I641" s="32"/>
      <c r="J641" s="32"/>
      <c r="K641" s="32"/>
      <c r="L641" s="32"/>
      <c r="M641" s="32"/>
      <c r="N641" s="32"/>
    </row>
    <row r="642" spans="2:14">
      <c r="B642" s="29"/>
      <c r="C642" s="33"/>
      <c r="D642" s="34"/>
      <c r="E642" s="33"/>
      <c r="F642" s="32"/>
      <c r="G642" s="32"/>
      <c r="H642" s="32"/>
      <c r="I642" s="32"/>
      <c r="J642" s="32"/>
      <c r="K642" s="32"/>
      <c r="L642" s="32"/>
      <c r="M642" s="32"/>
      <c r="N642" s="32"/>
    </row>
    <row r="643" spans="2:14">
      <c r="B643" s="29"/>
      <c r="C643" s="33"/>
      <c r="D643" s="34"/>
      <c r="E643" s="33"/>
      <c r="F643" s="32"/>
      <c r="G643" s="32"/>
      <c r="H643" s="32"/>
      <c r="I643" s="32"/>
      <c r="J643" s="32"/>
      <c r="K643" s="32"/>
      <c r="L643" s="32"/>
      <c r="M643" s="32"/>
      <c r="N643" s="32"/>
    </row>
    <row r="644" spans="2:14">
      <c r="B644" s="29"/>
      <c r="C644" s="33"/>
      <c r="D644" s="34"/>
      <c r="E644" s="33"/>
      <c r="F644" s="32"/>
      <c r="G644" s="32"/>
      <c r="H644" s="32"/>
      <c r="I644" s="32"/>
      <c r="J644" s="32"/>
      <c r="K644" s="32"/>
      <c r="L644" s="32"/>
      <c r="M644" s="32"/>
      <c r="N644" s="32"/>
    </row>
    <row r="645" spans="2:14">
      <c r="B645" s="29"/>
      <c r="C645" s="33"/>
      <c r="D645" s="34"/>
      <c r="E645" s="33"/>
      <c r="F645" s="32"/>
      <c r="G645" s="32"/>
      <c r="H645" s="32"/>
      <c r="I645" s="32"/>
      <c r="J645" s="32"/>
      <c r="K645" s="32"/>
      <c r="L645" s="32"/>
      <c r="M645" s="32"/>
      <c r="N645" s="32"/>
    </row>
    <row r="646" spans="2:14">
      <c r="B646" s="29"/>
      <c r="C646" s="33"/>
      <c r="D646" s="34"/>
      <c r="E646" s="33"/>
      <c r="F646" s="32"/>
      <c r="G646" s="32"/>
      <c r="H646" s="32"/>
      <c r="I646" s="32"/>
      <c r="J646" s="32"/>
      <c r="K646" s="32"/>
      <c r="L646" s="32"/>
      <c r="M646" s="32"/>
      <c r="N646" s="32"/>
    </row>
    <row r="647" spans="2:14">
      <c r="B647" s="29"/>
      <c r="C647" s="33"/>
      <c r="D647" s="34"/>
      <c r="E647" s="33"/>
      <c r="F647" s="32"/>
      <c r="G647" s="32"/>
      <c r="H647" s="32"/>
      <c r="I647" s="32"/>
      <c r="J647" s="32"/>
      <c r="K647" s="32"/>
      <c r="L647" s="32"/>
      <c r="M647" s="32"/>
      <c r="N647" s="32"/>
    </row>
    <row r="648" spans="2:14">
      <c r="B648" s="29"/>
      <c r="C648" s="33"/>
      <c r="D648" s="34"/>
      <c r="E648" s="33"/>
      <c r="F648" s="32"/>
      <c r="G648" s="32"/>
      <c r="H648" s="32"/>
      <c r="I648" s="32"/>
      <c r="J648" s="32"/>
      <c r="K648" s="32"/>
      <c r="L648" s="32"/>
      <c r="M648" s="32"/>
      <c r="N648" s="32"/>
    </row>
    <row r="649" spans="2:14">
      <c r="B649" s="29"/>
      <c r="C649" s="33"/>
      <c r="D649" s="34"/>
      <c r="E649" s="33"/>
      <c r="F649" s="32"/>
      <c r="G649" s="32"/>
      <c r="H649" s="32"/>
      <c r="I649" s="32"/>
      <c r="J649" s="32"/>
      <c r="K649" s="32"/>
      <c r="L649" s="32"/>
      <c r="M649" s="32"/>
      <c r="N649" s="32"/>
    </row>
    <row r="650" spans="2:14">
      <c r="B650" s="29"/>
      <c r="C650" s="33"/>
      <c r="D650" s="34"/>
      <c r="E650" s="33"/>
      <c r="F650" s="32"/>
      <c r="G650" s="32"/>
      <c r="H650" s="32"/>
      <c r="I650" s="32"/>
      <c r="J650" s="32"/>
      <c r="K650" s="32"/>
      <c r="L650" s="32"/>
      <c r="M650" s="32"/>
      <c r="N650" s="32"/>
    </row>
    <row r="651" spans="2:14">
      <c r="B651" s="29"/>
      <c r="C651" s="33"/>
      <c r="D651" s="34"/>
      <c r="E651" s="33"/>
      <c r="F651" s="32"/>
      <c r="G651" s="32"/>
      <c r="H651" s="32"/>
      <c r="I651" s="32"/>
      <c r="J651" s="32"/>
      <c r="K651" s="32"/>
      <c r="L651" s="32"/>
      <c r="M651" s="32"/>
      <c r="N651" s="32"/>
    </row>
    <row r="652" spans="2:14">
      <c r="B652" s="29"/>
      <c r="C652" s="33"/>
      <c r="D652" s="34"/>
      <c r="E652" s="33"/>
      <c r="F652" s="32"/>
      <c r="G652" s="32"/>
      <c r="H652" s="32"/>
      <c r="I652" s="32"/>
      <c r="J652" s="32"/>
      <c r="K652" s="32"/>
      <c r="L652" s="32"/>
      <c r="M652" s="32"/>
      <c r="N652" s="32"/>
    </row>
    <row r="653" spans="2:14">
      <c r="B653" s="29"/>
      <c r="C653" s="33"/>
      <c r="D653" s="34"/>
      <c r="E653" s="33"/>
      <c r="F653" s="32"/>
      <c r="G653" s="32"/>
      <c r="H653" s="32"/>
      <c r="I653" s="32"/>
      <c r="J653" s="32"/>
      <c r="K653" s="32"/>
      <c r="L653" s="32"/>
      <c r="M653" s="32"/>
      <c r="N653" s="32"/>
    </row>
    <row r="654" spans="2:14">
      <c r="B654" s="29"/>
      <c r="C654" s="33"/>
      <c r="D654" s="34"/>
      <c r="E654" s="33"/>
      <c r="F654" s="32"/>
      <c r="G654" s="32"/>
      <c r="H654" s="32"/>
      <c r="I654" s="32"/>
      <c r="J654" s="32"/>
      <c r="K654" s="32"/>
      <c r="L654" s="32"/>
      <c r="M654" s="32"/>
      <c r="N654" s="32"/>
    </row>
    <row r="655" spans="2:14">
      <c r="B655" s="29"/>
      <c r="C655" s="33"/>
      <c r="D655" s="34"/>
      <c r="E655" s="33"/>
      <c r="F655" s="32"/>
      <c r="G655" s="32"/>
      <c r="H655" s="32"/>
      <c r="I655" s="32"/>
      <c r="J655" s="32"/>
      <c r="K655" s="32"/>
      <c r="L655" s="32"/>
      <c r="M655" s="32"/>
      <c r="N655" s="32"/>
    </row>
    <row r="656" spans="2:14">
      <c r="B656" s="29"/>
      <c r="C656" s="33"/>
      <c r="D656" s="34"/>
      <c r="E656" s="33"/>
      <c r="F656" s="32"/>
      <c r="G656" s="32"/>
      <c r="H656" s="32"/>
      <c r="I656" s="32"/>
      <c r="J656" s="32"/>
      <c r="K656" s="32"/>
      <c r="L656" s="32"/>
      <c r="M656" s="32"/>
      <c r="N656" s="32"/>
    </row>
    <row r="657" spans="2:14">
      <c r="B657" s="29"/>
      <c r="C657" s="33"/>
      <c r="D657" s="34"/>
      <c r="E657" s="33"/>
      <c r="F657" s="32"/>
      <c r="G657" s="32"/>
      <c r="H657" s="32"/>
      <c r="I657" s="32"/>
      <c r="J657" s="32"/>
      <c r="K657" s="32"/>
      <c r="L657" s="32"/>
      <c r="M657" s="32"/>
      <c r="N657" s="32"/>
    </row>
    <row r="658" spans="2:14">
      <c r="B658" s="29"/>
      <c r="C658" s="33"/>
      <c r="D658" s="34"/>
      <c r="E658" s="33"/>
      <c r="F658" s="32"/>
      <c r="G658" s="32"/>
      <c r="H658" s="32"/>
      <c r="I658" s="32"/>
      <c r="J658" s="32"/>
      <c r="K658" s="32"/>
      <c r="L658" s="32"/>
      <c r="M658" s="32"/>
      <c r="N658" s="32"/>
    </row>
    <row r="659" spans="2:14">
      <c r="B659" s="29"/>
      <c r="C659" s="33"/>
      <c r="D659" s="34"/>
      <c r="E659" s="33"/>
      <c r="F659" s="32"/>
      <c r="G659" s="32"/>
      <c r="H659" s="32"/>
      <c r="I659" s="32"/>
      <c r="J659" s="32"/>
      <c r="K659" s="32"/>
      <c r="L659" s="32"/>
      <c r="M659" s="32"/>
      <c r="N659" s="32"/>
    </row>
    <row r="660" spans="2:14">
      <c r="B660" s="29"/>
      <c r="C660" s="33"/>
      <c r="D660" s="34"/>
      <c r="E660" s="33"/>
      <c r="F660" s="32"/>
      <c r="G660" s="32"/>
      <c r="H660" s="32"/>
      <c r="I660" s="32"/>
      <c r="J660" s="32"/>
      <c r="K660" s="32"/>
      <c r="L660" s="32"/>
      <c r="M660" s="32"/>
      <c r="N660" s="32"/>
    </row>
    <row r="661" spans="2:14">
      <c r="B661" s="29"/>
      <c r="C661" s="33"/>
      <c r="D661" s="34"/>
      <c r="E661" s="33"/>
      <c r="F661" s="32"/>
      <c r="G661" s="32"/>
      <c r="H661" s="32"/>
      <c r="I661" s="32"/>
      <c r="J661" s="32"/>
      <c r="K661" s="32"/>
      <c r="L661" s="32"/>
      <c r="M661" s="32"/>
      <c r="N661" s="32"/>
    </row>
    <row r="662" spans="2:14">
      <c r="B662" s="29"/>
      <c r="C662" s="33"/>
      <c r="D662" s="34"/>
      <c r="E662" s="33"/>
      <c r="F662" s="32"/>
      <c r="G662" s="32"/>
      <c r="H662" s="32"/>
      <c r="I662" s="32"/>
      <c r="J662" s="32"/>
      <c r="K662" s="32"/>
      <c r="L662" s="32"/>
      <c r="M662" s="32"/>
      <c r="N662" s="32"/>
    </row>
    <row r="663" spans="2:14">
      <c r="B663" s="29"/>
      <c r="C663" s="33"/>
      <c r="D663" s="34"/>
      <c r="E663" s="33"/>
      <c r="F663" s="32"/>
      <c r="G663" s="32"/>
      <c r="H663" s="32"/>
      <c r="I663" s="32"/>
      <c r="J663" s="32"/>
      <c r="K663" s="32"/>
      <c r="L663" s="32"/>
      <c r="M663" s="32"/>
      <c r="N663" s="32"/>
    </row>
    <row r="664" spans="2:14">
      <c r="B664" s="29"/>
      <c r="C664" s="33"/>
      <c r="D664" s="34"/>
      <c r="E664" s="33"/>
      <c r="F664" s="32"/>
      <c r="G664" s="32"/>
      <c r="H664" s="32"/>
      <c r="I664" s="32"/>
      <c r="J664" s="32"/>
      <c r="K664" s="32"/>
      <c r="L664" s="32"/>
      <c r="M664" s="32"/>
      <c r="N664" s="32"/>
    </row>
    <row r="665" spans="2:14">
      <c r="B665" s="29"/>
      <c r="C665" s="33"/>
      <c r="D665" s="34"/>
      <c r="E665" s="33"/>
      <c r="F665" s="32"/>
      <c r="G665" s="32"/>
      <c r="H665" s="32"/>
      <c r="I665" s="32"/>
      <c r="J665" s="32"/>
      <c r="K665" s="32"/>
      <c r="L665" s="32"/>
      <c r="M665" s="32"/>
      <c r="N665" s="32"/>
    </row>
    <row r="666" spans="2:14">
      <c r="B666" s="29"/>
      <c r="C666" s="33"/>
      <c r="D666" s="34"/>
      <c r="E666" s="33"/>
      <c r="F666" s="32"/>
      <c r="G666" s="32"/>
      <c r="H666" s="32"/>
      <c r="I666" s="32"/>
      <c r="J666" s="32"/>
      <c r="K666" s="32"/>
      <c r="L666" s="32"/>
      <c r="M666" s="32"/>
      <c r="N666" s="32"/>
    </row>
    <row r="667" spans="2:14">
      <c r="B667" s="29"/>
      <c r="C667" s="33"/>
      <c r="D667" s="34"/>
      <c r="E667" s="33"/>
      <c r="F667" s="32"/>
      <c r="G667" s="32"/>
      <c r="H667" s="32"/>
      <c r="I667" s="32"/>
      <c r="J667" s="32"/>
      <c r="K667" s="32"/>
      <c r="L667" s="32"/>
      <c r="M667" s="32"/>
      <c r="N667" s="32"/>
    </row>
    <row r="668" spans="2:14">
      <c r="B668" s="29"/>
      <c r="C668" s="33"/>
      <c r="D668" s="34"/>
      <c r="E668" s="33"/>
      <c r="F668" s="32"/>
      <c r="G668" s="32"/>
      <c r="H668" s="32"/>
      <c r="I668" s="32"/>
      <c r="J668" s="32"/>
      <c r="K668" s="32"/>
      <c r="L668" s="32"/>
      <c r="M668" s="32"/>
      <c r="N668" s="32"/>
    </row>
    <row r="669" spans="2:14">
      <c r="B669" s="29"/>
      <c r="C669" s="33"/>
      <c r="D669" s="34"/>
      <c r="E669" s="33"/>
      <c r="F669" s="32"/>
      <c r="G669" s="32"/>
      <c r="H669" s="32"/>
      <c r="I669" s="32"/>
      <c r="J669" s="32"/>
      <c r="K669" s="32"/>
      <c r="L669" s="32"/>
      <c r="M669" s="32"/>
      <c r="N669" s="32"/>
    </row>
    <row r="670" spans="2:14">
      <c r="B670" s="29"/>
      <c r="C670" s="33"/>
      <c r="D670" s="34"/>
      <c r="E670" s="33"/>
      <c r="F670" s="32"/>
      <c r="G670" s="32"/>
      <c r="H670" s="32"/>
      <c r="I670" s="32"/>
      <c r="J670" s="32"/>
      <c r="K670" s="32"/>
      <c r="L670" s="32"/>
      <c r="M670" s="32"/>
      <c r="N670" s="32"/>
    </row>
    <row r="671" spans="2:14">
      <c r="B671" s="29"/>
      <c r="C671" s="33"/>
      <c r="D671" s="34"/>
      <c r="E671" s="33"/>
      <c r="F671" s="32"/>
      <c r="G671" s="32"/>
      <c r="H671" s="32"/>
      <c r="I671" s="32"/>
      <c r="J671" s="32"/>
      <c r="K671" s="32"/>
      <c r="L671" s="32"/>
      <c r="M671" s="32"/>
      <c r="N671" s="32"/>
    </row>
    <row r="672" spans="2:14">
      <c r="B672" s="29"/>
      <c r="C672" s="33"/>
      <c r="D672" s="34"/>
      <c r="E672" s="33"/>
      <c r="F672" s="32"/>
      <c r="G672" s="32"/>
      <c r="H672" s="32"/>
      <c r="I672" s="32"/>
      <c r="J672" s="32"/>
      <c r="K672" s="32"/>
      <c r="L672" s="32"/>
      <c r="M672" s="32"/>
      <c r="N672" s="32"/>
    </row>
    <row r="673" spans="2:14">
      <c r="B673" s="29"/>
      <c r="C673" s="33"/>
      <c r="D673" s="34"/>
      <c r="E673" s="33"/>
      <c r="F673" s="32"/>
      <c r="G673" s="32"/>
      <c r="H673" s="32"/>
      <c r="I673" s="32"/>
      <c r="J673" s="32"/>
      <c r="K673" s="32"/>
      <c r="L673" s="32"/>
      <c r="M673" s="32"/>
      <c r="N673" s="32"/>
    </row>
    <row r="674" spans="2:14">
      <c r="B674" s="29"/>
      <c r="C674" s="33"/>
      <c r="D674" s="34"/>
      <c r="E674" s="33"/>
      <c r="F674" s="32"/>
      <c r="G674" s="32"/>
      <c r="H674" s="32"/>
      <c r="I674" s="32"/>
      <c r="J674" s="32"/>
      <c r="K674" s="32"/>
      <c r="L674" s="32"/>
      <c r="M674" s="32"/>
      <c r="N674" s="32"/>
    </row>
    <row r="675" spans="2:14">
      <c r="B675" s="29"/>
      <c r="C675" s="33"/>
      <c r="D675" s="34"/>
      <c r="E675" s="33"/>
      <c r="F675" s="32"/>
      <c r="G675" s="32"/>
      <c r="H675" s="32"/>
      <c r="I675" s="32"/>
      <c r="J675" s="32"/>
      <c r="K675" s="32"/>
      <c r="L675" s="32"/>
      <c r="M675" s="32"/>
      <c r="N675" s="32"/>
    </row>
    <row r="676" spans="2:14">
      <c r="B676" s="29"/>
      <c r="C676" s="33"/>
      <c r="D676" s="34"/>
      <c r="E676" s="33"/>
      <c r="F676" s="32"/>
      <c r="G676" s="32"/>
      <c r="H676" s="32"/>
      <c r="I676" s="32"/>
      <c r="J676" s="32"/>
      <c r="K676" s="32"/>
      <c r="L676" s="32"/>
      <c r="M676" s="32"/>
      <c r="N676" s="32"/>
    </row>
    <row r="677" spans="2:14">
      <c r="B677" s="29"/>
      <c r="C677" s="33"/>
      <c r="D677" s="34"/>
      <c r="E677" s="33"/>
      <c r="F677" s="32"/>
      <c r="G677" s="32"/>
      <c r="H677" s="32"/>
      <c r="I677" s="32"/>
      <c r="J677" s="32"/>
      <c r="K677" s="32"/>
      <c r="L677" s="32"/>
      <c r="M677" s="32"/>
      <c r="N677" s="32"/>
    </row>
    <row r="678" spans="2:14">
      <c r="B678" s="29"/>
      <c r="C678" s="33"/>
      <c r="D678" s="34"/>
      <c r="E678" s="33"/>
      <c r="F678" s="32"/>
      <c r="G678" s="32"/>
      <c r="H678" s="32"/>
      <c r="I678" s="32"/>
      <c r="J678" s="32"/>
      <c r="K678" s="32"/>
      <c r="L678" s="32"/>
      <c r="M678" s="32"/>
      <c r="N678" s="32"/>
    </row>
    <row r="679" spans="2:14">
      <c r="B679" s="29"/>
      <c r="C679" s="33"/>
      <c r="D679" s="34"/>
      <c r="E679" s="33"/>
      <c r="F679" s="32"/>
      <c r="G679" s="32"/>
      <c r="H679" s="32"/>
      <c r="I679" s="32"/>
      <c r="J679" s="32"/>
      <c r="K679" s="32"/>
      <c r="L679" s="32"/>
      <c r="M679" s="32"/>
      <c r="N679" s="32"/>
    </row>
    <row r="680" spans="2:14">
      <c r="B680" s="29"/>
      <c r="C680" s="33"/>
      <c r="D680" s="34"/>
      <c r="E680" s="33"/>
      <c r="F680" s="32"/>
      <c r="G680" s="32"/>
      <c r="H680" s="32"/>
      <c r="I680" s="32"/>
      <c r="J680" s="32"/>
      <c r="K680" s="32"/>
      <c r="L680" s="32"/>
      <c r="M680" s="32"/>
      <c r="N680" s="32"/>
    </row>
    <row r="681" spans="2:14">
      <c r="B681" s="29"/>
      <c r="C681" s="33"/>
      <c r="D681" s="34"/>
      <c r="E681" s="33"/>
      <c r="F681" s="32"/>
      <c r="G681" s="32"/>
      <c r="H681" s="32"/>
      <c r="I681" s="32"/>
      <c r="J681" s="32"/>
      <c r="K681" s="32"/>
      <c r="L681" s="32"/>
      <c r="M681" s="32"/>
      <c r="N681" s="32"/>
    </row>
    <row r="682" spans="2:14">
      <c r="B682" s="29"/>
      <c r="C682" s="33"/>
      <c r="D682" s="34"/>
      <c r="E682" s="33"/>
      <c r="F682" s="32"/>
      <c r="G682" s="32"/>
      <c r="H682" s="32"/>
      <c r="I682" s="32"/>
      <c r="J682" s="32"/>
      <c r="K682" s="32"/>
      <c r="L682" s="32"/>
      <c r="M682" s="32"/>
      <c r="N682" s="32"/>
    </row>
    <row r="683" spans="2:14">
      <c r="B683" s="29"/>
      <c r="C683" s="33"/>
      <c r="D683" s="34"/>
      <c r="E683" s="33"/>
      <c r="F683" s="32"/>
      <c r="G683" s="32"/>
      <c r="H683" s="32"/>
      <c r="I683" s="32"/>
      <c r="J683" s="32"/>
      <c r="K683" s="32"/>
      <c r="L683" s="32"/>
      <c r="M683" s="32"/>
      <c r="N683" s="32"/>
    </row>
    <row r="684" spans="2:14">
      <c r="B684" s="29"/>
      <c r="C684" s="33"/>
      <c r="D684" s="34"/>
      <c r="E684" s="33"/>
      <c r="F684" s="32"/>
      <c r="G684" s="32"/>
      <c r="H684" s="32"/>
      <c r="I684" s="32"/>
      <c r="J684" s="32"/>
      <c r="K684" s="32"/>
      <c r="L684" s="32"/>
      <c r="M684" s="32"/>
      <c r="N684" s="32"/>
    </row>
    <row r="685" spans="2:14">
      <c r="B685" s="29"/>
      <c r="C685" s="33"/>
      <c r="D685" s="34"/>
      <c r="E685" s="33"/>
      <c r="F685" s="32"/>
      <c r="G685" s="32"/>
      <c r="H685" s="32"/>
      <c r="I685" s="32"/>
      <c r="J685" s="32"/>
      <c r="K685" s="32"/>
      <c r="L685" s="32"/>
      <c r="M685" s="32"/>
      <c r="N685" s="32"/>
    </row>
    <row r="686" spans="2:14">
      <c r="B686" s="29"/>
      <c r="C686" s="33"/>
      <c r="D686" s="34"/>
      <c r="E686" s="33"/>
      <c r="F686" s="32"/>
      <c r="G686" s="32"/>
      <c r="H686" s="32"/>
      <c r="I686" s="32"/>
      <c r="J686" s="32"/>
      <c r="K686" s="32"/>
      <c r="L686" s="32"/>
      <c r="M686" s="32"/>
      <c r="N686" s="32"/>
    </row>
    <row r="687" spans="2:14">
      <c r="B687" s="29"/>
      <c r="C687" s="33"/>
      <c r="D687" s="34"/>
      <c r="E687" s="33"/>
      <c r="F687" s="32"/>
      <c r="G687" s="32"/>
      <c r="H687" s="32"/>
      <c r="I687" s="32"/>
      <c r="J687" s="32"/>
      <c r="K687" s="32"/>
      <c r="L687" s="32"/>
      <c r="M687" s="32"/>
      <c r="N687" s="32"/>
    </row>
    <row r="688" spans="2:14">
      <c r="B688" s="29"/>
      <c r="C688" s="33"/>
      <c r="D688" s="34"/>
      <c r="E688" s="33"/>
      <c r="F688" s="32"/>
      <c r="G688" s="32"/>
      <c r="H688" s="32"/>
      <c r="I688" s="32"/>
      <c r="J688" s="32"/>
      <c r="K688" s="32"/>
      <c r="L688" s="32"/>
      <c r="M688" s="32"/>
      <c r="N688" s="32"/>
    </row>
    <row r="689" spans="2:14">
      <c r="B689" s="29"/>
      <c r="C689" s="33"/>
      <c r="D689" s="34"/>
      <c r="E689" s="33"/>
      <c r="F689" s="32"/>
      <c r="G689" s="32"/>
      <c r="H689" s="32"/>
      <c r="I689" s="32"/>
      <c r="J689" s="32"/>
      <c r="K689" s="32"/>
      <c r="L689" s="32"/>
      <c r="M689" s="32"/>
      <c r="N689" s="32"/>
    </row>
    <row r="690" spans="2:14">
      <c r="B690" s="29"/>
      <c r="C690" s="33"/>
      <c r="D690" s="34"/>
      <c r="E690" s="33"/>
      <c r="F690" s="32"/>
      <c r="G690" s="32"/>
      <c r="H690" s="32"/>
      <c r="I690" s="32"/>
      <c r="J690" s="32"/>
      <c r="K690" s="32"/>
      <c r="L690" s="32"/>
      <c r="M690" s="32"/>
      <c r="N690" s="32"/>
    </row>
    <row r="691" spans="2:14">
      <c r="B691" s="29"/>
      <c r="C691" s="33"/>
      <c r="D691" s="34"/>
      <c r="E691" s="33"/>
      <c r="F691" s="32"/>
      <c r="G691" s="32"/>
      <c r="H691" s="32"/>
      <c r="I691" s="32"/>
      <c r="J691" s="32"/>
      <c r="K691" s="32"/>
      <c r="L691" s="32"/>
      <c r="M691" s="32"/>
      <c r="N691" s="32"/>
    </row>
    <row r="692" spans="2:14">
      <c r="B692" s="29"/>
      <c r="C692" s="33"/>
      <c r="D692" s="34"/>
      <c r="E692" s="33"/>
      <c r="F692" s="32"/>
      <c r="G692" s="32"/>
      <c r="H692" s="32"/>
      <c r="I692" s="32"/>
      <c r="J692" s="32"/>
      <c r="K692" s="32"/>
      <c r="L692" s="32"/>
      <c r="M692" s="32"/>
      <c r="N692" s="32"/>
    </row>
    <row r="693" spans="2:14">
      <c r="B693" s="29"/>
      <c r="C693" s="33"/>
      <c r="D693" s="34"/>
      <c r="E693" s="33"/>
      <c r="F693" s="32"/>
      <c r="G693" s="32"/>
      <c r="H693" s="32"/>
      <c r="I693" s="32"/>
      <c r="J693" s="32"/>
      <c r="K693" s="32"/>
      <c r="L693" s="32"/>
      <c r="M693" s="32"/>
      <c r="N693" s="32"/>
    </row>
    <row r="694" spans="2:14">
      <c r="B694" s="29"/>
      <c r="C694" s="33"/>
      <c r="D694" s="34"/>
      <c r="E694" s="33"/>
      <c r="F694" s="32"/>
      <c r="G694" s="32"/>
      <c r="H694" s="32"/>
      <c r="I694" s="32"/>
      <c r="J694" s="32"/>
      <c r="K694" s="32"/>
      <c r="L694" s="32"/>
      <c r="M694" s="32"/>
      <c r="N694" s="32"/>
    </row>
    <row r="695" spans="2:14">
      <c r="B695" s="29"/>
      <c r="C695" s="33"/>
      <c r="D695" s="34"/>
      <c r="E695" s="33"/>
      <c r="F695" s="32"/>
      <c r="G695" s="32"/>
      <c r="H695" s="32"/>
      <c r="I695" s="32"/>
      <c r="J695" s="32"/>
      <c r="K695" s="32"/>
      <c r="L695" s="32"/>
      <c r="M695" s="32"/>
      <c r="N695" s="32"/>
    </row>
    <row r="696" spans="2:14">
      <c r="B696" s="29"/>
      <c r="C696" s="33"/>
      <c r="D696" s="34"/>
      <c r="E696" s="33"/>
      <c r="F696" s="32"/>
      <c r="G696" s="32"/>
      <c r="H696" s="32"/>
      <c r="I696" s="32"/>
      <c r="J696" s="32"/>
      <c r="K696" s="32"/>
      <c r="L696" s="32"/>
      <c r="M696" s="32"/>
      <c r="N696" s="32"/>
    </row>
    <row r="697" spans="2:14">
      <c r="B697" s="29"/>
      <c r="C697" s="33"/>
      <c r="D697" s="34"/>
      <c r="E697" s="33"/>
      <c r="F697" s="32"/>
      <c r="G697" s="32"/>
      <c r="H697" s="32"/>
      <c r="I697" s="32"/>
      <c r="J697" s="32"/>
      <c r="K697" s="32"/>
      <c r="L697" s="32"/>
      <c r="M697" s="32"/>
      <c r="N697" s="32"/>
    </row>
    <row r="698" spans="2:14">
      <c r="B698" s="29"/>
      <c r="C698" s="33"/>
      <c r="D698" s="34"/>
      <c r="E698" s="33"/>
      <c r="F698" s="32"/>
      <c r="G698" s="32"/>
      <c r="H698" s="32"/>
      <c r="I698" s="32"/>
      <c r="J698" s="32"/>
      <c r="K698" s="32"/>
      <c r="L698" s="32"/>
      <c r="M698" s="32"/>
      <c r="N698" s="32"/>
    </row>
    <row r="699" spans="2:14">
      <c r="B699" s="29"/>
      <c r="C699" s="33"/>
      <c r="D699" s="34"/>
      <c r="E699" s="33"/>
      <c r="F699" s="32"/>
      <c r="G699" s="32"/>
      <c r="H699" s="32"/>
      <c r="I699" s="32"/>
      <c r="J699" s="32"/>
      <c r="K699" s="32"/>
      <c r="L699" s="32"/>
      <c r="M699" s="32"/>
      <c r="N699" s="32"/>
    </row>
    <row r="700" spans="2:14">
      <c r="B700" s="29"/>
      <c r="C700" s="33"/>
      <c r="D700" s="34"/>
      <c r="E700" s="33"/>
      <c r="F700" s="32"/>
      <c r="G700" s="32"/>
      <c r="H700" s="32"/>
      <c r="I700" s="32"/>
      <c r="J700" s="32"/>
      <c r="K700" s="32"/>
      <c r="L700" s="32"/>
      <c r="M700" s="32"/>
      <c r="N700" s="32"/>
    </row>
    <row r="701" spans="2:14">
      <c r="B701" s="29"/>
      <c r="C701" s="33"/>
      <c r="D701" s="34"/>
      <c r="E701" s="33"/>
      <c r="F701" s="32"/>
      <c r="G701" s="32"/>
      <c r="H701" s="32"/>
      <c r="I701" s="32"/>
      <c r="J701" s="32"/>
      <c r="K701" s="32"/>
      <c r="L701" s="32"/>
      <c r="M701" s="32"/>
      <c r="N701" s="32"/>
    </row>
    <row r="702" spans="2:14">
      <c r="B702" s="29"/>
      <c r="C702" s="33"/>
      <c r="D702" s="34"/>
      <c r="E702" s="33"/>
      <c r="F702" s="32"/>
      <c r="G702" s="32"/>
      <c r="H702" s="32"/>
      <c r="I702" s="32"/>
      <c r="J702" s="32"/>
      <c r="K702" s="32"/>
      <c r="L702" s="32"/>
      <c r="M702" s="32"/>
      <c r="N702" s="32"/>
    </row>
    <row r="703" spans="2:14">
      <c r="B703" s="29"/>
      <c r="C703" s="33"/>
      <c r="D703" s="34"/>
      <c r="E703" s="33"/>
      <c r="F703" s="32"/>
      <c r="G703" s="32"/>
      <c r="H703" s="32"/>
      <c r="I703" s="32"/>
      <c r="J703" s="32"/>
      <c r="K703" s="32"/>
      <c r="L703" s="32"/>
      <c r="M703" s="32"/>
      <c r="N703" s="32"/>
    </row>
    <row r="704" spans="2:14">
      <c r="B704" s="29"/>
      <c r="C704" s="33"/>
      <c r="D704" s="34"/>
      <c r="E704" s="33"/>
      <c r="F704" s="32"/>
      <c r="G704" s="32"/>
      <c r="H704" s="32"/>
      <c r="I704" s="32"/>
      <c r="J704" s="32"/>
      <c r="K704" s="32"/>
      <c r="L704" s="32"/>
      <c r="M704" s="32"/>
      <c r="N704" s="32"/>
    </row>
    <row r="705" spans="2:14">
      <c r="B705" s="29"/>
      <c r="C705" s="33"/>
      <c r="D705" s="34"/>
      <c r="E705" s="33"/>
      <c r="F705" s="32"/>
      <c r="G705" s="32"/>
      <c r="H705" s="32"/>
      <c r="I705" s="32"/>
      <c r="J705" s="32"/>
      <c r="K705" s="32"/>
      <c r="L705" s="32"/>
      <c r="M705" s="32"/>
      <c r="N705" s="32"/>
    </row>
    <row r="706" spans="2:14">
      <c r="B706" s="29"/>
      <c r="C706" s="33"/>
      <c r="D706" s="34"/>
      <c r="E706" s="33"/>
      <c r="F706" s="32"/>
      <c r="G706" s="32"/>
      <c r="H706" s="32"/>
      <c r="I706" s="32"/>
      <c r="J706" s="32"/>
      <c r="K706" s="32"/>
      <c r="L706" s="32"/>
      <c r="M706" s="32"/>
      <c r="N706" s="32"/>
    </row>
    <row r="707" spans="2:14">
      <c r="B707" s="29"/>
      <c r="C707" s="33"/>
      <c r="D707" s="34"/>
      <c r="E707" s="33"/>
      <c r="F707" s="32"/>
      <c r="G707" s="32"/>
      <c r="H707" s="32"/>
      <c r="I707" s="32"/>
      <c r="J707" s="32"/>
      <c r="K707" s="32"/>
      <c r="L707" s="32"/>
      <c r="M707" s="32"/>
      <c r="N707" s="32"/>
    </row>
    <row r="708" spans="2:14">
      <c r="B708" s="29"/>
      <c r="C708" s="33"/>
      <c r="D708" s="34"/>
      <c r="E708" s="33"/>
      <c r="F708" s="32"/>
      <c r="G708" s="32"/>
      <c r="H708" s="32"/>
      <c r="I708" s="32"/>
      <c r="J708" s="32"/>
      <c r="K708" s="32"/>
      <c r="L708" s="32"/>
      <c r="M708" s="32"/>
      <c r="N708" s="32"/>
    </row>
    <row r="709" spans="2:14">
      <c r="B709" s="29"/>
      <c r="C709" s="33"/>
      <c r="D709" s="34"/>
      <c r="E709" s="33"/>
      <c r="F709" s="32"/>
      <c r="G709" s="32"/>
      <c r="H709" s="32"/>
      <c r="I709" s="32"/>
      <c r="J709" s="32"/>
      <c r="K709" s="32"/>
      <c r="L709" s="32"/>
      <c r="M709" s="32"/>
      <c r="N709" s="32"/>
    </row>
    <row r="710" spans="2:14">
      <c r="B710" s="29"/>
      <c r="C710" s="33"/>
      <c r="D710" s="34"/>
      <c r="E710" s="33"/>
      <c r="F710" s="32"/>
      <c r="G710" s="32"/>
      <c r="H710" s="32"/>
      <c r="I710" s="32"/>
      <c r="J710" s="32"/>
      <c r="K710" s="32"/>
      <c r="L710" s="32"/>
      <c r="M710" s="32"/>
      <c r="N710" s="32"/>
    </row>
    <row r="711" spans="2:14">
      <c r="B711" s="29"/>
      <c r="C711" s="33"/>
      <c r="D711" s="34"/>
      <c r="E711" s="33"/>
      <c r="F711" s="32"/>
      <c r="G711" s="32"/>
      <c r="H711" s="32"/>
      <c r="I711" s="32"/>
      <c r="J711" s="32"/>
      <c r="K711" s="32"/>
      <c r="L711" s="32"/>
      <c r="M711" s="32"/>
      <c r="N711" s="32"/>
    </row>
    <row r="712" spans="2:14">
      <c r="B712" s="29"/>
      <c r="C712" s="33"/>
      <c r="D712" s="34"/>
      <c r="E712" s="33"/>
      <c r="F712" s="32"/>
      <c r="G712" s="32"/>
      <c r="H712" s="32"/>
      <c r="I712" s="32"/>
      <c r="J712" s="32"/>
      <c r="K712" s="32"/>
      <c r="L712" s="32"/>
      <c r="M712" s="32"/>
      <c r="N712" s="32"/>
    </row>
    <row r="713" spans="2:14">
      <c r="B713" s="29"/>
      <c r="C713" s="33"/>
      <c r="D713" s="34"/>
      <c r="E713" s="33"/>
      <c r="F713" s="32"/>
      <c r="G713" s="32"/>
      <c r="H713" s="32"/>
      <c r="I713" s="32"/>
      <c r="J713" s="32"/>
      <c r="K713" s="32"/>
      <c r="L713" s="32"/>
      <c r="M713" s="32"/>
      <c r="N713" s="32"/>
    </row>
    <row r="714" spans="2:14">
      <c r="B714" s="29"/>
      <c r="C714" s="33"/>
      <c r="D714" s="34"/>
      <c r="E714" s="33"/>
      <c r="F714" s="32"/>
      <c r="G714" s="32"/>
      <c r="H714" s="32"/>
      <c r="I714" s="32"/>
      <c r="J714" s="32"/>
      <c r="K714" s="32"/>
      <c r="L714" s="32"/>
      <c r="M714" s="32"/>
      <c r="N714" s="32"/>
    </row>
    <row r="715" spans="2:14">
      <c r="B715" s="29"/>
      <c r="C715" s="33"/>
      <c r="D715" s="34"/>
      <c r="E715" s="33"/>
      <c r="F715" s="32"/>
      <c r="G715" s="32"/>
      <c r="H715" s="32"/>
      <c r="I715" s="32"/>
      <c r="J715" s="32"/>
      <c r="K715" s="32"/>
      <c r="L715" s="32"/>
      <c r="M715" s="32"/>
      <c r="N715" s="32"/>
    </row>
    <row r="716" spans="2:14">
      <c r="B716" s="29"/>
      <c r="C716" s="33"/>
      <c r="D716" s="34"/>
      <c r="E716" s="33"/>
      <c r="F716" s="32"/>
      <c r="G716" s="32"/>
      <c r="H716" s="32"/>
      <c r="I716" s="32"/>
      <c r="J716" s="32"/>
      <c r="K716" s="32"/>
      <c r="L716" s="32"/>
      <c r="M716" s="32"/>
      <c r="N716" s="32"/>
    </row>
    <row r="717" spans="2:14">
      <c r="B717" s="29"/>
      <c r="C717" s="33"/>
      <c r="D717" s="34"/>
      <c r="E717" s="33"/>
      <c r="F717" s="32"/>
      <c r="G717" s="32"/>
      <c r="H717" s="32"/>
      <c r="I717" s="32"/>
      <c r="J717" s="32"/>
      <c r="K717" s="32"/>
      <c r="L717" s="32"/>
      <c r="M717" s="32"/>
      <c r="N717" s="32"/>
    </row>
    <row r="718" spans="2:14">
      <c r="B718" s="29"/>
      <c r="C718" s="33"/>
      <c r="D718" s="34"/>
      <c r="E718" s="33"/>
      <c r="F718" s="32"/>
      <c r="G718" s="32"/>
      <c r="H718" s="32"/>
      <c r="I718" s="32"/>
      <c r="J718" s="32"/>
      <c r="K718" s="32"/>
      <c r="L718" s="32"/>
      <c r="M718" s="32"/>
      <c r="N718" s="32"/>
    </row>
    <row r="719" spans="2:14">
      <c r="B719" s="29"/>
      <c r="C719" s="33"/>
      <c r="D719" s="34"/>
      <c r="E719" s="33"/>
      <c r="F719" s="32"/>
      <c r="G719" s="32"/>
      <c r="H719" s="32"/>
      <c r="I719" s="32"/>
      <c r="J719" s="32"/>
      <c r="K719" s="32"/>
      <c r="L719" s="32"/>
      <c r="M719" s="32"/>
      <c r="N719" s="32"/>
    </row>
    <row r="720" spans="2:14">
      <c r="B720" s="29"/>
      <c r="C720" s="33"/>
      <c r="D720" s="34"/>
      <c r="E720" s="33"/>
      <c r="F720" s="32"/>
      <c r="G720" s="32"/>
      <c r="H720" s="32"/>
      <c r="I720" s="32"/>
      <c r="J720" s="32"/>
      <c r="K720" s="32"/>
      <c r="L720" s="32"/>
      <c r="M720" s="32"/>
      <c r="N720" s="32"/>
    </row>
    <row r="721" spans="2:14">
      <c r="B721" s="29"/>
      <c r="C721" s="33"/>
      <c r="D721" s="34"/>
      <c r="E721" s="33"/>
      <c r="F721" s="32"/>
      <c r="G721" s="32"/>
      <c r="H721" s="32"/>
      <c r="I721" s="32"/>
      <c r="J721" s="32"/>
      <c r="K721" s="32"/>
      <c r="L721" s="32"/>
      <c r="M721" s="32"/>
      <c r="N721" s="32"/>
    </row>
    <row r="722" spans="2:14">
      <c r="B722" s="29"/>
      <c r="C722" s="33"/>
      <c r="D722" s="34"/>
      <c r="E722" s="33"/>
      <c r="F722" s="32"/>
      <c r="G722" s="32"/>
      <c r="H722" s="32"/>
      <c r="I722" s="32"/>
      <c r="J722" s="32"/>
      <c r="K722" s="32"/>
      <c r="L722" s="32"/>
      <c r="M722" s="32"/>
      <c r="N722" s="32"/>
    </row>
    <row r="723" spans="2:14">
      <c r="B723" s="29"/>
      <c r="C723" s="33"/>
      <c r="D723" s="34"/>
      <c r="E723" s="33"/>
      <c r="F723" s="32"/>
      <c r="G723" s="32"/>
      <c r="H723" s="32"/>
      <c r="I723" s="32"/>
      <c r="J723" s="32"/>
      <c r="K723" s="32"/>
      <c r="L723" s="32"/>
      <c r="M723" s="32"/>
      <c r="N723" s="32"/>
    </row>
    <row r="724" spans="2:14">
      <c r="B724" s="29"/>
      <c r="C724" s="33"/>
      <c r="D724" s="34"/>
      <c r="E724" s="33"/>
      <c r="F724" s="32"/>
      <c r="G724" s="32"/>
      <c r="H724" s="32"/>
      <c r="I724" s="32"/>
      <c r="J724" s="32"/>
      <c r="K724" s="32"/>
      <c r="L724" s="32"/>
      <c r="M724" s="32"/>
      <c r="N724" s="32"/>
    </row>
    <row r="725" spans="2:14">
      <c r="B725" s="29"/>
      <c r="C725" s="33"/>
      <c r="D725" s="34"/>
      <c r="E725" s="33"/>
      <c r="F725" s="32"/>
      <c r="G725" s="32"/>
      <c r="H725" s="32"/>
      <c r="I725" s="32"/>
      <c r="J725" s="32"/>
      <c r="K725" s="32"/>
      <c r="L725" s="32"/>
      <c r="M725" s="32"/>
      <c r="N725" s="32"/>
    </row>
    <row r="726" spans="2:14">
      <c r="B726" s="29"/>
      <c r="C726" s="33"/>
      <c r="D726" s="34"/>
      <c r="E726" s="33"/>
      <c r="F726" s="32"/>
      <c r="G726" s="32"/>
      <c r="H726" s="32"/>
      <c r="I726" s="32"/>
      <c r="J726" s="32"/>
      <c r="K726" s="32"/>
      <c r="L726" s="32"/>
      <c r="M726" s="32"/>
      <c r="N726" s="32"/>
    </row>
    <row r="727" spans="2:14">
      <c r="B727" s="29"/>
      <c r="C727" s="33"/>
      <c r="D727" s="34"/>
      <c r="E727" s="33"/>
      <c r="F727" s="32"/>
      <c r="G727" s="32"/>
      <c r="H727" s="32"/>
      <c r="I727" s="32"/>
      <c r="J727" s="32"/>
      <c r="K727" s="32"/>
      <c r="L727" s="32"/>
      <c r="M727" s="32"/>
      <c r="N727" s="32"/>
    </row>
    <row r="728" spans="2:14">
      <c r="B728" s="29"/>
      <c r="C728" s="33"/>
      <c r="D728" s="34"/>
      <c r="E728" s="33"/>
      <c r="F728" s="32"/>
      <c r="G728" s="32"/>
      <c r="H728" s="32"/>
      <c r="I728" s="32"/>
      <c r="J728" s="32"/>
      <c r="K728" s="32"/>
      <c r="L728" s="32"/>
      <c r="M728" s="32"/>
      <c r="N728" s="32"/>
    </row>
    <row r="729" spans="2:14">
      <c r="B729" s="29"/>
      <c r="C729" s="33"/>
      <c r="D729" s="34"/>
      <c r="E729" s="33"/>
      <c r="F729" s="32"/>
      <c r="G729" s="32"/>
      <c r="H729" s="32"/>
      <c r="I729" s="32"/>
      <c r="J729" s="32"/>
      <c r="K729" s="32"/>
      <c r="L729" s="32"/>
      <c r="M729" s="32"/>
      <c r="N729" s="32"/>
    </row>
    <row r="730" spans="2:14">
      <c r="B730" s="29"/>
      <c r="C730" s="33"/>
      <c r="D730" s="34"/>
      <c r="E730" s="33"/>
      <c r="F730" s="32"/>
      <c r="G730" s="32"/>
      <c r="H730" s="32"/>
      <c r="I730" s="32"/>
      <c r="J730" s="32"/>
      <c r="K730" s="32"/>
      <c r="L730" s="32"/>
      <c r="M730" s="32"/>
      <c r="N730" s="32"/>
    </row>
    <row r="731" spans="2:14">
      <c r="B731" s="29"/>
      <c r="C731" s="33"/>
      <c r="D731" s="34"/>
      <c r="E731" s="33"/>
      <c r="F731" s="32"/>
      <c r="G731" s="32"/>
      <c r="H731" s="32"/>
      <c r="I731" s="32"/>
      <c r="J731" s="32"/>
      <c r="K731" s="32"/>
      <c r="L731" s="32"/>
      <c r="M731" s="32"/>
      <c r="N731" s="32"/>
    </row>
    <row r="732" spans="2:14">
      <c r="B732" s="29"/>
      <c r="C732" s="33"/>
      <c r="D732" s="34"/>
      <c r="E732" s="33"/>
      <c r="F732" s="32"/>
      <c r="G732" s="32"/>
      <c r="H732" s="32"/>
      <c r="I732" s="32"/>
      <c r="J732" s="32"/>
      <c r="K732" s="32"/>
      <c r="L732" s="32"/>
      <c r="M732" s="32"/>
      <c r="N732" s="32"/>
    </row>
    <row r="733" spans="2:14">
      <c r="B733" s="29"/>
      <c r="C733" s="33"/>
      <c r="D733" s="34"/>
      <c r="E733" s="33"/>
      <c r="F733" s="32"/>
      <c r="G733" s="32"/>
      <c r="H733" s="32"/>
      <c r="I733" s="32"/>
      <c r="J733" s="32"/>
      <c r="K733" s="32"/>
      <c r="L733" s="32"/>
      <c r="M733" s="32"/>
      <c r="N733" s="32"/>
    </row>
    <row r="734" spans="2:14">
      <c r="B734" s="29"/>
      <c r="C734" s="33"/>
      <c r="D734" s="34"/>
      <c r="E734" s="33"/>
      <c r="F734" s="32"/>
      <c r="G734" s="32"/>
      <c r="H734" s="32"/>
      <c r="I734" s="32"/>
      <c r="J734" s="32"/>
      <c r="K734" s="32"/>
      <c r="L734" s="32"/>
      <c r="M734" s="32"/>
      <c r="N734" s="32"/>
    </row>
    <row r="735" spans="2:14">
      <c r="B735" s="29"/>
      <c r="C735" s="33"/>
      <c r="D735" s="34"/>
      <c r="E735" s="33"/>
      <c r="F735" s="32"/>
      <c r="G735" s="32"/>
      <c r="H735" s="32"/>
      <c r="I735" s="32"/>
      <c r="J735" s="32"/>
      <c r="K735" s="32"/>
      <c r="L735" s="32"/>
      <c r="M735" s="32"/>
      <c r="N735" s="32"/>
    </row>
    <row r="736" spans="2:14">
      <c r="B736" s="29"/>
      <c r="C736" s="33"/>
      <c r="D736" s="34"/>
      <c r="E736" s="33"/>
      <c r="F736" s="32"/>
      <c r="G736" s="32"/>
      <c r="H736" s="32"/>
      <c r="I736" s="32"/>
      <c r="J736" s="32"/>
      <c r="K736" s="32"/>
      <c r="L736" s="32"/>
      <c r="M736" s="32"/>
      <c r="N736" s="32"/>
    </row>
    <row r="737" spans="2:14">
      <c r="B737" s="29"/>
      <c r="C737" s="33"/>
      <c r="D737" s="34"/>
      <c r="E737" s="33"/>
      <c r="F737" s="32"/>
      <c r="G737" s="32"/>
      <c r="H737" s="32"/>
      <c r="I737" s="32"/>
      <c r="J737" s="32"/>
      <c r="K737" s="32"/>
      <c r="L737" s="32"/>
      <c r="M737" s="32"/>
      <c r="N737" s="32"/>
    </row>
    <row r="738" spans="2:14">
      <c r="B738" s="29"/>
      <c r="C738" s="33"/>
      <c r="D738" s="34"/>
      <c r="E738" s="33"/>
      <c r="F738" s="32"/>
      <c r="G738" s="32"/>
      <c r="H738" s="32"/>
      <c r="I738" s="32"/>
      <c r="J738" s="32"/>
      <c r="K738" s="32"/>
      <c r="L738" s="32"/>
      <c r="M738" s="32"/>
      <c r="N738" s="32"/>
    </row>
    <row r="739" spans="2:14">
      <c r="B739" s="29"/>
      <c r="C739" s="33"/>
      <c r="D739" s="34"/>
      <c r="E739" s="33"/>
      <c r="F739" s="32"/>
      <c r="G739" s="32"/>
      <c r="H739" s="32"/>
      <c r="I739" s="32"/>
      <c r="J739" s="32"/>
      <c r="K739" s="32"/>
      <c r="L739" s="32"/>
      <c r="M739" s="32"/>
      <c r="N739" s="32"/>
    </row>
    <row r="740" spans="2:14">
      <c r="B740" s="29"/>
      <c r="C740" s="33"/>
      <c r="D740" s="34"/>
      <c r="E740" s="33"/>
      <c r="F740" s="32"/>
      <c r="G740" s="32"/>
      <c r="H740" s="32"/>
      <c r="I740" s="32"/>
      <c r="J740" s="32"/>
      <c r="K740" s="32"/>
      <c r="L740" s="32"/>
      <c r="M740" s="32"/>
      <c r="N740" s="32"/>
    </row>
    <row r="741" spans="2:14">
      <c r="B741" s="29"/>
      <c r="C741" s="33"/>
      <c r="D741" s="34"/>
      <c r="E741" s="33"/>
      <c r="F741" s="32"/>
      <c r="G741" s="32"/>
      <c r="H741" s="32"/>
      <c r="I741" s="32"/>
      <c r="J741" s="32"/>
      <c r="K741" s="32"/>
      <c r="L741" s="32"/>
      <c r="M741" s="32"/>
      <c r="N741" s="32"/>
    </row>
    <row r="742" spans="2:14">
      <c r="B742" s="29"/>
      <c r="C742" s="33"/>
      <c r="D742" s="34"/>
      <c r="E742" s="33"/>
      <c r="F742" s="32"/>
      <c r="G742" s="32"/>
      <c r="H742" s="32"/>
      <c r="I742" s="32"/>
      <c r="J742" s="32"/>
      <c r="K742" s="32"/>
      <c r="L742" s="32"/>
      <c r="M742" s="32"/>
      <c r="N742" s="32"/>
    </row>
    <row r="743" spans="2:14">
      <c r="B743" s="29"/>
      <c r="C743" s="33"/>
      <c r="D743" s="34"/>
      <c r="E743" s="33"/>
      <c r="F743" s="32"/>
      <c r="G743" s="32"/>
      <c r="H743" s="32"/>
      <c r="I743" s="32"/>
      <c r="J743" s="32"/>
      <c r="K743" s="32"/>
      <c r="L743" s="32"/>
      <c r="M743" s="32"/>
      <c r="N743" s="32"/>
    </row>
    <row r="744" spans="2:14">
      <c r="B744" s="29"/>
      <c r="C744" s="33"/>
      <c r="D744" s="34"/>
      <c r="E744" s="33"/>
      <c r="F744" s="32"/>
      <c r="G744" s="32"/>
      <c r="H744" s="32"/>
      <c r="I744" s="32"/>
      <c r="J744" s="32"/>
      <c r="K744" s="32"/>
      <c r="L744" s="32"/>
      <c r="M744" s="32"/>
      <c r="N744" s="32"/>
    </row>
    <row r="745" spans="2:14">
      <c r="B745" s="29"/>
      <c r="C745" s="33"/>
      <c r="D745" s="34"/>
      <c r="E745" s="33"/>
      <c r="F745" s="32"/>
      <c r="G745" s="32"/>
      <c r="H745" s="32"/>
      <c r="I745" s="32"/>
      <c r="J745" s="32"/>
      <c r="K745" s="32"/>
      <c r="L745" s="32"/>
      <c r="M745" s="32"/>
      <c r="N745" s="32"/>
    </row>
    <row r="746" spans="2:14">
      <c r="B746" s="29"/>
      <c r="C746" s="33"/>
      <c r="D746" s="34"/>
      <c r="E746" s="33"/>
      <c r="F746" s="32"/>
      <c r="G746" s="32"/>
      <c r="H746" s="32"/>
      <c r="I746" s="32"/>
      <c r="J746" s="32"/>
      <c r="K746" s="32"/>
      <c r="L746" s="32"/>
      <c r="M746" s="32"/>
      <c r="N746" s="32"/>
    </row>
    <row r="747" spans="2:14">
      <c r="B747" s="29"/>
      <c r="C747" s="33"/>
      <c r="D747" s="34"/>
      <c r="E747" s="33"/>
      <c r="F747" s="32"/>
      <c r="G747" s="32"/>
      <c r="H747" s="32"/>
      <c r="I747" s="32"/>
      <c r="J747" s="32"/>
      <c r="K747" s="32"/>
      <c r="L747" s="32"/>
      <c r="M747" s="32"/>
      <c r="N747" s="32"/>
    </row>
    <row r="748" spans="2:14">
      <c r="B748" s="29"/>
      <c r="C748" s="33"/>
      <c r="D748" s="34"/>
      <c r="E748" s="33"/>
      <c r="F748" s="32"/>
      <c r="G748" s="32"/>
      <c r="H748" s="32"/>
      <c r="I748" s="32"/>
      <c r="J748" s="32"/>
      <c r="K748" s="32"/>
      <c r="L748" s="32"/>
      <c r="M748" s="32"/>
      <c r="N748" s="32"/>
    </row>
    <row r="749" spans="2:14">
      <c r="B749" s="29"/>
      <c r="C749" s="33"/>
      <c r="D749" s="34"/>
      <c r="E749" s="33"/>
      <c r="F749" s="32"/>
      <c r="G749" s="32"/>
      <c r="H749" s="32"/>
      <c r="I749" s="32"/>
      <c r="J749" s="32"/>
      <c r="K749" s="32"/>
      <c r="L749" s="32"/>
      <c r="M749" s="32"/>
      <c r="N749" s="32"/>
    </row>
    <row r="750" spans="2:14">
      <c r="B750" s="29"/>
      <c r="C750" s="33"/>
      <c r="D750" s="34"/>
      <c r="E750" s="33"/>
      <c r="F750" s="32"/>
      <c r="G750" s="32"/>
      <c r="H750" s="32"/>
      <c r="I750" s="32"/>
      <c r="J750" s="32"/>
      <c r="K750" s="32"/>
      <c r="L750" s="32"/>
      <c r="M750" s="32"/>
      <c r="N750" s="32"/>
    </row>
    <row r="751" spans="2:14">
      <c r="B751" s="29"/>
      <c r="C751" s="33"/>
      <c r="D751" s="34"/>
      <c r="E751" s="33"/>
      <c r="F751" s="32"/>
      <c r="G751" s="32"/>
      <c r="H751" s="32"/>
      <c r="I751" s="32"/>
      <c r="J751" s="32"/>
      <c r="K751" s="32"/>
      <c r="L751" s="32"/>
      <c r="M751" s="32"/>
      <c r="N751" s="32"/>
    </row>
    <row r="752" spans="2:14">
      <c r="B752" s="29"/>
      <c r="C752" s="33"/>
      <c r="D752" s="34"/>
      <c r="E752" s="33"/>
      <c r="F752" s="32"/>
      <c r="G752" s="32"/>
      <c r="H752" s="32"/>
      <c r="I752" s="32"/>
      <c r="J752" s="32"/>
      <c r="K752" s="32"/>
      <c r="L752" s="32"/>
      <c r="M752" s="32"/>
      <c r="N752" s="32"/>
    </row>
    <row r="753" spans="2:14">
      <c r="B753" s="29"/>
      <c r="C753" s="33"/>
      <c r="D753" s="34"/>
      <c r="E753" s="33"/>
      <c r="F753" s="32"/>
      <c r="G753" s="32"/>
      <c r="H753" s="32"/>
      <c r="I753" s="32"/>
      <c r="J753" s="32"/>
      <c r="K753" s="32"/>
      <c r="L753" s="32"/>
      <c r="M753" s="32"/>
      <c r="N753" s="32"/>
    </row>
    <row r="754" spans="2:14">
      <c r="B754" s="29"/>
      <c r="C754" s="33"/>
      <c r="D754" s="34"/>
      <c r="E754" s="33"/>
      <c r="F754" s="32"/>
      <c r="G754" s="32"/>
      <c r="H754" s="32"/>
      <c r="I754" s="32"/>
      <c r="J754" s="32"/>
      <c r="K754" s="32"/>
      <c r="L754" s="32"/>
      <c r="M754" s="32"/>
      <c r="N754" s="32"/>
    </row>
    <row r="755" spans="2:14">
      <c r="B755" s="29"/>
      <c r="C755" s="33"/>
      <c r="D755" s="34"/>
      <c r="E755" s="33"/>
      <c r="F755" s="32"/>
      <c r="G755" s="32"/>
      <c r="H755" s="32"/>
      <c r="I755" s="32"/>
      <c r="J755" s="32"/>
      <c r="K755" s="32"/>
      <c r="L755" s="32"/>
      <c r="M755" s="32"/>
      <c r="N755" s="32"/>
    </row>
    <row r="756" spans="2:14">
      <c r="B756" s="29"/>
      <c r="C756" s="33"/>
      <c r="D756" s="34"/>
      <c r="E756" s="33"/>
      <c r="F756" s="32"/>
      <c r="G756" s="32"/>
      <c r="H756" s="32"/>
      <c r="I756" s="32"/>
      <c r="J756" s="32"/>
      <c r="K756" s="32"/>
      <c r="L756" s="32"/>
      <c r="M756" s="32"/>
      <c r="N756" s="32"/>
    </row>
    <row r="757" spans="2:14">
      <c r="B757" s="29"/>
      <c r="C757" s="33"/>
      <c r="D757" s="34"/>
      <c r="E757" s="33"/>
      <c r="F757" s="32"/>
      <c r="G757" s="32"/>
      <c r="H757" s="32"/>
      <c r="I757" s="32"/>
      <c r="J757" s="32"/>
      <c r="K757" s="32"/>
      <c r="L757" s="32"/>
      <c r="M757" s="32"/>
      <c r="N757" s="32"/>
    </row>
    <row r="758" spans="2:14">
      <c r="B758" s="29"/>
      <c r="C758" s="33"/>
      <c r="D758" s="34"/>
      <c r="E758" s="33"/>
      <c r="F758" s="32"/>
      <c r="G758" s="32"/>
      <c r="H758" s="32"/>
      <c r="I758" s="32"/>
      <c r="J758" s="32"/>
      <c r="K758" s="32"/>
      <c r="L758" s="32"/>
      <c r="M758" s="32"/>
      <c r="N758" s="32"/>
    </row>
    <row r="759" spans="2:14">
      <c r="B759" s="29"/>
      <c r="C759" s="33"/>
      <c r="D759" s="34"/>
      <c r="E759" s="33"/>
      <c r="F759" s="32"/>
      <c r="G759" s="32"/>
      <c r="H759" s="32"/>
      <c r="I759" s="32"/>
      <c r="J759" s="32"/>
      <c r="K759" s="32"/>
      <c r="L759" s="32"/>
      <c r="M759" s="32"/>
      <c r="N759" s="32"/>
    </row>
    <row r="760" spans="2:14">
      <c r="B760" s="29"/>
      <c r="C760" s="33"/>
      <c r="D760" s="34"/>
      <c r="E760" s="33"/>
      <c r="F760" s="32"/>
      <c r="G760" s="32"/>
      <c r="H760" s="32"/>
      <c r="I760" s="32"/>
      <c r="J760" s="32"/>
      <c r="K760" s="32"/>
      <c r="L760" s="32"/>
      <c r="M760" s="32"/>
      <c r="N760" s="32"/>
    </row>
    <row r="761" spans="2:14">
      <c r="B761" s="29"/>
      <c r="C761" s="33"/>
      <c r="D761" s="34"/>
      <c r="E761" s="33"/>
      <c r="F761" s="32"/>
      <c r="G761" s="32"/>
      <c r="H761" s="32"/>
      <c r="I761" s="32"/>
      <c r="J761" s="32"/>
      <c r="K761" s="32"/>
      <c r="L761" s="32"/>
      <c r="M761" s="32"/>
      <c r="N761" s="32"/>
    </row>
    <row r="762" spans="2:14">
      <c r="B762" s="29"/>
      <c r="C762" s="33"/>
      <c r="D762" s="34"/>
      <c r="E762" s="33"/>
      <c r="F762" s="32"/>
      <c r="G762" s="32"/>
      <c r="H762" s="32"/>
      <c r="I762" s="32"/>
      <c r="J762" s="32"/>
      <c r="K762" s="32"/>
      <c r="L762" s="32"/>
      <c r="M762" s="32"/>
      <c r="N762" s="32"/>
    </row>
    <row r="763" spans="2:14">
      <c r="B763" s="29"/>
      <c r="C763" s="33"/>
      <c r="D763" s="34"/>
      <c r="E763" s="33"/>
      <c r="F763" s="32"/>
      <c r="G763" s="32"/>
      <c r="H763" s="32"/>
      <c r="I763" s="32"/>
      <c r="J763" s="32"/>
      <c r="K763" s="32"/>
      <c r="L763" s="32"/>
      <c r="M763" s="32"/>
      <c r="N763" s="32"/>
    </row>
    <row r="764" spans="2:14">
      <c r="B764" s="29"/>
      <c r="C764" s="33"/>
      <c r="D764" s="34"/>
      <c r="E764" s="33"/>
      <c r="F764" s="32"/>
      <c r="G764" s="32"/>
      <c r="H764" s="32"/>
      <c r="I764" s="32"/>
      <c r="J764" s="32"/>
      <c r="K764" s="32"/>
      <c r="L764" s="32"/>
      <c r="M764" s="32"/>
      <c r="N764" s="32"/>
    </row>
    <row r="765" spans="2:14">
      <c r="B765" s="29"/>
      <c r="C765" s="33"/>
      <c r="D765" s="34"/>
      <c r="E765" s="33"/>
      <c r="F765" s="32"/>
      <c r="G765" s="32"/>
      <c r="H765" s="32"/>
      <c r="I765" s="32"/>
      <c r="J765" s="32"/>
      <c r="K765" s="32"/>
      <c r="L765" s="32"/>
      <c r="M765" s="32"/>
      <c r="N765" s="32"/>
    </row>
    <row r="766" spans="2:14">
      <c r="B766" s="29"/>
      <c r="C766" s="33"/>
      <c r="D766" s="34"/>
      <c r="E766" s="33"/>
      <c r="F766" s="32"/>
      <c r="G766" s="32"/>
      <c r="H766" s="32"/>
      <c r="I766" s="32"/>
      <c r="J766" s="32"/>
      <c r="K766" s="32"/>
      <c r="L766" s="32"/>
      <c r="M766" s="32"/>
      <c r="N766" s="32"/>
    </row>
    <row r="767" spans="2:14">
      <c r="B767" s="29"/>
      <c r="C767" s="33"/>
      <c r="D767" s="34"/>
      <c r="E767" s="33"/>
      <c r="F767" s="32"/>
      <c r="G767" s="32"/>
      <c r="H767" s="32"/>
      <c r="I767" s="32"/>
      <c r="J767" s="32"/>
      <c r="K767" s="32"/>
      <c r="L767" s="32"/>
      <c r="M767" s="32"/>
      <c r="N767" s="32"/>
    </row>
    <row r="768" spans="2:14">
      <c r="B768" s="29"/>
      <c r="C768" s="33"/>
      <c r="D768" s="34"/>
      <c r="E768" s="33"/>
      <c r="F768" s="32"/>
      <c r="G768" s="32"/>
      <c r="H768" s="32"/>
      <c r="I768" s="32"/>
      <c r="J768" s="32"/>
      <c r="K768" s="32"/>
      <c r="L768" s="32"/>
      <c r="M768" s="32"/>
      <c r="N768" s="32"/>
    </row>
    <row r="769" spans="2:14">
      <c r="B769" s="29"/>
      <c r="C769" s="33"/>
      <c r="D769" s="34"/>
      <c r="E769" s="33"/>
      <c r="F769" s="32"/>
      <c r="G769" s="32"/>
      <c r="H769" s="32"/>
      <c r="I769" s="32"/>
      <c r="J769" s="32"/>
      <c r="K769" s="32"/>
      <c r="L769" s="32"/>
      <c r="M769" s="32"/>
      <c r="N769" s="32"/>
    </row>
    <row r="770" spans="2:14">
      <c r="B770" s="29"/>
      <c r="C770" s="33"/>
      <c r="D770" s="34"/>
      <c r="E770" s="33"/>
      <c r="F770" s="32"/>
      <c r="G770" s="32"/>
      <c r="H770" s="32"/>
      <c r="I770" s="32"/>
      <c r="J770" s="32"/>
      <c r="K770" s="32"/>
      <c r="L770" s="32"/>
      <c r="M770" s="32"/>
      <c r="N770" s="32"/>
    </row>
    <row r="771" spans="2:14">
      <c r="B771" s="29"/>
      <c r="C771" s="33"/>
      <c r="D771" s="34"/>
      <c r="E771" s="33"/>
      <c r="F771" s="32"/>
      <c r="G771" s="32"/>
      <c r="H771" s="32"/>
      <c r="I771" s="32"/>
      <c r="J771" s="32"/>
      <c r="K771" s="32"/>
      <c r="L771" s="32"/>
      <c r="M771" s="32"/>
      <c r="N771" s="32"/>
    </row>
    <row r="772" spans="2:14">
      <c r="B772" s="29"/>
      <c r="C772" s="33"/>
      <c r="D772" s="34"/>
      <c r="E772" s="33"/>
      <c r="F772" s="32"/>
      <c r="G772" s="32"/>
      <c r="H772" s="32"/>
      <c r="I772" s="32"/>
      <c r="J772" s="32"/>
      <c r="K772" s="32"/>
      <c r="L772" s="32"/>
      <c r="M772" s="32"/>
      <c r="N772" s="32"/>
    </row>
    <row r="773" spans="2:14">
      <c r="B773" s="29"/>
      <c r="C773" s="33"/>
      <c r="D773" s="34"/>
      <c r="E773" s="33"/>
      <c r="F773" s="32"/>
      <c r="G773" s="32"/>
      <c r="H773" s="32"/>
      <c r="I773" s="32"/>
      <c r="J773" s="32"/>
      <c r="K773" s="32"/>
      <c r="L773" s="32"/>
      <c r="M773" s="32"/>
      <c r="N773" s="32"/>
    </row>
    <row r="774" spans="2:14">
      <c r="B774" s="29"/>
      <c r="C774" s="33"/>
      <c r="D774" s="34"/>
      <c r="E774" s="33"/>
      <c r="F774" s="32"/>
      <c r="G774" s="32"/>
      <c r="H774" s="32"/>
      <c r="I774" s="32"/>
      <c r="J774" s="32"/>
      <c r="K774" s="32"/>
      <c r="L774" s="32"/>
      <c r="M774" s="32"/>
      <c r="N774" s="32"/>
    </row>
    <row r="775" spans="2:14">
      <c r="B775" s="29"/>
      <c r="C775" s="33"/>
      <c r="D775" s="34"/>
      <c r="E775" s="33"/>
      <c r="F775" s="32"/>
      <c r="G775" s="32"/>
      <c r="H775" s="32"/>
      <c r="I775" s="32"/>
      <c r="J775" s="32"/>
      <c r="K775" s="32"/>
      <c r="L775" s="32"/>
      <c r="M775" s="32"/>
      <c r="N775" s="32"/>
    </row>
    <row r="776" spans="2:14">
      <c r="B776" s="29"/>
      <c r="C776" s="33"/>
      <c r="D776" s="34"/>
      <c r="E776" s="33"/>
      <c r="F776" s="32"/>
      <c r="G776" s="32"/>
      <c r="H776" s="32"/>
      <c r="I776" s="32"/>
      <c r="J776" s="32"/>
      <c r="K776" s="32"/>
      <c r="L776" s="32"/>
      <c r="M776" s="32"/>
      <c r="N776" s="32"/>
    </row>
    <row r="777" spans="2:14">
      <c r="B777" s="29"/>
      <c r="C777" s="33"/>
      <c r="D777" s="34"/>
      <c r="E777" s="33"/>
      <c r="F777" s="32"/>
      <c r="G777" s="32"/>
      <c r="H777" s="32"/>
      <c r="I777" s="32"/>
      <c r="J777" s="32"/>
      <c r="K777" s="32"/>
      <c r="L777" s="32"/>
      <c r="M777" s="32"/>
      <c r="N777" s="32"/>
    </row>
    <row r="778" spans="2:14">
      <c r="B778" s="29"/>
      <c r="C778" s="33"/>
      <c r="D778" s="34"/>
      <c r="E778" s="33"/>
      <c r="F778" s="32"/>
      <c r="G778" s="32"/>
      <c r="H778" s="32"/>
      <c r="I778" s="32"/>
      <c r="J778" s="32"/>
      <c r="K778" s="32"/>
      <c r="L778" s="32"/>
      <c r="M778" s="32"/>
      <c r="N778" s="32"/>
    </row>
    <row r="779" spans="2:14">
      <c r="B779" s="29"/>
      <c r="C779" s="33"/>
      <c r="D779" s="34"/>
      <c r="E779" s="33"/>
      <c r="F779" s="32"/>
      <c r="G779" s="32"/>
      <c r="H779" s="32"/>
      <c r="I779" s="32"/>
      <c r="J779" s="32"/>
      <c r="K779" s="32"/>
      <c r="L779" s="32"/>
      <c r="M779" s="32"/>
      <c r="N779" s="32"/>
    </row>
    <row r="780" spans="2:14">
      <c r="B780" s="29"/>
      <c r="C780" s="33"/>
      <c r="D780" s="34"/>
      <c r="E780" s="33"/>
      <c r="F780" s="32"/>
      <c r="G780" s="32"/>
      <c r="H780" s="32"/>
      <c r="I780" s="32"/>
      <c r="J780" s="32"/>
      <c r="K780" s="32"/>
      <c r="L780" s="32"/>
      <c r="M780" s="32"/>
      <c r="N780" s="32"/>
    </row>
    <row r="781" spans="2:14">
      <c r="B781" s="29"/>
      <c r="C781" s="33"/>
      <c r="D781" s="34"/>
      <c r="E781" s="33"/>
      <c r="F781" s="32"/>
      <c r="G781" s="32"/>
      <c r="H781" s="32"/>
      <c r="I781" s="32"/>
      <c r="J781" s="32"/>
      <c r="K781" s="32"/>
      <c r="L781" s="32"/>
      <c r="M781" s="32"/>
      <c r="N781" s="32"/>
    </row>
    <row r="782" spans="2:14">
      <c r="B782" s="29"/>
      <c r="C782" s="33"/>
      <c r="D782" s="34"/>
      <c r="E782" s="33"/>
      <c r="F782" s="32"/>
      <c r="G782" s="32"/>
      <c r="H782" s="32"/>
      <c r="I782" s="32"/>
      <c r="J782" s="32"/>
      <c r="K782" s="32"/>
      <c r="L782" s="32"/>
      <c r="M782" s="32"/>
      <c r="N782" s="32"/>
    </row>
    <row r="783" spans="2:14">
      <c r="B783" s="29"/>
      <c r="C783" s="33"/>
      <c r="D783" s="34"/>
      <c r="E783" s="33"/>
      <c r="F783" s="32"/>
      <c r="G783" s="32"/>
      <c r="H783" s="32"/>
      <c r="I783" s="32"/>
      <c r="J783" s="32"/>
      <c r="K783" s="32"/>
      <c r="L783" s="32"/>
      <c r="M783" s="32"/>
      <c r="N783" s="32"/>
    </row>
    <row r="784" spans="2:14">
      <c r="B784" s="29"/>
      <c r="C784" s="33"/>
      <c r="D784" s="34"/>
      <c r="E784" s="33"/>
      <c r="F784" s="32"/>
      <c r="G784" s="32"/>
      <c r="H784" s="32"/>
      <c r="I784" s="32"/>
      <c r="J784" s="32"/>
      <c r="K784" s="32"/>
      <c r="L784" s="32"/>
      <c r="M784" s="32"/>
      <c r="N784" s="32"/>
    </row>
    <row r="785" spans="2:14">
      <c r="B785" s="29"/>
      <c r="C785" s="33"/>
      <c r="D785" s="34"/>
      <c r="E785" s="33"/>
      <c r="F785" s="32"/>
      <c r="G785" s="32"/>
      <c r="H785" s="32"/>
      <c r="I785" s="32"/>
      <c r="J785" s="32"/>
      <c r="K785" s="32"/>
      <c r="L785" s="32"/>
      <c r="M785" s="32"/>
      <c r="N785" s="32"/>
    </row>
    <row r="786" spans="2:14">
      <c r="B786" s="29"/>
      <c r="C786" s="33"/>
      <c r="D786" s="34"/>
      <c r="E786" s="33"/>
      <c r="F786" s="32"/>
      <c r="G786" s="32"/>
      <c r="H786" s="32"/>
      <c r="I786" s="32"/>
      <c r="J786" s="32"/>
      <c r="K786" s="32"/>
      <c r="L786" s="32"/>
      <c r="M786" s="32"/>
      <c r="N786" s="32"/>
    </row>
    <row r="787" spans="2:14">
      <c r="B787" s="29"/>
      <c r="C787" s="33"/>
      <c r="D787" s="34"/>
      <c r="E787" s="33"/>
      <c r="F787" s="32"/>
      <c r="G787" s="32"/>
      <c r="H787" s="32"/>
      <c r="I787" s="32"/>
      <c r="J787" s="32"/>
      <c r="K787" s="32"/>
      <c r="L787" s="32"/>
      <c r="M787" s="32"/>
      <c r="N787" s="32"/>
    </row>
    <row r="788" spans="2:14">
      <c r="B788" s="29"/>
      <c r="C788" s="33"/>
      <c r="D788" s="34"/>
      <c r="E788" s="33"/>
      <c r="F788" s="32"/>
      <c r="G788" s="32"/>
      <c r="H788" s="32"/>
      <c r="I788" s="32"/>
      <c r="J788" s="32"/>
      <c r="K788" s="32"/>
      <c r="L788" s="32"/>
      <c r="M788" s="32"/>
      <c r="N788" s="32"/>
    </row>
    <row r="789" spans="2:14">
      <c r="B789" s="29"/>
      <c r="C789" s="33"/>
      <c r="D789" s="34"/>
      <c r="E789" s="33"/>
      <c r="F789" s="32"/>
      <c r="G789" s="32"/>
      <c r="H789" s="32"/>
      <c r="I789" s="32"/>
      <c r="J789" s="32"/>
      <c r="K789" s="32"/>
      <c r="L789" s="32"/>
      <c r="M789" s="32"/>
      <c r="N789" s="32"/>
    </row>
    <row r="790" spans="2:14">
      <c r="B790" s="29"/>
      <c r="C790" s="33"/>
      <c r="D790" s="34"/>
      <c r="E790" s="33"/>
      <c r="F790" s="32"/>
      <c r="G790" s="32"/>
      <c r="H790" s="32"/>
      <c r="I790" s="32"/>
      <c r="J790" s="32"/>
      <c r="K790" s="32"/>
      <c r="L790" s="32"/>
      <c r="M790" s="32"/>
      <c r="N790" s="32"/>
    </row>
    <row r="791" spans="2:14">
      <c r="B791" s="29"/>
      <c r="C791" s="33"/>
      <c r="D791" s="34"/>
      <c r="E791" s="33"/>
      <c r="F791" s="32"/>
      <c r="G791" s="32"/>
      <c r="H791" s="32"/>
      <c r="I791" s="32"/>
      <c r="J791" s="32"/>
      <c r="K791" s="32"/>
      <c r="L791" s="32"/>
      <c r="M791" s="32"/>
      <c r="N791" s="32"/>
    </row>
    <row r="792" spans="2:14">
      <c r="B792" s="29"/>
      <c r="C792" s="33"/>
      <c r="D792" s="34"/>
      <c r="E792" s="33"/>
      <c r="F792" s="32"/>
      <c r="G792" s="32"/>
      <c r="H792" s="32"/>
      <c r="I792" s="32"/>
      <c r="J792" s="32"/>
      <c r="K792" s="32"/>
      <c r="L792" s="32"/>
      <c r="M792" s="32"/>
      <c r="N792" s="32"/>
    </row>
    <row r="793" spans="2:14">
      <c r="B793" s="29"/>
      <c r="C793" s="33"/>
      <c r="D793" s="34"/>
      <c r="E793" s="33"/>
      <c r="F793" s="32"/>
      <c r="G793" s="32"/>
      <c r="H793" s="32"/>
      <c r="I793" s="32"/>
      <c r="J793" s="32"/>
      <c r="K793" s="32"/>
      <c r="L793" s="32"/>
      <c r="M793" s="32"/>
      <c r="N793" s="32"/>
    </row>
    <row r="794" spans="2:14">
      <c r="B794" s="29"/>
      <c r="C794" s="33"/>
      <c r="D794" s="34"/>
      <c r="E794" s="33"/>
      <c r="F794" s="32"/>
      <c r="G794" s="32"/>
      <c r="H794" s="32"/>
      <c r="I794" s="32"/>
      <c r="J794" s="32"/>
      <c r="K794" s="32"/>
      <c r="L794" s="32"/>
      <c r="M794" s="32"/>
      <c r="N794" s="32"/>
    </row>
    <row r="795" spans="2:14">
      <c r="B795" s="29"/>
      <c r="C795" s="33"/>
      <c r="D795" s="34"/>
      <c r="E795" s="33"/>
      <c r="F795" s="32"/>
      <c r="G795" s="32"/>
      <c r="H795" s="32"/>
      <c r="I795" s="32"/>
      <c r="J795" s="32"/>
      <c r="K795" s="32"/>
      <c r="L795" s="32"/>
      <c r="M795" s="32"/>
      <c r="N795" s="32"/>
    </row>
    <row r="796" spans="2:14">
      <c r="B796" s="29"/>
      <c r="C796" s="33"/>
      <c r="D796" s="34"/>
      <c r="E796" s="33"/>
      <c r="F796" s="32"/>
      <c r="G796" s="32"/>
      <c r="H796" s="32"/>
      <c r="I796" s="32"/>
      <c r="J796" s="32"/>
      <c r="K796" s="32"/>
      <c r="L796" s="32"/>
      <c r="M796" s="32"/>
      <c r="N796" s="32"/>
    </row>
    <row r="797" spans="2:14">
      <c r="B797" s="29"/>
      <c r="C797" s="33"/>
      <c r="D797" s="34"/>
      <c r="E797" s="33"/>
      <c r="F797" s="32"/>
      <c r="G797" s="32"/>
      <c r="H797" s="32"/>
      <c r="I797" s="32"/>
      <c r="J797" s="32"/>
      <c r="K797" s="32"/>
      <c r="L797" s="32"/>
      <c r="M797" s="32"/>
      <c r="N797" s="32"/>
    </row>
    <row r="798" spans="2:14">
      <c r="B798" s="29"/>
      <c r="C798" s="33"/>
      <c r="D798" s="34"/>
      <c r="E798" s="33"/>
      <c r="F798" s="32"/>
      <c r="G798" s="32"/>
      <c r="H798" s="32"/>
      <c r="I798" s="32"/>
      <c r="J798" s="32"/>
      <c r="K798" s="32"/>
      <c r="L798" s="32"/>
      <c r="M798" s="32"/>
      <c r="N798" s="32"/>
    </row>
    <row r="799" spans="2:14">
      <c r="B799" s="29"/>
      <c r="C799" s="33"/>
      <c r="D799" s="34"/>
      <c r="E799" s="33"/>
      <c r="F799" s="32"/>
      <c r="G799" s="32"/>
      <c r="H799" s="32"/>
      <c r="I799" s="32"/>
      <c r="J799" s="32"/>
      <c r="K799" s="32"/>
      <c r="L799" s="32"/>
      <c r="M799" s="32"/>
      <c r="N799" s="32"/>
    </row>
    <row r="800" spans="2:14">
      <c r="B800" s="29"/>
      <c r="C800" s="33"/>
      <c r="D800" s="34"/>
      <c r="E800" s="33"/>
      <c r="F800" s="32"/>
      <c r="G800" s="32"/>
      <c r="H800" s="32"/>
      <c r="I800" s="32"/>
      <c r="J800" s="32"/>
      <c r="K800" s="32"/>
      <c r="L800" s="32"/>
      <c r="M800" s="32"/>
      <c r="N800" s="32"/>
    </row>
    <row r="801" spans="2:14">
      <c r="B801" s="29"/>
      <c r="C801" s="33"/>
      <c r="D801" s="34"/>
      <c r="E801" s="33"/>
      <c r="F801" s="32"/>
      <c r="G801" s="32"/>
      <c r="H801" s="32"/>
      <c r="I801" s="32"/>
      <c r="J801" s="32"/>
      <c r="K801" s="32"/>
      <c r="L801" s="32"/>
      <c r="M801" s="32"/>
      <c r="N801" s="32"/>
    </row>
    <row r="802" spans="2:14">
      <c r="B802" s="29"/>
      <c r="C802" s="33"/>
      <c r="D802" s="34"/>
      <c r="E802" s="33"/>
      <c r="F802" s="32"/>
      <c r="G802" s="32"/>
      <c r="H802" s="32"/>
      <c r="I802" s="32"/>
      <c r="J802" s="32"/>
      <c r="K802" s="32"/>
      <c r="L802" s="32"/>
      <c r="M802" s="32"/>
      <c r="N802" s="32"/>
    </row>
    <row r="803" spans="2:14">
      <c r="B803" s="29"/>
      <c r="C803" s="33"/>
      <c r="D803" s="34"/>
      <c r="E803" s="33"/>
      <c r="F803" s="32"/>
      <c r="G803" s="32"/>
      <c r="H803" s="32"/>
      <c r="I803" s="32"/>
      <c r="J803" s="32"/>
      <c r="K803" s="32"/>
      <c r="L803" s="32"/>
      <c r="M803" s="32"/>
      <c r="N803" s="32"/>
    </row>
    <row r="804" spans="2:14">
      <c r="B804" s="29"/>
      <c r="C804" s="33"/>
      <c r="D804" s="34"/>
      <c r="E804" s="33"/>
      <c r="F804" s="32"/>
      <c r="G804" s="32"/>
      <c r="H804" s="32"/>
      <c r="I804" s="32"/>
      <c r="J804" s="32"/>
      <c r="K804" s="32"/>
      <c r="L804" s="32"/>
      <c r="M804" s="32"/>
      <c r="N804" s="32"/>
    </row>
    <row r="805" spans="2:14">
      <c r="B805" s="29"/>
      <c r="C805" s="33"/>
      <c r="D805" s="34"/>
      <c r="E805" s="33"/>
      <c r="F805" s="32"/>
      <c r="G805" s="32"/>
      <c r="H805" s="32"/>
      <c r="I805" s="32"/>
      <c r="J805" s="32"/>
      <c r="K805" s="32"/>
      <c r="L805" s="32"/>
      <c r="M805" s="32"/>
      <c r="N805" s="32"/>
    </row>
    <row r="806" spans="2:14">
      <c r="B806" s="29"/>
      <c r="C806" s="33"/>
      <c r="D806" s="34"/>
      <c r="E806" s="33"/>
      <c r="F806" s="32"/>
      <c r="G806" s="32"/>
      <c r="H806" s="32"/>
      <c r="I806" s="32"/>
      <c r="J806" s="32"/>
      <c r="K806" s="32"/>
      <c r="L806" s="32"/>
      <c r="M806" s="32"/>
      <c r="N806" s="32"/>
    </row>
    <row r="807" spans="2:14">
      <c r="B807" s="29"/>
      <c r="C807" s="33"/>
      <c r="D807" s="34"/>
      <c r="E807" s="33"/>
      <c r="F807" s="32"/>
      <c r="G807" s="32"/>
      <c r="H807" s="32"/>
      <c r="I807" s="32"/>
      <c r="J807" s="32"/>
      <c r="K807" s="32"/>
      <c r="L807" s="32"/>
      <c r="M807" s="32"/>
      <c r="N807" s="32"/>
    </row>
    <row r="808" spans="2:14">
      <c r="B808" s="29"/>
      <c r="C808" s="33"/>
      <c r="D808" s="34"/>
      <c r="E808" s="33"/>
      <c r="F808" s="32"/>
      <c r="G808" s="32"/>
      <c r="H808" s="32"/>
      <c r="I808" s="32"/>
      <c r="J808" s="32"/>
      <c r="K808" s="32"/>
      <c r="L808" s="32"/>
      <c r="M808" s="32"/>
      <c r="N808" s="32"/>
    </row>
    <row r="809" spans="2:14">
      <c r="B809" s="29"/>
      <c r="C809" s="33"/>
      <c r="D809" s="34"/>
      <c r="E809" s="33"/>
      <c r="F809" s="32"/>
      <c r="G809" s="32"/>
      <c r="H809" s="32"/>
      <c r="I809" s="32"/>
      <c r="J809" s="32"/>
      <c r="K809" s="32"/>
      <c r="L809" s="32"/>
      <c r="M809" s="32"/>
      <c r="N809" s="32"/>
    </row>
    <row r="810" spans="2:14">
      <c r="B810" s="29"/>
      <c r="C810" s="33"/>
      <c r="D810" s="34"/>
      <c r="E810" s="33"/>
      <c r="F810" s="32"/>
      <c r="G810" s="32"/>
      <c r="H810" s="32"/>
      <c r="I810" s="32"/>
      <c r="J810" s="32"/>
      <c r="K810" s="32"/>
      <c r="L810" s="32"/>
      <c r="M810" s="32"/>
      <c r="N810" s="32"/>
    </row>
    <row r="811" spans="2:14">
      <c r="B811" s="29"/>
      <c r="C811" s="33"/>
      <c r="D811" s="34"/>
      <c r="E811" s="33"/>
      <c r="F811" s="32"/>
      <c r="G811" s="32"/>
      <c r="H811" s="32"/>
      <c r="I811" s="32"/>
      <c r="J811" s="32"/>
      <c r="K811" s="32"/>
      <c r="L811" s="32"/>
      <c r="M811" s="32"/>
      <c r="N811" s="32"/>
    </row>
    <row r="812" spans="2:14">
      <c r="B812" s="29"/>
      <c r="C812" s="33"/>
      <c r="D812" s="34"/>
      <c r="E812" s="33"/>
      <c r="F812" s="32"/>
      <c r="G812" s="32"/>
      <c r="H812" s="32"/>
      <c r="I812" s="32"/>
      <c r="J812" s="32"/>
      <c r="K812" s="32"/>
      <c r="L812" s="32"/>
      <c r="M812" s="32"/>
      <c r="N812" s="32"/>
    </row>
    <row r="813" spans="2:14">
      <c r="B813" s="29"/>
      <c r="C813" s="33"/>
      <c r="D813" s="34"/>
      <c r="E813" s="33"/>
      <c r="F813" s="32"/>
      <c r="G813" s="32"/>
      <c r="H813" s="32"/>
      <c r="I813" s="32"/>
      <c r="J813" s="32"/>
      <c r="K813" s="32"/>
      <c r="L813" s="32"/>
      <c r="M813" s="32"/>
      <c r="N813" s="32"/>
    </row>
    <row r="814" spans="2:14">
      <c r="B814" s="29"/>
      <c r="C814" s="33"/>
      <c r="D814" s="34"/>
      <c r="E814" s="33"/>
      <c r="F814" s="32"/>
      <c r="G814" s="32"/>
      <c r="H814" s="32"/>
      <c r="I814" s="32"/>
      <c r="J814" s="32"/>
      <c r="K814" s="32"/>
      <c r="L814" s="32"/>
      <c r="M814" s="32"/>
      <c r="N814" s="32"/>
    </row>
    <row r="815" spans="2:14">
      <c r="B815" s="29"/>
      <c r="C815" s="33"/>
      <c r="D815" s="34"/>
      <c r="E815" s="33"/>
      <c r="F815" s="32"/>
      <c r="G815" s="32"/>
      <c r="H815" s="32"/>
      <c r="I815" s="32"/>
      <c r="J815" s="32"/>
      <c r="K815" s="32"/>
      <c r="L815" s="32"/>
      <c r="M815" s="32"/>
      <c r="N815" s="32"/>
    </row>
    <row r="816" spans="2:14">
      <c r="B816" s="29"/>
      <c r="C816" s="33"/>
      <c r="D816" s="34"/>
      <c r="E816" s="33"/>
      <c r="F816" s="32"/>
      <c r="G816" s="32"/>
      <c r="H816" s="32"/>
      <c r="I816" s="32"/>
      <c r="J816" s="32"/>
      <c r="K816" s="32"/>
      <c r="L816" s="32"/>
      <c r="M816" s="32"/>
      <c r="N816" s="32"/>
    </row>
    <row r="817" spans="2:14">
      <c r="B817" s="29"/>
      <c r="C817" s="33"/>
      <c r="D817" s="34"/>
      <c r="E817" s="33"/>
      <c r="F817" s="32"/>
      <c r="G817" s="32"/>
      <c r="H817" s="32"/>
      <c r="I817" s="32"/>
      <c r="J817" s="32"/>
      <c r="K817" s="32"/>
      <c r="L817" s="32"/>
      <c r="M817" s="32"/>
      <c r="N817" s="32"/>
    </row>
    <row r="818" spans="2:14">
      <c r="B818" s="29"/>
      <c r="C818" s="33"/>
      <c r="D818" s="34"/>
      <c r="E818" s="33"/>
      <c r="F818" s="32"/>
      <c r="G818" s="32"/>
      <c r="H818" s="32"/>
      <c r="I818" s="32"/>
      <c r="J818" s="32"/>
      <c r="K818" s="32"/>
      <c r="L818" s="32"/>
      <c r="M818" s="32"/>
      <c r="N818" s="32"/>
    </row>
    <row r="819" spans="2:14">
      <c r="B819" s="29"/>
      <c r="C819" s="33"/>
      <c r="D819" s="34"/>
      <c r="E819" s="33"/>
      <c r="F819" s="32"/>
      <c r="G819" s="32"/>
      <c r="H819" s="32"/>
      <c r="I819" s="32"/>
      <c r="J819" s="32"/>
      <c r="K819" s="32"/>
      <c r="L819" s="32"/>
      <c r="M819" s="32"/>
      <c r="N819" s="32"/>
    </row>
    <row r="820" spans="2:14">
      <c r="B820" s="29"/>
      <c r="C820" s="33"/>
      <c r="D820" s="34"/>
      <c r="E820" s="33"/>
      <c r="F820" s="32"/>
      <c r="G820" s="32"/>
      <c r="H820" s="32"/>
      <c r="I820" s="32"/>
      <c r="J820" s="32"/>
      <c r="K820" s="32"/>
      <c r="L820" s="32"/>
      <c r="M820" s="32"/>
      <c r="N820" s="32"/>
    </row>
    <row r="821" spans="2:14">
      <c r="B821" s="29"/>
      <c r="C821" s="33"/>
      <c r="D821" s="34"/>
      <c r="E821" s="33"/>
      <c r="F821" s="32"/>
      <c r="G821" s="32"/>
      <c r="H821" s="32"/>
      <c r="I821" s="32"/>
      <c r="J821" s="32"/>
      <c r="K821" s="32"/>
      <c r="L821" s="32"/>
      <c r="M821" s="32"/>
      <c r="N821" s="32"/>
    </row>
    <row r="822" spans="2:14">
      <c r="B822" s="29"/>
      <c r="C822" s="33"/>
      <c r="D822" s="34"/>
      <c r="E822" s="33"/>
      <c r="F822" s="32"/>
      <c r="G822" s="32"/>
      <c r="H822" s="32"/>
      <c r="I822" s="32"/>
      <c r="J822" s="32"/>
      <c r="K822" s="32"/>
      <c r="L822" s="32"/>
      <c r="M822" s="32"/>
      <c r="N822" s="32"/>
    </row>
    <row r="823" spans="2:14">
      <c r="B823" s="29"/>
      <c r="C823" s="33"/>
      <c r="D823" s="34"/>
      <c r="E823" s="33"/>
      <c r="F823" s="32"/>
      <c r="G823" s="32"/>
      <c r="H823" s="32"/>
      <c r="I823" s="32"/>
      <c r="J823" s="32"/>
      <c r="K823" s="32"/>
      <c r="L823" s="32"/>
      <c r="M823" s="32"/>
      <c r="N823" s="32"/>
    </row>
    <row r="824" spans="2:14">
      <c r="B824" s="29"/>
      <c r="C824" s="33"/>
      <c r="D824" s="34"/>
      <c r="E824" s="33"/>
      <c r="F824" s="32"/>
      <c r="G824" s="32"/>
      <c r="H824" s="32"/>
      <c r="I824" s="32"/>
      <c r="J824" s="32"/>
      <c r="K824" s="32"/>
      <c r="L824" s="32"/>
      <c r="M824" s="32"/>
      <c r="N824" s="32"/>
    </row>
    <row r="825" spans="2:14">
      <c r="B825" s="29"/>
      <c r="C825" s="33"/>
      <c r="D825" s="34"/>
      <c r="E825" s="33"/>
      <c r="F825" s="32"/>
      <c r="G825" s="32"/>
      <c r="H825" s="32"/>
      <c r="I825" s="32"/>
      <c r="J825" s="32"/>
      <c r="K825" s="32"/>
      <c r="L825" s="32"/>
      <c r="M825" s="32"/>
      <c r="N825" s="32"/>
    </row>
    <row r="826" spans="2:14">
      <c r="B826" s="29"/>
      <c r="C826" s="33"/>
      <c r="D826" s="34"/>
      <c r="E826" s="33"/>
      <c r="F826" s="32"/>
      <c r="G826" s="32"/>
      <c r="H826" s="32"/>
      <c r="I826" s="32"/>
      <c r="J826" s="32"/>
      <c r="K826" s="32"/>
      <c r="L826" s="32"/>
      <c r="M826" s="32"/>
      <c r="N826" s="32"/>
    </row>
    <row r="827" spans="2:14">
      <c r="B827" s="29"/>
      <c r="C827" s="33"/>
      <c r="D827" s="34"/>
      <c r="E827" s="33"/>
      <c r="F827" s="32"/>
      <c r="G827" s="32"/>
      <c r="H827" s="32"/>
      <c r="I827" s="32"/>
      <c r="J827" s="32"/>
      <c r="K827" s="32"/>
      <c r="L827" s="32"/>
      <c r="M827" s="32"/>
      <c r="N827" s="32"/>
    </row>
    <row r="828" spans="2:14">
      <c r="B828" s="29"/>
      <c r="C828" s="33"/>
      <c r="D828" s="34"/>
      <c r="E828" s="33"/>
      <c r="F828" s="32"/>
      <c r="G828" s="32"/>
      <c r="H828" s="32"/>
      <c r="I828" s="32"/>
      <c r="J828" s="32"/>
      <c r="K828" s="32"/>
      <c r="L828" s="32"/>
      <c r="M828" s="32"/>
      <c r="N828" s="32"/>
    </row>
    <row r="829" spans="2:14">
      <c r="B829" s="29"/>
      <c r="C829" s="33"/>
      <c r="D829" s="34"/>
      <c r="E829" s="33"/>
      <c r="F829" s="32"/>
      <c r="G829" s="32"/>
      <c r="H829" s="32"/>
      <c r="I829" s="32"/>
      <c r="J829" s="32"/>
      <c r="K829" s="32"/>
      <c r="L829" s="32"/>
      <c r="M829" s="32"/>
      <c r="N829" s="32"/>
    </row>
    <row r="830" spans="2:14">
      <c r="B830" s="29"/>
      <c r="C830" s="33"/>
      <c r="D830" s="34"/>
      <c r="E830" s="33"/>
      <c r="F830" s="32"/>
      <c r="G830" s="32"/>
      <c r="H830" s="32"/>
      <c r="I830" s="32"/>
      <c r="J830" s="32"/>
      <c r="K830" s="32"/>
      <c r="L830" s="32"/>
      <c r="M830" s="32"/>
      <c r="N830" s="32"/>
    </row>
    <row r="831" spans="2:14">
      <c r="B831" s="29"/>
      <c r="C831" s="33"/>
      <c r="D831" s="34"/>
      <c r="E831" s="33"/>
      <c r="F831" s="32"/>
      <c r="G831" s="32"/>
      <c r="H831" s="32"/>
      <c r="I831" s="32"/>
      <c r="J831" s="32"/>
      <c r="K831" s="32"/>
      <c r="L831" s="32"/>
      <c r="M831" s="32"/>
      <c r="N831" s="32"/>
    </row>
    <row r="832" spans="2:14">
      <c r="B832" s="29"/>
      <c r="C832" s="33"/>
      <c r="D832" s="34"/>
      <c r="E832" s="33"/>
      <c r="F832" s="32"/>
      <c r="G832" s="32"/>
      <c r="H832" s="32"/>
      <c r="I832" s="32"/>
      <c r="J832" s="32"/>
      <c r="K832" s="32"/>
      <c r="L832" s="32"/>
      <c r="M832" s="32"/>
      <c r="N832" s="32"/>
    </row>
    <row r="833" spans="2:14">
      <c r="B833" s="29"/>
      <c r="C833" s="33"/>
      <c r="D833" s="34"/>
      <c r="E833" s="33"/>
      <c r="F833" s="32"/>
      <c r="G833" s="32"/>
      <c r="H833" s="32"/>
      <c r="I833" s="32"/>
      <c r="J833" s="32"/>
      <c r="K833" s="32"/>
      <c r="L833" s="32"/>
      <c r="M833" s="32"/>
      <c r="N833" s="32"/>
    </row>
    <row r="834" spans="2:14">
      <c r="B834" s="29"/>
      <c r="C834" s="33"/>
      <c r="D834" s="34"/>
      <c r="E834" s="33"/>
      <c r="F834" s="32"/>
      <c r="G834" s="32"/>
      <c r="H834" s="32"/>
      <c r="I834" s="32"/>
      <c r="J834" s="32"/>
      <c r="K834" s="32"/>
      <c r="L834" s="32"/>
      <c r="M834" s="32"/>
      <c r="N834" s="32"/>
    </row>
    <row r="835" spans="2:14">
      <c r="B835" s="29"/>
      <c r="C835" s="33"/>
      <c r="D835" s="34"/>
      <c r="E835" s="33"/>
      <c r="F835" s="32"/>
      <c r="G835" s="32"/>
      <c r="H835" s="32"/>
      <c r="I835" s="32"/>
      <c r="J835" s="32"/>
      <c r="K835" s="32"/>
      <c r="L835" s="32"/>
      <c r="M835" s="32"/>
      <c r="N835" s="32"/>
    </row>
    <row r="836" spans="2:14">
      <c r="B836" s="29"/>
      <c r="C836" s="33"/>
      <c r="D836" s="34"/>
      <c r="E836" s="33"/>
      <c r="F836" s="32"/>
      <c r="G836" s="32"/>
      <c r="H836" s="32"/>
      <c r="I836" s="32"/>
      <c r="J836" s="32"/>
      <c r="K836" s="32"/>
      <c r="L836" s="32"/>
      <c r="M836" s="32"/>
      <c r="N836" s="32"/>
    </row>
    <row r="837" spans="2:14">
      <c r="B837" s="29"/>
      <c r="C837" s="33"/>
      <c r="D837" s="34"/>
      <c r="E837" s="33"/>
      <c r="F837" s="32"/>
      <c r="G837" s="32"/>
      <c r="H837" s="32"/>
      <c r="I837" s="32"/>
      <c r="J837" s="32"/>
      <c r="K837" s="32"/>
      <c r="L837" s="32"/>
      <c r="M837" s="32"/>
      <c r="N837" s="32"/>
    </row>
    <row r="838" spans="2:14">
      <c r="B838" s="29"/>
      <c r="C838" s="33"/>
      <c r="D838" s="34"/>
      <c r="E838" s="33"/>
      <c r="F838" s="32"/>
      <c r="G838" s="32"/>
      <c r="H838" s="32"/>
      <c r="I838" s="32"/>
      <c r="J838" s="32"/>
      <c r="K838" s="32"/>
      <c r="L838" s="32"/>
      <c r="M838" s="32"/>
      <c r="N838" s="32"/>
    </row>
    <row r="839" spans="2:14">
      <c r="B839" s="29"/>
      <c r="C839" s="33"/>
      <c r="D839" s="34"/>
      <c r="E839" s="33"/>
      <c r="F839" s="32"/>
      <c r="G839" s="32"/>
      <c r="H839" s="32"/>
      <c r="I839" s="32"/>
      <c r="J839" s="32"/>
      <c r="K839" s="32"/>
      <c r="L839" s="32"/>
      <c r="M839" s="32"/>
      <c r="N839" s="32"/>
    </row>
    <row r="840" spans="2:14">
      <c r="B840" s="29"/>
      <c r="C840" s="33"/>
      <c r="D840" s="34"/>
      <c r="E840" s="33"/>
      <c r="F840" s="32"/>
      <c r="G840" s="32"/>
      <c r="H840" s="32"/>
      <c r="I840" s="32"/>
      <c r="J840" s="32"/>
      <c r="K840" s="32"/>
      <c r="L840" s="32"/>
      <c r="M840" s="32"/>
      <c r="N840" s="32"/>
    </row>
    <row r="841" spans="2:14">
      <c r="B841" s="29"/>
      <c r="C841" s="33"/>
      <c r="D841" s="34"/>
      <c r="E841" s="33"/>
      <c r="F841" s="32"/>
      <c r="G841" s="32"/>
      <c r="H841" s="32"/>
      <c r="I841" s="32"/>
      <c r="J841" s="32"/>
      <c r="K841" s="32"/>
      <c r="L841" s="32"/>
      <c r="M841" s="32"/>
      <c r="N841" s="32"/>
    </row>
    <row r="842" spans="2:14">
      <c r="B842" s="29"/>
      <c r="C842" s="33"/>
      <c r="D842" s="34"/>
      <c r="E842" s="33"/>
      <c r="F842" s="32"/>
      <c r="G842" s="32"/>
      <c r="H842" s="32"/>
      <c r="I842" s="32"/>
      <c r="J842" s="32"/>
      <c r="K842" s="32"/>
      <c r="L842" s="32"/>
      <c r="M842" s="32"/>
      <c r="N842" s="32"/>
    </row>
    <row r="843" spans="2:14">
      <c r="B843" s="29"/>
      <c r="C843" s="33"/>
      <c r="D843" s="34"/>
      <c r="E843" s="33"/>
      <c r="F843" s="32"/>
      <c r="G843" s="32"/>
      <c r="H843" s="32"/>
      <c r="I843" s="32"/>
      <c r="J843" s="32"/>
      <c r="K843" s="32"/>
      <c r="L843" s="32"/>
      <c r="M843" s="32"/>
      <c r="N843" s="32"/>
    </row>
    <row r="844" spans="2:14">
      <c r="B844" s="29"/>
      <c r="C844" s="33"/>
      <c r="D844" s="34"/>
      <c r="E844" s="33"/>
      <c r="F844" s="32"/>
      <c r="G844" s="32"/>
      <c r="H844" s="32"/>
      <c r="I844" s="32"/>
      <c r="J844" s="32"/>
      <c r="K844" s="32"/>
      <c r="L844" s="32"/>
      <c r="M844" s="32"/>
      <c r="N844" s="32"/>
    </row>
    <row r="845" spans="2:14">
      <c r="B845" s="29"/>
      <c r="C845" s="33"/>
      <c r="D845" s="34"/>
      <c r="E845" s="33"/>
      <c r="F845" s="32"/>
      <c r="G845" s="32"/>
      <c r="H845" s="32"/>
      <c r="I845" s="32"/>
      <c r="J845" s="32"/>
      <c r="K845" s="32"/>
      <c r="L845" s="32"/>
      <c r="M845" s="32"/>
      <c r="N845" s="32"/>
    </row>
    <row r="846" spans="2:14">
      <c r="B846" s="29"/>
      <c r="C846" s="33"/>
      <c r="D846" s="34"/>
      <c r="E846" s="33"/>
      <c r="F846" s="32"/>
      <c r="G846" s="32"/>
      <c r="H846" s="32"/>
      <c r="I846" s="32"/>
      <c r="J846" s="32"/>
      <c r="K846" s="32"/>
      <c r="L846" s="32"/>
      <c r="M846" s="32"/>
      <c r="N846" s="32"/>
    </row>
    <row r="847" spans="2:14">
      <c r="B847" s="29"/>
      <c r="C847" s="33"/>
      <c r="D847" s="34"/>
      <c r="E847" s="33"/>
      <c r="F847" s="32"/>
      <c r="G847" s="32"/>
      <c r="H847" s="32"/>
      <c r="I847" s="32"/>
      <c r="J847" s="32"/>
      <c r="K847" s="32"/>
      <c r="L847" s="32"/>
      <c r="M847" s="32"/>
      <c r="N847" s="32"/>
    </row>
    <row r="848" spans="2:14">
      <c r="B848" s="29"/>
      <c r="C848" s="33"/>
      <c r="D848" s="34"/>
      <c r="E848" s="33"/>
      <c r="F848" s="32"/>
      <c r="G848" s="32"/>
      <c r="H848" s="32"/>
      <c r="I848" s="32"/>
      <c r="J848" s="32"/>
      <c r="K848" s="32"/>
      <c r="L848" s="32"/>
      <c r="M848" s="32"/>
      <c r="N848" s="32"/>
    </row>
    <row r="849" spans="2:14">
      <c r="B849" s="29"/>
      <c r="C849" s="33"/>
      <c r="D849" s="34"/>
      <c r="E849" s="33"/>
      <c r="F849" s="32"/>
      <c r="G849" s="32"/>
      <c r="H849" s="32"/>
      <c r="I849" s="32"/>
      <c r="J849" s="32"/>
      <c r="K849" s="32"/>
      <c r="L849" s="32"/>
      <c r="M849" s="32"/>
      <c r="N849" s="32"/>
    </row>
    <row r="850" spans="2:14">
      <c r="B850" s="29"/>
      <c r="C850" s="33"/>
      <c r="D850" s="34"/>
      <c r="E850" s="33"/>
      <c r="F850" s="32"/>
      <c r="G850" s="32"/>
      <c r="H850" s="32"/>
      <c r="I850" s="32"/>
      <c r="J850" s="32"/>
      <c r="K850" s="32"/>
      <c r="L850" s="32"/>
      <c r="M850" s="32"/>
      <c r="N850" s="32"/>
    </row>
    <row r="851" spans="2:14">
      <c r="B851" s="29"/>
      <c r="C851" s="33"/>
      <c r="D851" s="34"/>
      <c r="E851" s="33"/>
      <c r="F851" s="32"/>
      <c r="G851" s="32"/>
      <c r="H851" s="32"/>
      <c r="I851" s="32"/>
      <c r="J851" s="32"/>
      <c r="K851" s="32"/>
      <c r="L851" s="32"/>
      <c r="M851" s="32"/>
      <c r="N851" s="32"/>
    </row>
    <row r="852" spans="2:14">
      <c r="B852" s="29"/>
      <c r="C852" s="33"/>
      <c r="D852" s="34"/>
      <c r="E852" s="33"/>
      <c r="F852" s="32"/>
      <c r="G852" s="32"/>
      <c r="H852" s="32"/>
      <c r="I852" s="32"/>
      <c r="J852" s="32"/>
      <c r="K852" s="32"/>
      <c r="L852" s="32"/>
      <c r="M852" s="32"/>
      <c r="N852" s="32"/>
    </row>
    <row r="853" spans="2:14">
      <c r="B853" s="29"/>
      <c r="C853" s="33"/>
      <c r="D853" s="34"/>
      <c r="E853" s="33"/>
      <c r="F853" s="32"/>
      <c r="G853" s="32"/>
      <c r="H853" s="32"/>
      <c r="I853" s="32"/>
      <c r="J853" s="32"/>
      <c r="K853" s="32"/>
      <c r="L853" s="32"/>
      <c r="M853" s="32"/>
      <c r="N853" s="32"/>
    </row>
    <row r="854" spans="2:14">
      <c r="B854" s="29"/>
      <c r="C854" s="33"/>
      <c r="D854" s="34"/>
      <c r="E854" s="33"/>
      <c r="F854" s="32"/>
      <c r="G854" s="32"/>
      <c r="H854" s="32"/>
      <c r="I854" s="32"/>
      <c r="J854" s="32"/>
      <c r="K854" s="32"/>
      <c r="L854" s="32"/>
      <c r="M854" s="32"/>
      <c r="N854" s="32"/>
    </row>
    <row r="855" spans="2:14">
      <c r="B855" s="29"/>
      <c r="C855" s="33"/>
      <c r="D855" s="34"/>
      <c r="E855" s="33"/>
      <c r="F855" s="32"/>
      <c r="G855" s="32"/>
      <c r="H855" s="32"/>
      <c r="I855" s="32"/>
      <c r="J855" s="32"/>
      <c r="K855" s="32"/>
      <c r="L855" s="32"/>
      <c r="M855" s="32"/>
      <c r="N855" s="32"/>
    </row>
    <row r="856" spans="2:14">
      <c r="B856" s="29"/>
      <c r="C856" s="33"/>
      <c r="D856" s="34"/>
      <c r="E856" s="33"/>
      <c r="F856" s="32"/>
      <c r="G856" s="32"/>
      <c r="H856" s="32"/>
      <c r="I856" s="32"/>
      <c r="J856" s="32"/>
      <c r="K856" s="32"/>
      <c r="L856" s="32"/>
      <c r="M856" s="32"/>
      <c r="N856" s="32"/>
    </row>
    <row r="857" spans="2:14">
      <c r="B857" s="29"/>
      <c r="C857" s="33"/>
      <c r="D857" s="34"/>
      <c r="E857" s="33"/>
      <c r="F857" s="32"/>
      <c r="G857" s="32"/>
      <c r="H857" s="32"/>
      <c r="I857" s="32"/>
      <c r="J857" s="32"/>
      <c r="K857" s="32"/>
      <c r="L857" s="32"/>
      <c r="M857" s="32"/>
      <c r="N857" s="32"/>
    </row>
    <row r="858" spans="2:14">
      <c r="B858" s="29"/>
      <c r="C858" s="33"/>
      <c r="D858" s="34"/>
      <c r="E858" s="33"/>
      <c r="F858" s="32"/>
      <c r="G858" s="32"/>
      <c r="H858" s="32"/>
      <c r="I858" s="32"/>
      <c r="J858" s="32"/>
      <c r="K858" s="32"/>
      <c r="L858" s="32"/>
      <c r="M858" s="32"/>
      <c r="N858" s="32"/>
    </row>
    <row r="859" spans="2:14">
      <c r="B859" s="29"/>
      <c r="C859" s="33"/>
      <c r="D859" s="34"/>
      <c r="E859" s="33"/>
      <c r="F859" s="32"/>
      <c r="G859" s="32"/>
      <c r="H859" s="32"/>
      <c r="I859" s="32"/>
      <c r="J859" s="32"/>
      <c r="K859" s="32"/>
      <c r="L859" s="32"/>
      <c r="M859" s="32"/>
      <c r="N859" s="32"/>
    </row>
    <row r="860" spans="2:14">
      <c r="B860" s="29"/>
      <c r="C860" s="33"/>
      <c r="D860" s="34"/>
      <c r="E860" s="33"/>
      <c r="F860" s="32"/>
      <c r="G860" s="32"/>
      <c r="H860" s="32"/>
      <c r="I860" s="32"/>
      <c r="J860" s="32"/>
      <c r="K860" s="32"/>
      <c r="L860" s="32"/>
      <c r="M860" s="32"/>
      <c r="N860" s="32"/>
    </row>
    <row r="861" spans="2:14">
      <c r="B861" s="29"/>
      <c r="C861" s="33"/>
      <c r="D861" s="34"/>
      <c r="E861" s="33"/>
      <c r="F861" s="32"/>
      <c r="G861" s="32"/>
      <c r="H861" s="32"/>
      <c r="I861" s="32"/>
      <c r="J861" s="32"/>
      <c r="K861" s="32"/>
      <c r="L861" s="32"/>
      <c r="M861" s="32"/>
      <c r="N861" s="32"/>
    </row>
    <row r="862" spans="2:14">
      <c r="B862" s="29"/>
      <c r="C862" s="33"/>
      <c r="D862" s="34"/>
      <c r="E862" s="33"/>
      <c r="F862" s="32"/>
      <c r="G862" s="32"/>
      <c r="H862" s="32"/>
      <c r="I862" s="32"/>
      <c r="J862" s="32"/>
      <c r="K862" s="32"/>
      <c r="L862" s="32"/>
      <c r="M862" s="32"/>
      <c r="N862" s="32"/>
    </row>
    <row r="863" spans="2:14">
      <c r="B863" s="29"/>
      <c r="C863" s="33"/>
      <c r="D863" s="34"/>
      <c r="E863" s="33"/>
      <c r="F863" s="32"/>
      <c r="G863" s="32"/>
      <c r="H863" s="32"/>
      <c r="I863" s="32"/>
      <c r="J863" s="32"/>
      <c r="K863" s="32"/>
      <c r="L863" s="32"/>
      <c r="M863" s="32"/>
      <c r="N863" s="32"/>
    </row>
    <row r="864" spans="2:14">
      <c r="B864" s="29"/>
      <c r="C864" s="33"/>
      <c r="D864" s="34"/>
      <c r="E864" s="33"/>
      <c r="F864" s="32"/>
      <c r="G864" s="32"/>
      <c r="H864" s="32"/>
      <c r="I864" s="32"/>
      <c r="J864" s="32"/>
      <c r="K864" s="32"/>
      <c r="L864" s="32"/>
      <c r="M864" s="32"/>
      <c r="N864" s="32"/>
    </row>
    <row r="865" spans="2:14">
      <c r="B865" s="29"/>
      <c r="C865" s="33"/>
      <c r="D865" s="34"/>
      <c r="E865" s="33"/>
      <c r="F865" s="32"/>
      <c r="G865" s="32"/>
      <c r="H865" s="32"/>
      <c r="I865" s="32"/>
      <c r="J865" s="32"/>
      <c r="K865" s="32"/>
      <c r="L865" s="32"/>
      <c r="M865" s="32"/>
      <c r="N865" s="32"/>
    </row>
    <row r="866" spans="2:14">
      <c r="B866" s="29"/>
      <c r="C866" s="33"/>
      <c r="D866" s="34"/>
      <c r="E866" s="33"/>
      <c r="F866" s="32"/>
      <c r="G866" s="32"/>
      <c r="H866" s="32"/>
      <c r="I866" s="32"/>
      <c r="J866" s="32"/>
      <c r="K866" s="32"/>
      <c r="L866" s="32"/>
      <c r="M866" s="32"/>
      <c r="N866" s="32"/>
    </row>
    <row r="867" spans="2:14">
      <c r="B867" s="29"/>
      <c r="C867" s="33"/>
      <c r="D867" s="34"/>
      <c r="E867" s="33"/>
      <c r="F867" s="32"/>
      <c r="G867" s="32"/>
      <c r="H867" s="32"/>
      <c r="I867" s="32"/>
      <c r="J867" s="32"/>
      <c r="K867" s="32"/>
      <c r="L867" s="32"/>
      <c r="M867" s="32"/>
      <c r="N867" s="32"/>
    </row>
    <row r="868" spans="2:14">
      <c r="B868" s="29"/>
      <c r="C868" s="33"/>
      <c r="D868" s="34"/>
      <c r="E868" s="33"/>
      <c r="F868" s="32"/>
      <c r="G868" s="32"/>
      <c r="H868" s="32"/>
      <c r="I868" s="32"/>
      <c r="J868" s="32"/>
      <c r="K868" s="32"/>
      <c r="L868" s="32"/>
      <c r="M868" s="32"/>
      <c r="N868" s="32"/>
    </row>
    <row r="869" spans="2:14">
      <c r="B869" s="29"/>
      <c r="C869" s="33"/>
      <c r="D869" s="34"/>
      <c r="E869" s="33"/>
      <c r="F869" s="32"/>
      <c r="G869" s="32"/>
      <c r="H869" s="32"/>
      <c r="I869" s="32"/>
      <c r="J869" s="32"/>
      <c r="K869" s="32"/>
      <c r="L869" s="32"/>
      <c r="M869" s="32"/>
      <c r="N869" s="32"/>
    </row>
    <row r="870" spans="2:14">
      <c r="B870" s="29"/>
      <c r="C870" s="33"/>
      <c r="D870" s="34"/>
      <c r="E870" s="33"/>
      <c r="F870" s="32"/>
      <c r="G870" s="32"/>
      <c r="H870" s="32"/>
      <c r="I870" s="32"/>
      <c r="J870" s="32"/>
      <c r="K870" s="32"/>
      <c r="L870" s="32"/>
      <c r="M870" s="32"/>
      <c r="N870" s="32"/>
    </row>
    <row r="871" spans="2:14">
      <c r="B871" s="29"/>
      <c r="C871" s="33"/>
      <c r="D871" s="34"/>
      <c r="E871" s="33"/>
      <c r="F871" s="32"/>
      <c r="G871" s="32"/>
      <c r="H871" s="32"/>
      <c r="I871" s="32"/>
      <c r="J871" s="32"/>
      <c r="K871" s="32"/>
      <c r="L871" s="32"/>
      <c r="M871" s="32"/>
      <c r="N871" s="32"/>
    </row>
    <row r="872" spans="2:14">
      <c r="B872" s="29"/>
      <c r="C872" s="33"/>
      <c r="D872" s="34"/>
      <c r="E872" s="33"/>
      <c r="F872" s="32"/>
      <c r="G872" s="32"/>
      <c r="H872" s="32"/>
      <c r="I872" s="32"/>
      <c r="J872" s="32"/>
      <c r="K872" s="32"/>
      <c r="L872" s="32"/>
      <c r="M872" s="32"/>
      <c r="N872" s="32"/>
    </row>
    <row r="873" spans="2:14">
      <c r="B873" s="29"/>
      <c r="C873" s="33"/>
      <c r="D873" s="34"/>
      <c r="E873" s="33"/>
      <c r="F873" s="32"/>
      <c r="G873" s="32"/>
      <c r="H873" s="32"/>
      <c r="I873" s="32"/>
      <c r="J873" s="32"/>
      <c r="K873" s="32"/>
      <c r="L873" s="32"/>
      <c r="M873" s="32"/>
      <c r="N873" s="32"/>
    </row>
    <row r="874" spans="2:14">
      <c r="B874" s="29"/>
      <c r="C874" s="33"/>
      <c r="D874" s="34"/>
      <c r="E874" s="33"/>
      <c r="F874" s="32"/>
      <c r="G874" s="32"/>
      <c r="H874" s="32"/>
      <c r="I874" s="32"/>
      <c r="J874" s="32"/>
      <c r="K874" s="32"/>
      <c r="L874" s="32"/>
      <c r="M874" s="32"/>
      <c r="N874" s="32"/>
    </row>
    <row r="875" spans="2:14">
      <c r="B875" s="29"/>
      <c r="C875" s="33"/>
      <c r="D875" s="34"/>
      <c r="E875" s="33"/>
      <c r="F875" s="32"/>
      <c r="G875" s="32"/>
      <c r="H875" s="32"/>
      <c r="I875" s="32"/>
      <c r="J875" s="32"/>
      <c r="K875" s="32"/>
      <c r="L875" s="32"/>
      <c r="M875" s="32"/>
      <c r="N875" s="32"/>
    </row>
    <row r="876" spans="2:14">
      <c r="B876" s="29"/>
      <c r="C876" s="33"/>
      <c r="D876" s="34"/>
      <c r="E876" s="33"/>
      <c r="F876" s="32"/>
      <c r="G876" s="32"/>
      <c r="H876" s="32"/>
      <c r="I876" s="32"/>
      <c r="J876" s="32"/>
      <c r="K876" s="32"/>
      <c r="L876" s="32"/>
      <c r="M876" s="32"/>
      <c r="N876" s="32"/>
    </row>
    <row r="877" spans="2:14">
      <c r="B877" s="29"/>
      <c r="C877" s="33"/>
      <c r="D877" s="34"/>
      <c r="E877" s="33"/>
      <c r="F877" s="32"/>
      <c r="G877" s="32"/>
      <c r="H877" s="32"/>
      <c r="I877" s="32"/>
      <c r="J877" s="32"/>
      <c r="K877" s="32"/>
      <c r="L877" s="32"/>
      <c r="M877" s="32"/>
      <c r="N877" s="32"/>
    </row>
    <row r="878" spans="2:14">
      <c r="B878" s="29"/>
      <c r="C878" s="33"/>
      <c r="D878" s="34"/>
      <c r="E878" s="33"/>
      <c r="F878" s="32"/>
      <c r="G878" s="32"/>
      <c r="H878" s="32"/>
      <c r="I878" s="32"/>
      <c r="J878" s="32"/>
      <c r="K878" s="32"/>
      <c r="L878" s="32"/>
      <c r="M878" s="32"/>
      <c r="N878" s="32"/>
    </row>
    <row r="879" spans="2:14">
      <c r="B879" s="29"/>
      <c r="C879" s="33"/>
      <c r="D879" s="34"/>
      <c r="E879" s="33"/>
      <c r="F879" s="32"/>
      <c r="G879" s="32"/>
      <c r="H879" s="32"/>
      <c r="I879" s="32"/>
      <c r="J879" s="32"/>
      <c r="K879" s="32"/>
      <c r="L879" s="32"/>
      <c r="M879" s="32"/>
      <c r="N879" s="32"/>
    </row>
    <row r="880" spans="2:14">
      <c r="B880" s="29"/>
      <c r="C880" s="33"/>
      <c r="D880" s="34"/>
      <c r="E880" s="33"/>
      <c r="F880" s="32"/>
      <c r="G880" s="32"/>
      <c r="H880" s="32"/>
      <c r="I880" s="32"/>
      <c r="J880" s="32"/>
      <c r="K880" s="32"/>
      <c r="L880" s="32"/>
      <c r="M880" s="32"/>
      <c r="N880" s="32"/>
    </row>
    <row r="881" spans="2:14">
      <c r="B881" s="29"/>
      <c r="C881" s="33"/>
      <c r="D881" s="34"/>
      <c r="E881" s="33"/>
      <c r="F881" s="32"/>
      <c r="G881" s="32"/>
      <c r="H881" s="32"/>
      <c r="I881" s="32"/>
      <c r="J881" s="32"/>
      <c r="K881" s="32"/>
      <c r="L881" s="32"/>
      <c r="M881" s="32"/>
      <c r="N881" s="32"/>
    </row>
    <row r="882" spans="2:14">
      <c r="B882" s="29"/>
      <c r="C882" s="33"/>
      <c r="D882" s="34"/>
      <c r="E882" s="33"/>
      <c r="F882" s="32"/>
      <c r="G882" s="32"/>
      <c r="H882" s="32"/>
      <c r="I882" s="32"/>
      <c r="J882" s="32"/>
      <c r="K882" s="32"/>
      <c r="L882" s="32"/>
      <c r="M882" s="32"/>
      <c r="N882" s="32"/>
    </row>
    <row r="883" spans="2:14">
      <c r="B883" s="29"/>
      <c r="C883" s="33"/>
      <c r="D883" s="34"/>
      <c r="E883" s="33"/>
      <c r="F883" s="32"/>
      <c r="G883" s="32"/>
      <c r="H883" s="32"/>
      <c r="I883" s="32"/>
      <c r="J883" s="32"/>
      <c r="K883" s="32"/>
      <c r="L883" s="32"/>
      <c r="M883" s="32"/>
      <c r="N883" s="32"/>
    </row>
    <row r="884" spans="2:14">
      <c r="B884" s="29"/>
      <c r="C884" s="33"/>
      <c r="D884" s="34"/>
      <c r="E884" s="33"/>
      <c r="F884" s="32"/>
      <c r="G884" s="32"/>
      <c r="H884" s="32"/>
      <c r="I884" s="32"/>
      <c r="J884" s="32"/>
      <c r="K884" s="32"/>
      <c r="L884" s="32"/>
      <c r="M884" s="32"/>
      <c r="N884" s="32"/>
    </row>
    <row r="885" spans="2:14">
      <c r="B885" s="29"/>
      <c r="C885" s="33"/>
      <c r="D885" s="34"/>
      <c r="E885" s="33"/>
      <c r="F885" s="32"/>
      <c r="G885" s="32"/>
      <c r="H885" s="32"/>
      <c r="I885" s="32"/>
      <c r="J885" s="32"/>
      <c r="K885" s="32"/>
      <c r="L885" s="32"/>
      <c r="M885" s="32"/>
      <c r="N885" s="32"/>
    </row>
    <row r="886" spans="2:14">
      <c r="B886" s="29"/>
      <c r="C886" s="33"/>
      <c r="D886" s="34"/>
      <c r="E886" s="33"/>
      <c r="F886" s="32"/>
      <c r="G886" s="32"/>
      <c r="H886" s="32"/>
      <c r="I886" s="32"/>
      <c r="J886" s="32"/>
      <c r="K886" s="32"/>
      <c r="L886" s="32"/>
      <c r="M886" s="32"/>
      <c r="N886" s="32"/>
    </row>
    <row r="887" spans="2:14">
      <c r="B887" s="29"/>
      <c r="C887" s="33"/>
      <c r="D887" s="34"/>
      <c r="E887" s="33"/>
      <c r="F887" s="32"/>
      <c r="G887" s="32"/>
      <c r="H887" s="32"/>
      <c r="I887" s="32"/>
      <c r="J887" s="32"/>
      <c r="K887" s="32"/>
      <c r="L887" s="32"/>
      <c r="M887" s="32"/>
      <c r="N887" s="32"/>
    </row>
    <row r="888" spans="2:14">
      <c r="B888" s="29"/>
      <c r="C888" s="33"/>
      <c r="D888" s="34"/>
      <c r="E888" s="33"/>
      <c r="F888" s="32"/>
      <c r="G888" s="32"/>
      <c r="H888" s="32"/>
      <c r="I888" s="32"/>
      <c r="J888" s="32"/>
      <c r="K888" s="32"/>
      <c r="L888" s="32"/>
      <c r="M888" s="32"/>
      <c r="N888" s="32"/>
    </row>
    <row r="889" spans="2:14">
      <c r="B889" s="29"/>
      <c r="C889" s="33"/>
      <c r="D889" s="34"/>
      <c r="E889" s="33"/>
      <c r="F889" s="32"/>
      <c r="G889" s="32"/>
      <c r="H889" s="32"/>
      <c r="I889" s="32"/>
      <c r="J889" s="32"/>
      <c r="K889" s="32"/>
      <c r="L889" s="32"/>
      <c r="M889" s="32"/>
      <c r="N889" s="32"/>
    </row>
    <row r="890" spans="2:14">
      <c r="B890" s="29"/>
      <c r="C890" s="33"/>
      <c r="D890" s="34"/>
      <c r="E890" s="33"/>
      <c r="F890" s="32"/>
      <c r="G890" s="32"/>
      <c r="H890" s="32"/>
      <c r="I890" s="32"/>
      <c r="J890" s="32"/>
      <c r="K890" s="32"/>
      <c r="L890" s="32"/>
      <c r="M890" s="32"/>
      <c r="N890" s="32"/>
    </row>
    <row r="891" spans="2:14">
      <c r="B891" s="29"/>
      <c r="C891" s="33"/>
      <c r="D891" s="34"/>
      <c r="E891" s="33"/>
      <c r="F891" s="32"/>
      <c r="G891" s="32"/>
      <c r="H891" s="32"/>
      <c r="I891" s="32"/>
      <c r="J891" s="32"/>
      <c r="K891" s="32"/>
      <c r="L891" s="32"/>
      <c r="M891" s="32"/>
      <c r="N891" s="32"/>
    </row>
    <row r="892" spans="2:14">
      <c r="B892" s="29"/>
      <c r="C892" s="33"/>
      <c r="D892" s="34"/>
      <c r="E892" s="33"/>
      <c r="F892" s="32"/>
      <c r="G892" s="32"/>
      <c r="H892" s="32"/>
      <c r="I892" s="32"/>
      <c r="J892" s="32"/>
      <c r="K892" s="32"/>
      <c r="L892" s="32"/>
      <c r="M892" s="32"/>
      <c r="N892" s="32"/>
    </row>
    <row r="893" spans="2:14">
      <c r="B893" s="29"/>
      <c r="C893" s="33"/>
      <c r="D893" s="34"/>
      <c r="E893" s="33"/>
      <c r="F893" s="32"/>
      <c r="G893" s="32"/>
      <c r="H893" s="32"/>
      <c r="I893" s="32"/>
      <c r="J893" s="32"/>
      <c r="K893" s="32"/>
      <c r="L893" s="32"/>
      <c r="M893" s="32"/>
      <c r="N893" s="32"/>
    </row>
    <row r="894" spans="2:14">
      <c r="B894" s="29"/>
      <c r="C894" s="33"/>
      <c r="D894" s="34"/>
      <c r="E894" s="33"/>
      <c r="F894" s="32"/>
      <c r="G894" s="32"/>
      <c r="H894" s="32"/>
      <c r="I894" s="32"/>
      <c r="J894" s="32"/>
      <c r="K894" s="32"/>
      <c r="L894" s="32"/>
      <c r="M894" s="32"/>
      <c r="N894" s="32"/>
    </row>
    <row r="895" spans="2:14">
      <c r="B895" s="29"/>
      <c r="C895" s="33"/>
      <c r="D895" s="34"/>
      <c r="E895" s="33"/>
      <c r="F895" s="32"/>
      <c r="G895" s="32"/>
      <c r="H895" s="32"/>
      <c r="I895" s="32"/>
      <c r="J895" s="32"/>
      <c r="K895" s="32"/>
      <c r="L895" s="32"/>
      <c r="M895" s="32"/>
      <c r="N895" s="32"/>
    </row>
    <row r="896" spans="2:14">
      <c r="B896" s="29"/>
      <c r="C896" s="33"/>
      <c r="D896" s="34"/>
      <c r="E896" s="33"/>
      <c r="F896" s="32"/>
      <c r="G896" s="32"/>
      <c r="H896" s="32"/>
      <c r="I896" s="32"/>
      <c r="J896" s="32"/>
      <c r="K896" s="32"/>
      <c r="L896" s="32"/>
      <c r="M896" s="32"/>
      <c r="N896" s="32"/>
    </row>
    <row r="897" spans="2:14">
      <c r="B897" s="29"/>
      <c r="C897" s="33"/>
      <c r="D897" s="34"/>
      <c r="E897" s="33"/>
      <c r="F897" s="32"/>
      <c r="G897" s="32"/>
      <c r="H897" s="32"/>
      <c r="I897" s="32"/>
      <c r="J897" s="32"/>
      <c r="K897" s="32"/>
      <c r="L897" s="32"/>
      <c r="M897" s="32"/>
      <c r="N897" s="32"/>
    </row>
    <row r="898" spans="2:14">
      <c r="B898" s="29"/>
      <c r="C898" s="33"/>
      <c r="D898" s="34"/>
      <c r="E898" s="33"/>
      <c r="F898" s="32"/>
      <c r="G898" s="32"/>
      <c r="H898" s="32"/>
      <c r="I898" s="32"/>
      <c r="J898" s="32"/>
      <c r="K898" s="32"/>
      <c r="L898" s="32"/>
      <c r="M898" s="32"/>
      <c r="N898" s="32"/>
    </row>
    <row r="899" spans="2:14">
      <c r="B899" s="29"/>
      <c r="C899" s="33"/>
      <c r="D899" s="34"/>
      <c r="E899" s="33"/>
      <c r="F899" s="32"/>
      <c r="G899" s="32"/>
      <c r="H899" s="32"/>
      <c r="I899" s="32"/>
      <c r="J899" s="32"/>
      <c r="K899" s="32"/>
      <c r="L899" s="32"/>
      <c r="M899" s="32"/>
      <c r="N899" s="32"/>
    </row>
    <row r="900" spans="2:14">
      <c r="B900" s="29"/>
      <c r="C900" s="33"/>
      <c r="D900" s="34"/>
      <c r="E900" s="33"/>
      <c r="F900" s="32"/>
      <c r="G900" s="32"/>
      <c r="H900" s="32"/>
      <c r="I900" s="32"/>
      <c r="J900" s="32"/>
      <c r="K900" s="32"/>
      <c r="L900" s="32"/>
      <c r="M900" s="32"/>
      <c r="N900" s="32"/>
    </row>
    <row r="901" spans="2:14">
      <c r="B901" s="29"/>
      <c r="C901" s="33"/>
      <c r="D901" s="34"/>
      <c r="E901" s="33"/>
      <c r="F901" s="32"/>
      <c r="G901" s="32"/>
      <c r="H901" s="32"/>
      <c r="I901" s="32"/>
      <c r="J901" s="32"/>
      <c r="K901" s="32"/>
      <c r="L901" s="32"/>
      <c r="M901" s="32"/>
      <c r="N901" s="32"/>
    </row>
    <row r="902" spans="2:14">
      <c r="B902" s="29"/>
      <c r="C902" s="33"/>
      <c r="D902" s="34"/>
      <c r="E902" s="33"/>
      <c r="F902" s="32"/>
      <c r="G902" s="32"/>
      <c r="H902" s="32"/>
      <c r="I902" s="32"/>
      <c r="J902" s="32"/>
      <c r="K902" s="32"/>
      <c r="L902" s="32"/>
      <c r="M902" s="32"/>
      <c r="N902" s="32"/>
    </row>
    <row r="903" spans="2:14">
      <c r="B903" s="29"/>
      <c r="C903" s="33"/>
      <c r="D903" s="34"/>
      <c r="E903" s="33"/>
      <c r="F903" s="32"/>
      <c r="G903" s="32"/>
      <c r="H903" s="32"/>
      <c r="I903" s="32"/>
      <c r="J903" s="32"/>
      <c r="K903" s="32"/>
      <c r="L903" s="32"/>
      <c r="M903" s="32"/>
      <c r="N903" s="32"/>
    </row>
    <row r="904" spans="2:14">
      <c r="B904" s="29"/>
      <c r="C904" s="33"/>
      <c r="D904" s="34"/>
      <c r="E904" s="33"/>
      <c r="F904" s="32"/>
      <c r="G904" s="32"/>
      <c r="H904" s="32"/>
      <c r="I904" s="32"/>
      <c r="J904" s="32"/>
      <c r="K904" s="32"/>
      <c r="L904" s="32"/>
      <c r="M904" s="32"/>
      <c r="N904" s="32"/>
    </row>
    <row r="905" spans="2:14">
      <c r="B905" s="29"/>
      <c r="C905" s="33"/>
      <c r="D905" s="34"/>
      <c r="E905" s="33"/>
      <c r="F905" s="32"/>
      <c r="G905" s="32"/>
      <c r="H905" s="32"/>
      <c r="I905" s="32"/>
      <c r="J905" s="32"/>
      <c r="K905" s="32"/>
      <c r="L905" s="32"/>
      <c r="M905" s="32"/>
      <c r="N905" s="32"/>
    </row>
    <row r="906" spans="2:14">
      <c r="B906" s="29"/>
      <c r="C906" s="33"/>
      <c r="D906" s="34"/>
      <c r="E906" s="33"/>
      <c r="F906" s="32"/>
      <c r="G906" s="32"/>
      <c r="H906" s="32"/>
      <c r="I906" s="32"/>
      <c r="J906" s="32"/>
      <c r="K906" s="32"/>
      <c r="L906" s="32"/>
      <c r="M906" s="32"/>
      <c r="N906" s="32"/>
    </row>
    <row r="907" spans="2:14">
      <c r="B907" s="29"/>
      <c r="C907" s="33"/>
      <c r="D907" s="34"/>
      <c r="E907" s="33"/>
      <c r="F907" s="32"/>
      <c r="G907" s="32"/>
      <c r="H907" s="32"/>
      <c r="I907" s="32"/>
      <c r="J907" s="32"/>
      <c r="K907" s="32"/>
      <c r="L907" s="32"/>
      <c r="M907" s="32"/>
      <c r="N907" s="32"/>
    </row>
    <row r="908" spans="2:14">
      <c r="B908" s="29"/>
      <c r="C908" s="33"/>
      <c r="D908" s="34"/>
      <c r="E908" s="33"/>
      <c r="F908" s="32"/>
      <c r="G908" s="32"/>
      <c r="H908" s="32"/>
      <c r="I908" s="32"/>
      <c r="J908" s="32"/>
      <c r="K908" s="32"/>
      <c r="L908" s="32"/>
      <c r="M908" s="32"/>
      <c r="N908" s="32"/>
    </row>
    <row r="909" spans="2:14">
      <c r="B909" s="29"/>
      <c r="C909" s="33"/>
      <c r="D909" s="34"/>
      <c r="E909" s="33"/>
      <c r="F909" s="32"/>
      <c r="G909" s="32"/>
      <c r="H909" s="32"/>
      <c r="I909" s="32"/>
      <c r="J909" s="32"/>
      <c r="K909" s="32"/>
      <c r="L909" s="32"/>
      <c r="M909" s="32"/>
      <c r="N909" s="32"/>
    </row>
    <row r="910" spans="2:14">
      <c r="B910" s="29"/>
      <c r="C910" s="33"/>
      <c r="D910" s="34"/>
      <c r="E910" s="33"/>
      <c r="F910" s="32"/>
      <c r="G910" s="32"/>
      <c r="H910" s="32"/>
      <c r="I910" s="32"/>
      <c r="J910" s="32"/>
      <c r="K910" s="32"/>
      <c r="L910" s="32"/>
      <c r="M910" s="32"/>
      <c r="N910" s="32"/>
    </row>
    <row r="911" spans="2:14">
      <c r="B911" s="29"/>
      <c r="C911" s="33"/>
      <c r="D911" s="34"/>
      <c r="E911" s="33"/>
      <c r="F911" s="32"/>
      <c r="G911" s="32"/>
      <c r="H911" s="32"/>
      <c r="I911" s="32"/>
      <c r="J911" s="32"/>
      <c r="K911" s="32"/>
      <c r="L911" s="32"/>
      <c r="M911" s="32"/>
      <c r="N911" s="32"/>
    </row>
    <row r="912" spans="2:14">
      <c r="B912" s="29"/>
      <c r="C912" s="33"/>
      <c r="D912" s="34"/>
      <c r="E912" s="33"/>
      <c r="F912" s="32"/>
      <c r="G912" s="32"/>
      <c r="H912" s="32"/>
      <c r="I912" s="32"/>
      <c r="J912" s="32"/>
      <c r="K912" s="32"/>
      <c r="L912" s="32"/>
      <c r="M912" s="32"/>
      <c r="N912" s="32"/>
    </row>
    <row r="913" spans="2:14">
      <c r="B913" s="29"/>
      <c r="C913" s="33"/>
      <c r="D913" s="34"/>
      <c r="E913" s="33"/>
      <c r="F913" s="32"/>
      <c r="G913" s="32"/>
      <c r="H913" s="32"/>
      <c r="I913" s="32"/>
      <c r="J913" s="32"/>
      <c r="K913" s="32"/>
      <c r="L913" s="32"/>
      <c r="M913" s="32"/>
      <c r="N913" s="32"/>
    </row>
    <row r="914" spans="2:14">
      <c r="B914" s="29"/>
      <c r="C914" s="33"/>
      <c r="D914" s="34"/>
      <c r="E914" s="33"/>
      <c r="F914" s="32"/>
      <c r="G914" s="32"/>
      <c r="H914" s="32"/>
      <c r="I914" s="32"/>
      <c r="J914" s="32"/>
      <c r="K914" s="32"/>
      <c r="L914" s="32"/>
      <c r="M914" s="32"/>
      <c r="N914" s="32"/>
    </row>
    <row r="915" spans="2:14">
      <c r="B915" s="29"/>
      <c r="C915" s="33"/>
      <c r="D915" s="34"/>
      <c r="E915" s="33"/>
      <c r="F915" s="32"/>
      <c r="G915" s="32"/>
      <c r="H915" s="32"/>
      <c r="I915" s="32"/>
      <c r="J915" s="32"/>
      <c r="K915" s="32"/>
      <c r="L915" s="32"/>
      <c r="M915" s="32"/>
      <c r="N915" s="32"/>
    </row>
    <row r="916" spans="2:14">
      <c r="B916" s="29"/>
      <c r="C916" s="33"/>
      <c r="D916" s="34"/>
      <c r="E916" s="33"/>
      <c r="F916" s="32"/>
      <c r="G916" s="32"/>
      <c r="H916" s="32"/>
      <c r="I916" s="32"/>
      <c r="J916" s="32"/>
      <c r="K916" s="32"/>
      <c r="L916" s="32"/>
      <c r="M916" s="32"/>
      <c r="N916" s="32"/>
    </row>
    <row r="917" spans="2:14">
      <c r="B917" s="29"/>
      <c r="C917" s="33"/>
      <c r="D917" s="34"/>
      <c r="E917" s="33"/>
      <c r="F917" s="32"/>
      <c r="G917" s="32"/>
      <c r="H917" s="32"/>
      <c r="I917" s="32"/>
      <c r="J917" s="32"/>
      <c r="K917" s="32"/>
      <c r="L917" s="32"/>
      <c r="M917" s="32"/>
      <c r="N917" s="32"/>
    </row>
    <row r="918" spans="2:14">
      <c r="B918" s="29"/>
      <c r="C918" s="33"/>
      <c r="D918" s="34"/>
      <c r="E918" s="33"/>
      <c r="F918" s="32"/>
      <c r="G918" s="32"/>
      <c r="H918" s="32"/>
      <c r="I918" s="32"/>
      <c r="J918" s="32"/>
      <c r="K918" s="32"/>
      <c r="L918" s="32"/>
      <c r="M918" s="32"/>
      <c r="N918" s="32"/>
    </row>
    <row r="919" spans="2:14">
      <c r="B919" s="29"/>
      <c r="C919" s="33"/>
      <c r="D919" s="34"/>
      <c r="E919" s="33"/>
      <c r="F919" s="32"/>
      <c r="G919" s="32"/>
      <c r="H919" s="32"/>
      <c r="I919" s="32"/>
      <c r="J919" s="32"/>
      <c r="K919" s="32"/>
      <c r="L919" s="32"/>
      <c r="M919" s="32"/>
      <c r="N919" s="32"/>
    </row>
    <row r="920" spans="2:14">
      <c r="B920" s="29"/>
      <c r="C920" s="33"/>
      <c r="D920" s="34"/>
      <c r="E920" s="33"/>
      <c r="F920" s="32"/>
      <c r="G920" s="32"/>
      <c r="H920" s="32"/>
      <c r="I920" s="32"/>
      <c r="J920" s="32"/>
      <c r="K920" s="32"/>
      <c r="L920" s="32"/>
      <c r="M920" s="32"/>
      <c r="N920" s="32"/>
    </row>
    <row r="921" spans="2:14">
      <c r="B921" s="29"/>
      <c r="C921" s="33"/>
      <c r="D921" s="34"/>
      <c r="E921" s="33"/>
      <c r="F921" s="32"/>
      <c r="G921" s="32"/>
      <c r="H921" s="32"/>
      <c r="I921" s="32"/>
      <c r="J921" s="32"/>
      <c r="K921" s="32"/>
      <c r="L921" s="32"/>
      <c r="M921" s="32"/>
      <c r="N921" s="32"/>
    </row>
    <row r="922" spans="2:14">
      <c r="B922" s="29"/>
      <c r="C922" s="33"/>
      <c r="D922" s="34"/>
      <c r="E922" s="33"/>
      <c r="F922" s="32"/>
      <c r="G922" s="32"/>
      <c r="H922" s="32"/>
      <c r="I922" s="32"/>
      <c r="J922" s="32"/>
      <c r="K922" s="32"/>
      <c r="L922" s="32"/>
      <c r="M922" s="32"/>
      <c r="N922" s="32"/>
    </row>
    <row r="923" spans="2:14">
      <c r="B923" s="29"/>
      <c r="C923" s="33"/>
      <c r="D923" s="34"/>
      <c r="E923" s="33"/>
      <c r="F923" s="32"/>
      <c r="G923" s="32"/>
      <c r="H923" s="32"/>
      <c r="I923" s="32"/>
      <c r="J923" s="32"/>
      <c r="K923" s="32"/>
      <c r="L923" s="32"/>
      <c r="M923" s="32"/>
      <c r="N923" s="32"/>
    </row>
    <row r="924" spans="2:14">
      <c r="B924" s="29"/>
      <c r="C924" s="33"/>
      <c r="D924" s="34"/>
      <c r="E924" s="33"/>
      <c r="F924" s="32"/>
      <c r="G924" s="32"/>
      <c r="H924" s="32"/>
      <c r="I924" s="32"/>
      <c r="J924" s="32"/>
      <c r="K924" s="32"/>
      <c r="L924" s="32"/>
      <c r="M924" s="32"/>
      <c r="N924" s="32"/>
    </row>
    <row r="925" spans="2:14">
      <c r="B925" s="29"/>
      <c r="C925" s="33"/>
      <c r="D925" s="34"/>
      <c r="E925" s="33"/>
      <c r="F925" s="32"/>
      <c r="G925" s="32"/>
      <c r="H925" s="32"/>
      <c r="I925" s="32"/>
      <c r="J925" s="32"/>
      <c r="K925" s="32"/>
      <c r="L925" s="32"/>
      <c r="M925" s="32"/>
      <c r="N925" s="32"/>
    </row>
    <row r="926" spans="2:14">
      <c r="B926" s="29"/>
      <c r="C926" s="33"/>
      <c r="D926" s="34"/>
      <c r="E926" s="33"/>
      <c r="F926" s="32"/>
      <c r="G926" s="32"/>
      <c r="H926" s="32"/>
      <c r="I926" s="32"/>
      <c r="J926" s="32"/>
      <c r="K926" s="32"/>
      <c r="L926" s="32"/>
      <c r="M926" s="32"/>
      <c r="N926" s="32"/>
    </row>
    <row r="927" spans="2:14">
      <c r="B927" s="29"/>
      <c r="C927" s="33"/>
      <c r="D927" s="34"/>
      <c r="E927" s="33"/>
      <c r="F927" s="32"/>
      <c r="G927" s="32"/>
      <c r="H927" s="32"/>
      <c r="I927" s="32"/>
      <c r="J927" s="32"/>
      <c r="K927" s="32"/>
      <c r="L927" s="32"/>
      <c r="M927" s="32"/>
      <c r="N927" s="32"/>
    </row>
    <row r="928" spans="2:14">
      <c r="B928" s="29"/>
      <c r="C928" s="33"/>
      <c r="D928" s="34"/>
      <c r="E928" s="33"/>
      <c r="F928" s="32"/>
      <c r="G928" s="32"/>
      <c r="H928" s="32"/>
      <c r="I928" s="32"/>
      <c r="J928" s="32"/>
      <c r="K928" s="32"/>
      <c r="L928" s="32"/>
      <c r="M928" s="32"/>
      <c r="N928" s="32"/>
    </row>
    <row r="929" spans="2:14">
      <c r="B929" s="29"/>
      <c r="C929" s="33"/>
      <c r="D929" s="34"/>
      <c r="E929" s="33"/>
      <c r="F929" s="32"/>
      <c r="G929" s="32"/>
      <c r="H929" s="32"/>
      <c r="I929" s="32"/>
      <c r="J929" s="32"/>
      <c r="K929" s="32"/>
      <c r="L929" s="32"/>
      <c r="M929" s="32"/>
      <c r="N929" s="32"/>
    </row>
    <row r="930" spans="2:14">
      <c r="B930" s="29"/>
      <c r="C930" s="33"/>
      <c r="D930" s="34"/>
      <c r="E930" s="33"/>
      <c r="F930" s="32"/>
      <c r="G930" s="32"/>
      <c r="H930" s="32"/>
      <c r="I930" s="32"/>
      <c r="J930" s="32"/>
      <c r="K930" s="32"/>
      <c r="L930" s="32"/>
      <c r="M930" s="32"/>
      <c r="N930" s="32"/>
    </row>
    <row r="931" spans="2:14">
      <c r="B931" s="29"/>
      <c r="C931" s="33"/>
      <c r="D931" s="34"/>
      <c r="E931" s="33"/>
      <c r="F931" s="32"/>
      <c r="G931" s="32"/>
      <c r="H931" s="32"/>
      <c r="I931" s="32"/>
      <c r="J931" s="32"/>
      <c r="K931" s="32"/>
      <c r="L931" s="32"/>
      <c r="M931" s="32"/>
      <c r="N931" s="32"/>
    </row>
    <row r="932" spans="2:14">
      <c r="B932" s="29"/>
      <c r="C932" s="33"/>
      <c r="D932" s="34"/>
      <c r="E932" s="33"/>
      <c r="F932" s="32"/>
      <c r="G932" s="32"/>
      <c r="H932" s="32"/>
      <c r="I932" s="32"/>
      <c r="J932" s="32"/>
      <c r="K932" s="32"/>
      <c r="L932" s="32"/>
      <c r="M932" s="32"/>
      <c r="N932" s="32"/>
    </row>
    <row r="933" spans="2:14">
      <c r="B933" s="29"/>
      <c r="C933" s="33"/>
      <c r="D933" s="34"/>
      <c r="E933" s="33"/>
      <c r="F933" s="32"/>
      <c r="G933" s="32"/>
      <c r="H933" s="32"/>
      <c r="I933" s="32"/>
      <c r="J933" s="32"/>
      <c r="K933" s="32"/>
      <c r="L933" s="32"/>
      <c r="M933" s="32"/>
      <c r="N933" s="32"/>
    </row>
    <row r="934" spans="2:14">
      <c r="B934" s="29"/>
      <c r="C934" s="33"/>
      <c r="D934" s="34"/>
      <c r="E934" s="33"/>
      <c r="F934" s="32"/>
      <c r="G934" s="32"/>
      <c r="H934" s="32"/>
      <c r="I934" s="32"/>
      <c r="J934" s="32"/>
      <c r="K934" s="32"/>
      <c r="L934" s="32"/>
      <c r="M934" s="32"/>
      <c r="N934" s="32"/>
    </row>
    <row r="935" spans="2:14">
      <c r="B935" s="29"/>
      <c r="C935" s="33"/>
      <c r="D935" s="34"/>
      <c r="E935" s="33"/>
      <c r="F935" s="32"/>
      <c r="G935" s="32"/>
      <c r="H935" s="32"/>
      <c r="I935" s="32"/>
      <c r="J935" s="32"/>
      <c r="K935" s="32"/>
      <c r="L935" s="32"/>
      <c r="M935" s="32"/>
      <c r="N935" s="32"/>
    </row>
    <row r="936" spans="2:14">
      <c r="B936" s="29"/>
      <c r="C936" s="33"/>
      <c r="D936" s="34"/>
      <c r="E936" s="33"/>
      <c r="F936" s="32"/>
      <c r="G936" s="32"/>
      <c r="H936" s="32"/>
      <c r="I936" s="32"/>
      <c r="J936" s="32"/>
      <c r="K936" s="32"/>
      <c r="L936" s="32"/>
      <c r="M936" s="32"/>
      <c r="N936" s="32"/>
    </row>
    <row r="937" spans="2:14">
      <c r="B937" s="29"/>
      <c r="C937" s="33"/>
      <c r="D937" s="34"/>
      <c r="E937" s="33"/>
      <c r="F937" s="32"/>
      <c r="G937" s="32"/>
      <c r="H937" s="32"/>
      <c r="I937" s="32"/>
      <c r="J937" s="32"/>
      <c r="K937" s="32"/>
      <c r="L937" s="32"/>
      <c r="M937" s="32"/>
      <c r="N937" s="32"/>
    </row>
    <row r="938" spans="2:14">
      <c r="B938" s="29"/>
      <c r="C938" s="33"/>
      <c r="D938" s="34"/>
      <c r="E938" s="33"/>
      <c r="F938" s="32"/>
      <c r="G938" s="32"/>
      <c r="H938" s="32"/>
      <c r="I938" s="32"/>
      <c r="J938" s="32"/>
      <c r="K938" s="32"/>
      <c r="L938" s="32"/>
      <c r="M938" s="32"/>
      <c r="N938" s="32"/>
    </row>
    <row r="939" spans="2:14">
      <c r="B939" s="29"/>
      <c r="C939" s="33"/>
      <c r="D939" s="34"/>
      <c r="E939" s="33"/>
      <c r="F939" s="32"/>
      <c r="G939" s="32"/>
      <c r="H939" s="32"/>
      <c r="I939" s="32"/>
      <c r="J939" s="32"/>
      <c r="K939" s="32"/>
      <c r="L939" s="32"/>
      <c r="M939" s="32"/>
      <c r="N939" s="32"/>
    </row>
    <row r="940" spans="2:14">
      <c r="B940" s="29"/>
      <c r="C940" s="33"/>
      <c r="D940" s="34"/>
      <c r="E940" s="33"/>
      <c r="F940" s="32"/>
      <c r="G940" s="32"/>
      <c r="H940" s="32"/>
      <c r="I940" s="32"/>
      <c r="J940" s="32"/>
      <c r="K940" s="32"/>
      <c r="L940" s="32"/>
      <c r="M940" s="32"/>
      <c r="N940" s="32"/>
    </row>
    <row r="941" spans="2:14">
      <c r="B941" s="29"/>
      <c r="C941" s="33"/>
      <c r="D941" s="34"/>
      <c r="E941" s="33"/>
      <c r="F941" s="32"/>
      <c r="G941" s="32"/>
      <c r="H941" s="32"/>
      <c r="I941" s="32"/>
      <c r="J941" s="32"/>
      <c r="K941" s="32"/>
      <c r="L941" s="32"/>
      <c r="M941" s="32"/>
      <c r="N941" s="32"/>
    </row>
    <row r="942" spans="2:14">
      <c r="B942" s="29"/>
      <c r="C942" s="33"/>
      <c r="D942" s="34"/>
      <c r="E942" s="33"/>
      <c r="F942" s="32"/>
      <c r="G942" s="32"/>
      <c r="H942" s="32"/>
      <c r="I942" s="32"/>
      <c r="J942" s="32"/>
      <c r="K942" s="32"/>
      <c r="L942" s="32"/>
      <c r="M942" s="32"/>
      <c r="N942" s="32"/>
    </row>
    <row r="943" spans="2:14">
      <c r="B943" s="29"/>
      <c r="C943" s="33"/>
      <c r="D943" s="34"/>
      <c r="E943" s="33"/>
      <c r="F943" s="32"/>
      <c r="G943" s="32"/>
      <c r="H943" s="32"/>
      <c r="I943" s="32"/>
      <c r="J943" s="32"/>
      <c r="K943" s="32"/>
      <c r="L943" s="32"/>
      <c r="M943" s="32"/>
      <c r="N943" s="32"/>
    </row>
    <row r="944" spans="2:14">
      <c r="B944" s="29"/>
      <c r="C944" s="33"/>
      <c r="D944" s="34"/>
      <c r="E944" s="33"/>
      <c r="F944" s="32"/>
      <c r="G944" s="32"/>
      <c r="H944" s="32"/>
      <c r="I944" s="32"/>
      <c r="J944" s="32"/>
      <c r="K944" s="32"/>
      <c r="L944" s="32"/>
      <c r="M944" s="32"/>
      <c r="N944" s="32"/>
    </row>
    <row r="945" spans="2:14">
      <c r="B945" s="29"/>
      <c r="C945" s="33"/>
      <c r="D945" s="34"/>
      <c r="E945" s="33"/>
      <c r="F945" s="32"/>
      <c r="G945" s="32"/>
      <c r="H945" s="32"/>
      <c r="I945" s="32"/>
      <c r="J945" s="32"/>
      <c r="K945" s="32"/>
      <c r="L945" s="32"/>
      <c r="M945" s="32"/>
      <c r="N945" s="32"/>
    </row>
    <row r="946" spans="2:14">
      <c r="B946" s="29"/>
      <c r="C946" s="33"/>
      <c r="D946" s="34"/>
      <c r="E946" s="33"/>
      <c r="F946" s="32"/>
      <c r="G946" s="32"/>
      <c r="H946" s="32"/>
      <c r="I946" s="32"/>
      <c r="J946" s="32"/>
      <c r="K946" s="32"/>
      <c r="L946" s="32"/>
      <c r="M946" s="32"/>
      <c r="N946" s="32"/>
    </row>
    <row r="947" spans="2:14">
      <c r="B947" s="29"/>
      <c r="C947" s="33"/>
      <c r="D947" s="34"/>
      <c r="E947" s="33"/>
      <c r="F947" s="32"/>
      <c r="G947" s="32"/>
      <c r="H947" s="32"/>
      <c r="I947" s="32"/>
      <c r="J947" s="32"/>
      <c r="K947" s="32"/>
      <c r="L947" s="32"/>
      <c r="M947" s="32"/>
      <c r="N947" s="32"/>
    </row>
    <row r="948" spans="2:14">
      <c r="B948" s="29"/>
      <c r="C948" s="33"/>
      <c r="D948" s="34"/>
      <c r="E948" s="33"/>
      <c r="F948" s="32"/>
      <c r="G948" s="32"/>
      <c r="H948" s="32"/>
      <c r="I948" s="32"/>
      <c r="J948" s="32"/>
      <c r="K948" s="32"/>
      <c r="L948" s="32"/>
      <c r="M948" s="32"/>
      <c r="N948" s="32"/>
    </row>
    <row r="949" spans="2:14">
      <c r="B949" s="29"/>
      <c r="C949" s="33"/>
      <c r="D949" s="34"/>
      <c r="E949" s="33"/>
      <c r="F949" s="32"/>
      <c r="G949" s="32"/>
      <c r="H949" s="32"/>
      <c r="I949" s="32"/>
      <c r="J949" s="32"/>
      <c r="K949" s="32"/>
      <c r="L949" s="32"/>
      <c r="M949" s="32"/>
      <c r="N949" s="32"/>
    </row>
    <row r="950" spans="2:14">
      <c r="B950" s="29"/>
      <c r="C950" s="33"/>
      <c r="D950" s="34"/>
      <c r="E950" s="33"/>
      <c r="F950" s="32"/>
      <c r="G950" s="32"/>
      <c r="H950" s="32"/>
      <c r="I950" s="32"/>
      <c r="J950" s="32"/>
      <c r="K950" s="32"/>
      <c r="L950" s="32"/>
      <c r="M950" s="32"/>
      <c r="N950" s="32"/>
    </row>
    <row r="951" spans="2:14">
      <c r="B951" s="29"/>
      <c r="C951" s="33"/>
      <c r="D951" s="34"/>
      <c r="E951" s="33"/>
      <c r="F951" s="32"/>
      <c r="G951" s="32"/>
      <c r="H951" s="32"/>
      <c r="I951" s="32"/>
      <c r="J951" s="32"/>
      <c r="K951" s="32"/>
      <c r="L951" s="32"/>
      <c r="M951" s="32"/>
      <c r="N951" s="32"/>
    </row>
    <row r="952" spans="2:14">
      <c r="B952" s="29"/>
      <c r="C952" s="33"/>
      <c r="D952" s="34"/>
      <c r="E952" s="33"/>
      <c r="F952" s="32"/>
      <c r="G952" s="32"/>
      <c r="H952" s="32"/>
      <c r="I952" s="32"/>
      <c r="J952" s="32"/>
      <c r="K952" s="32"/>
      <c r="L952" s="32"/>
      <c r="M952" s="32"/>
      <c r="N952" s="32"/>
    </row>
    <row r="953" spans="2:14">
      <c r="B953" s="29"/>
      <c r="C953" s="33"/>
      <c r="D953" s="34"/>
      <c r="E953" s="33"/>
      <c r="F953" s="32"/>
      <c r="G953" s="32"/>
      <c r="H953" s="32"/>
      <c r="I953" s="32"/>
      <c r="J953" s="32"/>
      <c r="K953" s="32"/>
      <c r="L953" s="32"/>
      <c r="M953" s="32"/>
      <c r="N953" s="32"/>
    </row>
    <row r="954" spans="2:14">
      <c r="B954" s="29"/>
      <c r="C954" s="33"/>
      <c r="D954" s="34"/>
      <c r="E954" s="33"/>
      <c r="F954" s="32"/>
      <c r="G954" s="32"/>
      <c r="H954" s="32"/>
      <c r="I954" s="32"/>
      <c r="J954" s="32"/>
      <c r="K954" s="32"/>
      <c r="L954" s="32"/>
      <c r="M954" s="32"/>
      <c r="N954" s="32"/>
    </row>
    <row r="955" spans="2:14">
      <c r="B955" s="29"/>
      <c r="C955" s="33"/>
      <c r="D955" s="34"/>
      <c r="E955" s="33"/>
      <c r="F955" s="32"/>
      <c r="G955" s="32"/>
      <c r="H955" s="32"/>
      <c r="I955" s="32"/>
      <c r="J955" s="32"/>
      <c r="K955" s="32"/>
      <c r="L955" s="32"/>
      <c r="M955" s="32"/>
      <c r="N955" s="32"/>
    </row>
    <row r="956" spans="2:14">
      <c r="B956" s="29"/>
      <c r="C956" s="33"/>
      <c r="D956" s="34"/>
      <c r="E956" s="33"/>
      <c r="F956" s="32"/>
      <c r="G956" s="32"/>
      <c r="H956" s="32"/>
      <c r="I956" s="32"/>
      <c r="J956" s="32"/>
      <c r="K956" s="32"/>
      <c r="L956" s="32"/>
      <c r="M956" s="32"/>
      <c r="N956" s="32"/>
    </row>
    <row r="957" spans="2:14">
      <c r="B957" s="29"/>
      <c r="C957" s="33"/>
      <c r="D957" s="34"/>
      <c r="E957" s="33"/>
      <c r="F957" s="32"/>
      <c r="G957" s="32"/>
      <c r="H957" s="32"/>
      <c r="I957" s="32"/>
      <c r="J957" s="32"/>
      <c r="K957" s="32"/>
      <c r="L957" s="32"/>
      <c r="M957" s="32"/>
      <c r="N957" s="32"/>
    </row>
    <row r="958" spans="2:14">
      <c r="B958" s="29"/>
      <c r="C958" s="33"/>
      <c r="D958" s="34"/>
      <c r="E958" s="33"/>
      <c r="F958" s="32"/>
      <c r="G958" s="32"/>
      <c r="H958" s="32"/>
      <c r="I958" s="32"/>
      <c r="J958" s="32"/>
      <c r="K958" s="32"/>
      <c r="L958" s="32"/>
      <c r="M958" s="32"/>
      <c r="N958" s="32"/>
    </row>
    <row r="959" spans="2:14">
      <c r="B959" s="29"/>
      <c r="C959" s="33"/>
      <c r="D959" s="34"/>
      <c r="E959" s="33"/>
      <c r="F959" s="32"/>
      <c r="G959" s="32"/>
      <c r="H959" s="32"/>
      <c r="I959" s="32"/>
      <c r="J959" s="32"/>
      <c r="K959" s="32"/>
      <c r="L959" s="32"/>
      <c r="M959" s="32"/>
      <c r="N959" s="32"/>
    </row>
    <row r="960" spans="2:14">
      <c r="B960" s="29"/>
      <c r="C960" s="33"/>
      <c r="D960" s="34"/>
      <c r="E960" s="33"/>
      <c r="F960" s="32"/>
      <c r="G960" s="32"/>
      <c r="H960" s="32"/>
      <c r="I960" s="32"/>
      <c r="J960" s="32"/>
      <c r="K960" s="32"/>
      <c r="L960" s="32"/>
      <c r="M960" s="32"/>
      <c r="N960" s="32"/>
    </row>
    <row r="961" spans="2:14">
      <c r="B961" s="29"/>
      <c r="C961" s="33"/>
      <c r="D961" s="34"/>
      <c r="E961" s="33"/>
      <c r="F961" s="32"/>
      <c r="G961" s="32"/>
      <c r="H961" s="32"/>
      <c r="I961" s="32"/>
      <c r="J961" s="32"/>
      <c r="K961" s="32"/>
      <c r="L961" s="32"/>
      <c r="M961" s="32"/>
      <c r="N961" s="32"/>
    </row>
    <row r="962" spans="2:14">
      <c r="B962" s="29"/>
      <c r="C962" s="33"/>
      <c r="D962" s="34"/>
      <c r="E962" s="33"/>
      <c r="F962" s="32"/>
      <c r="G962" s="32"/>
      <c r="H962" s="32"/>
      <c r="I962" s="32"/>
      <c r="J962" s="32"/>
      <c r="K962" s="32"/>
      <c r="L962" s="32"/>
      <c r="M962" s="32"/>
      <c r="N962" s="32"/>
    </row>
    <row r="963" spans="2:14">
      <c r="B963" s="29"/>
      <c r="C963" s="33"/>
      <c r="D963" s="34"/>
      <c r="E963" s="33"/>
      <c r="F963" s="32"/>
      <c r="G963" s="32"/>
      <c r="H963" s="32"/>
      <c r="I963" s="32"/>
      <c r="J963" s="32"/>
      <c r="K963" s="32"/>
      <c r="L963" s="32"/>
      <c r="M963" s="32"/>
      <c r="N963" s="32"/>
    </row>
    <row r="964" spans="2:14">
      <c r="B964" s="29"/>
      <c r="C964" s="33"/>
      <c r="D964" s="34"/>
      <c r="E964" s="33"/>
      <c r="F964" s="32"/>
      <c r="G964" s="32"/>
      <c r="H964" s="32"/>
      <c r="I964" s="32"/>
      <c r="J964" s="32"/>
      <c r="K964" s="32"/>
      <c r="L964" s="32"/>
      <c r="M964" s="32"/>
      <c r="N964" s="32"/>
    </row>
    <row r="965" spans="2:14">
      <c r="B965" s="29"/>
      <c r="C965" s="33"/>
      <c r="D965" s="34"/>
      <c r="E965" s="33"/>
      <c r="F965" s="32"/>
      <c r="G965" s="32"/>
      <c r="H965" s="32"/>
      <c r="I965" s="32"/>
      <c r="J965" s="32"/>
      <c r="K965" s="32"/>
      <c r="L965" s="32"/>
      <c r="M965" s="32"/>
      <c r="N965" s="32"/>
    </row>
    <row r="966" spans="2:14">
      <c r="B966" s="29"/>
      <c r="C966" s="33"/>
      <c r="D966" s="34"/>
      <c r="E966" s="33"/>
      <c r="F966" s="32"/>
      <c r="G966" s="32"/>
      <c r="H966" s="32"/>
      <c r="I966" s="32"/>
      <c r="J966" s="32"/>
      <c r="K966" s="32"/>
      <c r="L966" s="32"/>
      <c r="M966" s="32"/>
      <c r="N966" s="32"/>
    </row>
    <row r="967" spans="2:14">
      <c r="B967" s="29"/>
      <c r="C967" s="33"/>
      <c r="D967" s="34"/>
      <c r="E967" s="33"/>
      <c r="F967" s="32"/>
      <c r="G967" s="32"/>
      <c r="H967" s="32"/>
      <c r="I967" s="32"/>
      <c r="J967" s="32"/>
      <c r="K967" s="32"/>
      <c r="L967" s="32"/>
      <c r="M967" s="32"/>
      <c r="N967" s="32"/>
    </row>
    <row r="968" spans="2:14">
      <c r="B968" s="29"/>
      <c r="C968" s="33"/>
      <c r="D968" s="34"/>
      <c r="E968" s="33"/>
      <c r="F968" s="32"/>
      <c r="G968" s="32"/>
      <c r="H968" s="32"/>
      <c r="I968" s="32"/>
      <c r="J968" s="32"/>
      <c r="K968" s="32"/>
      <c r="L968" s="32"/>
      <c r="M968" s="32"/>
      <c r="N968" s="32"/>
    </row>
    <row r="969" spans="2:14">
      <c r="B969" s="29"/>
      <c r="C969" s="33"/>
      <c r="D969" s="34"/>
      <c r="E969" s="33"/>
      <c r="F969" s="32"/>
      <c r="G969" s="32"/>
      <c r="H969" s="32"/>
      <c r="I969" s="32"/>
      <c r="J969" s="32"/>
      <c r="K969" s="32"/>
      <c r="L969" s="32"/>
      <c r="M969" s="32"/>
      <c r="N969" s="32"/>
    </row>
    <row r="970" spans="2:14">
      <c r="B970" s="29"/>
      <c r="C970" s="33"/>
      <c r="D970" s="34"/>
      <c r="E970" s="33"/>
      <c r="F970" s="32"/>
      <c r="G970" s="32"/>
      <c r="H970" s="32"/>
      <c r="I970" s="32"/>
      <c r="J970" s="32"/>
      <c r="K970" s="32"/>
      <c r="L970" s="32"/>
      <c r="M970" s="32"/>
      <c r="N970" s="32"/>
    </row>
    <row r="971" spans="2:14">
      <c r="B971" s="29"/>
      <c r="C971" s="33"/>
      <c r="D971" s="34"/>
      <c r="E971" s="33"/>
      <c r="F971" s="32"/>
      <c r="G971" s="32"/>
      <c r="H971" s="32"/>
      <c r="I971" s="32"/>
      <c r="J971" s="32"/>
      <c r="K971" s="32"/>
      <c r="L971" s="32"/>
      <c r="M971" s="32"/>
      <c r="N971" s="32"/>
    </row>
    <row r="972" spans="2:14">
      <c r="B972" s="29"/>
      <c r="C972" s="33"/>
      <c r="D972" s="34"/>
      <c r="E972" s="33"/>
      <c r="F972" s="32"/>
      <c r="G972" s="32"/>
      <c r="H972" s="32"/>
      <c r="I972" s="32"/>
      <c r="J972" s="32"/>
      <c r="K972" s="32"/>
      <c r="L972" s="32"/>
      <c r="M972" s="32"/>
      <c r="N972" s="32"/>
    </row>
    <row r="973" spans="2:14">
      <c r="B973" s="29"/>
      <c r="C973" s="33"/>
      <c r="D973" s="34"/>
      <c r="E973" s="33"/>
      <c r="F973" s="32"/>
      <c r="G973" s="32"/>
      <c r="H973" s="32"/>
      <c r="I973" s="32"/>
      <c r="J973" s="32"/>
      <c r="K973" s="32"/>
      <c r="L973" s="32"/>
      <c r="M973" s="32"/>
      <c r="N973" s="32"/>
    </row>
    <row r="974" spans="2:14">
      <c r="B974" s="29"/>
      <c r="C974" s="33"/>
      <c r="D974" s="34"/>
      <c r="E974" s="33"/>
      <c r="F974" s="32"/>
      <c r="G974" s="32"/>
      <c r="H974" s="32"/>
      <c r="I974" s="32"/>
      <c r="J974" s="32"/>
      <c r="K974" s="32"/>
      <c r="L974" s="32"/>
      <c r="M974" s="32"/>
      <c r="N974" s="32"/>
    </row>
    <row r="975" spans="2:14">
      <c r="B975" s="29"/>
      <c r="C975" s="33"/>
      <c r="D975" s="34"/>
      <c r="E975" s="33"/>
      <c r="F975" s="32"/>
      <c r="G975" s="32"/>
      <c r="H975" s="32"/>
      <c r="I975" s="32"/>
      <c r="J975" s="32"/>
      <c r="K975" s="32"/>
      <c r="L975" s="32"/>
      <c r="M975" s="32"/>
      <c r="N975" s="32"/>
    </row>
    <row r="976" spans="2:14">
      <c r="B976" s="29"/>
      <c r="C976" s="33"/>
      <c r="D976" s="34"/>
      <c r="E976" s="33"/>
      <c r="F976" s="32"/>
      <c r="G976" s="32"/>
      <c r="H976" s="32"/>
      <c r="I976" s="32"/>
      <c r="J976" s="32"/>
      <c r="K976" s="32"/>
      <c r="L976" s="32"/>
      <c r="M976" s="32"/>
      <c r="N976" s="32"/>
    </row>
    <row r="977" spans="2:14">
      <c r="B977" s="29"/>
      <c r="C977" s="33"/>
      <c r="D977" s="34"/>
      <c r="E977" s="33"/>
      <c r="F977" s="32"/>
      <c r="G977" s="32"/>
      <c r="H977" s="32"/>
      <c r="I977" s="32"/>
      <c r="J977" s="32"/>
      <c r="K977" s="32"/>
      <c r="L977" s="32"/>
      <c r="M977" s="32"/>
      <c r="N977" s="32"/>
    </row>
    <row r="978" spans="2:14">
      <c r="B978" s="29"/>
      <c r="C978" s="33"/>
      <c r="D978" s="34"/>
      <c r="E978" s="33"/>
      <c r="F978" s="32"/>
      <c r="G978" s="32"/>
      <c r="H978" s="32"/>
      <c r="I978" s="32"/>
      <c r="J978" s="32"/>
      <c r="K978" s="32"/>
      <c r="L978" s="32"/>
      <c r="M978" s="32"/>
      <c r="N978" s="32"/>
    </row>
    <row r="979" spans="2:14">
      <c r="B979" s="29"/>
      <c r="C979" s="33"/>
      <c r="D979" s="34"/>
      <c r="E979" s="33"/>
      <c r="F979" s="32"/>
      <c r="G979" s="32"/>
      <c r="H979" s="32"/>
      <c r="I979" s="32"/>
      <c r="J979" s="32"/>
      <c r="K979" s="32"/>
      <c r="L979" s="32"/>
      <c r="M979" s="32"/>
      <c r="N979" s="32"/>
    </row>
    <row r="980" spans="2:14">
      <c r="B980" s="29"/>
      <c r="C980" s="33"/>
      <c r="D980" s="34"/>
      <c r="E980" s="33"/>
      <c r="F980" s="32"/>
      <c r="G980" s="32"/>
      <c r="H980" s="32"/>
      <c r="I980" s="32"/>
      <c r="J980" s="32"/>
      <c r="K980" s="32"/>
      <c r="L980" s="32"/>
      <c r="M980" s="32"/>
      <c r="N980" s="32"/>
    </row>
    <row r="981" spans="2:14">
      <c r="B981" s="29"/>
      <c r="C981" s="33"/>
      <c r="D981" s="34"/>
      <c r="E981" s="33"/>
      <c r="F981" s="32"/>
      <c r="G981" s="32"/>
      <c r="H981" s="32"/>
      <c r="I981" s="32"/>
      <c r="J981" s="32"/>
      <c r="K981" s="32"/>
      <c r="L981" s="32"/>
      <c r="M981" s="32"/>
      <c r="N981" s="32"/>
    </row>
    <row r="982" spans="2:14">
      <c r="B982" s="29"/>
      <c r="C982" s="33"/>
      <c r="D982" s="34"/>
      <c r="E982" s="33"/>
      <c r="F982" s="32"/>
      <c r="G982" s="32"/>
      <c r="H982" s="32"/>
      <c r="I982" s="32"/>
      <c r="J982" s="32"/>
      <c r="K982" s="32"/>
      <c r="L982" s="32"/>
      <c r="M982" s="32"/>
      <c r="N982" s="32"/>
    </row>
    <row r="983" spans="2:14">
      <c r="B983" s="29"/>
      <c r="C983" s="33"/>
      <c r="D983" s="34"/>
      <c r="E983" s="33"/>
      <c r="F983" s="32"/>
      <c r="G983" s="32"/>
      <c r="H983" s="32"/>
      <c r="I983" s="32"/>
      <c r="J983" s="32"/>
      <c r="K983" s="32"/>
      <c r="L983" s="32"/>
      <c r="M983" s="32"/>
      <c r="N983" s="32"/>
    </row>
    <row r="984" spans="2:14">
      <c r="B984" s="29"/>
      <c r="C984" s="33"/>
      <c r="D984" s="34"/>
      <c r="E984" s="33"/>
      <c r="F984" s="32"/>
      <c r="G984" s="32"/>
      <c r="H984" s="32"/>
      <c r="I984" s="32"/>
      <c r="J984" s="32"/>
      <c r="K984" s="32"/>
      <c r="L984" s="32"/>
      <c r="M984" s="32"/>
      <c r="N984" s="32"/>
    </row>
    <row r="985" spans="2:14">
      <c r="B985" s="29"/>
      <c r="C985" s="33"/>
      <c r="D985" s="34"/>
      <c r="E985" s="33"/>
      <c r="F985" s="32"/>
      <c r="G985" s="32"/>
      <c r="H985" s="32"/>
      <c r="I985" s="32"/>
      <c r="J985" s="32"/>
      <c r="K985" s="32"/>
      <c r="L985" s="32"/>
      <c r="M985" s="32"/>
      <c r="N985" s="32"/>
    </row>
    <row r="986" spans="2:14">
      <c r="B986" s="29"/>
      <c r="C986" s="33"/>
      <c r="D986" s="34"/>
      <c r="E986" s="33"/>
      <c r="F986" s="32"/>
      <c r="G986" s="32"/>
      <c r="H986" s="32"/>
      <c r="I986" s="32"/>
      <c r="J986" s="32"/>
      <c r="K986" s="32"/>
      <c r="L986" s="32"/>
      <c r="M986" s="32"/>
      <c r="N986" s="32"/>
    </row>
    <row r="987" spans="2:14">
      <c r="B987" s="29"/>
      <c r="C987" s="33"/>
      <c r="D987" s="34"/>
      <c r="E987" s="33"/>
      <c r="F987" s="32"/>
      <c r="G987" s="32"/>
      <c r="H987" s="32"/>
      <c r="I987" s="32"/>
      <c r="J987" s="32"/>
      <c r="K987" s="32"/>
      <c r="L987" s="32"/>
      <c r="M987" s="32"/>
      <c r="N987" s="32"/>
    </row>
    <row r="988" spans="2:14">
      <c r="B988" s="29"/>
      <c r="C988" s="33"/>
      <c r="D988" s="34"/>
      <c r="E988" s="33"/>
      <c r="F988" s="32"/>
      <c r="G988" s="32"/>
      <c r="H988" s="32"/>
      <c r="I988" s="32"/>
      <c r="J988" s="32"/>
      <c r="K988" s="32"/>
      <c r="L988" s="32"/>
      <c r="M988" s="32"/>
      <c r="N988" s="32"/>
    </row>
    <row r="989" spans="2:14">
      <c r="B989" s="29"/>
      <c r="C989" s="33"/>
      <c r="D989" s="34"/>
      <c r="E989" s="33"/>
      <c r="F989" s="32"/>
      <c r="G989" s="32"/>
      <c r="H989" s="32"/>
      <c r="I989" s="32"/>
      <c r="J989" s="32"/>
      <c r="K989" s="32"/>
      <c r="L989" s="32"/>
      <c r="M989" s="32"/>
      <c r="N989" s="32"/>
    </row>
    <row r="990" spans="2:14">
      <c r="B990" s="29"/>
      <c r="C990" s="33"/>
      <c r="D990" s="34"/>
      <c r="E990" s="33"/>
      <c r="F990" s="32"/>
      <c r="G990" s="32"/>
      <c r="H990" s="32"/>
      <c r="I990" s="32"/>
      <c r="J990" s="32"/>
      <c r="K990" s="32"/>
      <c r="L990" s="32"/>
      <c r="M990" s="32"/>
      <c r="N990" s="32"/>
    </row>
    <row r="991" spans="2:14">
      <c r="B991" s="29"/>
      <c r="C991" s="33"/>
      <c r="D991" s="34"/>
      <c r="E991" s="33"/>
      <c r="F991" s="32"/>
      <c r="G991" s="32"/>
      <c r="H991" s="32"/>
      <c r="I991" s="32"/>
      <c r="J991" s="32"/>
      <c r="K991" s="32"/>
      <c r="L991" s="32"/>
      <c r="M991" s="32"/>
      <c r="N991" s="32"/>
    </row>
    <row r="992" spans="2:14">
      <c r="B992" s="29"/>
      <c r="C992" s="33"/>
      <c r="D992" s="34"/>
      <c r="E992" s="33"/>
      <c r="F992" s="32"/>
      <c r="G992" s="32"/>
      <c r="H992" s="32"/>
      <c r="I992" s="32"/>
      <c r="J992" s="32"/>
      <c r="K992" s="32"/>
      <c r="L992" s="32"/>
      <c r="M992" s="32"/>
      <c r="N992" s="32"/>
    </row>
    <row r="993" spans="2:14">
      <c r="B993" s="29"/>
      <c r="C993" s="33"/>
      <c r="D993" s="34"/>
      <c r="E993" s="33"/>
      <c r="F993" s="32"/>
      <c r="G993" s="32"/>
      <c r="H993" s="32"/>
      <c r="I993" s="32"/>
      <c r="J993" s="32"/>
      <c r="K993" s="32"/>
      <c r="L993" s="32"/>
      <c r="M993" s="32"/>
      <c r="N993" s="32"/>
    </row>
    <row r="994" spans="2:14">
      <c r="B994" s="29"/>
      <c r="C994" s="33"/>
      <c r="D994" s="34"/>
      <c r="E994" s="33"/>
      <c r="F994" s="32"/>
      <c r="G994" s="32"/>
      <c r="H994" s="32"/>
      <c r="I994" s="32"/>
      <c r="J994" s="32"/>
      <c r="K994" s="32"/>
      <c r="L994" s="32"/>
      <c r="M994" s="32"/>
      <c r="N994" s="32"/>
    </row>
    <row r="995" spans="2:14">
      <c r="B995" s="29"/>
      <c r="C995" s="33"/>
      <c r="D995" s="34"/>
      <c r="E995" s="33"/>
      <c r="F995" s="32"/>
      <c r="G995" s="32"/>
      <c r="H995" s="32"/>
      <c r="I995" s="32"/>
      <c r="J995" s="32"/>
      <c r="K995" s="32"/>
      <c r="L995" s="32"/>
      <c r="M995" s="32"/>
      <c r="N995" s="32"/>
    </row>
    <row r="996" spans="2:14">
      <c r="B996" s="29"/>
      <c r="C996" s="33"/>
      <c r="D996" s="34"/>
      <c r="E996" s="33"/>
      <c r="F996" s="32"/>
      <c r="G996" s="32"/>
      <c r="H996" s="32"/>
      <c r="I996" s="32"/>
      <c r="J996" s="32"/>
      <c r="K996" s="32"/>
      <c r="L996" s="32"/>
      <c r="M996" s="32"/>
      <c r="N996" s="32"/>
    </row>
    <row r="997" spans="2:14">
      <c r="B997" s="29"/>
      <c r="C997" s="33"/>
      <c r="D997" s="34"/>
      <c r="E997" s="33"/>
      <c r="F997" s="32"/>
      <c r="G997" s="32"/>
      <c r="H997" s="32"/>
      <c r="I997" s="32"/>
      <c r="J997" s="32"/>
      <c r="K997" s="32"/>
      <c r="L997" s="32"/>
      <c r="M997" s="32"/>
      <c r="N997" s="32"/>
    </row>
    <row r="998" spans="2:14">
      <c r="B998" s="29"/>
      <c r="C998" s="33"/>
      <c r="D998" s="34"/>
      <c r="E998" s="33"/>
      <c r="F998" s="32"/>
      <c r="G998" s="32"/>
      <c r="H998" s="32"/>
      <c r="I998" s="32"/>
      <c r="J998" s="32"/>
      <c r="K998" s="32"/>
      <c r="L998" s="32"/>
      <c r="M998" s="32"/>
      <c r="N998" s="32"/>
    </row>
    <row r="999" spans="2:14">
      <c r="B999" s="29"/>
      <c r="C999" s="33"/>
      <c r="D999" s="34"/>
      <c r="E999" s="33"/>
      <c r="F999" s="32"/>
      <c r="G999" s="32"/>
      <c r="H999" s="32"/>
      <c r="I999" s="32"/>
      <c r="J999" s="32"/>
      <c r="K999" s="32"/>
      <c r="L999" s="32"/>
      <c r="M999" s="32"/>
      <c r="N999" s="32"/>
    </row>
    <row r="1000" spans="2:14">
      <c r="B1000" s="29"/>
      <c r="C1000" s="33"/>
      <c r="D1000" s="34"/>
      <c r="E1000" s="33"/>
      <c r="F1000" s="32"/>
      <c r="G1000" s="32"/>
      <c r="H1000" s="32"/>
      <c r="I1000" s="32"/>
      <c r="J1000" s="32"/>
      <c r="K1000" s="32"/>
      <c r="L1000" s="32"/>
      <c r="M1000" s="32"/>
      <c r="N1000" s="32"/>
    </row>
    <row r="1001" spans="2:14">
      <c r="B1001" s="29"/>
      <c r="C1001" s="33"/>
      <c r="D1001" s="34"/>
      <c r="E1001" s="33"/>
      <c r="F1001" s="32"/>
      <c r="G1001" s="32"/>
      <c r="H1001" s="32"/>
      <c r="I1001" s="32"/>
      <c r="J1001" s="32"/>
      <c r="K1001" s="32"/>
      <c r="L1001" s="32"/>
      <c r="M1001" s="32"/>
      <c r="N1001" s="32"/>
    </row>
    <row r="1002" spans="2:14">
      <c r="B1002" s="29"/>
      <c r="C1002" s="33"/>
      <c r="D1002" s="34"/>
      <c r="E1002" s="33"/>
      <c r="F1002" s="32"/>
      <c r="G1002" s="32"/>
      <c r="H1002" s="32"/>
      <c r="I1002" s="32"/>
      <c r="J1002" s="32"/>
      <c r="K1002" s="32"/>
      <c r="L1002" s="32"/>
      <c r="M1002" s="32"/>
      <c r="N1002" s="32"/>
    </row>
    <row r="1003" spans="2:14">
      <c r="B1003" s="29"/>
      <c r="C1003" s="33"/>
      <c r="D1003" s="34"/>
      <c r="E1003" s="33"/>
      <c r="F1003" s="32"/>
      <c r="G1003" s="32"/>
      <c r="H1003" s="32"/>
      <c r="I1003" s="32"/>
      <c r="J1003" s="32"/>
      <c r="K1003" s="32"/>
      <c r="L1003" s="32"/>
      <c r="M1003" s="32"/>
      <c r="N1003" s="32"/>
    </row>
    <row r="1004" spans="2:14">
      <c r="B1004" s="29"/>
      <c r="C1004" s="33"/>
      <c r="D1004" s="34"/>
      <c r="E1004" s="33"/>
      <c r="F1004" s="32"/>
      <c r="G1004" s="32"/>
      <c r="H1004" s="32"/>
      <c r="I1004" s="32"/>
      <c r="J1004" s="32"/>
      <c r="K1004" s="32"/>
      <c r="L1004" s="32"/>
      <c r="M1004" s="32"/>
      <c r="N1004" s="32"/>
    </row>
    <row r="1005" spans="2:14">
      <c r="B1005" s="29"/>
      <c r="C1005" s="33"/>
      <c r="D1005" s="34"/>
      <c r="E1005" s="33"/>
      <c r="F1005" s="32"/>
      <c r="G1005" s="32"/>
      <c r="H1005" s="32"/>
      <c r="I1005" s="32"/>
      <c r="J1005" s="32"/>
      <c r="K1005" s="32"/>
      <c r="L1005" s="32"/>
      <c r="M1005" s="32"/>
      <c r="N1005" s="32"/>
    </row>
    <row r="1006" spans="2:14">
      <c r="B1006" s="29"/>
      <c r="C1006" s="33"/>
      <c r="D1006" s="34"/>
      <c r="E1006" s="33"/>
      <c r="F1006" s="32"/>
      <c r="G1006" s="32"/>
      <c r="H1006" s="32"/>
      <c r="I1006" s="32"/>
      <c r="J1006" s="32"/>
      <c r="K1006" s="32"/>
      <c r="L1006" s="32"/>
      <c r="M1006" s="32"/>
      <c r="N1006" s="32"/>
    </row>
    <row r="1007" spans="2:14">
      <c r="B1007" s="29"/>
      <c r="C1007" s="33"/>
      <c r="D1007" s="34"/>
      <c r="E1007" s="33"/>
      <c r="F1007" s="32"/>
      <c r="G1007" s="32"/>
      <c r="H1007" s="32"/>
      <c r="I1007" s="32"/>
      <c r="J1007" s="32"/>
      <c r="K1007" s="32"/>
      <c r="L1007" s="32"/>
      <c r="M1007" s="32"/>
      <c r="N1007" s="32"/>
    </row>
    <row r="1008" spans="2:14">
      <c r="B1008" s="29"/>
      <c r="C1008" s="33"/>
      <c r="D1008" s="34"/>
      <c r="E1008" s="33"/>
      <c r="F1008" s="32"/>
      <c r="G1008" s="32"/>
      <c r="H1008" s="32"/>
      <c r="I1008" s="32"/>
      <c r="J1008" s="32"/>
      <c r="K1008" s="32"/>
      <c r="L1008" s="32"/>
      <c r="M1008" s="32"/>
      <c r="N1008" s="32"/>
    </row>
    <row r="1009" spans="2:14">
      <c r="B1009" s="29"/>
      <c r="C1009" s="33"/>
      <c r="D1009" s="34"/>
      <c r="E1009" s="33"/>
      <c r="F1009" s="32"/>
      <c r="G1009" s="32"/>
      <c r="H1009" s="32"/>
      <c r="I1009" s="32"/>
      <c r="J1009" s="32"/>
      <c r="K1009" s="32"/>
      <c r="L1009" s="32"/>
      <c r="M1009" s="32"/>
      <c r="N1009" s="32"/>
    </row>
    <row r="1010" spans="2:14">
      <c r="B1010" s="29"/>
      <c r="C1010" s="33"/>
      <c r="D1010" s="34"/>
      <c r="E1010" s="33"/>
      <c r="F1010" s="32"/>
      <c r="G1010" s="32"/>
      <c r="H1010" s="32"/>
      <c r="I1010" s="32"/>
      <c r="J1010" s="32"/>
      <c r="K1010" s="32"/>
      <c r="L1010" s="32"/>
      <c r="M1010" s="32"/>
      <c r="N1010" s="32"/>
    </row>
    <row r="1011" spans="2:14">
      <c r="B1011" s="29"/>
      <c r="C1011" s="33"/>
      <c r="D1011" s="34"/>
      <c r="E1011" s="33"/>
      <c r="F1011" s="32"/>
      <c r="G1011" s="32"/>
      <c r="H1011" s="32"/>
      <c r="I1011" s="32"/>
      <c r="J1011" s="32"/>
      <c r="K1011" s="32"/>
      <c r="L1011" s="32"/>
      <c r="M1011" s="32"/>
      <c r="N1011" s="32"/>
    </row>
    <row r="1012" spans="2:14">
      <c r="B1012" s="29"/>
      <c r="C1012" s="33"/>
      <c r="D1012" s="34"/>
      <c r="E1012" s="33"/>
      <c r="F1012" s="32"/>
      <c r="G1012" s="32"/>
      <c r="H1012" s="32"/>
      <c r="I1012" s="32"/>
      <c r="J1012" s="32"/>
      <c r="K1012" s="32"/>
      <c r="L1012" s="32"/>
      <c r="M1012" s="32"/>
      <c r="N1012" s="32"/>
    </row>
    <row r="1013" spans="2:14">
      <c r="B1013" s="29"/>
      <c r="C1013" s="33"/>
      <c r="D1013" s="34"/>
      <c r="E1013" s="33"/>
      <c r="F1013" s="32"/>
      <c r="G1013" s="32"/>
      <c r="H1013" s="32"/>
      <c r="I1013" s="32"/>
      <c r="J1013" s="32"/>
      <c r="K1013" s="32"/>
      <c r="L1013" s="32"/>
      <c r="M1013" s="32"/>
      <c r="N1013" s="32"/>
    </row>
    <row r="1014" spans="2:14">
      <c r="B1014" s="29"/>
      <c r="C1014" s="33"/>
      <c r="D1014" s="34"/>
      <c r="E1014" s="33"/>
      <c r="F1014" s="32"/>
      <c r="G1014" s="32"/>
      <c r="H1014" s="32"/>
      <c r="I1014" s="32"/>
      <c r="J1014" s="32"/>
      <c r="K1014" s="32"/>
      <c r="L1014" s="32"/>
      <c r="M1014" s="32"/>
      <c r="N1014" s="32"/>
    </row>
    <row r="1015" spans="2:14">
      <c r="B1015" s="29"/>
      <c r="C1015" s="33"/>
      <c r="D1015" s="34"/>
      <c r="E1015" s="33"/>
      <c r="F1015" s="32"/>
      <c r="G1015" s="32"/>
      <c r="H1015" s="32"/>
      <c r="I1015" s="32"/>
      <c r="J1015" s="32"/>
      <c r="K1015" s="32"/>
      <c r="L1015" s="32"/>
      <c r="M1015" s="32"/>
      <c r="N1015" s="32"/>
    </row>
    <row r="1016" spans="2:14">
      <c r="B1016" s="29"/>
      <c r="C1016" s="33"/>
      <c r="D1016" s="34"/>
      <c r="E1016" s="33"/>
      <c r="F1016" s="32"/>
      <c r="G1016" s="32"/>
      <c r="H1016" s="32"/>
      <c r="I1016" s="32"/>
      <c r="J1016" s="32"/>
      <c r="K1016" s="32"/>
      <c r="L1016" s="32"/>
      <c r="M1016" s="32"/>
      <c r="N1016" s="32"/>
    </row>
    <row r="1017" spans="2:14">
      <c r="B1017" s="29"/>
      <c r="C1017" s="33"/>
      <c r="D1017" s="34"/>
      <c r="E1017" s="33"/>
      <c r="F1017" s="32"/>
      <c r="G1017" s="32"/>
      <c r="H1017" s="32"/>
      <c r="I1017" s="32"/>
      <c r="J1017" s="32"/>
      <c r="K1017" s="32"/>
      <c r="L1017" s="32"/>
      <c r="M1017" s="32"/>
      <c r="N1017" s="32"/>
    </row>
    <row r="1018" spans="2:14">
      <c r="B1018" s="29"/>
      <c r="C1018" s="33"/>
      <c r="D1018" s="34"/>
      <c r="E1018" s="33"/>
      <c r="F1018" s="32"/>
      <c r="G1018" s="32"/>
      <c r="H1018" s="32"/>
      <c r="I1018" s="32"/>
      <c r="J1018" s="32"/>
      <c r="K1018" s="32"/>
      <c r="L1018" s="32"/>
      <c r="M1018" s="32"/>
      <c r="N1018" s="32"/>
    </row>
    <row r="1019" spans="2:14">
      <c r="B1019" s="29"/>
      <c r="C1019" s="33"/>
      <c r="D1019" s="34"/>
      <c r="E1019" s="33"/>
      <c r="F1019" s="32"/>
      <c r="G1019" s="32"/>
      <c r="H1019" s="32"/>
      <c r="I1019" s="32"/>
      <c r="J1019" s="32"/>
      <c r="K1019" s="32"/>
      <c r="L1019" s="32"/>
      <c r="M1019" s="32"/>
      <c r="N1019" s="32"/>
    </row>
    <row r="1020" spans="2:14">
      <c r="B1020" s="29"/>
      <c r="C1020" s="33"/>
      <c r="D1020" s="34"/>
      <c r="E1020" s="33"/>
      <c r="F1020" s="32"/>
      <c r="G1020" s="32"/>
      <c r="H1020" s="32"/>
      <c r="I1020" s="32"/>
      <c r="J1020" s="32"/>
      <c r="K1020" s="32"/>
      <c r="L1020" s="32"/>
      <c r="M1020" s="32"/>
      <c r="N1020" s="32"/>
    </row>
    <row r="1021" spans="2:14">
      <c r="B1021" s="29"/>
      <c r="C1021" s="33"/>
      <c r="D1021" s="34"/>
      <c r="E1021" s="33"/>
      <c r="F1021" s="32"/>
      <c r="G1021" s="32"/>
      <c r="H1021" s="32"/>
      <c r="I1021" s="32"/>
      <c r="J1021" s="32"/>
      <c r="K1021" s="32"/>
      <c r="L1021" s="32"/>
      <c r="M1021" s="32"/>
      <c r="N1021" s="32"/>
    </row>
    <row r="1022" spans="2:14">
      <c r="B1022" s="29"/>
      <c r="C1022" s="33"/>
      <c r="D1022" s="34"/>
      <c r="E1022" s="33"/>
      <c r="F1022" s="32"/>
      <c r="G1022" s="32"/>
      <c r="H1022" s="32"/>
      <c r="I1022" s="32"/>
      <c r="J1022" s="32"/>
      <c r="K1022" s="32"/>
      <c r="L1022" s="32"/>
      <c r="M1022" s="32"/>
      <c r="N1022" s="32"/>
    </row>
    <row r="1023" spans="2:14">
      <c r="B1023" s="29"/>
      <c r="C1023" s="33"/>
      <c r="D1023" s="34"/>
      <c r="E1023" s="33"/>
      <c r="F1023" s="32"/>
      <c r="G1023" s="32"/>
      <c r="H1023" s="32"/>
      <c r="I1023" s="32"/>
      <c r="J1023" s="32"/>
      <c r="K1023" s="32"/>
      <c r="L1023" s="32"/>
      <c r="M1023" s="32"/>
      <c r="N1023" s="32"/>
    </row>
    <row r="1024" spans="2:14">
      <c r="B1024" s="29"/>
      <c r="C1024" s="33"/>
      <c r="D1024" s="34"/>
      <c r="E1024" s="33"/>
      <c r="F1024" s="32"/>
      <c r="G1024" s="32"/>
      <c r="H1024" s="32"/>
      <c r="I1024" s="32"/>
      <c r="J1024" s="32"/>
      <c r="K1024" s="32"/>
      <c r="L1024" s="32"/>
      <c r="M1024" s="32"/>
      <c r="N1024" s="32"/>
    </row>
    <row r="1025" spans="2:14">
      <c r="B1025" s="29"/>
      <c r="C1025" s="33"/>
      <c r="D1025" s="34"/>
      <c r="E1025" s="33"/>
      <c r="F1025" s="32"/>
      <c r="G1025" s="32"/>
      <c r="H1025" s="32"/>
      <c r="I1025" s="32"/>
      <c r="J1025" s="32"/>
      <c r="K1025" s="32"/>
      <c r="L1025" s="32"/>
      <c r="M1025" s="32"/>
      <c r="N1025" s="32"/>
    </row>
    <row r="1026" spans="2:14">
      <c r="B1026" s="29"/>
      <c r="C1026" s="33"/>
      <c r="D1026" s="34"/>
      <c r="E1026" s="33"/>
      <c r="F1026" s="32"/>
      <c r="G1026" s="32"/>
      <c r="H1026" s="32"/>
      <c r="I1026" s="32"/>
      <c r="J1026" s="32"/>
      <c r="K1026" s="32"/>
      <c r="L1026" s="32"/>
      <c r="M1026" s="32"/>
      <c r="N1026" s="32"/>
    </row>
    <row r="1027" spans="2:14">
      <c r="B1027" s="29"/>
      <c r="C1027" s="33"/>
      <c r="D1027" s="34"/>
      <c r="E1027" s="33"/>
      <c r="F1027" s="32"/>
      <c r="G1027" s="32"/>
      <c r="H1027" s="32"/>
      <c r="I1027" s="32"/>
      <c r="J1027" s="32"/>
      <c r="K1027" s="32"/>
      <c r="L1027" s="32"/>
      <c r="M1027" s="32"/>
      <c r="N1027" s="32"/>
    </row>
    <row r="1028" spans="2:14">
      <c r="B1028" s="29"/>
      <c r="C1028" s="33"/>
      <c r="D1028" s="34"/>
      <c r="E1028" s="33"/>
      <c r="F1028" s="32"/>
      <c r="G1028" s="32"/>
      <c r="H1028" s="32"/>
      <c r="I1028" s="32"/>
      <c r="J1028" s="32"/>
      <c r="K1028" s="32"/>
      <c r="L1028" s="32"/>
      <c r="M1028" s="32"/>
      <c r="N1028" s="32"/>
    </row>
    <row r="1029" spans="2:14">
      <c r="B1029" s="29"/>
      <c r="C1029" s="33"/>
      <c r="D1029" s="34"/>
      <c r="E1029" s="33"/>
      <c r="F1029" s="32"/>
      <c r="G1029" s="32"/>
      <c r="H1029" s="32"/>
      <c r="I1029" s="32"/>
      <c r="J1029" s="32"/>
      <c r="K1029" s="32"/>
      <c r="L1029" s="32"/>
      <c r="M1029" s="32"/>
      <c r="N1029" s="32"/>
    </row>
    <row r="1030" spans="2:14">
      <c r="B1030" s="29"/>
      <c r="C1030" s="33"/>
      <c r="D1030" s="34"/>
      <c r="E1030" s="33"/>
      <c r="F1030" s="32"/>
      <c r="G1030" s="32"/>
      <c r="H1030" s="32"/>
      <c r="I1030" s="32"/>
      <c r="J1030" s="32"/>
      <c r="K1030" s="32"/>
      <c r="L1030" s="32"/>
      <c r="M1030" s="32"/>
      <c r="N1030" s="32"/>
    </row>
    <row r="1031" spans="2:14">
      <c r="B1031" s="29"/>
      <c r="C1031" s="33"/>
      <c r="D1031" s="34"/>
      <c r="E1031" s="33"/>
      <c r="F1031" s="32"/>
      <c r="G1031" s="32"/>
      <c r="H1031" s="32"/>
      <c r="I1031" s="32"/>
      <c r="J1031" s="32"/>
      <c r="K1031" s="32"/>
      <c r="L1031" s="32"/>
      <c r="M1031" s="32"/>
      <c r="N1031" s="32"/>
    </row>
    <row r="1032" spans="2:14">
      <c r="B1032" s="29"/>
      <c r="C1032" s="33"/>
      <c r="D1032" s="34"/>
      <c r="E1032" s="33"/>
      <c r="F1032" s="32"/>
      <c r="G1032" s="32"/>
      <c r="H1032" s="32"/>
      <c r="I1032" s="32"/>
      <c r="J1032" s="32"/>
      <c r="K1032" s="32"/>
      <c r="L1032" s="32"/>
      <c r="M1032" s="32"/>
      <c r="N1032" s="32"/>
    </row>
    <row r="1033" spans="2:14">
      <c r="B1033" s="29"/>
      <c r="C1033" s="33"/>
      <c r="D1033" s="34"/>
      <c r="E1033" s="33"/>
      <c r="F1033" s="32"/>
      <c r="G1033" s="32"/>
      <c r="H1033" s="32"/>
      <c r="I1033" s="32"/>
      <c r="J1033" s="32"/>
      <c r="K1033" s="32"/>
      <c r="L1033" s="32"/>
      <c r="M1033" s="32"/>
      <c r="N1033" s="32"/>
    </row>
    <row r="1034" spans="2:14">
      <c r="B1034" s="29"/>
      <c r="C1034" s="33"/>
      <c r="D1034" s="34"/>
      <c r="E1034" s="33"/>
      <c r="F1034" s="32"/>
      <c r="G1034" s="32"/>
      <c r="H1034" s="32"/>
      <c r="I1034" s="32"/>
      <c r="J1034" s="32"/>
      <c r="K1034" s="32"/>
      <c r="L1034" s="32"/>
      <c r="M1034" s="32"/>
      <c r="N1034" s="32"/>
    </row>
    <row r="1035" spans="2:14">
      <c r="B1035" s="29"/>
      <c r="C1035" s="33"/>
      <c r="D1035" s="34"/>
      <c r="E1035" s="33"/>
      <c r="F1035" s="32"/>
      <c r="G1035" s="32"/>
      <c r="H1035" s="32"/>
      <c r="I1035" s="32"/>
      <c r="J1035" s="32"/>
      <c r="K1035" s="32"/>
      <c r="L1035" s="32"/>
      <c r="M1035" s="32"/>
      <c r="N1035" s="32"/>
    </row>
    <row r="1036" spans="2:14">
      <c r="B1036" s="29"/>
      <c r="C1036" s="33"/>
      <c r="D1036" s="34"/>
      <c r="E1036" s="33"/>
      <c r="F1036" s="32"/>
      <c r="G1036" s="32"/>
      <c r="H1036" s="32"/>
      <c r="I1036" s="32"/>
      <c r="J1036" s="32"/>
      <c r="K1036" s="32"/>
      <c r="L1036" s="32"/>
      <c r="M1036" s="32"/>
      <c r="N1036" s="32"/>
    </row>
    <row r="1037" spans="2:14">
      <c r="B1037" s="29"/>
      <c r="C1037" s="33"/>
      <c r="D1037" s="34"/>
      <c r="E1037" s="33"/>
      <c r="F1037" s="32"/>
      <c r="G1037" s="32"/>
      <c r="H1037" s="32"/>
      <c r="I1037" s="32"/>
      <c r="J1037" s="32"/>
      <c r="K1037" s="32"/>
      <c r="L1037" s="32"/>
      <c r="M1037" s="32"/>
      <c r="N1037" s="32"/>
    </row>
    <row r="1038" spans="2:14">
      <c r="B1038" s="29"/>
      <c r="C1038" s="33"/>
      <c r="D1038" s="34"/>
      <c r="E1038" s="33"/>
      <c r="F1038" s="32"/>
      <c r="G1038" s="32"/>
      <c r="H1038" s="32"/>
      <c r="I1038" s="32"/>
      <c r="J1038" s="32"/>
      <c r="K1038" s="32"/>
      <c r="L1038" s="32"/>
      <c r="M1038" s="32"/>
      <c r="N1038" s="32"/>
    </row>
    <row r="1039" spans="2:14">
      <c r="B1039" s="29"/>
      <c r="C1039" s="33"/>
      <c r="D1039" s="34"/>
      <c r="E1039" s="33"/>
      <c r="F1039" s="32"/>
      <c r="G1039" s="32"/>
      <c r="H1039" s="32"/>
      <c r="I1039" s="32"/>
      <c r="J1039" s="32"/>
      <c r="K1039" s="32"/>
      <c r="L1039" s="32"/>
      <c r="M1039" s="32"/>
      <c r="N1039" s="32"/>
    </row>
    <row r="1040" spans="2:14">
      <c r="B1040" s="29"/>
      <c r="C1040" s="33"/>
      <c r="D1040" s="34"/>
      <c r="E1040" s="33"/>
      <c r="F1040" s="32"/>
      <c r="G1040" s="32"/>
      <c r="H1040" s="32"/>
      <c r="I1040" s="32"/>
      <c r="J1040" s="32"/>
      <c r="K1040" s="32"/>
      <c r="L1040" s="32"/>
      <c r="M1040" s="32"/>
      <c r="N1040" s="32"/>
    </row>
    <row r="1041" spans="2:14">
      <c r="B1041" s="29"/>
      <c r="C1041" s="33"/>
      <c r="D1041" s="34"/>
      <c r="E1041" s="33"/>
      <c r="F1041" s="32"/>
      <c r="G1041" s="32"/>
      <c r="H1041" s="32"/>
      <c r="I1041" s="32"/>
      <c r="J1041" s="32"/>
      <c r="K1041" s="32"/>
      <c r="L1041" s="32"/>
      <c r="M1041" s="32"/>
      <c r="N1041" s="32"/>
    </row>
    <row r="1042" spans="2:14">
      <c r="B1042" s="29"/>
      <c r="C1042" s="33"/>
      <c r="D1042" s="34"/>
      <c r="E1042" s="33"/>
      <c r="F1042" s="32"/>
      <c r="G1042" s="32"/>
      <c r="H1042" s="32"/>
      <c r="I1042" s="32"/>
      <c r="J1042" s="32"/>
      <c r="K1042" s="32"/>
      <c r="L1042" s="32"/>
      <c r="M1042" s="32"/>
      <c r="N1042" s="32"/>
    </row>
    <row r="1043" spans="2:14">
      <c r="B1043" s="29"/>
      <c r="C1043" s="33"/>
      <c r="D1043" s="34"/>
      <c r="E1043" s="33"/>
      <c r="F1043" s="32"/>
      <c r="G1043" s="32"/>
      <c r="H1043" s="32"/>
      <c r="I1043" s="32"/>
      <c r="J1043" s="32"/>
      <c r="K1043" s="32"/>
      <c r="L1043" s="32"/>
      <c r="M1043" s="32"/>
      <c r="N1043" s="32"/>
    </row>
    <row r="1044" spans="2:14">
      <c r="B1044" s="29"/>
      <c r="C1044" s="33"/>
      <c r="D1044" s="34"/>
      <c r="E1044" s="33"/>
      <c r="F1044" s="32"/>
      <c r="G1044" s="32"/>
      <c r="H1044" s="32"/>
      <c r="I1044" s="32"/>
      <c r="J1044" s="32"/>
      <c r="K1044" s="32"/>
      <c r="L1044" s="32"/>
      <c r="M1044" s="32"/>
      <c r="N1044" s="32"/>
    </row>
    <row r="1045" spans="2:14">
      <c r="B1045" s="29"/>
      <c r="C1045" s="33"/>
      <c r="D1045" s="34"/>
      <c r="E1045" s="33"/>
      <c r="F1045" s="32"/>
      <c r="G1045" s="32"/>
      <c r="H1045" s="32"/>
      <c r="I1045" s="32"/>
      <c r="J1045" s="32"/>
      <c r="K1045" s="32"/>
      <c r="L1045" s="32"/>
      <c r="M1045" s="32"/>
      <c r="N1045" s="32"/>
    </row>
    <row r="1046" spans="2:14">
      <c r="B1046" s="29"/>
      <c r="C1046" s="33"/>
      <c r="D1046" s="34"/>
      <c r="E1046" s="33"/>
      <c r="F1046" s="32"/>
      <c r="G1046" s="32"/>
      <c r="H1046" s="32"/>
      <c r="I1046" s="32"/>
      <c r="J1046" s="32"/>
      <c r="K1046" s="32"/>
      <c r="L1046" s="32"/>
      <c r="M1046" s="32"/>
      <c r="N1046" s="32"/>
    </row>
    <row r="1047" spans="2:14">
      <c r="B1047" s="29"/>
      <c r="C1047" s="33"/>
      <c r="D1047" s="34"/>
      <c r="E1047" s="33"/>
      <c r="F1047" s="32"/>
      <c r="G1047" s="32"/>
      <c r="H1047" s="32"/>
      <c r="I1047" s="32"/>
      <c r="J1047" s="32"/>
      <c r="K1047" s="32"/>
      <c r="L1047" s="32"/>
      <c r="M1047" s="32"/>
      <c r="N1047" s="32"/>
    </row>
    <row r="1048" spans="2:14">
      <c r="B1048" s="29"/>
      <c r="C1048" s="33"/>
      <c r="D1048" s="34"/>
      <c r="E1048" s="33"/>
      <c r="F1048" s="32"/>
      <c r="G1048" s="32"/>
      <c r="H1048" s="32"/>
      <c r="I1048" s="32"/>
      <c r="J1048" s="32"/>
      <c r="K1048" s="32"/>
      <c r="L1048" s="32"/>
      <c r="M1048" s="32"/>
      <c r="N1048" s="32"/>
    </row>
    <row r="1049" spans="2:14">
      <c r="B1049" s="29"/>
      <c r="C1049" s="33"/>
      <c r="D1049" s="34"/>
      <c r="E1049" s="33"/>
      <c r="F1049" s="32"/>
      <c r="G1049" s="32"/>
      <c r="H1049" s="32"/>
      <c r="I1049" s="32"/>
      <c r="J1049" s="32"/>
      <c r="K1049" s="32"/>
      <c r="L1049" s="32"/>
      <c r="M1049" s="32"/>
      <c r="N1049" s="32"/>
    </row>
    <row r="1050" spans="2:14">
      <c r="B1050" s="29"/>
      <c r="C1050" s="33"/>
      <c r="D1050" s="34"/>
      <c r="E1050" s="33"/>
      <c r="F1050" s="32"/>
      <c r="G1050" s="32"/>
      <c r="H1050" s="32"/>
      <c r="I1050" s="32"/>
      <c r="J1050" s="32"/>
      <c r="K1050" s="32"/>
      <c r="L1050" s="32"/>
      <c r="M1050" s="32"/>
      <c r="N1050" s="32"/>
    </row>
    <row r="1051" spans="2:14">
      <c r="B1051" s="29"/>
      <c r="C1051" s="33"/>
      <c r="D1051" s="34"/>
      <c r="E1051" s="33"/>
      <c r="F1051" s="32"/>
      <c r="G1051" s="32"/>
      <c r="H1051" s="32"/>
      <c r="I1051" s="32"/>
      <c r="J1051" s="32"/>
      <c r="K1051" s="32"/>
      <c r="L1051" s="32"/>
      <c r="M1051" s="32"/>
      <c r="N1051" s="32"/>
    </row>
    <row r="1052" spans="2:14">
      <c r="B1052" s="29"/>
      <c r="C1052" s="33"/>
      <c r="D1052" s="34"/>
      <c r="E1052" s="33"/>
      <c r="F1052" s="32"/>
      <c r="G1052" s="32"/>
      <c r="H1052" s="32"/>
      <c r="I1052" s="32"/>
      <c r="J1052" s="32"/>
      <c r="K1052" s="32"/>
      <c r="L1052" s="32"/>
      <c r="M1052" s="32"/>
      <c r="N1052" s="32"/>
    </row>
    <row r="1053" spans="2:14">
      <c r="B1053" s="29"/>
      <c r="C1053" s="33"/>
      <c r="D1053" s="34"/>
      <c r="E1053" s="33"/>
      <c r="F1053" s="32"/>
      <c r="G1053" s="32"/>
      <c r="H1053" s="32"/>
      <c r="I1053" s="32"/>
      <c r="J1053" s="32"/>
      <c r="K1053" s="32"/>
      <c r="L1053" s="32"/>
      <c r="M1053" s="32"/>
      <c r="N1053" s="32"/>
    </row>
    <row r="1054" spans="2:14">
      <c r="B1054" s="29"/>
      <c r="C1054" s="33"/>
      <c r="D1054" s="34"/>
      <c r="E1054" s="33"/>
      <c r="F1054" s="32"/>
      <c r="G1054" s="32"/>
      <c r="H1054" s="32"/>
      <c r="I1054" s="32"/>
      <c r="J1054" s="32"/>
      <c r="K1054" s="32"/>
      <c r="L1054" s="32"/>
      <c r="M1054" s="32"/>
      <c r="N1054" s="32"/>
    </row>
    <row r="1055" spans="2:14">
      <c r="B1055" s="29"/>
      <c r="C1055" s="33"/>
      <c r="D1055" s="34"/>
      <c r="E1055" s="33"/>
      <c r="F1055" s="32"/>
      <c r="G1055" s="32"/>
      <c r="H1055" s="32"/>
      <c r="I1055" s="32"/>
      <c r="J1055" s="32"/>
      <c r="K1055" s="32"/>
      <c r="L1055" s="32"/>
      <c r="M1055" s="32"/>
      <c r="N1055" s="32"/>
    </row>
    <row r="1056" spans="2:14">
      <c r="B1056" s="29"/>
      <c r="C1056" s="33"/>
      <c r="D1056" s="34"/>
      <c r="E1056" s="33"/>
      <c r="F1056" s="32"/>
      <c r="G1056" s="32"/>
      <c r="H1056" s="32"/>
      <c r="I1056" s="32"/>
      <c r="J1056" s="32"/>
      <c r="K1056" s="32"/>
      <c r="L1056" s="32"/>
      <c r="M1056" s="32"/>
      <c r="N1056" s="32"/>
    </row>
    <row r="1057" spans="2:14">
      <c r="B1057" s="29"/>
      <c r="C1057" s="33"/>
      <c r="D1057" s="34"/>
      <c r="E1057" s="33"/>
      <c r="F1057" s="32"/>
      <c r="G1057" s="32"/>
      <c r="H1057" s="32"/>
      <c r="I1057" s="32"/>
      <c r="J1057" s="32"/>
      <c r="K1057" s="32"/>
      <c r="L1057" s="32"/>
      <c r="M1057" s="32"/>
      <c r="N1057" s="32"/>
    </row>
    <row r="1058" spans="2:14">
      <c r="B1058" s="29"/>
      <c r="C1058" s="33"/>
      <c r="D1058" s="34"/>
      <c r="E1058" s="33"/>
      <c r="F1058" s="32"/>
      <c r="G1058" s="32"/>
      <c r="H1058" s="32"/>
      <c r="I1058" s="32"/>
      <c r="J1058" s="32"/>
      <c r="K1058" s="32"/>
      <c r="L1058" s="32"/>
      <c r="M1058" s="32"/>
      <c r="N1058" s="32"/>
    </row>
    <row r="1059" spans="2:14">
      <c r="B1059" s="29"/>
      <c r="C1059" s="33"/>
      <c r="D1059" s="34"/>
      <c r="E1059" s="33"/>
      <c r="F1059" s="32"/>
      <c r="G1059" s="32"/>
      <c r="H1059" s="32"/>
      <c r="I1059" s="32"/>
      <c r="J1059" s="32"/>
      <c r="K1059" s="32"/>
      <c r="L1059" s="32"/>
      <c r="M1059" s="32"/>
      <c r="N1059" s="32"/>
    </row>
    <row r="1060" spans="2:14">
      <c r="B1060" s="29"/>
      <c r="C1060" s="33"/>
      <c r="D1060" s="34"/>
      <c r="E1060" s="33"/>
      <c r="F1060" s="32"/>
      <c r="G1060" s="32"/>
      <c r="H1060" s="32"/>
      <c r="I1060" s="32"/>
      <c r="J1060" s="32"/>
      <c r="K1060" s="32"/>
      <c r="L1060" s="32"/>
      <c r="M1060" s="32"/>
      <c r="N1060" s="32"/>
    </row>
    <row r="1061" spans="2:14">
      <c r="B1061" s="29"/>
      <c r="C1061" s="33"/>
      <c r="D1061" s="34"/>
      <c r="E1061" s="33"/>
      <c r="F1061" s="32"/>
      <c r="G1061" s="32"/>
      <c r="H1061" s="32"/>
      <c r="I1061" s="32"/>
      <c r="J1061" s="32"/>
      <c r="K1061" s="32"/>
      <c r="L1061" s="32"/>
      <c r="M1061" s="32"/>
      <c r="N1061" s="32"/>
    </row>
    <row r="1062" spans="2:14">
      <c r="B1062" s="29"/>
      <c r="C1062" s="33"/>
      <c r="D1062" s="34"/>
      <c r="E1062" s="33"/>
      <c r="F1062" s="32"/>
      <c r="G1062" s="32"/>
      <c r="H1062" s="32"/>
      <c r="I1062" s="32"/>
      <c r="J1062" s="32"/>
      <c r="K1062" s="32"/>
      <c r="L1062" s="32"/>
      <c r="M1062" s="32"/>
      <c r="N1062" s="32"/>
    </row>
    <row r="1063" spans="2:14">
      <c r="B1063" s="29"/>
      <c r="C1063" s="33"/>
      <c r="D1063" s="34"/>
      <c r="E1063" s="33"/>
      <c r="F1063" s="32"/>
      <c r="G1063" s="32"/>
      <c r="H1063" s="32"/>
      <c r="I1063" s="32"/>
      <c r="J1063" s="32"/>
      <c r="K1063" s="32"/>
      <c r="L1063" s="32"/>
      <c r="M1063" s="32"/>
      <c r="N1063" s="32"/>
    </row>
    <row r="1064" spans="2:14">
      <c r="B1064" s="29"/>
      <c r="C1064" s="33"/>
      <c r="D1064" s="34"/>
      <c r="E1064" s="33"/>
      <c r="F1064" s="32"/>
      <c r="G1064" s="32"/>
      <c r="H1064" s="32"/>
      <c r="I1064" s="32"/>
      <c r="J1064" s="32"/>
      <c r="K1064" s="32"/>
      <c r="L1064" s="32"/>
      <c r="M1064" s="32"/>
      <c r="N1064" s="32"/>
    </row>
    <row r="1065" spans="2:14">
      <c r="B1065" s="29"/>
      <c r="C1065" s="33"/>
      <c r="D1065" s="34"/>
      <c r="E1065" s="33"/>
      <c r="F1065" s="32"/>
      <c r="G1065" s="32"/>
      <c r="H1065" s="32"/>
      <c r="I1065" s="32"/>
      <c r="J1065" s="32"/>
      <c r="K1065" s="32"/>
      <c r="L1065" s="32"/>
      <c r="M1065" s="32"/>
      <c r="N1065" s="32"/>
    </row>
    <row r="1066" spans="2:14">
      <c r="B1066" s="29"/>
      <c r="C1066" s="33"/>
      <c r="D1066" s="34"/>
      <c r="E1066" s="33"/>
      <c r="F1066" s="32"/>
      <c r="G1066" s="32"/>
      <c r="H1066" s="32"/>
      <c r="I1066" s="32"/>
      <c r="J1066" s="32"/>
      <c r="K1066" s="32"/>
      <c r="L1066" s="32"/>
      <c r="M1066" s="32"/>
      <c r="N1066" s="32"/>
    </row>
    <row r="1067" spans="2:14">
      <c r="B1067" s="29"/>
      <c r="C1067" s="33"/>
      <c r="D1067" s="34"/>
      <c r="E1067" s="33"/>
      <c r="F1067" s="32"/>
      <c r="G1067" s="32"/>
      <c r="H1067" s="32"/>
      <c r="I1067" s="32"/>
      <c r="J1067" s="32"/>
      <c r="K1067" s="32"/>
      <c r="L1067" s="32"/>
      <c r="M1067" s="32"/>
      <c r="N1067" s="32"/>
    </row>
    <row r="1068" spans="2:14">
      <c r="B1068" s="29"/>
      <c r="C1068" s="33"/>
      <c r="D1068" s="34"/>
      <c r="E1068" s="33"/>
      <c r="F1068" s="32"/>
      <c r="G1068" s="32"/>
      <c r="H1068" s="32"/>
      <c r="I1068" s="32"/>
      <c r="J1068" s="32"/>
      <c r="K1068" s="32"/>
      <c r="L1068" s="32"/>
      <c r="M1068" s="32"/>
      <c r="N1068" s="32"/>
    </row>
    <row r="1069" spans="2:14">
      <c r="B1069" s="29"/>
      <c r="C1069" s="33"/>
      <c r="D1069" s="34"/>
      <c r="E1069" s="33"/>
      <c r="F1069" s="32"/>
      <c r="G1069" s="32"/>
      <c r="H1069" s="32"/>
      <c r="I1069" s="32"/>
      <c r="J1069" s="32"/>
      <c r="K1069" s="32"/>
      <c r="L1069" s="32"/>
      <c r="M1069" s="32"/>
      <c r="N1069" s="32"/>
    </row>
    <row r="1070" spans="2:14">
      <c r="B1070" s="29"/>
      <c r="C1070" s="33"/>
      <c r="D1070" s="34"/>
      <c r="E1070" s="33"/>
      <c r="F1070" s="32"/>
      <c r="G1070" s="32"/>
      <c r="H1070" s="32"/>
      <c r="I1070" s="32"/>
      <c r="J1070" s="32"/>
      <c r="K1070" s="32"/>
      <c r="L1070" s="32"/>
      <c r="M1070" s="32"/>
      <c r="N1070" s="32"/>
    </row>
    <row r="1071" spans="2:14">
      <c r="B1071" s="29"/>
      <c r="C1071" s="33"/>
      <c r="D1071" s="34"/>
      <c r="E1071" s="33"/>
      <c r="F1071" s="32"/>
      <c r="G1071" s="32"/>
      <c r="H1071" s="32"/>
      <c r="I1071" s="32"/>
      <c r="J1071" s="32"/>
      <c r="K1071" s="32"/>
      <c r="L1071" s="32"/>
      <c r="M1071" s="32"/>
      <c r="N1071" s="32"/>
    </row>
    <row r="1072" spans="2:14">
      <c r="B1072" s="29"/>
      <c r="C1072" s="33"/>
      <c r="D1072" s="34"/>
      <c r="E1072" s="33"/>
      <c r="F1072" s="32"/>
      <c r="G1072" s="32"/>
      <c r="H1072" s="32"/>
      <c r="I1072" s="32"/>
      <c r="J1072" s="32"/>
      <c r="K1072" s="32"/>
      <c r="L1072" s="32"/>
      <c r="M1072" s="32"/>
      <c r="N1072" s="32"/>
    </row>
    <row r="1073" spans="2:14">
      <c r="B1073" s="29"/>
      <c r="C1073" s="33"/>
      <c r="D1073" s="34"/>
      <c r="E1073" s="33"/>
      <c r="F1073" s="32"/>
      <c r="G1073" s="32"/>
      <c r="H1073" s="32"/>
      <c r="I1073" s="32"/>
      <c r="J1073" s="32"/>
      <c r="K1073" s="32"/>
      <c r="L1073" s="32"/>
      <c r="M1073" s="32"/>
      <c r="N1073" s="32"/>
    </row>
    <row r="1074" spans="2:14">
      <c r="B1074" s="29"/>
      <c r="C1074" s="33"/>
      <c r="D1074" s="34"/>
      <c r="E1074" s="33"/>
      <c r="F1074" s="32"/>
      <c r="G1074" s="32"/>
      <c r="H1074" s="32"/>
      <c r="I1074" s="32"/>
      <c r="J1074" s="32"/>
      <c r="K1074" s="32"/>
      <c r="L1074" s="32"/>
      <c r="M1074" s="32"/>
      <c r="N1074" s="32"/>
    </row>
    <row r="1075" spans="2:14">
      <c r="B1075" s="29"/>
      <c r="C1075" s="33"/>
      <c r="D1075" s="34"/>
      <c r="E1075" s="33"/>
      <c r="F1075" s="32"/>
      <c r="G1075" s="32"/>
      <c r="H1075" s="32"/>
      <c r="I1075" s="32"/>
      <c r="J1075" s="32"/>
      <c r="K1075" s="32"/>
      <c r="L1075" s="32"/>
      <c r="M1075" s="32"/>
      <c r="N1075" s="32"/>
    </row>
    <row r="1076" spans="2:14">
      <c r="B1076" s="29"/>
      <c r="C1076" s="33"/>
      <c r="D1076" s="34"/>
      <c r="E1076" s="33"/>
      <c r="F1076" s="32"/>
      <c r="G1076" s="32"/>
      <c r="H1076" s="32"/>
      <c r="I1076" s="32"/>
      <c r="J1076" s="32"/>
      <c r="K1076" s="32"/>
      <c r="L1076" s="32"/>
      <c r="M1076" s="32"/>
      <c r="N1076" s="32"/>
    </row>
    <row r="1077" spans="2:14">
      <c r="B1077" s="29"/>
      <c r="C1077" s="33"/>
      <c r="D1077" s="34"/>
      <c r="E1077" s="33"/>
      <c r="F1077" s="32"/>
      <c r="G1077" s="32"/>
      <c r="H1077" s="32"/>
      <c r="I1077" s="32"/>
      <c r="J1077" s="32"/>
      <c r="K1077" s="32"/>
      <c r="L1077" s="32"/>
      <c r="M1077" s="32"/>
      <c r="N1077" s="32"/>
    </row>
    <row r="1078" spans="2:14">
      <c r="B1078" s="29"/>
      <c r="C1078" s="33"/>
      <c r="D1078" s="34"/>
      <c r="E1078" s="33"/>
      <c r="F1078" s="32"/>
      <c r="G1078" s="32"/>
      <c r="H1078" s="32"/>
      <c r="I1078" s="32"/>
      <c r="J1078" s="32"/>
      <c r="K1078" s="32"/>
      <c r="L1078" s="32"/>
      <c r="M1078" s="32"/>
      <c r="N1078" s="32"/>
    </row>
    <row r="1079" spans="2:14">
      <c r="B1079" s="29"/>
      <c r="C1079" s="33"/>
      <c r="D1079" s="34"/>
      <c r="E1079" s="33"/>
      <c r="F1079" s="32"/>
      <c r="G1079" s="32"/>
      <c r="H1079" s="32"/>
      <c r="I1079" s="32"/>
      <c r="J1079" s="32"/>
      <c r="K1079" s="32"/>
      <c r="L1079" s="32"/>
      <c r="M1079" s="32"/>
      <c r="N1079" s="32"/>
    </row>
    <row r="1080" spans="2:14">
      <c r="B1080" s="29"/>
      <c r="C1080" s="33"/>
      <c r="D1080" s="34"/>
      <c r="E1080" s="33"/>
      <c r="F1080" s="32"/>
      <c r="G1080" s="32"/>
      <c r="H1080" s="32"/>
      <c r="I1080" s="32"/>
      <c r="J1080" s="32"/>
      <c r="K1080" s="32"/>
      <c r="L1080" s="32"/>
      <c r="M1080" s="32"/>
      <c r="N1080" s="32"/>
    </row>
    <row r="1081" spans="2:14">
      <c r="B1081" s="29"/>
      <c r="C1081" s="33"/>
      <c r="D1081" s="34"/>
      <c r="E1081" s="33"/>
      <c r="F1081" s="32"/>
      <c r="G1081" s="32"/>
      <c r="H1081" s="32"/>
      <c r="I1081" s="32"/>
      <c r="J1081" s="32"/>
      <c r="K1081" s="32"/>
      <c r="L1081" s="32"/>
      <c r="M1081" s="32"/>
      <c r="N1081" s="32"/>
    </row>
    <row r="1082" spans="2:14">
      <c r="B1082" s="29"/>
      <c r="C1082" s="33"/>
      <c r="D1082" s="34"/>
      <c r="E1082" s="33"/>
      <c r="F1082" s="32"/>
      <c r="G1082" s="32"/>
      <c r="H1082" s="32"/>
      <c r="I1082" s="32"/>
      <c r="J1082" s="32"/>
      <c r="K1082" s="32"/>
      <c r="L1082" s="32"/>
      <c r="M1082" s="32"/>
      <c r="N1082" s="32"/>
    </row>
    <row r="1083" spans="2:14">
      <c r="B1083" s="29"/>
      <c r="C1083" s="33"/>
      <c r="D1083" s="34"/>
      <c r="E1083" s="33"/>
      <c r="F1083" s="32"/>
      <c r="G1083" s="32"/>
      <c r="H1083" s="32"/>
      <c r="I1083" s="32"/>
      <c r="J1083" s="32"/>
      <c r="K1083" s="32"/>
      <c r="L1083" s="32"/>
      <c r="M1083" s="32"/>
      <c r="N1083" s="32"/>
    </row>
    <row r="1084" spans="2:14">
      <c r="B1084" s="29"/>
      <c r="C1084" s="33"/>
      <c r="D1084" s="34"/>
      <c r="E1084" s="33"/>
      <c r="F1084" s="32"/>
      <c r="G1084" s="32"/>
      <c r="H1084" s="32"/>
      <c r="I1084" s="32"/>
      <c r="J1084" s="32"/>
      <c r="K1084" s="32"/>
      <c r="L1084" s="32"/>
      <c r="M1084" s="32"/>
      <c r="N1084" s="32"/>
    </row>
    <row r="1085" spans="2:14">
      <c r="B1085" s="29"/>
      <c r="C1085" s="33"/>
      <c r="D1085" s="34"/>
      <c r="E1085" s="33"/>
      <c r="F1085" s="32"/>
      <c r="G1085" s="32"/>
      <c r="H1085" s="32"/>
      <c r="I1085" s="32"/>
      <c r="J1085" s="32"/>
      <c r="K1085" s="32"/>
      <c r="L1085" s="32"/>
      <c r="M1085" s="32"/>
      <c r="N1085" s="32"/>
    </row>
    <row r="1086" spans="2:14">
      <c r="B1086" s="29"/>
      <c r="C1086" s="33"/>
      <c r="D1086" s="34"/>
      <c r="E1086" s="33"/>
      <c r="F1086" s="32"/>
      <c r="G1086" s="32"/>
      <c r="H1086" s="32"/>
      <c r="I1086" s="32"/>
      <c r="J1086" s="32"/>
      <c r="K1086" s="32"/>
      <c r="L1086" s="32"/>
      <c r="M1086" s="32"/>
      <c r="N1086" s="32"/>
    </row>
    <row r="1087" spans="2:14">
      <c r="B1087" s="29"/>
      <c r="C1087" s="33"/>
      <c r="D1087" s="34"/>
      <c r="E1087" s="33"/>
      <c r="F1087" s="32"/>
      <c r="G1087" s="32"/>
      <c r="H1087" s="32"/>
      <c r="I1087" s="32"/>
      <c r="J1087" s="32"/>
      <c r="K1087" s="32"/>
      <c r="L1087" s="32"/>
      <c r="M1087" s="32"/>
      <c r="N1087" s="32"/>
    </row>
    <row r="1088" spans="2:14">
      <c r="B1088" s="29"/>
      <c r="C1088" s="33"/>
      <c r="D1088" s="34"/>
      <c r="E1088" s="33"/>
      <c r="F1088" s="32"/>
      <c r="G1088" s="32"/>
      <c r="H1088" s="32"/>
      <c r="I1088" s="32"/>
      <c r="J1088" s="32"/>
      <c r="K1088" s="32"/>
      <c r="L1088" s="32"/>
      <c r="M1088" s="32"/>
      <c r="N1088" s="32"/>
    </row>
    <row r="1089" spans="2:14">
      <c r="B1089" s="29"/>
      <c r="C1089" s="33"/>
      <c r="D1089" s="34"/>
      <c r="E1089" s="33"/>
      <c r="F1089" s="32"/>
      <c r="G1089" s="32"/>
      <c r="H1089" s="32"/>
      <c r="I1089" s="32"/>
      <c r="J1089" s="32"/>
      <c r="K1089" s="32"/>
      <c r="L1089" s="32"/>
      <c r="M1089" s="32"/>
      <c r="N1089" s="32"/>
    </row>
    <row r="1090" spans="2:14">
      <c r="B1090" s="29"/>
      <c r="C1090" s="33"/>
      <c r="D1090" s="34"/>
      <c r="E1090" s="33"/>
      <c r="F1090" s="32"/>
      <c r="G1090" s="32"/>
      <c r="H1090" s="32"/>
      <c r="I1090" s="32"/>
      <c r="J1090" s="32"/>
      <c r="K1090" s="32"/>
      <c r="L1090" s="32"/>
      <c r="M1090" s="32"/>
      <c r="N1090" s="32"/>
    </row>
    <row r="1091" spans="2:14">
      <c r="B1091" s="29"/>
      <c r="C1091" s="33"/>
      <c r="D1091" s="34"/>
      <c r="E1091" s="33"/>
      <c r="F1091" s="32"/>
      <c r="G1091" s="32"/>
      <c r="H1091" s="32"/>
      <c r="I1091" s="32"/>
      <c r="J1091" s="32"/>
      <c r="K1091" s="32"/>
      <c r="L1091" s="32"/>
      <c r="M1091" s="32"/>
      <c r="N1091" s="32"/>
    </row>
    <row r="1092" spans="2:14">
      <c r="B1092" s="29"/>
      <c r="C1092" s="33"/>
      <c r="D1092" s="34"/>
      <c r="E1092" s="33"/>
      <c r="F1092" s="32"/>
      <c r="G1092" s="32"/>
      <c r="H1092" s="32"/>
      <c r="I1092" s="32"/>
      <c r="J1092" s="32"/>
      <c r="K1092" s="32"/>
      <c r="L1092" s="32"/>
      <c r="M1092" s="32"/>
      <c r="N1092" s="32"/>
    </row>
    <row r="1093" spans="2:14">
      <c r="B1093" s="29"/>
      <c r="C1093" s="33"/>
      <c r="D1093" s="34"/>
      <c r="E1093" s="33"/>
      <c r="F1093" s="32"/>
      <c r="G1093" s="32"/>
      <c r="H1093" s="32"/>
      <c r="I1093" s="32"/>
      <c r="J1093" s="32"/>
      <c r="K1093" s="32"/>
      <c r="L1093" s="32"/>
      <c r="M1093" s="32"/>
      <c r="N1093" s="32"/>
    </row>
    <row r="1094" spans="2:14">
      <c r="B1094" s="29"/>
      <c r="C1094" s="33"/>
      <c r="D1094" s="34"/>
      <c r="E1094" s="33"/>
      <c r="F1094" s="32"/>
      <c r="G1094" s="32"/>
      <c r="H1094" s="32"/>
      <c r="I1094" s="32"/>
      <c r="J1094" s="32"/>
      <c r="K1094" s="32"/>
      <c r="L1094" s="32"/>
      <c r="M1094" s="32"/>
      <c r="N1094" s="32"/>
    </row>
    <row r="1095" spans="2:14">
      <c r="B1095" s="29"/>
      <c r="C1095" s="33"/>
      <c r="D1095" s="34"/>
      <c r="E1095" s="33"/>
      <c r="F1095" s="32"/>
      <c r="G1095" s="32"/>
      <c r="H1095" s="32"/>
      <c r="I1095" s="32"/>
      <c r="J1095" s="32"/>
      <c r="K1095" s="32"/>
      <c r="L1095" s="32"/>
      <c r="M1095" s="32"/>
      <c r="N1095" s="32"/>
    </row>
    <row r="1096" spans="2:14">
      <c r="B1096" s="29"/>
      <c r="C1096" s="33"/>
      <c r="D1096" s="34"/>
      <c r="E1096" s="33"/>
      <c r="F1096" s="32"/>
      <c r="G1096" s="32"/>
      <c r="H1096" s="32"/>
      <c r="I1096" s="32"/>
      <c r="J1096" s="32"/>
      <c r="K1096" s="32"/>
      <c r="L1096" s="32"/>
      <c r="M1096" s="32"/>
      <c r="N1096" s="32"/>
    </row>
    <row r="1097" spans="2:14">
      <c r="B1097" s="29"/>
      <c r="C1097" s="33"/>
      <c r="D1097" s="34"/>
      <c r="E1097" s="33"/>
      <c r="F1097" s="32"/>
      <c r="G1097" s="32"/>
      <c r="H1097" s="32"/>
      <c r="I1097" s="32"/>
      <c r="J1097" s="32"/>
      <c r="K1097" s="32"/>
      <c r="L1097" s="32"/>
      <c r="M1097" s="32"/>
      <c r="N1097" s="32"/>
    </row>
    <row r="1098" spans="2:14">
      <c r="B1098" s="29"/>
      <c r="C1098" s="33"/>
      <c r="D1098" s="34"/>
      <c r="E1098" s="33"/>
      <c r="F1098" s="32"/>
      <c r="G1098" s="32"/>
      <c r="H1098" s="32"/>
      <c r="I1098" s="32"/>
      <c r="J1098" s="32"/>
      <c r="K1098" s="32"/>
      <c r="L1098" s="32"/>
      <c r="M1098" s="32"/>
      <c r="N1098" s="32"/>
    </row>
    <row r="1099" spans="2:14">
      <c r="B1099" s="29"/>
      <c r="C1099" s="33"/>
      <c r="D1099" s="34"/>
      <c r="E1099" s="33"/>
      <c r="F1099" s="32"/>
      <c r="G1099" s="32"/>
      <c r="H1099" s="32"/>
      <c r="I1099" s="32"/>
      <c r="J1099" s="32"/>
      <c r="K1099" s="32"/>
      <c r="L1099" s="32"/>
      <c r="M1099" s="32"/>
      <c r="N1099" s="32"/>
    </row>
    <row r="1100" spans="2:14">
      <c r="B1100" s="29"/>
      <c r="C1100" s="33"/>
      <c r="D1100" s="34"/>
      <c r="E1100" s="33"/>
      <c r="F1100" s="32"/>
      <c r="G1100" s="32"/>
      <c r="H1100" s="32"/>
      <c r="I1100" s="32"/>
      <c r="J1100" s="32"/>
      <c r="K1100" s="32"/>
      <c r="L1100" s="32"/>
      <c r="M1100" s="32"/>
      <c r="N1100" s="32"/>
    </row>
    <row r="1101" spans="2:14">
      <c r="B1101" s="29"/>
      <c r="C1101" s="33"/>
      <c r="D1101" s="34"/>
      <c r="E1101" s="33"/>
      <c r="F1101" s="32"/>
      <c r="G1101" s="32"/>
      <c r="H1101" s="32"/>
      <c r="I1101" s="32"/>
      <c r="J1101" s="32"/>
      <c r="K1101" s="32"/>
      <c r="L1101" s="32"/>
      <c r="M1101" s="32"/>
      <c r="N1101" s="32"/>
    </row>
    <row r="1102" spans="2:14">
      <c r="B1102" s="29"/>
      <c r="C1102" s="33"/>
      <c r="D1102" s="34"/>
      <c r="E1102" s="33"/>
      <c r="F1102" s="32"/>
      <c r="G1102" s="32"/>
      <c r="H1102" s="32"/>
      <c r="I1102" s="32"/>
      <c r="J1102" s="32"/>
      <c r="K1102" s="32"/>
      <c r="L1102" s="32"/>
      <c r="M1102" s="32"/>
      <c r="N1102" s="32"/>
    </row>
    <row r="1103" spans="2:14">
      <c r="B1103" s="29"/>
      <c r="C1103" s="33"/>
      <c r="D1103" s="34"/>
      <c r="E1103" s="33"/>
      <c r="F1103" s="32"/>
      <c r="G1103" s="32"/>
      <c r="H1103" s="32"/>
      <c r="I1103" s="32"/>
      <c r="J1103" s="32"/>
      <c r="K1103" s="32"/>
      <c r="L1103" s="32"/>
      <c r="M1103" s="32"/>
      <c r="N1103" s="32"/>
    </row>
    <row r="1104" spans="2:14">
      <c r="B1104" s="29"/>
      <c r="C1104" s="33"/>
      <c r="D1104" s="34"/>
      <c r="E1104" s="33"/>
      <c r="F1104" s="32"/>
      <c r="G1104" s="32"/>
      <c r="H1104" s="32"/>
      <c r="I1104" s="32"/>
      <c r="J1104" s="32"/>
      <c r="K1104" s="32"/>
      <c r="L1104" s="32"/>
      <c r="M1104" s="32"/>
      <c r="N1104" s="32"/>
    </row>
    <row r="1105" spans="2:14">
      <c r="B1105" s="29"/>
      <c r="C1105" s="33"/>
      <c r="D1105" s="34"/>
      <c r="E1105" s="33"/>
      <c r="F1105" s="32"/>
      <c r="G1105" s="32"/>
      <c r="H1105" s="32"/>
      <c r="I1105" s="32"/>
      <c r="J1105" s="32"/>
      <c r="K1105" s="32"/>
      <c r="L1105" s="32"/>
      <c r="M1105" s="32"/>
      <c r="N1105" s="32"/>
    </row>
    <row r="1106" spans="2:14">
      <c r="B1106" s="29"/>
      <c r="C1106" s="33"/>
      <c r="D1106" s="34"/>
      <c r="E1106" s="33"/>
      <c r="F1106" s="32"/>
      <c r="G1106" s="32"/>
      <c r="H1106" s="32"/>
      <c r="I1106" s="32"/>
      <c r="J1106" s="32"/>
      <c r="K1106" s="32"/>
      <c r="L1106" s="32"/>
      <c r="M1106" s="32"/>
      <c r="N1106" s="32"/>
    </row>
    <row r="1107" spans="2:14">
      <c r="B1107" s="29"/>
      <c r="C1107" s="33"/>
      <c r="D1107" s="34"/>
      <c r="E1107" s="33"/>
      <c r="F1107" s="32"/>
      <c r="G1107" s="32"/>
      <c r="H1107" s="32"/>
      <c r="I1107" s="32"/>
      <c r="J1107" s="32"/>
      <c r="K1107" s="32"/>
      <c r="L1107" s="32"/>
      <c r="M1107" s="32"/>
      <c r="N1107" s="32"/>
    </row>
    <row r="1108" spans="2:14">
      <c r="B1108" s="29"/>
      <c r="C1108" s="33"/>
      <c r="D1108" s="34"/>
      <c r="E1108" s="33"/>
      <c r="F1108" s="32"/>
      <c r="G1108" s="32"/>
      <c r="H1108" s="32"/>
      <c r="I1108" s="32"/>
      <c r="J1108" s="32"/>
      <c r="K1108" s="32"/>
      <c r="L1108" s="32"/>
      <c r="M1108" s="32"/>
      <c r="N1108" s="32"/>
    </row>
    <row r="1109" spans="2:14">
      <c r="B1109" s="29"/>
      <c r="C1109" s="33"/>
      <c r="D1109" s="34"/>
      <c r="E1109" s="33"/>
      <c r="F1109" s="32"/>
      <c r="G1109" s="32"/>
      <c r="H1109" s="32"/>
      <c r="I1109" s="32"/>
      <c r="J1109" s="32"/>
      <c r="K1109" s="32"/>
      <c r="L1109" s="32"/>
      <c r="M1109" s="32"/>
      <c r="N1109" s="32"/>
    </row>
    <row r="1110" spans="2:14">
      <c r="B1110" s="29"/>
      <c r="C1110" s="33"/>
      <c r="D1110" s="34"/>
      <c r="E1110" s="33"/>
      <c r="F1110" s="32"/>
      <c r="G1110" s="32"/>
      <c r="H1110" s="32"/>
      <c r="I1110" s="32"/>
      <c r="J1110" s="32"/>
      <c r="K1110" s="32"/>
      <c r="L1110" s="32"/>
      <c r="M1110" s="32"/>
      <c r="N1110" s="32"/>
    </row>
    <row r="1111" spans="2:14">
      <c r="B1111" s="29"/>
      <c r="C1111" s="33"/>
      <c r="D1111" s="34"/>
      <c r="E1111" s="33"/>
      <c r="F1111" s="32"/>
      <c r="G1111" s="32"/>
      <c r="H1111" s="32"/>
      <c r="I1111" s="32"/>
      <c r="J1111" s="32"/>
      <c r="K1111" s="32"/>
      <c r="L1111" s="32"/>
      <c r="M1111" s="32"/>
      <c r="N1111" s="32"/>
    </row>
    <row r="1112" spans="2:14">
      <c r="B1112" s="29"/>
      <c r="C1112" s="33"/>
      <c r="D1112" s="34"/>
      <c r="E1112" s="33"/>
      <c r="F1112" s="32"/>
      <c r="G1112" s="32"/>
      <c r="H1112" s="32"/>
      <c r="I1112" s="32"/>
      <c r="J1112" s="32"/>
      <c r="K1112" s="32"/>
      <c r="L1112" s="32"/>
      <c r="M1112" s="32"/>
      <c r="N1112" s="32"/>
    </row>
    <row r="1113" spans="2:14">
      <c r="B1113" s="29"/>
      <c r="C1113" s="33"/>
      <c r="D1113" s="34"/>
      <c r="E1113" s="33"/>
      <c r="F1113" s="32"/>
      <c r="G1113" s="32"/>
      <c r="H1113" s="32"/>
      <c r="I1113" s="32"/>
      <c r="J1113" s="32"/>
      <c r="K1113" s="32"/>
      <c r="L1113" s="32"/>
      <c r="M1113" s="32"/>
      <c r="N1113" s="32"/>
    </row>
    <row r="1114" spans="2:14">
      <c r="B1114" s="29"/>
      <c r="C1114" s="33"/>
      <c r="D1114" s="34"/>
      <c r="E1114" s="33"/>
      <c r="F1114" s="32"/>
      <c r="G1114" s="32"/>
      <c r="H1114" s="32"/>
      <c r="I1114" s="32"/>
      <c r="J1114" s="32"/>
      <c r="K1114" s="32"/>
      <c r="L1114" s="32"/>
      <c r="M1114" s="32"/>
      <c r="N1114" s="32"/>
    </row>
    <row r="1115" spans="2:14">
      <c r="B1115" s="29"/>
      <c r="C1115" s="33"/>
      <c r="D1115" s="34"/>
      <c r="E1115" s="33"/>
      <c r="F1115" s="32"/>
      <c r="G1115" s="32"/>
      <c r="H1115" s="32"/>
      <c r="I1115" s="32"/>
      <c r="J1115" s="32"/>
      <c r="K1115" s="32"/>
      <c r="L1115" s="32"/>
      <c r="M1115" s="32"/>
      <c r="N1115" s="32"/>
    </row>
    <row r="1116" spans="2:14">
      <c r="B1116" s="29"/>
      <c r="C1116" s="33"/>
      <c r="D1116" s="34"/>
      <c r="E1116" s="33"/>
      <c r="F1116" s="32"/>
      <c r="G1116" s="32"/>
      <c r="H1116" s="32"/>
      <c r="I1116" s="32"/>
      <c r="J1116" s="32"/>
      <c r="K1116" s="32"/>
      <c r="L1116" s="32"/>
      <c r="M1116" s="32"/>
      <c r="N1116" s="32"/>
    </row>
    <row r="1117" spans="2:14">
      <c r="B1117" s="29"/>
      <c r="C1117" s="33"/>
      <c r="D1117" s="34"/>
      <c r="E1117" s="33"/>
      <c r="F1117" s="32"/>
      <c r="G1117" s="32"/>
      <c r="H1117" s="32"/>
      <c r="I1117" s="32"/>
      <c r="J1117" s="32"/>
      <c r="K1117" s="32"/>
      <c r="L1117" s="32"/>
      <c r="M1117" s="32"/>
      <c r="N1117" s="32"/>
    </row>
    <row r="1118" spans="2:14">
      <c r="B1118" s="29"/>
      <c r="C1118" s="33"/>
      <c r="D1118" s="34"/>
      <c r="E1118" s="33"/>
      <c r="F1118" s="32"/>
      <c r="G1118" s="32"/>
      <c r="H1118" s="32"/>
      <c r="I1118" s="32"/>
      <c r="J1118" s="32"/>
      <c r="K1118" s="32"/>
      <c r="L1118" s="32"/>
      <c r="M1118" s="32"/>
      <c r="N1118" s="32"/>
    </row>
    <row r="1119" spans="2:14">
      <c r="B1119" s="29"/>
      <c r="C1119" s="33"/>
      <c r="D1119" s="34"/>
      <c r="E1119" s="33"/>
      <c r="F1119" s="32"/>
      <c r="G1119" s="32"/>
      <c r="H1119" s="32"/>
      <c r="I1119" s="32"/>
      <c r="J1119" s="32"/>
      <c r="K1119" s="32"/>
      <c r="L1119" s="32"/>
      <c r="M1119" s="32"/>
      <c r="N1119" s="32"/>
    </row>
    <row r="1120" spans="2:14">
      <c r="B1120" s="29"/>
      <c r="C1120" s="33"/>
      <c r="D1120" s="34"/>
      <c r="E1120" s="33"/>
      <c r="F1120" s="32"/>
      <c r="G1120" s="32"/>
      <c r="H1120" s="32"/>
      <c r="I1120" s="32"/>
      <c r="J1120" s="32"/>
      <c r="K1120" s="32"/>
      <c r="L1120" s="32"/>
      <c r="M1120" s="32"/>
      <c r="N1120" s="32"/>
    </row>
    <row r="1121" spans="2:14">
      <c r="B1121" s="29"/>
      <c r="C1121" s="33"/>
      <c r="D1121" s="34"/>
      <c r="E1121" s="33"/>
      <c r="F1121" s="32"/>
      <c r="G1121" s="32"/>
      <c r="H1121" s="32"/>
      <c r="I1121" s="32"/>
      <c r="J1121" s="32"/>
      <c r="K1121" s="32"/>
      <c r="L1121" s="32"/>
      <c r="M1121" s="32"/>
      <c r="N1121" s="32"/>
    </row>
    <row r="1122" spans="2:14">
      <c r="B1122" s="29"/>
      <c r="C1122" s="33"/>
      <c r="D1122" s="34"/>
      <c r="E1122" s="33"/>
      <c r="F1122" s="32"/>
      <c r="G1122" s="32"/>
      <c r="H1122" s="32"/>
      <c r="I1122" s="32"/>
      <c r="J1122" s="32"/>
      <c r="K1122" s="32"/>
      <c r="L1122" s="32"/>
      <c r="M1122" s="32"/>
      <c r="N1122" s="32"/>
    </row>
    <row r="1123" spans="2:14">
      <c r="B1123" s="29"/>
      <c r="C1123" s="33"/>
      <c r="D1123" s="34"/>
      <c r="E1123" s="33"/>
      <c r="F1123" s="32"/>
      <c r="G1123" s="32"/>
      <c r="H1123" s="32"/>
      <c r="I1123" s="32"/>
      <c r="J1123" s="32"/>
      <c r="K1123" s="32"/>
      <c r="L1123" s="32"/>
      <c r="M1123" s="32"/>
      <c r="N1123" s="32"/>
    </row>
    <row r="1124" spans="2:14">
      <c r="B1124" s="29"/>
      <c r="C1124" s="33"/>
      <c r="D1124" s="34"/>
      <c r="E1124" s="33"/>
      <c r="F1124" s="32"/>
      <c r="G1124" s="32"/>
      <c r="H1124" s="32"/>
      <c r="I1124" s="32"/>
      <c r="J1124" s="32"/>
      <c r="K1124" s="32"/>
      <c r="L1124" s="32"/>
      <c r="M1124" s="32"/>
      <c r="N1124" s="32"/>
    </row>
    <row r="1125" spans="2:14">
      <c r="B1125" s="29"/>
      <c r="C1125" s="33"/>
      <c r="D1125" s="34"/>
      <c r="E1125" s="33"/>
      <c r="F1125" s="32"/>
      <c r="G1125" s="32"/>
      <c r="H1125" s="32"/>
      <c r="I1125" s="32"/>
      <c r="J1125" s="32"/>
      <c r="K1125" s="32"/>
      <c r="L1125" s="32"/>
      <c r="M1125" s="32"/>
      <c r="N1125" s="32"/>
    </row>
    <row r="1126" spans="2:14">
      <c r="B1126" s="29"/>
      <c r="C1126" s="33"/>
      <c r="D1126" s="34"/>
      <c r="E1126" s="33"/>
      <c r="F1126" s="32"/>
      <c r="G1126" s="32"/>
      <c r="H1126" s="32"/>
      <c r="I1126" s="32"/>
      <c r="J1126" s="32"/>
      <c r="K1126" s="32"/>
      <c r="L1126" s="32"/>
      <c r="M1126" s="32"/>
      <c r="N1126" s="32"/>
    </row>
    <row r="1127" spans="2:14">
      <c r="B1127" s="29"/>
      <c r="C1127" s="33"/>
      <c r="D1127" s="34"/>
      <c r="E1127" s="33"/>
      <c r="F1127" s="32"/>
      <c r="G1127" s="32"/>
      <c r="H1127" s="32"/>
      <c r="I1127" s="32"/>
      <c r="J1127" s="32"/>
      <c r="K1127" s="32"/>
      <c r="L1127" s="32"/>
      <c r="M1127" s="32"/>
      <c r="N1127" s="32"/>
    </row>
    <row r="1128" spans="2:14">
      <c r="B1128" s="29"/>
      <c r="C1128" s="33"/>
      <c r="D1128" s="34"/>
      <c r="E1128" s="33"/>
      <c r="F1128" s="32"/>
      <c r="G1128" s="32"/>
      <c r="H1128" s="32"/>
      <c r="I1128" s="32"/>
      <c r="J1128" s="32"/>
      <c r="K1128" s="32"/>
      <c r="L1128" s="32"/>
      <c r="M1128" s="32"/>
      <c r="N1128" s="32"/>
    </row>
    <row r="1129" spans="2:14">
      <c r="B1129" s="29"/>
      <c r="C1129" s="33"/>
      <c r="D1129" s="34"/>
      <c r="E1129" s="33"/>
      <c r="F1129" s="32"/>
      <c r="G1129" s="32"/>
      <c r="H1129" s="32"/>
      <c r="I1129" s="32"/>
      <c r="J1129" s="32"/>
      <c r="K1129" s="32"/>
      <c r="L1129" s="32"/>
      <c r="M1129" s="32"/>
      <c r="N1129" s="32"/>
    </row>
    <row r="1130" spans="2:14">
      <c r="B1130" s="29"/>
      <c r="C1130" s="33"/>
      <c r="D1130" s="34"/>
      <c r="E1130" s="33"/>
      <c r="F1130" s="32"/>
      <c r="G1130" s="32"/>
      <c r="H1130" s="32"/>
      <c r="I1130" s="32"/>
      <c r="J1130" s="32"/>
      <c r="K1130" s="32"/>
      <c r="L1130" s="32"/>
      <c r="M1130" s="32"/>
      <c r="N1130" s="32"/>
    </row>
    <row r="1131" spans="2:14">
      <c r="B1131" s="29"/>
      <c r="C1131" s="33"/>
      <c r="D1131" s="34"/>
      <c r="E1131" s="33"/>
      <c r="F1131" s="32"/>
      <c r="G1131" s="32"/>
      <c r="H1131" s="32"/>
      <c r="I1131" s="32"/>
      <c r="J1131" s="32"/>
      <c r="K1131" s="32"/>
      <c r="L1131" s="32"/>
      <c r="M1131" s="32"/>
      <c r="N1131" s="32"/>
    </row>
    <row r="1132" spans="2:14">
      <c r="B1132" s="29"/>
      <c r="C1132" s="33"/>
      <c r="D1132" s="34"/>
      <c r="E1132" s="33"/>
      <c r="F1132" s="32"/>
      <c r="G1132" s="32"/>
      <c r="H1132" s="32"/>
      <c r="I1132" s="32"/>
      <c r="J1132" s="32"/>
      <c r="K1132" s="32"/>
      <c r="L1132" s="32"/>
      <c r="M1132" s="32"/>
      <c r="N1132" s="32"/>
    </row>
    <row r="1133" spans="2:14">
      <c r="B1133" s="29"/>
      <c r="C1133" s="33"/>
      <c r="D1133" s="34"/>
      <c r="E1133" s="33"/>
      <c r="F1133" s="32"/>
      <c r="G1133" s="32"/>
      <c r="H1133" s="32"/>
      <c r="I1133" s="32"/>
      <c r="J1133" s="32"/>
      <c r="K1133" s="32"/>
      <c r="L1133" s="32"/>
      <c r="M1133" s="32"/>
      <c r="N1133" s="32"/>
    </row>
    <row r="1134" spans="2:14">
      <c r="B1134" s="29"/>
      <c r="C1134" s="33"/>
      <c r="D1134" s="34"/>
      <c r="E1134" s="33"/>
      <c r="F1134" s="32"/>
      <c r="G1134" s="32"/>
      <c r="H1134" s="32"/>
      <c r="I1134" s="32"/>
      <c r="J1134" s="32"/>
      <c r="K1134" s="32"/>
      <c r="L1134" s="32"/>
      <c r="M1134" s="32"/>
      <c r="N1134" s="32"/>
    </row>
    <row r="1135" spans="2:14">
      <c r="B1135" s="29"/>
      <c r="C1135" s="33"/>
      <c r="D1135" s="34"/>
      <c r="E1135" s="33"/>
      <c r="F1135" s="32"/>
      <c r="G1135" s="32"/>
      <c r="H1135" s="32"/>
      <c r="I1135" s="32"/>
      <c r="J1135" s="32"/>
      <c r="K1135" s="32"/>
      <c r="L1135" s="32"/>
      <c r="M1135" s="32"/>
      <c r="N1135" s="32"/>
    </row>
    <row r="1136" spans="2:14">
      <c r="B1136" s="29"/>
      <c r="C1136" s="33"/>
      <c r="D1136" s="34"/>
      <c r="E1136" s="33"/>
      <c r="F1136" s="32"/>
      <c r="G1136" s="32"/>
      <c r="H1136" s="32"/>
      <c r="I1136" s="32"/>
      <c r="J1136" s="32"/>
      <c r="K1136" s="32"/>
      <c r="L1136" s="32"/>
      <c r="M1136" s="32"/>
      <c r="N1136" s="32"/>
    </row>
    <row r="1137" spans="2:14">
      <c r="B1137" s="29"/>
      <c r="C1137" s="33"/>
      <c r="D1137" s="34"/>
      <c r="E1137" s="33"/>
      <c r="F1137" s="32"/>
      <c r="G1137" s="32"/>
      <c r="H1137" s="32"/>
      <c r="I1137" s="32"/>
      <c r="J1137" s="32"/>
      <c r="K1137" s="32"/>
      <c r="L1137" s="32"/>
      <c r="M1137" s="32"/>
      <c r="N1137" s="32"/>
    </row>
    <row r="1138" spans="2:14">
      <c r="B1138" s="29"/>
      <c r="C1138" s="33"/>
      <c r="D1138" s="34"/>
      <c r="E1138" s="33"/>
      <c r="F1138" s="32"/>
      <c r="G1138" s="32"/>
      <c r="H1138" s="32"/>
      <c r="I1138" s="32"/>
      <c r="J1138" s="32"/>
      <c r="K1138" s="32"/>
      <c r="L1138" s="32"/>
      <c r="M1138" s="32"/>
      <c r="N1138" s="32"/>
    </row>
    <row r="1139" spans="2:14">
      <c r="B1139" s="29"/>
      <c r="C1139" s="33"/>
      <c r="D1139" s="34"/>
      <c r="E1139" s="33"/>
      <c r="F1139" s="32"/>
      <c r="G1139" s="32"/>
      <c r="H1139" s="32"/>
      <c r="I1139" s="32"/>
      <c r="J1139" s="32"/>
      <c r="K1139" s="32"/>
      <c r="L1139" s="32"/>
      <c r="M1139" s="32"/>
      <c r="N1139" s="32"/>
    </row>
    <row r="1140" spans="2:14">
      <c r="B1140" s="29"/>
      <c r="C1140" s="33"/>
      <c r="D1140" s="34"/>
      <c r="E1140" s="33"/>
      <c r="F1140" s="32"/>
      <c r="G1140" s="32"/>
      <c r="H1140" s="32"/>
      <c r="I1140" s="32"/>
      <c r="J1140" s="32"/>
      <c r="K1140" s="32"/>
      <c r="L1140" s="32"/>
      <c r="M1140" s="32"/>
      <c r="N1140" s="32"/>
    </row>
    <row r="1141" spans="2:14">
      <c r="B1141" s="29"/>
      <c r="C1141" s="33"/>
      <c r="D1141" s="34"/>
      <c r="E1141" s="33"/>
      <c r="F1141" s="32"/>
      <c r="G1141" s="32"/>
      <c r="H1141" s="32"/>
      <c r="I1141" s="32"/>
      <c r="J1141" s="32"/>
      <c r="K1141" s="32"/>
      <c r="L1141" s="32"/>
      <c r="M1141" s="32"/>
      <c r="N1141" s="32"/>
    </row>
    <row r="1142" spans="2:14">
      <c r="B1142" s="29"/>
      <c r="C1142" s="33"/>
      <c r="D1142" s="34"/>
      <c r="E1142" s="33"/>
      <c r="F1142" s="32"/>
      <c r="G1142" s="32"/>
      <c r="H1142" s="32"/>
      <c r="I1142" s="32"/>
      <c r="J1142" s="32"/>
      <c r="K1142" s="32"/>
      <c r="L1142" s="32"/>
      <c r="M1142" s="32"/>
      <c r="N1142" s="32"/>
    </row>
    <row r="1143" spans="2:14">
      <c r="B1143" s="29"/>
      <c r="C1143" s="33"/>
      <c r="D1143" s="34"/>
      <c r="E1143" s="33"/>
      <c r="F1143" s="32"/>
      <c r="G1143" s="32"/>
      <c r="H1143" s="32"/>
      <c r="I1143" s="32"/>
      <c r="J1143" s="32"/>
      <c r="K1143" s="32"/>
      <c r="L1143" s="32"/>
      <c r="M1143" s="32"/>
      <c r="N1143" s="32"/>
    </row>
    <row r="1144" spans="2:14">
      <c r="B1144" s="29"/>
      <c r="C1144" s="33"/>
      <c r="D1144" s="34"/>
      <c r="E1144" s="33"/>
      <c r="F1144" s="32"/>
      <c r="G1144" s="32"/>
      <c r="H1144" s="32"/>
      <c r="I1144" s="32"/>
      <c r="J1144" s="32"/>
      <c r="K1144" s="32"/>
      <c r="L1144" s="32"/>
      <c r="M1144" s="32"/>
      <c r="N1144" s="32"/>
    </row>
    <row r="1145" spans="2:14">
      <c r="B1145" s="29"/>
      <c r="C1145" s="33"/>
      <c r="D1145" s="34"/>
      <c r="E1145" s="33"/>
      <c r="F1145" s="32"/>
      <c r="G1145" s="32"/>
      <c r="H1145" s="32"/>
      <c r="I1145" s="32"/>
      <c r="J1145" s="32"/>
      <c r="K1145" s="32"/>
      <c r="L1145" s="32"/>
      <c r="M1145" s="32"/>
      <c r="N1145" s="32"/>
    </row>
    <row r="1146" spans="2:14">
      <c r="B1146" s="29"/>
      <c r="C1146" s="33"/>
      <c r="D1146" s="34"/>
      <c r="E1146" s="33"/>
      <c r="F1146" s="32"/>
      <c r="G1146" s="32"/>
      <c r="H1146" s="32"/>
      <c r="I1146" s="32"/>
      <c r="J1146" s="32"/>
      <c r="K1146" s="32"/>
      <c r="L1146" s="32"/>
      <c r="M1146" s="32"/>
      <c r="N1146" s="32"/>
    </row>
    <row r="1147" spans="2:14">
      <c r="B1147" s="29"/>
      <c r="C1147" s="33"/>
      <c r="D1147" s="34"/>
      <c r="E1147" s="33"/>
      <c r="F1147" s="32"/>
      <c r="G1147" s="32"/>
      <c r="H1147" s="32"/>
      <c r="I1147" s="32"/>
      <c r="J1147" s="32"/>
      <c r="K1147" s="32"/>
      <c r="L1147" s="32"/>
      <c r="M1147" s="32"/>
      <c r="N1147" s="32"/>
    </row>
    <row r="1148" spans="2:14">
      <c r="B1148" s="29"/>
      <c r="C1148" s="33"/>
      <c r="D1148" s="34"/>
      <c r="E1148" s="33"/>
      <c r="F1148" s="32"/>
      <c r="G1148" s="32"/>
      <c r="H1148" s="32"/>
      <c r="I1148" s="32"/>
      <c r="J1148" s="32"/>
      <c r="K1148" s="32"/>
      <c r="L1148" s="32"/>
      <c r="M1148" s="32"/>
      <c r="N1148" s="32"/>
    </row>
    <row r="1149" spans="2:14">
      <c r="B1149" s="29"/>
      <c r="C1149" s="33"/>
      <c r="D1149" s="34"/>
      <c r="E1149" s="33"/>
      <c r="F1149" s="32"/>
      <c r="G1149" s="32"/>
      <c r="H1149" s="32"/>
      <c r="I1149" s="32"/>
      <c r="J1149" s="32"/>
      <c r="K1149" s="32"/>
      <c r="L1149" s="32"/>
      <c r="M1149" s="32"/>
      <c r="N1149" s="32"/>
    </row>
    <row r="1150" spans="2:14">
      <c r="B1150" s="29"/>
      <c r="C1150" s="33"/>
      <c r="D1150" s="34"/>
      <c r="E1150" s="33"/>
      <c r="F1150" s="32"/>
      <c r="G1150" s="32"/>
      <c r="H1150" s="32"/>
      <c r="I1150" s="32"/>
      <c r="J1150" s="32"/>
      <c r="K1150" s="32"/>
      <c r="L1150" s="32"/>
      <c r="M1150" s="32"/>
      <c r="N1150" s="32"/>
    </row>
    <row r="1151" spans="2:14">
      <c r="B1151" s="29"/>
      <c r="C1151" s="33"/>
      <c r="D1151" s="34"/>
      <c r="E1151" s="33"/>
      <c r="F1151" s="32"/>
      <c r="G1151" s="32"/>
      <c r="H1151" s="32"/>
      <c r="I1151" s="32"/>
      <c r="J1151" s="32"/>
      <c r="K1151" s="32"/>
      <c r="L1151" s="32"/>
      <c r="M1151" s="32"/>
      <c r="N1151" s="32"/>
    </row>
    <row r="1152" spans="2:14">
      <c r="B1152" s="29"/>
      <c r="C1152" s="33"/>
      <c r="D1152" s="34"/>
      <c r="E1152" s="33"/>
      <c r="F1152" s="32"/>
      <c r="G1152" s="32"/>
      <c r="H1152" s="32"/>
      <c r="I1152" s="32"/>
      <c r="J1152" s="32"/>
      <c r="K1152" s="32"/>
      <c r="L1152" s="32"/>
      <c r="M1152" s="32"/>
      <c r="N1152" s="32"/>
    </row>
    <row r="1153" spans="2:14">
      <c r="B1153" s="29"/>
      <c r="C1153" s="33"/>
      <c r="D1153" s="34"/>
      <c r="E1153" s="33"/>
      <c r="F1153" s="32"/>
      <c r="G1153" s="32"/>
      <c r="H1153" s="32"/>
      <c r="I1153" s="32"/>
      <c r="J1153" s="32"/>
      <c r="K1153" s="32"/>
      <c r="L1153" s="32"/>
      <c r="M1153" s="32"/>
      <c r="N1153" s="32"/>
    </row>
    <row r="1154" spans="2:14">
      <c r="B1154" s="29"/>
      <c r="C1154" s="33"/>
      <c r="D1154" s="34"/>
      <c r="E1154" s="33"/>
      <c r="F1154" s="32"/>
      <c r="G1154" s="32"/>
      <c r="H1154" s="32"/>
      <c r="I1154" s="32"/>
      <c r="J1154" s="32"/>
      <c r="K1154" s="32"/>
      <c r="L1154" s="32"/>
      <c r="M1154" s="32"/>
      <c r="N1154" s="32"/>
    </row>
    <row r="1155" spans="2:14">
      <c r="B1155" s="29"/>
      <c r="C1155" s="33"/>
      <c r="D1155" s="34"/>
      <c r="E1155" s="33"/>
      <c r="F1155" s="32"/>
      <c r="G1155" s="32"/>
      <c r="H1155" s="32"/>
      <c r="I1155" s="32"/>
      <c r="J1155" s="32"/>
      <c r="K1155" s="32"/>
      <c r="L1155" s="32"/>
      <c r="M1155" s="32"/>
      <c r="N1155" s="32"/>
    </row>
    <row r="1156" spans="2:14">
      <c r="B1156" s="29"/>
      <c r="C1156" s="33"/>
      <c r="D1156" s="34"/>
      <c r="E1156" s="33"/>
      <c r="F1156" s="32"/>
      <c r="G1156" s="32"/>
      <c r="H1156" s="32"/>
      <c r="I1156" s="32"/>
      <c r="J1156" s="32"/>
      <c r="K1156" s="32"/>
      <c r="L1156" s="32"/>
      <c r="M1156" s="32"/>
      <c r="N1156" s="32"/>
    </row>
    <row r="1157" spans="2:14">
      <c r="B1157" s="29"/>
      <c r="C1157" s="33"/>
      <c r="D1157" s="34"/>
      <c r="E1157" s="33"/>
      <c r="F1157" s="32"/>
      <c r="G1157" s="32"/>
      <c r="H1157" s="32"/>
      <c r="I1157" s="32"/>
      <c r="J1157" s="32"/>
      <c r="K1157" s="32"/>
      <c r="L1157" s="32"/>
      <c r="M1157" s="32"/>
      <c r="N1157" s="32"/>
    </row>
    <row r="1158" spans="2:14">
      <c r="B1158" s="29"/>
      <c r="C1158" s="33"/>
      <c r="D1158" s="34"/>
      <c r="E1158" s="33"/>
      <c r="F1158" s="32"/>
      <c r="G1158" s="32"/>
      <c r="H1158" s="32"/>
      <c r="I1158" s="32"/>
      <c r="J1158" s="32"/>
      <c r="K1158" s="32"/>
      <c r="L1158" s="32"/>
      <c r="M1158" s="32"/>
      <c r="N1158" s="32"/>
    </row>
    <row r="1159" spans="2:14">
      <c r="B1159" s="29"/>
      <c r="C1159" s="33"/>
      <c r="D1159" s="34"/>
      <c r="E1159" s="33"/>
      <c r="F1159" s="32"/>
      <c r="G1159" s="32"/>
      <c r="H1159" s="32"/>
      <c r="I1159" s="32"/>
      <c r="J1159" s="32"/>
      <c r="K1159" s="32"/>
      <c r="L1159" s="32"/>
      <c r="M1159" s="32"/>
      <c r="N1159" s="32"/>
    </row>
    <row r="1160" spans="2:14">
      <c r="B1160" s="29"/>
      <c r="C1160" s="33"/>
      <c r="D1160" s="34"/>
      <c r="E1160" s="33"/>
      <c r="F1160" s="32"/>
      <c r="G1160" s="32"/>
      <c r="H1160" s="32"/>
      <c r="I1160" s="32"/>
      <c r="J1160" s="32"/>
      <c r="K1160" s="32"/>
      <c r="L1160" s="32"/>
      <c r="M1160" s="32"/>
      <c r="N1160" s="32"/>
    </row>
    <row r="1161" spans="2:14">
      <c r="B1161" s="29"/>
      <c r="C1161" s="33"/>
      <c r="D1161" s="34"/>
      <c r="E1161" s="33"/>
      <c r="F1161" s="32"/>
      <c r="G1161" s="32"/>
      <c r="H1161" s="32"/>
      <c r="I1161" s="32"/>
      <c r="J1161" s="32"/>
      <c r="K1161" s="32"/>
      <c r="L1161" s="32"/>
      <c r="M1161" s="32"/>
      <c r="N1161" s="32"/>
    </row>
    <row r="1162" spans="2:14">
      <c r="B1162" s="29"/>
      <c r="C1162" s="33"/>
      <c r="D1162" s="34"/>
      <c r="E1162" s="33"/>
      <c r="F1162" s="32"/>
      <c r="G1162" s="32"/>
      <c r="H1162" s="32"/>
      <c r="I1162" s="32"/>
      <c r="J1162" s="32"/>
      <c r="K1162" s="32"/>
      <c r="L1162" s="32"/>
      <c r="M1162" s="32"/>
      <c r="N1162" s="32"/>
    </row>
    <row r="1163" spans="2:14">
      <c r="B1163" s="29"/>
      <c r="C1163" s="33"/>
      <c r="D1163" s="34"/>
      <c r="E1163" s="33"/>
      <c r="F1163" s="32"/>
      <c r="G1163" s="32"/>
      <c r="H1163" s="32"/>
      <c r="I1163" s="32"/>
      <c r="J1163" s="32"/>
      <c r="K1163" s="32"/>
      <c r="L1163" s="32"/>
      <c r="M1163" s="32"/>
      <c r="N1163" s="32"/>
    </row>
    <row r="1164" spans="2:14">
      <c r="B1164" s="29"/>
      <c r="C1164" s="33"/>
      <c r="D1164" s="34"/>
      <c r="E1164" s="33"/>
      <c r="F1164" s="32"/>
      <c r="G1164" s="32"/>
      <c r="H1164" s="32"/>
      <c r="I1164" s="32"/>
      <c r="J1164" s="32"/>
      <c r="K1164" s="32"/>
      <c r="L1164" s="32"/>
      <c r="M1164" s="32"/>
      <c r="N1164" s="32"/>
    </row>
    <row r="1165" spans="2:14">
      <c r="B1165" s="29"/>
      <c r="C1165" s="33"/>
      <c r="D1165" s="34"/>
      <c r="E1165" s="33"/>
      <c r="F1165" s="32"/>
      <c r="G1165" s="32"/>
      <c r="H1165" s="32"/>
      <c r="I1165" s="32"/>
      <c r="J1165" s="32"/>
      <c r="K1165" s="32"/>
      <c r="L1165" s="32"/>
      <c r="M1165" s="32"/>
      <c r="N1165" s="32"/>
    </row>
    <row r="1166" spans="2:14">
      <c r="B1166" s="29"/>
      <c r="C1166" s="33"/>
      <c r="D1166" s="34"/>
      <c r="E1166" s="33"/>
      <c r="F1166" s="32"/>
      <c r="G1166" s="32"/>
      <c r="H1166" s="32"/>
      <c r="I1166" s="32"/>
      <c r="J1166" s="32"/>
      <c r="K1166" s="32"/>
      <c r="L1166" s="32"/>
      <c r="M1166" s="32"/>
      <c r="N1166" s="32"/>
    </row>
    <row r="1167" spans="2:14">
      <c r="B1167" s="29"/>
      <c r="C1167" s="33"/>
      <c r="D1167" s="34"/>
      <c r="E1167" s="33"/>
      <c r="F1167" s="32"/>
      <c r="G1167" s="32"/>
      <c r="H1167" s="32"/>
      <c r="I1167" s="32"/>
      <c r="J1167" s="32"/>
      <c r="K1167" s="32"/>
      <c r="L1167" s="32"/>
      <c r="M1167" s="32"/>
      <c r="N1167" s="32"/>
    </row>
    <row r="1168" spans="2:14">
      <c r="B1168" s="29"/>
      <c r="C1168" s="33"/>
      <c r="D1168" s="34"/>
      <c r="E1168" s="33"/>
      <c r="F1168" s="32"/>
      <c r="G1168" s="32"/>
      <c r="H1168" s="32"/>
      <c r="I1168" s="32"/>
      <c r="J1168" s="32"/>
      <c r="K1168" s="32"/>
      <c r="L1168" s="32"/>
      <c r="M1168" s="32"/>
      <c r="N1168" s="32"/>
    </row>
    <row r="1169" spans="2:14">
      <c r="B1169" s="29"/>
      <c r="C1169" s="33"/>
      <c r="D1169" s="34"/>
      <c r="E1169" s="33"/>
      <c r="F1169" s="32"/>
      <c r="G1169" s="32"/>
      <c r="H1169" s="32"/>
      <c r="I1169" s="32"/>
      <c r="J1169" s="32"/>
      <c r="K1169" s="32"/>
      <c r="L1169" s="32"/>
      <c r="M1169" s="32"/>
      <c r="N1169" s="32"/>
    </row>
    <row r="1170" spans="2:14">
      <c r="B1170" s="29"/>
      <c r="C1170" s="33"/>
      <c r="D1170" s="34"/>
      <c r="E1170" s="33"/>
      <c r="F1170" s="32"/>
      <c r="G1170" s="32"/>
      <c r="H1170" s="32"/>
      <c r="I1170" s="32"/>
      <c r="J1170" s="32"/>
      <c r="K1170" s="32"/>
      <c r="L1170" s="32"/>
      <c r="M1170" s="32"/>
      <c r="N1170" s="32"/>
    </row>
    <row r="1171" spans="2:14">
      <c r="B1171" s="29"/>
      <c r="C1171" s="33"/>
      <c r="D1171" s="34"/>
      <c r="E1171" s="33"/>
      <c r="F1171" s="32"/>
      <c r="G1171" s="32"/>
      <c r="H1171" s="32"/>
      <c r="I1171" s="32"/>
      <c r="J1171" s="32"/>
      <c r="K1171" s="32"/>
      <c r="L1171" s="32"/>
      <c r="M1171" s="32"/>
      <c r="N1171" s="32"/>
    </row>
    <row r="1172" spans="2:14">
      <c r="B1172" s="29"/>
      <c r="C1172" s="33"/>
      <c r="D1172" s="34"/>
      <c r="E1172" s="33"/>
      <c r="F1172" s="32"/>
      <c r="G1172" s="32"/>
      <c r="H1172" s="32"/>
      <c r="I1172" s="32"/>
      <c r="J1172" s="32"/>
      <c r="K1172" s="32"/>
      <c r="L1172" s="32"/>
      <c r="M1172" s="32"/>
      <c r="N1172" s="32"/>
    </row>
    <row r="1173" spans="2:14">
      <c r="B1173" s="29"/>
      <c r="C1173" s="33"/>
      <c r="D1173" s="34"/>
      <c r="E1173" s="33"/>
      <c r="F1173" s="32"/>
      <c r="G1173" s="32"/>
      <c r="H1173" s="32"/>
      <c r="I1173" s="32"/>
      <c r="J1173" s="32"/>
      <c r="K1173" s="32"/>
      <c r="L1173" s="32"/>
      <c r="M1173" s="32"/>
      <c r="N1173" s="32"/>
    </row>
    <row r="1174" spans="2:14">
      <c r="B1174" s="29"/>
      <c r="C1174" s="33"/>
      <c r="D1174" s="34"/>
      <c r="E1174" s="33"/>
      <c r="F1174" s="32"/>
      <c r="G1174" s="32"/>
      <c r="H1174" s="32"/>
      <c r="I1174" s="32"/>
      <c r="J1174" s="32"/>
      <c r="K1174" s="32"/>
      <c r="L1174" s="32"/>
      <c r="M1174" s="32"/>
      <c r="N1174" s="32"/>
    </row>
    <row r="1175" spans="2:14">
      <c r="B1175" s="29"/>
      <c r="C1175" s="33"/>
      <c r="D1175" s="34"/>
      <c r="E1175" s="33"/>
      <c r="F1175" s="32"/>
      <c r="G1175" s="32"/>
      <c r="H1175" s="32"/>
      <c r="I1175" s="32"/>
      <c r="J1175" s="32"/>
      <c r="K1175" s="32"/>
      <c r="L1175" s="32"/>
      <c r="M1175" s="32"/>
      <c r="N1175" s="32"/>
    </row>
    <row r="1176" spans="2:14">
      <c r="B1176" s="29"/>
      <c r="C1176" s="33"/>
      <c r="D1176" s="34"/>
      <c r="E1176" s="33"/>
      <c r="F1176" s="32"/>
      <c r="G1176" s="32"/>
      <c r="H1176" s="32"/>
      <c r="I1176" s="32"/>
      <c r="J1176" s="32"/>
      <c r="K1176" s="32"/>
      <c r="L1176" s="32"/>
      <c r="M1176" s="32"/>
      <c r="N1176" s="32"/>
    </row>
    <row r="1177" spans="2:14">
      <c r="B1177" s="29"/>
      <c r="C1177" s="33"/>
      <c r="D1177" s="34"/>
      <c r="E1177" s="33"/>
      <c r="F1177" s="32"/>
      <c r="G1177" s="32"/>
      <c r="H1177" s="32"/>
      <c r="I1177" s="32"/>
      <c r="J1177" s="32"/>
      <c r="K1177" s="32"/>
      <c r="L1177" s="32"/>
      <c r="M1177" s="32"/>
      <c r="N1177" s="32"/>
    </row>
    <row r="1178" spans="2:14">
      <c r="B1178" s="29"/>
      <c r="C1178" s="33"/>
      <c r="D1178" s="34"/>
      <c r="E1178" s="33"/>
      <c r="F1178" s="32"/>
      <c r="G1178" s="32"/>
      <c r="H1178" s="32"/>
      <c r="I1178" s="32"/>
      <c r="J1178" s="32"/>
      <c r="K1178" s="32"/>
      <c r="L1178" s="32"/>
      <c r="M1178" s="32"/>
      <c r="N1178" s="32"/>
    </row>
    <row r="1179" spans="2:14">
      <c r="B1179" s="29"/>
      <c r="C1179" s="33"/>
      <c r="D1179" s="34"/>
      <c r="E1179" s="33"/>
      <c r="F1179" s="32"/>
      <c r="G1179" s="32"/>
      <c r="H1179" s="32"/>
      <c r="I1179" s="32"/>
      <c r="J1179" s="32"/>
      <c r="K1179" s="32"/>
      <c r="L1179" s="32"/>
      <c r="M1179" s="32"/>
      <c r="N1179" s="32"/>
    </row>
    <row r="1180" spans="2:14">
      <c r="B1180" s="29"/>
      <c r="C1180" s="33"/>
      <c r="D1180" s="34"/>
      <c r="E1180" s="33"/>
      <c r="F1180" s="32"/>
      <c r="G1180" s="32"/>
      <c r="H1180" s="32"/>
      <c r="I1180" s="32"/>
      <c r="J1180" s="32"/>
      <c r="K1180" s="32"/>
      <c r="L1180" s="32"/>
      <c r="M1180" s="32"/>
      <c r="N1180" s="32"/>
    </row>
    <row r="1181" spans="2:14">
      <c r="B1181" s="29"/>
      <c r="C1181" s="33"/>
      <c r="D1181" s="34"/>
      <c r="E1181" s="33"/>
      <c r="F1181" s="32"/>
      <c r="G1181" s="32"/>
      <c r="H1181" s="32"/>
      <c r="I1181" s="32"/>
      <c r="J1181" s="32"/>
      <c r="K1181" s="32"/>
      <c r="L1181" s="32"/>
      <c r="M1181" s="32"/>
      <c r="N1181" s="32"/>
    </row>
    <row r="1182" spans="2:14">
      <c r="B1182" s="29"/>
      <c r="C1182" s="33"/>
      <c r="D1182" s="34"/>
      <c r="E1182" s="33"/>
      <c r="F1182" s="32"/>
      <c r="G1182" s="32"/>
      <c r="H1182" s="32"/>
      <c r="I1182" s="32"/>
      <c r="J1182" s="32"/>
      <c r="K1182" s="32"/>
      <c r="L1182" s="32"/>
      <c r="M1182" s="32"/>
      <c r="N1182" s="32"/>
    </row>
    <row r="1183" spans="2:14">
      <c r="B1183" s="29"/>
      <c r="C1183" s="33"/>
      <c r="D1183" s="34"/>
      <c r="E1183" s="33"/>
      <c r="F1183" s="32"/>
      <c r="G1183" s="32"/>
      <c r="H1183" s="32"/>
      <c r="I1183" s="32"/>
      <c r="J1183" s="32"/>
      <c r="K1183" s="32"/>
      <c r="L1183" s="32"/>
      <c r="M1183" s="32"/>
      <c r="N1183" s="32"/>
    </row>
    <row r="1184" spans="2:14">
      <c r="B1184" s="29"/>
      <c r="C1184" s="33"/>
      <c r="D1184" s="34"/>
      <c r="E1184" s="33"/>
      <c r="F1184" s="32"/>
      <c r="G1184" s="32"/>
      <c r="H1184" s="32"/>
      <c r="I1184" s="32"/>
      <c r="J1184" s="32"/>
      <c r="K1184" s="32"/>
      <c r="L1184" s="32"/>
      <c r="M1184" s="32"/>
      <c r="N1184" s="32"/>
    </row>
    <row r="1185" spans="2:14">
      <c r="B1185" s="29"/>
      <c r="C1185" s="33"/>
      <c r="D1185" s="34"/>
      <c r="E1185" s="33"/>
      <c r="F1185" s="32"/>
      <c r="G1185" s="32"/>
      <c r="H1185" s="32"/>
      <c r="I1185" s="32"/>
      <c r="J1185" s="32"/>
      <c r="K1185" s="32"/>
      <c r="L1185" s="32"/>
      <c r="M1185" s="32"/>
      <c r="N1185" s="32"/>
    </row>
    <row r="1186" spans="2:14">
      <c r="B1186" s="29"/>
      <c r="C1186" s="33"/>
      <c r="D1186" s="34"/>
      <c r="E1186" s="33"/>
      <c r="F1186" s="32"/>
      <c r="G1186" s="32"/>
      <c r="H1186" s="32"/>
      <c r="I1186" s="32"/>
      <c r="J1186" s="32"/>
      <c r="K1186" s="32"/>
      <c r="L1186" s="32"/>
      <c r="M1186" s="32"/>
      <c r="N1186" s="32"/>
    </row>
    <row r="1187" spans="2:14">
      <c r="B1187" s="29"/>
      <c r="C1187" s="33"/>
      <c r="D1187" s="34"/>
      <c r="E1187" s="33"/>
      <c r="F1187" s="32"/>
      <c r="G1187" s="32"/>
      <c r="H1187" s="32"/>
      <c r="I1187" s="32"/>
      <c r="J1187" s="32"/>
      <c r="K1187" s="32"/>
      <c r="L1187" s="32"/>
      <c r="M1187" s="32"/>
      <c r="N1187" s="32"/>
    </row>
    <row r="1188" spans="2:14">
      <c r="B1188" s="29"/>
      <c r="C1188" s="33"/>
      <c r="D1188" s="34"/>
      <c r="E1188" s="33"/>
      <c r="F1188" s="32"/>
      <c r="G1188" s="32"/>
      <c r="H1188" s="32"/>
      <c r="I1188" s="32"/>
      <c r="J1188" s="32"/>
      <c r="K1188" s="32"/>
      <c r="L1188" s="32"/>
      <c r="M1188" s="32"/>
      <c r="N1188" s="32"/>
    </row>
    <row r="1189" spans="2:14">
      <c r="B1189" s="29"/>
      <c r="C1189" s="33"/>
      <c r="D1189" s="34"/>
      <c r="E1189" s="33"/>
      <c r="F1189" s="32"/>
      <c r="G1189" s="32"/>
      <c r="H1189" s="32"/>
      <c r="I1189" s="32"/>
      <c r="J1189" s="32"/>
      <c r="K1189" s="32"/>
      <c r="L1189" s="32"/>
      <c r="M1189" s="32"/>
      <c r="N1189" s="32"/>
    </row>
    <row r="1190" spans="2:14">
      <c r="B1190" s="29"/>
      <c r="C1190" s="33"/>
      <c r="D1190" s="34"/>
      <c r="E1190" s="33"/>
      <c r="F1190" s="32"/>
      <c r="G1190" s="32"/>
      <c r="H1190" s="32"/>
      <c r="I1190" s="32"/>
      <c r="J1190" s="32"/>
      <c r="K1190" s="32"/>
      <c r="L1190" s="32"/>
      <c r="M1190" s="32"/>
      <c r="N1190" s="32"/>
    </row>
    <row r="1191" spans="2:14">
      <c r="B1191" s="29"/>
      <c r="C1191" s="33"/>
      <c r="D1191" s="34"/>
      <c r="E1191" s="33"/>
      <c r="F1191" s="32"/>
      <c r="G1191" s="32"/>
      <c r="H1191" s="32"/>
      <c r="I1191" s="32"/>
      <c r="J1191" s="32"/>
      <c r="K1191" s="32"/>
      <c r="L1191" s="32"/>
      <c r="M1191" s="32"/>
      <c r="N1191" s="32"/>
    </row>
    <row r="1192" spans="2:14">
      <c r="B1192" s="29"/>
      <c r="C1192" s="33"/>
      <c r="D1192" s="34"/>
      <c r="E1192" s="33"/>
      <c r="F1192" s="32"/>
      <c r="G1192" s="32"/>
      <c r="H1192" s="32"/>
      <c r="I1192" s="32"/>
      <c r="J1192" s="32"/>
      <c r="K1192" s="32"/>
      <c r="L1192" s="32"/>
      <c r="M1192" s="32"/>
      <c r="N1192" s="32"/>
    </row>
    <row r="1193" spans="2:14">
      <c r="B1193" s="29"/>
      <c r="C1193" s="33"/>
      <c r="D1193" s="34"/>
      <c r="E1193" s="33"/>
      <c r="F1193" s="32"/>
      <c r="G1193" s="32"/>
      <c r="H1193" s="32"/>
      <c r="I1193" s="32"/>
      <c r="J1193" s="32"/>
      <c r="K1193" s="32"/>
      <c r="L1193" s="32"/>
      <c r="M1193" s="32"/>
      <c r="N1193" s="32"/>
    </row>
    <row r="1194" spans="2:14">
      <c r="B1194" s="29"/>
      <c r="C1194" s="33"/>
      <c r="D1194" s="34"/>
      <c r="E1194" s="33"/>
      <c r="F1194" s="32"/>
      <c r="G1194" s="32"/>
      <c r="H1194" s="32"/>
      <c r="I1194" s="32"/>
      <c r="J1194" s="32"/>
      <c r="K1194" s="32"/>
      <c r="L1194" s="32"/>
      <c r="M1194" s="32"/>
      <c r="N1194" s="32"/>
    </row>
    <row r="1195" spans="2:14">
      <c r="B1195" s="29"/>
      <c r="C1195" s="33"/>
      <c r="D1195" s="34"/>
      <c r="E1195" s="33"/>
      <c r="F1195" s="32"/>
      <c r="G1195" s="32"/>
      <c r="H1195" s="32"/>
      <c r="I1195" s="32"/>
      <c r="J1195" s="32"/>
      <c r="K1195" s="32"/>
      <c r="L1195" s="32"/>
      <c r="M1195" s="32"/>
      <c r="N1195" s="32"/>
    </row>
    <row r="1196" spans="2:14">
      <c r="B1196" s="29"/>
      <c r="C1196" s="33"/>
      <c r="D1196" s="34"/>
      <c r="E1196" s="33"/>
      <c r="F1196" s="32"/>
      <c r="G1196" s="32"/>
      <c r="H1196" s="32"/>
      <c r="I1196" s="32"/>
      <c r="J1196" s="32"/>
      <c r="K1196" s="32"/>
      <c r="L1196" s="32"/>
      <c r="M1196" s="32"/>
      <c r="N1196" s="32"/>
    </row>
    <row r="1197" spans="2:14">
      <c r="B1197" s="29"/>
      <c r="C1197" s="33"/>
      <c r="D1197" s="34"/>
      <c r="E1197" s="33"/>
      <c r="F1197" s="32"/>
      <c r="G1197" s="32"/>
      <c r="H1197" s="32"/>
      <c r="I1197" s="32"/>
      <c r="J1197" s="32"/>
      <c r="K1197" s="32"/>
      <c r="L1197" s="32"/>
      <c r="M1197" s="32"/>
      <c r="N1197" s="32"/>
    </row>
    <row r="1198" spans="2:14">
      <c r="B1198" s="29"/>
      <c r="C1198" s="33"/>
      <c r="D1198" s="34"/>
      <c r="E1198" s="33"/>
      <c r="F1198" s="32"/>
      <c r="G1198" s="32"/>
      <c r="H1198" s="32"/>
      <c r="I1198" s="32"/>
      <c r="J1198" s="32"/>
      <c r="K1198" s="32"/>
      <c r="L1198" s="32"/>
      <c r="M1198" s="32"/>
      <c r="N1198" s="32"/>
    </row>
    <row r="1199" spans="2:14">
      <c r="B1199" s="29"/>
      <c r="C1199" s="33"/>
      <c r="D1199" s="34"/>
      <c r="E1199" s="33"/>
      <c r="F1199" s="32"/>
      <c r="G1199" s="32"/>
      <c r="H1199" s="32"/>
      <c r="I1199" s="32"/>
      <c r="J1199" s="32"/>
      <c r="K1199" s="32"/>
      <c r="L1199" s="32"/>
      <c r="M1199" s="32"/>
      <c r="N1199" s="32"/>
    </row>
    <row r="1200" spans="2:14">
      <c r="B1200" s="29"/>
      <c r="C1200" s="33"/>
      <c r="D1200" s="34"/>
      <c r="E1200" s="33"/>
      <c r="F1200" s="32"/>
      <c r="G1200" s="32"/>
      <c r="H1200" s="32"/>
      <c r="I1200" s="32"/>
      <c r="J1200" s="32"/>
      <c r="K1200" s="32"/>
      <c r="L1200" s="32"/>
      <c r="M1200" s="32"/>
      <c r="N1200" s="32"/>
    </row>
    <row r="1201" spans="2:14">
      <c r="B1201" s="29"/>
      <c r="C1201" s="33"/>
      <c r="D1201" s="34"/>
      <c r="E1201" s="33"/>
      <c r="F1201" s="32"/>
      <c r="G1201" s="32"/>
      <c r="H1201" s="32"/>
      <c r="I1201" s="32"/>
      <c r="J1201" s="32"/>
      <c r="K1201" s="32"/>
      <c r="L1201" s="32"/>
      <c r="M1201" s="32"/>
      <c r="N1201" s="32"/>
    </row>
    <row r="1202" spans="2:14">
      <c r="B1202" s="29"/>
      <c r="C1202" s="33"/>
      <c r="D1202" s="34"/>
      <c r="E1202" s="33"/>
      <c r="F1202" s="32"/>
      <c r="G1202" s="32"/>
      <c r="H1202" s="32"/>
      <c r="I1202" s="32"/>
      <c r="J1202" s="32"/>
      <c r="K1202" s="32"/>
      <c r="L1202" s="32"/>
      <c r="M1202" s="32"/>
      <c r="N1202" s="32"/>
    </row>
    <row r="1203" spans="2:14">
      <c r="B1203" s="29"/>
      <c r="C1203" s="33"/>
      <c r="D1203" s="34"/>
      <c r="E1203" s="33"/>
      <c r="F1203" s="32"/>
      <c r="G1203" s="32"/>
      <c r="H1203" s="32"/>
      <c r="I1203" s="32"/>
      <c r="J1203" s="32"/>
      <c r="K1203" s="32"/>
      <c r="L1203" s="32"/>
      <c r="M1203" s="32"/>
      <c r="N1203" s="32"/>
    </row>
    <row r="1204" spans="2:14">
      <c r="B1204" s="29"/>
      <c r="C1204" s="33"/>
      <c r="D1204" s="34"/>
      <c r="E1204" s="33"/>
      <c r="F1204" s="32"/>
      <c r="G1204" s="32"/>
      <c r="H1204" s="32"/>
      <c r="I1204" s="32"/>
      <c r="J1204" s="32"/>
      <c r="K1204" s="32"/>
      <c r="L1204" s="32"/>
      <c r="M1204" s="32"/>
      <c r="N1204" s="32"/>
    </row>
    <row r="1205" spans="2:14">
      <c r="B1205" s="29"/>
      <c r="C1205" s="33"/>
      <c r="D1205" s="34"/>
      <c r="E1205" s="33"/>
      <c r="F1205" s="32"/>
      <c r="G1205" s="32"/>
      <c r="H1205" s="32"/>
      <c r="I1205" s="32"/>
      <c r="J1205" s="32"/>
      <c r="K1205" s="32"/>
      <c r="L1205" s="32"/>
      <c r="M1205" s="32"/>
      <c r="N1205" s="32"/>
    </row>
    <row r="1206" spans="2:14">
      <c r="B1206" s="29"/>
      <c r="C1206" s="33"/>
      <c r="D1206" s="34"/>
      <c r="E1206" s="33"/>
      <c r="F1206" s="32"/>
      <c r="G1206" s="32"/>
      <c r="H1206" s="32"/>
      <c r="I1206" s="32"/>
      <c r="J1206" s="32"/>
      <c r="K1206" s="32"/>
      <c r="L1206" s="32"/>
      <c r="M1206" s="32"/>
      <c r="N1206" s="32"/>
    </row>
    <row r="1207" spans="2:14">
      <c r="B1207" s="29"/>
      <c r="C1207" s="33"/>
      <c r="D1207" s="34"/>
      <c r="E1207" s="33"/>
      <c r="F1207" s="32"/>
      <c r="G1207" s="32"/>
      <c r="H1207" s="32"/>
      <c r="I1207" s="32"/>
      <c r="J1207" s="32"/>
      <c r="K1207" s="32"/>
      <c r="L1207" s="32"/>
      <c r="M1207" s="32"/>
      <c r="N1207" s="32"/>
    </row>
    <row r="1208" spans="2:14">
      <c r="B1208" s="29"/>
      <c r="C1208" s="33"/>
      <c r="D1208" s="34"/>
      <c r="E1208" s="33"/>
      <c r="F1208" s="32"/>
      <c r="G1208" s="32"/>
      <c r="H1208" s="32"/>
      <c r="I1208" s="32"/>
      <c r="J1208" s="32"/>
      <c r="K1208" s="32"/>
      <c r="L1208" s="32"/>
      <c r="M1208" s="32"/>
      <c r="N1208" s="32"/>
    </row>
    <row r="1209" spans="2:14">
      <c r="B1209" s="29"/>
      <c r="C1209" s="33"/>
      <c r="D1209" s="34"/>
      <c r="E1209" s="33"/>
      <c r="F1209" s="32"/>
      <c r="G1209" s="32"/>
      <c r="H1209" s="32"/>
      <c r="I1209" s="32"/>
      <c r="J1209" s="32"/>
      <c r="K1209" s="32"/>
      <c r="L1209" s="32"/>
      <c r="M1209" s="32"/>
      <c r="N1209" s="32"/>
    </row>
    <row r="1210" spans="2:14">
      <c r="B1210" s="29"/>
      <c r="C1210" s="33"/>
      <c r="D1210" s="34"/>
      <c r="E1210" s="33"/>
      <c r="F1210" s="32"/>
      <c r="G1210" s="32"/>
      <c r="H1210" s="32"/>
      <c r="I1210" s="32"/>
      <c r="J1210" s="32"/>
      <c r="K1210" s="32"/>
      <c r="L1210" s="32"/>
      <c r="M1210" s="32"/>
      <c r="N1210" s="32"/>
    </row>
    <row r="1211" spans="2:14">
      <c r="B1211" s="29"/>
      <c r="C1211" s="33"/>
      <c r="D1211" s="34"/>
      <c r="E1211" s="33"/>
      <c r="F1211" s="32"/>
      <c r="G1211" s="32"/>
      <c r="H1211" s="32"/>
      <c r="I1211" s="32"/>
      <c r="J1211" s="32"/>
      <c r="K1211" s="32"/>
      <c r="L1211" s="32"/>
      <c r="M1211" s="32"/>
      <c r="N1211" s="32"/>
    </row>
    <row r="1212" spans="2:14">
      <c r="B1212" s="29"/>
      <c r="C1212" s="33"/>
      <c r="D1212" s="34"/>
      <c r="E1212" s="33"/>
      <c r="F1212" s="32"/>
      <c r="G1212" s="32"/>
      <c r="H1212" s="32"/>
      <c r="I1212" s="32"/>
      <c r="J1212" s="32"/>
      <c r="K1212" s="32"/>
      <c r="L1212" s="32"/>
      <c r="M1212" s="32"/>
      <c r="N1212" s="32"/>
    </row>
    <row r="1213" spans="2:14">
      <c r="B1213" s="29"/>
      <c r="C1213" s="33"/>
      <c r="D1213" s="34"/>
      <c r="E1213" s="33"/>
      <c r="F1213" s="32"/>
      <c r="G1213" s="32"/>
      <c r="H1213" s="32"/>
      <c r="I1213" s="32"/>
      <c r="J1213" s="32"/>
      <c r="K1213" s="32"/>
      <c r="L1213" s="32"/>
      <c r="M1213" s="32"/>
      <c r="N1213" s="32"/>
    </row>
    <row r="1214" spans="2:14">
      <c r="B1214" s="29"/>
      <c r="C1214" s="33"/>
      <c r="D1214" s="34"/>
      <c r="E1214" s="33"/>
      <c r="F1214" s="32"/>
      <c r="G1214" s="32"/>
      <c r="H1214" s="32"/>
      <c r="I1214" s="32"/>
      <c r="J1214" s="32"/>
      <c r="K1214" s="32"/>
      <c r="L1214" s="32"/>
      <c r="M1214" s="32"/>
      <c r="N1214" s="32"/>
    </row>
    <row r="1215" spans="2:14">
      <c r="B1215" s="29"/>
      <c r="C1215" s="33"/>
      <c r="D1215" s="34"/>
      <c r="E1215" s="33"/>
      <c r="F1215" s="32"/>
      <c r="G1215" s="32"/>
      <c r="H1215" s="32"/>
      <c r="I1215" s="32"/>
      <c r="J1215" s="32"/>
      <c r="K1215" s="32"/>
      <c r="L1215" s="32"/>
      <c r="M1215" s="32"/>
      <c r="N1215" s="32"/>
    </row>
    <row r="1216" spans="2:14">
      <c r="B1216" s="29"/>
      <c r="C1216" s="33"/>
      <c r="D1216" s="34"/>
      <c r="E1216" s="33"/>
      <c r="F1216" s="32"/>
      <c r="G1216" s="32"/>
      <c r="H1216" s="32"/>
      <c r="I1216" s="32"/>
      <c r="J1216" s="32"/>
      <c r="K1216" s="32"/>
      <c r="L1216" s="32"/>
      <c r="M1216" s="32"/>
      <c r="N1216" s="32"/>
    </row>
    <row r="1217" spans="2:14">
      <c r="B1217" s="29"/>
      <c r="C1217" s="33"/>
      <c r="D1217" s="34"/>
      <c r="E1217" s="33"/>
      <c r="F1217" s="32"/>
      <c r="G1217" s="32"/>
      <c r="H1217" s="32"/>
      <c r="I1217" s="32"/>
      <c r="J1217" s="32"/>
      <c r="K1217" s="32"/>
      <c r="L1217" s="32"/>
      <c r="M1217" s="32"/>
      <c r="N1217" s="32"/>
    </row>
    <row r="1218" spans="2:14">
      <c r="B1218" s="29"/>
      <c r="C1218" s="33"/>
      <c r="D1218" s="34"/>
      <c r="E1218" s="33"/>
      <c r="F1218" s="32"/>
      <c r="G1218" s="32"/>
      <c r="H1218" s="32"/>
      <c r="I1218" s="32"/>
      <c r="J1218" s="32"/>
      <c r="K1218" s="32"/>
      <c r="L1218" s="32"/>
      <c r="M1218" s="32"/>
      <c r="N1218" s="32"/>
    </row>
    <row r="1219" spans="2:14">
      <c r="B1219" s="29"/>
      <c r="C1219" s="33"/>
      <c r="D1219" s="34"/>
      <c r="E1219" s="33"/>
      <c r="F1219" s="32"/>
      <c r="G1219" s="32"/>
      <c r="H1219" s="32"/>
      <c r="I1219" s="32"/>
      <c r="J1219" s="32"/>
      <c r="K1219" s="32"/>
      <c r="L1219" s="32"/>
      <c r="M1219" s="32"/>
      <c r="N1219" s="32"/>
    </row>
    <row r="1220" spans="2:14">
      <c r="B1220" s="29"/>
      <c r="C1220" s="33"/>
      <c r="D1220" s="34"/>
      <c r="E1220" s="33"/>
      <c r="F1220" s="32"/>
      <c r="G1220" s="32"/>
      <c r="H1220" s="32"/>
      <c r="I1220" s="32"/>
      <c r="J1220" s="32"/>
      <c r="K1220" s="32"/>
      <c r="L1220" s="32"/>
      <c r="M1220" s="32"/>
      <c r="N1220" s="32"/>
    </row>
    <row r="1221" spans="2:14">
      <c r="B1221" s="29"/>
      <c r="C1221" s="33"/>
      <c r="D1221" s="34"/>
      <c r="E1221" s="33"/>
      <c r="F1221" s="32"/>
      <c r="G1221" s="32"/>
      <c r="H1221" s="32"/>
      <c r="I1221" s="32"/>
      <c r="J1221" s="32"/>
      <c r="K1221" s="32"/>
      <c r="L1221" s="32"/>
      <c r="M1221" s="32"/>
      <c r="N1221" s="32"/>
    </row>
    <row r="1222" spans="2:14">
      <c r="B1222" s="29"/>
      <c r="C1222" s="33"/>
      <c r="D1222" s="34"/>
      <c r="E1222" s="33"/>
      <c r="F1222" s="32"/>
      <c r="G1222" s="32"/>
      <c r="H1222" s="32"/>
      <c r="I1222" s="32"/>
      <c r="J1222" s="32"/>
      <c r="K1222" s="32"/>
      <c r="L1222" s="32"/>
      <c r="M1222" s="32"/>
      <c r="N1222" s="32"/>
    </row>
    <row r="1223" spans="2:14">
      <c r="B1223" s="29"/>
      <c r="C1223" s="33"/>
      <c r="D1223" s="34"/>
      <c r="E1223" s="33"/>
      <c r="F1223" s="32"/>
      <c r="G1223" s="32"/>
      <c r="H1223" s="32"/>
      <c r="I1223" s="32"/>
      <c r="J1223" s="32"/>
      <c r="K1223" s="32"/>
      <c r="L1223" s="32"/>
      <c r="M1223" s="32"/>
      <c r="N1223" s="32"/>
    </row>
    <row r="1224" spans="2:14">
      <c r="B1224" s="29"/>
      <c r="C1224" s="33"/>
      <c r="D1224" s="34"/>
      <c r="E1224" s="33"/>
      <c r="F1224" s="32"/>
      <c r="G1224" s="32"/>
      <c r="H1224" s="32"/>
      <c r="I1224" s="32"/>
      <c r="J1224" s="32"/>
      <c r="K1224" s="32"/>
      <c r="L1224" s="32"/>
      <c r="M1224" s="32"/>
      <c r="N1224" s="32"/>
    </row>
    <row r="1225" spans="2:14">
      <c r="B1225" s="29"/>
      <c r="C1225" s="33"/>
      <c r="D1225" s="34"/>
      <c r="E1225" s="33"/>
      <c r="F1225" s="32"/>
      <c r="G1225" s="32"/>
      <c r="H1225" s="32"/>
      <c r="I1225" s="32"/>
      <c r="J1225" s="32"/>
      <c r="K1225" s="32"/>
      <c r="L1225" s="32"/>
      <c r="M1225" s="32"/>
      <c r="N1225" s="32"/>
    </row>
    <row r="1226" spans="2:14">
      <c r="B1226" s="29"/>
      <c r="C1226" s="33"/>
      <c r="D1226" s="34"/>
      <c r="E1226" s="33"/>
      <c r="F1226" s="32"/>
      <c r="G1226" s="32"/>
      <c r="H1226" s="32"/>
      <c r="I1226" s="32"/>
      <c r="J1226" s="32"/>
      <c r="K1226" s="32"/>
      <c r="L1226" s="32"/>
      <c r="M1226" s="32"/>
      <c r="N1226" s="32"/>
    </row>
    <row r="1227" spans="2:14">
      <c r="B1227" s="29"/>
      <c r="C1227" s="33"/>
      <c r="D1227" s="34"/>
      <c r="E1227" s="33"/>
      <c r="F1227" s="32"/>
      <c r="G1227" s="32"/>
      <c r="H1227" s="32"/>
      <c r="I1227" s="32"/>
      <c r="J1227" s="32"/>
      <c r="K1227" s="32"/>
      <c r="L1227" s="32"/>
      <c r="M1227" s="32"/>
      <c r="N1227" s="32"/>
    </row>
    <row r="1228" spans="2:14">
      <c r="B1228" s="29"/>
      <c r="C1228" s="33"/>
      <c r="D1228" s="34"/>
      <c r="E1228" s="33"/>
      <c r="F1228" s="32"/>
      <c r="G1228" s="32"/>
      <c r="H1228" s="32"/>
      <c r="I1228" s="32"/>
      <c r="J1228" s="32"/>
      <c r="K1228" s="32"/>
      <c r="L1228" s="32"/>
      <c r="M1228" s="32"/>
      <c r="N1228" s="32"/>
    </row>
    <row r="1229" spans="2:14">
      <c r="B1229" s="29"/>
      <c r="C1229" s="33"/>
      <c r="D1229" s="34"/>
      <c r="E1229" s="33"/>
      <c r="F1229" s="32"/>
      <c r="G1229" s="32"/>
      <c r="H1229" s="32"/>
      <c r="I1229" s="32"/>
      <c r="J1229" s="32"/>
      <c r="K1229" s="32"/>
      <c r="L1229" s="32"/>
      <c r="M1229" s="32"/>
      <c r="N1229" s="32"/>
    </row>
    <row r="1230" spans="2:14">
      <c r="B1230" s="29"/>
      <c r="C1230" s="33"/>
      <c r="D1230" s="34"/>
      <c r="E1230" s="33"/>
      <c r="F1230" s="32"/>
      <c r="G1230" s="32"/>
      <c r="H1230" s="32"/>
      <c r="I1230" s="32"/>
      <c r="J1230" s="32"/>
      <c r="K1230" s="32"/>
      <c r="L1230" s="32"/>
      <c r="M1230" s="32"/>
      <c r="N1230" s="32"/>
    </row>
    <row r="1231" spans="2:14">
      <c r="B1231" s="29"/>
      <c r="C1231" s="33"/>
      <c r="D1231" s="34"/>
      <c r="E1231" s="33"/>
      <c r="F1231" s="32"/>
      <c r="G1231" s="32"/>
      <c r="H1231" s="32"/>
      <c r="I1231" s="32"/>
      <c r="J1231" s="32"/>
      <c r="K1231" s="32"/>
      <c r="L1231" s="32"/>
      <c r="M1231" s="32"/>
      <c r="N1231" s="32"/>
    </row>
    <row r="1232" spans="2:14">
      <c r="B1232" s="29"/>
      <c r="C1232" s="33"/>
      <c r="D1232" s="34"/>
      <c r="E1232" s="33"/>
      <c r="F1232" s="32"/>
      <c r="G1232" s="32"/>
      <c r="H1232" s="32"/>
      <c r="I1232" s="32"/>
      <c r="J1232" s="32"/>
      <c r="K1232" s="32"/>
      <c r="L1232" s="32"/>
      <c r="M1232" s="32"/>
      <c r="N1232" s="32"/>
    </row>
    <row r="1233" spans="2:14">
      <c r="B1233" s="29"/>
      <c r="C1233" s="33"/>
      <c r="D1233" s="34"/>
      <c r="E1233" s="33"/>
      <c r="F1233" s="32"/>
      <c r="G1233" s="32"/>
      <c r="H1233" s="32"/>
      <c r="I1233" s="32"/>
      <c r="J1233" s="32"/>
      <c r="K1233" s="32"/>
      <c r="L1233" s="32"/>
      <c r="M1233" s="32"/>
      <c r="N1233" s="32"/>
    </row>
    <row r="1234" spans="2:14">
      <c r="B1234" s="29"/>
      <c r="C1234" s="33"/>
      <c r="D1234" s="34"/>
      <c r="E1234" s="33"/>
      <c r="F1234" s="32"/>
      <c r="G1234" s="32"/>
      <c r="H1234" s="32"/>
      <c r="I1234" s="32"/>
      <c r="J1234" s="32"/>
      <c r="K1234" s="32"/>
      <c r="L1234" s="32"/>
      <c r="M1234" s="32"/>
      <c r="N1234" s="32"/>
    </row>
    <row r="1235" spans="2:14">
      <c r="B1235" s="29"/>
      <c r="C1235" s="33"/>
      <c r="D1235" s="34"/>
      <c r="E1235" s="33"/>
      <c r="F1235" s="32"/>
      <c r="G1235" s="32"/>
      <c r="H1235" s="32"/>
      <c r="I1235" s="32"/>
      <c r="J1235" s="32"/>
      <c r="K1235" s="32"/>
      <c r="L1235" s="32"/>
      <c r="M1235" s="32"/>
      <c r="N1235" s="32"/>
    </row>
    <row r="1236" spans="2:14">
      <c r="B1236" s="29"/>
      <c r="C1236" s="33"/>
      <c r="D1236" s="34"/>
      <c r="E1236" s="33"/>
      <c r="F1236" s="32"/>
      <c r="G1236" s="32"/>
      <c r="H1236" s="32"/>
      <c r="I1236" s="32"/>
      <c r="J1236" s="32"/>
      <c r="K1236" s="32"/>
      <c r="L1236" s="32"/>
      <c r="M1236" s="32"/>
      <c r="N1236" s="32"/>
    </row>
    <row r="1237" spans="2:14">
      <c r="B1237" s="29"/>
      <c r="C1237" s="33"/>
      <c r="D1237" s="34"/>
      <c r="E1237" s="33"/>
      <c r="F1237" s="32"/>
      <c r="G1237" s="32"/>
      <c r="H1237" s="32"/>
      <c r="I1237" s="32"/>
      <c r="J1237" s="32"/>
      <c r="K1237" s="32"/>
      <c r="L1237" s="32"/>
      <c r="M1237" s="32"/>
      <c r="N1237" s="32"/>
    </row>
    <row r="1238" spans="2:14">
      <c r="B1238" s="29"/>
      <c r="C1238" s="33"/>
      <c r="D1238" s="34"/>
      <c r="E1238" s="33"/>
      <c r="F1238" s="32"/>
      <c r="G1238" s="32"/>
      <c r="H1238" s="32"/>
      <c r="I1238" s="32"/>
      <c r="J1238" s="32"/>
      <c r="K1238" s="32"/>
      <c r="L1238" s="32"/>
      <c r="M1238" s="32"/>
      <c r="N1238" s="32"/>
    </row>
    <row r="1239" spans="2:14">
      <c r="B1239" s="29"/>
      <c r="C1239" s="33"/>
      <c r="D1239" s="34"/>
      <c r="E1239" s="33"/>
      <c r="F1239" s="32"/>
      <c r="G1239" s="32"/>
      <c r="H1239" s="32"/>
      <c r="I1239" s="32"/>
      <c r="J1239" s="32"/>
      <c r="K1239" s="32"/>
      <c r="L1239" s="32"/>
      <c r="M1239" s="32"/>
      <c r="N1239" s="32"/>
    </row>
    <row r="1240" spans="2:14">
      <c r="B1240" s="29"/>
      <c r="C1240" s="33"/>
      <c r="D1240" s="34"/>
      <c r="E1240" s="33"/>
      <c r="F1240" s="32"/>
      <c r="G1240" s="32"/>
      <c r="H1240" s="32"/>
      <c r="I1240" s="32"/>
      <c r="J1240" s="32"/>
      <c r="K1240" s="32"/>
      <c r="L1240" s="32"/>
      <c r="M1240" s="32"/>
      <c r="N1240" s="32"/>
    </row>
    <row r="1241" spans="2:14">
      <c r="B1241" s="29"/>
      <c r="C1241" s="33"/>
      <c r="D1241" s="34"/>
      <c r="E1241" s="33"/>
      <c r="F1241" s="32"/>
      <c r="G1241" s="32"/>
      <c r="H1241" s="32"/>
      <c r="I1241" s="32"/>
      <c r="J1241" s="32"/>
      <c r="K1241" s="32"/>
      <c r="L1241" s="32"/>
      <c r="M1241" s="32"/>
      <c r="N1241" s="32"/>
    </row>
    <row r="1242" spans="2:14">
      <c r="B1242" s="29"/>
      <c r="C1242" s="33"/>
      <c r="D1242" s="34"/>
      <c r="E1242" s="33"/>
      <c r="F1242" s="32"/>
      <c r="G1242" s="32"/>
      <c r="H1242" s="32"/>
      <c r="I1242" s="32"/>
      <c r="J1242" s="32"/>
      <c r="K1242" s="32"/>
      <c r="L1242" s="32"/>
      <c r="M1242" s="32"/>
      <c r="N1242" s="32"/>
    </row>
    <row r="1243" spans="2:14">
      <c r="B1243" s="29"/>
      <c r="C1243" s="33"/>
      <c r="D1243" s="34"/>
      <c r="E1243" s="33"/>
      <c r="F1243" s="32"/>
      <c r="G1243" s="32"/>
      <c r="H1243" s="32"/>
      <c r="I1243" s="32"/>
      <c r="J1243" s="32"/>
      <c r="K1243" s="32"/>
      <c r="L1243" s="32"/>
      <c r="M1243" s="32"/>
      <c r="N1243" s="32"/>
    </row>
    <row r="1244" spans="2:14">
      <c r="B1244" s="29"/>
      <c r="C1244" s="33"/>
      <c r="D1244" s="34"/>
      <c r="E1244" s="33"/>
      <c r="F1244" s="32"/>
      <c r="G1244" s="32"/>
      <c r="H1244" s="32"/>
      <c r="I1244" s="32"/>
      <c r="J1244" s="32"/>
      <c r="K1244" s="32"/>
      <c r="L1244" s="32"/>
      <c r="M1244" s="32"/>
      <c r="N1244" s="32"/>
    </row>
    <row r="1245" spans="2:14">
      <c r="B1245" s="29"/>
      <c r="C1245" s="33"/>
      <c r="D1245" s="34"/>
      <c r="E1245" s="33"/>
      <c r="F1245" s="32"/>
      <c r="G1245" s="32"/>
      <c r="H1245" s="32"/>
      <c r="I1245" s="32"/>
      <c r="J1245" s="32"/>
      <c r="K1245" s="32"/>
      <c r="L1245" s="32"/>
      <c r="M1245" s="32"/>
      <c r="N1245" s="32"/>
    </row>
    <row r="1246" spans="2:14">
      <c r="B1246" s="29"/>
      <c r="C1246" s="33"/>
      <c r="D1246" s="34"/>
      <c r="E1246" s="33"/>
      <c r="F1246" s="32"/>
      <c r="G1246" s="32"/>
      <c r="H1246" s="32"/>
      <c r="I1246" s="32"/>
      <c r="J1246" s="32"/>
      <c r="K1246" s="32"/>
      <c r="L1246" s="32"/>
      <c r="M1246" s="32"/>
      <c r="N1246" s="32"/>
    </row>
    <row r="1247" spans="2:14">
      <c r="B1247" s="29"/>
      <c r="C1247" s="33"/>
      <c r="D1247" s="34"/>
      <c r="E1247" s="33"/>
      <c r="F1247" s="32"/>
      <c r="G1247" s="32"/>
      <c r="H1247" s="32"/>
      <c r="I1247" s="32"/>
      <c r="J1247" s="32"/>
      <c r="K1247" s="32"/>
      <c r="L1247" s="32"/>
      <c r="M1247" s="32"/>
      <c r="N1247" s="32"/>
    </row>
    <row r="1248" spans="2:14">
      <c r="B1248" s="29"/>
      <c r="C1248" s="33"/>
      <c r="D1248" s="34"/>
      <c r="E1248" s="33"/>
      <c r="F1248" s="32"/>
      <c r="G1248" s="32"/>
      <c r="H1248" s="32"/>
      <c r="I1248" s="32"/>
      <c r="J1248" s="32"/>
      <c r="K1248" s="32"/>
      <c r="L1248" s="32"/>
      <c r="M1248" s="32"/>
      <c r="N1248" s="32"/>
    </row>
    <row r="1249" spans="2:14">
      <c r="B1249" s="29"/>
      <c r="C1249" s="33"/>
      <c r="D1249" s="34"/>
      <c r="E1249" s="33"/>
      <c r="F1249" s="32"/>
      <c r="G1249" s="32"/>
      <c r="H1249" s="32"/>
      <c r="I1249" s="32"/>
      <c r="J1249" s="32"/>
      <c r="K1249" s="32"/>
      <c r="L1249" s="32"/>
      <c r="M1249" s="32"/>
      <c r="N1249" s="32"/>
    </row>
    <row r="1250" spans="2:14">
      <c r="B1250" s="29"/>
      <c r="C1250" s="33"/>
      <c r="D1250" s="34"/>
      <c r="E1250" s="33"/>
      <c r="F1250" s="32"/>
      <c r="G1250" s="32"/>
      <c r="H1250" s="32"/>
      <c r="I1250" s="32"/>
      <c r="J1250" s="32"/>
      <c r="K1250" s="32"/>
      <c r="L1250" s="32"/>
      <c r="M1250" s="32"/>
      <c r="N1250" s="32"/>
    </row>
    <row r="1251" spans="2:14">
      <c r="B1251" s="29"/>
      <c r="C1251" s="33"/>
      <c r="D1251" s="34"/>
      <c r="E1251" s="33"/>
      <c r="F1251" s="32"/>
      <c r="G1251" s="32"/>
      <c r="H1251" s="32"/>
      <c r="I1251" s="32"/>
      <c r="J1251" s="32"/>
      <c r="K1251" s="32"/>
      <c r="L1251" s="32"/>
      <c r="M1251" s="32"/>
      <c r="N1251" s="32"/>
    </row>
    <row r="1252" spans="2:14">
      <c r="B1252" s="29"/>
      <c r="C1252" s="33"/>
      <c r="D1252" s="34"/>
      <c r="E1252" s="33"/>
      <c r="F1252" s="32"/>
      <c r="G1252" s="32"/>
      <c r="H1252" s="32"/>
      <c r="I1252" s="32"/>
      <c r="J1252" s="32"/>
      <c r="K1252" s="32"/>
      <c r="L1252" s="32"/>
      <c r="M1252" s="32"/>
      <c r="N1252" s="32"/>
    </row>
    <row r="1253" spans="2:14">
      <c r="B1253" s="29"/>
      <c r="C1253" s="33"/>
      <c r="D1253" s="34"/>
      <c r="E1253" s="33"/>
      <c r="F1253" s="32"/>
      <c r="G1253" s="32"/>
      <c r="H1253" s="32"/>
      <c r="I1253" s="32"/>
      <c r="J1253" s="32"/>
      <c r="K1253" s="32"/>
      <c r="L1253" s="32"/>
      <c r="M1253" s="32"/>
      <c r="N1253" s="32"/>
    </row>
    <row r="1254" spans="2:14">
      <c r="B1254" s="29"/>
      <c r="C1254" s="33"/>
      <c r="D1254" s="34"/>
      <c r="E1254" s="33"/>
      <c r="F1254" s="32"/>
      <c r="G1254" s="32"/>
      <c r="H1254" s="32"/>
      <c r="I1254" s="32"/>
      <c r="J1254" s="32"/>
      <c r="K1254" s="32"/>
      <c r="L1254" s="32"/>
      <c r="M1254" s="32"/>
      <c r="N1254" s="32"/>
    </row>
    <row r="1255" spans="2:14">
      <c r="B1255" s="29"/>
      <c r="C1255" s="33"/>
      <c r="D1255" s="34"/>
      <c r="E1255" s="33"/>
      <c r="F1255" s="32"/>
      <c r="G1255" s="32"/>
      <c r="H1255" s="32"/>
      <c r="I1255" s="32"/>
      <c r="J1255" s="32"/>
      <c r="K1255" s="32"/>
      <c r="L1255" s="32"/>
      <c r="M1255" s="32"/>
      <c r="N1255" s="32"/>
    </row>
    <row r="1256" spans="2:14">
      <c r="B1256" s="29"/>
      <c r="C1256" s="33"/>
      <c r="D1256" s="34"/>
      <c r="E1256" s="33"/>
      <c r="F1256" s="32"/>
      <c r="G1256" s="32"/>
      <c r="H1256" s="32"/>
      <c r="I1256" s="32"/>
      <c r="J1256" s="32"/>
      <c r="K1256" s="32"/>
      <c r="L1256" s="32"/>
      <c r="M1256" s="32"/>
      <c r="N1256" s="32"/>
    </row>
    <row r="1257" spans="2:14">
      <c r="B1257" s="29"/>
      <c r="C1257" s="33"/>
      <c r="D1257" s="34"/>
      <c r="E1257" s="33"/>
      <c r="F1257" s="32"/>
      <c r="G1257" s="32"/>
      <c r="H1257" s="32"/>
      <c r="I1257" s="32"/>
      <c r="J1257" s="32"/>
      <c r="K1257" s="32"/>
      <c r="L1257" s="32"/>
      <c r="M1257" s="32"/>
      <c r="N1257" s="32"/>
    </row>
    <row r="1258" spans="2:14">
      <c r="B1258" s="29"/>
      <c r="C1258" s="33"/>
      <c r="D1258" s="34"/>
      <c r="E1258" s="33"/>
      <c r="F1258" s="32"/>
      <c r="G1258" s="32"/>
      <c r="H1258" s="32"/>
      <c r="I1258" s="32"/>
      <c r="J1258" s="32"/>
      <c r="K1258" s="32"/>
      <c r="L1258" s="32"/>
      <c r="M1258" s="32"/>
      <c r="N1258" s="32"/>
    </row>
    <row r="1259" spans="2:14">
      <c r="B1259" s="29"/>
      <c r="C1259" s="33"/>
      <c r="D1259" s="34"/>
      <c r="E1259" s="33"/>
      <c r="F1259" s="32"/>
      <c r="G1259" s="32"/>
      <c r="H1259" s="32"/>
      <c r="I1259" s="32"/>
      <c r="J1259" s="32"/>
      <c r="K1259" s="32"/>
      <c r="L1259" s="32"/>
      <c r="M1259" s="32"/>
      <c r="N1259" s="32"/>
    </row>
    <row r="1260" spans="2:14">
      <c r="B1260" s="29"/>
      <c r="C1260" s="33"/>
      <c r="D1260" s="34"/>
      <c r="E1260" s="33"/>
      <c r="F1260" s="32"/>
      <c r="G1260" s="32"/>
      <c r="H1260" s="32"/>
      <c r="I1260" s="32"/>
      <c r="J1260" s="32"/>
      <c r="K1260" s="32"/>
      <c r="L1260" s="32"/>
      <c r="M1260" s="32"/>
      <c r="N1260" s="32"/>
    </row>
    <row r="1261" spans="2:14">
      <c r="B1261" s="29"/>
      <c r="C1261" s="33"/>
      <c r="D1261" s="34"/>
      <c r="E1261" s="33"/>
      <c r="F1261" s="32"/>
      <c r="G1261" s="32"/>
      <c r="H1261" s="32"/>
      <c r="I1261" s="32"/>
      <c r="J1261" s="32"/>
      <c r="K1261" s="32"/>
      <c r="L1261" s="32"/>
      <c r="M1261" s="32"/>
      <c r="N1261" s="32"/>
    </row>
    <row r="1262" spans="2:14">
      <c r="B1262" s="29"/>
      <c r="C1262" s="33"/>
      <c r="D1262" s="34"/>
      <c r="E1262" s="33"/>
      <c r="F1262" s="32"/>
      <c r="G1262" s="32"/>
      <c r="H1262" s="32"/>
      <c r="I1262" s="32"/>
      <c r="J1262" s="32"/>
      <c r="K1262" s="32"/>
      <c r="L1262" s="32"/>
      <c r="M1262" s="32"/>
      <c r="N1262" s="32"/>
    </row>
    <row r="1263" spans="2:14">
      <c r="B1263" s="29"/>
      <c r="C1263" s="33"/>
      <c r="D1263" s="34"/>
      <c r="E1263" s="33"/>
      <c r="F1263" s="32"/>
      <c r="G1263" s="32"/>
      <c r="H1263" s="32"/>
      <c r="I1263" s="32"/>
      <c r="J1263" s="32"/>
      <c r="K1263" s="32"/>
      <c r="L1263" s="32"/>
      <c r="M1263" s="32"/>
      <c r="N1263" s="32"/>
    </row>
    <row r="1264" spans="2:14">
      <c r="B1264" s="29"/>
      <c r="C1264" s="33"/>
      <c r="D1264" s="34"/>
      <c r="E1264" s="33"/>
      <c r="F1264" s="32"/>
      <c r="G1264" s="32"/>
      <c r="H1264" s="32"/>
      <c r="I1264" s="32"/>
      <c r="J1264" s="32"/>
      <c r="K1264" s="32"/>
      <c r="L1264" s="32"/>
      <c r="M1264" s="32"/>
      <c r="N1264" s="32"/>
    </row>
    <row r="1265" spans="2:14">
      <c r="B1265" s="29"/>
      <c r="C1265" s="33"/>
      <c r="D1265" s="34"/>
      <c r="E1265" s="33"/>
      <c r="F1265" s="32"/>
      <c r="G1265" s="32"/>
      <c r="H1265" s="32"/>
      <c r="I1265" s="32"/>
      <c r="J1265" s="32"/>
      <c r="K1265" s="32"/>
      <c r="L1265" s="32"/>
      <c r="M1265" s="32"/>
      <c r="N1265" s="32"/>
    </row>
    <row r="1266" spans="2:14">
      <c r="B1266" s="29"/>
      <c r="C1266" s="33"/>
      <c r="D1266" s="34"/>
      <c r="E1266" s="33"/>
      <c r="F1266" s="32"/>
      <c r="G1266" s="32"/>
      <c r="H1266" s="32"/>
      <c r="I1266" s="32"/>
      <c r="J1266" s="32"/>
      <c r="K1266" s="32"/>
      <c r="L1266" s="32"/>
      <c r="M1266" s="32"/>
      <c r="N1266" s="32"/>
    </row>
    <row r="1267" spans="2:14">
      <c r="B1267" s="29"/>
      <c r="C1267" s="33"/>
      <c r="D1267" s="34"/>
      <c r="E1267" s="33"/>
      <c r="F1267" s="32"/>
      <c r="G1267" s="32"/>
      <c r="H1267" s="32"/>
      <c r="I1267" s="32"/>
      <c r="J1267" s="32"/>
      <c r="K1267" s="32"/>
      <c r="L1267" s="32"/>
      <c r="M1267" s="32"/>
      <c r="N1267" s="32"/>
    </row>
    <row r="1268" spans="2:14">
      <c r="B1268" s="29"/>
      <c r="C1268" s="33"/>
      <c r="D1268" s="34"/>
      <c r="E1268" s="33"/>
      <c r="F1268" s="32"/>
      <c r="G1268" s="32"/>
      <c r="H1268" s="32"/>
      <c r="I1268" s="32"/>
      <c r="J1268" s="32"/>
      <c r="K1268" s="32"/>
      <c r="L1268" s="32"/>
      <c r="M1268" s="32"/>
      <c r="N1268" s="32"/>
    </row>
    <row r="1269" spans="2:14">
      <c r="B1269" s="29"/>
      <c r="C1269" s="33"/>
      <c r="D1269" s="34"/>
      <c r="E1269" s="33"/>
      <c r="F1269" s="32"/>
      <c r="G1269" s="32"/>
      <c r="H1269" s="32"/>
      <c r="I1269" s="32"/>
      <c r="J1269" s="32"/>
      <c r="K1269" s="32"/>
      <c r="L1269" s="32"/>
      <c r="M1269" s="32"/>
      <c r="N1269" s="32"/>
    </row>
    <row r="1270" spans="2:14">
      <c r="B1270" s="29"/>
      <c r="C1270" s="33"/>
      <c r="D1270" s="34"/>
      <c r="E1270" s="33"/>
      <c r="F1270" s="32"/>
      <c r="G1270" s="32"/>
      <c r="H1270" s="32"/>
      <c r="I1270" s="32"/>
      <c r="J1270" s="32"/>
      <c r="K1270" s="32"/>
      <c r="L1270" s="32"/>
      <c r="M1270" s="32"/>
      <c r="N1270" s="32"/>
    </row>
    <row r="1271" spans="2:14">
      <c r="B1271" s="29"/>
      <c r="C1271" s="33"/>
      <c r="D1271" s="34"/>
      <c r="E1271" s="33"/>
      <c r="F1271" s="32"/>
      <c r="G1271" s="32"/>
      <c r="H1271" s="32"/>
      <c r="I1271" s="32"/>
      <c r="J1271" s="32"/>
      <c r="K1271" s="32"/>
      <c r="L1271" s="32"/>
      <c r="M1271" s="32"/>
      <c r="N1271" s="32"/>
    </row>
    <row r="1272" spans="2:14">
      <c r="B1272" s="29"/>
      <c r="C1272" s="33"/>
      <c r="D1272" s="34"/>
      <c r="E1272" s="33"/>
      <c r="F1272" s="32"/>
      <c r="G1272" s="32"/>
      <c r="H1272" s="32"/>
      <c r="I1272" s="32"/>
      <c r="J1272" s="32"/>
      <c r="K1272" s="32"/>
      <c r="L1272" s="32"/>
      <c r="M1272" s="32"/>
      <c r="N1272" s="32"/>
    </row>
    <row r="1273" spans="2:14">
      <c r="B1273" s="29"/>
      <c r="C1273" s="33"/>
      <c r="D1273" s="34"/>
      <c r="E1273" s="33"/>
      <c r="F1273" s="32"/>
      <c r="G1273" s="32"/>
      <c r="H1273" s="32"/>
      <c r="I1273" s="32"/>
      <c r="J1273" s="32"/>
      <c r="K1273" s="32"/>
      <c r="L1273" s="32"/>
      <c r="M1273" s="32"/>
      <c r="N1273" s="32"/>
    </row>
    <row r="1274" spans="2:14">
      <c r="B1274" s="29"/>
      <c r="C1274" s="33"/>
      <c r="D1274" s="34"/>
      <c r="E1274" s="33"/>
      <c r="F1274" s="32"/>
      <c r="G1274" s="32"/>
      <c r="H1274" s="32"/>
      <c r="I1274" s="32"/>
      <c r="J1274" s="32"/>
      <c r="K1274" s="32"/>
      <c r="L1274" s="32"/>
      <c r="M1274" s="32"/>
      <c r="N1274" s="32"/>
    </row>
    <row r="1275" spans="2:14">
      <c r="B1275" s="29"/>
      <c r="C1275" s="33"/>
      <c r="D1275" s="34"/>
      <c r="E1275" s="33"/>
      <c r="F1275" s="32"/>
      <c r="G1275" s="32"/>
      <c r="H1275" s="32"/>
      <c r="I1275" s="32"/>
      <c r="J1275" s="32"/>
      <c r="K1275" s="32"/>
      <c r="L1275" s="32"/>
      <c r="M1275" s="32"/>
      <c r="N1275" s="32"/>
    </row>
    <row r="1276" spans="2:14">
      <c r="B1276" s="29"/>
      <c r="C1276" s="33"/>
      <c r="D1276" s="34"/>
      <c r="E1276" s="33"/>
      <c r="F1276" s="32"/>
      <c r="G1276" s="32"/>
      <c r="H1276" s="32"/>
      <c r="I1276" s="32"/>
      <c r="J1276" s="32"/>
      <c r="K1276" s="32"/>
      <c r="L1276" s="32"/>
      <c r="M1276" s="32"/>
      <c r="N1276" s="32"/>
    </row>
    <row r="1277" spans="2:14">
      <c r="B1277" s="29"/>
      <c r="C1277" s="33"/>
      <c r="D1277" s="34"/>
      <c r="E1277" s="33"/>
      <c r="F1277" s="32"/>
      <c r="G1277" s="32"/>
      <c r="H1277" s="32"/>
      <c r="I1277" s="32"/>
      <c r="J1277" s="32"/>
      <c r="K1277" s="32"/>
      <c r="L1277" s="32"/>
      <c r="M1277" s="32"/>
      <c r="N1277" s="32"/>
    </row>
    <row r="1278" spans="2:14">
      <c r="B1278" s="29"/>
      <c r="C1278" s="33"/>
      <c r="D1278" s="34"/>
      <c r="E1278" s="33"/>
      <c r="F1278" s="32"/>
      <c r="G1278" s="32"/>
      <c r="H1278" s="32"/>
      <c r="I1278" s="32"/>
      <c r="J1278" s="32"/>
      <c r="K1278" s="32"/>
      <c r="L1278" s="32"/>
      <c r="M1278" s="32"/>
      <c r="N1278" s="32"/>
    </row>
    <row r="1279" spans="2:14">
      <c r="B1279" s="29"/>
      <c r="C1279" s="33"/>
      <c r="D1279" s="34"/>
      <c r="E1279" s="33"/>
      <c r="F1279" s="32"/>
      <c r="G1279" s="32"/>
      <c r="H1279" s="32"/>
      <c r="I1279" s="32"/>
      <c r="J1279" s="32"/>
      <c r="K1279" s="32"/>
      <c r="L1279" s="32"/>
      <c r="M1279" s="32"/>
      <c r="N1279" s="32"/>
    </row>
    <row r="1280" spans="2:14">
      <c r="B1280" s="29"/>
      <c r="C1280" s="33"/>
      <c r="D1280" s="34"/>
      <c r="E1280" s="33"/>
      <c r="F1280" s="32"/>
      <c r="G1280" s="32"/>
      <c r="H1280" s="32"/>
      <c r="I1280" s="32"/>
      <c r="J1280" s="32"/>
      <c r="K1280" s="32"/>
      <c r="L1280" s="32"/>
      <c r="M1280" s="32"/>
      <c r="N1280" s="32"/>
    </row>
    <row r="1281" spans="2:14">
      <c r="B1281" s="29"/>
      <c r="C1281" s="33"/>
      <c r="D1281" s="34"/>
      <c r="E1281" s="33"/>
      <c r="F1281" s="32"/>
      <c r="G1281" s="32"/>
      <c r="H1281" s="32"/>
      <c r="I1281" s="32"/>
      <c r="J1281" s="32"/>
      <c r="K1281" s="32"/>
      <c r="L1281" s="32"/>
      <c r="M1281" s="32"/>
      <c r="N1281" s="32"/>
    </row>
    <row r="1282" spans="2:14">
      <c r="B1282" s="29"/>
      <c r="C1282" s="33"/>
      <c r="D1282" s="34"/>
      <c r="E1282" s="33"/>
      <c r="F1282" s="32"/>
      <c r="G1282" s="32"/>
      <c r="H1282" s="32"/>
      <c r="I1282" s="32"/>
      <c r="J1282" s="32"/>
      <c r="K1282" s="32"/>
      <c r="L1282" s="32"/>
      <c r="M1282" s="32"/>
      <c r="N1282" s="32"/>
    </row>
    <row r="1283" spans="2:14">
      <c r="B1283" s="29"/>
      <c r="C1283" s="33"/>
      <c r="D1283" s="34"/>
      <c r="E1283" s="33"/>
      <c r="F1283" s="32"/>
      <c r="G1283" s="32"/>
      <c r="H1283" s="32"/>
      <c r="I1283" s="32"/>
      <c r="J1283" s="32"/>
      <c r="K1283" s="32"/>
      <c r="L1283" s="32"/>
      <c r="M1283" s="32"/>
      <c r="N1283" s="32"/>
    </row>
    <row r="1284" spans="2:14">
      <c r="B1284" s="29"/>
      <c r="C1284" s="33"/>
      <c r="D1284" s="34"/>
      <c r="E1284" s="33"/>
      <c r="F1284" s="32"/>
      <c r="G1284" s="32"/>
      <c r="H1284" s="32"/>
      <c r="I1284" s="32"/>
      <c r="J1284" s="32"/>
      <c r="K1284" s="32"/>
      <c r="L1284" s="32"/>
      <c r="M1284" s="32"/>
      <c r="N1284" s="32"/>
    </row>
    <row r="1285" spans="2:14">
      <c r="B1285" s="29"/>
      <c r="C1285" s="33"/>
      <c r="D1285" s="34"/>
      <c r="E1285" s="33"/>
      <c r="F1285" s="32"/>
      <c r="G1285" s="32"/>
      <c r="H1285" s="32"/>
      <c r="I1285" s="32"/>
      <c r="J1285" s="32"/>
      <c r="K1285" s="32"/>
      <c r="L1285" s="32"/>
      <c r="M1285" s="32"/>
      <c r="N1285" s="32"/>
    </row>
    <row r="1286" spans="2:14">
      <c r="B1286" s="29"/>
      <c r="C1286" s="33"/>
      <c r="D1286" s="34"/>
      <c r="E1286" s="33"/>
      <c r="F1286" s="32"/>
      <c r="G1286" s="32"/>
      <c r="H1286" s="32"/>
      <c r="I1286" s="32"/>
      <c r="J1286" s="32"/>
      <c r="K1286" s="32"/>
      <c r="L1286" s="32"/>
      <c r="M1286" s="32"/>
      <c r="N1286" s="32"/>
    </row>
    <row r="1287" spans="2:14">
      <c r="B1287" s="29"/>
      <c r="C1287" s="33"/>
      <c r="D1287" s="34"/>
      <c r="E1287" s="33"/>
      <c r="F1287" s="32"/>
      <c r="G1287" s="32"/>
      <c r="H1287" s="32"/>
      <c r="I1287" s="32"/>
      <c r="J1287" s="32"/>
      <c r="K1287" s="32"/>
      <c r="L1287" s="32"/>
      <c r="M1287" s="32"/>
      <c r="N1287" s="32"/>
    </row>
    <row r="1288" spans="2:14">
      <c r="B1288" s="29"/>
      <c r="C1288" s="33"/>
      <c r="D1288" s="34"/>
      <c r="E1288" s="33"/>
      <c r="F1288" s="32"/>
      <c r="G1288" s="32"/>
      <c r="H1288" s="32"/>
      <c r="I1288" s="32"/>
      <c r="J1288" s="32"/>
      <c r="K1288" s="32"/>
      <c r="L1288" s="32"/>
      <c r="M1288" s="32"/>
      <c r="N1288" s="32"/>
    </row>
    <row r="1289" spans="2:14">
      <c r="B1289" s="29"/>
      <c r="C1289" s="33"/>
      <c r="D1289" s="34"/>
      <c r="E1289" s="33"/>
      <c r="F1289" s="32"/>
      <c r="G1289" s="32"/>
      <c r="H1289" s="32"/>
      <c r="I1289" s="32"/>
      <c r="J1289" s="32"/>
      <c r="K1289" s="32"/>
      <c r="L1289" s="32"/>
      <c r="M1289" s="32"/>
      <c r="N1289" s="32"/>
    </row>
    <row r="1290" spans="2:14">
      <c r="B1290" s="29"/>
      <c r="C1290" s="33"/>
      <c r="D1290" s="34"/>
      <c r="E1290" s="33"/>
      <c r="F1290" s="32"/>
      <c r="G1290" s="32"/>
      <c r="H1290" s="32"/>
      <c r="I1290" s="32"/>
      <c r="J1290" s="32"/>
      <c r="K1290" s="32"/>
      <c r="L1290" s="32"/>
      <c r="M1290" s="32"/>
      <c r="N1290" s="32"/>
    </row>
    <row r="1291" spans="2:14">
      <c r="B1291" s="29"/>
      <c r="C1291" s="33"/>
      <c r="D1291" s="34"/>
      <c r="E1291" s="33"/>
      <c r="F1291" s="32"/>
      <c r="G1291" s="32"/>
      <c r="H1291" s="32"/>
      <c r="I1291" s="32"/>
      <c r="J1291" s="32"/>
      <c r="K1291" s="32"/>
      <c r="L1291" s="32"/>
      <c r="M1291" s="32"/>
      <c r="N1291" s="32"/>
    </row>
    <row r="1292" spans="2:14">
      <c r="B1292" s="29"/>
      <c r="C1292" s="33"/>
      <c r="D1292" s="34"/>
      <c r="E1292" s="33"/>
      <c r="F1292" s="32"/>
      <c r="G1292" s="32"/>
      <c r="H1292" s="32"/>
      <c r="I1292" s="32"/>
      <c r="J1292" s="32"/>
      <c r="K1292" s="32"/>
      <c r="L1292" s="32"/>
      <c r="M1292" s="32"/>
      <c r="N1292" s="32"/>
    </row>
    <row r="1293" spans="2:14">
      <c r="B1293" s="29"/>
      <c r="C1293" s="33"/>
      <c r="D1293" s="34"/>
      <c r="E1293" s="33"/>
      <c r="F1293" s="32"/>
      <c r="G1293" s="32"/>
      <c r="H1293" s="32"/>
      <c r="I1293" s="32"/>
      <c r="J1293" s="32"/>
      <c r="K1293" s="32"/>
      <c r="L1293" s="32"/>
      <c r="M1293" s="32"/>
      <c r="N1293" s="32"/>
    </row>
    <row r="1294" spans="2:14">
      <c r="B1294" s="29"/>
      <c r="C1294" s="33"/>
      <c r="D1294" s="34"/>
      <c r="E1294" s="33"/>
      <c r="F1294" s="32"/>
      <c r="G1294" s="32"/>
      <c r="H1294" s="32"/>
      <c r="I1294" s="32"/>
      <c r="J1294" s="32"/>
      <c r="K1294" s="32"/>
      <c r="L1294" s="32"/>
      <c r="M1294" s="32"/>
      <c r="N1294" s="32"/>
    </row>
    <row r="1295" spans="2:14">
      <c r="B1295" s="29"/>
      <c r="C1295" s="33"/>
      <c r="D1295" s="34"/>
      <c r="E1295" s="33"/>
      <c r="F1295" s="32"/>
      <c r="G1295" s="32"/>
      <c r="H1295" s="32"/>
      <c r="I1295" s="32"/>
      <c r="J1295" s="32"/>
      <c r="K1295" s="32"/>
      <c r="L1295" s="32"/>
      <c r="M1295" s="32"/>
      <c r="N1295" s="32"/>
    </row>
    <row r="1296" spans="2:14">
      <c r="B1296" s="29"/>
      <c r="C1296" s="33"/>
      <c r="D1296" s="34"/>
      <c r="E1296" s="33"/>
      <c r="F1296" s="32"/>
      <c r="G1296" s="32"/>
      <c r="H1296" s="32"/>
      <c r="I1296" s="32"/>
      <c r="J1296" s="32"/>
      <c r="K1296" s="32"/>
      <c r="L1296" s="32"/>
      <c r="M1296" s="32"/>
      <c r="N1296" s="32"/>
    </row>
    <row r="1297" spans="2:14">
      <c r="B1297" s="29"/>
      <c r="C1297" s="33"/>
      <c r="D1297" s="34"/>
      <c r="E1297" s="33"/>
      <c r="F1297" s="32"/>
      <c r="G1297" s="32"/>
      <c r="H1297" s="32"/>
      <c r="I1297" s="32"/>
      <c r="J1297" s="32"/>
      <c r="K1297" s="32"/>
      <c r="L1297" s="32"/>
      <c r="M1297" s="32"/>
      <c r="N1297" s="32"/>
    </row>
    <row r="1298" spans="2:14">
      <c r="B1298" s="29"/>
      <c r="C1298" s="33"/>
      <c r="D1298" s="34"/>
      <c r="E1298" s="33"/>
      <c r="F1298" s="32"/>
      <c r="G1298" s="32"/>
      <c r="H1298" s="32"/>
      <c r="I1298" s="32"/>
      <c r="J1298" s="32"/>
      <c r="K1298" s="32"/>
      <c r="L1298" s="32"/>
      <c r="M1298" s="32"/>
      <c r="N1298" s="32"/>
    </row>
    <row r="1299" spans="2:14">
      <c r="B1299" s="29"/>
      <c r="C1299" s="33"/>
      <c r="D1299" s="34"/>
      <c r="E1299" s="33"/>
      <c r="F1299" s="32"/>
      <c r="G1299" s="32"/>
      <c r="H1299" s="32"/>
      <c r="I1299" s="32"/>
      <c r="J1299" s="32"/>
      <c r="K1299" s="32"/>
      <c r="L1299" s="32"/>
      <c r="M1299" s="32"/>
      <c r="N1299" s="32"/>
    </row>
    <row r="1300" spans="2:14">
      <c r="B1300" s="29"/>
      <c r="C1300" s="33"/>
      <c r="D1300" s="34"/>
      <c r="E1300" s="33"/>
      <c r="F1300" s="32"/>
      <c r="G1300" s="32"/>
      <c r="H1300" s="32"/>
      <c r="I1300" s="32"/>
      <c r="J1300" s="32"/>
      <c r="K1300" s="32"/>
      <c r="L1300" s="32"/>
      <c r="M1300" s="32"/>
      <c r="N1300" s="32"/>
    </row>
    <row r="1301" spans="2:14">
      <c r="B1301" s="29"/>
      <c r="C1301" s="33"/>
      <c r="D1301" s="34"/>
      <c r="E1301" s="33"/>
      <c r="F1301" s="32"/>
      <c r="G1301" s="32"/>
      <c r="H1301" s="32"/>
      <c r="I1301" s="32"/>
      <c r="J1301" s="32"/>
      <c r="K1301" s="32"/>
      <c r="L1301" s="32"/>
      <c r="M1301" s="32"/>
      <c r="N1301" s="32"/>
    </row>
    <row r="1302" spans="2:14">
      <c r="B1302" s="29"/>
      <c r="C1302" s="33"/>
      <c r="D1302" s="34"/>
      <c r="E1302" s="33"/>
      <c r="F1302" s="32"/>
      <c r="G1302" s="32"/>
      <c r="H1302" s="32"/>
      <c r="I1302" s="32"/>
      <c r="J1302" s="32"/>
      <c r="K1302" s="32"/>
      <c r="L1302" s="32"/>
      <c r="M1302" s="32"/>
      <c r="N1302" s="32"/>
    </row>
    <row r="1303" spans="2:14">
      <c r="B1303" s="29"/>
      <c r="C1303" s="33"/>
      <c r="D1303" s="34"/>
      <c r="E1303" s="33"/>
      <c r="F1303" s="32"/>
      <c r="G1303" s="32"/>
      <c r="H1303" s="32"/>
      <c r="I1303" s="32"/>
      <c r="J1303" s="32"/>
      <c r="K1303" s="32"/>
      <c r="L1303" s="32"/>
      <c r="M1303" s="32"/>
      <c r="N1303" s="32"/>
    </row>
    <row r="1304" spans="2:14">
      <c r="B1304" s="29"/>
      <c r="C1304" s="33"/>
      <c r="D1304" s="34"/>
      <c r="E1304" s="33"/>
      <c r="F1304" s="32"/>
      <c r="G1304" s="32"/>
      <c r="H1304" s="32"/>
      <c r="I1304" s="32"/>
      <c r="J1304" s="32"/>
      <c r="K1304" s="32"/>
      <c r="L1304" s="32"/>
      <c r="M1304" s="32"/>
      <c r="N1304" s="32"/>
    </row>
    <row r="1305" spans="2:14">
      <c r="B1305" s="29"/>
      <c r="C1305" s="33"/>
      <c r="D1305" s="34"/>
      <c r="E1305" s="33"/>
      <c r="F1305" s="32"/>
      <c r="G1305" s="32"/>
      <c r="H1305" s="32"/>
      <c r="I1305" s="32"/>
      <c r="J1305" s="32"/>
      <c r="K1305" s="32"/>
      <c r="L1305" s="32"/>
      <c r="M1305" s="32"/>
      <c r="N1305" s="32"/>
    </row>
    <row r="1306" spans="2:14">
      <c r="B1306" s="29"/>
      <c r="C1306" s="33"/>
      <c r="D1306" s="34"/>
      <c r="E1306" s="33"/>
      <c r="F1306" s="32"/>
      <c r="G1306" s="32"/>
      <c r="H1306" s="32"/>
      <c r="I1306" s="32"/>
      <c r="J1306" s="32"/>
      <c r="K1306" s="32"/>
      <c r="L1306" s="32"/>
      <c r="M1306" s="32"/>
      <c r="N1306" s="32"/>
    </row>
    <row r="1307" spans="2:14">
      <c r="B1307" s="29"/>
      <c r="C1307" s="33"/>
      <c r="D1307" s="34"/>
      <c r="E1307" s="33"/>
      <c r="F1307" s="32"/>
      <c r="G1307" s="32"/>
      <c r="H1307" s="32"/>
      <c r="I1307" s="32"/>
      <c r="J1307" s="32"/>
      <c r="K1307" s="32"/>
      <c r="L1307" s="32"/>
      <c r="M1307" s="32"/>
      <c r="N1307" s="32"/>
    </row>
    <row r="1308" spans="2:14">
      <c r="B1308" s="29"/>
      <c r="C1308" s="33"/>
      <c r="D1308" s="34"/>
      <c r="E1308" s="33"/>
      <c r="F1308" s="32"/>
      <c r="G1308" s="32"/>
      <c r="H1308" s="32"/>
      <c r="I1308" s="32"/>
      <c r="J1308" s="32"/>
      <c r="K1308" s="32"/>
      <c r="L1308" s="32"/>
      <c r="M1308" s="32"/>
      <c r="N1308" s="32"/>
    </row>
    <row r="1309" spans="2:14">
      <c r="B1309" s="29"/>
      <c r="C1309" s="33"/>
      <c r="D1309" s="34"/>
      <c r="E1309" s="33"/>
      <c r="F1309" s="32"/>
      <c r="G1309" s="32"/>
      <c r="H1309" s="32"/>
      <c r="I1309" s="32"/>
      <c r="J1309" s="32"/>
      <c r="K1309" s="32"/>
      <c r="L1309" s="32"/>
      <c r="M1309" s="32"/>
      <c r="N1309" s="32"/>
    </row>
    <row r="1310" spans="2:14">
      <c r="B1310" s="29"/>
      <c r="C1310" s="33"/>
      <c r="D1310" s="34"/>
      <c r="E1310" s="33"/>
      <c r="F1310" s="32"/>
      <c r="G1310" s="32"/>
      <c r="H1310" s="32"/>
      <c r="I1310" s="32"/>
      <c r="J1310" s="32"/>
      <c r="K1310" s="32"/>
      <c r="L1310" s="32"/>
      <c r="M1310" s="32"/>
      <c r="N1310" s="32"/>
    </row>
    <row r="1311" spans="2:14">
      <c r="B1311" s="29"/>
      <c r="C1311" s="33"/>
      <c r="D1311" s="34"/>
      <c r="E1311" s="33"/>
      <c r="F1311" s="32"/>
      <c r="G1311" s="32"/>
      <c r="H1311" s="32"/>
      <c r="I1311" s="32"/>
      <c r="J1311" s="32"/>
      <c r="K1311" s="32"/>
      <c r="L1311" s="32"/>
      <c r="M1311" s="32"/>
      <c r="N1311" s="32"/>
    </row>
    <row r="1312" spans="2:14">
      <c r="B1312" s="29"/>
      <c r="C1312" s="33"/>
      <c r="D1312" s="34"/>
      <c r="E1312" s="33"/>
      <c r="F1312" s="32"/>
      <c r="G1312" s="32"/>
      <c r="H1312" s="32"/>
      <c r="I1312" s="32"/>
      <c r="J1312" s="32"/>
      <c r="K1312" s="32"/>
      <c r="L1312" s="32"/>
      <c r="M1312" s="32"/>
      <c r="N1312" s="32"/>
    </row>
    <row r="1313" spans="2:14">
      <c r="B1313" s="29"/>
      <c r="C1313" s="33"/>
      <c r="D1313" s="34"/>
      <c r="E1313" s="33"/>
      <c r="F1313" s="32"/>
      <c r="G1313" s="32"/>
      <c r="H1313" s="32"/>
      <c r="I1313" s="32"/>
      <c r="J1313" s="32"/>
      <c r="K1313" s="32"/>
      <c r="L1313" s="32"/>
      <c r="M1313" s="32"/>
      <c r="N1313" s="32"/>
    </row>
    <row r="1314" spans="2:14">
      <c r="B1314" s="29"/>
      <c r="C1314" s="33"/>
      <c r="D1314" s="34"/>
      <c r="E1314" s="33"/>
      <c r="F1314" s="32"/>
      <c r="G1314" s="32"/>
      <c r="H1314" s="32"/>
      <c r="I1314" s="32"/>
      <c r="J1314" s="32"/>
      <c r="K1314" s="32"/>
      <c r="L1314" s="32"/>
      <c r="M1314" s="32"/>
      <c r="N1314" s="32"/>
    </row>
    <row r="1315" spans="2:14">
      <c r="B1315" s="29"/>
      <c r="C1315" s="33"/>
      <c r="D1315" s="34"/>
      <c r="E1315" s="33"/>
      <c r="F1315" s="32"/>
      <c r="G1315" s="32"/>
      <c r="H1315" s="32"/>
      <c r="I1315" s="32"/>
      <c r="J1315" s="32"/>
      <c r="K1315" s="32"/>
      <c r="L1315" s="32"/>
      <c r="M1315" s="32"/>
      <c r="N1315" s="32"/>
    </row>
    <row r="1316" spans="2:14">
      <c r="B1316" s="29"/>
      <c r="C1316" s="33"/>
      <c r="D1316" s="34"/>
      <c r="E1316" s="33"/>
      <c r="F1316" s="32"/>
      <c r="G1316" s="32"/>
      <c r="H1316" s="32"/>
      <c r="I1316" s="32"/>
      <c r="J1316" s="32"/>
      <c r="K1316" s="32"/>
      <c r="L1316" s="32"/>
      <c r="M1316" s="32"/>
      <c r="N1316" s="32"/>
    </row>
    <row r="1317" spans="2:14">
      <c r="B1317" s="29"/>
      <c r="C1317" s="33"/>
      <c r="D1317" s="34"/>
      <c r="E1317" s="33"/>
      <c r="F1317" s="32"/>
      <c r="G1317" s="32"/>
      <c r="H1317" s="32"/>
      <c r="I1317" s="32"/>
      <c r="J1317" s="32"/>
      <c r="K1317" s="32"/>
      <c r="L1317" s="32"/>
      <c r="M1317" s="32"/>
      <c r="N1317" s="32"/>
    </row>
    <row r="1318" spans="2:14">
      <c r="B1318" s="29"/>
      <c r="C1318" s="33"/>
      <c r="D1318" s="34"/>
      <c r="E1318" s="33"/>
      <c r="F1318" s="32"/>
      <c r="G1318" s="32"/>
      <c r="H1318" s="32"/>
      <c r="I1318" s="32"/>
      <c r="J1318" s="32"/>
      <c r="K1318" s="32"/>
      <c r="L1318" s="32"/>
      <c r="M1318" s="32"/>
      <c r="N1318" s="32"/>
    </row>
    <row r="1319" spans="2:14">
      <c r="B1319" s="29"/>
      <c r="C1319" s="33"/>
      <c r="D1319" s="34"/>
      <c r="E1319" s="33"/>
      <c r="F1319" s="32"/>
      <c r="G1319" s="32"/>
      <c r="H1319" s="32"/>
      <c r="I1319" s="32"/>
      <c r="J1319" s="32"/>
      <c r="K1319" s="32"/>
      <c r="L1319" s="32"/>
      <c r="M1319" s="32"/>
      <c r="N1319" s="32"/>
    </row>
    <row r="1320" spans="2:14">
      <c r="B1320" s="29"/>
      <c r="C1320" s="33"/>
      <c r="D1320" s="34"/>
      <c r="E1320" s="33"/>
      <c r="F1320" s="32"/>
      <c r="G1320" s="32"/>
      <c r="H1320" s="32"/>
      <c r="I1320" s="32"/>
      <c r="J1320" s="32"/>
      <c r="K1320" s="32"/>
      <c r="L1320" s="32"/>
      <c r="M1320" s="32"/>
      <c r="N1320" s="32"/>
    </row>
    <row r="1321" spans="2:14">
      <c r="B1321" s="29"/>
      <c r="C1321" s="33"/>
      <c r="D1321" s="34"/>
      <c r="E1321" s="33"/>
      <c r="F1321" s="32"/>
      <c r="G1321" s="32"/>
      <c r="H1321" s="32"/>
      <c r="I1321" s="32"/>
      <c r="J1321" s="32"/>
      <c r="K1321" s="32"/>
      <c r="L1321" s="32"/>
      <c r="M1321" s="32"/>
      <c r="N1321" s="32"/>
    </row>
    <row r="1322" spans="2:14">
      <c r="B1322" s="29"/>
      <c r="C1322" s="33"/>
      <c r="D1322" s="34"/>
      <c r="E1322" s="33"/>
      <c r="F1322" s="32"/>
      <c r="G1322" s="32"/>
      <c r="H1322" s="32"/>
      <c r="I1322" s="32"/>
      <c r="J1322" s="32"/>
      <c r="K1322" s="32"/>
      <c r="L1322" s="32"/>
      <c r="M1322" s="32"/>
      <c r="N1322" s="32"/>
    </row>
    <row r="1323" spans="2:14">
      <c r="B1323" s="29"/>
      <c r="C1323" s="33"/>
      <c r="D1323" s="34"/>
      <c r="E1323" s="33"/>
      <c r="F1323" s="32"/>
      <c r="G1323" s="32"/>
      <c r="H1323" s="32"/>
      <c r="I1323" s="32"/>
      <c r="J1323" s="32"/>
      <c r="K1323" s="32"/>
      <c r="L1323" s="32"/>
      <c r="M1323" s="32"/>
      <c r="N1323" s="32"/>
    </row>
    <row r="1324" spans="2:14">
      <c r="B1324" s="29"/>
      <c r="C1324" s="33"/>
      <c r="D1324" s="34"/>
      <c r="E1324" s="33"/>
      <c r="F1324" s="32"/>
      <c r="G1324" s="32"/>
      <c r="H1324" s="32"/>
      <c r="I1324" s="32"/>
      <c r="J1324" s="32"/>
      <c r="K1324" s="32"/>
      <c r="L1324" s="32"/>
      <c r="M1324" s="32"/>
      <c r="N1324" s="32"/>
    </row>
    <row r="1325" spans="2:14">
      <c r="B1325" s="29"/>
      <c r="C1325" s="33"/>
      <c r="D1325" s="34"/>
      <c r="E1325" s="33"/>
      <c r="F1325" s="32"/>
      <c r="G1325" s="32"/>
      <c r="H1325" s="32"/>
      <c r="I1325" s="32"/>
      <c r="J1325" s="32"/>
      <c r="K1325" s="32"/>
      <c r="L1325" s="32"/>
      <c r="M1325" s="32"/>
      <c r="N1325" s="32"/>
    </row>
    <row r="1326" spans="2:14">
      <c r="B1326" s="29"/>
      <c r="C1326" s="33"/>
      <c r="D1326" s="34"/>
      <c r="E1326" s="33"/>
      <c r="F1326" s="32"/>
      <c r="G1326" s="32"/>
      <c r="H1326" s="32"/>
      <c r="I1326" s="32"/>
      <c r="J1326" s="32"/>
      <c r="K1326" s="32"/>
      <c r="L1326" s="32"/>
      <c r="M1326" s="32"/>
      <c r="N1326" s="32"/>
    </row>
    <row r="1327" spans="2:14">
      <c r="B1327" s="29"/>
      <c r="C1327" s="33"/>
      <c r="D1327" s="34"/>
      <c r="E1327" s="33"/>
      <c r="F1327" s="32"/>
      <c r="G1327" s="32"/>
      <c r="H1327" s="32"/>
      <c r="I1327" s="32"/>
      <c r="J1327" s="32"/>
      <c r="K1327" s="32"/>
      <c r="L1327" s="32"/>
      <c r="M1327" s="32"/>
      <c r="N1327" s="32"/>
    </row>
    <row r="1328" spans="2:14">
      <c r="B1328" s="29"/>
      <c r="C1328" s="33"/>
      <c r="D1328" s="34"/>
      <c r="E1328" s="33"/>
      <c r="F1328" s="32"/>
      <c r="G1328" s="32"/>
      <c r="H1328" s="32"/>
      <c r="I1328" s="32"/>
      <c r="J1328" s="32"/>
      <c r="K1328" s="32"/>
      <c r="L1328" s="32"/>
      <c r="M1328" s="32"/>
      <c r="N1328" s="32"/>
    </row>
    <row r="1329" spans="2:14">
      <c r="B1329" s="29"/>
      <c r="C1329" s="33"/>
      <c r="D1329" s="34"/>
      <c r="E1329" s="33"/>
      <c r="F1329" s="32"/>
      <c r="G1329" s="32"/>
      <c r="H1329" s="32"/>
      <c r="I1329" s="32"/>
      <c r="J1329" s="32"/>
      <c r="K1329" s="32"/>
      <c r="L1329" s="32"/>
      <c r="M1329" s="32"/>
      <c r="N1329" s="32"/>
    </row>
    <row r="1330" spans="2:14">
      <c r="B1330" s="29"/>
      <c r="C1330" s="33"/>
      <c r="D1330" s="34"/>
      <c r="E1330" s="33"/>
      <c r="F1330" s="32"/>
      <c r="G1330" s="32"/>
      <c r="H1330" s="32"/>
      <c r="I1330" s="32"/>
      <c r="J1330" s="32"/>
      <c r="K1330" s="32"/>
      <c r="L1330" s="32"/>
      <c r="M1330" s="32"/>
      <c r="N1330" s="32"/>
    </row>
    <row r="1331" spans="2:14">
      <c r="B1331" s="29"/>
      <c r="C1331" s="33"/>
      <c r="D1331" s="34"/>
      <c r="E1331" s="33"/>
      <c r="F1331" s="32"/>
      <c r="G1331" s="32"/>
      <c r="H1331" s="32"/>
      <c r="I1331" s="32"/>
      <c r="J1331" s="32"/>
      <c r="K1331" s="32"/>
      <c r="L1331" s="32"/>
      <c r="M1331" s="32"/>
      <c r="N1331" s="32"/>
    </row>
    <row r="1332" spans="2:14">
      <c r="B1332" s="29"/>
      <c r="C1332" s="33"/>
      <c r="D1332" s="34"/>
      <c r="E1332" s="33"/>
      <c r="F1332" s="32"/>
      <c r="G1332" s="32"/>
      <c r="H1332" s="32"/>
      <c r="I1332" s="32"/>
      <c r="J1332" s="32"/>
      <c r="K1332" s="32"/>
      <c r="L1332" s="32"/>
      <c r="M1332" s="32"/>
      <c r="N1332" s="32"/>
    </row>
    <row r="1333" spans="2:14">
      <c r="B1333" s="29"/>
      <c r="C1333" s="33"/>
      <c r="D1333" s="34"/>
      <c r="E1333" s="33"/>
      <c r="F1333" s="32"/>
      <c r="G1333" s="32"/>
      <c r="H1333" s="32"/>
      <c r="I1333" s="32"/>
      <c r="J1333" s="32"/>
      <c r="K1333" s="32"/>
      <c r="L1333" s="32"/>
      <c r="M1333" s="32"/>
      <c r="N1333" s="32"/>
    </row>
    <row r="1334" spans="2:14">
      <c r="B1334" s="29"/>
      <c r="C1334" s="33"/>
      <c r="D1334" s="34"/>
      <c r="E1334" s="33"/>
      <c r="F1334" s="32"/>
      <c r="G1334" s="32"/>
      <c r="H1334" s="32"/>
      <c r="I1334" s="32"/>
      <c r="J1334" s="32"/>
      <c r="K1334" s="32"/>
      <c r="L1334" s="32"/>
      <c r="M1334" s="32"/>
      <c r="N1334" s="32"/>
    </row>
    <row r="1335" spans="2:14">
      <c r="B1335" s="29"/>
      <c r="C1335" s="33"/>
      <c r="D1335" s="34"/>
      <c r="E1335" s="33"/>
      <c r="F1335" s="32"/>
      <c r="G1335" s="32"/>
      <c r="H1335" s="32"/>
      <c r="I1335" s="32"/>
      <c r="J1335" s="32"/>
      <c r="K1335" s="32"/>
      <c r="L1335" s="32"/>
      <c r="M1335" s="32"/>
      <c r="N1335" s="32"/>
    </row>
    <row r="1336" spans="2:14">
      <c r="B1336" s="29"/>
      <c r="C1336" s="33"/>
      <c r="D1336" s="34"/>
      <c r="E1336" s="33"/>
      <c r="F1336" s="32"/>
      <c r="G1336" s="32"/>
      <c r="H1336" s="32"/>
      <c r="I1336" s="32"/>
      <c r="J1336" s="32"/>
      <c r="K1336" s="32"/>
      <c r="L1336" s="32"/>
      <c r="M1336" s="32"/>
      <c r="N1336" s="32"/>
    </row>
    <row r="1337" spans="2:14">
      <c r="B1337" s="29"/>
      <c r="C1337" s="33"/>
      <c r="D1337" s="34"/>
      <c r="E1337" s="33"/>
      <c r="F1337" s="32"/>
      <c r="G1337" s="32"/>
      <c r="H1337" s="32"/>
      <c r="I1337" s="32"/>
      <c r="J1337" s="32"/>
      <c r="K1337" s="32"/>
      <c r="L1337" s="32"/>
      <c r="M1337" s="32"/>
      <c r="N1337" s="32"/>
    </row>
    <row r="1338" spans="2:14">
      <c r="B1338" s="29"/>
      <c r="C1338" s="33"/>
      <c r="D1338" s="34"/>
      <c r="E1338" s="33"/>
      <c r="F1338" s="32"/>
      <c r="G1338" s="32"/>
      <c r="H1338" s="32"/>
      <c r="I1338" s="32"/>
      <c r="J1338" s="32"/>
      <c r="K1338" s="32"/>
      <c r="L1338" s="32"/>
      <c r="M1338" s="32"/>
      <c r="N1338" s="32"/>
    </row>
    <row r="1339" spans="2:14">
      <c r="B1339" s="29"/>
      <c r="C1339" s="33"/>
      <c r="D1339" s="34"/>
      <c r="E1339" s="33"/>
      <c r="F1339" s="32"/>
      <c r="G1339" s="32"/>
      <c r="H1339" s="32"/>
      <c r="I1339" s="32"/>
      <c r="J1339" s="32"/>
      <c r="K1339" s="32"/>
      <c r="L1339" s="32"/>
      <c r="M1339" s="32"/>
      <c r="N1339" s="32"/>
    </row>
    <row r="1340" spans="2:14">
      <c r="B1340" s="29"/>
      <c r="C1340" s="33"/>
      <c r="D1340" s="34"/>
      <c r="E1340" s="33"/>
      <c r="F1340" s="32"/>
      <c r="G1340" s="32"/>
      <c r="H1340" s="32"/>
      <c r="I1340" s="32"/>
      <c r="J1340" s="32"/>
      <c r="K1340" s="32"/>
      <c r="L1340" s="32"/>
      <c r="M1340" s="32"/>
      <c r="N1340" s="32"/>
    </row>
    <row r="1341" spans="2:14">
      <c r="B1341" s="29"/>
      <c r="C1341" s="33"/>
      <c r="D1341" s="34"/>
      <c r="E1341" s="33"/>
      <c r="F1341" s="32"/>
      <c r="G1341" s="32"/>
      <c r="H1341" s="32"/>
      <c r="I1341" s="32"/>
      <c r="J1341" s="32"/>
      <c r="K1341" s="32"/>
      <c r="L1341" s="32"/>
      <c r="M1341" s="32"/>
      <c r="N1341" s="32"/>
    </row>
    <row r="1342" spans="2:14">
      <c r="B1342" s="29"/>
      <c r="C1342" s="33"/>
      <c r="D1342" s="34"/>
      <c r="E1342" s="33"/>
      <c r="F1342" s="32"/>
      <c r="G1342" s="32"/>
      <c r="H1342" s="32"/>
      <c r="I1342" s="32"/>
      <c r="J1342" s="32"/>
      <c r="K1342" s="32"/>
      <c r="L1342" s="32"/>
      <c r="M1342" s="32"/>
      <c r="N1342" s="32"/>
    </row>
    <row r="1343" spans="2:14">
      <c r="B1343" s="29"/>
      <c r="C1343" s="33"/>
      <c r="D1343" s="34"/>
      <c r="E1343" s="33"/>
      <c r="F1343" s="32"/>
      <c r="G1343" s="32"/>
      <c r="H1343" s="32"/>
      <c r="I1343" s="32"/>
      <c r="J1343" s="32"/>
      <c r="K1343" s="32"/>
      <c r="L1343" s="32"/>
      <c r="M1343" s="32"/>
      <c r="N1343" s="32"/>
    </row>
    <row r="1344" spans="2:14">
      <c r="B1344" s="29"/>
      <c r="C1344" s="33"/>
      <c r="D1344" s="34"/>
      <c r="E1344" s="33"/>
      <c r="F1344" s="32"/>
      <c r="G1344" s="32"/>
      <c r="H1344" s="32"/>
      <c r="I1344" s="32"/>
      <c r="J1344" s="32"/>
      <c r="K1344" s="32"/>
      <c r="L1344" s="32"/>
      <c r="M1344" s="32"/>
      <c r="N1344" s="32"/>
    </row>
    <row r="1345" spans="2:14">
      <c r="B1345" s="29"/>
      <c r="C1345" s="33"/>
      <c r="D1345" s="34"/>
      <c r="E1345" s="33"/>
      <c r="F1345" s="32"/>
      <c r="G1345" s="32"/>
      <c r="H1345" s="32"/>
      <c r="I1345" s="32"/>
      <c r="J1345" s="32"/>
      <c r="K1345" s="32"/>
      <c r="L1345" s="32"/>
      <c r="M1345" s="32"/>
      <c r="N1345" s="32"/>
    </row>
    <row r="1346" spans="2:14">
      <c r="B1346" s="29"/>
      <c r="C1346" s="33"/>
      <c r="D1346" s="34"/>
      <c r="E1346" s="33"/>
      <c r="F1346" s="32"/>
      <c r="G1346" s="32"/>
      <c r="H1346" s="32"/>
      <c r="I1346" s="32"/>
      <c r="J1346" s="32"/>
      <c r="K1346" s="32"/>
      <c r="L1346" s="32"/>
      <c r="M1346" s="32"/>
      <c r="N1346" s="32"/>
    </row>
    <row r="1347" spans="2:14">
      <c r="B1347" s="29"/>
      <c r="C1347" s="33"/>
      <c r="D1347" s="34"/>
      <c r="E1347" s="33"/>
      <c r="F1347" s="32"/>
      <c r="G1347" s="32"/>
      <c r="H1347" s="32"/>
      <c r="I1347" s="32"/>
      <c r="J1347" s="32"/>
      <c r="K1347" s="32"/>
      <c r="L1347" s="32"/>
      <c r="M1347" s="32"/>
      <c r="N1347" s="32"/>
    </row>
    <row r="1348" spans="2:14">
      <c r="B1348" s="29"/>
      <c r="C1348" s="33"/>
      <c r="D1348" s="34"/>
      <c r="E1348" s="33"/>
      <c r="F1348" s="32"/>
      <c r="G1348" s="32"/>
      <c r="H1348" s="32"/>
      <c r="I1348" s="32"/>
      <c r="J1348" s="32"/>
      <c r="K1348" s="32"/>
      <c r="L1348" s="32"/>
      <c r="M1348" s="32"/>
      <c r="N1348" s="32"/>
    </row>
    <row r="1349" spans="2:14">
      <c r="B1349" s="29"/>
      <c r="C1349" s="33"/>
      <c r="D1349" s="34"/>
      <c r="E1349" s="33"/>
      <c r="F1349" s="32"/>
      <c r="G1349" s="32"/>
      <c r="H1349" s="32"/>
      <c r="I1349" s="32"/>
      <c r="J1349" s="32"/>
      <c r="K1349" s="32"/>
      <c r="L1349" s="32"/>
      <c r="M1349" s="32"/>
      <c r="N1349" s="32"/>
    </row>
    <row r="1350" spans="2:14">
      <c r="B1350" s="29"/>
      <c r="C1350" s="33"/>
      <c r="D1350" s="34"/>
      <c r="E1350" s="33"/>
      <c r="F1350" s="32"/>
      <c r="G1350" s="32"/>
      <c r="H1350" s="32"/>
      <c r="I1350" s="32"/>
      <c r="J1350" s="32"/>
      <c r="K1350" s="32"/>
      <c r="L1350" s="32"/>
      <c r="M1350" s="32"/>
      <c r="N1350" s="32"/>
    </row>
    <row r="1351" spans="2:14">
      <c r="B1351" s="29"/>
      <c r="C1351" s="33"/>
      <c r="D1351" s="34"/>
      <c r="E1351" s="33"/>
      <c r="F1351" s="32"/>
      <c r="G1351" s="32"/>
      <c r="H1351" s="32"/>
      <c r="I1351" s="32"/>
      <c r="J1351" s="32"/>
      <c r="K1351" s="32"/>
      <c r="L1351" s="32"/>
      <c r="M1351" s="32"/>
      <c r="N1351" s="32"/>
    </row>
    <row r="1352" spans="2:14">
      <c r="B1352" s="29"/>
      <c r="C1352" s="33"/>
      <c r="D1352" s="34"/>
      <c r="E1352" s="33"/>
      <c r="F1352" s="32"/>
      <c r="G1352" s="32"/>
      <c r="H1352" s="32"/>
      <c r="I1352" s="32"/>
      <c r="J1352" s="32"/>
      <c r="K1352" s="32"/>
      <c r="L1352" s="32"/>
      <c r="M1352" s="32"/>
      <c r="N1352" s="32"/>
    </row>
    <row r="1353" spans="2:14">
      <c r="B1353" s="29"/>
      <c r="C1353" s="33"/>
      <c r="D1353" s="34"/>
      <c r="E1353" s="33"/>
      <c r="F1353" s="32"/>
      <c r="G1353" s="32"/>
      <c r="H1353" s="32"/>
      <c r="I1353" s="32"/>
      <c r="J1353" s="32"/>
      <c r="K1353" s="32"/>
      <c r="L1353" s="32"/>
      <c r="M1353" s="32"/>
      <c r="N1353" s="32"/>
    </row>
    <row r="1354" spans="2:14">
      <c r="B1354" s="29"/>
      <c r="C1354" s="33"/>
      <c r="D1354" s="34"/>
      <c r="E1354" s="33"/>
      <c r="F1354" s="32"/>
      <c r="G1354" s="32"/>
      <c r="H1354" s="32"/>
      <c r="I1354" s="32"/>
      <c r="J1354" s="32"/>
      <c r="K1354" s="32"/>
      <c r="L1354" s="32"/>
      <c r="M1354" s="32"/>
      <c r="N1354" s="32"/>
    </row>
    <row r="1355" spans="2:14">
      <c r="B1355" s="29"/>
      <c r="C1355" s="33"/>
      <c r="D1355" s="34"/>
      <c r="E1355" s="33"/>
      <c r="F1355" s="32"/>
      <c r="G1355" s="32"/>
      <c r="H1355" s="32"/>
      <c r="I1355" s="32"/>
      <c r="J1355" s="32"/>
      <c r="K1355" s="32"/>
      <c r="L1355" s="32"/>
      <c r="M1355" s="32"/>
      <c r="N1355" s="32"/>
    </row>
    <row r="1356" spans="2:14">
      <c r="B1356" s="29"/>
      <c r="C1356" s="33"/>
      <c r="D1356" s="34"/>
      <c r="E1356" s="33"/>
      <c r="F1356" s="32"/>
      <c r="G1356" s="32"/>
      <c r="H1356" s="32"/>
      <c r="I1356" s="32"/>
      <c r="J1356" s="32"/>
      <c r="K1356" s="32"/>
      <c r="L1356" s="32"/>
      <c r="M1356" s="32"/>
      <c r="N1356" s="32"/>
    </row>
    <row r="1357" spans="2:14">
      <c r="B1357" s="29"/>
      <c r="C1357" s="33"/>
      <c r="D1357" s="34"/>
      <c r="E1357" s="33"/>
      <c r="F1357" s="32"/>
      <c r="G1357" s="32"/>
      <c r="H1357" s="32"/>
      <c r="I1357" s="32"/>
      <c r="J1357" s="32"/>
      <c r="K1357" s="32"/>
      <c r="L1357" s="32"/>
      <c r="M1357" s="32"/>
      <c r="N1357" s="32"/>
    </row>
    <row r="1358" spans="2:14">
      <c r="B1358" s="29"/>
      <c r="C1358" s="33"/>
      <c r="D1358" s="34"/>
      <c r="E1358" s="33"/>
      <c r="F1358" s="32"/>
      <c r="G1358" s="32"/>
      <c r="H1358" s="32"/>
      <c r="I1358" s="32"/>
      <c r="J1358" s="32"/>
      <c r="K1358" s="32"/>
      <c r="L1358" s="32"/>
      <c r="M1358" s="32"/>
      <c r="N1358" s="32"/>
    </row>
    <row r="1359" spans="2:14">
      <c r="B1359" s="29"/>
      <c r="C1359" s="33"/>
      <c r="D1359" s="34"/>
      <c r="E1359" s="33"/>
      <c r="F1359" s="32"/>
      <c r="G1359" s="32"/>
      <c r="H1359" s="32"/>
      <c r="I1359" s="32"/>
      <c r="J1359" s="32"/>
      <c r="K1359" s="32"/>
      <c r="L1359" s="32"/>
      <c r="M1359" s="32"/>
      <c r="N1359" s="32"/>
    </row>
    <row r="1360" spans="2:14">
      <c r="B1360" s="29"/>
      <c r="C1360" s="33"/>
      <c r="D1360" s="34"/>
      <c r="E1360" s="33"/>
      <c r="F1360" s="32"/>
      <c r="G1360" s="32"/>
      <c r="H1360" s="32"/>
      <c r="I1360" s="32"/>
      <c r="J1360" s="32"/>
      <c r="K1360" s="32"/>
      <c r="L1360" s="32"/>
      <c r="M1360" s="32"/>
      <c r="N1360" s="32"/>
    </row>
    <row r="1361" spans="2:14">
      <c r="B1361" s="29"/>
      <c r="C1361" s="33"/>
      <c r="D1361" s="34"/>
      <c r="E1361" s="33"/>
      <c r="F1361" s="32"/>
      <c r="G1361" s="32"/>
      <c r="H1361" s="32"/>
      <c r="I1361" s="32"/>
      <c r="J1361" s="32"/>
      <c r="K1361" s="32"/>
      <c r="L1361" s="32"/>
      <c r="M1361" s="32"/>
      <c r="N1361" s="32"/>
    </row>
    <row r="1362" spans="2:14">
      <c r="B1362" s="29"/>
      <c r="C1362" s="33"/>
      <c r="D1362" s="34"/>
      <c r="E1362" s="33"/>
      <c r="F1362" s="32"/>
      <c r="G1362" s="32"/>
      <c r="H1362" s="32"/>
      <c r="I1362" s="32"/>
      <c r="J1362" s="32"/>
      <c r="K1362" s="32"/>
      <c r="L1362" s="32"/>
      <c r="M1362" s="32"/>
      <c r="N1362" s="32"/>
    </row>
    <row r="1363" spans="2:14">
      <c r="B1363" s="29"/>
      <c r="C1363" s="33"/>
      <c r="D1363" s="34"/>
      <c r="E1363" s="33"/>
      <c r="F1363" s="32"/>
      <c r="G1363" s="32"/>
      <c r="H1363" s="32"/>
      <c r="I1363" s="32"/>
      <c r="J1363" s="32"/>
      <c r="K1363" s="32"/>
      <c r="L1363" s="32"/>
      <c r="M1363" s="32"/>
      <c r="N1363" s="32"/>
    </row>
    <row r="1364" spans="2:14">
      <c r="B1364" s="29"/>
      <c r="C1364" s="33"/>
      <c r="D1364" s="34"/>
      <c r="E1364" s="33"/>
      <c r="F1364" s="32"/>
      <c r="G1364" s="32"/>
      <c r="H1364" s="32"/>
      <c r="I1364" s="32"/>
      <c r="J1364" s="32"/>
      <c r="K1364" s="32"/>
      <c r="L1364" s="32"/>
      <c r="M1364" s="32"/>
      <c r="N1364" s="32"/>
    </row>
    <row r="1365" spans="2:14">
      <c r="B1365" s="29"/>
      <c r="C1365" s="33"/>
      <c r="D1365" s="34"/>
      <c r="E1365" s="33"/>
      <c r="F1365" s="32"/>
      <c r="G1365" s="32"/>
      <c r="H1365" s="32"/>
      <c r="I1365" s="32"/>
      <c r="J1365" s="32"/>
      <c r="K1365" s="32"/>
      <c r="L1365" s="32"/>
      <c r="M1365" s="32"/>
      <c r="N1365" s="32"/>
    </row>
    <row r="1366" spans="2:14">
      <c r="B1366" s="29"/>
      <c r="C1366" s="33"/>
      <c r="D1366" s="34"/>
      <c r="E1366" s="33"/>
      <c r="F1366" s="32"/>
      <c r="G1366" s="32"/>
      <c r="H1366" s="32"/>
      <c r="I1366" s="32"/>
      <c r="J1366" s="32"/>
      <c r="K1366" s="32"/>
      <c r="L1366" s="32"/>
      <c r="M1366" s="32"/>
      <c r="N1366" s="32"/>
    </row>
    <row r="1367" spans="2:14">
      <c r="B1367" s="29"/>
      <c r="C1367" s="33"/>
      <c r="D1367" s="34"/>
      <c r="E1367" s="33"/>
      <c r="F1367" s="32"/>
      <c r="G1367" s="32"/>
      <c r="H1367" s="32"/>
      <c r="I1367" s="32"/>
      <c r="J1367" s="32"/>
      <c r="K1367" s="32"/>
      <c r="L1367" s="32"/>
      <c r="M1367" s="32"/>
      <c r="N1367" s="32"/>
    </row>
    <row r="1368" spans="2:14">
      <c r="B1368" s="29"/>
      <c r="C1368" s="33"/>
      <c r="D1368" s="34"/>
      <c r="E1368" s="33"/>
      <c r="F1368" s="32"/>
      <c r="G1368" s="32"/>
      <c r="H1368" s="32"/>
      <c r="I1368" s="32"/>
      <c r="J1368" s="32"/>
      <c r="K1368" s="32"/>
      <c r="L1368" s="32"/>
      <c r="M1368" s="32"/>
      <c r="N1368" s="32"/>
    </row>
    <row r="1369" spans="2:14">
      <c r="B1369" s="29"/>
      <c r="C1369" s="33"/>
      <c r="D1369" s="34"/>
      <c r="E1369" s="33"/>
      <c r="F1369" s="32"/>
      <c r="G1369" s="32"/>
      <c r="H1369" s="32"/>
      <c r="I1369" s="32"/>
      <c r="J1369" s="32"/>
      <c r="K1369" s="32"/>
      <c r="L1369" s="32"/>
      <c r="M1369" s="32"/>
      <c r="N1369" s="32"/>
    </row>
    <row r="1370" spans="2:14">
      <c r="B1370" s="29"/>
      <c r="C1370" s="33"/>
      <c r="D1370" s="34"/>
      <c r="E1370" s="33"/>
      <c r="F1370" s="32"/>
      <c r="G1370" s="32"/>
      <c r="H1370" s="32"/>
      <c r="I1370" s="32"/>
      <c r="J1370" s="32"/>
      <c r="K1370" s="32"/>
      <c r="L1370" s="32"/>
      <c r="M1370" s="32"/>
      <c r="N1370" s="32"/>
    </row>
    <row r="1371" spans="2:14">
      <c r="B1371" s="29"/>
      <c r="C1371" s="33"/>
      <c r="D1371" s="34"/>
      <c r="E1371" s="33"/>
      <c r="F1371" s="32"/>
      <c r="G1371" s="32"/>
      <c r="H1371" s="32"/>
      <c r="I1371" s="32"/>
      <c r="J1371" s="32"/>
      <c r="K1371" s="32"/>
      <c r="L1371" s="32"/>
      <c r="M1371" s="32"/>
      <c r="N1371" s="32"/>
    </row>
    <row r="1372" spans="2:14">
      <c r="B1372" s="29"/>
      <c r="C1372" s="33"/>
      <c r="D1372" s="34"/>
      <c r="E1372" s="33"/>
      <c r="F1372" s="32"/>
      <c r="G1372" s="32"/>
      <c r="H1372" s="32"/>
      <c r="I1372" s="32"/>
      <c r="J1372" s="32"/>
      <c r="K1372" s="32"/>
      <c r="L1372" s="32"/>
      <c r="M1372" s="32"/>
      <c r="N1372" s="32"/>
    </row>
    <row r="1373" spans="2:14">
      <c r="B1373" s="29"/>
      <c r="C1373" s="33"/>
      <c r="D1373" s="34"/>
      <c r="E1373" s="33"/>
      <c r="F1373" s="32"/>
      <c r="G1373" s="32"/>
      <c r="H1373" s="32"/>
      <c r="I1373" s="32"/>
      <c r="J1373" s="32"/>
      <c r="K1373" s="32"/>
      <c r="L1373" s="32"/>
      <c r="M1373" s="32"/>
      <c r="N1373" s="32"/>
    </row>
    <row r="1374" spans="2:14">
      <c r="B1374" s="29"/>
      <c r="C1374" s="33"/>
      <c r="D1374" s="34"/>
      <c r="E1374" s="33"/>
      <c r="F1374" s="32"/>
      <c r="G1374" s="32"/>
      <c r="H1374" s="32"/>
      <c r="I1374" s="32"/>
      <c r="J1374" s="32"/>
      <c r="K1374" s="32"/>
      <c r="L1374" s="32"/>
      <c r="M1374" s="32"/>
      <c r="N1374" s="32"/>
    </row>
    <row r="1375" spans="2:14">
      <c r="B1375" s="29"/>
      <c r="C1375" s="33"/>
      <c r="D1375" s="34"/>
      <c r="E1375" s="33"/>
      <c r="F1375" s="32"/>
      <c r="G1375" s="32"/>
      <c r="H1375" s="32"/>
      <c r="I1375" s="32"/>
      <c r="J1375" s="32"/>
      <c r="K1375" s="32"/>
      <c r="L1375" s="32"/>
      <c r="M1375" s="32"/>
      <c r="N1375" s="32"/>
    </row>
    <row r="1376" spans="2:14">
      <c r="B1376" s="29"/>
      <c r="C1376" s="33"/>
      <c r="D1376" s="34"/>
      <c r="E1376" s="33"/>
      <c r="F1376" s="32"/>
      <c r="G1376" s="32"/>
      <c r="H1376" s="32"/>
      <c r="I1376" s="32"/>
      <c r="J1376" s="32"/>
      <c r="K1376" s="32"/>
      <c r="L1376" s="32"/>
      <c r="M1376" s="32"/>
      <c r="N1376" s="32"/>
    </row>
    <row r="1377" spans="2:14">
      <c r="B1377" s="29"/>
      <c r="C1377" s="33"/>
      <c r="D1377" s="34"/>
      <c r="E1377" s="33"/>
      <c r="F1377" s="32"/>
      <c r="G1377" s="32"/>
      <c r="H1377" s="32"/>
      <c r="I1377" s="32"/>
      <c r="J1377" s="32"/>
      <c r="K1377" s="32"/>
      <c r="L1377" s="32"/>
      <c r="M1377" s="32"/>
      <c r="N1377" s="32"/>
    </row>
    <row r="1378" spans="2:14">
      <c r="B1378" s="29"/>
      <c r="C1378" s="33"/>
      <c r="D1378" s="34"/>
      <c r="E1378" s="33"/>
      <c r="F1378" s="32"/>
      <c r="G1378" s="32"/>
      <c r="H1378" s="32"/>
      <c r="I1378" s="32"/>
      <c r="J1378" s="32"/>
      <c r="K1378" s="32"/>
      <c r="L1378" s="32"/>
      <c r="M1378" s="32"/>
      <c r="N1378" s="32"/>
    </row>
    <row r="1379" spans="2:14">
      <c r="B1379" s="29"/>
      <c r="C1379" s="33"/>
      <c r="D1379" s="34"/>
      <c r="E1379" s="33"/>
      <c r="F1379" s="32"/>
      <c r="G1379" s="32"/>
      <c r="H1379" s="32"/>
      <c r="I1379" s="32"/>
      <c r="J1379" s="32"/>
      <c r="K1379" s="32"/>
      <c r="L1379" s="32"/>
      <c r="M1379" s="32"/>
      <c r="N1379" s="32"/>
    </row>
    <row r="1380" spans="2:14">
      <c r="B1380" s="29"/>
      <c r="C1380" s="33"/>
      <c r="D1380" s="34"/>
      <c r="E1380" s="33"/>
      <c r="F1380" s="32"/>
      <c r="G1380" s="32"/>
      <c r="H1380" s="32"/>
      <c r="I1380" s="32"/>
      <c r="J1380" s="32"/>
      <c r="K1380" s="32"/>
      <c r="L1380" s="32"/>
      <c r="M1380" s="32"/>
      <c r="N1380" s="32"/>
    </row>
    <row r="1381" spans="2:14">
      <c r="B1381" s="29"/>
      <c r="C1381" s="33"/>
      <c r="D1381" s="34"/>
      <c r="E1381" s="33"/>
      <c r="F1381" s="32"/>
      <c r="G1381" s="32"/>
      <c r="H1381" s="32"/>
      <c r="I1381" s="32"/>
      <c r="J1381" s="32"/>
      <c r="K1381" s="32"/>
      <c r="L1381" s="32"/>
      <c r="M1381" s="32"/>
      <c r="N1381" s="32"/>
    </row>
    <row r="1382" spans="2:14">
      <c r="B1382" s="29"/>
      <c r="C1382" s="33"/>
      <c r="D1382" s="34"/>
      <c r="E1382" s="33"/>
      <c r="F1382" s="32"/>
      <c r="G1382" s="32"/>
      <c r="H1382" s="32"/>
      <c r="I1382" s="32"/>
      <c r="J1382" s="32"/>
      <c r="K1382" s="32"/>
      <c r="L1382" s="32"/>
      <c r="M1382" s="32"/>
      <c r="N1382" s="32"/>
    </row>
    <row r="1383" spans="2:14">
      <c r="B1383" s="29"/>
      <c r="C1383" s="33"/>
      <c r="D1383" s="34"/>
      <c r="E1383" s="33"/>
      <c r="F1383" s="32"/>
      <c r="G1383" s="32"/>
      <c r="H1383" s="32"/>
      <c r="I1383" s="32"/>
      <c r="J1383" s="32"/>
      <c r="K1383" s="32"/>
      <c r="L1383" s="32"/>
      <c r="M1383" s="32"/>
      <c r="N1383" s="32"/>
    </row>
    <row r="1384" spans="2:14">
      <c r="B1384" s="29"/>
      <c r="C1384" s="33"/>
      <c r="D1384" s="34"/>
      <c r="E1384" s="33"/>
      <c r="F1384" s="32"/>
      <c r="G1384" s="32"/>
      <c r="H1384" s="32"/>
      <c r="I1384" s="32"/>
      <c r="J1384" s="32"/>
      <c r="K1384" s="32"/>
      <c r="L1384" s="32"/>
      <c r="M1384" s="32"/>
      <c r="N1384" s="32"/>
    </row>
    <row r="1385" spans="2:14">
      <c r="B1385" s="29"/>
      <c r="C1385" s="33"/>
      <c r="D1385" s="34"/>
      <c r="E1385" s="33"/>
      <c r="F1385" s="32"/>
      <c r="G1385" s="32"/>
      <c r="H1385" s="32"/>
      <c r="I1385" s="32"/>
      <c r="J1385" s="32"/>
      <c r="K1385" s="32"/>
      <c r="L1385" s="32"/>
      <c r="M1385" s="32"/>
      <c r="N1385" s="32"/>
    </row>
    <row r="1386" spans="2:14">
      <c r="B1386" s="29"/>
      <c r="C1386" s="33"/>
      <c r="D1386" s="34"/>
      <c r="E1386" s="33"/>
      <c r="F1386" s="32"/>
      <c r="G1386" s="32"/>
      <c r="H1386" s="32"/>
      <c r="I1386" s="32"/>
      <c r="J1386" s="32"/>
      <c r="K1386" s="32"/>
      <c r="L1386" s="32"/>
      <c r="M1386" s="32"/>
      <c r="N1386" s="32"/>
    </row>
    <row r="1387" spans="2:14">
      <c r="B1387" s="29"/>
      <c r="C1387" s="33"/>
      <c r="D1387" s="34"/>
      <c r="E1387" s="33"/>
      <c r="F1387" s="32"/>
      <c r="G1387" s="32"/>
      <c r="H1387" s="32"/>
      <c r="I1387" s="32"/>
      <c r="J1387" s="32"/>
      <c r="K1387" s="32"/>
      <c r="L1387" s="32"/>
      <c r="M1387" s="32"/>
      <c r="N1387" s="32"/>
    </row>
    <row r="1388" spans="2:14">
      <c r="B1388" s="29"/>
      <c r="C1388" s="33"/>
      <c r="D1388" s="34"/>
      <c r="E1388" s="33"/>
      <c r="F1388" s="32"/>
      <c r="G1388" s="32"/>
      <c r="H1388" s="32"/>
      <c r="I1388" s="32"/>
      <c r="J1388" s="32"/>
      <c r="K1388" s="32"/>
      <c r="L1388" s="32"/>
      <c r="M1388" s="32"/>
      <c r="N1388" s="32"/>
    </row>
    <row r="1389" spans="2:14">
      <c r="B1389" s="29"/>
      <c r="C1389" s="33"/>
      <c r="D1389" s="34"/>
      <c r="E1389" s="33"/>
      <c r="F1389" s="32"/>
      <c r="G1389" s="32"/>
      <c r="H1389" s="32"/>
      <c r="I1389" s="32"/>
      <c r="J1389" s="32"/>
      <c r="K1389" s="32"/>
      <c r="L1389" s="32"/>
      <c r="M1389" s="32"/>
      <c r="N1389" s="32"/>
    </row>
    <row r="1390" spans="2:14">
      <c r="B1390" s="29"/>
      <c r="C1390" s="33"/>
      <c r="D1390" s="34"/>
      <c r="E1390" s="33"/>
      <c r="F1390" s="32"/>
      <c r="G1390" s="32"/>
      <c r="H1390" s="32"/>
      <c r="I1390" s="32"/>
      <c r="J1390" s="32"/>
      <c r="K1390" s="32"/>
      <c r="L1390" s="32"/>
      <c r="M1390" s="32"/>
      <c r="N1390" s="32"/>
    </row>
    <row r="1391" spans="2:14">
      <c r="B1391" s="29"/>
      <c r="C1391" s="33"/>
      <c r="D1391" s="34"/>
      <c r="E1391" s="33"/>
      <c r="F1391" s="32"/>
      <c r="G1391" s="32"/>
      <c r="H1391" s="32"/>
      <c r="I1391" s="32"/>
      <c r="J1391" s="32"/>
      <c r="K1391" s="32"/>
      <c r="L1391" s="32"/>
      <c r="M1391" s="32"/>
      <c r="N1391" s="32"/>
    </row>
    <row r="1392" spans="2:14">
      <c r="B1392" s="29"/>
      <c r="C1392" s="33"/>
      <c r="D1392" s="34"/>
      <c r="E1392" s="33"/>
      <c r="F1392" s="32"/>
      <c r="G1392" s="32"/>
      <c r="H1392" s="32"/>
      <c r="I1392" s="32"/>
      <c r="J1392" s="32"/>
      <c r="K1392" s="32"/>
      <c r="L1392" s="32"/>
      <c r="M1392" s="32"/>
      <c r="N1392" s="32"/>
    </row>
    <row r="1393" spans="2:14">
      <c r="B1393" s="29"/>
      <c r="C1393" s="33"/>
      <c r="D1393" s="34"/>
      <c r="E1393" s="33"/>
      <c r="F1393" s="32"/>
      <c r="G1393" s="32"/>
      <c r="H1393" s="32"/>
      <c r="I1393" s="32"/>
      <c r="J1393" s="32"/>
      <c r="K1393" s="32"/>
      <c r="L1393" s="32"/>
      <c r="M1393" s="32"/>
      <c r="N1393" s="32"/>
    </row>
    <row r="1394" spans="2:14">
      <c r="B1394" s="29"/>
      <c r="C1394" s="33"/>
      <c r="D1394" s="34"/>
      <c r="E1394" s="33"/>
      <c r="F1394" s="32"/>
      <c r="G1394" s="32"/>
      <c r="H1394" s="32"/>
      <c r="I1394" s="32"/>
      <c r="J1394" s="32"/>
      <c r="K1394" s="32"/>
      <c r="L1394" s="32"/>
      <c r="M1394" s="32"/>
      <c r="N1394" s="32"/>
    </row>
    <row r="1395" spans="2:14">
      <c r="B1395" s="29"/>
      <c r="C1395" s="33"/>
      <c r="D1395" s="34"/>
      <c r="E1395" s="33"/>
      <c r="F1395" s="32"/>
      <c r="G1395" s="32"/>
      <c r="H1395" s="32"/>
      <c r="I1395" s="32"/>
      <c r="J1395" s="32"/>
      <c r="K1395" s="32"/>
      <c r="L1395" s="32"/>
      <c r="M1395" s="32"/>
      <c r="N1395" s="32"/>
    </row>
    <row r="1396" spans="2:14">
      <c r="B1396" s="29"/>
      <c r="C1396" s="33"/>
      <c r="D1396" s="34"/>
      <c r="E1396" s="33"/>
      <c r="F1396" s="32"/>
      <c r="G1396" s="32"/>
      <c r="H1396" s="32"/>
      <c r="I1396" s="32"/>
      <c r="J1396" s="32"/>
      <c r="K1396" s="32"/>
      <c r="L1396" s="32"/>
      <c r="M1396" s="32"/>
      <c r="N1396" s="32"/>
    </row>
    <row r="1397" spans="2:14">
      <c r="B1397" s="29"/>
      <c r="C1397" s="33"/>
      <c r="D1397" s="34"/>
      <c r="E1397" s="33"/>
      <c r="F1397" s="32"/>
      <c r="G1397" s="32"/>
      <c r="H1397" s="32"/>
      <c r="I1397" s="32"/>
      <c r="J1397" s="32"/>
      <c r="K1397" s="32"/>
      <c r="L1397" s="32"/>
      <c r="M1397" s="32"/>
      <c r="N1397" s="32"/>
    </row>
    <row r="1398" spans="2:14">
      <c r="B1398" s="29"/>
      <c r="C1398" s="33"/>
      <c r="D1398" s="34"/>
      <c r="E1398" s="33"/>
      <c r="F1398" s="32"/>
      <c r="G1398" s="32"/>
      <c r="H1398" s="32"/>
      <c r="I1398" s="32"/>
      <c r="J1398" s="32"/>
      <c r="K1398" s="32"/>
      <c r="L1398" s="32"/>
      <c r="M1398" s="32"/>
      <c r="N1398" s="32"/>
    </row>
    <row r="1399" spans="2:14">
      <c r="B1399" s="29"/>
      <c r="C1399" s="33"/>
      <c r="D1399" s="34"/>
      <c r="E1399" s="33"/>
      <c r="F1399" s="32"/>
      <c r="G1399" s="32"/>
      <c r="H1399" s="32"/>
      <c r="I1399" s="32"/>
      <c r="J1399" s="32"/>
      <c r="K1399" s="32"/>
      <c r="L1399" s="32"/>
      <c r="M1399" s="32"/>
      <c r="N1399" s="32"/>
    </row>
    <row r="1400" spans="2:14">
      <c r="B1400" s="29"/>
      <c r="C1400" s="33"/>
      <c r="D1400" s="34"/>
      <c r="E1400" s="33"/>
      <c r="F1400" s="32"/>
      <c r="G1400" s="32"/>
      <c r="H1400" s="32"/>
      <c r="I1400" s="32"/>
      <c r="J1400" s="32"/>
      <c r="K1400" s="32"/>
      <c r="L1400" s="32"/>
      <c r="M1400" s="32"/>
      <c r="N1400" s="32"/>
    </row>
    <row r="1401" spans="2:14">
      <c r="B1401" s="29"/>
      <c r="C1401" s="33"/>
      <c r="D1401" s="34"/>
      <c r="E1401" s="33"/>
      <c r="F1401" s="32"/>
      <c r="G1401" s="32"/>
      <c r="H1401" s="32"/>
      <c r="I1401" s="32"/>
      <c r="J1401" s="32"/>
      <c r="K1401" s="32"/>
      <c r="L1401" s="32"/>
      <c r="M1401" s="32"/>
      <c r="N1401" s="32"/>
    </row>
    <row r="1402" spans="2:14">
      <c r="B1402" s="29"/>
      <c r="C1402" s="33"/>
      <c r="D1402" s="34"/>
      <c r="E1402" s="33"/>
      <c r="F1402" s="32"/>
      <c r="G1402" s="32"/>
      <c r="H1402" s="32"/>
      <c r="I1402" s="32"/>
      <c r="J1402" s="32"/>
      <c r="K1402" s="32"/>
      <c r="L1402" s="32"/>
      <c r="M1402" s="32"/>
      <c r="N1402" s="32"/>
    </row>
    <row r="1403" spans="2:14">
      <c r="B1403" s="29"/>
      <c r="C1403" s="33"/>
      <c r="D1403" s="34"/>
      <c r="E1403" s="33"/>
      <c r="F1403" s="32"/>
      <c r="G1403" s="32"/>
      <c r="H1403" s="32"/>
      <c r="I1403" s="32"/>
      <c r="J1403" s="32"/>
      <c r="K1403" s="32"/>
      <c r="L1403" s="32"/>
      <c r="M1403" s="32"/>
      <c r="N1403" s="32"/>
    </row>
    <row r="1404" spans="2:14">
      <c r="B1404" s="29"/>
      <c r="C1404" s="33"/>
      <c r="D1404" s="34"/>
      <c r="E1404" s="33"/>
      <c r="F1404" s="32"/>
      <c r="G1404" s="32"/>
      <c r="H1404" s="32"/>
      <c r="I1404" s="32"/>
      <c r="J1404" s="32"/>
      <c r="K1404" s="32"/>
      <c r="L1404" s="32"/>
      <c r="M1404" s="32"/>
      <c r="N1404" s="32"/>
    </row>
    <row r="1405" spans="2:14">
      <c r="B1405" s="29"/>
      <c r="C1405" s="33"/>
      <c r="D1405" s="34"/>
      <c r="E1405" s="33"/>
      <c r="F1405" s="32"/>
      <c r="G1405" s="32"/>
      <c r="H1405" s="32"/>
      <c r="I1405" s="32"/>
      <c r="J1405" s="32"/>
      <c r="K1405" s="32"/>
      <c r="L1405" s="32"/>
      <c r="M1405" s="32"/>
      <c r="N1405" s="32"/>
    </row>
    <row r="1406" spans="2:14">
      <c r="B1406" s="29"/>
      <c r="C1406" s="33"/>
      <c r="D1406" s="34"/>
      <c r="E1406" s="33"/>
      <c r="F1406" s="32"/>
      <c r="G1406" s="32"/>
      <c r="H1406" s="32"/>
      <c r="I1406" s="32"/>
      <c r="J1406" s="32"/>
      <c r="K1406" s="32"/>
      <c r="L1406" s="32"/>
      <c r="M1406" s="32"/>
      <c r="N1406" s="32"/>
    </row>
    <row r="1407" spans="2:14">
      <c r="B1407" s="29"/>
      <c r="C1407" s="33"/>
      <c r="D1407" s="34"/>
      <c r="E1407" s="33"/>
      <c r="F1407" s="32"/>
      <c r="G1407" s="32"/>
      <c r="H1407" s="32"/>
      <c r="I1407" s="32"/>
      <c r="J1407" s="32"/>
      <c r="K1407" s="32"/>
      <c r="L1407" s="32"/>
      <c r="M1407" s="32"/>
      <c r="N1407" s="32"/>
    </row>
    <row r="1408" spans="2:14">
      <c r="B1408" s="29"/>
      <c r="C1408" s="33"/>
      <c r="D1408" s="34"/>
      <c r="E1408" s="33"/>
      <c r="F1408" s="32"/>
      <c r="G1408" s="32"/>
      <c r="H1408" s="32"/>
      <c r="I1408" s="32"/>
      <c r="J1408" s="32"/>
      <c r="K1408" s="32"/>
      <c r="L1408" s="32"/>
      <c r="M1408" s="32"/>
      <c r="N1408" s="32"/>
    </row>
    <row r="1409" spans="2:14">
      <c r="B1409" s="29"/>
      <c r="C1409" s="33"/>
      <c r="D1409" s="34"/>
      <c r="E1409" s="33"/>
      <c r="F1409" s="32"/>
      <c r="G1409" s="32"/>
      <c r="H1409" s="32"/>
      <c r="I1409" s="32"/>
      <c r="J1409" s="32"/>
      <c r="K1409" s="32"/>
      <c r="L1409" s="32"/>
      <c r="M1409" s="32"/>
      <c r="N1409" s="32"/>
    </row>
    <row r="1410" spans="2:14">
      <c r="B1410" s="29"/>
      <c r="C1410" s="33"/>
      <c r="D1410" s="34"/>
      <c r="E1410" s="33"/>
      <c r="F1410" s="32"/>
      <c r="G1410" s="32"/>
      <c r="H1410" s="32"/>
      <c r="I1410" s="32"/>
      <c r="J1410" s="32"/>
      <c r="K1410" s="32"/>
      <c r="L1410" s="32"/>
      <c r="M1410" s="32"/>
      <c r="N1410" s="32"/>
    </row>
    <row r="1411" spans="2:14">
      <c r="B1411" s="29"/>
      <c r="C1411" s="33"/>
      <c r="D1411" s="34"/>
      <c r="E1411" s="33"/>
      <c r="F1411" s="32"/>
      <c r="G1411" s="32"/>
      <c r="H1411" s="32"/>
      <c r="I1411" s="32"/>
      <c r="J1411" s="32"/>
      <c r="K1411" s="32"/>
      <c r="L1411" s="32"/>
      <c r="M1411" s="32"/>
      <c r="N1411" s="32"/>
    </row>
    <row r="1412" spans="2:14">
      <c r="B1412" s="29"/>
      <c r="C1412" s="33"/>
      <c r="D1412" s="34"/>
      <c r="E1412" s="33"/>
      <c r="F1412" s="32"/>
      <c r="G1412" s="32"/>
      <c r="H1412" s="32"/>
      <c r="I1412" s="32"/>
      <c r="J1412" s="32"/>
      <c r="K1412" s="32"/>
      <c r="L1412" s="32"/>
      <c r="M1412" s="32"/>
      <c r="N1412" s="32"/>
    </row>
    <row r="1413" spans="2:14">
      <c r="B1413" s="29"/>
      <c r="C1413" s="33"/>
      <c r="D1413" s="34"/>
      <c r="E1413" s="33"/>
      <c r="F1413" s="32"/>
      <c r="G1413" s="32"/>
      <c r="H1413" s="32"/>
      <c r="I1413" s="32"/>
      <c r="J1413" s="32"/>
      <c r="K1413" s="32"/>
      <c r="L1413" s="32"/>
      <c r="M1413" s="32"/>
      <c r="N1413" s="32"/>
    </row>
    <row r="1414" spans="2:14">
      <c r="B1414" s="29"/>
      <c r="C1414" s="33"/>
      <c r="D1414" s="34"/>
      <c r="E1414" s="33"/>
      <c r="F1414" s="32"/>
      <c r="G1414" s="32"/>
      <c r="H1414" s="32"/>
      <c r="I1414" s="32"/>
      <c r="J1414" s="32"/>
      <c r="K1414" s="32"/>
      <c r="L1414" s="32"/>
      <c r="M1414" s="32"/>
      <c r="N1414" s="32"/>
    </row>
    <row r="1415" spans="2:14">
      <c r="B1415" s="29"/>
      <c r="C1415" s="33"/>
      <c r="D1415" s="34"/>
      <c r="E1415" s="33"/>
      <c r="F1415" s="32"/>
      <c r="G1415" s="32"/>
      <c r="H1415" s="32"/>
      <c r="I1415" s="32"/>
      <c r="J1415" s="32"/>
      <c r="K1415" s="32"/>
      <c r="L1415" s="32"/>
      <c r="M1415" s="32"/>
      <c r="N1415" s="32"/>
    </row>
    <row r="1416" spans="2:14">
      <c r="B1416" s="29"/>
      <c r="C1416" s="33"/>
      <c r="D1416" s="34"/>
      <c r="E1416" s="33"/>
      <c r="F1416" s="32"/>
      <c r="G1416" s="32"/>
      <c r="H1416" s="32"/>
      <c r="I1416" s="32"/>
      <c r="J1416" s="32"/>
      <c r="K1416" s="32"/>
      <c r="L1416" s="32"/>
      <c r="M1416" s="32"/>
      <c r="N1416" s="32"/>
    </row>
    <row r="1417" spans="2:14">
      <c r="B1417" s="29"/>
      <c r="C1417" s="33"/>
      <c r="D1417" s="34"/>
      <c r="E1417" s="33"/>
      <c r="F1417" s="32"/>
      <c r="G1417" s="32"/>
      <c r="H1417" s="32"/>
      <c r="I1417" s="32"/>
      <c r="J1417" s="32"/>
      <c r="K1417" s="32"/>
      <c r="L1417" s="32"/>
      <c r="M1417" s="32"/>
      <c r="N1417" s="32"/>
    </row>
    <row r="1418" spans="2:14">
      <c r="B1418" s="29"/>
      <c r="C1418" s="33"/>
      <c r="D1418" s="34"/>
      <c r="E1418" s="33"/>
      <c r="F1418" s="32"/>
      <c r="G1418" s="32"/>
      <c r="H1418" s="32"/>
      <c r="I1418" s="32"/>
      <c r="J1418" s="32"/>
      <c r="K1418" s="32"/>
      <c r="L1418" s="32"/>
      <c r="M1418" s="32"/>
      <c r="N1418" s="32"/>
    </row>
    <row r="1419" spans="2:14">
      <c r="B1419" s="29"/>
      <c r="C1419" s="33"/>
      <c r="D1419" s="34"/>
      <c r="E1419" s="33"/>
      <c r="F1419" s="32"/>
      <c r="G1419" s="32"/>
      <c r="H1419" s="32"/>
      <c r="I1419" s="32"/>
      <c r="J1419" s="32"/>
      <c r="K1419" s="32"/>
      <c r="L1419" s="32"/>
      <c r="M1419" s="32"/>
      <c r="N1419" s="32"/>
    </row>
    <row r="1420" spans="2:14">
      <c r="B1420" s="29"/>
      <c r="C1420" s="33"/>
      <c r="D1420" s="34"/>
      <c r="E1420" s="33"/>
      <c r="F1420" s="32"/>
      <c r="G1420" s="32"/>
      <c r="H1420" s="32"/>
      <c r="I1420" s="32"/>
      <c r="J1420" s="32"/>
      <c r="K1420" s="32"/>
      <c r="L1420" s="32"/>
      <c r="M1420" s="32"/>
      <c r="N1420" s="32"/>
    </row>
    <row r="1421" spans="2:14">
      <c r="B1421" s="29"/>
      <c r="C1421" s="33"/>
      <c r="D1421" s="34"/>
      <c r="E1421" s="33"/>
      <c r="F1421" s="32"/>
      <c r="G1421" s="32"/>
      <c r="H1421" s="32"/>
      <c r="I1421" s="32"/>
      <c r="J1421" s="32"/>
      <c r="K1421" s="32"/>
      <c r="L1421" s="32"/>
      <c r="M1421" s="32"/>
      <c r="N1421" s="32"/>
    </row>
    <row r="1422" spans="2:14">
      <c r="B1422" s="29"/>
      <c r="C1422" s="33"/>
      <c r="D1422" s="34"/>
      <c r="E1422" s="33"/>
      <c r="F1422" s="32"/>
      <c r="G1422" s="32"/>
      <c r="H1422" s="32"/>
      <c r="I1422" s="32"/>
      <c r="J1422" s="32"/>
      <c r="K1422" s="32"/>
      <c r="L1422" s="32"/>
      <c r="M1422" s="32"/>
      <c r="N1422" s="32"/>
    </row>
    <row r="1423" spans="2:14">
      <c r="B1423" s="29"/>
      <c r="C1423" s="33"/>
      <c r="D1423" s="34"/>
      <c r="E1423" s="33"/>
      <c r="F1423" s="32"/>
      <c r="G1423" s="32"/>
      <c r="H1423" s="32"/>
      <c r="I1423" s="32"/>
      <c r="J1423" s="32"/>
      <c r="K1423" s="32"/>
      <c r="L1423" s="32"/>
      <c r="M1423" s="32"/>
      <c r="N1423" s="32"/>
    </row>
    <row r="1424" spans="2:14">
      <c r="B1424" s="29"/>
      <c r="C1424" s="33"/>
      <c r="D1424" s="34"/>
      <c r="E1424" s="33"/>
      <c r="F1424" s="32"/>
      <c r="G1424" s="32"/>
      <c r="H1424" s="32"/>
      <c r="I1424" s="32"/>
      <c r="J1424" s="32"/>
      <c r="K1424" s="32"/>
      <c r="L1424" s="32"/>
      <c r="M1424" s="32"/>
      <c r="N1424" s="32"/>
    </row>
    <row r="1425" spans="2:14">
      <c r="B1425" s="29"/>
      <c r="C1425" s="33"/>
      <c r="D1425" s="34"/>
      <c r="E1425" s="33"/>
      <c r="F1425" s="32"/>
      <c r="G1425" s="32"/>
      <c r="H1425" s="32"/>
      <c r="I1425" s="32"/>
      <c r="J1425" s="32"/>
      <c r="K1425" s="32"/>
      <c r="L1425" s="32"/>
      <c r="M1425" s="32"/>
      <c r="N1425" s="32"/>
    </row>
    <row r="1426" spans="2:14">
      <c r="B1426" s="29"/>
      <c r="C1426" s="33"/>
      <c r="D1426" s="34"/>
      <c r="E1426" s="33"/>
      <c r="F1426" s="32"/>
      <c r="G1426" s="32"/>
      <c r="H1426" s="32"/>
      <c r="I1426" s="32"/>
      <c r="J1426" s="32"/>
      <c r="K1426" s="32"/>
      <c r="L1426" s="32"/>
      <c r="M1426" s="32"/>
      <c r="N1426" s="32"/>
    </row>
    <row r="1427" spans="2:14">
      <c r="B1427" s="29"/>
      <c r="C1427" s="33"/>
      <c r="D1427" s="34"/>
      <c r="E1427" s="33"/>
      <c r="F1427" s="32"/>
      <c r="G1427" s="32"/>
      <c r="H1427" s="32"/>
      <c r="I1427" s="32"/>
      <c r="J1427" s="32"/>
      <c r="K1427" s="32"/>
      <c r="L1427" s="32"/>
      <c r="M1427" s="32"/>
      <c r="N1427" s="32"/>
    </row>
    <row r="1428" spans="2:14">
      <c r="B1428" s="29"/>
      <c r="C1428" s="33"/>
      <c r="D1428" s="34"/>
      <c r="E1428" s="33"/>
      <c r="F1428" s="32"/>
      <c r="G1428" s="32"/>
      <c r="H1428" s="32"/>
      <c r="I1428" s="32"/>
      <c r="J1428" s="32"/>
      <c r="K1428" s="32"/>
      <c r="L1428" s="32"/>
      <c r="M1428" s="32"/>
      <c r="N1428" s="32"/>
    </row>
    <row r="1429" spans="2:14">
      <c r="B1429" s="29"/>
      <c r="C1429" s="33"/>
      <c r="D1429" s="34"/>
      <c r="E1429" s="33"/>
      <c r="F1429" s="32"/>
      <c r="G1429" s="32"/>
      <c r="H1429" s="32"/>
      <c r="I1429" s="32"/>
      <c r="J1429" s="32"/>
      <c r="K1429" s="32"/>
      <c r="L1429" s="32"/>
      <c r="M1429" s="32"/>
      <c r="N1429" s="32"/>
    </row>
    <row r="1430" spans="2:14">
      <c r="B1430" s="29"/>
      <c r="C1430" s="33"/>
      <c r="D1430" s="34"/>
      <c r="E1430" s="33"/>
      <c r="F1430" s="32"/>
      <c r="G1430" s="32"/>
      <c r="H1430" s="32"/>
      <c r="I1430" s="32"/>
      <c r="J1430" s="32"/>
      <c r="K1430" s="32"/>
      <c r="L1430" s="32"/>
      <c r="M1430" s="32"/>
      <c r="N1430" s="32"/>
    </row>
    <row r="1431" spans="2:14">
      <c r="B1431" s="29"/>
      <c r="C1431" s="33"/>
      <c r="D1431" s="34"/>
      <c r="E1431" s="33"/>
      <c r="F1431" s="32"/>
      <c r="G1431" s="32"/>
      <c r="H1431" s="32"/>
      <c r="I1431" s="32"/>
      <c r="J1431" s="32"/>
      <c r="K1431" s="32"/>
      <c r="L1431" s="32"/>
      <c r="M1431" s="32"/>
      <c r="N1431" s="32"/>
    </row>
    <row r="1432" spans="2:14">
      <c r="B1432" s="29"/>
      <c r="C1432" s="33"/>
      <c r="D1432" s="34"/>
      <c r="E1432" s="33"/>
      <c r="F1432" s="32"/>
      <c r="G1432" s="32"/>
      <c r="H1432" s="32"/>
      <c r="I1432" s="32"/>
      <c r="J1432" s="32"/>
      <c r="K1432" s="32"/>
      <c r="L1432" s="32"/>
      <c r="M1432" s="32"/>
      <c r="N1432" s="32"/>
    </row>
    <row r="1433" spans="2:14">
      <c r="B1433" s="29"/>
      <c r="C1433" s="33"/>
      <c r="D1433" s="34"/>
      <c r="E1433" s="33"/>
      <c r="F1433" s="32"/>
      <c r="G1433" s="32"/>
      <c r="H1433" s="32"/>
      <c r="I1433" s="32"/>
      <c r="J1433" s="32"/>
      <c r="K1433" s="32"/>
      <c r="L1433" s="32"/>
      <c r="M1433" s="32"/>
      <c r="N1433" s="32"/>
    </row>
    <row r="1434" spans="2:14">
      <c r="B1434" s="29"/>
      <c r="C1434" s="33"/>
      <c r="D1434" s="34"/>
      <c r="E1434" s="33"/>
      <c r="F1434" s="32"/>
      <c r="G1434" s="32"/>
      <c r="H1434" s="32"/>
      <c r="I1434" s="32"/>
      <c r="J1434" s="32"/>
      <c r="K1434" s="32"/>
      <c r="L1434" s="32"/>
      <c r="M1434" s="32"/>
      <c r="N1434" s="32"/>
    </row>
    <row r="1435" spans="2:14">
      <c r="B1435" s="29"/>
      <c r="C1435" s="33"/>
      <c r="D1435" s="34"/>
      <c r="E1435" s="33"/>
      <c r="F1435" s="32"/>
      <c r="G1435" s="32"/>
      <c r="H1435" s="32"/>
      <c r="I1435" s="32"/>
      <c r="J1435" s="32"/>
      <c r="K1435" s="32"/>
      <c r="L1435" s="32"/>
      <c r="M1435" s="32"/>
      <c r="N1435" s="32"/>
    </row>
    <row r="1436" spans="2:14">
      <c r="B1436" s="29"/>
      <c r="C1436" s="33"/>
      <c r="D1436" s="34"/>
      <c r="E1436" s="33"/>
      <c r="F1436" s="32"/>
      <c r="G1436" s="32"/>
      <c r="H1436" s="32"/>
      <c r="I1436" s="32"/>
      <c r="J1436" s="32"/>
      <c r="K1436" s="32"/>
      <c r="L1436" s="32"/>
      <c r="M1436" s="32"/>
      <c r="N1436" s="32"/>
    </row>
    <row r="1437" spans="2:14">
      <c r="B1437" s="29"/>
      <c r="C1437" s="33"/>
      <c r="D1437" s="34"/>
      <c r="E1437" s="33"/>
      <c r="F1437" s="32"/>
      <c r="G1437" s="32"/>
      <c r="H1437" s="32"/>
      <c r="I1437" s="32"/>
      <c r="J1437" s="32"/>
      <c r="K1437" s="32"/>
      <c r="L1437" s="32"/>
      <c r="M1437" s="32"/>
      <c r="N1437" s="32"/>
    </row>
    <row r="1438" spans="2:14">
      <c r="B1438" s="29"/>
      <c r="C1438" s="33"/>
      <c r="D1438" s="34"/>
      <c r="E1438" s="33"/>
      <c r="F1438" s="32"/>
      <c r="G1438" s="32"/>
      <c r="H1438" s="32"/>
      <c r="I1438" s="32"/>
      <c r="J1438" s="32"/>
      <c r="K1438" s="32"/>
      <c r="L1438" s="32"/>
      <c r="M1438" s="32"/>
      <c r="N1438" s="32"/>
    </row>
    <row r="1439" spans="2:14">
      <c r="B1439" s="29"/>
      <c r="C1439" s="33"/>
      <c r="D1439" s="34"/>
      <c r="E1439" s="33"/>
      <c r="F1439" s="32"/>
      <c r="G1439" s="32"/>
      <c r="H1439" s="32"/>
      <c r="I1439" s="32"/>
      <c r="J1439" s="32"/>
      <c r="K1439" s="32"/>
      <c r="L1439" s="32"/>
      <c r="M1439" s="32"/>
      <c r="N1439" s="32"/>
    </row>
    <row r="1440" spans="2:14">
      <c r="B1440" s="29"/>
      <c r="C1440" s="33"/>
      <c r="D1440" s="34"/>
      <c r="E1440" s="33"/>
      <c r="F1440" s="32"/>
      <c r="G1440" s="32"/>
      <c r="H1440" s="32"/>
      <c r="I1440" s="32"/>
      <c r="J1440" s="32"/>
      <c r="K1440" s="32"/>
      <c r="L1440" s="32"/>
      <c r="M1440" s="32"/>
      <c r="N1440" s="32"/>
    </row>
    <row r="1441" spans="2:14">
      <c r="B1441" s="29"/>
      <c r="C1441" s="33"/>
      <c r="D1441" s="34"/>
      <c r="E1441" s="33"/>
      <c r="F1441" s="32"/>
      <c r="G1441" s="32"/>
      <c r="H1441" s="32"/>
      <c r="I1441" s="32"/>
      <c r="J1441" s="32"/>
      <c r="K1441" s="32"/>
      <c r="L1441" s="32"/>
      <c r="M1441" s="32"/>
      <c r="N1441" s="32"/>
    </row>
    <row r="1442" spans="2:14">
      <c r="B1442" s="29"/>
      <c r="C1442" s="33"/>
      <c r="D1442" s="34"/>
      <c r="E1442" s="33"/>
      <c r="F1442" s="32"/>
      <c r="G1442" s="32"/>
      <c r="H1442" s="32"/>
      <c r="I1442" s="32"/>
      <c r="J1442" s="32"/>
      <c r="K1442" s="32"/>
      <c r="L1442" s="32"/>
      <c r="M1442" s="32"/>
      <c r="N1442" s="32"/>
    </row>
    <row r="1443" spans="2:14">
      <c r="B1443" s="29"/>
      <c r="C1443" s="33"/>
      <c r="D1443" s="34"/>
      <c r="E1443" s="33"/>
      <c r="F1443" s="32"/>
      <c r="G1443" s="32"/>
      <c r="H1443" s="32"/>
      <c r="I1443" s="32"/>
      <c r="J1443" s="32"/>
      <c r="K1443" s="32"/>
      <c r="L1443" s="32"/>
      <c r="M1443" s="32"/>
      <c r="N1443" s="32"/>
    </row>
    <row r="1444" spans="2:14">
      <c r="B1444" s="29"/>
      <c r="C1444" s="33"/>
      <c r="D1444" s="34"/>
      <c r="E1444" s="33"/>
      <c r="F1444" s="32"/>
      <c r="G1444" s="32"/>
      <c r="H1444" s="32"/>
      <c r="I1444" s="32"/>
      <c r="J1444" s="32"/>
      <c r="K1444" s="32"/>
      <c r="L1444" s="32"/>
      <c r="M1444" s="32"/>
      <c r="N1444" s="32"/>
    </row>
    <row r="1445" spans="2:14">
      <c r="B1445" s="29"/>
      <c r="C1445" s="33"/>
      <c r="D1445" s="34"/>
      <c r="E1445" s="33"/>
      <c r="F1445" s="32"/>
      <c r="G1445" s="32"/>
      <c r="H1445" s="32"/>
      <c r="I1445" s="32"/>
      <c r="J1445" s="32"/>
      <c r="K1445" s="32"/>
      <c r="L1445" s="32"/>
      <c r="M1445" s="32"/>
      <c r="N1445" s="32"/>
    </row>
    <row r="1446" spans="2:14">
      <c r="B1446" s="29"/>
      <c r="C1446" s="33"/>
      <c r="D1446" s="34"/>
      <c r="E1446" s="33"/>
      <c r="F1446" s="32"/>
      <c r="G1446" s="32"/>
      <c r="H1446" s="32"/>
      <c r="I1446" s="32"/>
      <c r="J1446" s="32"/>
      <c r="K1446" s="32"/>
      <c r="L1446" s="32"/>
      <c r="M1446" s="32"/>
      <c r="N1446" s="32"/>
    </row>
    <row r="1447" spans="2:14">
      <c r="B1447" s="29"/>
      <c r="C1447" s="33"/>
      <c r="D1447" s="34"/>
      <c r="E1447" s="33"/>
      <c r="F1447" s="32"/>
      <c r="G1447" s="32"/>
      <c r="H1447" s="32"/>
      <c r="I1447" s="32"/>
      <c r="J1447" s="32"/>
      <c r="K1447" s="32"/>
      <c r="L1447" s="32"/>
      <c r="M1447" s="32"/>
      <c r="N1447" s="32"/>
    </row>
    <row r="1448" spans="2:14">
      <c r="B1448" s="29"/>
      <c r="C1448" s="33"/>
      <c r="D1448" s="34"/>
      <c r="E1448" s="33"/>
      <c r="F1448" s="32"/>
      <c r="G1448" s="32"/>
      <c r="H1448" s="32"/>
      <c r="I1448" s="32"/>
      <c r="J1448" s="32"/>
      <c r="K1448" s="32"/>
      <c r="L1448" s="32"/>
      <c r="M1448" s="32"/>
      <c r="N1448" s="32"/>
    </row>
    <row r="1449" spans="2:14">
      <c r="B1449" s="29"/>
      <c r="C1449" s="33"/>
      <c r="D1449" s="34"/>
      <c r="E1449" s="33"/>
      <c r="F1449" s="32"/>
      <c r="G1449" s="32"/>
      <c r="H1449" s="32"/>
      <c r="I1449" s="32"/>
      <c r="J1449" s="32"/>
      <c r="K1449" s="32"/>
      <c r="L1449" s="32"/>
      <c r="M1449" s="32"/>
      <c r="N1449" s="32"/>
    </row>
    <row r="1450" spans="2:14">
      <c r="B1450" s="29"/>
      <c r="C1450" s="33"/>
      <c r="D1450" s="34"/>
      <c r="E1450" s="33"/>
      <c r="F1450" s="32"/>
      <c r="G1450" s="32"/>
      <c r="H1450" s="32"/>
      <c r="I1450" s="32"/>
      <c r="J1450" s="32"/>
      <c r="K1450" s="32"/>
      <c r="L1450" s="32"/>
      <c r="M1450" s="32"/>
      <c r="N1450" s="32"/>
    </row>
    <row r="1451" spans="2:14">
      <c r="B1451" s="29"/>
      <c r="C1451" s="33"/>
      <c r="D1451" s="34"/>
      <c r="E1451" s="33"/>
      <c r="F1451" s="32"/>
      <c r="G1451" s="32"/>
      <c r="H1451" s="32"/>
      <c r="I1451" s="32"/>
      <c r="J1451" s="32"/>
      <c r="K1451" s="32"/>
      <c r="L1451" s="32"/>
      <c r="M1451" s="32"/>
      <c r="N1451" s="32"/>
    </row>
    <row r="1452" spans="2:14">
      <c r="B1452" s="29"/>
      <c r="C1452" s="33"/>
      <c r="D1452" s="34"/>
      <c r="E1452" s="33"/>
      <c r="F1452" s="32"/>
      <c r="G1452" s="32"/>
      <c r="H1452" s="32"/>
      <c r="I1452" s="32"/>
      <c r="J1452" s="32"/>
      <c r="K1452" s="32"/>
      <c r="L1452" s="32"/>
      <c r="M1452" s="32"/>
      <c r="N1452" s="32"/>
    </row>
    <row r="1453" spans="2:14">
      <c r="B1453" s="29"/>
      <c r="C1453" s="33"/>
      <c r="D1453" s="34"/>
      <c r="E1453" s="33"/>
      <c r="F1453" s="32"/>
      <c r="G1453" s="32"/>
      <c r="H1453" s="32"/>
      <c r="I1453" s="32"/>
      <c r="J1453" s="32"/>
      <c r="K1453" s="32"/>
      <c r="L1453" s="32"/>
      <c r="M1453" s="32"/>
      <c r="N1453" s="32"/>
    </row>
    <row r="1454" spans="2:14">
      <c r="B1454" s="29"/>
      <c r="C1454" s="33"/>
      <c r="D1454" s="34"/>
      <c r="E1454" s="33"/>
      <c r="F1454" s="32"/>
      <c r="G1454" s="32"/>
      <c r="H1454" s="32"/>
      <c r="I1454" s="32"/>
      <c r="J1454" s="32"/>
      <c r="K1454" s="32"/>
      <c r="L1454" s="32"/>
      <c r="M1454" s="32"/>
      <c r="N1454" s="32"/>
    </row>
    <row r="1455" spans="2:14">
      <c r="B1455" s="29"/>
      <c r="C1455" s="33"/>
      <c r="D1455" s="34"/>
      <c r="E1455" s="33"/>
      <c r="F1455" s="32"/>
      <c r="G1455" s="32"/>
      <c r="H1455" s="32"/>
      <c r="I1455" s="32"/>
      <c r="J1455" s="32"/>
      <c r="K1455" s="32"/>
      <c r="L1455" s="32"/>
      <c r="M1455" s="32"/>
      <c r="N1455" s="32"/>
    </row>
    <row r="1456" spans="2:14">
      <c r="B1456" s="29"/>
      <c r="C1456" s="33"/>
      <c r="D1456" s="34"/>
      <c r="E1456" s="33"/>
      <c r="F1456" s="32"/>
      <c r="G1456" s="32"/>
      <c r="H1456" s="32"/>
      <c r="I1456" s="32"/>
      <c r="J1456" s="32"/>
      <c r="K1456" s="32"/>
      <c r="L1456" s="32"/>
      <c r="M1456" s="32"/>
      <c r="N1456" s="32"/>
    </row>
    <row r="1457" spans="2:14">
      <c r="B1457" s="29"/>
      <c r="C1457" s="33"/>
      <c r="D1457" s="34"/>
      <c r="E1457" s="33"/>
      <c r="F1457" s="32"/>
      <c r="G1457" s="32"/>
      <c r="H1457" s="32"/>
      <c r="I1457" s="32"/>
      <c r="J1457" s="32"/>
      <c r="K1457" s="32"/>
      <c r="L1457" s="32"/>
      <c r="M1457" s="32"/>
      <c r="N1457" s="32"/>
    </row>
    <row r="1458" spans="2:14">
      <c r="B1458" s="29"/>
      <c r="C1458" s="33"/>
      <c r="D1458" s="34"/>
      <c r="E1458" s="33"/>
      <c r="F1458" s="32"/>
      <c r="G1458" s="32"/>
      <c r="H1458" s="32"/>
      <c r="I1458" s="32"/>
      <c r="J1458" s="32"/>
      <c r="K1458" s="32"/>
      <c r="L1458" s="32"/>
      <c r="M1458" s="32"/>
      <c r="N1458" s="32"/>
    </row>
    <row r="1459" spans="2:14">
      <c r="B1459" s="29"/>
      <c r="C1459" s="33"/>
      <c r="D1459" s="34"/>
      <c r="E1459" s="33"/>
      <c r="F1459" s="32"/>
      <c r="G1459" s="32"/>
      <c r="H1459" s="32"/>
      <c r="I1459" s="32"/>
      <c r="J1459" s="32"/>
      <c r="K1459" s="32"/>
      <c r="L1459" s="32"/>
      <c r="M1459" s="32"/>
      <c r="N1459" s="32"/>
    </row>
    <row r="1460" spans="2:14">
      <c r="B1460" s="29"/>
      <c r="C1460" s="33"/>
      <c r="D1460" s="34"/>
      <c r="E1460" s="33"/>
      <c r="F1460" s="32"/>
      <c r="G1460" s="32"/>
      <c r="H1460" s="32"/>
      <c r="I1460" s="32"/>
      <c r="J1460" s="32"/>
      <c r="K1460" s="32"/>
      <c r="L1460" s="32"/>
      <c r="M1460" s="32"/>
      <c r="N1460" s="32"/>
    </row>
    <row r="1461" spans="2:14">
      <c r="B1461" s="29"/>
      <c r="C1461" s="33"/>
      <c r="D1461" s="34"/>
      <c r="E1461" s="33"/>
      <c r="F1461" s="32"/>
      <c r="G1461" s="32"/>
      <c r="H1461" s="32"/>
      <c r="I1461" s="32"/>
      <c r="J1461" s="32"/>
      <c r="K1461" s="32"/>
      <c r="L1461" s="32"/>
      <c r="M1461" s="32"/>
      <c r="N1461" s="32"/>
    </row>
    <row r="1462" spans="2:14">
      <c r="B1462" s="29"/>
      <c r="C1462" s="33"/>
      <c r="D1462" s="34"/>
      <c r="E1462" s="33"/>
      <c r="F1462" s="32"/>
      <c r="G1462" s="32"/>
      <c r="H1462" s="32"/>
      <c r="I1462" s="32"/>
      <c r="J1462" s="32"/>
      <c r="K1462" s="32"/>
      <c r="L1462" s="32"/>
      <c r="M1462" s="32"/>
      <c r="N1462" s="32"/>
    </row>
    <row r="1463" spans="2:14">
      <c r="B1463" s="29"/>
      <c r="C1463" s="33"/>
      <c r="D1463" s="34"/>
      <c r="E1463" s="33"/>
      <c r="F1463" s="32"/>
      <c r="G1463" s="32"/>
      <c r="H1463" s="32"/>
      <c r="I1463" s="32"/>
      <c r="J1463" s="32"/>
      <c r="K1463" s="32"/>
      <c r="L1463" s="32"/>
      <c r="M1463" s="32"/>
      <c r="N1463" s="32"/>
    </row>
    <row r="1464" spans="2:14">
      <c r="B1464" s="29"/>
      <c r="C1464" s="33"/>
      <c r="D1464" s="34"/>
      <c r="E1464" s="33"/>
      <c r="F1464" s="32"/>
      <c r="G1464" s="32"/>
      <c r="H1464" s="32"/>
      <c r="I1464" s="32"/>
      <c r="J1464" s="32"/>
      <c r="K1464" s="32"/>
      <c r="L1464" s="32"/>
      <c r="M1464" s="32"/>
      <c r="N1464" s="32"/>
    </row>
    <row r="1465" spans="2:14">
      <c r="B1465" s="29"/>
      <c r="C1465" s="33"/>
      <c r="D1465" s="34"/>
      <c r="E1465" s="33"/>
      <c r="F1465" s="32"/>
      <c r="G1465" s="32"/>
      <c r="H1465" s="32"/>
      <c r="I1465" s="32"/>
      <c r="J1465" s="32"/>
      <c r="K1465" s="32"/>
      <c r="L1465" s="32"/>
      <c r="M1465" s="32"/>
      <c r="N1465" s="32"/>
    </row>
    <row r="1466" spans="2:14">
      <c r="B1466" s="29"/>
      <c r="C1466" s="33"/>
      <c r="D1466" s="34"/>
      <c r="E1466" s="33"/>
      <c r="F1466" s="32"/>
      <c r="G1466" s="32"/>
      <c r="H1466" s="32"/>
      <c r="I1466" s="32"/>
      <c r="J1466" s="32"/>
      <c r="K1466" s="32"/>
      <c r="L1466" s="32"/>
      <c r="M1466" s="32"/>
      <c r="N1466" s="32"/>
    </row>
    <row r="1467" spans="2:14">
      <c r="B1467" s="29"/>
      <c r="C1467" s="33"/>
      <c r="D1467" s="34"/>
      <c r="E1467" s="33"/>
      <c r="F1467" s="32"/>
      <c r="G1467" s="32"/>
      <c r="H1467" s="32"/>
      <c r="I1467" s="32"/>
      <c r="J1467" s="32"/>
      <c r="K1467" s="32"/>
      <c r="L1467" s="32"/>
      <c r="M1467" s="32"/>
      <c r="N1467" s="32"/>
    </row>
    <row r="1468" spans="2:14">
      <c r="B1468" s="29"/>
      <c r="C1468" s="33"/>
      <c r="D1468" s="34"/>
      <c r="E1468" s="33"/>
      <c r="F1468" s="32"/>
      <c r="G1468" s="32"/>
      <c r="H1468" s="32"/>
      <c r="I1468" s="32"/>
      <c r="J1468" s="32"/>
      <c r="K1468" s="32"/>
      <c r="L1468" s="32"/>
      <c r="M1468" s="32"/>
      <c r="N1468" s="32"/>
    </row>
    <row r="1469" spans="2:14">
      <c r="B1469" s="29"/>
      <c r="C1469" s="33"/>
      <c r="D1469" s="34"/>
      <c r="E1469" s="33"/>
      <c r="F1469" s="32"/>
      <c r="G1469" s="32"/>
      <c r="H1469" s="32"/>
      <c r="I1469" s="32"/>
      <c r="J1469" s="32"/>
      <c r="K1469" s="32"/>
      <c r="L1469" s="32"/>
      <c r="M1469" s="32"/>
      <c r="N1469" s="32"/>
    </row>
    <row r="1470" spans="2:14">
      <c r="B1470" s="29"/>
      <c r="C1470" s="33"/>
      <c r="D1470" s="34"/>
      <c r="E1470" s="33"/>
      <c r="F1470" s="32"/>
      <c r="G1470" s="32"/>
      <c r="H1470" s="32"/>
      <c r="I1470" s="32"/>
      <c r="J1470" s="32"/>
      <c r="K1470" s="32"/>
      <c r="L1470" s="32"/>
      <c r="M1470" s="32"/>
      <c r="N1470" s="32"/>
    </row>
    <row r="1471" spans="2:14">
      <c r="B1471" s="29"/>
      <c r="C1471" s="33"/>
      <c r="D1471" s="34"/>
      <c r="E1471" s="33"/>
      <c r="F1471" s="32"/>
      <c r="G1471" s="32"/>
      <c r="H1471" s="32"/>
      <c r="I1471" s="32"/>
      <c r="J1471" s="32"/>
      <c r="K1471" s="32"/>
      <c r="L1471" s="32"/>
      <c r="M1471" s="32"/>
      <c r="N1471" s="32"/>
    </row>
    <row r="1472" spans="2:14">
      <c r="B1472" s="29"/>
      <c r="C1472" s="33"/>
      <c r="D1472" s="34"/>
      <c r="E1472" s="33"/>
      <c r="F1472" s="32"/>
      <c r="G1472" s="32"/>
      <c r="H1472" s="32"/>
      <c r="I1472" s="32"/>
      <c r="J1472" s="32"/>
      <c r="K1472" s="32"/>
      <c r="L1472" s="32"/>
      <c r="M1472" s="32"/>
      <c r="N1472" s="32"/>
    </row>
    <row r="1473" spans="2:14">
      <c r="B1473" s="29"/>
      <c r="C1473" s="33"/>
      <c r="D1473" s="34"/>
      <c r="E1473" s="33"/>
      <c r="F1473" s="32"/>
      <c r="G1473" s="32"/>
      <c r="H1473" s="32"/>
      <c r="I1473" s="32"/>
      <c r="J1473" s="32"/>
      <c r="K1473" s="32"/>
      <c r="L1473" s="32"/>
      <c r="M1473" s="32"/>
      <c r="N1473" s="32"/>
    </row>
    <row r="1474" spans="2:14">
      <c r="B1474" s="29"/>
      <c r="C1474" s="33"/>
      <c r="D1474" s="34"/>
      <c r="E1474" s="33"/>
      <c r="F1474" s="32"/>
      <c r="G1474" s="32"/>
      <c r="H1474" s="32"/>
      <c r="I1474" s="32"/>
      <c r="J1474" s="32"/>
      <c r="K1474" s="32"/>
      <c r="L1474" s="32"/>
      <c r="M1474" s="32"/>
      <c r="N1474" s="32"/>
    </row>
    <row r="1475" spans="2:14">
      <c r="B1475" s="29"/>
      <c r="C1475" s="33"/>
      <c r="D1475" s="34"/>
      <c r="E1475" s="33"/>
      <c r="F1475" s="32"/>
      <c r="G1475" s="32"/>
      <c r="H1475" s="32"/>
      <c r="I1475" s="32"/>
      <c r="J1475" s="32"/>
      <c r="K1475" s="32"/>
      <c r="L1475" s="32"/>
      <c r="M1475" s="32"/>
      <c r="N1475" s="32"/>
    </row>
    <row r="1476" spans="2:14">
      <c r="B1476" s="29"/>
      <c r="C1476" s="33"/>
      <c r="D1476" s="34"/>
      <c r="E1476" s="33"/>
      <c r="F1476" s="32"/>
      <c r="G1476" s="32"/>
      <c r="H1476" s="32"/>
      <c r="I1476" s="32"/>
      <c r="J1476" s="32"/>
      <c r="K1476" s="32"/>
      <c r="L1476" s="32"/>
      <c r="M1476" s="32"/>
      <c r="N1476" s="32"/>
    </row>
    <row r="1477" spans="2:14">
      <c r="B1477" s="29"/>
      <c r="C1477" s="33"/>
      <c r="D1477" s="34"/>
      <c r="E1477" s="33"/>
      <c r="F1477" s="32"/>
      <c r="G1477" s="32"/>
      <c r="H1477" s="32"/>
      <c r="I1477" s="32"/>
      <c r="J1477" s="32"/>
      <c r="K1477" s="32"/>
      <c r="L1477" s="32"/>
      <c r="M1477" s="32"/>
      <c r="N1477" s="32"/>
    </row>
    <row r="1478" spans="2:14">
      <c r="B1478" s="29"/>
      <c r="C1478" s="33"/>
      <c r="D1478" s="34"/>
      <c r="E1478" s="33"/>
      <c r="F1478" s="32"/>
      <c r="G1478" s="32"/>
      <c r="H1478" s="32"/>
      <c r="I1478" s="32"/>
      <c r="J1478" s="32"/>
      <c r="K1478" s="32"/>
      <c r="L1478" s="32"/>
      <c r="M1478" s="32"/>
      <c r="N1478" s="32"/>
    </row>
    <row r="1479" spans="2:14">
      <c r="B1479" s="29"/>
      <c r="C1479" s="33"/>
      <c r="D1479" s="34"/>
      <c r="E1479" s="33"/>
      <c r="F1479" s="32"/>
      <c r="G1479" s="32"/>
      <c r="H1479" s="32"/>
      <c r="I1479" s="32"/>
      <c r="J1479" s="32"/>
      <c r="K1479" s="32"/>
      <c r="L1479" s="32"/>
      <c r="M1479" s="32"/>
      <c r="N1479" s="32"/>
    </row>
    <row r="1480" spans="2:14">
      <c r="B1480" s="29"/>
      <c r="C1480" s="33"/>
      <c r="D1480" s="34"/>
      <c r="E1480" s="33"/>
      <c r="F1480" s="32"/>
      <c r="G1480" s="32"/>
      <c r="H1480" s="32"/>
      <c r="I1480" s="32"/>
      <c r="J1480" s="32"/>
      <c r="K1480" s="32"/>
      <c r="L1480" s="32"/>
      <c r="M1480" s="32"/>
      <c r="N1480" s="32"/>
    </row>
    <row r="1481" spans="2:14">
      <c r="B1481" s="29"/>
      <c r="C1481" s="33"/>
      <c r="D1481" s="34"/>
      <c r="E1481" s="33"/>
      <c r="F1481" s="32"/>
      <c r="G1481" s="32"/>
      <c r="H1481" s="32"/>
      <c r="I1481" s="32"/>
      <c r="J1481" s="32"/>
      <c r="K1481" s="32"/>
      <c r="L1481" s="32"/>
      <c r="M1481" s="32"/>
      <c r="N1481" s="32"/>
    </row>
    <row r="1482" spans="2:14">
      <c r="B1482" s="29"/>
      <c r="C1482" s="33"/>
      <c r="D1482" s="34"/>
      <c r="E1482" s="33"/>
      <c r="F1482" s="32"/>
      <c r="G1482" s="32"/>
      <c r="H1482" s="32"/>
      <c r="I1482" s="32"/>
      <c r="J1482" s="32"/>
      <c r="K1482" s="32"/>
      <c r="L1482" s="32"/>
      <c r="M1482" s="32"/>
      <c r="N1482" s="32"/>
    </row>
    <row r="1483" spans="2:14">
      <c r="B1483" s="29"/>
      <c r="C1483" s="33"/>
      <c r="D1483" s="34"/>
      <c r="E1483" s="33"/>
      <c r="F1483" s="32"/>
      <c r="G1483" s="32"/>
      <c r="H1483" s="32"/>
      <c r="I1483" s="32"/>
      <c r="J1483" s="32"/>
      <c r="K1483" s="32"/>
      <c r="L1483" s="32"/>
      <c r="M1483" s="32"/>
      <c r="N1483" s="32"/>
    </row>
    <row r="1484" spans="2:14">
      <c r="B1484" s="29"/>
      <c r="C1484" s="33"/>
      <c r="D1484" s="34"/>
      <c r="E1484" s="33"/>
      <c r="F1484" s="32"/>
      <c r="G1484" s="32"/>
      <c r="H1484" s="32"/>
      <c r="I1484" s="32"/>
      <c r="J1484" s="32"/>
      <c r="K1484" s="32"/>
      <c r="L1484" s="32"/>
      <c r="M1484" s="32"/>
      <c r="N1484" s="32"/>
    </row>
    <row r="1485" spans="2:14">
      <c r="B1485" s="29"/>
      <c r="C1485" s="33"/>
      <c r="D1485" s="34"/>
      <c r="E1485" s="33"/>
      <c r="F1485" s="32"/>
      <c r="G1485" s="32"/>
      <c r="H1485" s="32"/>
      <c r="I1485" s="32"/>
      <c r="J1485" s="32"/>
      <c r="K1485" s="32"/>
      <c r="L1485" s="32"/>
      <c r="M1485" s="32"/>
      <c r="N1485" s="32"/>
    </row>
    <row r="1486" spans="2:14">
      <c r="B1486" s="29"/>
      <c r="C1486" s="33"/>
      <c r="D1486" s="34"/>
      <c r="E1486" s="33"/>
      <c r="F1486" s="32"/>
      <c r="G1486" s="32"/>
      <c r="H1486" s="32"/>
      <c r="I1486" s="32"/>
      <c r="J1486" s="32"/>
      <c r="K1486" s="32"/>
      <c r="L1486" s="32"/>
      <c r="M1486" s="32"/>
      <c r="N1486" s="32"/>
    </row>
    <row r="1487" spans="2:14">
      <c r="B1487" s="29"/>
      <c r="C1487" s="33"/>
      <c r="D1487" s="34"/>
      <c r="E1487" s="33"/>
      <c r="F1487" s="32"/>
      <c r="G1487" s="32"/>
      <c r="H1487" s="32"/>
      <c r="I1487" s="32"/>
      <c r="J1487" s="32"/>
      <c r="K1487" s="32"/>
      <c r="L1487" s="32"/>
      <c r="M1487" s="32"/>
      <c r="N1487" s="32"/>
    </row>
    <row r="1488" spans="2:14">
      <c r="B1488" s="29"/>
      <c r="C1488" s="33"/>
      <c r="D1488" s="34"/>
      <c r="E1488" s="33"/>
      <c r="F1488" s="32"/>
      <c r="G1488" s="32"/>
      <c r="H1488" s="32"/>
      <c r="I1488" s="32"/>
      <c r="J1488" s="32"/>
      <c r="K1488" s="32"/>
      <c r="L1488" s="32"/>
      <c r="M1488" s="32"/>
      <c r="N1488" s="32"/>
    </row>
    <row r="1489" spans="2:14">
      <c r="B1489" s="29"/>
      <c r="C1489" s="33"/>
      <c r="D1489" s="34"/>
      <c r="E1489" s="33"/>
      <c r="F1489" s="32"/>
      <c r="G1489" s="32"/>
      <c r="H1489" s="32"/>
      <c r="I1489" s="32"/>
      <c r="J1489" s="32"/>
      <c r="K1489" s="32"/>
      <c r="L1489" s="32"/>
      <c r="M1489" s="32"/>
      <c r="N1489" s="32"/>
    </row>
    <row r="1490" spans="2:14">
      <c r="B1490" s="29"/>
      <c r="C1490" s="33"/>
      <c r="D1490" s="34"/>
      <c r="E1490" s="33"/>
      <c r="F1490" s="32"/>
      <c r="G1490" s="32"/>
      <c r="H1490" s="32"/>
      <c r="I1490" s="32"/>
      <c r="J1490" s="32"/>
      <c r="K1490" s="32"/>
      <c r="L1490" s="32"/>
      <c r="M1490" s="32"/>
      <c r="N1490" s="32"/>
    </row>
    <row r="1491" spans="2:14">
      <c r="B1491" s="29"/>
      <c r="C1491" s="33"/>
      <c r="D1491" s="34"/>
      <c r="E1491" s="33"/>
      <c r="F1491" s="32"/>
      <c r="G1491" s="32"/>
      <c r="H1491" s="32"/>
      <c r="I1491" s="32"/>
      <c r="J1491" s="32"/>
      <c r="K1491" s="32"/>
      <c r="L1491" s="32"/>
      <c r="M1491" s="32"/>
      <c r="N1491" s="32"/>
    </row>
    <row r="1492" spans="2:14">
      <c r="B1492" s="29"/>
      <c r="C1492" s="33"/>
      <c r="D1492" s="34"/>
      <c r="E1492" s="33"/>
      <c r="F1492" s="32"/>
      <c r="G1492" s="32"/>
      <c r="H1492" s="32"/>
      <c r="I1492" s="32"/>
      <c r="J1492" s="32"/>
      <c r="K1492" s="32"/>
      <c r="L1492" s="32"/>
      <c r="M1492" s="32"/>
      <c r="N1492" s="32"/>
    </row>
    <row r="1493" spans="2:14">
      <c r="B1493" s="29"/>
      <c r="C1493" s="33"/>
      <c r="D1493" s="34"/>
      <c r="E1493" s="33"/>
      <c r="F1493" s="32"/>
      <c r="G1493" s="32"/>
      <c r="H1493" s="32"/>
      <c r="I1493" s="32"/>
      <c r="J1493" s="32"/>
      <c r="K1493" s="32"/>
      <c r="L1493" s="32"/>
      <c r="M1493" s="32"/>
      <c r="N1493" s="32"/>
    </row>
    <row r="1494" spans="2:14">
      <c r="B1494" s="29"/>
      <c r="C1494" s="33"/>
      <c r="D1494" s="34"/>
      <c r="E1494" s="33"/>
      <c r="F1494" s="32"/>
      <c r="G1494" s="32"/>
      <c r="H1494" s="32"/>
      <c r="I1494" s="32"/>
      <c r="J1494" s="32"/>
      <c r="K1494" s="32"/>
      <c r="L1494" s="32"/>
      <c r="M1494" s="32"/>
      <c r="N1494" s="32"/>
    </row>
    <row r="1495" spans="2:14">
      <c r="B1495" s="29"/>
      <c r="C1495" s="33"/>
      <c r="D1495" s="34"/>
      <c r="E1495" s="33"/>
      <c r="F1495" s="32"/>
      <c r="G1495" s="32"/>
      <c r="H1495" s="32"/>
      <c r="I1495" s="32"/>
      <c r="J1495" s="32"/>
      <c r="K1495" s="32"/>
      <c r="L1495" s="32"/>
      <c r="M1495" s="32"/>
      <c r="N1495" s="32"/>
    </row>
    <row r="1496" spans="2:14">
      <c r="B1496" s="29"/>
      <c r="C1496" s="33"/>
      <c r="D1496" s="34"/>
      <c r="E1496" s="33"/>
      <c r="F1496" s="32"/>
      <c r="G1496" s="32"/>
      <c r="H1496" s="32"/>
      <c r="I1496" s="32"/>
      <c r="J1496" s="32"/>
      <c r="K1496" s="32"/>
      <c r="L1496" s="32"/>
      <c r="M1496" s="32"/>
      <c r="N1496" s="32"/>
    </row>
    <row r="1497" spans="2:14">
      <c r="B1497" s="29"/>
      <c r="C1497" s="33"/>
      <c r="D1497" s="34"/>
      <c r="E1497" s="33"/>
      <c r="F1497" s="32"/>
      <c r="G1497" s="32"/>
      <c r="H1497" s="32"/>
      <c r="I1497" s="32"/>
      <c r="J1497" s="32"/>
      <c r="K1497" s="32"/>
      <c r="L1497" s="32"/>
      <c r="M1497" s="32"/>
      <c r="N1497" s="32"/>
    </row>
    <row r="1498" spans="2:14">
      <c r="B1498" s="29"/>
      <c r="C1498" s="33"/>
      <c r="D1498" s="34"/>
      <c r="E1498" s="33"/>
      <c r="F1498" s="32"/>
      <c r="G1498" s="32"/>
      <c r="H1498" s="32"/>
      <c r="I1498" s="32"/>
      <c r="J1498" s="32"/>
      <c r="K1498" s="32"/>
      <c r="L1498" s="32"/>
      <c r="M1498" s="32"/>
      <c r="N1498" s="32"/>
    </row>
    <row r="1499" spans="2:14">
      <c r="B1499" s="29"/>
      <c r="C1499" s="33"/>
      <c r="D1499" s="34"/>
      <c r="E1499" s="33"/>
      <c r="F1499" s="32"/>
      <c r="G1499" s="32"/>
      <c r="H1499" s="32"/>
      <c r="I1499" s="32"/>
      <c r="J1499" s="32"/>
      <c r="K1499" s="32"/>
      <c r="L1499" s="32"/>
      <c r="M1499" s="32"/>
      <c r="N1499" s="32"/>
    </row>
    <row r="1500" spans="2:14">
      <c r="B1500" s="29"/>
      <c r="C1500" s="33"/>
      <c r="D1500" s="34"/>
      <c r="E1500" s="33"/>
      <c r="F1500" s="32"/>
      <c r="G1500" s="32"/>
      <c r="H1500" s="32"/>
      <c r="I1500" s="32"/>
      <c r="J1500" s="32"/>
      <c r="K1500" s="32"/>
      <c r="L1500" s="32"/>
      <c r="M1500" s="32"/>
      <c r="N1500" s="32"/>
    </row>
    <row r="1501" spans="2:14">
      <c r="B1501" s="29"/>
      <c r="C1501" s="33"/>
      <c r="D1501" s="34"/>
      <c r="E1501" s="33"/>
      <c r="F1501" s="32"/>
      <c r="G1501" s="32"/>
      <c r="H1501" s="32"/>
      <c r="I1501" s="32"/>
      <c r="J1501" s="32"/>
      <c r="K1501" s="32"/>
      <c r="L1501" s="32"/>
      <c r="M1501" s="32"/>
      <c r="N1501" s="32"/>
    </row>
    <row r="1502" spans="2:14">
      <c r="B1502" s="29"/>
      <c r="C1502" s="33"/>
      <c r="D1502" s="34"/>
      <c r="E1502" s="33"/>
      <c r="F1502" s="32"/>
      <c r="G1502" s="32"/>
      <c r="H1502" s="32"/>
      <c r="I1502" s="32"/>
      <c r="J1502" s="32"/>
      <c r="K1502" s="32"/>
      <c r="L1502" s="32"/>
      <c r="M1502" s="32"/>
      <c r="N1502" s="32"/>
    </row>
    <row r="1503" spans="2:14">
      <c r="B1503" s="29"/>
      <c r="C1503" s="33"/>
      <c r="D1503" s="34"/>
      <c r="E1503" s="33"/>
      <c r="F1503" s="32"/>
      <c r="G1503" s="32"/>
      <c r="H1503" s="32"/>
      <c r="I1503" s="32"/>
      <c r="J1503" s="32"/>
      <c r="K1503" s="32"/>
      <c r="L1503" s="32"/>
      <c r="M1503" s="32"/>
      <c r="N1503" s="32"/>
    </row>
    <row r="1504" spans="2:14">
      <c r="B1504" s="29"/>
      <c r="C1504" s="33"/>
      <c r="D1504" s="34"/>
      <c r="E1504" s="33"/>
      <c r="F1504" s="32"/>
      <c r="G1504" s="32"/>
      <c r="H1504" s="32"/>
      <c r="I1504" s="32"/>
      <c r="J1504" s="32"/>
      <c r="K1504" s="32"/>
      <c r="L1504" s="32"/>
      <c r="M1504" s="32"/>
      <c r="N1504" s="32"/>
    </row>
    <row r="1505" spans="2:14">
      <c r="B1505" s="29"/>
      <c r="C1505" s="33"/>
      <c r="D1505" s="34"/>
      <c r="E1505" s="33"/>
      <c r="F1505" s="32"/>
      <c r="G1505" s="32"/>
      <c r="H1505" s="32"/>
      <c r="I1505" s="32"/>
      <c r="J1505" s="32"/>
      <c r="K1505" s="32"/>
      <c r="L1505" s="32"/>
      <c r="M1505" s="32"/>
      <c r="N1505" s="32"/>
    </row>
    <row r="1506" spans="2:14">
      <c r="B1506" s="29"/>
      <c r="C1506" s="33"/>
      <c r="D1506" s="34"/>
      <c r="E1506" s="33"/>
      <c r="F1506" s="32"/>
      <c r="G1506" s="32"/>
      <c r="H1506" s="32"/>
      <c r="I1506" s="32"/>
      <c r="J1506" s="32"/>
      <c r="K1506" s="32"/>
      <c r="L1506" s="32"/>
      <c r="M1506" s="32"/>
      <c r="N1506" s="32"/>
    </row>
    <row r="1507" spans="2:14">
      <c r="B1507" s="29"/>
      <c r="C1507" s="33"/>
      <c r="D1507" s="34"/>
      <c r="E1507" s="33"/>
      <c r="F1507" s="32"/>
      <c r="G1507" s="32"/>
      <c r="H1507" s="32"/>
      <c r="I1507" s="32"/>
      <c r="J1507" s="32"/>
      <c r="K1507" s="32"/>
      <c r="L1507" s="32"/>
      <c r="M1507" s="32"/>
      <c r="N1507" s="32"/>
    </row>
    <row r="1508" spans="2:14">
      <c r="B1508" s="29"/>
      <c r="C1508" s="33"/>
      <c r="D1508" s="34"/>
      <c r="E1508" s="33"/>
      <c r="F1508" s="32"/>
      <c r="G1508" s="32"/>
      <c r="H1508" s="32"/>
      <c r="I1508" s="32"/>
      <c r="J1508" s="32"/>
      <c r="K1508" s="32"/>
      <c r="L1508" s="32"/>
      <c r="M1508" s="32"/>
      <c r="N1508" s="32"/>
    </row>
    <row r="1509" spans="2:14">
      <c r="B1509" s="29"/>
      <c r="C1509" s="33"/>
      <c r="D1509" s="34"/>
      <c r="E1509" s="33"/>
      <c r="F1509" s="32"/>
      <c r="G1509" s="32"/>
      <c r="H1509" s="32"/>
      <c r="I1509" s="32"/>
      <c r="J1509" s="32"/>
      <c r="K1509" s="32"/>
      <c r="L1509" s="32"/>
      <c r="M1509" s="32"/>
      <c r="N1509" s="32"/>
    </row>
    <row r="1510" spans="2:14">
      <c r="B1510" s="29"/>
      <c r="C1510" s="33"/>
      <c r="D1510" s="34"/>
      <c r="E1510" s="33"/>
      <c r="F1510" s="32"/>
      <c r="G1510" s="32"/>
      <c r="H1510" s="32"/>
      <c r="I1510" s="32"/>
      <c r="J1510" s="32"/>
      <c r="K1510" s="32"/>
      <c r="L1510" s="32"/>
      <c r="M1510" s="32"/>
      <c r="N1510" s="32"/>
    </row>
    <row r="1511" spans="2:14">
      <c r="B1511" s="29"/>
      <c r="C1511" s="33"/>
      <c r="D1511" s="34"/>
      <c r="E1511" s="33"/>
      <c r="F1511" s="32"/>
      <c r="G1511" s="32"/>
      <c r="H1511" s="32"/>
      <c r="I1511" s="32"/>
      <c r="J1511" s="32"/>
      <c r="K1511" s="32"/>
      <c r="L1511" s="32"/>
      <c r="M1511" s="32"/>
      <c r="N1511" s="32"/>
    </row>
    <row r="1512" spans="2:14">
      <c r="B1512" s="29"/>
      <c r="C1512" s="33"/>
      <c r="D1512" s="34"/>
      <c r="E1512" s="33"/>
      <c r="F1512" s="32"/>
      <c r="G1512" s="32"/>
      <c r="H1512" s="32"/>
      <c r="I1512" s="32"/>
      <c r="J1512" s="32"/>
      <c r="K1512" s="32"/>
      <c r="L1512" s="32"/>
      <c r="M1512" s="32"/>
      <c r="N1512" s="32"/>
    </row>
    <row r="1513" spans="2:14">
      <c r="B1513" s="29"/>
      <c r="C1513" s="33"/>
      <c r="D1513" s="34"/>
      <c r="E1513" s="33"/>
      <c r="F1513" s="32"/>
      <c r="G1513" s="32"/>
      <c r="H1513" s="32"/>
      <c r="I1513" s="32"/>
      <c r="J1513" s="32"/>
      <c r="K1513" s="32"/>
      <c r="L1513" s="32"/>
      <c r="M1513" s="32"/>
      <c r="N1513" s="32"/>
    </row>
    <row r="1514" spans="2:14">
      <c r="B1514" s="29"/>
      <c r="C1514" s="33"/>
      <c r="D1514" s="34"/>
      <c r="E1514" s="33"/>
      <c r="F1514" s="32"/>
      <c r="G1514" s="32"/>
      <c r="H1514" s="32"/>
      <c r="I1514" s="32"/>
      <c r="J1514" s="32"/>
      <c r="K1514" s="32"/>
      <c r="L1514" s="32"/>
      <c r="M1514" s="32"/>
      <c r="N1514" s="32"/>
    </row>
    <row r="1515" spans="2:14">
      <c r="B1515" s="29"/>
      <c r="C1515" s="33"/>
      <c r="D1515" s="34"/>
      <c r="E1515" s="33"/>
      <c r="F1515" s="32"/>
      <c r="G1515" s="32"/>
      <c r="H1515" s="32"/>
      <c r="I1515" s="32"/>
      <c r="J1515" s="32"/>
      <c r="K1515" s="32"/>
      <c r="L1515" s="32"/>
      <c r="M1515" s="32"/>
      <c r="N1515" s="32"/>
    </row>
    <row r="1516" spans="2:14">
      <c r="B1516" s="29"/>
      <c r="C1516" s="33"/>
      <c r="D1516" s="34"/>
      <c r="E1516" s="33"/>
      <c r="F1516" s="32"/>
      <c r="G1516" s="32"/>
      <c r="H1516" s="32"/>
      <c r="I1516" s="32"/>
      <c r="J1516" s="32"/>
      <c r="K1516" s="32"/>
      <c r="L1516" s="32"/>
      <c r="M1516" s="32"/>
      <c r="N1516" s="32"/>
    </row>
    <row r="1517" spans="2:14">
      <c r="B1517" s="29"/>
      <c r="C1517" s="33"/>
      <c r="D1517" s="34"/>
      <c r="E1517" s="33"/>
      <c r="F1517" s="32"/>
      <c r="G1517" s="32"/>
      <c r="H1517" s="32"/>
      <c r="I1517" s="32"/>
      <c r="J1517" s="32"/>
      <c r="K1517" s="32"/>
      <c r="L1517" s="32"/>
      <c r="M1517" s="32"/>
      <c r="N1517" s="32"/>
    </row>
    <row r="1518" spans="2:14">
      <c r="B1518" s="29"/>
      <c r="C1518" s="33"/>
      <c r="D1518" s="34"/>
      <c r="E1518" s="33"/>
      <c r="F1518" s="32"/>
      <c r="G1518" s="32"/>
      <c r="H1518" s="32"/>
      <c r="I1518" s="32"/>
      <c r="J1518" s="32"/>
      <c r="K1518" s="32"/>
      <c r="L1518" s="32"/>
      <c r="M1518" s="32"/>
      <c r="N1518" s="32"/>
    </row>
    <row r="1519" spans="2:14">
      <c r="B1519" s="29"/>
      <c r="C1519" s="33"/>
      <c r="D1519" s="34"/>
      <c r="E1519" s="33"/>
      <c r="F1519" s="32"/>
      <c r="G1519" s="32"/>
      <c r="H1519" s="32"/>
      <c r="I1519" s="32"/>
      <c r="J1519" s="32"/>
      <c r="K1519" s="32"/>
      <c r="L1519" s="32"/>
      <c r="M1519" s="32"/>
      <c r="N1519" s="32"/>
    </row>
    <row r="1520" spans="2:14">
      <c r="B1520" s="29"/>
      <c r="C1520" s="33"/>
      <c r="D1520" s="34"/>
      <c r="E1520" s="33"/>
      <c r="F1520" s="32"/>
      <c r="G1520" s="32"/>
      <c r="H1520" s="32"/>
      <c r="I1520" s="32"/>
      <c r="J1520" s="32"/>
      <c r="K1520" s="32"/>
      <c r="L1520" s="32"/>
      <c r="M1520" s="32"/>
      <c r="N1520" s="32"/>
    </row>
    <row r="1521" spans="2:14">
      <c r="B1521" s="29"/>
      <c r="C1521" s="33"/>
      <c r="D1521" s="34"/>
      <c r="E1521" s="33"/>
      <c r="F1521" s="32"/>
      <c r="G1521" s="32"/>
      <c r="H1521" s="32"/>
      <c r="I1521" s="32"/>
      <c r="J1521" s="32"/>
      <c r="K1521" s="32"/>
      <c r="L1521" s="32"/>
      <c r="M1521" s="32"/>
      <c r="N1521" s="32"/>
    </row>
    <row r="1522" spans="2:14">
      <c r="B1522" s="29"/>
      <c r="C1522" s="33"/>
      <c r="D1522" s="34"/>
      <c r="E1522" s="33"/>
      <c r="F1522" s="32"/>
      <c r="G1522" s="32"/>
      <c r="H1522" s="32"/>
      <c r="I1522" s="32"/>
      <c r="J1522" s="32"/>
      <c r="K1522" s="32"/>
      <c r="L1522" s="32"/>
      <c r="M1522" s="32"/>
      <c r="N1522" s="32"/>
    </row>
    <row r="1523" spans="2:14">
      <c r="B1523" s="29"/>
      <c r="C1523" s="33"/>
      <c r="D1523" s="34"/>
      <c r="E1523" s="33"/>
      <c r="F1523" s="32"/>
      <c r="G1523" s="32"/>
      <c r="H1523" s="32"/>
      <c r="I1523" s="32"/>
      <c r="J1523" s="32"/>
      <c r="K1523" s="32"/>
      <c r="L1523" s="32"/>
      <c r="M1523" s="32"/>
      <c r="N1523" s="32"/>
    </row>
    <row r="1524" spans="2:14">
      <c r="B1524" s="29"/>
      <c r="C1524" s="33"/>
      <c r="D1524" s="34"/>
      <c r="E1524" s="33"/>
      <c r="F1524" s="32"/>
      <c r="G1524" s="32"/>
      <c r="H1524" s="32"/>
      <c r="I1524" s="32"/>
      <c r="J1524" s="32"/>
      <c r="K1524" s="32"/>
      <c r="L1524" s="32"/>
      <c r="M1524" s="32"/>
      <c r="N1524" s="32"/>
    </row>
    <row r="1525" spans="2:14">
      <c r="B1525" s="29"/>
      <c r="C1525" s="33"/>
      <c r="D1525" s="34"/>
      <c r="E1525" s="33"/>
      <c r="F1525" s="32"/>
      <c r="G1525" s="32"/>
      <c r="H1525" s="32"/>
      <c r="I1525" s="32"/>
      <c r="J1525" s="32"/>
      <c r="K1525" s="32"/>
      <c r="L1525" s="32"/>
      <c r="M1525" s="32"/>
      <c r="N1525" s="32"/>
    </row>
    <row r="1526" spans="2:14">
      <c r="B1526" s="29"/>
      <c r="C1526" s="33"/>
      <c r="D1526" s="34"/>
      <c r="E1526" s="33"/>
      <c r="F1526" s="32"/>
      <c r="G1526" s="32"/>
      <c r="H1526" s="32"/>
      <c r="I1526" s="32"/>
      <c r="J1526" s="32"/>
      <c r="K1526" s="32"/>
      <c r="L1526" s="32"/>
      <c r="M1526" s="32"/>
      <c r="N1526" s="32"/>
    </row>
    <row r="1527" spans="2:14">
      <c r="B1527" s="29"/>
      <c r="C1527" s="33"/>
      <c r="D1527" s="34"/>
      <c r="E1527" s="33"/>
      <c r="F1527" s="32"/>
      <c r="G1527" s="32"/>
      <c r="H1527" s="32"/>
      <c r="I1527" s="32"/>
      <c r="J1527" s="32"/>
      <c r="K1527" s="32"/>
      <c r="L1527" s="32"/>
      <c r="M1527" s="32"/>
      <c r="N1527" s="32"/>
    </row>
    <row r="1528" spans="2:14">
      <c r="B1528" s="29"/>
      <c r="C1528" s="33"/>
      <c r="D1528" s="34"/>
      <c r="E1528" s="33"/>
      <c r="F1528" s="32"/>
      <c r="G1528" s="32"/>
      <c r="H1528" s="32"/>
      <c r="I1528" s="32"/>
      <c r="J1528" s="32"/>
      <c r="K1528" s="32"/>
      <c r="L1528" s="32"/>
      <c r="M1528" s="32"/>
      <c r="N1528" s="32"/>
    </row>
    <row r="1529" spans="2:14">
      <c r="B1529" s="29"/>
      <c r="C1529" s="33"/>
      <c r="D1529" s="34"/>
      <c r="E1529" s="33"/>
      <c r="F1529" s="32"/>
      <c r="G1529" s="32"/>
      <c r="H1529" s="32"/>
      <c r="I1529" s="32"/>
      <c r="J1529" s="32"/>
      <c r="K1529" s="32"/>
      <c r="L1529" s="32"/>
      <c r="M1529" s="32"/>
      <c r="N1529" s="32"/>
    </row>
    <row r="1530" spans="2:14">
      <c r="B1530" s="29"/>
      <c r="C1530" s="33"/>
      <c r="D1530" s="34"/>
      <c r="E1530" s="33"/>
      <c r="F1530" s="32"/>
      <c r="G1530" s="32"/>
      <c r="H1530" s="32"/>
      <c r="I1530" s="32"/>
      <c r="J1530" s="32"/>
      <c r="K1530" s="32"/>
      <c r="L1530" s="32"/>
      <c r="M1530" s="32"/>
      <c r="N1530" s="32"/>
    </row>
    <row r="1531" spans="2:14">
      <c r="B1531" s="29"/>
      <c r="C1531" s="33"/>
      <c r="D1531" s="34"/>
      <c r="E1531" s="33"/>
      <c r="F1531" s="32"/>
      <c r="G1531" s="32"/>
      <c r="H1531" s="32"/>
      <c r="I1531" s="32"/>
      <c r="J1531" s="32"/>
      <c r="K1531" s="32"/>
      <c r="L1531" s="32"/>
      <c r="M1531" s="32"/>
      <c r="N1531" s="32"/>
    </row>
    <row r="1532" spans="2:14">
      <c r="B1532" s="29"/>
      <c r="C1532" s="33"/>
      <c r="D1532" s="34"/>
      <c r="E1532" s="33"/>
      <c r="F1532" s="32"/>
      <c r="G1532" s="32"/>
      <c r="H1532" s="32"/>
      <c r="I1532" s="32"/>
      <c r="J1532" s="32"/>
      <c r="K1532" s="32"/>
      <c r="L1532" s="32"/>
      <c r="M1532" s="32"/>
      <c r="N1532" s="32"/>
    </row>
    <row r="1533" spans="2:14">
      <c r="B1533" s="29"/>
      <c r="C1533" s="33"/>
      <c r="D1533" s="34"/>
      <c r="E1533" s="33"/>
      <c r="F1533" s="32"/>
      <c r="G1533" s="32"/>
      <c r="H1533" s="32"/>
      <c r="I1533" s="32"/>
      <c r="J1533" s="32"/>
      <c r="K1533" s="32"/>
      <c r="L1533" s="32"/>
      <c r="M1533" s="32"/>
      <c r="N1533" s="32"/>
    </row>
    <row r="1534" spans="2:14">
      <c r="B1534" s="29"/>
      <c r="C1534" s="33"/>
      <c r="D1534" s="34"/>
      <c r="E1534" s="33"/>
      <c r="F1534" s="32"/>
      <c r="G1534" s="32"/>
      <c r="H1534" s="32"/>
      <c r="I1534" s="32"/>
      <c r="J1534" s="32"/>
      <c r="K1534" s="32"/>
      <c r="L1534" s="32"/>
      <c r="M1534" s="32"/>
      <c r="N1534" s="32"/>
    </row>
    <row r="1535" spans="2:14">
      <c r="B1535" s="29"/>
      <c r="C1535" s="33"/>
      <c r="D1535" s="34"/>
      <c r="E1535" s="33"/>
      <c r="F1535" s="32"/>
      <c r="G1535" s="32"/>
      <c r="H1535" s="32"/>
      <c r="I1535" s="32"/>
      <c r="J1535" s="32"/>
      <c r="K1535" s="32"/>
      <c r="L1535" s="32"/>
      <c r="M1535" s="32"/>
      <c r="N1535" s="32"/>
    </row>
    <row r="1536" spans="2:14">
      <c r="B1536" s="29"/>
      <c r="C1536" s="33"/>
      <c r="D1536" s="34"/>
      <c r="E1536" s="33"/>
      <c r="F1536" s="32"/>
      <c r="G1536" s="32"/>
      <c r="H1536" s="32"/>
      <c r="I1536" s="32"/>
      <c r="J1536" s="32"/>
      <c r="K1536" s="32"/>
      <c r="L1536" s="32"/>
      <c r="M1536" s="32"/>
      <c r="N1536" s="32"/>
    </row>
    <row r="1537" spans="2:14">
      <c r="B1537" s="29"/>
      <c r="C1537" s="33"/>
      <c r="D1537" s="34"/>
      <c r="E1537" s="33"/>
      <c r="F1537" s="32"/>
      <c r="G1537" s="32"/>
      <c r="H1537" s="32"/>
      <c r="I1537" s="32"/>
      <c r="J1537" s="32"/>
      <c r="K1537" s="32"/>
      <c r="L1537" s="32"/>
      <c r="M1537" s="32"/>
      <c r="N1537" s="32"/>
    </row>
    <row r="1538" spans="2:14">
      <c r="B1538" s="29"/>
      <c r="C1538" s="33"/>
      <c r="D1538" s="34"/>
      <c r="E1538" s="33"/>
      <c r="F1538" s="32"/>
      <c r="G1538" s="32"/>
      <c r="H1538" s="32"/>
      <c r="I1538" s="32"/>
      <c r="J1538" s="32"/>
      <c r="K1538" s="32"/>
      <c r="L1538" s="32"/>
      <c r="M1538" s="32"/>
      <c r="N1538" s="32"/>
    </row>
    <row r="1539" spans="2:14">
      <c r="B1539" s="29"/>
      <c r="C1539" s="33"/>
      <c r="D1539" s="34"/>
      <c r="E1539" s="33"/>
      <c r="F1539" s="32"/>
      <c r="G1539" s="32"/>
      <c r="H1539" s="32"/>
      <c r="I1539" s="32"/>
      <c r="J1539" s="32"/>
      <c r="K1539" s="32"/>
      <c r="L1539" s="32"/>
      <c r="M1539" s="32"/>
      <c r="N1539" s="32"/>
    </row>
    <row r="1540" spans="2:14">
      <c r="B1540" s="29"/>
      <c r="C1540" s="33"/>
      <c r="D1540" s="34"/>
      <c r="E1540" s="33"/>
      <c r="F1540" s="32"/>
      <c r="G1540" s="32"/>
      <c r="H1540" s="32"/>
      <c r="I1540" s="32"/>
      <c r="J1540" s="32"/>
      <c r="K1540" s="32"/>
      <c r="L1540" s="32"/>
      <c r="M1540" s="32"/>
      <c r="N1540" s="32"/>
    </row>
    <row r="1541" spans="2:14">
      <c r="B1541" s="29"/>
      <c r="C1541" s="33"/>
      <c r="D1541" s="34"/>
      <c r="E1541" s="33"/>
      <c r="F1541" s="32"/>
      <c r="G1541" s="32"/>
      <c r="H1541" s="32"/>
      <c r="I1541" s="32"/>
      <c r="J1541" s="32"/>
      <c r="K1541" s="32"/>
      <c r="L1541" s="32"/>
      <c r="M1541" s="32"/>
      <c r="N1541" s="32"/>
    </row>
    <row r="1542" spans="2:14">
      <c r="B1542" s="29"/>
      <c r="C1542" s="33"/>
      <c r="D1542" s="34"/>
      <c r="E1542" s="33"/>
      <c r="F1542" s="32"/>
      <c r="G1542" s="32"/>
      <c r="H1542" s="32"/>
      <c r="I1542" s="32"/>
      <c r="J1542" s="32"/>
      <c r="K1542" s="32"/>
      <c r="L1542" s="32"/>
      <c r="M1542" s="32"/>
      <c r="N1542" s="32"/>
    </row>
    <row r="1543" spans="2:14">
      <c r="B1543" s="29"/>
      <c r="C1543" s="33"/>
      <c r="D1543" s="34"/>
      <c r="E1543" s="33"/>
      <c r="F1543" s="32"/>
      <c r="G1543" s="32"/>
      <c r="H1543" s="32"/>
      <c r="I1543" s="32"/>
      <c r="J1543" s="32"/>
      <c r="K1543" s="32"/>
      <c r="L1543" s="32"/>
      <c r="M1543" s="32"/>
      <c r="N1543" s="32"/>
    </row>
    <row r="1544" spans="2:14">
      <c r="B1544" s="29"/>
      <c r="C1544" s="33"/>
      <c r="D1544" s="34"/>
      <c r="E1544" s="33"/>
      <c r="F1544" s="32"/>
      <c r="G1544" s="32"/>
      <c r="H1544" s="32"/>
      <c r="I1544" s="32"/>
      <c r="J1544" s="32"/>
      <c r="K1544" s="32"/>
      <c r="L1544" s="32"/>
      <c r="M1544" s="32"/>
      <c r="N1544" s="32"/>
    </row>
    <row r="1545" spans="2:14">
      <c r="B1545" s="29"/>
      <c r="C1545" s="33"/>
      <c r="D1545" s="34"/>
      <c r="E1545" s="33"/>
      <c r="F1545" s="32"/>
      <c r="G1545" s="32"/>
      <c r="H1545" s="32"/>
      <c r="I1545" s="32"/>
      <c r="J1545" s="32"/>
      <c r="K1545" s="32"/>
      <c r="L1545" s="32"/>
      <c r="M1545" s="32"/>
      <c r="N1545" s="32"/>
    </row>
    <row r="1546" spans="2:14">
      <c r="B1546" s="29"/>
      <c r="C1546" s="33"/>
      <c r="D1546" s="34"/>
      <c r="E1546" s="33"/>
      <c r="F1546" s="32"/>
      <c r="G1546" s="32"/>
      <c r="H1546" s="32"/>
      <c r="I1546" s="32"/>
      <c r="J1546" s="32"/>
      <c r="K1546" s="32"/>
      <c r="L1546" s="32"/>
      <c r="M1546" s="32"/>
      <c r="N1546" s="32"/>
    </row>
    <row r="1547" spans="2:14">
      <c r="B1547" s="29"/>
      <c r="C1547" s="33"/>
      <c r="D1547" s="34"/>
      <c r="E1547" s="33"/>
      <c r="F1547" s="32"/>
      <c r="G1547" s="32"/>
      <c r="H1547" s="32"/>
      <c r="I1547" s="32"/>
      <c r="J1547" s="32"/>
      <c r="K1547" s="32"/>
      <c r="L1547" s="32"/>
      <c r="M1547" s="32"/>
      <c r="N1547" s="32"/>
    </row>
    <row r="1548" spans="2:14">
      <c r="B1548" s="29"/>
      <c r="C1548" s="33"/>
      <c r="D1548" s="34"/>
      <c r="E1548" s="33"/>
      <c r="F1548" s="32"/>
      <c r="G1548" s="32"/>
      <c r="H1548" s="32"/>
      <c r="I1548" s="32"/>
      <c r="J1548" s="32"/>
      <c r="K1548" s="32"/>
      <c r="L1548" s="32"/>
      <c r="M1548" s="32"/>
      <c r="N1548" s="32"/>
    </row>
    <row r="1549" spans="2:14">
      <c r="B1549" s="29"/>
      <c r="C1549" s="33"/>
      <c r="D1549" s="34"/>
      <c r="E1549" s="33"/>
      <c r="F1549" s="32"/>
      <c r="G1549" s="32"/>
      <c r="H1549" s="32"/>
      <c r="I1549" s="32"/>
      <c r="J1549" s="32"/>
      <c r="K1549" s="32"/>
      <c r="L1549" s="32"/>
      <c r="M1549" s="32"/>
      <c r="N1549" s="32"/>
    </row>
    <row r="1550" spans="2:14">
      <c r="B1550" s="29"/>
      <c r="C1550" s="33"/>
      <c r="D1550" s="34"/>
      <c r="E1550" s="33"/>
      <c r="F1550" s="32"/>
      <c r="G1550" s="32"/>
      <c r="H1550" s="32"/>
      <c r="I1550" s="32"/>
      <c r="J1550" s="32"/>
      <c r="K1550" s="32"/>
      <c r="L1550" s="32"/>
      <c r="M1550" s="32"/>
      <c r="N1550" s="32"/>
    </row>
    <row r="1551" spans="2:14">
      <c r="B1551" s="29"/>
      <c r="C1551" s="33"/>
      <c r="D1551" s="34"/>
      <c r="E1551" s="33"/>
      <c r="F1551" s="32"/>
      <c r="G1551" s="32"/>
      <c r="H1551" s="32"/>
      <c r="I1551" s="32"/>
      <c r="J1551" s="32"/>
      <c r="K1551" s="32"/>
      <c r="L1551" s="32"/>
      <c r="M1551" s="32"/>
      <c r="N1551" s="32"/>
    </row>
    <row r="1552" spans="2:14">
      <c r="B1552" s="29"/>
      <c r="C1552" s="33"/>
      <c r="D1552" s="34"/>
      <c r="E1552" s="33"/>
      <c r="F1552" s="32"/>
      <c r="G1552" s="32"/>
      <c r="H1552" s="32"/>
      <c r="I1552" s="32"/>
      <c r="J1552" s="32"/>
      <c r="K1552" s="32"/>
      <c r="L1552" s="32"/>
      <c r="M1552" s="32"/>
      <c r="N1552" s="32"/>
    </row>
    <row r="1553" spans="2:14">
      <c r="B1553" s="29"/>
      <c r="C1553" s="33"/>
      <c r="D1553" s="34"/>
      <c r="E1553" s="33"/>
      <c r="F1553" s="32"/>
      <c r="G1553" s="32"/>
      <c r="H1553" s="32"/>
      <c r="I1553" s="32"/>
      <c r="J1553" s="32"/>
      <c r="K1553" s="32"/>
      <c r="L1553" s="32"/>
      <c r="M1553" s="32"/>
      <c r="N1553" s="32"/>
    </row>
    <row r="1554" spans="2:14">
      <c r="B1554" s="29"/>
      <c r="C1554" s="33"/>
      <c r="D1554" s="34"/>
      <c r="E1554" s="33"/>
      <c r="F1554" s="32"/>
      <c r="G1554" s="32"/>
      <c r="H1554" s="32"/>
      <c r="I1554" s="32"/>
      <c r="J1554" s="32"/>
      <c r="K1554" s="32"/>
      <c r="L1554" s="32"/>
      <c r="M1554" s="32"/>
      <c r="N1554" s="32"/>
    </row>
    <row r="1555" spans="2:14">
      <c r="B1555" s="29"/>
      <c r="C1555" s="33"/>
      <c r="D1555" s="34"/>
      <c r="E1555" s="33"/>
      <c r="F1555" s="32"/>
      <c r="G1555" s="32"/>
      <c r="H1555" s="32"/>
      <c r="I1555" s="32"/>
      <c r="J1555" s="32"/>
      <c r="K1555" s="32"/>
      <c r="L1555" s="32"/>
      <c r="M1555" s="32"/>
      <c r="N1555" s="32"/>
    </row>
    <row r="1556" spans="2:14">
      <c r="B1556" s="29"/>
      <c r="C1556" s="33"/>
      <c r="D1556" s="34"/>
      <c r="E1556" s="33"/>
      <c r="F1556" s="32"/>
      <c r="G1556" s="32"/>
      <c r="H1556" s="32"/>
      <c r="I1556" s="32"/>
      <c r="J1556" s="32"/>
      <c r="K1556" s="32"/>
      <c r="L1556" s="32"/>
      <c r="M1556" s="32"/>
      <c r="N1556" s="32"/>
    </row>
    <row r="1557" spans="2:14">
      <c r="B1557" s="29"/>
      <c r="C1557" s="33"/>
      <c r="D1557" s="34"/>
      <c r="E1557" s="33"/>
      <c r="F1557" s="32"/>
      <c r="G1557" s="32"/>
      <c r="H1557" s="32"/>
      <c r="I1557" s="32"/>
      <c r="J1557" s="32"/>
      <c r="K1557" s="32"/>
      <c r="L1557" s="32"/>
      <c r="M1557" s="32"/>
      <c r="N1557" s="32"/>
    </row>
    <row r="1558" spans="2:14">
      <c r="B1558" s="29"/>
      <c r="C1558" s="33"/>
      <c r="D1558" s="34"/>
      <c r="E1558" s="33"/>
      <c r="F1558" s="32"/>
      <c r="G1558" s="32"/>
      <c r="H1558" s="32"/>
      <c r="I1558" s="32"/>
      <c r="J1558" s="32"/>
      <c r="K1558" s="32"/>
      <c r="L1558" s="32"/>
      <c r="M1558" s="32"/>
      <c r="N1558" s="32"/>
    </row>
    <row r="1559" spans="2:14">
      <c r="B1559" s="29"/>
      <c r="C1559" s="33"/>
      <c r="D1559" s="34"/>
      <c r="E1559" s="33"/>
      <c r="F1559" s="32"/>
      <c r="G1559" s="32"/>
      <c r="H1559" s="32"/>
      <c r="I1559" s="32"/>
      <c r="J1559" s="32"/>
      <c r="K1559" s="32"/>
      <c r="L1559" s="32"/>
      <c r="M1559" s="32"/>
      <c r="N1559" s="32"/>
    </row>
    <row r="1560" spans="2:14">
      <c r="B1560" s="29"/>
      <c r="C1560" s="33"/>
      <c r="D1560" s="34"/>
      <c r="E1560" s="33"/>
      <c r="F1560" s="32"/>
      <c r="G1560" s="32"/>
      <c r="H1560" s="32"/>
      <c r="I1560" s="32"/>
      <c r="J1560" s="32"/>
      <c r="K1560" s="32"/>
      <c r="L1560" s="32"/>
      <c r="M1560" s="32"/>
      <c r="N1560" s="32"/>
    </row>
    <row r="1561" spans="2:14">
      <c r="B1561" s="29"/>
      <c r="C1561" s="33"/>
      <c r="D1561" s="34"/>
      <c r="E1561" s="33"/>
      <c r="F1561" s="32"/>
      <c r="G1561" s="32"/>
      <c r="H1561" s="32"/>
      <c r="I1561" s="32"/>
      <c r="J1561" s="32"/>
      <c r="K1561" s="32"/>
      <c r="L1561" s="32"/>
      <c r="M1561" s="32"/>
      <c r="N1561" s="32"/>
    </row>
    <row r="1562" spans="2:14">
      <c r="B1562" s="29"/>
      <c r="C1562" s="33"/>
      <c r="D1562" s="34"/>
      <c r="E1562" s="33"/>
      <c r="F1562" s="32"/>
      <c r="G1562" s="32"/>
      <c r="H1562" s="32"/>
      <c r="I1562" s="32"/>
      <c r="J1562" s="32"/>
      <c r="K1562" s="32"/>
      <c r="L1562" s="32"/>
      <c r="M1562" s="32"/>
      <c r="N1562" s="32"/>
    </row>
    <row r="1563" spans="2:14">
      <c r="B1563" s="29"/>
      <c r="C1563" s="33"/>
      <c r="D1563" s="34"/>
      <c r="E1563" s="33"/>
      <c r="F1563" s="32"/>
      <c r="G1563" s="32"/>
      <c r="H1563" s="32"/>
      <c r="I1563" s="32"/>
      <c r="J1563" s="32"/>
      <c r="K1563" s="32"/>
      <c r="L1563" s="32"/>
      <c r="M1563" s="32"/>
      <c r="N1563" s="32"/>
    </row>
    <row r="1564" spans="2:14">
      <c r="B1564" s="29"/>
      <c r="C1564" s="33"/>
      <c r="D1564" s="34"/>
      <c r="E1564" s="33"/>
      <c r="F1564" s="32"/>
      <c r="G1564" s="32"/>
      <c r="H1564" s="32"/>
      <c r="I1564" s="32"/>
      <c r="J1564" s="32"/>
      <c r="K1564" s="32"/>
      <c r="L1564" s="32"/>
      <c r="M1564" s="32"/>
      <c r="N1564" s="32"/>
    </row>
    <row r="1565" spans="2:14">
      <c r="B1565" s="29"/>
      <c r="C1565" s="33"/>
      <c r="D1565" s="34"/>
      <c r="E1565" s="33"/>
      <c r="F1565" s="32"/>
      <c r="G1565" s="32"/>
      <c r="H1565" s="32"/>
      <c r="I1565" s="32"/>
      <c r="J1565" s="32"/>
      <c r="K1565" s="32"/>
      <c r="L1565" s="32"/>
      <c r="M1565" s="32"/>
      <c r="N1565" s="32"/>
    </row>
    <row r="1566" spans="2:14">
      <c r="B1566" s="29"/>
      <c r="C1566" s="33"/>
      <c r="D1566" s="34"/>
      <c r="E1566" s="33"/>
      <c r="F1566" s="32"/>
      <c r="G1566" s="32"/>
      <c r="H1566" s="32"/>
      <c r="I1566" s="32"/>
      <c r="J1566" s="32"/>
      <c r="K1566" s="32"/>
      <c r="L1566" s="32"/>
      <c r="M1566" s="32"/>
      <c r="N1566" s="32"/>
    </row>
    <row r="1567" spans="2:14">
      <c r="B1567" s="29"/>
      <c r="C1567" s="33"/>
      <c r="D1567" s="34"/>
      <c r="E1567" s="33"/>
      <c r="F1567" s="32"/>
      <c r="G1567" s="32"/>
      <c r="H1567" s="32"/>
      <c r="I1567" s="32"/>
      <c r="J1567" s="32"/>
      <c r="K1567" s="32"/>
      <c r="L1567" s="32"/>
      <c r="M1567" s="32"/>
      <c r="N1567" s="32"/>
    </row>
    <row r="1568" spans="2:14">
      <c r="B1568" s="29"/>
      <c r="C1568" s="33"/>
      <c r="D1568" s="34"/>
      <c r="E1568" s="33"/>
      <c r="F1568" s="32"/>
      <c r="G1568" s="32"/>
      <c r="H1568" s="32"/>
      <c r="I1568" s="32"/>
      <c r="J1568" s="32"/>
      <c r="K1568" s="32"/>
      <c r="L1568" s="32"/>
      <c r="M1568" s="32"/>
      <c r="N1568" s="32"/>
    </row>
    <row r="1569" spans="2:14">
      <c r="B1569" s="29"/>
      <c r="C1569" s="33"/>
      <c r="D1569" s="34"/>
      <c r="E1569" s="33"/>
      <c r="F1569" s="32"/>
      <c r="G1569" s="32"/>
      <c r="H1569" s="32"/>
      <c r="I1569" s="32"/>
      <c r="J1569" s="32"/>
      <c r="K1569" s="32"/>
      <c r="L1569" s="32"/>
      <c r="M1569" s="32"/>
      <c r="N1569" s="32"/>
    </row>
    <row r="1570" spans="2:14">
      <c r="B1570" s="29"/>
      <c r="C1570" s="33"/>
      <c r="D1570" s="34"/>
      <c r="E1570" s="33"/>
      <c r="F1570" s="32"/>
      <c r="G1570" s="32"/>
      <c r="H1570" s="32"/>
      <c r="I1570" s="32"/>
      <c r="J1570" s="32"/>
      <c r="K1570" s="32"/>
      <c r="L1570" s="32"/>
      <c r="M1570" s="32"/>
      <c r="N1570" s="32"/>
    </row>
    <row r="1571" spans="2:14">
      <c r="B1571" s="29"/>
      <c r="C1571" s="33"/>
      <c r="D1571" s="34"/>
      <c r="E1571" s="33"/>
      <c r="F1571" s="32"/>
      <c r="G1571" s="32"/>
      <c r="H1571" s="32"/>
      <c r="I1571" s="32"/>
      <c r="J1571" s="32"/>
      <c r="K1571" s="32"/>
      <c r="L1571" s="32"/>
      <c r="M1571" s="32"/>
      <c r="N1571" s="32"/>
    </row>
    <row r="1572" spans="2:14">
      <c r="B1572" s="29"/>
      <c r="C1572" s="33"/>
      <c r="D1572" s="34"/>
      <c r="E1572" s="33"/>
      <c r="F1572" s="32"/>
      <c r="G1572" s="32"/>
      <c r="H1572" s="32"/>
      <c r="I1572" s="32"/>
      <c r="J1572" s="32"/>
      <c r="K1572" s="32"/>
      <c r="L1572" s="32"/>
      <c r="M1572" s="32"/>
      <c r="N1572" s="32"/>
    </row>
    <row r="1573" spans="2:14">
      <c r="B1573" s="29"/>
      <c r="C1573" s="33"/>
      <c r="D1573" s="34"/>
      <c r="E1573" s="33"/>
      <c r="F1573" s="32"/>
      <c r="G1573" s="32"/>
      <c r="H1573" s="32"/>
      <c r="I1573" s="32"/>
      <c r="J1573" s="32"/>
      <c r="K1573" s="32"/>
      <c r="L1573" s="32"/>
      <c r="M1573" s="32"/>
      <c r="N1573" s="32"/>
    </row>
    <row r="1574" spans="2:14">
      <c r="B1574" s="29"/>
      <c r="C1574" s="33"/>
      <c r="D1574" s="34"/>
      <c r="E1574" s="33"/>
      <c r="F1574" s="32"/>
      <c r="G1574" s="32"/>
      <c r="H1574" s="32"/>
      <c r="I1574" s="32"/>
      <c r="J1574" s="32"/>
      <c r="K1574" s="32"/>
      <c r="L1574" s="32"/>
      <c r="M1574" s="32"/>
      <c r="N1574" s="32"/>
    </row>
    <row r="1575" spans="2:14">
      <c r="B1575" s="29"/>
      <c r="C1575" s="33"/>
      <c r="D1575" s="34"/>
      <c r="E1575" s="33"/>
      <c r="F1575" s="32"/>
      <c r="G1575" s="32"/>
      <c r="H1575" s="32"/>
      <c r="I1575" s="32"/>
      <c r="J1575" s="32"/>
      <c r="K1575" s="32"/>
      <c r="L1575" s="32"/>
      <c r="M1575" s="32"/>
      <c r="N1575" s="32"/>
    </row>
    <row r="1576" spans="2:14">
      <c r="B1576" s="29"/>
      <c r="C1576" s="33"/>
      <c r="D1576" s="34"/>
      <c r="E1576" s="33"/>
      <c r="F1576" s="32"/>
      <c r="G1576" s="32"/>
      <c r="H1576" s="32"/>
      <c r="I1576" s="32"/>
      <c r="J1576" s="32"/>
      <c r="K1576" s="32"/>
      <c r="L1576" s="32"/>
      <c r="M1576" s="32"/>
      <c r="N1576" s="32"/>
    </row>
    <row r="1577" spans="2:14">
      <c r="B1577" s="29"/>
      <c r="C1577" s="33"/>
      <c r="D1577" s="34"/>
      <c r="E1577" s="33"/>
      <c r="F1577" s="32"/>
      <c r="G1577" s="32"/>
      <c r="H1577" s="32"/>
      <c r="I1577" s="32"/>
      <c r="J1577" s="32"/>
      <c r="K1577" s="32"/>
      <c r="L1577" s="32"/>
      <c r="M1577" s="32"/>
      <c r="N1577" s="32"/>
    </row>
    <row r="1578" spans="2:14">
      <c r="B1578" s="29"/>
      <c r="C1578" s="33"/>
      <c r="D1578" s="34"/>
      <c r="E1578" s="33"/>
      <c r="F1578" s="32"/>
      <c r="G1578" s="32"/>
      <c r="H1578" s="32"/>
      <c r="I1578" s="32"/>
      <c r="J1578" s="32"/>
      <c r="K1578" s="32"/>
      <c r="L1578" s="32"/>
      <c r="M1578" s="32"/>
      <c r="N1578" s="32"/>
    </row>
    <row r="1579" spans="2:14">
      <c r="B1579" s="29"/>
      <c r="C1579" s="33"/>
      <c r="D1579" s="34"/>
      <c r="E1579" s="33"/>
      <c r="F1579" s="32"/>
      <c r="G1579" s="32"/>
      <c r="H1579" s="32"/>
      <c r="I1579" s="32"/>
      <c r="J1579" s="32"/>
      <c r="K1579" s="32"/>
      <c r="L1579" s="32"/>
      <c r="M1579" s="32"/>
      <c r="N1579" s="32"/>
    </row>
    <row r="1580" spans="2:14">
      <c r="B1580" s="29"/>
      <c r="C1580" s="33"/>
      <c r="D1580" s="34"/>
      <c r="E1580" s="33"/>
      <c r="F1580" s="32"/>
      <c r="G1580" s="32"/>
      <c r="H1580" s="32"/>
      <c r="I1580" s="32"/>
      <c r="J1580" s="32"/>
      <c r="K1580" s="32"/>
      <c r="L1580" s="32"/>
      <c r="M1580" s="32"/>
      <c r="N1580" s="32"/>
    </row>
    <row r="1581" spans="2:14">
      <c r="B1581" s="29"/>
      <c r="C1581" s="33"/>
      <c r="D1581" s="34"/>
      <c r="E1581" s="33"/>
      <c r="F1581" s="32"/>
      <c r="G1581" s="32"/>
      <c r="H1581" s="32"/>
      <c r="I1581" s="32"/>
      <c r="J1581" s="32"/>
      <c r="K1581" s="32"/>
      <c r="L1581" s="32"/>
      <c r="M1581" s="32"/>
      <c r="N1581" s="32"/>
    </row>
    <row r="1582" spans="2:14">
      <c r="B1582" s="29"/>
      <c r="C1582" s="33"/>
      <c r="D1582" s="34"/>
      <c r="E1582" s="33"/>
      <c r="F1582" s="32"/>
      <c r="G1582" s="32"/>
      <c r="H1582" s="32"/>
      <c r="I1582" s="32"/>
      <c r="J1582" s="32"/>
      <c r="K1582" s="32"/>
      <c r="L1582" s="32"/>
      <c r="M1582" s="32"/>
      <c r="N1582" s="32"/>
    </row>
    <row r="1583" spans="2:14">
      <c r="B1583" s="29"/>
      <c r="C1583" s="33"/>
      <c r="D1583" s="34"/>
      <c r="E1583" s="33"/>
      <c r="F1583" s="32"/>
      <c r="G1583" s="32"/>
      <c r="H1583" s="32"/>
      <c r="I1583" s="32"/>
      <c r="J1583" s="32"/>
      <c r="K1583" s="32"/>
      <c r="L1583" s="32"/>
      <c r="M1583" s="32"/>
      <c r="N1583" s="32"/>
    </row>
    <row r="1584" spans="2:14">
      <c r="B1584" s="29"/>
      <c r="C1584" s="33"/>
      <c r="D1584" s="34"/>
      <c r="E1584" s="33"/>
      <c r="F1584" s="32"/>
      <c r="G1584" s="32"/>
      <c r="H1584" s="32"/>
      <c r="I1584" s="32"/>
      <c r="J1584" s="32"/>
      <c r="K1584" s="32"/>
      <c r="L1584" s="32"/>
      <c r="M1584" s="32"/>
      <c r="N1584" s="32"/>
    </row>
    <row r="1585" spans="2:14">
      <c r="B1585" s="29"/>
      <c r="C1585" s="33"/>
      <c r="D1585" s="34"/>
      <c r="E1585" s="33"/>
      <c r="F1585" s="32"/>
      <c r="G1585" s="32"/>
      <c r="H1585" s="32"/>
      <c r="I1585" s="32"/>
      <c r="J1585" s="32"/>
      <c r="K1585" s="32"/>
      <c r="L1585" s="32"/>
      <c r="M1585" s="32"/>
      <c r="N1585" s="32"/>
    </row>
    <row r="1586" spans="2:14">
      <c r="B1586" s="29"/>
      <c r="C1586" s="33"/>
      <c r="D1586" s="34"/>
      <c r="E1586" s="33"/>
      <c r="F1586" s="32"/>
      <c r="G1586" s="32"/>
      <c r="H1586" s="32"/>
      <c r="I1586" s="32"/>
      <c r="J1586" s="32"/>
      <c r="K1586" s="32"/>
      <c r="L1586" s="32"/>
      <c r="M1586" s="32"/>
      <c r="N1586" s="32"/>
    </row>
    <row r="1587" spans="2:14">
      <c r="B1587" s="29"/>
      <c r="C1587" s="33"/>
      <c r="D1587" s="34"/>
      <c r="E1587" s="33"/>
      <c r="F1587" s="32"/>
      <c r="G1587" s="32"/>
      <c r="H1587" s="32"/>
      <c r="I1587" s="32"/>
      <c r="J1587" s="32"/>
      <c r="K1587" s="32"/>
      <c r="L1587" s="32"/>
      <c r="M1587" s="32"/>
      <c r="N1587" s="32"/>
    </row>
    <row r="1588" spans="2:14">
      <c r="B1588" s="29"/>
      <c r="C1588" s="33"/>
      <c r="D1588" s="34"/>
      <c r="E1588" s="33"/>
      <c r="F1588" s="32"/>
      <c r="G1588" s="32"/>
      <c r="H1588" s="32"/>
      <c r="I1588" s="32"/>
      <c r="J1588" s="32"/>
      <c r="K1588" s="32"/>
      <c r="L1588" s="32"/>
      <c r="M1588" s="32"/>
      <c r="N1588" s="32"/>
    </row>
    <row r="1589" spans="2:14">
      <c r="B1589" s="29"/>
      <c r="C1589" s="33"/>
      <c r="D1589" s="34"/>
      <c r="E1589" s="33"/>
      <c r="F1589" s="32"/>
      <c r="G1589" s="32"/>
      <c r="H1589" s="32"/>
      <c r="I1589" s="32"/>
      <c r="J1589" s="32"/>
      <c r="K1589" s="32"/>
      <c r="L1589" s="32"/>
      <c r="M1589" s="32"/>
      <c r="N1589" s="32"/>
    </row>
    <row r="1590" spans="2:14">
      <c r="B1590" s="29"/>
      <c r="C1590" s="33"/>
      <c r="D1590" s="34"/>
      <c r="E1590" s="33"/>
      <c r="F1590" s="32"/>
      <c r="G1590" s="32"/>
      <c r="H1590" s="32"/>
      <c r="I1590" s="32"/>
      <c r="J1590" s="32"/>
      <c r="K1590" s="32"/>
      <c r="L1590" s="32"/>
      <c r="M1590" s="32"/>
      <c r="N1590" s="32"/>
    </row>
    <row r="1591" spans="2:14">
      <c r="B1591" s="29"/>
      <c r="C1591" s="33"/>
      <c r="D1591" s="34"/>
      <c r="E1591" s="33"/>
      <c r="F1591" s="32"/>
      <c r="G1591" s="32"/>
      <c r="H1591" s="32"/>
      <c r="I1591" s="32"/>
      <c r="J1591" s="32"/>
      <c r="K1591" s="32"/>
      <c r="L1591" s="32"/>
      <c r="M1591" s="32"/>
      <c r="N1591" s="32"/>
    </row>
    <row r="1592" spans="2:14">
      <c r="B1592" s="29"/>
      <c r="C1592" s="33"/>
      <c r="D1592" s="34"/>
      <c r="E1592" s="33"/>
      <c r="F1592" s="32"/>
      <c r="G1592" s="32"/>
      <c r="H1592" s="32"/>
      <c r="I1592" s="32"/>
      <c r="J1592" s="32"/>
      <c r="K1592" s="32"/>
      <c r="L1592" s="32"/>
      <c r="M1592" s="32"/>
      <c r="N1592" s="32"/>
    </row>
    <row r="1593" spans="2:14">
      <c r="B1593" s="29"/>
      <c r="C1593" s="33"/>
      <c r="D1593" s="34"/>
      <c r="E1593" s="33"/>
      <c r="F1593" s="32"/>
      <c r="G1593" s="32"/>
      <c r="H1593" s="32"/>
      <c r="I1593" s="32"/>
      <c r="J1593" s="32"/>
      <c r="K1593" s="32"/>
      <c r="L1593" s="32"/>
      <c r="M1593" s="32"/>
      <c r="N1593" s="32"/>
    </row>
    <row r="1594" spans="2:14">
      <c r="B1594" s="29"/>
      <c r="C1594" s="33"/>
      <c r="D1594" s="34"/>
      <c r="E1594" s="33"/>
      <c r="F1594" s="32"/>
      <c r="G1594" s="32"/>
      <c r="H1594" s="32"/>
      <c r="I1594" s="32"/>
      <c r="J1594" s="32"/>
      <c r="K1594" s="32"/>
      <c r="L1594" s="32"/>
      <c r="M1594" s="32"/>
      <c r="N1594" s="32"/>
    </row>
    <row r="1595" spans="2:14">
      <c r="B1595" s="29"/>
      <c r="C1595" s="33"/>
      <c r="D1595" s="34"/>
      <c r="E1595" s="33"/>
      <c r="F1595" s="32"/>
      <c r="G1595" s="32"/>
      <c r="H1595" s="32"/>
      <c r="I1595" s="32"/>
      <c r="J1595" s="32"/>
      <c r="K1595" s="32"/>
      <c r="L1595" s="32"/>
      <c r="M1595" s="32"/>
      <c r="N1595" s="32"/>
    </row>
    <row r="1596" spans="2:14">
      <c r="B1596" s="29"/>
      <c r="C1596" s="33"/>
      <c r="D1596" s="34"/>
      <c r="E1596" s="33"/>
      <c r="F1596" s="32"/>
      <c r="G1596" s="32"/>
      <c r="H1596" s="32"/>
      <c r="I1596" s="32"/>
      <c r="J1596" s="32"/>
      <c r="K1596" s="32"/>
      <c r="L1596" s="32"/>
      <c r="M1596" s="32"/>
      <c r="N1596" s="32"/>
    </row>
    <row r="1597" spans="2:14">
      <c r="B1597" s="29"/>
      <c r="C1597" s="33"/>
      <c r="D1597" s="34"/>
      <c r="E1597" s="33"/>
      <c r="F1597" s="32"/>
      <c r="G1597" s="32"/>
      <c r="H1597" s="32"/>
      <c r="I1597" s="32"/>
      <c r="J1597" s="32"/>
      <c r="K1597" s="32"/>
      <c r="L1597" s="32"/>
      <c r="M1597" s="32"/>
      <c r="N1597" s="32"/>
    </row>
    <row r="1598" spans="2:14">
      <c r="B1598" s="29"/>
      <c r="C1598" s="33"/>
      <c r="D1598" s="34"/>
      <c r="E1598" s="33"/>
      <c r="F1598" s="32"/>
      <c r="G1598" s="32"/>
      <c r="H1598" s="32"/>
      <c r="I1598" s="32"/>
      <c r="J1598" s="32"/>
      <c r="K1598" s="32"/>
      <c r="L1598" s="32"/>
      <c r="M1598" s="32"/>
      <c r="N1598" s="32"/>
    </row>
    <row r="1599" spans="2:14">
      <c r="B1599" s="29"/>
      <c r="C1599" s="33"/>
      <c r="D1599" s="34"/>
      <c r="E1599" s="33"/>
      <c r="F1599" s="32"/>
      <c r="G1599" s="32"/>
      <c r="H1599" s="32"/>
      <c r="I1599" s="32"/>
      <c r="J1599" s="32"/>
      <c r="K1599" s="32"/>
      <c r="L1599" s="32"/>
      <c r="M1599" s="32"/>
      <c r="N1599" s="32"/>
    </row>
    <row r="1600" spans="2:14">
      <c r="B1600" s="29"/>
      <c r="C1600" s="33"/>
      <c r="D1600" s="34"/>
      <c r="E1600" s="33"/>
      <c r="F1600" s="32"/>
      <c r="G1600" s="32"/>
      <c r="H1600" s="32"/>
      <c r="I1600" s="32"/>
      <c r="J1600" s="32"/>
      <c r="K1600" s="32"/>
      <c r="L1600" s="32"/>
      <c r="M1600" s="32"/>
      <c r="N1600" s="32"/>
    </row>
    <row r="1601" spans="2:14">
      <c r="B1601" s="29"/>
      <c r="C1601" s="33"/>
      <c r="D1601" s="34"/>
      <c r="E1601" s="33"/>
      <c r="F1601" s="32"/>
      <c r="G1601" s="32"/>
      <c r="H1601" s="32"/>
      <c r="I1601" s="32"/>
      <c r="J1601" s="32"/>
      <c r="K1601" s="32"/>
      <c r="L1601" s="32"/>
      <c r="M1601" s="32"/>
      <c r="N1601" s="32"/>
    </row>
    <row r="1602" spans="2:14">
      <c r="B1602" s="29"/>
      <c r="C1602" s="33"/>
      <c r="D1602" s="34"/>
      <c r="E1602" s="33"/>
      <c r="F1602" s="32"/>
      <c r="G1602" s="32"/>
      <c r="H1602" s="32"/>
      <c r="I1602" s="32"/>
      <c r="J1602" s="32"/>
      <c r="K1602" s="32"/>
      <c r="L1602" s="32"/>
      <c r="M1602" s="32"/>
      <c r="N1602" s="32"/>
    </row>
    <row r="1603" spans="2:14">
      <c r="B1603" s="29"/>
      <c r="C1603" s="33"/>
      <c r="D1603" s="34"/>
      <c r="E1603" s="33"/>
      <c r="F1603" s="32"/>
      <c r="G1603" s="32"/>
      <c r="H1603" s="32"/>
      <c r="I1603" s="32"/>
      <c r="J1603" s="32"/>
      <c r="K1603" s="32"/>
      <c r="L1603" s="32"/>
      <c r="M1603" s="32"/>
      <c r="N1603" s="32"/>
    </row>
    <row r="1604" spans="2:14">
      <c r="B1604" s="29"/>
      <c r="C1604" s="33"/>
      <c r="D1604" s="34"/>
      <c r="E1604" s="33"/>
      <c r="F1604" s="32"/>
      <c r="G1604" s="32"/>
      <c r="H1604" s="32"/>
      <c r="I1604" s="32"/>
      <c r="J1604" s="32"/>
      <c r="K1604" s="32"/>
      <c r="L1604" s="32"/>
      <c r="M1604" s="32"/>
      <c r="N1604" s="32"/>
    </row>
    <row r="1605" spans="2:14">
      <c r="B1605" s="29"/>
      <c r="C1605" s="33"/>
      <c r="D1605" s="34"/>
      <c r="E1605" s="33"/>
      <c r="F1605" s="32"/>
      <c r="G1605" s="32"/>
      <c r="H1605" s="32"/>
      <c r="I1605" s="32"/>
      <c r="J1605" s="32"/>
      <c r="K1605" s="32"/>
      <c r="L1605" s="32"/>
      <c r="M1605" s="32"/>
      <c r="N1605" s="32"/>
    </row>
    <row r="1606" spans="2:14">
      <c r="B1606" s="29"/>
      <c r="C1606" s="33"/>
      <c r="D1606" s="34"/>
      <c r="E1606" s="33"/>
      <c r="F1606" s="32"/>
      <c r="G1606" s="32"/>
      <c r="H1606" s="32"/>
      <c r="I1606" s="32"/>
      <c r="J1606" s="32"/>
      <c r="K1606" s="32"/>
      <c r="L1606" s="32"/>
      <c r="M1606" s="32"/>
      <c r="N1606" s="32"/>
    </row>
    <row r="1607" spans="2:14">
      <c r="B1607" s="29"/>
      <c r="C1607" s="33"/>
      <c r="D1607" s="34"/>
      <c r="E1607" s="33"/>
      <c r="F1607" s="32"/>
      <c r="G1607" s="32"/>
      <c r="H1607" s="32"/>
      <c r="I1607" s="32"/>
      <c r="J1607" s="32"/>
      <c r="K1607" s="32"/>
      <c r="L1607" s="32"/>
      <c r="M1607" s="32"/>
      <c r="N1607" s="32"/>
    </row>
    <row r="1608" spans="2:14">
      <c r="B1608" s="29"/>
      <c r="C1608" s="33"/>
      <c r="D1608" s="34"/>
      <c r="E1608" s="33"/>
      <c r="F1608" s="32"/>
      <c r="G1608" s="32"/>
      <c r="H1608" s="32"/>
      <c r="I1608" s="32"/>
      <c r="J1608" s="32"/>
      <c r="K1608" s="32"/>
      <c r="L1608" s="32"/>
      <c r="M1608" s="32"/>
      <c r="N1608" s="32"/>
    </row>
    <row r="1609" spans="2:14">
      <c r="B1609" s="29"/>
      <c r="C1609" s="33"/>
      <c r="D1609" s="34"/>
      <c r="E1609" s="33"/>
      <c r="F1609" s="32"/>
      <c r="G1609" s="32"/>
      <c r="H1609" s="32"/>
      <c r="I1609" s="32"/>
      <c r="J1609" s="32"/>
      <c r="K1609" s="32"/>
      <c r="L1609" s="32"/>
      <c r="M1609" s="32"/>
      <c r="N1609" s="32"/>
    </row>
    <row r="1610" spans="2:14">
      <c r="B1610" s="29"/>
      <c r="C1610" s="33"/>
      <c r="D1610" s="34"/>
      <c r="E1610" s="33"/>
      <c r="F1610" s="32"/>
      <c r="G1610" s="32"/>
      <c r="H1610" s="32"/>
      <c r="I1610" s="32"/>
      <c r="J1610" s="32"/>
      <c r="K1610" s="32"/>
      <c r="L1610" s="32"/>
      <c r="M1610" s="32"/>
      <c r="N1610" s="32"/>
    </row>
    <row r="1611" spans="2:14">
      <c r="B1611" s="29"/>
      <c r="C1611" s="33"/>
      <c r="D1611" s="34"/>
      <c r="E1611" s="33"/>
      <c r="F1611" s="32"/>
      <c r="G1611" s="32"/>
      <c r="H1611" s="32"/>
      <c r="I1611" s="32"/>
      <c r="J1611" s="32"/>
      <c r="K1611" s="32"/>
      <c r="L1611" s="32"/>
      <c r="M1611" s="32"/>
      <c r="N1611" s="32"/>
    </row>
    <row r="1612" spans="2:14">
      <c r="B1612" s="29"/>
      <c r="C1612" s="33"/>
      <c r="D1612" s="34"/>
      <c r="E1612" s="33"/>
      <c r="F1612" s="32"/>
      <c r="G1612" s="32"/>
      <c r="H1612" s="32"/>
      <c r="I1612" s="32"/>
      <c r="J1612" s="32"/>
      <c r="K1612" s="32"/>
      <c r="L1612" s="32"/>
      <c r="M1612" s="32"/>
      <c r="N1612" s="32"/>
    </row>
    <row r="1613" spans="2:14">
      <c r="B1613" s="29"/>
      <c r="C1613" s="33"/>
      <c r="D1613" s="34"/>
      <c r="E1613" s="33"/>
      <c r="F1613" s="32"/>
      <c r="G1613" s="32"/>
      <c r="H1613" s="32"/>
      <c r="I1613" s="32"/>
      <c r="J1613" s="32"/>
      <c r="K1613" s="32"/>
      <c r="L1613" s="32"/>
      <c r="M1613" s="32"/>
      <c r="N1613" s="32"/>
    </row>
    <row r="1614" spans="2:14">
      <c r="B1614" s="29"/>
      <c r="C1614" s="33"/>
      <c r="D1614" s="34"/>
      <c r="E1614" s="33"/>
      <c r="F1614" s="32"/>
      <c r="G1614" s="32"/>
      <c r="H1614" s="32"/>
      <c r="I1614" s="32"/>
      <c r="J1614" s="32"/>
      <c r="K1614" s="32"/>
      <c r="L1614" s="32"/>
      <c r="M1614" s="32"/>
      <c r="N1614" s="32"/>
    </row>
    <row r="1615" spans="2:14">
      <c r="B1615" s="29"/>
      <c r="C1615" s="33"/>
      <c r="D1615" s="34"/>
      <c r="E1615" s="33"/>
      <c r="F1615" s="32"/>
      <c r="G1615" s="32"/>
      <c r="H1615" s="32"/>
      <c r="I1615" s="32"/>
      <c r="J1615" s="32"/>
      <c r="K1615" s="32"/>
      <c r="L1615" s="32"/>
      <c r="M1615" s="32"/>
      <c r="N1615" s="32"/>
    </row>
    <row r="1616" spans="2:14">
      <c r="B1616" s="29"/>
      <c r="C1616" s="33"/>
      <c r="D1616" s="34"/>
      <c r="E1616" s="33"/>
      <c r="F1616" s="32"/>
      <c r="G1616" s="32"/>
      <c r="H1616" s="32"/>
      <c r="I1616" s="32"/>
      <c r="J1616" s="32"/>
      <c r="K1616" s="32"/>
      <c r="L1616" s="32"/>
      <c r="M1616" s="32"/>
      <c r="N1616" s="32"/>
    </row>
    <row r="1617" spans="2:14">
      <c r="B1617" s="29"/>
      <c r="C1617" s="33"/>
      <c r="D1617" s="34"/>
      <c r="E1617" s="33"/>
      <c r="F1617" s="32"/>
      <c r="G1617" s="32"/>
      <c r="H1617" s="32"/>
      <c r="I1617" s="32"/>
      <c r="J1617" s="32"/>
      <c r="K1617" s="32"/>
      <c r="L1617" s="32"/>
      <c r="M1617" s="32"/>
      <c r="N1617" s="32"/>
    </row>
    <row r="1618" spans="2:14">
      <c r="B1618" s="29"/>
      <c r="C1618" s="33"/>
      <c r="D1618" s="34"/>
      <c r="E1618" s="33"/>
      <c r="F1618" s="32"/>
      <c r="G1618" s="32"/>
      <c r="H1618" s="32"/>
      <c r="I1618" s="32"/>
      <c r="J1618" s="32"/>
      <c r="K1618" s="32"/>
      <c r="L1618" s="32"/>
      <c r="M1618" s="32"/>
      <c r="N1618" s="32"/>
    </row>
    <row r="1619" spans="2:14">
      <c r="B1619" s="29"/>
      <c r="C1619" s="33"/>
      <c r="D1619" s="34"/>
      <c r="E1619" s="33"/>
      <c r="F1619" s="32"/>
      <c r="G1619" s="32"/>
      <c r="H1619" s="32"/>
      <c r="I1619" s="32"/>
      <c r="J1619" s="32"/>
      <c r="K1619" s="32"/>
      <c r="L1619" s="32"/>
      <c r="M1619" s="32"/>
      <c r="N1619" s="32"/>
    </row>
    <row r="1620" spans="2:14">
      <c r="B1620" s="29"/>
      <c r="C1620" s="33"/>
      <c r="D1620" s="34"/>
      <c r="E1620" s="33"/>
      <c r="F1620" s="32"/>
      <c r="G1620" s="32"/>
      <c r="H1620" s="32"/>
      <c r="I1620" s="32"/>
      <c r="J1620" s="32"/>
      <c r="K1620" s="32"/>
      <c r="L1620" s="32"/>
      <c r="M1620" s="32"/>
      <c r="N1620" s="32"/>
    </row>
    <row r="1621" spans="2:14">
      <c r="B1621" s="29"/>
      <c r="C1621" s="33"/>
      <c r="D1621" s="34"/>
      <c r="E1621" s="33"/>
      <c r="F1621" s="32"/>
      <c r="G1621" s="32"/>
      <c r="H1621" s="32"/>
      <c r="I1621" s="32"/>
      <c r="J1621" s="32"/>
      <c r="K1621" s="32"/>
      <c r="L1621" s="32"/>
      <c r="M1621" s="32"/>
      <c r="N1621" s="32"/>
    </row>
    <row r="1622" spans="2:14">
      <c r="B1622" s="29"/>
      <c r="C1622" s="33"/>
      <c r="D1622" s="34"/>
      <c r="E1622" s="33"/>
      <c r="F1622" s="32"/>
      <c r="G1622" s="32"/>
      <c r="H1622" s="32"/>
      <c r="I1622" s="32"/>
      <c r="J1622" s="32"/>
      <c r="K1622" s="32"/>
      <c r="L1622" s="32"/>
      <c r="M1622" s="32"/>
      <c r="N1622" s="32"/>
    </row>
    <row r="1623" spans="2:14">
      <c r="B1623" s="29"/>
      <c r="C1623" s="33"/>
      <c r="D1623" s="34"/>
      <c r="E1623" s="33"/>
      <c r="F1623" s="32"/>
      <c r="G1623" s="32"/>
      <c r="H1623" s="32"/>
      <c r="I1623" s="32"/>
      <c r="J1623" s="32"/>
      <c r="K1623" s="32"/>
      <c r="L1623" s="32"/>
      <c r="M1623" s="32"/>
      <c r="N1623" s="32"/>
    </row>
    <row r="1624" spans="2:14">
      <c r="B1624" s="29"/>
      <c r="C1624" s="33"/>
      <c r="D1624" s="34"/>
      <c r="E1624" s="33"/>
      <c r="F1624" s="32"/>
      <c r="G1624" s="32"/>
      <c r="H1624" s="32"/>
      <c r="I1624" s="32"/>
      <c r="J1624" s="32"/>
      <c r="K1624" s="32"/>
      <c r="L1624" s="32"/>
      <c r="M1624" s="32"/>
      <c r="N1624" s="32"/>
    </row>
    <row r="1625" spans="2:14">
      <c r="B1625" s="29"/>
      <c r="C1625" s="33"/>
      <c r="D1625" s="34"/>
      <c r="E1625" s="33"/>
      <c r="F1625" s="32"/>
      <c r="G1625" s="32"/>
      <c r="H1625" s="32"/>
      <c r="I1625" s="32"/>
      <c r="J1625" s="32"/>
      <c r="K1625" s="32"/>
      <c r="L1625" s="32"/>
      <c r="M1625" s="32"/>
      <c r="N1625" s="32"/>
    </row>
    <row r="1626" spans="2:14">
      <c r="B1626" s="29"/>
      <c r="C1626" s="33"/>
      <c r="D1626" s="34"/>
      <c r="E1626" s="33"/>
      <c r="F1626" s="32"/>
      <c r="G1626" s="32"/>
      <c r="H1626" s="32"/>
      <c r="I1626" s="32"/>
      <c r="J1626" s="32"/>
      <c r="K1626" s="32"/>
      <c r="L1626" s="32"/>
      <c r="M1626" s="32"/>
      <c r="N1626" s="32"/>
    </row>
    <row r="1627" spans="2:14">
      <c r="B1627" s="29"/>
      <c r="C1627" s="33"/>
      <c r="D1627" s="34"/>
      <c r="E1627" s="33"/>
      <c r="F1627" s="32"/>
      <c r="G1627" s="32"/>
      <c r="H1627" s="32"/>
      <c r="I1627" s="32"/>
      <c r="J1627" s="32"/>
      <c r="K1627" s="32"/>
      <c r="L1627" s="32"/>
      <c r="M1627" s="32"/>
      <c r="N1627" s="32"/>
    </row>
    <row r="1628" spans="2:14">
      <c r="B1628" s="29"/>
      <c r="C1628" s="33"/>
      <c r="D1628" s="34"/>
      <c r="E1628" s="33"/>
      <c r="F1628" s="32"/>
      <c r="G1628" s="32"/>
      <c r="H1628" s="32"/>
      <c r="I1628" s="32"/>
      <c r="J1628" s="32"/>
      <c r="K1628" s="32"/>
      <c r="L1628" s="32"/>
      <c r="M1628" s="32"/>
      <c r="N1628" s="32"/>
    </row>
    <row r="1629" spans="2:14">
      <c r="B1629" s="29"/>
      <c r="C1629" s="33"/>
      <c r="D1629" s="34"/>
      <c r="E1629" s="33"/>
      <c r="F1629" s="32"/>
      <c r="G1629" s="32"/>
      <c r="H1629" s="32"/>
      <c r="I1629" s="32"/>
      <c r="J1629" s="32"/>
      <c r="K1629" s="32"/>
      <c r="L1629" s="32"/>
      <c r="M1629" s="32"/>
      <c r="N1629" s="32"/>
    </row>
    <row r="1630" spans="2:14">
      <c r="B1630" s="29"/>
      <c r="C1630" s="33"/>
      <c r="D1630" s="34"/>
      <c r="E1630" s="33"/>
      <c r="F1630" s="32"/>
      <c r="G1630" s="32"/>
      <c r="H1630" s="32"/>
      <c r="I1630" s="32"/>
      <c r="J1630" s="32"/>
      <c r="K1630" s="32"/>
      <c r="L1630" s="32"/>
      <c r="M1630" s="32"/>
      <c r="N1630" s="32"/>
    </row>
    <row r="1631" spans="2:14">
      <c r="B1631" s="29"/>
      <c r="C1631" s="33"/>
      <c r="D1631" s="34"/>
      <c r="E1631" s="33"/>
      <c r="F1631" s="32"/>
      <c r="G1631" s="32"/>
      <c r="H1631" s="32"/>
      <c r="I1631" s="32"/>
      <c r="J1631" s="32"/>
      <c r="K1631" s="32"/>
      <c r="L1631" s="32"/>
      <c r="M1631" s="32"/>
      <c r="N1631" s="32"/>
    </row>
    <row r="1632" spans="2:14">
      <c r="B1632" s="29"/>
      <c r="C1632" s="33"/>
      <c r="D1632" s="34"/>
      <c r="E1632" s="33"/>
      <c r="F1632" s="32"/>
      <c r="G1632" s="32"/>
      <c r="H1632" s="32"/>
      <c r="I1632" s="32"/>
      <c r="J1632" s="32"/>
      <c r="K1632" s="32"/>
      <c r="L1632" s="32"/>
      <c r="M1632" s="32"/>
      <c r="N1632" s="32"/>
    </row>
    <row r="1633" spans="2:14">
      <c r="B1633" s="29"/>
      <c r="C1633" s="33"/>
      <c r="D1633" s="34"/>
      <c r="E1633" s="33"/>
      <c r="F1633" s="32"/>
      <c r="G1633" s="32"/>
      <c r="H1633" s="32"/>
      <c r="I1633" s="32"/>
      <c r="J1633" s="32"/>
      <c r="K1633" s="32"/>
      <c r="L1633" s="32"/>
      <c r="M1633" s="32"/>
      <c r="N1633" s="32"/>
    </row>
    <row r="1634" spans="2:14">
      <c r="B1634" s="29"/>
      <c r="C1634" s="33"/>
      <c r="D1634" s="34"/>
      <c r="E1634" s="33"/>
      <c r="F1634" s="32"/>
      <c r="G1634" s="32"/>
      <c r="H1634" s="32"/>
      <c r="I1634" s="32"/>
      <c r="J1634" s="32"/>
      <c r="K1634" s="32"/>
      <c r="L1634" s="32"/>
      <c r="M1634" s="32"/>
      <c r="N1634" s="32"/>
    </row>
    <row r="1635" spans="2:14">
      <c r="B1635" s="29"/>
      <c r="C1635" s="33"/>
      <c r="D1635" s="34"/>
      <c r="E1635" s="33"/>
      <c r="F1635" s="32"/>
      <c r="G1635" s="32"/>
      <c r="H1635" s="32"/>
      <c r="I1635" s="32"/>
      <c r="J1635" s="32"/>
      <c r="K1635" s="32"/>
      <c r="L1635" s="32"/>
      <c r="M1635" s="32"/>
      <c r="N1635" s="32"/>
    </row>
    <row r="1636" spans="2:14">
      <c r="B1636" s="29"/>
      <c r="C1636" s="33"/>
      <c r="D1636" s="34"/>
      <c r="E1636" s="33"/>
      <c r="F1636" s="32"/>
      <c r="G1636" s="32"/>
      <c r="H1636" s="32"/>
      <c r="I1636" s="32"/>
      <c r="J1636" s="32"/>
      <c r="K1636" s="32"/>
      <c r="L1636" s="32"/>
      <c r="M1636" s="32"/>
      <c r="N1636" s="32"/>
    </row>
    <row r="1637" spans="2:14">
      <c r="B1637" s="29"/>
      <c r="C1637" s="33"/>
      <c r="D1637" s="34"/>
      <c r="E1637" s="33"/>
      <c r="F1637" s="32"/>
      <c r="G1637" s="32"/>
      <c r="H1637" s="32"/>
      <c r="I1637" s="32"/>
      <c r="J1637" s="32"/>
      <c r="K1637" s="32"/>
      <c r="L1637" s="32"/>
      <c r="M1637" s="32"/>
      <c r="N1637" s="32"/>
    </row>
    <row r="1638" spans="2:14">
      <c r="B1638" s="29"/>
      <c r="C1638" s="33"/>
      <c r="D1638" s="34"/>
      <c r="E1638" s="33"/>
      <c r="F1638" s="32"/>
      <c r="G1638" s="32"/>
      <c r="H1638" s="32"/>
      <c r="I1638" s="32"/>
      <c r="J1638" s="32"/>
      <c r="K1638" s="32"/>
      <c r="L1638" s="32"/>
      <c r="M1638" s="32"/>
      <c r="N1638" s="32"/>
    </row>
    <row r="1639" spans="2:14">
      <c r="B1639" s="29"/>
      <c r="C1639" s="33"/>
      <c r="D1639" s="34"/>
      <c r="E1639" s="33"/>
      <c r="F1639" s="32"/>
      <c r="G1639" s="32"/>
      <c r="H1639" s="32"/>
      <c r="I1639" s="32"/>
      <c r="J1639" s="32"/>
      <c r="K1639" s="32"/>
      <c r="L1639" s="32"/>
      <c r="M1639" s="32"/>
      <c r="N1639" s="32"/>
    </row>
    <row r="1640" spans="2:14">
      <c r="B1640" s="29"/>
      <c r="C1640" s="33"/>
      <c r="D1640" s="34"/>
      <c r="E1640" s="33"/>
      <c r="F1640" s="32"/>
      <c r="G1640" s="32"/>
      <c r="H1640" s="32"/>
      <c r="I1640" s="32"/>
      <c r="J1640" s="32"/>
      <c r="K1640" s="32"/>
      <c r="L1640" s="32"/>
      <c r="M1640" s="32"/>
      <c r="N1640" s="32"/>
    </row>
    <row r="1641" spans="2:14">
      <c r="B1641" s="29"/>
      <c r="C1641" s="33"/>
      <c r="D1641" s="34"/>
      <c r="E1641" s="33"/>
      <c r="F1641" s="32"/>
      <c r="G1641" s="32"/>
      <c r="H1641" s="32"/>
      <c r="I1641" s="32"/>
      <c r="J1641" s="32"/>
      <c r="K1641" s="32"/>
      <c r="L1641" s="32"/>
      <c r="M1641" s="32"/>
      <c r="N1641" s="32"/>
    </row>
    <row r="1642" spans="2:14">
      <c r="B1642" s="29"/>
      <c r="C1642" s="33"/>
      <c r="D1642" s="34"/>
      <c r="E1642" s="33"/>
      <c r="F1642" s="32"/>
      <c r="G1642" s="32"/>
      <c r="H1642" s="32"/>
      <c r="I1642" s="32"/>
      <c r="J1642" s="32"/>
      <c r="K1642" s="32"/>
      <c r="L1642" s="32"/>
      <c r="M1642" s="32"/>
      <c r="N1642" s="32"/>
    </row>
    <row r="1643" spans="2:14">
      <c r="B1643" s="29"/>
      <c r="C1643" s="33"/>
      <c r="D1643" s="34"/>
      <c r="E1643" s="33"/>
      <c r="F1643" s="32"/>
      <c r="G1643" s="32"/>
      <c r="H1643" s="32"/>
      <c r="I1643" s="32"/>
      <c r="J1643" s="32"/>
      <c r="K1643" s="32"/>
      <c r="L1643" s="32"/>
      <c r="M1643" s="32"/>
      <c r="N1643" s="32"/>
    </row>
    <row r="1644" spans="2:14">
      <c r="B1644" s="29"/>
      <c r="C1644" s="33"/>
      <c r="D1644" s="34"/>
      <c r="E1644" s="33"/>
      <c r="F1644" s="32"/>
      <c r="G1644" s="32"/>
      <c r="H1644" s="32"/>
      <c r="I1644" s="32"/>
      <c r="J1644" s="32"/>
      <c r="K1644" s="32"/>
      <c r="L1644" s="32"/>
      <c r="M1644" s="32"/>
      <c r="N1644" s="32"/>
    </row>
    <row r="1645" spans="2:14">
      <c r="B1645" s="29"/>
      <c r="C1645" s="33"/>
      <c r="D1645" s="34"/>
      <c r="E1645" s="33"/>
      <c r="F1645" s="32"/>
      <c r="G1645" s="32"/>
      <c r="H1645" s="32"/>
      <c r="I1645" s="32"/>
      <c r="J1645" s="32"/>
      <c r="K1645" s="32"/>
      <c r="L1645" s="32"/>
      <c r="M1645" s="32"/>
      <c r="N1645" s="32"/>
    </row>
    <row r="1646" spans="2:14">
      <c r="B1646" s="29"/>
      <c r="C1646" s="33"/>
      <c r="D1646" s="34"/>
      <c r="E1646" s="33"/>
      <c r="F1646" s="32"/>
      <c r="G1646" s="32"/>
      <c r="H1646" s="32"/>
      <c r="I1646" s="32"/>
      <c r="J1646" s="32"/>
      <c r="K1646" s="32"/>
      <c r="L1646" s="32"/>
      <c r="M1646" s="32"/>
      <c r="N1646" s="32"/>
    </row>
    <row r="1647" spans="2:14">
      <c r="B1647" s="29"/>
      <c r="C1647" s="33"/>
      <c r="D1647" s="34"/>
      <c r="E1647" s="33"/>
      <c r="F1647" s="32"/>
      <c r="G1647" s="32"/>
      <c r="H1647" s="32"/>
      <c r="I1647" s="32"/>
      <c r="J1647" s="32"/>
      <c r="K1647" s="32"/>
      <c r="L1647" s="32"/>
      <c r="M1647" s="32"/>
      <c r="N1647" s="32"/>
    </row>
    <row r="1648" spans="2:14">
      <c r="B1648" s="29"/>
      <c r="C1648" s="33"/>
      <c r="D1648" s="34"/>
      <c r="E1648" s="33"/>
      <c r="F1648" s="32"/>
      <c r="G1648" s="32"/>
      <c r="H1648" s="32"/>
      <c r="I1648" s="32"/>
      <c r="J1648" s="32"/>
      <c r="K1648" s="32"/>
      <c r="L1648" s="32"/>
      <c r="M1648" s="32"/>
      <c r="N1648" s="32"/>
    </row>
    <row r="1649" spans="2:14">
      <c r="B1649" s="29"/>
      <c r="C1649" s="33"/>
      <c r="D1649" s="34"/>
      <c r="E1649" s="33"/>
      <c r="F1649" s="32"/>
      <c r="G1649" s="32"/>
      <c r="H1649" s="32"/>
      <c r="I1649" s="32"/>
      <c r="J1649" s="32"/>
      <c r="K1649" s="32"/>
      <c r="L1649" s="32"/>
      <c r="M1649" s="32"/>
      <c r="N1649" s="32"/>
    </row>
    <row r="1650" spans="2:14">
      <c r="B1650" s="29"/>
      <c r="C1650" s="33"/>
      <c r="D1650" s="34"/>
      <c r="E1650" s="33"/>
      <c r="F1650" s="32"/>
      <c r="G1650" s="32"/>
      <c r="H1650" s="32"/>
      <c r="I1650" s="32"/>
      <c r="J1650" s="32"/>
      <c r="K1650" s="32"/>
      <c r="L1650" s="32"/>
      <c r="M1650" s="32"/>
      <c r="N1650" s="32"/>
    </row>
    <row r="1651" spans="2:14">
      <c r="B1651" s="29"/>
      <c r="C1651" s="33"/>
      <c r="D1651" s="34"/>
      <c r="E1651" s="33"/>
      <c r="F1651" s="32"/>
      <c r="G1651" s="32"/>
      <c r="H1651" s="32"/>
      <c r="I1651" s="32"/>
      <c r="J1651" s="32"/>
      <c r="K1651" s="32"/>
      <c r="L1651" s="32"/>
      <c r="M1651" s="32"/>
      <c r="N1651" s="32"/>
    </row>
    <row r="1652" spans="2:14">
      <c r="B1652" s="29"/>
      <c r="C1652" s="33"/>
      <c r="D1652" s="34"/>
      <c r="E1652" s="33"/>
      <c r="F1652" s="32"/>
      <c r="G1652" s="32"/>
      <c r="H1652" s="32"/>
      <c r="I1652" s="32"/>
      <c r="J1652" s="32"/>
      <c r="K1652" s="32"/>
      <c r="L1652" s="32"/>
      <c r="M1652" s="32"/>
      <c r="N1652" s="32"/>
    </row>
    <row r="1653" spans="2:14">
      <c r="B1653" s="29"/>
      <c r="C1653" s="33"/>
      <c r="D1653" s="34"/>
      <c r="E1653" s="33"/>
      <c r="F1653" s="32"/>
      <c r="G1653" s="32"/>
      <c r="H1653" s="32"/>
      <c r="I1653" s="32"/>
      <c r="J1653" s="32"/>
      <c r="K1653" s="32"/>
      <c r="L1653" s="32"/>
      <c r="M1653" s="32"/>
      <c r="N1653" s="32"/>
    </row>
    <row r="1654" spans="2:14">
      <c r="B1654" s="29"/>
      <c r="C1654" s="33"/>
      <c r="D1654" s="34"/>
      <c r="E1654" s="33"/>
      <c r="F1654" s="32"/>
      <c r="G1654" s="32"/>
      <c r="H1654" s="32"/>
      <c r="I1654" s="32"/>
      <c r="J1654" s="32"/>
      <c r="K1654" s="32"/>
      <c r="L1654" s="32"/>
      <c r="M1654" s="32"/>
      <c r="N1654" s="32"/>
    </row>
    <row r="1655" spans="2:14">
      <c r="B1655" s="29"/>
      <c r="C1655" s="33"/>
      <c r="D1655" s="34"/>
      <c r="E1655" s="33"/>
      <c r="F1655" s="32"/>
      <c r="G1655" s="32"/>
      <c r="H1655" s="32"/>
      <c r="I1655" s="32"/>
      <c r="J1655" s="32"/>
      <c r="K1655" s="32"/>
      <c r="L1655" s="32"/>
      <c r="M1655" s="32"/>
      <c r="N1655" s="32"/>
    </row>
    <row r="1656" spans="2:14">
      <c r="B1656" s="29"/>
      <c r="C1656" s="33"/>
      <c r="D1656" s="34"/>
      <c r="E1656" s="33"/>
      <c r="F1656" s="32"/>
      <c r="G1656" s="32"/>
      <c r="H1656" s="32"/>
      <c r="I1656" s="32"/>
      <c r="J1656" s="32"/>
      <c r="K1656" s="32"/>
      <c r="L1656" s="32"/>
      <c r="M1656" s="32"/>
      <c r="N1656" s="32"/>
    </row>
    <row r="1657" spans="2:14">
      <c r="B1657" s="29"/>
      <c r="C1657" s="33"/>
      <c r="D1657" s="34"/>
      <c r="E1657" s="33"/>
      <c r="F1657" s="32"/>
      <c r="G1657" s="32"/>
      <c r="H1657" s="32"/>
      <c r="I1657" s="32"/>
      <c r="J1657" s="32"/>
      <c r="K1657" s="32"/>
      <c r="L1657" s="32"/>
      <c r="M1657" s="32"/>
      <c r="N1657" s="32"/>
    </row>
    <row r="1658" spans="2:14">
      <c r="B1658" s="29"/>
      <c r="C1658" s="33"/>
      <c r="D1658" s="34"/>
      <c r="E1658" s="33"/>
      <c r="F1658" s="32"/>
      <c r="G1658" s="32"/>
      <c r="H1658" s="32"/>
      <c r="I1658" s="32"/>
      <c r="J1658" s="32"/>
      <c r="K1658" s="32"/>
      <c r="L1658" s="32"/>
      <c r="M1658" s="32"/>
      <c r="N1658" s="32"/>
    </row>
    <row r="1659" spans="2:14">
      <c r="B1659" s="29"/>
      <c r="C1659" s="33"/>
      <c r="D1659" s="34"/>
      <c r="E1659" s="33"/>
      <c r="F1659" s="32"/>
      <c r="G1659" s="32"/>
      <c r="H1659" s="32"/>
      <c r="I1659" s="32"/>
      <c r="J1659" s="32"/>
      <c r="K1659" s="32"/>
      <c r="L1659" s="32"/>
      <c r="M1659" s="32"/>
      <c r="N1659" s="32"/>
    </row>
    <row r="1660" spans="2:14">
      <c r="B1660" s="29"/>
      <c r="C1660" s="33"/>
      <c r="D1660" s="34"/>
      <c r="E1660" s="33"/>
      <c r="F1660" s="32"/>
      <c r="G1660" s="32"/>
      <c r="H1660" s="32"/>
      <c r="I1660" s="32"/>
      <c r="J1660" s="32"/>
      <c r="K1660" s="32"/>
      <c r="L1660" s="32"/>
      <c r="M1660" s="32"/>
      <c r="N1660" s="32"/>
    </row>
    <row r="1661" spans="2:14">
      <c r="B1661" s="29"/>
      <c r="C1661" s="33"/>
      <c r="D1661" s="34"/>
      <c r="E1661" s="33"/>
      <c r="F1661" s="32"/>
      <c r="G1661" s="32"/>
      <c r="H1661" s="32"/>
      <c r="I1661" s="32"/>
      <c r="J1661" s="32"/>
      <c r="K1661" s="32"/>
      <c r="L1661" s="32"/>
      <c r="M1661" s="32"/>
      <c r="N1661" s="32"/>
    </row>
    <row r="1662" spans="2:14">
      <c r="B1662" s="29"/>
      <c r="C1662" s="33"/>
      <c r="D1662" s="34"/>
      <c r="E1662" s="33"/>
      <c r="F1662" s="32"/>
      <c r="G1662" s="32"/>
      <c r="H1662" s="32"/>
      <c r="I1662" s="32"/>
      <c r="J1662" s="32"/>
      <c r="K1662" s="32"/>
      <c r="L1662" s="32"/>
      <c r="M1662" s="32"/>
      <c r="N1662" s="32"/>
    </row>
    <row r="1663" spans="2:14">
      <c r="B1663" s="29"/>
      <c r="C1663" s="33"/>
      <c r="D1663" s="34"/>
      <c r="E1663" s="33"/>
      <c r="F1663" s="32"/>
      <c r="G1663" s="32"/>
      <c r="H1663" s="32"/>
      <c r="I1663" s="32"/>
      <c r="J1663" s="32"/>
      <c r="K1663" s="32"/>
      <c r="L1663" s="32"/>
      <c r="M1663" s="32"/>
      <c r="N1663" s="32"/>
    </row>
    <row r="1664" spans="2:14">
      <c r="B1664" s="29"/>
      <c r="C1664" s="33"/>
      <c r="D1664" s="34"/>
      <c r="E1664" s="33"/>
      <c r="F1664" s="32"/>
      <c r="G1664" s="32"/>
      <c r="H1664" s="32"/>
      <c r="I1664" s="32"/>
      <c r="J1664" s="32"/>
      <c r="K1664" s="32"/>
      <c r="L1664" s="32"/>
      <c r="M1664" s="32"/>
      <c r="N1664" s="32"/>
    </row>
    <row r="1665" spans="2:14">
      <c r="B1665" s="29"/>
      <c r="C1665" s="33"/>
      <c r="D1665" s="34"/>
      <c r="E1665" s="33"/>
      <c r="F1665" s="32"/>
      <c r="G1665" s="32"/>
      <c r="H1665" s="32"/>
      <c r="I1665" s="32"/>
      <c r="J1665" s="32"/>
      <c r="K1665" s="32"/>
      <c r="L1665" s="32"/>
      <c r="M1665" s="32"/>
      <c r="N1665" s="32"/>
    </row>
    <row r="1666" spans="2:14">
      <c r="B1666" s="29"/>
      <c r="C1666" s="33"/>
      <c r="D1666" s="34"/>
      <c r="E1666" s="33"/>
      <c r="F1666" s="32"/>
      <c r="G1666" s="32"/>
      <c r="H1666" s="32"/>
      <c r="I1666" s="32"/>
      <c r="J1666" s="32"/>
      <c r="K1666" s="32"/>
      <c r="L1666" s="32"/>
      <c r="M1666" s="32"/>
      <c r="N1666" s="32"/>
    </row>
    <row r="1667" spans="2:14">
      <c r="B1667" s="29"/>
      <c r="C1667" s="33"/>
      <c r="D1667" s="34"/>
      <c r="E1667" s="33"/>
      <c r="F1667" s="32"/>
      <c r="G1667" s="32"/>
      <c r="H1667" s="32"/>
      <c r="I1667" s="32"/>
      <c r="J1667" s="32"/>
      <c r="K1667" s="32"/>
      <c r="L1667" s="32"/>
      <c r="M1667" s="32"/>
      <c r="N1667" s="32"/>
    </row>
    <row r="1668" spans="2:14">
      <c r="B1668" s="29"/>
      <c r="C1668" s="33"/>
      <c r="D1668" s="34"/>
      <c r="E1668" s="33"/>
      <c r="F1668" s="32"/>
      <c r="G1668" s="32"/>
      <c r="H1668" s="32"/>
      <c r="I1668" s="32"/>
      <c r="J1668" s="32"/>
      <c r="K1668" s="32"/>
      <c r="L1668" s="32"/>
      <c r="M1668" s="32"/>
      <c r="N1668" s="32"/>
    </row>
    <row r="1669" spans="2:14">
      <c r="B1669" s="29"/>
      <c r="C1669" s="33"/>
      <c r="D1669" s="34"/>
      <c r="E1669" s="33"/>
      <c r="F1669" s="32"/>
      <c r="G1669" s="32"/>
      <c r="H1669" s="32"/>
      <c r="I1669" s="32"/>
      <c r="J1669" s="32"/>
      <c r="K1669" s="32"/>
      <c r="L1669" s="32"/>
      <c r="M1669" s="32"/>
      <c r="N1669" s="32"/>
    </row>
    <row r="1670" spans="2:14">
      <c r="B1670" s="29"/>
      <c r="C1670" s="33"/>
      <c r="D1670" s="34"/>
      <c r="E1670" s="33"/>
      <c r="F1670" s="32"/>
      <c r="G1670" s="32"/>
      <c r="H1670" s="32"/>
      <c r="I1670" s="32"/>
      <c r="J1670" s="32"/>
      <c r="K1670" s="32"/>
      <c r="L1670" s="32"/>
      <c r="M1670" s="32"/>
      <c r="N1670" s="32"/>
    </row>
    <row r="1671" spans="2:14">
      <c r="B1671" s="29"/>
      <c r="C1671" s="33"/>
      <c r="D1671" s="34"/>
      <c r="E1671" s="33"/>
      <c r="F1671" s="32"/>
      <c r="G1671" s="32"/>
      <c r="H1671" s="32"/>
      <c r="I1671" s="32"/>
      <c r="J1671" s="32"/>
      <c r="K1671" s="32"/>
      <c r="L1671" s="32"/>
      <c r="M1671" s="32"/>
      <c r="N1671" s="32"/>
    </row>
    <row r="1672" spans="2:14">
      <c r="B1672" s="29"/>
      <c r="C1672" s="33"/>
      <c r="D1672" s="34"/>
      <c r="E1672" s="33"/>
      <c r="F1672" s="32"/>
      <c r="G1672" s="32"/>
      <c r="H1672" s="32"/>
      <c r="I1672" s="32"/>
      <c r="J1672" s="32"/>
      <c r="K1672" s="32"/>
      <c r="L1672" s="32"/>
      <c r="M1672" s="32"/>
      <c r="N1672" s="32"/>
    </row>
    <row r="1673" spans="2:14">
      <c r="B1673" s="29"/>
      <c r="C1673" s="33"/>
      <c r="D1673" s="34"/>
      <c r="E1673" s="33"/>
      <c r="F1673" s="32"/>
      <c r="G1673" s="32"/>
      <c r="H1673" s="32"/>
      <c r="I1673" s="32"/>
      <c r="J1673" s="32"/>
      <c r="K1673" s="32"/>
      <c r="L1673" s="32"/>
      <c r="M1673" s="32"/>
      <c r="N1673" s="32"/>
    </row>
    <row r="1674" spans="2:14">
      <c r="B1674" s="29"/>
      <c r="C1674" s="33"/>
      <c r="D1674" s="34"/>
      <c r="E1674" s="33"/>
      <c r="F1674" s="32"/>
      <c r="G1674" s="32"/>
      <c r="H1674" s="32"/>
      <c r="I1674" s="32"/>
      <c r="J1674" s="32"/>
      <c r="K1674" s="32"/>
      <c r="L1674" s="32"/>
      <c r="M1674" s="32"/>
      <c r="N1674" s="32"/>
    </row>
    <row r="1675" spans="2:14">
      <c r="B1675" s="29"/>
      <c r="C1675" s="33"/>
      <c r="D1675" s="34"/>
      <c r="E1675" s="33"/>
      <c r="F1675" s="32"/>
      <c r="G1675" s="32"/>
      <c r="H1675" s="32"/>
      <c r="I1675" s="32"/>
      <c r="J1675" s="32"/>
      <c r="K1675" s="32"/>
      <c r="L1675" s="32"/>
      <c r="M1675" s="32"/>
      <c r="N1675" s="32"/>
    </row>
    <row r="1676" spans="2:14">
      <c r="B1676" s="29"/>
      <c r="C1676" s="33"/>
      <c r="D1676" s="34"/>
      <c r="E1676" s="33"/>
      <c r="F1676" s="32"/>
      <c r="G1676" s="32"/>
      <c r="H1676" s="32"/>
      <c r="I1676" s="32"/>
      <c r="J1676" s="32"/>
      <c r="K1676" s="32"/>
      <c r="L1676" s="32"/>
      <c r="M1676" s="32"/>
      <c r="N1676" s="32"/>
    </row>
    <row r="1677" spans="2:14">
      <c r="B1677" s="29"/>
      <c r="C1677" s="33"/>
      <c r="D1677" s="34"/>
      <c r="E1677" s="33"/>
      <c r="F1677" s="32"/>
      <c r="G1677" s="32"/>
      <c r="H1677" s="32"/>
      <c r="I1677" s="32"/>
      <c r="J1677" s="32"/>
      <c r="K1677" s="32"/>
      <c r="L1677" s="32"/>
      <c r="M1677" s="32"/>
      <c r="N1677" s="32"/>
    </row>
    <row r="1678" spans="2:14">
      <c r="B1678" s="29"/>
      <c r="C1678" s="33"/>
      <c r="D1678" s="34"/>
      <c r="E1678" s="33"/>
      <c r="F1678" s="32"/>
      <c r="G1678" s="32"/>
      <c r="H1678" s="32"/>
      <c r="I1678" s="32"/>
      <c r="J1678" s="32"/>
      <c r="K1678" s="32"/>
      <c r="L1678" s="32"/>
      <c r="M1678" s="32"/>
      <c r="N1678" s="32"/>
    </row>
    <row r="1679" spans="2:14">
      <c r="B1679" s="29"/>
      <c r="C1679" s="33"/>
      <c r="D1679" s="34"/>
      <c r="E1679" s="33"/>
      <c r="F1679" s="32"/>
      <c r="G1679" s="32"/>
      <c r="H1679" s="32"/>
      <c r="I1679" s="32"/>
      <c r="J1679" s="32"/>
      <c r="K1679" s="32"/>
      <c r="L1679" s="32"/>
      <c r="M1679" s="32"/>
      <c r="N1679" s="32"/>
    </row>
    <row r="1680" spans="2:14">
      <c r="B1680" s="29"/>
      <c r="C1680" s="33"/>
      <c r="D1680" s="34"/>
      <c r="E1680" s="33"/>
      <c r="F1680" s="32"/>
      <c r="G1680" s="32"/>
      <c r="H1680" s="32"/>
      <c r="I1680" s="32"/>
      <c r="J1680" s="32"/>
      <c r="K1680" s="32"/>
      <c r="L1680" s="32"/>
      <c r="M1680" s="32"/>
      <c r="N1680" s="32"/>
    </row>
    <row r="1681" spans="2:14">
      <c r="B1681" s="29"/>
      <c r="C1681" s="33"/>
      <c r="D1681" s="34"/>
      <c r="E1681" s="33"/>
      <c r="F1681" s="32"/>
      <c r="G1681" s="32"/>
      <c r="H1681" s="32"/>
      <c r="I1681" s="32"/>
      <c r="J1681" s="32"/>
      <c r="K1681" s="32"/>
      <c r="L1681" s="32"/>
      <c r="M1681" s="32"/>
      <c r="N1681" s="32"/>
    </row>
    <row r="1682" spans="2:14">
      <c r="B1682" s="29"/>
      <c r="C1682" s="33"/>
      <c r="D1682" s="34"/>
      <c r="E1682" s="33"/>
      <c r="F1682" s="32"/>
      <c r="G1682" s="32"/>
      <c r="H1682" s="32"/>
      <c r="I1682" s="32"/>
      <c r="J1682" s="32"/>
      <c r="K1682" s="32"/>
      <c r="L1682" s="32"/>
      <c r="M1682" s="32"/>
      <c r="N1682" s="32"/>
    </row>
    <row r="1683" spans="2:14">
      <c r="B1683" s="29"/>
      <c r="C1683" s="33"/>
      <c r="D1683" s="34"/>
      <c r="E1683" s="33"/>
      <c r="F1683" s="32"/>
      <c r="G1683" s="32"/>
      <c r="H1683" s="32"/>
      <c r="I1683" s="32"/>
      <c r="J1683" s="32"/>
      <c r="K1683" s="32"/>
      <c r="L1683" s="32"/>
      <c r="M1683" s="32"/>
      <c r="N1683" s="32"/>
    </row>
    <row r="1684" spans="2:14">
      <c r="B1684" s="29"/>
      <c r="C1684" s="33"/>
      <c r="D1684" s="34"/>
      <c r="E1684" s="33"/>
      <c r="F1684" s="32"/>
      <c r="G1684" s="32"/>
      <c r="H1684" s="32"/>
      <c r="I1684" s="32"/>
      <c r="J1684" s="32"/>
      <c r="K1684" s="32"/>
      <c r="L1684" s="32"/>
      <c r="M1684" s="32"/>
      <c r="N1684" s="32"/>
    </row>
    <row r="1685" spans="2:14">
      <c r="B1685" s="29"/>
      <c r="C1685" s="33"/>
      <c r="D1685" s="34"/>
      <c r="E1685" s="33"/>
      <c r="F1685" s="32"/>
      <c r="G1685" s="32"/>
      <c r="H1685" s="32"/>
      <c r="I1685" s="32"/>
      <c r="J1685" s="32"/>
      <c r="K1685" s="32"/>
      <c r="L1685" s="32"/>
      <c r="M1685" s="32"/>
      <c r="N1685" s="32"/>
    </row>
    <row r="1686" spans="2:14">
      <c r="B1686" s="29"/>
      <c r="C1686" s="33"/>
      <c r="D1686" s="34"/>
      <c r="E1686" s="33"/>
      <c r="F1686" s="32"/>
      <c r="G1686" s="32"/>
      <c r="H1686" s="32"/>
      <c r="I1686" s="32"/>
      <c r="J1686" s="32"/>
      <c r="K1686" s="32"/>
      <c r="L1686" s="32"/>
      <c r="M1686" s="32"/>
      <c r="N1686" s="32"/>
    </row>
    <row r="1687" spans="2:14">
      <c r="B1687" s="29"/>
      <c r="C1687" s="33"/>
      <c r="D1687" s="34"/>
      <c r="E1687" s="33"/>
      <c r="F1687" s="32"/>
      <c r="G1687" s="32"/>
      <c r="H1687" s="32"/>
      <c r="I1687" s="32"/>
      <c r="J1687" s="32"/>
      <c r="K1687" s="32"/>
      <c r="L1687" s="32"/>
      <c r="M1687" s="32"/>
      <c r="N1687" s="32"/>
    </row>
    <row r="1688" spans="2:14">
      <c r="B1688" s="29"/>
      <c r="C1688" s="33"/>
      <c r="D1688" s="34"/>
      <c r="E1688" s="33"/>
      <c r="F1688" s="32"/>
      <c r="G1688" s="32"/>
      <c r="H1688" s="32"/>
      <c r="I1688" s="32"/>
      <c r="J1688" s="32"/>
      <c r="K1688" s="32"/>
      <c r="L1688" s="32"/>
      <c r="M1688" s="32"/>
      <c r="N1688" s="32"/>
    </row>
    <row r="1689" spans="2:14">
      <c r="B1689" s="29"/>
      <c r="C1689" s="33"/>
      <c r="D1689" s="34"/>
      <c r="E1689" s="33"/>
      <c r="F1689" s="32"/>
      <c r="G1689" s="32"/>
      <c r="H1689" s="32"/>
      <c r="I1689" s="32"/>
      <c r="J1689" s="32"/>
      <c r="K1689" s="32"/>
      <c r="L1689" s="32"/>
      <c r="M1689" s="32"/>
      <c r="N1689" s="32"/>
    </row>
    <row r="1690" spans="2:14">
      <c r="B1690" s="29"/>
      <c r="C1690" s="33"/>
      <c r="D1690" s="34"/>
      <c r="E1690" s="33"/>
      <c r="F1690" s="32"/>
      <c r="G1690" s="32"/>
      <c r="H1690" s="32"/>
      <c r="I1690" s="32"/>
      <c r="J1690" s="32"/>
      <c r="K1690" s="32"/>
      <c r="L1690" s="32"/>
      <c r="M1690" s="32"/>
      <c r="N1690" s="32"/>
    </row>
    <row r="1691" spans="2:14">
      <c r="B1691" s="29"/>
      <c r="C1691" s="33"/>
      <c r="D1691" s="34"/>
      <c r="E1691" s="33"/>
      <c r="F1691" s="32"/>
      <c r="G1691" s="32"/>
      <c r="H1691" s="32"/>
      <c r="I1691" s="32"/>
      <c r="J1691" s="32"/>
      <c r="K1691" s="32"/>
      <c r="L1691" s="32"/>
      <c r="M1691" s="32"/>
      <c r="N1691" s="32"/>
    </row>
    <row r="1692" spans="2:14">
      <c r="B1692" s="29"/>
      <c r="C1692" s="33"/>
      <c r="D1692" s="34"/>
      <c r="E1692" s="33"/>
      <c r="F1692" s="32"/>
      <c r="G1692" s="32"/>
      <c r="H1692" s="32"/>
      <c r="I1692" s="32"/>
      <c r="J1692" s="32"/>
      <c r="K1692" s="32"/>
      <c r="L1692" s="32"/>
      <c r="M1692" s="32"/>
      <c r="N1692" s="32"/>
    </row>
    <row r="1693" spans="2:14">
      <c r="B1693" s="29"/>
      <c r="C1693" s="33"/>
      <c r="D1693" s="34"/>
      <c r="E1693" s="33"/>
      <c r="F1693" s="32"/>
      <c r="G1693" s="32"/>
      <c r="H1693" s="32"/>
      <c r="I1693" s="32"/>
      <c r="J1693" s="32"/>
      <c r="K1693" s="32"/>
      <c r="L1693" s="32"/>
      <c r="M1693" s="32"/>
      <c r="N1693" s="32"/>
    </row>
    <row r="1694" spans="2:14">
      <c r="B1694" s="29"/>
      <c r="C1694" s="33"/>
      <c r="D1694" s="34"/>
      <c r="E1694" s="33"/>
      <c r="F1694" s="32"/>
      <c r="G1694" s="32"/>
      <c r="H1694" s="32"/>
      <c r="I1694" s="32"/>
      <c r="J1694" s="32"/>
      <c r="K1694" s="32"/>
      <c r="L1694" s="32"/>
      <c r="M1694" s="32"/>
      <c r="N1694" s="32"/>
    </row>
    <row r="1695" spans="2:14">
      <c r="B1695" s="29"/>
      <c r="C1695" s="33"/>
      <c r="D1695" s="34"/>
      <c r="E1695" s="33"/>
      <c r="F1695" s="32"/>
      <c r="G1695" s="32"/>
      <c r="H1695" s="32"/>
      <c r="I1695" s="32"/>
      <c r="J1695" s="32"/>
      <c r="K1695" s="32"/>
      <c r="L1695" s="32"/>
      <c r="M1695" s="32"/>
      <c r="N1695" s="32"/>
    </row>
    <row r="1696" spans="2:14">
      <c r="B1696" s="29"/>
      <c r="C1696" s="33"/>
      <c r="D1696" s="34"/>
      <c r="E1696" s="33"/>
      <c r="F1696" s="32"/>
      <c r="G1696" s="32"/>
      <c r="H1696" s="32"/>
      <c r="I1696" s="32"/>
      <c r="J1696" s="32"/>
      <c r="K1696" s="32"/>
      <c r="L1696" s="32"/>
      <c r="M1696" s="32"/>
      <c r="N1696" s="32"/>
    </row>
    <row r="1697" spans="2:14">
      <c r="B1697" s="29"/>
      <c r="C1697" s="33"/>
      <c r="D1697" s="34"/>
      <c r="E1697" s="33"/>
      <c r="F1697" s="32"/>
      <c r="G1697" s="32"/>
      <c r="H1697" s="32"/>
      <c r="I1697" s="32"/>
      <c r="J1697" s="32"/>
      <c r="K1697" s="32"/>
      <c r="L1697" s="32"/>
      <c r="M1697" s="32"/>
      <c r="N1697" s="32"/>
    </row>
    <row r="1698" spans="2:14">
      <c r="B1698" s="29"/>
      <c r="C1698" s="33"/>
      <c r="D1698" s="34"/>
      <c r="E1698" s="33"/>
      <c r="F1698" s="32"/>
      <c r="G1698" s="32"/>
      <c r="H1698" s="32"/>
      <c r="I1698" s="32"/>
      <c r="J1698" s="32"/>
      <c r="K1698" s="32"/>
      <c r="L1698" s="32"/>
      <c r="M1698" s="32"/>
      <c r="N1698" s="32"/>
    </row>
    <row r="1699" spans="2:14">
      <c r="B1699" s="29"/>
      <c r="C1699" s="33"/>
      <c r="D1699" s="34"/>
      <c r="E1699" s="33"/>
      <c r="F1699" s="32"/>
      <c r="G1699" s="32"/>
      <c r="H1699" s="32"/>
      <c r="I1699" s="32"/>
      <c r="J1699" s="32"/>
      <c r="K1699" s="32"/>
      <c r="L1699" s="32"/>
      <c r="M1699" s="32"/>
      <c r="N1699" s="32"/>
    </row>
    <row r="1700" spans="2:14">
      <c r="B1700" s="29"/>
      <c r="C1700" s="33"/>
      <c r="D1700" s="34"/>
      <c r="E1700" s="33"/>
      <c r="F1700" s="32"/>
      <c r="G1700" s="32"/>
      <c r="H1700" s="32"/>
      <c r="I1700" s="32"/>
      <c r="J1700" s="32"/>
      <c r="K1700" s="32"/>
      <c r="L1700" s="32"/>
      <c r="M1700" s="32"/>
      <c r="N1700" s="32"/>
    </row>
    <row r="1701" spans="2:14">
      <c r="B1701" s="29"/>
      <c r="C1701" s="33"/>
      <c r="D1701" s="34"/>
      <c r="E1701" s="33"/>
      <c r="F1701" s="32"/>
      <c r="G1701" s="32"/>
      <c r="H1701" s="32"/>
      <c r="I1701" s="32"/>
      <c r="J1701" s="32"/>
      <c r="K1701" s="32"/>
      <c r="L1701" s="32"/>
      <c r="M1701" s="32"/>
      <c r="N1701" s="32"/>
    </row>
    <row r="1702" spans="2:14">
      <c r="B1702" s="29"/>
      <c r="C1702" s="33"/>
      <c r="D1702" s="34"/>
      <c r="E1702" s="33"/>
      <c r="F1702" s="32"/>
      <c r="G1702" s="32"/>
      <c r="H1702" s="32"/>
      <c r="I1702" s="32"/>
      <c r="J1702" s="32"/>
      <c r="K1702" s="32"/>
      <c r="L1702" s="32"/>
      <c r="M1702" s="32"/>
      <c r="N1702" s="32"/>
    </row>
    <row r="1703" spans="2:14">
      <c r="B1703" s="29"/>
      <c r="C1703" s="33"/>
      <c r="D1703" s="34"/>
      <c r="E1703" s="33"/>
      <c r="F1703" s="32"/>
      <c r="G1703" s="32"/>
      <c r="H1703" s="32"/>
      <c r="I1703" s="32"/>
      <c r="J1703" s="32"/>
      <c r="K1703" s="32"/>
      <c r="L1703" s="32"/>
      <c r="M1703" s="32"/>
      <c r="N1703" s="32"/>
    </row>
    <row r="1704" spans="2:14">
      <c r="B1704" s="29"/>
      <c r="C1704" s="33"/>
      <c r="D1704" s="34"/>
      <c r="E1704" s="33"/>
      <c r="F1704" s="32"/>
      <c r="G1704" s="32"/>
      <c r="H1704" s="32"/>
      <c r="I1704" s="32"/>
      <c r="J1704" s="32"/>
      <c r="K1704" s="32"/>
      <c r="L1704" s="32"/>
      <c r="M1704" s="32"/>
      <c r="N1704" s="32"/>
    </row>
    <row r="1705" spans="2:14">
      <c r="B1705" s="29"/>
      <c r="C1705" s="33"/>
      <c r="D1705" s="34"/>
      <c r="E1705" s="33"/>
      <c r="F1705" s="32"/>
      <c r="G1705" s="32"/>
      <c r="H1705" s="32"/>
      <c r="I1705" s="32"/>
      <c r="J1705" s="32"/>
      <c r="K1705" s="32"/>
      <c r="L1705" s="32"/>
      <c r="M1705" s="32"/>
      <c r="N1705" s="32"/>
    </row>
    <row r="1706" spans="2:14">
      <c r="B1706" s="29"/>
      <c r="C1706" s="33"/>
      <c r="D1706" s="34"/>
      <c r="E1706" s="33"/>
      <c r="F1706" s="32"/>
      <c r="G1706" s="32"/>
      <c r="H1706" s="32"/>
      <c r="I1706" s="32"/>
      <c r="J1706" s="32"/>
      <c r="K1706" s="32"/>
      <c r="L1706" s="32"/>
      <c r="M1706" s="32"/>
      <c r="N1706" s="32"/>
    </row>
    <row r="1707" spans="2:14">
      <c r="B1707" s="29"/>
      <c r="C1707" s="33"/>
      <c r="D1707" s="34"/>
      <c r="E1707" s="33"/>
      <c r="F1707" s="32"/>
      <c r="G1707" s="32"/>
      <c r="H1707" s="32"/>
      <c r="I1707" s="32"/>
      <c r="J1707" s="32"/>
      <c r="K1707" s="32"/>
      <c r="L1707" s="32"/>
      <c r="M1707" s="32"/>
      <c r="N1707" s="32"/>
    </row>
    <row r="1708" spans="2:14">
      <c r="B1708" s="29"/>
      <c r="C1708" s="33"/>
      <c r="D1708" s="34"/>
      <c r="E1708" s="33"/>
      <c r="F1708" s="32"/>
      <c r="G1708" s="32"/>
      <c r="H1708" s="32"/>
      <c r="I1708" s="32"/>
      <c r="J1708" s="32"/>
      <c r="K1708" s="32"/>
      <c r="L1708" s="32"/>
      <c r="M1708" s="32"/>
      <c r="N1708" s="32"/>
    </row>
    <row r="1709" spans="2:14">
      <c r="B1709" s="29"/>
      <c r="C1709" s="33"/>
      <c r="D1709" s="34"/>
      <c r="E1709" s="33"/>
      <c r="F1709" s="32"/>
      <c r="G1709" s="32"/>
      <c r="H1709" s="32"/>
      <c r="I1709" s="32"/>
      <c r="J1709" s="32"/>
      <c r="K1709" s="32"/>
      <c r="L1709" s="32"/>
      <c r="M1709" s="32"/>
      <c r="N1709" s="32"/>
    </row>
    <row r="1710" spans="2:14">
      <c r="B1710" s="29"/>
      <c r="C1710" s="33"/>
      <c r="D1710" s="34"/>
      <c r="E1710" s="33"/>
      <c r="F1710" s="32"/>
      <c r="G1710" s="32"/>
      <c r="H1710" s="32"/>
      <c r="I1710" s="32"/>
      <c r="J1710" s="32"/>
      <c r="K1710" s="32"/>
      <c r="L1710" s="32"/>
      <c r="M1710" s="32"/>
      <c r="N1710" s="32"/>
    </row>
    <row r="1711" spans="2:14">
      <c r="B1711" s="29"/>
      <c r="C1711" s="33"/>
      <c r="D1711" s="34"/>
      <c r="E1711" s="33"/>
      <c r="F1711" s="32"/>
      <c r="G1711" s="32"/>
      <c r="H1711" s="32"/>
      <c r="I1711" s="32"/>
      <c r="J1711" s="32"/>
      <c r="K1711" s="32"/>
      <c r="L1711" s="32"/>
      <c r="M1711" s="32"/>
      <c r="N1711" s="32"/>
    </row>
    <row r="1712" spans="2:14">
      <c r="B1712" s="29"/>
      <c r="C1712" s="33"/>
      <c r="D1712" s="34"/>
      <c r="E1712" s="33"/>
      <c r="F1712" s="32"/>
      <c r="G1712" s="32"/>
      <c r="H1712" s="32"/>
      <c r="I1712" s="32"/>
      <c r="J1712" s="32"/>
      <c r="K1712" s="32"/>
      <c r="L1712" s="32"/>
      <c r="M1712" s="32"/>
      <c r="N1712" s="32"/>
    </row>
    <row r="1713" spans="2:14">
      <c r="B1713" s="29"/>
      <c r="C1713" s="33"/>
      <c r="D1713" s="34"/>
      <c r="E1713" s="33"/>
      <c r="F1713" s="32"/>
      <c r="G1713" s="32"/>
      <c r="H1713" s="32"/>
      <c r="I1713" s="32"/>
      <c r="J1713" s="32"/>
      <c r="K1713" s="32"/>
      <c r="L1713" s="32"/>
      <c r="M1713" s="32"/>
      <c r="N1713" s="32"/>
    </row>
    <row r="1714" spans="2:14">
      <c r="B1714" s="29"/>
      <c r="C1714" s="33"/>
      <c r="D1714" s="34"/>
      <c r="E1714" s="33"/>
      <c r="F1714" s="32"/>
      <c r="G1714" s="32"/>
      <c r="H1714" s="32"/>
      <c r="I1714" s="32"/>
      <c r="J1714" s="32"/>
      <c r="K1714" s="32"/>
      <c r="L1714" s="32"/>
      <c r="M1714" s="32"/>
      <c r="N1714" s="32"/>
    </row>
    <row r="1715" spans="2:14">
      <c r="B1715" s="29"/>
      <c r="C1715" s="33"/>
      <c r="D1715" s="34"/>
      <c r="E1715" s="33"/>
      <c r="F1715" s="32"/>
      <c r="G1715" s="32"/>
      <c r="H1715" s="32"/>
      <c r="I1715" s="32"/>
      <c r="J1715" s="32"/>
      <c r="K1715" s="32"/>
      <c r="L1715" s="32"/>
      <c r="M1715" s="32"/>
      <c r="N1715" s="32"/>
    </row>
    <row r="1716" spans="2:14">
      <c r="B1716" s="29"/>
      <c r="C1716" s="33"/>
      <c r="D1716" s="34"/>
      <c r="E1716" s="33"/>
      <c r="F1716" s="32"/>
      <c r="G1716" s="32"/>
      <c r="H1716" s="32"/>
      <c r="I1716" s="32"/>
      <c r="J1716" s="32"/>
      <c r="K1716" s="32"/>
      <c r="L1716" s="32"/>
      <c r="M1716" s="32"/>
      <c r="N1716" s="32"/>
    </row>
    <row r="1717" spans="2:14">
      <c r="B1717" s="29"/>
      <c r="C1717" s="33"/>
      <c r="D1717" s="34"/>
      <c r="E1717" s="33"/>
      <c r="F1717" s="32"/>
      <c r="G1717" s="32"/>
      <c r="H1717" s="32"/>
      <c r="I1717" s="32"/>
      <c r="J1717" s="32"/>
      <c r="K1717" s="32"/>
      <c r="L1717" s="32"/>
      <c r="M1717" s="32"/>
      <c r="N1717" s="32"/>
    </row>
    <row r="1718" spans="2:14">
      <c r="B1718" s="29"/>
      <c r="C1718" s="33"/>
      <c r="D1718" s="34"/>
      <c r="E1718" s="33"/>
      <c r="F1718" s="32"/>
      <c r="G1718" s="32"/>
      <c r="H1718" s="32"/>
      <c r="I1718" s="32"/>
      <c r="J1718" s="32"/>
      <c r="K1718" s="32"/>
      <c r="L1718" s="32"/>
      <c r="M1718" s="32"/>
      <c r="N1718" s="32"/>
    </row>
    <row r="1719" spans="2:14">
      <c r="B1719" s="29"/>
      <c r="C1719" s="33"/>
      <c r="D1719" s="34"/>
      <c r="E1719" s="33"/>
      <c r="F1719" s="32"/>
      <c r="G1719" s="32"/>
      <c r="H1719" s="32"/>
      <c r="I1719" s="32"/>
      <c r="J1719" s="32"/>
      <c r="K1719" s="32"/>
      <c r="L1719" s="32"/>
      <c r="M1719" s="32"/>
      <c r="N1719" s="32"/>
    </row>
    <row r="1720" spans="2:14">
      <c r="B1720" s="29"/>
      <c r="C1720" s="33"/>
      <c r="D1720" s="34"/>
      <c r="E1720" s="33"/>
      <c r="F1720" s="32"/>
      <c r="G1720" s="32"/>
      <c r="H1720" s="32"/>
      <c r="I1720" s="32"/>
      <c r="J1720" s="32"/>
      <c r="K1720" s="32"/>
      <c r="L1720" s="32"/>
      <c r="M1720" s="32"/>
      <c r="N1720" s="32"/>
    </row>
    <row r="1721" spans="2:14">
      <c r="B1721" s="29"/>
      <c r="C1721" s="33"/>
      <c r="D1721" s="34"/>
      <c r="E1721" s="33"/>
      <c r="F1721" s="32"/>
      <c r="G1721" s="32"/>
      <c r="H1721" s="32"/>
      <c r="I1721" s="32"/>
      <c r="J1721" s="32"/>
      <c r="K1721" s="32"/>
      <c r="L1721" s="32"/>
      <c r="M1721" s="32"/>
      <c r="N1721" s="32"/>
    </row>
    <row r="1722" spans="2:14">
      <c r="B1722" s="29"/>
      <c r="C1722" s="33"/>
      <c r="D1722" s="34"/>
      <c r="E1722" s="33"/>
      <c r="F1722" s="32"/>
      <c r="G1722" s="32"/>
      <c r="H1722" s="32"/>
      <c r="I1722" s="32"/>
      <c r="J1722" s="32"/>
      <c r="K1722" s="32"/>
      <c r="L1722" s="32"/>
      <c r="M1722" s="32"/>
      <c r="N1722" s="32"/>
    </row>
    <row r="1723" spans="2:14">
      <c r="B1723" s="29"/>
      <c r="C1723" s="33"/>
      <c r="D1723" s="34"/>
      <c r="E1723" s="33"/>
      <c r="F1723" s="32"/>
      <c r="G1723" s="32"/>
      <c r="H1723" s="32"/>
      <c r="I1723" s="32"/>
      <c r="J1723" s="32"/>
      <c r="K1723" s="32"/>
      <c r="L1723" s="32"/>
      <c r="M1723" s="32"/>
      <c r="N1723" s="32"/>
    </row>
    <row r="1724" spans="2:14">
      <c r="B1724" s="29"/>
      <c r="C1724" s="33"/>
      <c r="D1724" s="34"/>
      <c r="E1724" s="33"/>
      <c r="F1724" s="32"/>
      <c r="G1724" s="32"/>
      <c r="H1724" s="32"/>
      <c r="I1724" s="32"/>
      <c r="J1724" s="32"/>
      <c r="K1724" s="32"/>
      <c r="L1724" s="32"/>
      <c r="M1724" s="32"/>
      <c r="N1724" s="32"/>
    </row>
    <row r="1725" spans="2:14">
      <c r="B1725" s="29"/>
      <c r="C1725" s="33"/>
      <c r="D1725" s="34"/>
      <c r="E1725" s="33"/>
      <c r="F1725" s="32"/>
      <c r="G1725" s="32"/>
      <c r="H1725" s="32"/>
      <c r="I1725" s="32"/>
      <c r="J1725" s="32"/>
      <c r="K1725" s="32"/>
      <c r="L1725" s="32"/>
      <c r="M1725" s="32"/>
      <c r="N1725" s="32"/>
    </row>
    <row r="1726" spans="2:14">
      <c r="B1726" s="29"/>
      <c r="C1726" s="33"/>
      <c r="D1726" s="34"/>
      <c r="E1726" s="33"/>
      <c r="F1726" s="32"/>
      <c r="G1726" s="32"/>
      <c r="H1726" s="32"/>
      <c r="I1726" s="32"/>
      <c r="J1726" s="32"/>
      <c r="K1726" s="32"/>
      <c r="L1726" s="32"/>
      <c r="M1726" s="32"/>
      <c r="N1726" s="32"/>
    </row>
    <row r="1727" spans="2:14">
      <c r="B1727" s="29"/>
      <c r="C1727" s="33"/>
      <c r="D1727" s="34"/>
      <c r="E1727" s="33"/>
      <c r="F1727" s="32"/>
      <c r="G1727" s="32"/>
      <c r="H1727" s="32"/>
      <c r="I1727" s="32"/>
      <c r="J1727" s="32"/>
      <c r="K1727" s="32"/>
      <c r="L1727" s="32"/>
      <c r="M1727" s="32"/>
      <c r="N1727" s="32"/>
    </row>
    <row r="1728" spans="2:14">
      <c r="B1728" s="29"/>
      <c r="C1728" s="33"/>
      <c r="D1728" s="34"/>
      <c r="E1728" s="33"/>
      <c r="F1728" s="32"/>
      <c r="G1728" s="32"/>
      <c r="H1728" s="32"/>
      <c r="I1728" s="32"/>
      <c r="J1728" s="32"/>
      <c r="K1728" s="32"/>
      <c r="L1728" s="32"/>
      <c r="M1728" s="32"/>
      <c r="N1728" s="32"/>
    </row>
    <row r="1729" spans="2:14">
      <c r="B1729" s="29"/>
      <c r="C1729" s="33"/>
      <c r="D1729" s="34"/>
      <c r="E1729" s="33"/>
      <c r="F1729" s="32"/>
      <c r="G1729" s="32"/>
      <c r="H1729" s="32"/>
      <c r="I1729" s="32"/>
      <c r="J1729" s="32"/>
      <c r="K1729" s="32"/>
      <c r="L1729" s="32"/>
      <c r="M1729" s="32"/>
      <c r="N1729" s="32"/>
    </row>
    <row r="1730" spans="2:14">
      <c r="B1730" s="29"/>
      <c r="C1730" s="33"/>
      <c r="D1730" s="34"/>
      <c r="E1730" s="33"/>
      <c r="F1730" s="32"/>
      <c r="G1730" s="32"/>
      <c r="H1730" s="32"/>
      <c r="I1730" s="32"/>
      <c r="J1730" s="32"/>
      <c r="K1730" s="32"/>
      <c r="L1730" s="32"/>
      <c r="M1730" s="32"/>
      <c r="N1730" s="32"/>
    </row>
    <row r="1731" spans="2:14">
      <c r="B1731" s="29"/>
      <c r="C1731" s="33"/>
      <c r="D1731" s="34"/>
      <c r="E1731" s="33"/>
      <c r="F1731" s="32"/>
      <c r="G1731" s="32"/>
      <c r="H1731" s="32"/>
      <c r="I1731" s="32"/>
      <c r="J1731" s="32"/>
      <c r="K1731" s="32"/>
      <c r="L1731" s="32"/>
      <c r="M1731" s="32"/>
      <c r="N1731" s="32"/>
    </row>
    <row r="1732" spans="2:14">
      <c r="B1732" s="29"/>
      <c r="C1732" s="33"/>
      <c r="D1732" s="34"/>
      <c r="E1732" s="33"/>
      <c r="F1732" s="32"/>
      <c r="G1732" s="32"/>
      <c r="H1732" s="32"/>
      <c r="I1732" s="32"/>
      <c r="J1732" s="32"/>
      <c r="K1732" s="32"/>
      <c r="L1732" s="32"/>
      <c r="M1732" s="32"/>
      <c r="N1732" s="32"/>
    </row>
    <row r="1733" spans="2:14">
      <c r="B1733" s="29"/>
      <c r="C1733" s="33"/>
      <c r="D1733" s="34"/>
      <c r="E1733" s="33"/>
      <c r="F1733" s="32"/>
      <c r="G1733" s="32"/>
      <c r="H1733" s="32"/>
      <c r="I1733" s="32"/>
      <c r="J1733" s="32"/>
      <c r="K1733" s="32"/>
      <c r="L1733" s="32"/>
      <c r="M1733" s="32"/>
      <c r="N1733" s="32"/>
    </row>
    <row r="1734" spans="2:14">
      <c r="B1734" s="29"/>
      <c r="C1734" s="33"/>
      <c r="D1734" s="34"/>
      <c r="E1734" s="33"/>
      <c r="F1734" s="32"/>
      <c r="G1734" s="32"/>
      <c r="H1734" s="32"/>
      <c r="I1734" s="32"/>
      <c r="J1734" s="32"/>
      <c r="K1734" s="32"/>
      <c r="L1734" s="32"/>
      <c r="M1734" s="32"/>
      <c r="N1734" s="32"/>
    </row>
    <row r="1735" spans="2:14">
      <c r="B1735" s="29"/>
      <c r="C1735" s="33"/>
      <c r="D1735" s="34"/>
      <c r="E1735" s="33"/>
      <c r="F1735" s="32"/>
      <c r="G1735" s="32"/>
      <c r="H1735" s="32"/>
      <c r="I1735" s="32"/>
      <c r="J1735" s="32"/>
      <c r="K1735" s="32"/>
      <c r="L1735" s="32"/>
      <c r="M1735" s="32"/>
      <c r="N1735" s="32"/>
    </row>
    <row r="1736" spans="2:14">
      <c r="B1736" s="29"/>
      <c r="C1736" s="33"/>
      <c r="D1736" s="34"/>
      <c r="E1736" s="33"/>
      <c r="F1736" s="32"/>
      <c r="G1736" s="32"/>
      <c r="H1736" s="32"/>
      <c r="I1736" s="32"/>
      <c r="J1736" s="32"/>
      <c r="K1736" s="32"/>
      <c r="L1736" s="32"/>
      <c r="M1736" s="32"/>
      <c r="N1736" s="32"/>
    </row>
    <row r="1737" spans="2:14">
      <c r="B1737" s="29"/>
      <c r="C1737" s="33"/>
      <c r="D1737" s="34"/>
      <c r="E1737" s="33"/>
      <c r="F1737" s="32"/>
      <c r="G1737" s="32"/>
      <c r="H1737" s="32"/>
      <c r="I1737" s="32"/>
      <c r="J1737" s="32"/>
      <c r="K1737" s="32"/>
      <c r="L1737" s="32"/>
      <c r="M1737" s="32"/>
      <c r="N1737" s="32"/>
    </row>
    <row r="1738" spans="2:14">
      <c r="B1738" s="29"/>
      <c r="C1738" s="33"/>
      <c r="D1738" s="34"/>
      <c r="E1738" s="33"/>
      <c r="F1738" s="32"/>
      <c r="G1738" s="32"/>
      <c r="H1738" s="32"/>
      <c r="I1738" s="32"/>
      <c r="J1738" s="32"/>
      <c r="K1738" s="32"/>
      <c r="L1738" s="32"/>
      <c r="M1738" s="32"/>
      <c r="N1738" s="32"/>
    </row>
    <row r="1739" spans="2:14">
      <c r="B1739" s="29"/>
      <c r="C1739" s="33"/>
      <c r="D1739" s="34"/>
      <c r="E1739" s="33"/>
      <c r="F1739" s="32"/>
      <c r="G1739" s="32"/>
      <c r="H1739" s="32"/>
      <c r="I1739" s="32"/>
      <c r="J1739" s="32"/>
      <c r="K1739" s="32"/>
      <c r="L1739" s="32"/>
      <c r="M1739" s="32"/>
      <c r="N1739" s="32"/>
    </row>
    <row r="1740" spans="2:14">
      <c r="B1740" s="29"/>
      <c r="C1740" s="33"/>
      <c r="D1740" s="34"/>
      <c r="E1740" s="33"/>
      <c r="F1740" s="32"/>
      <c r="G1740" s="32"/>
      <c r="H1740" s="32"/>
      <c r="I1740" s="32"/>
      <c r="J1740" s="32"/>
      <c r="K1740" s="32"/>
      <c r="L1740" s="32"/>
      <c r="M1740" s="32"/>
      <c r="N1740" s="32"/>
    </row>
    <row r="1741" spans="2:14">
      <c r="B1741" s="29"/>
      <c r="C1741" s="33"/>
      <c r="D1741" s="34"/>
      <c r="E1741" s="33"/>
      <c r="F1741" s="32"/>
      <c r="G1741" s="32"/>
      <c r="H1741" s="32"/>
      <c r="I1741" s="32"/>
      <c r="J1741" s="32"/>
      <c r="K1741" s="32"/>
      <c r="L1741" s="32"/>
      <c r="M1741" s="32"/>
      <c r="N1741" s="32"/>
    </row>
    <row r="1742" spans="2:14">
      <c r="B1742" s="29"/>
      <c r="C1742" s="33"/>
      <c r="D1742" s="34"/>
      <c r="E1742" s="33"/>
      <c r="F1742" s="32"/>
      <c r="G1742" s="32"/>
      <c r="H1742" s="32"/>
      <c r="I1742" s="32"/>
      <c r="J1742" s="32"/>
      <c r="K1742" s="32"/>
      <c r="L1742" s="32"/>
      <c r="M1742" s="32"/>
      <c r="N1742" s="32"/>
    </row>
    <row r="1743" spans="2:14">
      <c r="B1743" s="29"/>
      <c r="C1743" s="33"/>
      <c r="D1743" s="34"/>
      <c r="E1743" s="33"/>
      <c r="F1743" s="32"/>
      <c r="G1743" s="32"/>
      <c r="H1743" s="32"/>
      <c r="I1743" s="32"/>
      <c r="J1743" s="32"/>
      <c r="K1743" s="32"/>
      <c r="L1743" s="32"/>
      <c r="M1743" s="32"/>
      <c r="N1743" s="32"/>
    </row>
    <row r="1744" spans="2:14">
      <c r="B1744" s="29"/>
      <c r="C1744" s="33"/>
      <c r="D1744" s="34"/>
      <c r="E1744" s="33"/>
      <c r="F1744" s="32"/>
      <c r="G1744" s="32"/>
      <c r="H1744" s="32"/>
      <c r="I1744" s="32"/>
      <c r="J1744" s="32"/>
      <c r="K1744" s="32"/>
      <c r="L1744" s="32"/>
      <c r="M1744" s="32"/>
      <c r="N1744" s="32"/>
    </row>
    <row r="1745" spans="2:14">
      <c r="B1745" s="29"/>
      <c r="C1745" s="33"/>
      <c r="D1745" s="34"/>
      <c r="E1745" s="33"/>
      <c r="F1745" s="32"/>
      <c r="G1745" s="32"/>
      <c r="H1745" s="32"/>
      <c r="I1745" s="32"/>
      <c r="J1745" s="32"/>
      <c r="K1745" s="32"/>
      <c r="L1745" s="32"/>
      <c r="M1745" s="32"/>
      <c r="N1745" s="32"/>
    </row>
    <row r="1746" spans="2:14">
      <c r="B1746" s="29"/>
      <c r="C1746" s="33"/>
      <c r="D1746" s="34"/>
      <c r="E1746" s="33"/>
      <c r="F1746" s="32"/>
      <c r="G1746" s="32"/>
      <c r="H1746" s="32"/>
      <c r="I1746" s="32"/>
      <c r="J1746" s="32"/>
      <c r="K1746" s="32"/>
      <c r="L1746" s="32"/>
      <c r="M1746" s="32"/>
      <c r="N1746" s="32"/>
    </row>
    <row r="1747" spans="2:14">
      <c r="B1747" s="29"/>
      <c r="C1747" s="33"/>
      <c r="D1747" s="34"/>
      <c r="E1747" s="33"/>
      <c r="F1747" s="32"/>
      <c r="G1747" s="32"/>
      <c r="H1747" s="32"/>
      <c r="I1747" s="32"/>
      <c r="J1747" s="32"/>
      <c r="K1747" s="32"/>
      <c r="L1747" s="32"/>
      <c r="M1747" s="32"/>
      <c r="N1747" s="32"/>
    </row>
    <row r="1748" spans="2:14">
      <c r="B1748" s="29"/>
      <c r="C1748" s="33"/>
      <c r="D1748" s="34"/>
      <c r="E1748" s="33"/>
      <c r="F1748" s="32"/>
      <c r="G1748" s="32"/>
      <c r="H1748" s="32"/>
      <c r="I1748" s="32"/>
      <c r="J1748" s="32"/>
      <c r="K1748" s="32"/>
      <c r="L1748" s="32"/>
      <c r="M1748" s="32"/>
      <c r="N1748" s="32"/>
    </row>
    <row r="1749" spans="2:14">
      <c r="B1749" s="29"/>
      <c r="C1749" s="33"/>
      <c r="D1749" s="34"/>
      <c r="E1749" s="33"/>
      <c r="F1749" s="32"/>
      <c r="G1749" s="32"/>
      <c r="H1749" s="32"/>
      <c r="I1749" s="32"/>
      <c r="J1749" s="32"/>
      <c r="K1749" s="32"/>
      <c r="L1749" s="32"/>
      <c r="M1749" s="32"/>
      <c r="N1749" s="32"/>
    </row>
    <row r="1750" spans="2:14">
      <c r="B1750" s="29"/>
      <c r="C1750" s="33"/>
      <c r="D1750" s="34"/>
      <c r="E1750" s="33"/>
      <c r="F1750" s="32"/>
      <c r="G1750" s="32"/>
      <c r="H1750" s="32"/>
      <c r="I1750" s="32"/>
      <c r="J1750" s="32"/>
      <c r="K1750" s="32"/>
      <c r="L1750" s="32"/>
      <c r="M1750" s="32"/>
      <c r="N1750" s="32"/>
    </row>
    <row r="1751" spans="2:14">
      <c r="B1751" s="29"/>
      <c r="C1751" s="33"/>
      <c r="D1751" s="34"/>
      <c r="E1751" s="33"/>
      <c r="F1751" s="32"/>
      <c r="G1751" s="32"/>
      <c r="H1751" s="32"/>
      <c r="I1751" s="32"/>
      <c r="J1751" s="32"/>
      <c r="K1751" s="32"/>
      <c r="L1751" s="32"/>
      <c r="M1751" s="32"/>
      <c r="N1751" s="32"/>
    </row>
    <row r="1752" spans="2:14">
      <c r="B1752" s="29"/>
      <c r="C1752" s="33"/>
      <c r="D1752" s="34"/>
      <c r="E1752" s="33"/>
      <c r="F1752" s="32"/>
      <c r="G1752" s="32"/>
      <c r="H1752" s="32"/>
      <c r="I1752" s="32"/>
      <c r="J1752" s="32"/>
      <c r="K1752" s="32"/>
      <c r="L1752" s="32"/>
      <c r="M1752" s="32"/>
      <c r="N1752" s="32"/>
    </row>
    <row r="1753" spans="2:14">
      <c r="B1753" s="29"/>
      <c r="C1753" s="33"/>
      <c r="D1753" s="34"/>
      <c r="E1753" s="33"/>
      <c r="F1753" s="32"/>
      <c r="G1753" s="32"/>
      <c r="H1753" s="32"/>
      <c r="I1753" s="32"/>
      <c r="J1753" s="32"/>
      <c r="K1753" s="32"/>
      <c r="L1753" s="32"/>
      <c r="M1753" s="32"/>
      <c r="N1753" s="32"/>
    </row>
    <row r="1754" spans="2:14">
      <c r="B1754" s="29"/>
      <c r="C1754" s="33"/>
      <c r="D1754" s="34"/>
      <c r="E1754" s="33"/>
      <c r="F1754" s="32"/>
      <c r="G1754" s="32"/>
      <c r="H1754" s="32"/>
      <c r="I1754" s="32"/>
      <c r="J1754" s="32"/>
      <c r="K1754" s="32"/>
      <c r="L1754" s="32"/>
      <c r="M1754" s="32"/>
      <c r="N1754" s="32"/>
    </row>
    <row r="1755" spans="2:14">
      <c r="B1755" s="29"/>
      <c r="C1755" s="33"/>
      <c r="D1755" s="34"/>
      <c r="E1755" s="33"/>
      <c r="F1755" s="32"/>
      <c r="G1755" s="32"/>
      <c r="H1755" s="32"/>
      <c r="I1755" s="32"/>
      <c r="J1755" s="32"/>
      <c r="K1755" s="32"/>
      <c r="L1755" s="32"/>
      <c r="M1755" s="32"/>
      <c r="N1755" s="32"/>
    </row>
    <row r="1756" spans="2:14">
      <c r="B1756" s="29"/>
      <c r="C1756" s="33"/>
      <c r="D1756" s="34"/>
      <c r="E1756" s="33"/>
      <c r="F1756" s="32"/>
      <c r="G1756" s="32"/>
      <c r="H1756" s="32"/>
      <c r="I1756" s="32"/>
      <c r="J1756" s="32"/>
      <c r="K1756" s="32"/>
      <c r="L1756" s="32"/>
      <c r="M1756" s="32"/>
      <c r="N1756" s="32"/>
    </row>
    <row r="1757" spans="2:14">
      <c r="B1757" s="29"/>
      <c r="C1757" s="33"/>
      <c r="D1757" s="34"/>
      <c r="E1757" s="33"/>
      <c r="F1757" s="32"/>
      <c r="G1757" s="32"/>
      <c r="H1757" s="32"/>
      <c r="I1757" s="32"/>
      <c r="J1757" s="32"/>
      <c r="K1757" s="32"/>
      <c r="L1757" s="32"/>
      <c r="M1757" s="32"/>
      <c r="N1757" s="32"/>
    </row>
    <row r="1758" spans="2:14">
      <c r="B1758" s="29"/>
      <c r="C1758" s="33"/>
      <c r="D1758" s="34"/>
      <c r="E1758" s="33"/>
      <c r="F1758" s="32"/>
      <c r="G1758" s="32"/>
      <c r="H1758" s="32"/>
      <c r="I1758" s="32"/>
      <c r="J1758" s="32"/>
      <c r="K1758" s="32"/>
      <c r="L1758" s="32"/>
      <c r="M1758" s="32"/>
      <c r="N1758" s="32"/>
    </row>
    <row r="1759" spans="2:14">
      <c r="B1759" s="29"/>
      <c r="C1759" s="33"/>
      <c r="D1759" s="34"/>
      <c r="E1759" s="33"/>
      <c r="F1759" s="32"/>
      <c r="G1759" s="32"/>
      <c r="H1759" s="32"/>
      <c r="I1759" s="32"/>
      <c r="J1759" s="32"/>
      <c r="K1759" s="32"/>
      <c r="L1759" s="32"/>
      <c r="M1759" s="32"/>
      <c r="N1759" s="32"/>
    </row>
    <row r="1760" spans="2:14">
      <c r="B1760" s="29"/>
      <c r="C1760" s="33"/>
      <c r="D1760" s="34"/>
      <c r="E1760" s="33"/>
      <c r="F1760" s="32"/>
      <c r="G1760" s="32"/>
      <c r="H1760" s="32"/>
      <c r="I1760" s="32"/>
      <c r="J1760" s="32"/>
      <c r="K1760" s="32"/>
      <c r="L1760" s="32"/>
      <c r="M1760" s="32"/>
      <c r="N1760" s="32"/>
    </row>
    <row r="1761" spans="2:14">
      <c r="B1761" s="29"/>
      <c r="C1761" s="33"/>
      <c r="D1761" s="34"/>
      <c r="E1761" s="33"/>
      <c r="F1761" s="32"/>
      <c r="G1761" s="32"/>
      <c r="H1761" s="32"/>
      <c r="I1761" s="32"/>
      <c r="J1761" s="32"/>
      <c r="K1761" s="32"/>
      <c r="L1761" s="32"/>
      <c r="M1761" s="32"/>
      <c r="N1761" s="32"/>
    </row>
    <row r="1762" spans="2:14">
      <c r="B1762" s="29"/>
      <c r="C1762" s="33"/>
      <c r="D1762" s="34"/>
      <c r="E1762" s="33"/>
      <c r="F1762" s="32"/>
      <c r="G1762" s="32"/>
      <c r="H1762" s="32"/>
      <c r="I1762" s="32"/>
      <c r="J1762" s="32"/>
      <c r="K1762" s="32"/>
      <c r="L1762" s="32"/>
      <c r="M1762" s="32"/>
      <c r="N1762" s="32"/>
    </row>
    <row r="1763" spans="2:14">
      <c r="B1763" s="29"/>
      <c r="C1763" s="33"/>
      <c r="D1763" s="34"/>
      <c r="E1763" s="33"/>
      <c r="F1763" s="32"/>
      <c r="G1763" s="32"/>
      <c r="H1763" s="32"/>
      <c r="I1763" s="32"/>
      <c r="J1763" s="32"/>
      <c r="K1763" s="32"/>
      <c r="L1763" s="32"/>
      <c r="M1763" s="32"/>
      <c r="N1763" s="32"/>
    </row>
    <row r="1764" spans="2:14">
      <c r="B1764" s="29"/>
      <c r="C1764" s="33"/>
      <c r="D1764" s="34"/>
      <c r="E1764" s="33"/>
      <c r="F1764" s="32"/>
      <c r="G1764" s="32"/>
      <c r="H1764" s="32"/>
      <c r="I1764" s="32"/>
      <c r="J1764" s="32"/>
      <c r="K1764" s="32"/>
      <c r="L1764" s="32"/>
      <c r="M1764" s="32"/>
      <c r="N1764" s="32"/>
    </row>
    <row r="1765" spans="2:14">
      <c r="B1765" s="29"/>
      <c r="C1765" s="33"/>
      <c r="D1765" s="34"/>
      <c r="E1765" s="33"/>
      <c r="F1765" s="32"/>
      <c r="G1765" s="32"/>
      <c r="H1765" s="32"/>
      <c r="I1765" s="32"/>
      <c r="J1765" s="32"/>
      <c r="K1765" s="32"/>
      <c r="L1765" s="32"/>
      <c r="M1765" s="32"/>
      <c r="N1765" s="32"/>
    </row>
    <row r="1766" spans="2:14">
      <c r="B1766" s="29"/>
      <c r="C1766" s="33"/>
      <c r="D1766" s="34"/>
      <c r="E1766" s="33"/>
      <c r="F1766" s="32"/>
      <c r="G1766" s="32"/>
      <c r="H1766" s="32"/>
      <c r="I1766" s="32"/>
      <c r="J1766" s="32"/>
      <c r="K1766" s="32"/>
      <c r="L1766" s="32"/>
      <c r="M1766" s="32"/>
      <c r="N1766" s="32"/>
    </row>
    <row r="1767" spans="2:14">
      <c r="B1767" s="29"/>
      <c r="C1767" s="33"/>
      <c r="D1767" s="34"/>
      <c r="E1767" s="33"/>
      <c r="F1767" s="32"/>
      <c r="G1767" s="32"/>
      <c r="H1767" s="32"/>
      <c r="I1767" s="32"/>
      <c r="J1767" s="32"/>
      <c r="K1767" s="32"/>
      <c r="L1767" s="32"/>
      <c r="M1767" s="32"/>
      <c r="N1767" s="32"/>
    </row>
    <row r="1768" spans="2:14">
      <c r="B1768" s="29"/>
      <c r="C1768" s="33"/>
      <c r="D1768" s="34"/>
      <c r="E1768" s="33"/>
      <c r="F1768" s="32"/>
      <c r="G1768" s="32"/>
      <c r="H1768" s="32"/>
      <c r="I1768" s="32"/>
      <c r="J1768" s="32"/>
      <c r="K1768" s="32"/>
      <c r="L1768" s="32"/>
      <c r="M1768" s="32"/>
      <c r="N1768" s="32"/>
    </row>
    <row r="1769" spans="2:14">
      <c r="B1769" s="29"/>
      <c r="C1769" s="33"/>
      <c r="D1769" s="34"/>
      <c r="E1769" s="33"/>
      <c r="F1769" s="32"/>
      <c r="G1769" s="32"/>
      <c r="H1769" s="32"/>
      <c r="I1769" s="32"/>
      <c r="J1769" s="32"/>
      <c r="K1769" s="32"/>
      <c r="L1769" s="32"/>
      <c r="M1769" s="32"/>
      <c r="N1769" s="32"/>
    </row>
    <row r="1770" spans="2:14">
      <c r="B1770" s="29"/>
      <c r="C1770" s="33"/>
      <c r="D1770" s="34"/>
      <c r="E1770" s="33"/>
      <c r="F1770" s="32"/>
      <c r="G1770" s="32"/>
      <c r="H1770" s="32"/>
      <c r="I1770" s="32"/>
      <c r="J1770" s="32"/>
      <c r="K1770" s="32"/>
      <c r="L1770" s="32"/>
      <c r="M1770" s="32"/>
      <c r="N1770" s="32"/>
    </row>
    <row r="1771" spans="2:14">
      <c r="B1771" s="29"/>
      <c r="C1771" s="33"/>
      <c r="D1771" s="34"/>
      <c r="E1771" s="33"/>
      <c r="F1771" s="32"/>
      <c r="G1771" s="32"/>
      <c r="H1771" s="32"/>
      <c r="I1771" s="32"/>
      <c r="J1771" s="32"/>
      <c r="K1771" s="32"/>
      <c r="L1771" s="32"/>
      <c r="M1771" s="32"/>
      <c r="N1771" s="32"/>
    </row>
    <row r="1772" spans="2:14">
      <c r="B1772" s="29"/>
      <c r="C1772" s="33"/>
      <c r="D1772" s="34"/>
      <c r="E1772" s="33"/>
      <c r="F1772" s="32"/>
      <c r="G1772" s="32"/>
      <c r="H1772" s="32"/>
      <c r="I1772" s="32"/>
      <c r="J1772" s="32"/>
      <c r="K1772" s="32"/>
      <c r="L1772" s="32"/>
      <c r="M1772" s="32"/>
      <c r="N1772" s="32"/>
    </row>
    <row r="1773" spans="2:14">
      <c r="B1773" s="29"/>
      <c r="C1773" s="33"/>
      <c r="D1773" s="34"/>
      <c r="E1773" s="33"/>
      <c r="F1773" s="32"/>
      <c r="G1773" s="32"/>
      <c r="H1773" s="32"/>
      <c r="I1773" s="32"/>
      <c r="J1773" s="32"/>
      <c r="K1773" s="32"/>
      <c r="L1773" s="32"/>
      <c r="M1773" s="32"/>
      <c r="N1773" s="32"/>
    </row>
    <row r="1774" spans="2:14">
      <c r="B1774" s="29"/>
      <c r="C1774" s="33"/>
      <c r="D1774" s="34"/>
      <c r="E1774" s="33"/>
      <c r="F1774" s="32"/>
      <c r="G1774" s="32"/>
      <c r="H1774" s="32"/>
      <c r="I1774" s="32"/>
      <c r="J1774" s="32"/>
      <c r="K1774" s="32"/>
      <c r="L1774" s="32"/>
      <c r="M1774" s="32"/>
      <c r="N1774" s="32"/>
    </row>
    <row r="1775" spans="2:14">
      <c r="B1775" s="29"/>
      <c r="C1775" s="33"/>
      <c r="D1775" s="34"/>
      <c r="E1775" s="33"/>
      <c r="F1775" s="32"/>
      <c r="G1775" s="32"/>
      <c r="H1775" s="32"/>
      <c r="I1775" s="32"/>
      <c r="J1775" s="32"/>
      <c r="K1775" s="32"/>
      <c r="L1775" s="32"/>
      <c r="M1775" s="32"/>
      <c r="N1775" s="32"/>
    </row>
    <row r="1776" spans="2:14">
      <c r="B1776" s="29"/>
      <c r="C1776" s="33"/>
      <c r="D1776" s="34"/>
      <c r="E1776" s="33"/>
      <c r="F1776" s="32"/>
      <c r="G1776" s="32"/>
      <c r="H1776" s="32"/>
      <c r="I1776" s="32"/>
      <c r="J1776" s="32"/>
      <c r="K1776" s="32"/>
      <c r="L1776" s="32"/>
      <c r="M1776" s="32"/>
      <c r="N1776" s="32"/>
    </row>
    <row r="1777" spans="2:14">
      <c r="B1777" s="29"/>
      <c r="C1777" s="33"/>
      <c r="D1777" s="34"/>
      <c r="E1777" s="33"/>
      <c r="F1777" s="32"/>
      <c r="G1777" s="32"/>
      <c r="H1777" s="32"/>
      <c r="I1777" s="32"/>
      <c r="J1777" s="32"/>
      <c r="K1777" s="32"/>
      <c r="L1777" s="32"/>
      <c r="M1777" s="32"/>
      <c r="N1777" s="32"/>
    </row>
    <row r="1778" spans="2:14">
      <c r="B1778" s="29"/>
      <c r="C1778" s="33"/>
      <c r="D1778" s="34"/>
      <c r="E1778" s="33"/>
      <c r="F1778" s="32"/>
      <c r="G1778" s="32"/>
      <c r="H1778" s="32"/>
      <c r="I1778" s="32"/>
      <c r="J1778" s="32"/>
      <c r="K1778" s="32"/>
      <c r="L1778" s="32"/>
      <c r="M1778" s="32"/>
      <c r="N1778" s="32"/>
    </row>
    <row r="1779" spans="2:14">
      <c r="B1779" s="29"/>
      <c r="C1779" s="33"/>
      <c r="D1779" s="34"/>
      <c r="E1779" s="33"/>
      <c r="F1779" s="32"/>
      <c r="G1779" s="32"/>
      <c r="H1779" s="32"/>
      <c r="I1779" s="32"/>
      <c r="J1779" s="32"/>
      <c r="K1779" s="32"/>
      <c r="L1779" s="32"/>
      <c r="M1779" s="32"/>
      <c r="N1779" s="32"/>
    </row>
    <row r="1780" spans="2:14">
      <c r="B1780" s="29"/>
      <c r="C1780" s="33"/>
      <c r="D1780" s="34"/>
      <c r="E1780" s="33"/>
      <c r="F1780" s="32"/>
      <c r="G1780" s="32"/>
      <c r="H1780" s="32"/>
      <c r="I1780" s="32"/>
      <c r="J1780" s="32"/>
      <c r="K1780" s="32"/>
      <c r="L1780" s="32"/>
      <c r="M1780" s="32"/>
      <c r="N1780" s="32"/>
    </row>
    <row r="1781" spans="2:14">
      <c r="B1781" s="29"/>
      <c r="C1781" s="33"/>
      <c r="D1781" s="34"/>
      <c r="E1781" s="33"/>
      <c r="F1781" s="32"/>
      <c r="G1781" s="32"/>
      <c r="H1781" s="32"/>
      <c r="I1781" s="32"/>
      <c r="J1781" s="32"/>
      <c r="K1781" s="32"/>
      <c r="L1781" s="32"/>
      <c r="M1781" s="32"/>
      <c r="N1781" s="32"/>
    </row>
    <row r="1782" spans="2:14">
      <c r="B1782" s="29"/>
      <c r="C1782" s="33"/>
      <c r="D1782" s="34"/>
      <c r="E1782" s="33"/>
      <c r="F1782" s="32"/>
      <c r="G1782" s="32"/>
      <c r="H1782" s="32"/>
      <c r="I1782" s="32"/>
      <c r="J1782" s="32"/>
      <c r="K1782" s="32"/>
      <c r="L1782" s="32"/>
      <c r="M1782" s="32"/>
      <c r="N1782" s="32"/>
    </row>
    <row r="1783" spans="2:14">
      <c r="B1783" s="29"/>
      <c r="C1783" s="33"/>
      <c r="D1783" s="34"/>
      <c r="E1783" s="33"/>
      <c r="F1783" s="32"/>
      <c r="G1783" s="32"/>
      <c r="H1783" s="32"/>
      <c r="I1783" s="32"/>
      <c r="J1783" s="32"/>
      <c r="K1783" s="32"/>
      <c r="L1783" s="32"/>
      <c r="M1783" s="32"/>
      <c r="N1783" s="32"/>
    </row>
    <row r="1784" spans="2:14">
      <c r="B1784" s="29"/>
      <c r="C1784" s="33"/>
      <c r="D1784" s="34"/>
      <c r="E1784" s="33"/>
      <c r="F1784" s="32"/>
      <c r="G1784" s="32"/>
      <c r="H1784" s="32"/>
      <c r="I1784" s="32"/>
      <c r="J1784" s="32"/>
      <c r="K1784" s="32"/>
      <c r="L1784" s="32"/>
      <c r="M1784" s="32"/>
      <c r="N1784" s="32"/>
    </row>
    <row r="1785" spans="2:14">
      <c r="B1785" s="29"/>
      <c r="C1785" s="33"/>
      <c r="D1785" s="34"/>
      <c r="E1785" s="33"/>
      <c r="F1785" s="32"/>
      <c r="G1785" s="32"/>
      <c r="H1785" s="32"/>
      <c r="I1785" s="32"/>
      <c r="J1785" s="32"/>
      <c r="K1785" s="32"/>
      <c r="L1785" s="32"/>
      <c r="M1785" s="32"/>
      <c r="N1785" s="32"/>
    </row>
    <row r="1786" spans="2:14">
      <c r="B1786" s="29"/>
      <c r="C1786" s="33"/>
      <c r="D1786" s="34"/>
      <c r="E1786" s="33"/>
      <c r="F1786" s="32"/>
      <c r="G1786" s="32"/>
      <c r="H1786" s="32"/>
      <c r="I1786" s="32"/>
      <c r="J1786" s="32"/>
      <c r="K1786" s="32"/>
      <c r="L1786" s="32"/>
      <c r="M1786" s="32"/>
      <c r="N1786" s="32"/>
    </row>
    <row r="1787" spans="2:14">
      <c r="B1787" s="29"/>
      <c r="C1787" s="33"/>
      <c r="D1787" s="34"/>
      <c r="E1787" s="33"/>
      <c r="F1787" s="32"/>
      <c r="G1787" s="32"/>
      <c r="H1787" s="32"/>
      <c r="I1787" s="32"/>
      <c r="J1787" s="32"/>
      <c r="K1787" s="32"/>
      <c r="L1787" s="32"/>
      <c r="M1787" s="32"/>
      <c r="N1787" s="32"/>
    </row>
    <row r="1788" spans="2:14">
      <c r="B1788" s="29"/>
      <c r="C1788" s="33"/>
      <c r="D1788" s="34"/>
      <c r="E1788" s="33"/>
      <c r="F1788" s="32"/>
      <c r="G1788" s="32"/>
      <c r="H1788" s="32"/>
      <c r="I1788" s="32"/>
      <c r="J1788" s="32"/>
      <c r="K1788" s="32"/>
      <c r="L1788" s="32"/>
      <c r="M1788" s="32"/>
      <c r="N1788" s="32"/>
    </row>
    <row r="1789" spans="2:14">
      <c r="B1789" s="29"/>
      <c r="C1789" s="33"/>
      <c r="D1789" s="34"/>
      <c r="E1789" s="33"/>
      <c r="F1789" s="32"/>
      <c r="G1789" s="32"/>
      <c r="H1789" s="32"/>
      <c r="I1789" s="32"/>
      <c r="J1789" s="32"/>
      <c r="K1789" s="32"/>
      <c r="L1789" s="32"/>
      <c r="M1789" s="32"/>
      <c r="N1789" s="32"/>
    </row>
    <row r="1790" spans="2:14">
      <c r="B1790" s="29"/>
      <c r="C1790" s="33"/>
      <c r="D1790" s="34"/>
      <c r="E1790" s="33"/>
      <c r="F1790" s="32"/>
      <c r="G1790" s="32"/>
      <c r="H1790" s="32"/>
      <c r="I1790" s="32"/>
      <c r="J1790" s="32"/>
      <c r="K1790" s="32"/>
      <c r="L1790" s="32"/>
      <c r="M1790" s="32"/>
      <c r="N1790" s="32"/>
    </row>
    <row r="1791" spans="2:14">
      <c r="B1791" s="29"/>
      <c r="C1791" s="33"/>
      <c r="D1791" s="34"/>
      <c r="E1791" s="33"/>
      <c r="F1791" s="32"/>
      <c r="G1791" s="32"/>
      <c r="H1791" s="32"/>
      <c r="I1791" s="32"/>
      <c r="J1791" s="32"/>
      <c r="K1791" s="32"/>
      <c r="L1791" s="32"/>
      <c r="M1791" s="32"/>
      <c r="N1791" s="32"/>
    </row>
    <row r="1792" spans="2:14">
      <c r="B1792" s="29"/>
      <c r="C1792" s="33"/>
      <c r="D1792" s="34"/>
      <c r="E1792" s="33"/>
      <c r="F1792" s="32"/>
      <c r="G1792" s="32"/>
      <c r="H1792" s="32"/>
      <c r="I1792" s="32"/>
      <c r="J1792" s="32"/>
      <c r="K1792" s="32"/>
      <c r="L1792" s="32"/>
      <c r="M1792" s="32"/>
      <c r="N1792" s="32"/>
    </row>
    <row r="1793" spans="2:14">
      <c r="B1793" s="29"/>
      <c r="C1793" s="33"/>
      <c r="D1793" s="34"/>
      <c r="E1793" s="33"/>
      <c r="F1793" s="32"/>
      <c r="G1793" s="32"/>
      <c r="H1793" s="32"/>
      <c r="I1793" s="32"/>
      <c r="J1793" s="32"/>
      <c r="K1793" s="32"/>
      <c r="L1793" s="32"/>
      <c r="M1793" s="32"/>
      <c r="N1793" s="32"/>
    </row>
    <row r="1794" spans="2:14">
      <c r="B1794" s="29"/>
      <c r="C1794" s="33"/>
      <c r="D1794" s="34"/>
      <c r="E1794" s="33"/>
      <c r="F1794" s="32"/>
      <c r="G1794" s="32"/>
      <c r="H1794" s="32"/>
      <c r="I1794" s="32"/>
      <c r="J1794" s="32"/>
      <c r="K1794" s="32"/>
      <c r="L1794" s="32"/>
      <c r="M1794" s="32"/>
      <c r="N1794" s="32"/>
    </row>
    <row r="1795" spans="2:14">
      <c r="B1795" s="29"/>
      <c r="C1795" s="33"/>
      <c r="D1795" s="34"/>
      <c r="E1795" s="33"/>
      <c r="F1795" s="32"/>
      <c r="G1795" s="32"/>
      <c r="H1795" s="32"/>
      <c r="I1795" s="32"/>
      <c r="J1795" s="32"/>
      <c r="K1795" s="32"/>
      <c r="L1795" s="32"/>
      <c r="M1795" s="32"/>
      <c r="N1795" s="32"/>
    </row>
    <row r="1796" spans="2:14">
      <c r="B1796" s="29"/>
      <c r="C1796" s="33"/>
      <c r="D1796" s="34"/>
      <c r="E1796" s="33"/>
      <c r="F1796" s="32"/>
      <c r="G1796" s="32"/>
      <c r="H1796" s="32"/>
      <c r="I1796" s="32"/>
      <c r="J1796" s="32"/>
      <c r="K1796" s="32"/>
      <c r="L1796" s="32"/>
      <c r="M1796" s="32"/>
      <c r="N1796" s="32"/>
    </row>
    <row r="1797" spans="2:14">
      <c r="B1797" s="29"/>
      <c r="C1797" s="33"/>
      <c r="D1797" s="34"/>
      <c r="E1797" s="33"/>
      <c r="F1797" s="32"/>
      <c r="G1797" s="32"/>
      <c r="H1797" s="32"/>
      <c r="I1797" s="32"/>
      <c r="J1797" s="32"/>
      <c r="K1797" s="32"/>
      <c r="L1797" s="32"/>
      <c r="M1797" s="32"/>
      <c r="N1797" s="32"/>
    </row>
    <row r="1798" spans="2:14">
      <c r="B1798" s="29"/>
      <c r="C1798" s="33"/>
      <c r="D1798" s="34"/>
      <c r="E1798" s="33"/>
      <c r="F1798" s="32"/>
      <c r="G1798" s="32"/>
      <c r="H1798" s="32"/>
      <c r="I1798" s="32"/>
      <c r="J1798" s="32"/>
      <c r="K1798" s="32"/>
      <c r="L1798" s="32"/>
      <c r="M1798" s="32"/>
      <c r="N1798" s="32"/>
    </row>
    <row r="1799" spans="2:14">
      <c r="B1799" s="29"/>
      <c r="C1799" s="33"/>
      <c r="D1799" s="34"/>
      <c r="E1799" s="33"/>
      <c r="F1799" s="32"/>
      <c r="G1799" s="32"/>
      <c r="H1799" s="32"/>
      <c r="I1799" s="32"/>
      <c r="J1799" s="32"/>
      <c r="K1799" s="32"/>
      <c r="L1799" s="32"/>
      <c r="M1799" s="32"/>
      <c r="N1799" s="32"/>
    </row>
    <row r="1800" spans="2:14">
      <c r="B1800" s="29"/>
      <c r="C1800" s="33"/>
      <c r="D1800" s="34"/>
      <c r="E1800" s="33"/>
      <c r="F1800" s="32"/>
      <c r="G1800" s="32"/>
      <c r="H1800" s="32"/>
      <c r="I1800" s="32"/>
      <c r="J1800" s="32"/>
      <c r="K1800" s="32"/>
      <c r="L1800" s="32"/>
      <c r="M1800" s="32"/>
      <c r="N1800" s="32"/>
    </row>
    <row r="1801" spans="2:14">
      <c r="B1801" s="29"/>
      <c r="C1801" s="33"/>
      <c r="D1801" s="34"/>
      <c r="E1801" s="33"/>
      <c r="F1801" s="32"/>
      <c r="G1801" s="32"/>
      <c r="H1801" s="32"/>
      <c r="I1801" s="32"/>
      <c r="J1801" s="32"/>
      <c r="K1801" s="32"/>
      <c r="L1801" s="32"/>
      <c r="M1801" s="32"/>
      <c r="N1801" s="32"/>
    </row>
    <row r="1802" spans="2:14">
      <c r="B1802" s="29"/>
      <c r="C1802" s="33"/>
      <c r="D1802" s="34"/>
      <c r="E1802" s="33"/>
      <c r="F1802" s="32"/>
      <c r="G1802" s="32"/>
      <c r="H1802" s="32"/>
      <c r="I1802" s="32"/>
      <c r="J1802" s="32"/>
      <c r="K1802" s="32"/>
      <c r="L1802" s="32"/>
      <c r="M1802" s="32"/>
      <c r="N1802" s="32"/>
    </row>
    <row r="1803" spans="2:14">
      <c r="B1803" s="29"/>
      <c r="C1803" s="33"/>
      <c r="D1803" s="34"/>
      <c r="E1803" s="33"/>
      <c r="F1803" s="32"/>
      <c r="G1803" s="32"/>
      <c r="H1803" s="32"/>
      <c r="I1803" s="32"/>
      <c r="J1803" s="32"/>
      <c r="K1803" s="32"/>
      <c r="L1803" s="32"/>
      <c r="M1803" s="32"/>
      <c r="N1803" s="32"/>
    </row>
    <row r="1804" spans="2:14">
      <c r="B1804" s="29"/>
      <c r="C1804" s="33"/>
      <c r="D1804" s="34"/>
      <c r="E1804" s="33"/>
      <c r="F1804" s="32"/>
      <c r="G1804" s="32"/>
      <c r="H1804" s="32"/>
      <c r="I1804" s="32"/>
      <c r="J1804" s="32"/>
      <c r="K1804" s="32"/>
      <c r="L1804" s="32"/>
      <c r="M1804" s="32"/>
      <c r="N1804" s="32"/>
    </row>
    <row r="1805" spans="2:14">
      <c r="B1805" s="29"/>
      <c r="C1805" s="33"/>
      <c r="D1805" s="34"/>
      <c r="E1805" s="33"/>
      <c r="F1805" s="32"/>
      <c r="G1805" s="32"/>
      <c r="H1805" s="32"/>
      <c r="I1805" s="32"/>
      <c r="J1805" s="32"/>
      <c r="K1805" s="32"/>
      <c r="L1805" s="32"/>
      <c r="M1805" s="32"/>
      <c r="N1805" s="32"/>
    </row>
    <row r="1806" spans="2:14">
      <c r="B1806" s="29"/>
      <c r="C1806" s="33"/>
      <c r="D1806" s="34"/>
      <c r="E1806" s="33"/>
      <c r="F1806" s="32"/>
      <c r="G1806" s="32"/>
      <c r="H1806" s="32"/>
      <c r="I1806" s="32"/>
      <c r="J1806" s="32"/>
      <c r="K1806" s="32"/>
      <c r="L1806" s="32"/>
      <c r="M1806" s="32"/>
      <c r="N1806" s="32"/>
    </row>
    <row r="1807" spans="2:14">
      <c r="B1807" s="29"/>
      <c r="C1807" s="33"/>
      <c r="D1807" s="34"/>
      <c r="E1807" s="33"/>
      <c r="F1807" s="32"/>
      <c r="G1807" s="32"/>
      <c r="H1807" s="32"/>
      <c r="I1807" s="32"/>
      <c r="J1807" s="32"/>
      <c r="K1807" s="32"/>
      <c r="L1807" s="32"/>
      <c r="M1807" s="32"/>
      <c r="N1807" s="32"/>
    </row>
    <row r="1808" spans="2:14">
      <c r="B1808" s="29"/>
      <c r="C1808" s="33"/>
      <c r="D1808" s="34"/>
      <c r="E1808" s="33"/>
      <c r="F1808" s="32"/>
      <c r="G1808" s="32"/>
      <c r="H1808" s="32"/>
      <c r="I1808" s="32"/>
      <c r="J1808" s="32"/>
      <c r="K1808" s="32"/>
      <c r="L1808" s="32"/>
      <c r="M1808" s="32"/>
      <c r="N1808" s="32"/>
    </row>
    <row r="1809" spans="2:14">
      <c r="B1809" s="29"/>
      <c r="C1809" s="33"/>
      <c r="D1809" s="34"/>
      <c r="E1809" s="33"/>
      <c r="F1809" s="32"/>
      <c r="G1809" s="32"/>
      <c r="H1809" s="32"/>
      <c r="I1809" s="32"/>
      <c r="J1809" s="32"/>
      <c r="K1809" s="32"/>
      <c r="L1809" s="32"/>
      <c r="M1809" s="32"/>
      <c r="N1809" s="32"/>
    </row>
    <row r="1810" spans="2:14">
      <c r="B1810" s="29"/>
      <c r="C1810" s="33"/>
      <c r="D1810" s="34"/>
      <c r="E1810" s="33"/>
      <c r="F1810" s="32"/>
      <c r="G1810" s="32"/>
      <c r="H1810" s="32"/>
      <c r="I1810" s="32"/>
      <c r="J1810" s="32"/>
      <c r="K1810" s="32"/>
      <c r="L1810" s="32"/>
      <c r="M1810" s="32"/>
      <c r="N1810" s="32"/>
    </row>
    <row r="1811" spans="2:14">
      <c r="B1811" s="29"/>
      <c r="C1811" s="33"/>
      <c r="D1811" s="34"/>
      <c r="E1811" s="33"/>
      <c r="F1811" s="32"/>
      <c r="G1811" s="32"/>
      <c r="H1811" s="32"/>
      <c r="I1811" s="32"/>
      <c r="J1811" s="32"/>
      <c r="K1811" s="32"/>
      <c r="L1811" s="32"/>
      <c r="M1811" s="32"/>
      <c r="N1811" s="32"/>
    </row>
    <row r="1812" spans="2:14">
      <c r="B1812" s="29"/>
      <c r="C1812" s="33"/>
      <c r="D1812" s="34"/>
      <c r="E1812" s="33"/>
      <c r="F1812" s="32"/>
      <c r="G1812" s="32"/>
      <c r="H1812" s="32"/>
      <c r="I1812" s="32"/>
      <c r="J1812" s="32"/>
      <c r="K1812" s="32"/>
      <c r="L1812" s="32"/>
      <c r="M1812" s="32"/>
      <c r="N1812" s="32"/>
    </row>
    <row r="1813" spans="2:14">
      <c r="B1813" s="29"/>
      <c r="C1813" s="33"/>
      <c r="D1813" s="34"/>
      <c r="E1813" s="33"/>
      <c r="F1813" s="32"/>
      <c r="G1813" s="32"/>
      <c r="H1813" s="32"/>
      <c r="I1813" s="32"/>
      <c r="J1813" s="32"/>
      <c r="K1813" s="32"/>
      <c r="L1813" s="32"/>
      <c r="M1813" s="32"/>
      <c r="N1813" s="32"/>
    </row>
    <row r="1814" spans="2:14">
      <c r="B1814" s="29"/>
      <c r="C1814" s="33"/>
      <c r="D1814" s="34"/>
      <c r="E1814" s="33"/>
      <c r="F1814" s="32"/>
      <c r="G1814" s="32"/>
      <c r="H1814" s="32"/>
      <c r="I1814" s="32"/>
      <c r="J1814" s="32"/>
      <c r="K1814" s="32"/>
      <c r="L1814" s="32"/>
      <c r="M1814" s="32"/>
      <c r="N1814" s="32"/>
    </row>
    <row r="1815" spans="2:14">
      <c r="B1815" s="29"/>
      <c r="C1815" s="33"/>
      <c r="D1815" s="34"/>
      <c r="E1815" s="33"/>
      <c r="F1815" s="32"/>
      <c r="G1815" s="32"/>
      <c r="H1815" s="32"/>
      <c r="I1815" s="32"/>
      <c r="J1815" s="32"/>
      <c r="K1815" s="32"/>
      <c r="L1815" s="32"/>
      <c r="M1815" s="32"/>
      <c r="N1815" s="32"/>
    </row>
    <row r="1816" spans="2:14">
      <c r="B1816" s="29"/>
      <c r="C1816" s="33"/>
      <c r="D1816" s="34"/>
      <c r="E1816" s="33"/>
      <c r="F1816" s="32"/>
      <c r="G1816" s="32"/>
      <c r="H1816" s="32"/>
      <c r="I1816" s="32"/>
      <c r="J1816" s="32"/>
      <c r="K1816" s="32"/>
      <c r="L1816" s="32"/>
      <c r="M1816" s="32"/>
      <c r="N1816" s="32"/>
    </row>
    <row r="1817" spans="2:14">
      <c r="B1817" s="29"/>
      <c r="C1817" s="33"/>
      <c r="D1817" s="34"/>
      <c r="E1817" s="33"/>
      <c r="F1817" s="32"/>
      <c r="G1817" s="32"/>
      <c r="H1817" s="32"/>
      <c r="I1817" s="32"/>
      <c r="J1817" s="32"/>
      <c r="K1817" s="32"/>
      <c r="L1817" s="32"/>
      <c r="M1817" s="32"/>
      <c r="N1817" s="32"/>
    </row>
    <row r="1818" spans="2:14">
      <c r="B1818" s="29"/>
      <c r="C1818" s="33"/>
      <c r="D1818" s="34"/>
      <c r="E1818" s="33"/>
      <c r="F1818" s="32"/>
      <c r="G1818" s="32"/>
      <c r="H1818" s="32"/>
      <c r="I1818" s="32"/>
      <c r="J1818" s="32"/>
      <c r="K1818" s="32"/>
      <c r="L1818" s="32"/>
      <c r="M1818" s="32"/>
      <c r="N1818" s="32"/>
    </row>
    <row r="1819" spans="2:14">
      <c r="B1819" s="29"/>
      <c r="C1819" s="33"/>
      <c r="D1819" s="34"/>
      <c r="E1819" s="33"/>
      <c r="F1819" s="32"/>
      <c r="G1819" s="32"/>
      <c r="H1819" s="32"/>
      <c r="I1819" s="32"/>
      <c r="J1819" s="32"/>
      <c r="K1819" s="32"/>
      <c r="L1819" s="32"/>
      <c r="M1819" s="32"/>
      <c r="N1819" s="32"/>
    </row>
    <row r="1820" spans="2:14">
      <c r="B1820" s="29"/>
      <c r="C1820" s="33"/>
      <c r="D1820" s="34"/>
      <c r="E1820" s="33"/>
      <c r="F1820" s="32"/>
      <c r="G1820" s="32"/>
      <c r="H1820" s="32"/>
      <c r="I1820" s="32"/>
      <c r="J1820" s="32"/>
      <c r="K1820" s="32"/>
      <c r="L1820" s="32"/>
      <c r="M1820" s="32"/>
      <c r="N1820" s="32"/>
    </row>
    <row r="1821" spans="2:14">
      <c r="B1821" s="29"/>
      <c r="C1821" s="33"/>
      <c r="D1821" s="34"/>
      <c r="E1821" s="33"/>
      <c r="F1821" s="32"/>
      <c r="G1821" s="32"/>
      <c r="H1821" s="32"/>
      <c r="I1821" s="32"/>
      <c r="J1821" s="32"/>
      <c r="K1821" s="32"/>
      <c r="L1821" s="32"/>
      <c r="M1821" s="32"/>
      <c r="N1821" s="32"/>
    </row>
    <row r="1822" spans="2:14">
      <c r="B1822" s="29"/>
      <c r="C1822" s="33"/>
      <c r="D1822" s="34"/>
      <c r="E1822" s="33"/>
      <c r="F1822" s="32"/>
      <c r="G1822" s="32"/>
      <c r="H1822" s="32"/>
      <c r="I1822" s="32"/>
      <c r="J1822" s="32"/>
      <c r="K1822" s="32"/>
      <c r="L1822" s="32"/>
      <c r="M1822" s="32"/>
      <c r="N1822" s="32"/>
    </row>
    <row r="1823" spans="2:14">
      <c r="B1823" s="29"/>
      <c r="C1823" s="33"/>
      <c r="D1823" s="34"/>
      <c r="E1823" s="33"/>
      <c r="F1823" s="32"/>
      <c r="G1823" s="32"/>
      <c r="H1823" s="32"/>
      <c r="I1823" s="32"/>
      <c r="J1823" s="32"/>
      <c r="K1823" s="32"/>
      <c r="L1823" s="32"/>
      <c r="M1823" s="32"/>
      <c r="N1823" s="32"/>
    </row>
    <row r="1824" spans="2:14">
      <c r="B1824" s="29"/>
      <c r="C1824" s="33"/>
      <c r="D1824" s="34"/>
      <c r="E1824" s="33"/>
      <c r="F1824" s="32"/>
      <c r="G1824" s="32"/>
      <c r="H1824" s="32"/>
      <c r="I1824" s="32"/>
      <c r="J1824" s="32"/>
      <c r="K1824" s="32"/>
      <c r="L1824" s="32"/>
      <c r="M1824" s="32"/>
      <c r="N1824" s="32"/>
    </row>
    <row r="1825" spans="2:14">
      <c r="B1825" s="29"/>
      <c r="C1825" s="33"/>
      <c r="D1825" s="34"/>
      <c r="E1825" s="33"/>
      <c r="F1825" s="32"/>
      <c r="G1825" s="32"/>
      <c r="H1825" s="32"/>
      <c r="I1825" s="32"/>
      <c r="J1825" s="32"/>
      <c r="K1825" s="32"/>
      <c r="L1825" s="32"/>
      <c r="M1825" s="32"/>
      <c r="N1825" s="32"/>
    </row>
    <row r="1826" spans="2:14">
      <c r="B1826" s="29"/>
      <c r="C1826" s="33"/>
      <c r="D1826" s="34"/>
      <c r="E1826" s="33"/>
      <c r="F1826" s="32"/>
      <c r="G1826" s="32"/>
      <c r="H1826" s="32"/>
      <c r="I1826" s="32"/>
      <c r="J1826" s="32"/>
      <c r="K1826" s="32"/>
      <c r="L1826" s="32"/>
      <c r="M1826" s="32"/>
      <c r="N1826" s="32"/>
    </row>
    <row r="1827" spans="2:14">
      <c r="B1827" s="29"/>
      <c r="C1827" s="33"/>
      <c r="D1827" s="34"/>
      <c r="E1827" s="33"/>
      <c r="F1827" s="32"/>
      <c r="G1827" s="32"/>
      <c r="H1827" s="32"/>
      <c r="I1827" s="32"/>
      <c r="J1827" s="32"/>
      <c r="K1827" s="32"/>
      <c r="L1827" s="32"/>
      <c r="M1827" s="32"/>
      <c r="N1827" s="32"/>
    </row>
    <row r="1828" spans="2:14">
      <c r="B1828" s="29"/>
      <c r="C1828" s="33"/>
      <c r="D1828" s="34"/>
      <c r="E1828" s="33"/>
      <c r="F1828" s="32"/>
      <c r="G1828" s="32"/>
      <c r="H1828" s="32"/>
      <c r="I1828" s="32"/>
      <c r="J1828" s="32"/>
      <c r="K1828" s="32"/>
      <c r="L1828" s="32"/>
      <c r="M1828" s="32"/>
      <c r="N1828" s="32"/>
    </row>
    <row r="1829" spans="2:14">
      <c r="B1829" s="29"/>
      <c r="C1829" s="33"/>
      <c r="D1829" s="34"/>
      <c r="E1829" s="33"/>
      <c r="F1829" s="32"/>
      <c r="G1829" s="32"/>
      <c r="H1829" s="32"/>
      <c r="I1829" s="32"/>
      <c r="J1829" s="32"/>
      <c r="K1829" s="32"/>
      <c r="L1829" s="32"/>
      <c r="M1829" s="32"/>
      <c r="N1829" s="32"/>
    </row>
    <row r="1830" spans="2:14">
      <c r="B1830" s="29"/>
      <c r="C1830" s="33"/>
      <c r="D1830" s="34"/>
      <c r="E1830" s="33"/>
      <c r="F1830" s="32"/>
      <c r="G1830" s="32"/>
      <c r="H1830" s="32"/>
      <c r="I1830" s="32"/>
      <c r="J1830" s="32"/>
      <c r="K1830" s="32"/>
      <c r="L1830" s="32"/>
      <c r="M1830" s="32"/>
      <c r="N1830" s="32"/>
    </row>
    <row r="1831" spans="2:14">
      <c r="B1831" s="29"/>
      <c r="C1831" s="33"/>
      <c r="D1831" s="34"/>
      <c r="E1831" s="33"/>
      <c r="F1831" s="32"/>
      <c r="G1831" s="32"/>
      <c r="H1831" s="32"/>
      <c r="I1831" s="32"/>
      <c r="J1831" s="32"/>
      <c r="K1831" s="32"/>
      <c r="L1831" s="32"/>
      <c r="M1831" s="32"/>
      <c r="N1831" s="32"/>
    </row>
    <row r="1832" spans="2:14">
      <c r="B1832" s="29"/>
      <c r="C1832" s="33"/>
      <c r="D1832" s="34"/>
      <c r="E1832" s="33"/>
      <c r="F1832" s="32"/>
      <c r="G1832" s="32"/>
      <c r="H1832" s="32"/>
      <c r="I1832" s="32"/>
      <c r="J1832" s="32"/>
      <c r="K1832" s="32"/>
      <c r="L1832" s="32"/>
      <c r="M1832" s="32"/>
      <c r="N1832" s="32"/>
    </row>
    <row r="1833" spans="2:14">
      <c r="B1833" s="29"/>
      <c r="C1833" s="33"/>
      <c r="D1833" s="34"/>
      <c r="E1833" s="33"/>
      <c r="F1833" s="32"/>
      <c r="G1833" s="32"/>
      <c r="H1833" s="32"/>
      <c r="I1833" s="32"/>
      <c r="J1833" s="32"/>
      <c r="K1833" s="32"/>
      <c r="L1833" s="32"/>
      <c r="M1833" s="32"/>
      <c r="N1833" s="32"/>
    </row>
    <row r="1834" spans="2:14">
      <c r="B1834" s="29"/>
      <c r="C1834" s="33"/>
      <c r="D1834" s="34"/>
      <c r="E1834" s="33"/>
      <c r="F1834" s="32"/>
      <c r="G1834" s="32"/>
      <c r="H1834" s="32"/>
      <c r="I1834" s="32"/>
      <c r="J1834" s="32"/>
      <c r="K1834" s="32"/>
      <c r="L1834" s="32"/>
      <c r="M1834" s="32"/>
      <c r="N1834" s="32"/>
    </row>
    <row r="1835" spans="2:14">
      <c r="B1835" s="29"/>
      <c r="C1835" s="33"/>
      <c r="D1835" s="34"/>
      <c r="E1835" s="33"/>
      <c r="F1835" s="32"/>
      <c r="G1835" s="32"/>
      <c r="H1835" s="32"/>
      <c r="I1835" s="32"/>
      <c r="J1835" s="32"/>
      <c r="K1835" s="32"/>
      <c r="L1835" s="32"/>
      <c r="M1835" s="32"/>
      <c r="N1835" s="32"/>
    </row>
    <row r="1836" spans="2:14">
      <c r="B1836" s="29"/>
      <c r="C1836" s="33"/>
      <c r="D1836" s="34"/>
      <c r="E1836" s="33"/>
      <c r="F1836" s="32"/>
      <c r="G1836" s="32"/>
      <c r="H1836" s="32"/>
      <c r="I1836" s="32"/>
      <c r="J1836" s="32"/>
      <c r="K1836" s="32"/>
      <c r="L1836" s="32"/>
      <c r="M1836" s="32"/>
      <c r="N1836" s="32"/>
    </row>
    <row r="1837" spans="2:14">
      <c r="B1837" s="29"/>
      <c r="C1837" s="33"/>
      <c r="D1837" s="34"/>
      <c r="E1837" s="33"/>
      <c r="F1837" s="32"/>
      <c r="G1837" s="32"/>
      <c r="H1837" s="32"/>
      <c r="I1837" s="32"/>
      <c r="J1837" s="32"/>
      <c r="K1837" s="32"/>
      <c r="L1837" s="32"/>
      <c r="M1837" s="32"/>
      <c r="N1837" s="32"/>
    </row>
    <row r="1838" spans="2:14">
      <c r="B1838" s="29"/>
      <c r="C1838" s="33"/>
      <c r="D1838" s="34"/>
      <c r="E1838" s="33"/>
      <c r="F1838" s="32"/>
      <c r="G1838" s="32"/>
      <c r="H1838" s="32"/>
      <c r="I1838" s="32"/>
      <c r="J1838" s="32"/>
      <c r="K1838" s="32"/>
      <c r="L1838" s="32"/>
      <c r="M1838" s="32"/>
      <c r="N1838" s="32"/>
    </row>
    <row r="1839" spans="2:14">
      <c r="B1839" s="29"/>
      <c r="C1839" s="33"/>
      <c r="D1839" s="34"/>
      <c r="E1839" s="33"/>
      <c r="F1839" s="32"/>
      <c r="G1839" s="32"/>
      <c r="H1839" s="32"/>
      <c r="I1839" s="32"/>
      <c r="J1839" s="32"/>
      <c r="K1839" s="32"/>
      <c r="L1839" s="32"/>
      <c r="M1839" s="32"/>
      <c r="N1839" s="32"/>
    </row>
    <row r="1840" spans="2:14">
      <c r="B1840" s="29"/>
      <c r="C1840" s="33"/>
      <c r="D1840" s="34"/>
      <c r="E1840" s="33"/>
      <c r="F1840" s="32"/>
      <c r="G1840" s="32"/>
      <c r="H1840" s="32"/>
      <c r="I1840" s="32"/>
      <c r="J1840" s="32"/>
      <c r="K1840" s="32"/>
      <c r="L1840" s="32"/>
      <c r="M1840" s="32"/>
      <c r="N1840" s="32"/>
    </row>
    <row r="1841" spans="2:14">
      <c r="B1841" s="29"/>
      <c r="C1841" s="33"/>
      <c r="D1841" s="34"/>
      <c r="E1841" s="33"/>
      <c r="F1841" s="32"/>
      <c r="G1841" s="32"/>
      <c r="H1841" s="32"/>
      <c r="I1841" s="32"/>
      <c r="J1841" s="32"/>
      <c r="K1841" s="32"/>
      <c r="L1841" s="32"/>
      <c r="M1841" s="32"/>
      <c r="N1841" s="32"/>
    </row>
    <row r="1842" spans="2:14">
      <c r="B1842" s="29"/>
      <c r="C1842" s="33"/>
      <c r="D1842" s="34"/>
      <c r="E1842" s="33"/>
      <c r="F1842" s="32"/>
      <c r="G1842" s="32"/>
      <c r="H1842" s="32"/>
      <c r="I1842" s="32"/>
      <c r="J1842" s="32"/>
      <c r="K1842" s="32"/>
      <c r="L1842" s="32"/>
      <c r="M1842" s="32"/>
      <c r="N1842" s="32"/>
    </row>
    <row r="1843" spans="2:14">
      <c r="B1843" s="29"/>
      <c r="C1843" s="33"/>
      <c r="D1843" s="34"/>
      <c r="E1843" s="33"/>
      <c r="F1843" s="32"/>
      <c r="G1843" s="32"/>
      <c r="H1843" s="32"/>
      <c r="I1843" s="32"/>
      <c r="J1843" s="32"/>
      <c r="K1843" s="32"/>
      <c r="L1843" s="32"/>
      <c r="M1843" s="32"/>
      <c r="N1843" s="32"/>
    </row>
    <row r="1844" spans="2:14">
      <c r="B1844" s="29"/>
      <c r="C1844" s="33"/>
      <c r="D1844" s="34"/>
      <c r="E1844" s="33"/>
      <c r="F1844" s="32"/>
      <c r="G1844" s="32"/>
      <c r="H1844" s="32"/>
      <c r="I1844" s="32"/>
      <c r="J1844" s="32"/>
      <c r="K1844" s="32"/>
      <c r="L1844" s="32"/>
      <c r="M1844" s="32"/>
      <c r="N1844" s="32"/>
    </row>
    <row r="1845" spans="2:14">
      <c r="B1845" s="29"/>
      <c r="C1845" s="33"/>
      <c r="D1845" s="34"/>
      <c r="E1845" s="33"/>
      <c r="F1845" s="32"/>
      <c r="G1845" s="32"/>
      <c r="H1845" s="32"/>
      <c r="I1845" s="32"/>
      <c r="J1845" s="32"/>
      <c r="K1845" s="32"/>
      <c r="L1845" s="32"/>
      <c r="M1845" s="32"/>
      <c r="N1845" s="32"/>
    </row>
    <row r="1846" spans="2:14">
      <c r="B1846" s="29"/>
      <c r="C1846" s="33"/>
      <c r="D1846" s="34"/>
      <c r="E1846" s="33"/>
      <c r="F1846" s="32"/>
      <c r="G1846" s="32"/>
      <c r="H1846" s="32"/>
      <c r="I1846" s="32"/>
      <c r="J1846" s="32"/>
      <c r="K1846" s="32"/>
      <c r="L1846" s="32"/>
      <c r="M1846" s="32"/>
      <c r="N1846" s="32"/>
    </row>
    <row r="1847" spans="2:14">
      <c r="B1847" s="29"/>
      <c r="C1847" s="33"/>
      <c r="D1847" s="34"/>
      <c r="E1847" s="33"/>
      <c r="F1847" s="32"/>
      <c r="G1847" s="32"/>
      <c r="H1847" s="32"/>
      <c r="I1847" s="32"/>
      <c r="J1847" s="32"/>
      <c r="K1847" s="32"/>
      <c r="L1847" s="32"/>
      <c r="M1847" s="32"/>
      <c r="N1847" s="32"/>
    </row>
    <row r="1848" spans="2:14">
      <c r="B1848" s="29"/>
      <c r="C1848" s="33"/>
      <c r="D1848" s="34"/>
      <c r="E1848" s="33"/>
      <c r="F1848" s="32"/>
      <c r="G1848" s="32"/>
      <c r="H1848" s="32"/>
      <c r="I1848" s="32"/>
      <c r="J1848" s="32"/>
      <c r="K1848" s="32"/>
      <c r="L1848" s="32"/>
      <c r="M1848" s="32"/>
      <c r="N1848" s="32"/>
    </row>
    <row r="1849" spans="2:14">
      <c r="B1849" s="29"/>
      <c r="C1849" s="33"/>
      <c r="D1849" s="34"/>
      <c r="E1849" s="33"/>
      <c r="F1849" s="32"/>
      <c r="G1849" s="32"/>
      <c r="H1849" s="32"/>
      <c r="I1849" s="32"/>
      <c r="J1849" s="32"/>
      <c r="K1849" s="32"/>
      <c r="L1849" s="32"/>
      <c r="M1849" s="32"/>
      <c r="N1849" s="32"/>
    </row>
    <row r="1850" spans="2:14">
      <c r="B1850" s="29"/>
      <c r="C1850" s="33"/>
      <c r="D1850" s="34"/>
      <c r="E1850" s="33"/>
      <c r="F1850" s="32"/>
      <c r="G1850" s="32"/>
      <c r="H1850" s="32"/>
      <c r="I1850" s="32"/>
      <c r="J1850" s="32"/>
      <c r="K1850" s="32"/>
      <c r="L1850" s="32"/>
      <c r="M1850" s="32"/>
      <c r="N1850" s="32"/>
    </row>
    <row r="1851" spans="2:14">
      <c r="B1851" s="29"/>
      <c r="C1851" s="33"/>
      <c r="D1851" s="34"/>
      <c r="E1851" s="33"/>
      <c r="F1851" s="32"/>
      <c r="G1851" s="32"/>
      <c r="H1851" s="32"/>
      <c r="I1851" s="32"/>
      <c r="J1851" s="32"/>
      <c r="K1851" s="32"/>
      <c r="L1851" s="32"/>
      <c r="M1851" s="32"/>
      <c r="N1851" s="32"/>
    </row>
    <row r="1852" spans="2:14">
      <c r="B1852" s="29"/>
      <c r="C1852" s="33"/>
      <c r="D1852" s="34"/>
      <c r="E1852" s="33"/>
      <c r="F1852" s="32"/>
      <c r="G1852" s="32"/>
      <c r="H1852" s="32"/>
      <c r="I1852" s="32"/>
      <c r="J1852" s="32"/>
      <c r="K1852" s="32"/>
      <c r="L1852" s="32"/>
      <c r="M1852" s="32"/>
      <c r="N1852" s="32"/>
    </row>
    <row r="1853" spans="2:14">
      <c r="B1853" s="29"/>
      <c r="C1853" s="33"/>
      <c r="D1853" s="34"/>
      <c r="E1853" s="33"/>
      <c r="F1853" s="32"/>
      <c r="G1853" s="32"/>
      <c r="H1853" s="32"/>
      <c r="I1853" s="32"/>
      <c r="J1853" s="32"/>
      <c r="K1853" s="32"/>
      <c r="L1853" s="32"/>
      <c r="M1853" s="32"/>
      <c r="N1853" s="32"/>
    </row>
    <row r="1854" spans="2:14">
      <c r="B1854" s="29"/>
      <c r="C1854" s="33"/>
      <c r="D1854" s="34"/>
      <c r="E1854" s="33"/>
      <c r="F1854" s="32"/>
      <c r="G1854" s="32"/>
      <c r="H1854" s="32"/>
      <c r="I1854" s="32"/>
      <c r="J1854" s="32"/>
      <c r="K1854" s="32"/>
      <c r="L1854" s="32"/>
      <c r="M1854" s="32"/>
      <c r="N1854" s="32"/>
    </row>
    <row r="1855" spans="2:14">
      <c r="B1855" s="29"/>
      <c r="C1855" s="33"/>
      <c r="D1855" s="34"/>
      <c r="E1855" s="33"/>
      <c r="F1855" s="32"/>
      <c r="G1855" s="32"/>
      <c r="H1855" s="32"/>
      <c r="I1855" s="32"/>
      <c r="J1855" s="32"/>
      <c r="K1855" s="32"/>
      <c r="L1855" s="32"/>
      <c r="M1855" s="32"/>
      <c r="N1855" s="32"/>
    </row>
    <row r="1856" spans="2:14">
      <c r="B1856" s="29"/>
      <c r="C1856" s="33"/>
      <c r="D1856" s="34"/>
      <c r="E1856" s="33"/>
      <c r="F1856" s="32"/>
      <c r="G1856" s="32"/>
      <c r="H1856" s="32"/>
      <c r="I1856" s="32"/>
      <c r="J1856" s="32"/>
      <c r="K1856" s="32"/>
      <c r="L1856" s="32"/>
      <c r="M1856" s="32"/>
      <c r="N1856" s="32"/>
    </row>
    <row r="1857" spans="2:14">
      <c r="B1857" s="29"/>
      <c r="C1857" s="33"/>
      <c r="D1857" s="34"/>
      <c r="E1857" s="33"/>
      <c r="F1857" s="32"/>
      <c r="G1857" s="32"/>
      <c r="H1857" s="32"/>
      <c r="I1857" s="32"/>
      <c r="J1857" s="32"/>
      <c r="K1857" s="32"/>
      <c r="L1857" s="32"/>
      <c r="M1857" s="32"/>
      <c r="N1857" s="32"/>
    </row>
    <row r="1858" spans="2:14">
      <c r="B1858" s="29"/>
      <c r="C1858" s="33"/>
      <c r="D1858" s="34"/>
      <c r="E1858" s="33"/>
      <c r="F1858" s="32"/>
      <c r="G1858" s="32"/>
      <c r="H1858" s="32"/>
      <c r="I1858" s="32"/>
      <c r="J1858" s="32"/>
      <c r="K1858" s="32"/>
      <c r="L1858" s="32"/>
      <c r="M1858" s="32"/>
      <c r="N1858" s="32"/>
    </row>
    <row r="1859" spans="2:14">
      <c r="B1859" s="29"/>
      <c r="C1859" s="33"/>
      <c r="D1859" s="34"/>
      <c r="E1859" s="33"/>
      <c r="F1859" s="32"/>
      <c r="G1859" s="32"/>
      <c r="H1859" s="32"/>
      <c r="I1859" s="32"/>
      <c r="J1859" s="32"/>
      <c r="K1859" s="32"/>
      <c r="L1859" s="32"/>
      <c r="M1859" s="32"/>
      <c r="N1859" s="32"/>
    </row>
    <row r="1860" spans="2:14">
      <c r="B1860" s="29"/>
      <c r="C1860" s="33"/>
      <c r="D1860" s="34"/>
      <c r="E1860" s="33"/>
      <c r="F1860" s="32"/>
      <c r="G1860" s="32"/>
      <c r="H1860" s="32"/>
      <c r="I1860" s="32"/>
      <c r="J1860" s="32"/>
      <c r="K1860" s="32"/>
      <c r="L1860" s="32"/>
      <c r="M1860" s="32"/>
      <c r="N1860" s="32"/>
    </row>
    <row r="1861" spans="2:14">
      <c r="B1861" s="29"/>
      <c r="C1861" s="33"/>
      <c r="D1861" s="34"/>
      <c r="E1861" s="33"/>
      <c r="F1861" s="32"/>
      <c r="G1861" s="32"/>
      <c r="H1861" s="32"/>
      <c r="I1861" s="32"/>
      <c r="J1861" s="32"/>
      <c r="K1861" s="32"/>
      <c r="L1861" s="32"/>
      <c r="M1861" s="32"/>
      <c r="N1861" s="32"/>
    </row>
    <row r="1862" spans="2:14">
      <c r="B1862" s="29"/>
      <c r="C1862" s="33"/>
      <c r="D1862" s="34"/>
      <c r="E1862" s="33"/>
      <c r="F1862" s="32"/>
      <c r="G1862" s="32"/>
      <c r="H1862" s="32"/>
      <c r="I1862" s="32"/>
      <c r="J1862" s="32"/>
      <c r="K1862" s="32"/>
      <c r="L1862" s="32"/>
      <c r="M1862" s="32"/>
      <c r="N1862" s="32"/>
    </row>
    <row r="1863" spans="2:14">
      <c r="B1863" s="29"/>
      <c r="C1863" s="33"/>
      <c r="D1863" s="34"/>
      <c r="E1863" s="33"/>
      <c r="F1863" s="32"/>
      <c r="G1863" s="32"/>
      <c r="H1863" s="32"/>
      <c r="I1863" s="32"/>
      <c r="J1863" s="32"/>
      <c r="K1863" s="32"/>
      <c r="L1863" s="32"/>
      <c r="M1863" s="32"/>
      <c r="N1863" s="32"/>
    </row>
    <row r="1864" spans="2:14">
      <c r="B1864" s="29"/>
      <c r="C1864" s="33"/>
      <c r="D1864" s="34"/>
      <c r="E1864" s="33"/>
      <c r="F1864" s="32"/>
      <c r="G1864" s="32"/>
      <c r="H1864" s="32"/>
      <c r="I1864" s="32"/>
      <c r="J1864" s="32"/>
      <c r="K1864" s="32"/>
      <c r="L1864" s="32"/>
      <c r="M1864" s="32"/>
      <c r="N1864" s="32"/>
    </row>
    <row r="1865" spans="2:14">
      <c r="B1865" s="29"/>
      <c r="C1865" s="33"/>
      <c r="D1865" s="34"/>
      <c r="E1865" s="33"/>
      <c r="F1865" s="32"/>
      <c r="G1865" s="32"/>
      <c r="H1865" s="32"/>
      <c r="I1865" s="32"/>
      <c r="J1865" s="32"/>
      <c r="K1865" s="32"/>
      <c r="L1865" s="32"/>
      <c r="M1865" s="32"/>
      <c r="N1865" s="32"/>
    </row>
    <row r="1866" spans="2:14">
      <c r="B1866" s="29"/>
      <c r="C1866" s="33"/>
      <c r="D1866" s="34"/>
      <c r="E1866" s="33"/>
      <c r="F1866" s="32"/>
      <c r="G1866" s="32"/>
      <c r="H1866" s="32"/>
      <c r="I1866" s="32"/>
      <c r="J1866" s="32"/>
      <c r="K1866" s="32"/>
      <c r="L1866" s="32"/>
      <c r="M1866" s="32"/>
      <c r="N1866" s="32"/>
    </row>
    <row r="1867" spans="2:14">
      <c r="B1867" s="29"/>
      <c r="C1867" s="33"/>
      <c r="D1867" s="34"/>
      <c r="E1867" s="33"/>
      <c r="F1867" s="32"/>
      <c r="G1867" s="32"/>
      <c r="H1867" s="32"/>
      <c r="I1867" s="32"/>
      <c r="J1867" s="32"/>
      <c r="K1867" s="32"/>
      <c r="L1867" s="32"/>
      <c r="M1867" s="32"/>
      <c r="N1867" s="32"/>
    </row>
    <row r="1868" spans="2:14">
      <c r="B1868" s="29"/>
      <c r="C1868" s="33"/>
      <c r="D1868" s="34"/>
      <c r="E1868" s="33"/>
      <c r="F1868" s="32"/>
      <c r="G1868" s="32"/>
      <c r="H1868" s="32"/>
      <c r="I1868" s="32"/>
      <c r="J1868" s="32"/>
      <c r="K1868" s="32"/>
      <c r="L1868" s="32"/>
      <c r="M1868" s="32"/>
      <c r="N1868" s="32"/>
    </row>
    <row r="1869" spans="2:14">
      <c r="B1869" s="29"/>
      <c r="C1869" s="33"/>
      <c r="D1869" s="34"/>
      <c r="E1869" s="33"/>
      <c r="F1869" s="32"/>
      <c r="G1869" s="32"/>
      <c r="H1869" s="32"/>
      <c r="I1869" s="32"/>
      <c r="J1869" s="32"/>
      <c r="K1869" s="32"/>
      <c r="L1869" s="32"/>
      <c r="M1869" s="32"/>
      <c r="N1869" s="32"/>
    </row>
    <row r="1870" spans="2:14">
      <c r="B1870" s="29"/>
      <c r="C1870" s="33"/>
      <c r="D1870" s="34"/>
      <c r="E1870" s="33"/>
      <c r="F1870" s="32"/>
      <c r="G1870" s="32"/>
      <c r="H1870" s="32"/>
      <c r="I1870" s="32"/>
      <c r="J1870" s="32"/>
      <c r="K1870" s="32"/>
      <c r="L1870" s="32"/>
      <c r="M1870" s="32"/>
      <c r="N1870" s="32"/>
    </row>
    <row r="1871" spans="2:14">
      <c r="B1871" s="29"/>
      <c r="C1871" s="33"/>
      <c r="D1871" s="34"/>
      <c r="E1871" s="33"/>
      <c r="F1871" s="32"/>
      <c r="G1871" s="32"/>
      <c r="H1871" s="32"/>
      <c r="I1871" s="32"/>
      <c r="J1871" s="32"/>
      <c r="K1871" s="32"/>
      <c r="L1871" s="32"/>
      <c r="M1871" s="32"/>
      <c r="N1871" s="32"/>
    </row>
    <row r="1872" spans="2:14">
      <c r="B1872" s="29"/>
      <c r="C1872" s="33"/>
      <c r="D1872" s="34"/>
      <c r="E1872" s="33"/>
      <c r="F1872" s="32"/>
      <c r="G1872" s="32"/>
      <c r="H1872" s="32"/>
      <c r="I1872" s="32"/>
      <c r="J1872" s="32"/>
      <c r="K1872" s="32"/>
      <c r="L1872" s="32"/>
      <c r="M1872" s="32"/>
      <c r="N1872" s="32"/>
    </row>
    <row r="1873" spans="2:14">
      <c r="B1873" s="29"/>
      <c r="C1873" s="33"/>
      <c r="D1873" s="34"/>
      <c r="E1873" s="33"/>
      <c r="F1873" s="32"/>
      <c r="G1873" s="32"/>
      <c r="H1873" s="32"/>
      <c r="I1873" s="32"/>
      <c r="J1873" s="32"/>
      <c r="K1873" s="32"/>
      <c r="L1873" s="32"/>
      <c r="M1873" s="32"/>
      <c r="N1873" s="32"/>
    </row>
    <row r="1874" spans="2:14">
      <c r="B1874" s="29"/>
      <c r="C1874" s="33"/>
      <c r="D1874" s="34"/>
      <c r="E1874" s="33"/>
      <c r="F1874" s="32"/>
      <c r="G1874" s="32"/>
      <c r="H1874" s="32"/>
      <c r="I1874" s="32"/>
      <c r="J1874" s="32"/>
      <c r="K1874" s="32"/>
      <c r="L1874" s="32"/>
      <c r="M1874" s="32"/>
      <c r="N1874" s="32"/>
    </row>
    <row r="1875" spans="2:14">
      <c r="B1875" s="29"/>
      <c r="C1875" s="33"/>
      <c r="D1875" s="34"/>
      <c r="E1875" s="33"/>
      <c r="F1875" s="32"/>
      <c r="G1875" s="32"/>
      <c r="H1875" s="32"/>
      <c r="I1875" s="32"/>
      <c r="J1875" s="32"/>
      <c r="K1875" s="32"/>
      <c r="L1875" s="32"/>
      <c r="M1875" s="32"/>
      <c r="N1875" s="32"/>
    </row>
    <row r="1876" spans="2:14">
      <c r="B1876" s="29"/>
      <c r="C1876" s="33"/>
      <c r="D1876" s="34"/>
      <c r="E1876" s="33"/>
      <c r="F1876" s="32"/>
      <c r="G1876" s="32"/>
      <c r="H1876" s="32"/>
      <c r="I1876" s="32"/>
      <c r="J1876" s="32"/>
      <c r="K1876" s="32"/>
      <c r="L1876" s="32"/>
      <c r="M1876" s="32"/>
      <c r="N1876" s="32"/>
    </row>
    <row r="1877" spans="2:14">
      <c r="B1877" s="29"/>
      <c r="C1877" s="33"/>
      <c r="D1877" s="34"/>
      <c r="E1877" s="33"/>
      <c r="F1877" s="32"/>
      <c r="G1877" s="32"/>
      <c r="H1877" s="32"/>
      <c r="I1877" s="32"/>
      <c r="J1877" s="32"/>
      <c r="K1877" s="32"/>
      <c r="L1877" s="32"/>
      <c r="M1877" s="32"/>
      <c r="N1877" s="32"/>
    </row>
    <row r="1878" spans="2:14">
      <c r="B1878" s="29"/>
      <c r="C1878" s="33"/>
      <c r="D1878" s="34"/>
      <c r="E1878" s="33"/>
      <c r="F1878" s="32"/>
      <c r="G1878" s="32"/>
      <c r="H1878" s="32"/>
      <c r="I1878" s="32"/>
      <c r="J1878" s="32"/>
      <c r="K1878" s="32"/>
      <c r="L1878" s="32"/>
      <c r="M1878" s="32"/>
      <c r="N1878" s="32"/>
    </row>
    <row r="1879" spans="2:14">
      <c r="B1879" s="29"/>
      <c r="C1879" s="33"/>
      <c r="D1879" s="34"/>
      <c r="E1879" s="33"/>
      <c r="F1879" s="32"/>
      <c r="G1879" s="32"/>
      <c r="H1879" s="32"/>
      <c r="I1879" s="32"/>
      <c r="J1879" s="32"/>
      <c r="K1879" s="32"/>
      <c r="L1879" s="32"/>
      <c r="M1879" s="32"/>
      <c r="N1879" s="32"/>
    </row>
    <row r="1880" spans="2:14">
      <c r="B1880" s="29"/>
      <c r="C1880" s="33"/>
      <c r="D1880" s="34"/>
      <c r="E1880" s="33"/>
      <c r="F1880" s="32"/>
      <c r="G1880" s="32"/>
      <c r="H1880" s="32"/>
      <c r="I1880" s="32"/>
      <c r="J1880" s="32"/>
      <c r="K1880" s="32"/>
      <c r="L1880" s="32"/>
      <c r="M1880" s="32"/>
      <c r="N1880" s="32"/>
    </row>
    <row r="1881" spans="2:14">
      <c r="B1881" s="29"/>
      <c r="C1881" s="33"/>
      <c r="D1881" s="34"/>
      <c r="E1881" s="33"/>
      <c r="F1881" s="32"/>
      <c r="G1881" s="32"/>
      <c r="H1881" s="32"/>
      <c r="I1881" s="32"/>
      <c r="J1881" s="32"/>
      <c r="K1881" s="32"/>
      <c r="L1881" s="32"/>
      <c r="M1881" s="32"/>
      <c r="N1881" s="32"/>
    </row>
    <row r="1882" spans="2:14">
      <c r="B1882" s="29"/>
      <c r="C1882" s="33"/>
      <c r="D1882" s="34"/>
      <c r="E1882" s="33"/>
      <c r="F1882" s="32"/>
      <c r="G1882" s="32"/>
      <c r="H1882" s="32"/>
      <c r="I1882" s="32"/>
      <c r="J1882" s="32"/>
      <c r="K1882" s="32"/>
      <c r="L1882" s="32"/>
      <c r="M1882" s="32"/>
      <c r="N1882" s="32"/>
    </row>
    <row r="1883" spans="2:14">
      <c r="B1883" s="29"/>
      <c r="C1883" s="33"/>
      <c r="D1883" s="34"/>
      <c r="E1883" s="33"/>
      <c r="F1883" s="32"/>
      <c r="G1883" s="32"/>
      <c r="H1883" s="32"/>
      <c r="I1883" s="32"/>
      <c r="J1883" s="32"/>
      <c r="K1883" s="32"/>
      <c r="L1883" s="32"/>
      <c r="M1883" s="32"/>
      <c r="N1883" s="32"/>
    </row>
    <row r="1884" spans="2:14">
      <c r="B1884" s="29"/>
      <c r="C1884" s="33"/>
      <c r="D1884" s="34"/>
      <c r="E1884" s="33"/>
      <c r="F1884" s="32"/>
      <c r="G1884" s="32"/>
      <c r="H1884" s="32"/>
      <c r="I1884" s="32"/>
      <c r="J1884" s="32"/>
      <c r="K1884" s="32"/>
      <c r="L1884" s="32"/>
      <c r="M1884" s="32"/>
      <c r="N1884" s="32"/>
    </row>
    <row r="1885" spans="2:14">
      <c r="B1885" s="29"/>
      <c r="C1885" s="33"/>
      <c r="D1885" s="34"/>
      <c r="E1885" s="33"/>
      <c r="F1885" s="32"/>
      <c r="G1885" s="32"/>
      <c r="H1885" s="32"/>
      <c r="I1885" s="32"/>
      <c r="J1885" s="32"/>
      <c r="K1885" s="32"/>
      <c r="L1885" s="32"/>
      <c r="M1885" s="32"/>
      <c r="N1885" s="32"/>
    </row>
    <row r="1886" spans="2:14">
      <c r="B1886" s="29"/>
      <c r="C1886" s="33"/>
      <c r="D1886" s="34"/>
      <c r="E1886" s="33"/>
      <c r="F1886" s="32"/>
      <c r="G1886" s="32"/>
      <c r="H1886" s="32"/>
      <c r="I1886" s="32"/>
      <c r="J1886" s="32"/>
      <c r="K1886" s="32"/>
      <c r="L1886" s="32"/>
      <c r="M1886" s="32"/>
      <c r="N1886" s="32"/>
    </row>
    <row r="1887" spans="2:14">
      <c r="B1887" s="29"/>
      <c r="C1887" s="33"/>
      <c r="D1887" s="34"/>
      <c r="E1887" s="33"/>
      <c r="F1887" s="32"/>
      <c r="G1887" s="32"/>
      <c r="H1887" s="32"/>
      <c r="I1887" s="32"/>
      <c r="J1887" s="32"/>
      <c r="K1887" s="32"/>
      <c r="L1887" s="32"/>
      <c r="M1887" s="32"/>
      <c r="N1887" s="32"/>
    </row>
    <row r="1888" spans="2:14">
      <c r="B1888" s="29"/>
      <c r="C1888" s="33"/>
      <c r="D1888" s="34"/>
      <c r="E1888" s="33"/>
      <c r="F1888" s="32"/>
      <c r="G1888" s="32"/>
      <c r="H1888" s="32"/>
      <c r="I1888" s="32"/>
      <c r="J1888" s="32"/>
      <c r="K1888" s="32"/>
      <c r="L1888" s="32"/>
      <c r="M1888" s="32"/>
      <c r="N1888" s="32"/>
    </row>
    <row r="1889" spans="2:14">
      <c r="B1889" s="29"/>
      <c r="C1889" s="33"/>
      <c r="D1889" s="34"/>
      <c r="E1889" s="33"/>
      <c r="F1889" s="32"/>
      <c r="G1889" s="32"/>
      <c r="H1889" s="32"/>
      <c r="I1889" s="32"/>
      <c r="J1889" s="32"/>
      <c r="K1889" s="32"/>
      <c r="L1889" s="32"/>
      <c r="M1889" s="32"/>
      <c r="N1889" s="32"/>
    </row>
    <row r="1890" spans="2:14">
      <c r="B1890" s="29"/>
      <c r="C1890" s="33"/>
      <c r="D1890" s="34"/>
      <c r="E1890" s="33"/>
      <c r="F1890" s="32"/>
      <c r="G1890" s="32"/>
      <c r="H1890" s="32"/>
      <c r="I1890" s="32"/>
      <c r="J1890" s="32"/>
      <c r="K1890" s="32"/>
      <c r="L1890" s="32"/>
      <c r="M1890" s="32"/>
      <c r="N1890" s="32"/>
    </row>
    <row r="1891" spans="2:14">
      <c r="B1891" s="29"/>
      <c r="C1891" s="33"/>
      <c r="D1891" s="34"/>
      <c r="E1891" s="33"/>
      <c r="F1891" s="32"/>
      <c r="G1891" s="32"/>
      <c r="H1891" s="32"/>
      <c r="I1891" s="32"/>
      <c r="J1891" s="32"/>
      <c r="K1891" s="32"/>
      <c r="L1891" s="32"/>
      <c r="M1891" s="32"/>
      <c r="N1891" s="32"/>
    </row>
    <row r="1892" spans="2:14">
      <c r="B1892" s="29"/>
      <c r="C1892" s="33"/>
      <c r="D1892" s="34"/>
      <c r="E1892" s="33"/>
      <c r="F1892" s="32"/>
      <c r="G1892" s="32"/>
      <c r="H1892" s="32"/>
      <c r="I1892" s="32"/>
      <c r="J1892" s="32"/>
      <c r="K1892" s="32"/>
      <c r="L1892" s="32"/>
      <c r="M1892" s="32"/>
      <c r="N1892" s="32"/>
    </row>
    <row r="1893" spans="2:14">
      <c r="B1893" s="29"/>
      <c r="C1893" s="33"/>
      <c r="D1893" s="34"/>
      <c r="E1893" s="33"/>
      <c r="F1893" s="32"/>
      <c r="G1893" s="32"/>
      <c r="H1893" s="32"/>
      <c r="I1893" s="32"/>
      <c r="J1893" s="32"/>
      <c r="K1893" s="32"/>
      <c r="L1893" s="32"/>
      <c r="M1893" s="32"/>
      <c r="N1893" s="32"/>
    </row>
    <row r="1894" spans="2:14">
      <c r="B1894" s="29"/>
      <c r="C1894" s="33"/>
      <c r="D1894" s="34"/>
      <c r="E1894" s="33"/>
      <c r="F1894" s="32"/>
      <c r="G1894" s="32"/>
      <c r="H1894" s="32"/>
      <c r="I1894" s="32"/>
      <c r="J1894" s="32"/>
      <c r="K1894" s="32"/>
      <c r="L1894" s="32"/>
      <c r="M1894" s="32"/>
      <c r="N1894" s="32"/>
    </row>
    <row r="1895" spans="2:14">
      <c r="B1895" s="29"/>
      <c r="C1895" s="33"/>
      <c r="D1895" s="34"/>
      <c r="E1895" s="33"/>
      <c r="F1895" s="32"/>
      <c r="G1895" s="32"/>
      <c r="H1895" s="32"/>
      <c r="I1895" s="32"/>
      <c r="J1895" s="32"/>
      <c r="K1895" s="32"/>
      <c r="L1895" s="32"/>
      <c r="M1895" s="32"/>
      <c r="N1895" s="32"/>
    </row>
    <row r="1896" spans="2:14">
      <c r="B1896" s="29"/>
      <c r="C1896" s="33"/>
      <c r="D1896" s="34"/>
      <c r="E1896" s="33"/>
      <c r="F1896" s="32"/>
      <c r="G1896" s="32"/>
      <c r="H1896" s="32"/>
      <c r="I1896" s="32"/>
      <c r="J1896" s="32"/>
      <c r="K1896" s="32"/>
      <c r="L1896" s="32"/>
      <c r="M1896" s="32"/>
      <c r="N1896" s="32"/>
    </row>
    <row r="1897" spans="2:14">
      <c r="B1897" s="29"/>
      <c r="C1897" s="33"/>
      <c r="D1897" s="34"/>
      <c r="E1897" s="33"/>
      <c r="F1897" s="32"/>
      <c r="G1897" s="32"/>
      <c r="H1897" s="32"/>
      <c r="I1897" s="32"/>
      <c r="J1897" s="32"/>
      <c r="K1897" s="32"/>
      <c r="L1897" s="32"/>
      <c r="M1897" s="32"/>
      <c r="N1897" s="32"/>
    </row>
    <row r="1898" spans="2:14">
      <c r="B1898" s="29"/>
      <c r="C1898" s="33"/>
      <c r="D1898" s="34"/>
      <c r="E1898" s="33"/>
      <c r="F1898" s="32"/>
      <c r="G1898" s="32"/>
      <c r="H1898" s="32"/>
      <c r="I1898" s="32"/>
      <c r="J1898" s="32"/>
      <c r="K1898" s="32"/>
      <c r="L1898" s="32"/>
      <c r="M1898" s="32"/>
      <c r="N1898" s="32"/>
    </row>
    <row r="1899" spans="2:14">
      <c r="B1899" s="29"/>
      <c r="C1899" s="33"/>
      <c r="D1899" s="34"/>
      <c r="E1899" s="33"/>
      <c r="F1899" s="32"/>
      <c r="G1899" s="32"/>
      <c r="H1899" s="32"/>
      <c r="I1899" s="32"/>
      <c r="J1899" s="32"/>
      <c r="K1899" s="32"/>
      <c r="L1899" s="32"/>
      <c r="M1899" s="32"/>
      <c r="N1899" s="32"/>
    </row>
    <row r="1900" spans="2:14">
      <c r="B1900" s="29"/>
      <c r="C1900" s="33"/>
      <c r="D1900" s="34"/>
      <c r="E1900" s="33"/>
      <c r="F1900" s="32"/>
      <c r="G1900" s="32"/>
      <c r="H1900" s="32"/>
      <c r="I1900" s="32"/>
      <c r="J1900" s="32"/>
      <c r="K1900" s="32"/>
      <c r="L1900" s="32"/>
      <c r="M1900" s="32"/>
      <c r="N1900" s="32"/>
    </row>
    <row r="1901" spans="2:14">
      <c r="B1901" s="29"/>
      <c r="C1901" s="33"/>
      <c r="D1901" s="34"/>
      <c r="E1901" s="33"/>
      <c r="F1901" s="32"/>
      <c r="G1901" s="32"/>
      <c r="H1901" s="32"/>
      <c r="I1901" s="32"/>
      <c r="J1901" s="32"/>
      <c r="K1901" s="32"/>
      <c r="L1901" s="32"/>
      <c r="M1901" s="32"/>
      <c r="N1901" s="32"/>
    </row>
    <row r="1902" spans="2:14">
      <c r="B1902" s="29"/>
      <c r="C1902" s="33"/>
      <c r="D1902" s="34"/>
      <c r="E1902" s="33"/>
      <c r="F1902" s="32"/>
      <c r="G1902" s="32"/>
      <c r="H1902" s="32"/>
      <c r="I1902" s="32"/>
      <c r="J1902" s="32"/>
      <c r="K1902" s="32"/>
      <c r="L1902" s="32"/>
      <c r="M1902" s="32"/>
      <c r="N1902" s="32"/>
    </row>
    <row r="1903" spans="2:14">
      <c r="B1903" s="29"/>
      <c r="C1903" s="33"/>
      <c r="D1903" s="34"/>
      <c r="E1903" s="33"/>
      <c r="F1903" s="32"/>
      <c r="G1903" s="32"/>
      <c r="H1903" s="32"/>
      <c r="I1903" s="32"/>
      <c r="J1903" s="32"/>
      <c r="K1903" s="32"/>
      <c r="L1903" s="32"/>
      <c r="M1903" s="32"/>
      <c r="N1903" s="32"/>
    </row>
    <row r="1904" spans="2:14">
      <c r="B1904" s="29"/>
      <c r="C1904" s="33"/>
      <c r="D1904" s="34"/>
      <c r="E1904" s="33"/>
      <c r="F1904" s="32"/>
      <c r="G1904" s="32"/>
      <c r="H1904" s="32"/>
      <c r="I1904" s="32"/>
      <c r="J1904" s="32"/>
      <c r="K1904" s="32"/>
      <c r="L1904" s="32"/>
      <c r="M1904" s="32"/>
      <c r="N1904" s="32"/>
    </row>
    <row r="1905" spans="2:14">
      <c r="B1905" s="29"/>
      <c r="C1905" s="33"/>
      <c r="D1905" s="34"/>
      <c r="E1905" s="33"/>
      <c r="F1905" s="32"/>
      <c r="G1905" s="32"/>
      <c r="H1905" s="32"/>
      <c r="I1905" s="32"/>
      <c r="J1905" s="32"/>
      <c r="K1905" s="32"/>
      <c r="L1905" s="32"/>
      <c r="M1905" s="32"/>
      <c r="N1905" s="32"/>
    </row>
    <row r="1906" spans="2:14">
      <c r="B1906" s="29"/>
      <c r="C1906" s="33"/>
      <c r="D1906" s="34"/>
      <c r="E1906" s="33"/>
      <c r="F1906" s="32"/>
      <c r="G1906" s="32"/>
      <c r="H1906" s="32"/>
      <c r="I1906" s="32"/>
      <c r="J1906" s="32"/>
      <c r="K1906" s="32"/>
      <c r="L1906" s="32"/>
      <c r="M1906" s="32"/>
      <c r="N1906" s="32"/>
    </row>
    <row r="1907" spans="2:14">
      <c r="B1907" s="29"/>
      <c r="C1907" s="33"/>
      <c r="D1907" s="34"/>
      <c r="E1907" s="33"/>
      <c r="F1907" s="32"/>
      <c r="G1907" s="32"/>
      <c r="H1907" s="32"/>
      <c r="I1907" s="32"/>
      <c r="J1907" s="32"/>
      <c r="K1907" s="32"/>
      <c r="L1907" s="32"/>
      <c r="M1907" s="32"/>
      <c r="N1907" s="32"/>
    </row>
    <row r="1908" spans="2:14">
      <c r="B1908" s="29"/>
      <c r="C1908" s="33"/>
      <c r="D1908" s="34"/>
      <c r="E1908" s="33"/>
      <c r="F1908" s="32"/>
      <c r="G1908" s="32"/>
      <c r="H1908" s="32"/>
      <c r="I1908" s="32"/>
      <c r="J1908" s="32"/>
      <c r="K1908" s="32"/>
      <c r="L1908" s="32"/>
      <c r="M1908" s="32"/>
      <c r="N1908" s="32"/>
    </row>
    <row r="1909" spans="2:14">
      <c r="B1909" s="29"/>
      <c r="C1909" s="33"/>
      <c r="D1909" s="34"/>
      <c r="E1909" s="33"/>
      <c r="F1909" s="32"/>
      <c r="G1909" s="32"/>
      <c r="H1909" s="32"/>
      <c r="I1909" s="32"/>
      <c r="J1909" s="32"/>
      <c r="K1909" s="32"/>
      <c r="L1909" s="32"/>
      <c r="M1909" s="32"/>
      <c r="N1909" s="32"/>
    </row>
    <row r="1910" spans="2:14">
      <c r="B1910" s="29"/>
      <c r="C1910" s="33"/>
      <c r="D1910" s="34"/>
      <c r="E1910" s="33"/>
      <c r="F1910" s="32"/>
      <c r="G1910" s="32"/>
      <c r="H1910" s="32"/>
      <c r="I1910" s="32"/>
      <c r="J1910" s="32"/>
      <c r="K1910" s="32"/>
      <c r="L1910" s="32"/>
      <c r="M1910" s="32"/>
      <c r="N1910" s="32"/>
    </row>
    <row r="1911" spans="2:14">
      <c r="B1911" s="29"/>
      <c r="C1911" s="33"/>
      <c r="D1911" s="34"/>
      <c r="E1911" s="33"/>
      <c r="F1911" s="32"/>
      <c r="G1911" s="32"/>
      <c r="H1911" s="32"/>
      <c r="I1911" s="32"/>
      <c r="J1911" s="32"/>
      <c r="K1911" s="32"/>
      <c r="L1911" s="32"/>
      <c r="M1911" s="32"/>
      <c r="N1911" s="32"/>
    </row>
    <row r="1912" spans="2:14">
      <c r="B1912" s="29"/>
      <c r="C1912" s="33"/>
      <c r="D1912" s="34"/>
      <c r="E1912" s="33"/>
      <c r="F1912" s="32"/>
      <c r="G1912" s="32"/>
      <c r="H1912" s="32"/>
      <c r="I1912" s="32"/>
      <c r="J1912" s="32"/>
      <c r="K1912" s="32"/>
      <c r="L1912" s="32"/>
      <c r="M1912" s="32"/>
      <c r="N1912" s="32"/>
    </row>
    <row r="1913" spans="2:14">
      <c r="B1913" s="29"/>
      <c r="C1913" s="33"/>
      <c r="D1913" s="34"/>
      <c r="E1913" s="33"/>
      <c r="F1913" s="32"/>
      <c r="G1913" s="32"/>
      <c r="H1913" s="32"/>
      <c r="I1913" s="32"/>
      <c r="J1913" s="32"/>
      <c r="K1913" s="32"/>
      <c r="L1913" s="32"/>
      <c r="M1913" s="32"/>
      <c r="N1913" s="32"/>
    </row>
    <row r="1914" spans="2:14">
      <c r="B1914" s="29"/>
      <c r="C1914" s="33"/>
      <c r="D1914" s="34"/>
      <c r="E1914" s="33"/>
      <c r="F1914" s="32"/>
      <c r="G1914" s="32"/>
      <c r="H1914" s="32"/>
      <c r="I1914" s="32"/>
      <c r="J1914" s="32"/>
      <c r="K1914" s="32"/>
      <c r="L1914" s="32"/>
      <c r="M1914" s="32"/>
      <c r="N1914" s="32"/>
    </row>
    <row r="1915" spans="2:14">
      <c r="B1915" s="29"/>
      <c r="C1915" s="33"/>
      <c r="D1915" s="34"/>
      <c r="E1915" s="33"/>
      <c r="F1915" s="32"/>
      <c r="G1915" s="32"/>
      <c r="H1915" s="32"/>
      <c r="I1915" s="32"/>
      <c r="J1915" s="32"/>
      <c r="K1915" s="32"/>
      <c r="L1915" s="32"/>
      <c r="M1915" s="32"/>
      <c r="N1915" s="32"/>
    </row>
    <row r="1916" spans="2:14">
      <c r="B1916" s="29"/>
      <c r="C1916" s="33"/>
      <c r="D1916" s="34"/>
      <c r="E1916" s="33"/>
      <c r="F1916" s="32"/>
      <c r="G1916" s="32"/>
      <c r="H1916" s="32"/>
      <c r="I1916" s="32"/>
      <c r="J1916" s="32"/>
      <c r="K1916" s="32"/>
      <c r="L1916" s="32"/>
      <c r="M1916" s="32"/>
      <c r="N1916" s="32"/>
    </row>
    <row r="1917" spans="2:14">
      <c r="B1917" s="29"/>
      <c r="C1917" s="33"/>
      <c r="D1917" s="34"/>
      <c r="E1917" s="33"/>
      <c r="F1917" s="32"/>
      <c r="G1917" s="32"/>
      <c r="H1917" s="32"/>
      <c r="I1917" s="32"/>
      <c r="J1917" s="32"/>
      <c r="K1917" s="32"/>
      <c r="L1917" s="32"/>
      <c r="M1917" s="32"/>
      <c r="N1917" s="32"/>
    </row>
    <row r="1918" spans="2:14">
      <c r="B1918" s="29"/>
      <c r="C1918" s="33"/>
      <c r="D1918" s="34"/>
      <c r="E1918" s="33"/>
      <c r="F1918" s="32"/>
      <c r="G1918" s="32"/>
      <c r="H1918" s="32"/>
      <c r="I1918" s="32"/>
      <c r="J1918" s="32"/>
      <c r="K1918" s="32"/>
      <c r="L1918" s="32"/>
      <c r="M1918" s="32"/>
      <c r="N1918" s="32"/>
    </row>
    <row r="1919" spans="2:14">
      <c r="B1919" s="29"/>
      <c r="C1919" s="33"/>
      <c r="D1919" s="34"/>
      <c r="E1919" s="33"/>
      <c r="F1919" s="32"/>
      <c r="G1919" s="32"/>
      <c r="H1919" s="32"/>
      <c r="I1919" s="32"/>
      <c r="J1919" s="32"/>
      <c r="K1919" s="32"/>
      <c r="L1919" s="32"/>
      <c r="M1919" s="32"/>
      <c r="N1919" s="32"/>
    </row>
    <row r="1920" spans="2:14">
      <c r="B1920" s="29"/>
      <c r="C1920" s="33"/>
      <c r="D1920" s="34"/>
      <c r="E1920" s="33"/>
      <c r="F1920" s="32"/>
      <c r="G1920" s="32"/>
      <c r="H1920" s="32"/>
      <c r="I1920" s="32"/>
      <c r="J1920" s="32"/>
      <c r="K1920" s="32"/>
      <c r="L1920" s="32"/>
      <c r="M1920" s="32"/>
      <c r="N1920" s="32"/>
    </row>
    <row r="1921" spans="2:14">
      <c r="B1921" s="29"/>
      <c r="C1921" s="33"/>
      <c r="D1921" s="34"/>
      <c r="E1921" s="33"/>
      <c r="F1921" s="32"/>
      <c r="G1921" s="32"/>
      <c r="H1921" s="32"/>
      <c r="I1921" s="32"/>
      <c r="J1921" s="32"/>
      <c r="K1921" s="32"/>
      <c r="L1921" s="32"/>
      <c r="M1921" s="32"/>
      <c r="N1921" s="32"/>
    </row>
    <row r="1922" spans="2:14">
      <c r="B1922" s="29"/>
      <c r="C1922" s="33"/>
      <c r="D1922" s="34"/>
      <c r="E1922" s="33"/>
      <c r="F1922" s="32"/>
      <c r="G1922" s="32"/>
      <c r="H1922" s="32"/>
      <c r="I1922" s="32"/>
      <c r="J1922" s="32"/>
      <c r="K1922" s="32"/>
      <c r="L1922" s="32"/>
      <c r="M1922" s="32"/>
      <c r="N1922" s="32"/>
    </row>
    <row r="1923" spans="2:14">
      <c r="B1923" s="29"/>
      <c r="C1923" s="33"/>
      <c r="D1923" s="34"/>
      <c r="E1923" s="33"/>
      <c r="F1923" s="32"/>
      <c r="G1923" s="32"/>
      <c r="H1923" s="32"/>
      <c r="I1923" s="32"/>
      <c r="J1923" s="32"/>
      <c r="K1923" s="32"/>
      <c r="L1923" s="32"/>
      <c r="M1923" s="32"/>
      <c r="N1923" s="32"/>
    </row>
    <row r="1924" spans="2:14">
      <c r="B1924" s="29"/>
      <c r="C1924" s="33"/>
      <c r="D1924" s="34"/>
      <c r="E1924" s="33"/>
      <c r="F1924" s="32"/>
      <c r="G1924" s="32"/>
      <c r="H1924" s="32"/>
      <c r="I1924" s="32"/>
      <c r="J1924" s="32"/>
      <c r="K1924" s="32"/>
      <c r="L1924" s="32"/>
      <c r="M1924" s="32"/>
      <c r="N1924" s="32"/>
    </row>
    <row r="1925" spans="2:14">
      <c r="B1925" s="29"/>
      <c r="C1925" s="33"/>
      <c r="D1925" s="34"/>
      <c r="E1925" s="33"/>
      <c r="F1925" s="32"/>
      <c r="G1925" s="32"/>
      <c r="H1925" s="32"/>
      <c r="I1925" s="32"/>
      <c r="J1925" s="32"/>
      <c r="K1925" s="32"/>
      <c r="L1925" s="32"/>
      <c r="M1925" s="32"/>
      <c r="N1925" s="32"/>
    </row>
    <row r="1926" spans="2:14">
      <c r="B1926" s="29"/>
      <c r="C1926" s="33"/>
      <c r="D1926" s="34"/>
      <c r="E1926" s="33"/>
      <c r="F1926" s="32"/>
      <c r="G1926" s="32"/>
      <c r="H1926" s="32"/>
      <c r="I1926" s="32"/>
      <c r="J1926" s="32"/>
      <c r="K1926" s="32"/>
      <c r="L1926" s="32"/>
      <c r="M1926" s="32"/>
      <c r="N1926" s="32"/>
    </row>
    <row r="1927" spans="2:14">
      <c r="B1927" s="29"/>
      <c r="C1927" s="33"/>
      <c r="D1927" s="34"/>
      <c r="E1927" s="33"/>
      <c r="F1927" s="32"/>
      <c r="G1927" s="32"/>
      <c r="H1927" s="32"/>
      <c r="I1927" s="32"/>
      <c r="J1927" s="32"/>
      <c r="K1927" s="32"/>
      <c r="L1927" s="32"/>
      <c r="M1927" s="32"/>
      <c r="N1927" s="32"/>
    </row>
    <row r="1928" spans="2:14">
      <c r="B1928" s="29"/>
      <c r="C1928" s="33"/>
      <c r="D1928" s="34"/>
      <c r="E1928" s="33"/>
      <c r="F1928" s="32"/>
      <c r="G1928" s="32"/>
      <c r="H1928" s="32"/>
      <c r="I1928" s="32"/>
      <c r="J1928" s="32"/>
      <c r="K1928" s="32"/>
      <c r="L1928" s="32"/>
      <c r="M1928" s="32"/>
      <c r="N1928" s="32"/>
    </row>
    <row r="1929" spans="2:14">
      <c r="B1929" s="29"/>
      <c r="C1929" s="33"/>
      <c r="D1929" s="34"/>
      <c r="E1929" s="33"/>
      <c r="F1929" s="32"/>
      <c r="G1929" s="32"/>
      <c r="H1929" s="32"/>
      <c r="I1929" s="32"/>
      <c r="J1929" s="32"/>
      <c r="K1929" s="32"/>
      <c r="L1929" s="32"/>
      <c r="M1929" s="32"/>
      <c r="N1929" s="32"/>
    </row>
    <row r="1930" spans="2:14">
      <c r="B1930" s="29"/>
      <c r="C1930" s="33"/>
      <c r="D1930" s="34"/>
      <c r="E1930" s="33"/>
      <c r="F1930" s="32"/>
      <c r="G1930" s="32"/>
      <c r="H1930" s="32"/>
      <c r="I1930" s="32"/>
      <c r="J1930" s="32"/>
      <c r="K1930" s="32"/>
      <c r="L1930" s="32"/>
      <c r="M1930" s="32"/>
      <c r="N1930" s="32"/>
    </row>
    <row r="1931" spans="2:14">
      <c r="B1931" s="29"/>
      <c r="C1931" s="33"/>
      <c r="D1931" s="34"/>
      <c r="E1931" s="33"/>
      <c r="F1931" s="32"/>
      <c r="G1931" s="32"/>
      <c r="H1931" s="32"/>
      <c r="I1931" s="32"/>
      <c r="J1931" s="32"/>
      <c r="K1931" s="32"/>
      <c r="L1931" s="32"/>
      <c r="M1931" s="32"/>
      <c r="N1931" s="32"/>
    </row>
    <row r="1932" spans="2:14">
      <c r="B1932" s="29"/>
      <c r="C1932" s="33"/>
      <c r="D1932" s="34"/>
      <c r="E1932" s="33"/>
      <c r="F1932" s="32"/>
      <c r="G1932" s="32"/>
      <c r="H1932" s="32"/>
      <c r="I1932" s="32"/>
      <c r="J1932" s="32"/>
      <c r="K1932" s="32"/>
      <c r="L1932" s="32"/>
      <c r="M1932" s="32"/>
      <c r="N1932" s="32"/>
    </row>
    <row r="1933" spans="2:14">
      <c r="B1933" s="29"/>
      <c r="C1933" s="33"/>
      <c r="D1933" s="34"/>
      <c r="E1933" s="33"/>
      <c r="F1933" s="32"/>
      <c r="G1933" s="32"/>
      <c r="H1933" s="32"/>
      <c r="I1933" s="32"/>
      <c r="J1933" s="32"/>
      <c r="K1933" s="32"/>
      <c r="L1933" s="32"/>
      <c r="M1933" s="32"/>
      <c r="N1933" s="32"/>
    </row>
    <row r="1934" spans="2:14">
      <c r="B1934" s="29"/>
      <c r="C1934" s="33"/>
      <c r="D1934" s="34"/>
      <c r="E1934" s="33"/>
      <c r="F1934" s="32"/>
      <c r="G1934" s="32"/>
      <c r="H1934" s="32"/>
      <c r="I1934" s="32"/>
      <c r="J1934" s="32"/>
      <c r="K1934" s="32"/>
      <c r="L1934" s="32"/>
      <c r="M1934" s="32"/>
      <c r="N1934" s="32"/>
    </row>
    <row r="1935" spans="2:14">
      <c r="B1935" s="29"/>
      <c r="C1935" s="33"/>
      <c r="D1935" s="34"/>
      <c r="E1935" s="33"/>
      <c r="F1935" s="32"/>
      <c r="G1935" s="32"/>
      <c r="H1935" s="32"/>
      <c r="I1935" s="32"/>
      <c r="J1935" s="32"/>
      <c r="K1935" s="32"/>
      <c r="L1935" s="32"/>
      <c r="M1935" s="32"/>
      <c r="N1935" s="32"/>
    </row>
    <row r="1936" spans="2:14">
      <c r="B1936" s="29"/>
      <c r="C1936" s="33"/>
      <c r="D1936" s="34"/>
      <c r="E1936" s="33"/>
      <c r="F1936" s="32"/>
      <c r="G1936" s="32"/>
      <c r="H1936" s="32"/>
      <c r="I1936" s="32"/>
      <c r="J1936" s="32"/>
      <c r="K1936" s="32"/>
      <c r="L1936" s="32"/>
      <c r="M1936" s="32"/>
      <c r="N1936" s="32"/>
    </row>
    <row r="1937" spans="2:14">
      <c r="B1937" s="29"/>
      <c r="C1937" s="33"/>
      <c r="D1937" s="34"/>
      <c r="E1937" s="33"/>
      <c r="F1937" s="32"/>
      <c r="G1937" s="32"/>
      <c r="H1937" s="32"/>
      <c r="I1937" s="32"/>
      <c r="J1937" s="32"/>
      <c r="K1937" s="32"/>
      <c r="L1937" s="32"/>
      <c r="M1937" s="32"/>
      <c r="N1937" s="32"/>
    </row>
    <row r="1938" spans="2:14">
      <c r="B1938" s="29"/>
      <c r="C1938" s="33"/>
      <c r="D1938" s="34"/>
      <c r="E1938" s="33"/>
      <c r="F1938" s="32"/>
      <c r="G1938" s="32"/>
      <c r="H1938" s="32"/>
      <c r="I1938" s="32"/>
      <c r="J1938" s="32"/>
      <c r="K1938" s="32"/>
      <c r="L1938" s="32"/>
      <c r="M1938" s="32"/>
      <c r="N1938" s="32"/>
    </row>
    <row r="1939" spans="2:14">
      <c r="B1939" s="29"/>
      <c r="C1939" s="33"/>
      <c r="D1939" s="34"/>
      <c r="E1939" s="33"/>
      <c r="F1939" s="32"/>
      <c r="G1939" s="32"/>
      <c r="H1939" s="32"/>
      <c r="I1939" s="32"/>
      <c r="J1939" s="32"/>
      <c r="K1939" s="32"/>
      <c r="L1939" s="32"/>
      <c r="M1939" s="32"/>
      <c r="N1939" s="32"/>
    </row>
    <row r="1940" spans="2:14">
      <c r="B1940" s="29"/>
      <c r="C1940" s="33"/>
      <c r="D1940" s="34"/>
      <c r="E1940" s="33"/>
      <c r="F1940" s="32"/>
      <c r="G1940" s="32"/>
      <c r="H1940" s="32"/>
      <c r="I1940" s="32"/>
      <c r="J1940" s="32"/>
      <c r="K1940" s="32"/>
      <c r="L1940" s="32"/>
      <c r="M1940" s="32"/>
      <c r="N1940" s="32"/>
    </row>
    <row r="1941" spans="2:14">
      <c r="B1941" s="29"/>
      <c r="C1941" s="33"/>
      <c r="D1941" s="34"/>
      <c r="E1941" s="33"/>
      <c r="F1941" s="32"/>
      <c r="G1941" s="32"/>
      <c r="H1941" s="32"/>
      <c r="I1941" s="32"/>
      <c r="J1941" s="32"/>
      <c r="K1941" s="32"/>
      <c r="L1941" s="32"/>
      <c r="M1941" s="32"/>
      <c r="N1941" s="32"/>
    </row>
    <row r="1942" spans="2:14">
      <c r="B1942" s="29"/>
      <c r="C1942" s="33"/>
      <c r="D1942" s="34"/>
      <c r="E1942" s="33"/>
      <c r="F1942" s="32"/>
      <c r="G1942" s="32"/>
      <c r="H1942" s="32"/>
      <c r="I1942" s="32"/>
      <c r="J1942" s="32"/>
      <c r="K1942" s="32"/>
      <c r="L1942" s="32"/>
      <c r="M1942" s="32"/>
      <c r="N1942" s="32"/>
    </row>
    <row r="1943" spans="2:14">
      <c r="B1943" s="29"/>
      <c r="C1943" s="33"/>
      <c r="D1943" s="34"/>
      <c r="E1943" s="33"/>
      <c r="F1943" s="32"/>
      <c r="G1943" s="32"/>
      <c r="H1943" s="32"/>
      <c r="I1943" s="32"/>
      <c r="J1943" s="32"/>
      <c r="K1943" s="32"/>
      <c r="L1943" s="32"/>
      <c r="M1943" s="32"/>
      <c r="N1943" s="32"/>
    </row>
    <row r="1944" spans="2:14">
      <c r="B1944" s="29"/>
      <c r="C1944" s="33"/>
      <c r="D1944" s="34"/>
      <c r="E1944" s="33"/>
      <c r="F1944" s="32"/>
      <c r="G1944" s="32"/>
      <c r="H1944" s="32"/>
      <c r="I1944" s="32"/>
      <c r="J1944" s="32"/>
      <c r="K1944" s="32"/>
      <c r="L1944" s="32"/>
      <c r="M1944" s="32"/>
      <c r="N1944" s="32"/>
    </row>
    <row r="1945" spans="2:14">
      <c r="B1945" s="29"/>
      <c r="C1945" s="33"/>
      <c r="D1945" s="34"/>
      <c r="E1945" s="33"/>
      <c r="F1945" s="32"/>
      <c r="G1945" s="32"/>
      <c r="H1945" s="32"/>
      <c r="I1945" s="32"/>
      <c r="J1945" s="32"/>
      <c r="K1945" s="32"/>
      <c r="L1945" s="32"/>
      <c r="M1945" s="32"/>
      <c r="N1945" s="32"/>
    </row>
    <row r="1946" spans="2:14">
      <c r="B1946" s="29"/>
      <c r="C1946" s="33"/>
      <c r="D1946" s="34"/>
      <c r="E1946" s="33"/>
      <c r="F1946" s="32"/>
      <c r="G1946" s="32"/>
      <c r="H1946" s="32"/>
      <c r="I1946" s="32"/>
      <c r="J1946" s="32"/>
      <c r="K1946" s="32"/>
      <c r="L1946" s="32"/>
      <c r="M1946" s="32"/>
      <c r="N1946" s="32"/>
    </row>
    <row r="1947" spans="2:14">
      <c r="B1947" s="29"/>
      <c r="C1947" s="33"/>
      <c r="D1947" s="34"/>
      <c r="E1947" s="33"/>
      <c r="F1947" s="32"/>
      <c r="G1947" s="32"/>
      <c r="H1947" s="32"/>
      <c r="I1947" s="32"/>
      <c r="J1947" s="32"/>
      <c r="K1947" s="32"/>
      <c r="L1947" s="32"/>
      <c r="M1947" s="32"/>
      <c r="N1947" s="32"/>
    </row>
    <row r="1948" spans="2:14">
      <c r="B1948" s="29"/>
      <c r="C1948" s="33"/>
      <c r="D1948" s="34"/>
      <c r="E1948" s="33"/>
      <c r="F1948" s="32"/>
      <c r="G1948" s="32"/>
      <c r="H1948" s="32"/>
      <c r="I1948" s="32"/>
      <c r="J1948" s="32"/>
      <c r="K1948" s="32"/>
      <c r="L1948" s="32"/>
      <c r="M1948" s="32"/>
      <c r="N1948" s="32"/>
    </row>
    <row r="1949" spans="2:14">
      <c r="B1949" s="29"/>
      <c r="C1949" s="33"/>
      <c r="D1949" s="34"/>
      <c r="E1949" s="33"/>
      <c r="F1949" s="32"/>
      <c r="G1949" s="32"/>
      <c r="H1949" s="32"/>
      <c r="I1949" s="32"/>
      <c r="J1949" s="32"/>
      <c r="K1949" s="32"/>
      <c r="L1949" s="32"/>
      <c r="M1949" s="32"/>
      <c r="N1949" s="32"/>
    </row>
    <row r="1950" spans="2:14">
      <c r="B1950" s="29"/>
      <c r="C1950" s="33"/>
      <c r="D1950" s="34"/>
      <c r="E1950" s="33"/>
      <c r="F1950" s="32"/>
      <c r="G1950" s="32"/>
      <c r="H1950" s="32"/>
      <c r="I1950" s="32"/>
      <c r="J1950" s="32"/>
      <c r="K1950" s="32"/>
      <c r="L1950" s="32"/>
      <c r="M1950" s="32"/>
      <c r="N1950" s="32"/>
    </row>
    <row r="1951" spans="2:14">
      <c r="B1951" s="29"/>
      <c r="C1951" s="33"/>
      <c r="D1951" s="34"/>
      <c r="E1951" s="33"/>
      <c r="F1951" s="32"/>
      <c r="G1951" s="32"/>
      <c r="H1951" s="32"/>
      <c r="I1951" s="32"/>
      <c r="J1951" s="32"/>
      <c r="K1951" s="32"/>
      <c r="L1951" s="32"/>
      <c r="M1951" s="32"/>
      <c r="N1951" s="32"/>
    </row>
    <row r="1952" spans="2:14">
      <c r="B1952" s="29"/>
      <c r="C1952" s="33"/>
      <c r="D1952" s="34"/>
      <c r="E1952" s="33"/>
      <c r="F1952" s="32"/>
      <c r="G1952" s="32"/>
      <c r="H1952" s="32"/>
      <c r="I1952" s="32"/>
      <c r="J1952" s="32"/>
      <c r="K1952" s="32"/>
      <c r="L1952" s="32"/>
      <c r="M1952" s="32"/>
      <c r="N1952" s="32"/>
    </row>
    <row r="1953" spans="2:14">
      <c r="B1953" s="29"/>
      <c r="C1953" s="33"/>
      <c r="D1953" s="34"/>
      <c r="E1953" s="33"/>
      <c r="F1953" s="32"/>
      <c r="G1953" s="32"/>
      <c r="H1953" s="32"/>
      <c r="I1953" s="32"/>
      <c r="J1953" s="32"/>
      <c r="K1953" s="32"/>
      <c r="L1953" s="32"/>
      <c r="M1953" s="32"/>
      <c r="N1953" s="32"/>
    </row>
    <row r="1954" spans="2:14">
      <c r="B1954" s="29"/>
      <c r="C1954" s="33"/>
      <c r="D1954" s="34"/>
      <c r="E1954" s="33"/>
      <c r="F1954" s="32"/>
      <c r="G1954" s="32"/>
      <c r="H1954" s="32"/>
      <c r="I1954" s="32"/>
      <c r="J1954" s="32"/>
      <c r="K1954" s="32"/>
      <c r="L1954" s="32"/>
      <c r="M1954" s="32"/>
      <c r="N1954" s="32"/>
    </row>
    <row r="1955" spans="2:14">
      <c r="B1955" s="29"/>
      <c r="C1955" s="33"/>
      <c r="D1955" s="34"/>
      <c r="E1955" s="33"/>
      <c r="F1955" s="32"/>
      <c r="G1955" s="32"/>
      <c r="H1955" s="32"/>
      <c r="I1955" s="32"/>
      <c r="J1955" s="32"/>
      <c r="K1955" s="32"/>
      <c r="L1955" s="32"/>
      <c r="M1955" s="32"/>
      <c r="N1955" s="32"/>
    </row>
    <row r="1956" spans="2:14">
      <c r="B1956" s="29"/>
      <c r="C1956" s="33"/>
      <c r="D1956" s="34"/>
      <c r="E1956" s="33"/>
      <c r="F1956" s="32"/>
      <c r="G1956" s="32"/>
      <c r="H1956" s="32"/>
      <c r="I1956" s="32"/>
      <c r="J1956" s="32"/>
      <c r="K1956" s="32"/>
      <c r="L1956" s="32"/>
      <c r="M1956" s="32"/>
      <c r="N1956" s="32"/>
    </row>
    <row r="1957" spans="2:14">
      <c r="B1957" s="29"/>
      <c r="C1957" s="33"/>
      <c r="D1957" s="34"/>
      <c r="E1957" s="33"/>
      <c r="F1957" s="32"/>
      <c r="G1957" s="32"/>
      <c r="H1957" s="32"/>
      <c r="I1957" s="32"/>
      <c r="J1957" s="32"/>
      <c r="K1957" s="32"/>
      <c r="L1957" s="32"/>
      <c r="M1957" s="32"/>
      <c r="N1957" s="32"/>
    </row>
    <row r="1958" spans="2:14">
      <c r="B1958" s="29"/>
      <c r="C1958" s="33"/>
      <c r="D1958" s="34"/>
      <c r="E1958" s="33"/>
      <c r="F1958" s="32"/>
      <c r="G1958" s="32"/>
      <c r="H1958" s="32"/>
      <c r="I1958" s="32"/>
      <c r="J1958" s="32"/>
      <c r="K1958" s="32"/>
      <c r="L1958" s="32"/>
      <c r="M1958" s="32"/>
      <c r="N1958" s="32"/>
    </row>
    <row r="1959" spans="2:14">
      <c r="B1959" s="29"/>
      <c r="C1959" s="33"/>
      <c r="D1959" s="34"/>
      <c r="E1959" s="33"/>
      <c r="F1959" s="32"/>
      <c r="G1959" s="32"/>
      <c r="H1959" s="32"/>
      <c r="I1959" s="32"/>
      <c r="J1959" s="32"/>
      <c r="K1959" s="32"/>
      <c r="L1959" s="32"/>
      <c r="M1959" s="32"/>
      <c r="N1959" s="32"/>
    </row>
    <row r="1960" spans="2:14">
      <c r="B1960" s="29"/>
      <c r="C1960" s="33"/>
      <c r="D1960" s="34"/>
      <c r="E1960" s="33"/>
      <c r="F1960" s="32"/>
      <c r="G1960" s="32"/>
      <c r="H1960" s="32"/>
      <c r="I1960" s="32"/>
      <c r="J1960" s="32"/>
      <c r="K1960" s="32"/>
      <c r="L1960" s="32"/>
      <c r="M1960" s="32"/>
      <c r="N1960" s="32"/>
    </row>
    <row r="1961" spans="2:14">
      <c r="B1961" s="29"/>
      <c r="C1961" s="33"/>
      <c r="D1961" s="34"/>
      <c r="E1961" s="33"/>
      <c r="F1961" s="32"/>
      <c r="G1961" s="32"/>
      <c r="H1961" s="32"/>
      <c r="I1961" s="32"/>
      <c r="J1961" s="32"/>
      <c r="K1961" s="32"/>
      <c r="L1961" s="32"/>
      <c r="M1961" s="32"/>
      <c r="N1961" s="32"/>
    </row>
    <row r="1962" spans="2:14">
      <c r="B1962" s="29"/>
      <c r="C1962" s="33"/>
      <c r="D1962" s="34"/>
      <c r="E1962" s="33"/>
      <c r="F1962" s="32"/>
      <c r="G1962" s="32"/>
      <c r="H1962" s="32"/>
      <c r="I1962" s="32"/>
      <c r="J1962" s="32"/>
      <c r="K1962" s="32"/>
      <c r="L1962" s="32"/>
      <c r="M1962" s="32"/>
      <c r="N1962" s="32"/>
    </row>
    <row r="1963" spans="2:14">
      <c r="B1963" s="29"/>
      <c r="C1963" s="33"/>
      <c r="D1963" s="34"/>
      <c r="E1963" s="33"/>
      <c r="F1963" s="32"/>
      <c r="G1963" s="32"/>
      <c r="H1963" s="32"/>
      <c r="I1963" s="32"/>
      <c r="J1963" s="32"/>
      <c r="K1963" s="32"/>
      <c r="L1963" s="32"/>
      <c r="M1963" s="32"/>
      <c r="N1963" s="32"/>
    </row>
    <row r="1964" spans="2:14">
      <c r="B1964" s="29"/>
      <c r="C1964" s="33"/>
      <c r="D1964" s="34"/>
      <c r="E1964" s="33"/>
      <c r="F1964" s="32"/>
      <c r="G1964" s="32"/>
      <c r="H1964" s="32"/>
      <c r="I1964" s="32"/>
      <c r="J1964" s="32"/>
      <c r="K1964" s="32"/>
      <c r="L1964" s="32"/>
      <c r="M1964" s="32"/>
      <c r="N1964" s="32"/>
    </row>
    <row r="1965" spans="2:14">
      <c r="B1965" s="29"/>
      <c r="C1965" s="33"/>
      <c r="D1965" s="34"/>
      <c r="E1965" s="33"/>
      <c r="F1965" s="32"/>
      <c r="G1965" s="32"/>
      <c r="H1965" s="32"/>
      <c r="I1965" s="32"/>
      <c r="J1965" s="32"/>
      <c r="K1965" s="32"/>
      <c r="L1965" s="32"/>
      <c r="M1965" s="32"/>
      <c r="N1965" s="32"/>
    </row>
    <row r="1966" spans="2:14">
      <c r="B1966" s="29"/>
      <c r="C1966" s="33"/>
      <c r="D1966" s="34"/>
      <c r="E1966" s="33"/>
      <c r="F1966" s="32"/>
      <c r="G1966" s="32"/>
      <c r="H1966" s="32"/>
      <c r="I1966" s="32"/>
      <c r="J1966" s="32"/>
      <c r="K1966" s="32"/>
      <c r="L1966" s="32"/>
      <c r="M1966" s="32"/>
      <c r="N1966" s="32"/>
    </row>
    <row r="1967" spans="2:14">
      <c r="B1967" s="29"/>
      <c r="C1967" s="33"/>
      <c r="D1967" s="34"/>
      <c r="E1967" s="33"/>
      <c r="F1967" s="32"/>
      <c r="G1967" s="32"/>
      <c r="H1967" s="32"/>
      <c r="I1967" s="32"/>
      <c r="J1967" s="32"/>
      <c r="K1967" s="32"/>
      <c r="L1967" s="32"/>
      <c r="M1967" s="32"/>
      <c r="N1967" s="32"/>
    </row>
    <row r="1968" spans="2:14">
      <c r="B1968" s="29"/>
      <c r="C1968" s="33"/>
      <c r="D1968" s="34"/>
      <c r="E1968" s="33"/>
      <c r="F1968" s="32"/>
      <c r="G1968" s="32"/>
      <c r="H1968" s="32"/>
      <c r="I1968" s="32"/>
      <c r="J1968" s="32"/>
      <c r="K1968" s="32"/>
      <c r="L1968" s="32"/>
      <c r="M1968" s="32"/>
      <c r="N1968" s="32"/>
    </row>
    <row r="1969" spans="2:14">
      <c r="B1969" s="29"/>
      <c r="C1969" s="33"/>
      <c r="D1969" s="34"/>
      <c r="E1969" s="33"/>
      <c r="F1969" s="32"/>
      <c r="G1969" s="32"/>
      <c r="H1969" s="32"/>
      <c r="I1969" s="32"/>
      <c r="J1969" s="32"/>
      <c r="K1969" s="32"/>
      <c r="L1969" s="32"/>
      <c r="M1969" s="32"/>
      <c r="N1969" s="32"/>
    </row>
    <row r="1970" spans="2:14">
      <c r="B1970" s="29"/>
      <c r="C1970" s="33"/>
      <c r="D1970" s="34"/>
      <c r="E1970" s="33"/>
      <c r="F1970" s="32"/>
      <c r="G1970" s="32"/>
      <c r="H1970" s="32"/>
      <c r="I1970" s="32"/>
      <c r="J1970" s="32"/>
      <c r="K1970" s="32"/>
      <c r="L1970" s="32"/>
      <c r="M1970" s="32"/>
      <c r="N1970" s="32"/>
    </row>
    <row r="1971" spans="2:14">
      <c r="B1971" s="29"/>
      <c r="C1971" s="33"/>
      <c r="D1971" s="34"/>
      <c r="E1971" s="33"/>
      <c r="F1971" s="32"/>
      <c r="G1971" s="32"/>
      <c r="H1971" s="32"/>
      <c r="I1971" s="32"/>
      <c r="J1971" s="32"/>
      <c r="K1971" s="32"/>
      <c r="L1971" s="32"/>
      <c r="M1971" s="32"/>
      <c r="N1971" s="32"/>
    </row>
    <row r="1972" spans="2:14">
      <c r="B1972" s="29"/>
      <c r="C1972" s="33"/>
      <c r="D1972" s="34"/>
      <c r="E1972" s="33"/>
      <c r="F1972" s="32"/>
      <c r="G1972" s="32"/>
      <c r="H1972" s="32"/>
      <c r="I1972" s="32"/>
      <c r="J1972" s="32"/>
      <c r="K1972" s="32"/>
      <c r="L1972" s="32"/>
      <c r="M1972" s="32"/>
      <c r="N1972" s="32"/>
    </row>
    <row r="1973" spans="2:14">
      <c r="B1973" s="29"/>
      <c r="C1973" s="33"/>
      <c r="D1973" s="34"/>
      <c r="E1973" s="33"/>
      <c r="F1973" s="32"/>
      <c r="G1973" s="32"/>
      <c r="H1973" s="32"/>
      <c r="I1973" s="32"/>
      <c r="J1973" s="32"/>
      <c r="K1973" s="32"/>
      <c r="L1973" s="32"/>
      <c r="M1973" s="32"/>
      <c r="N1973" s="32"/>
    </row>
    <row r="1974" spans="2:14">
      <c r="B1974" s="29"/>
      <c r="C1974" s="33"/>
      <c r="D1974" s="34"/>
      <c r="E1974" s="33"/>
      <c r="F1974" s="32"/>
      <c r="G1974" s="32"/>
      <c r="H1974" s="32"/>
      <c r="I1974" s="32"/>
      <c r="J1974" s="32"/>
      <c r="K1974" s="32"/>
      <c r="L1974" s="32"/>
      <c r="M1974" s="32"/>
      <c r="N1974" s="32"/>
    </row>
    <row r="1975" spans="2:14">
      <c r="B1975" s="29"/>
      <c r="C1975" s="33"/>
      <c r="D1975" s="34"/>
      <c r="E1975" s="33"/>
      <c r="F1975" s="32"/>
      <c r="G1975" s="32"/>
      <c r="H1975" s="32"/>
      <c r="I1975" s="32"/>
      <c r="J1975" s="32"/>
      <c r="K1975" s="32"/>
      <c r="L1975" s="32"/>
      <c r="M1975" s="32"/>
      <c r="N1975" s="32"/>
    </row>
    <row r="1976" spans="2:14">
      <c r="B1976" s="29"/>
      <c r="C1976" s="33"/>
      <c r="D1976" s="34"/>
      <c r="E1976" s="33"/>
      <c r="F1976" s="32"/>
      <c r="G1976" s="32"/>
      <c r="H1976" s="32"/>
      <c r="I1976" s="32"/>
      <c r="J1976" s="32"/>
      <c r="K1976" s="32"/>
      <c r="L1976" s="32"/>
      <c r="M1976" s="32"/>
      <c r="N1976" s="32"/>
    </row>
    <row r="1977" spans="2:14">
      <c r="B1977" s="29"/>
      <c r="C1977" s="33"/>
      <c r="D1977" s="34"/>
      <c r="E1977" s="33"/>
      <c r="F1977" s="32"/>
      <c r="G1977" s="32"/>
      <c r="H1977" s="32"/>
      <c r="I1977" s="32"/>
      <c r="J1977" s="32"/>
      <c r="K1977" s="32"/>
      <c r="L1977" s="32"/>
      <c r="M1977" s="32"/>
      <c r="N1977" s="32"/>
    </row>
    <row r="1978" spans="2:14">
      <c r="B1978" s="29"/>
      <c r="C1978" s="33"/>
      <c r="D1978" s="34"/>
      <c r="E1978" s="33"/>
      <c r="F1978" s="32"/>
      <c r="G1978" s="32"/>
      <c r="H1978" s="32"/>
      <c r="I1978" s="32"/>
      <c r="J1978" s="32"/>
      <c r="K1978" s="32"/>
      <c r="L1978" s="32"/>
      <c r="M1978" s="32"/>
      <c r="N1978" s="32"/>
    </row>
    <row r="1979" spans="2:14">
      <c r="B1979" s="29"/>
      <c r="C1979" s="33"/>
      <c r="D1979" s="34"/>
      <c r="E1979" s="33"/>
      <c r="F1979" s="32"/>
      <c r="G1979" s="32"/>
      <c r="H1979" s="32"/>
      <c r="I1979" s="32"/>
      <c r="J1979" s="32"/>
      <c r="K1979" s="32"/>
      <c r="L1979" s="32"/>
      <c r="M1979" s="32"/>
      <c r="N1979" s="32"/>
    </row>
    <row r="1980" spans="2:14">
      <c r="B1980" s="29"/>
      <c r="C1980" s="33"/>
      <c r="D1980" s="34"/>
      <c r="E1980" s="33"/>
      <c r="F1980" s="32"/>
      <c r="G1980" s="32"/>
      <c r="H1980" s="32"/>
      <c r="I1980" s="32"/>
      <c r="J1980" s="32"/>
      <c r="K1980" s="32"/>
      <c r="L1980" s="32"/>
      <c r="M1980" s="32"/>
      <c r="N1980" s="32"/>
    </row>
    <row r="1981" spans="2:14">
      <c r="B1981" s="29"/>
      <c r="C1981" s="33"/>
      <c r="D1981" s="34"/>
      <c r="E1981" s="33"/>
      <c r="F1981" s="32"/>
      <c r="G1981" s="32"/>
      <c r="H1981" s="32"/>
      <c r="I1981" s="32"/>
      <c r="J1981" s="32"/>
      <c r="K1981" s="32"/>
      <c r="L1981" s="32"/>
      <c r="M1981" s="32"/>
      <c r="N1981" s="32"/>
    </row>
    <row r="1982" spans="2:14">
      <c r="B1982" s="29"/>
      <c r="C1982" s="33"/>
      <c r="D1982" s="34"/>
      <c r="E1982" s="33"/>
      <c r="F1982" s="32"/>
      <c r="G1982" s="32"/>
      <c r="H1982" s="32"/>
      <c r="I1982" s="32"/>
      <c r="J1982" s="32"/>
      <c r="K1982" s="32"/>
      <c r="L1982" s="32"/>
      <c r="M1982" s="32"/>
      <c r="N1982" s="32"/>
    </row>
    <row r="1983" spans="2:14">
      <c r="B1983" s="29"/>
      <c r="C1983" s="33"/>
      <c r="D1983" s="34"/>
      <c r="E1983" s="33"/>
      <c r="F1983" s="32"/>
      <c r="G1983" s="32"/>
      <c r="H1983" s="32"/>
      <c r="I1983" s="32"/>
      <c r="J1983" s="32"/>
      <c r="K1983" s="32"/>
      <c r="L1983" s="32"/>
      <c r="M1983" s="32"/>
      <c r="N1983" s="32"/>
    </row>
    <row r="1984" spans="2:14">
      <c r="B1984" s="29"/>
      <c r="C1984" s="33"/>
      <c r="D1984" s="34"/>
      <c r="E1984" s="33"/>
      <c r="F1984" s="32"/>
      <c r="G1984" s="32"/>
      <c r="H1984" s="32"/>
      <c r="I1984" s="32"/>
      <c r="J1984" s="32"/>
      <c r="K1984" s="32"/>
      <c r="L1984" s="32"/>
      <c r="M1984" s="32"/>
      <c r="N1984" s="32"/>
    </row>
    <row r="1985" spans="2:14">
      <c r="B1985" s="29"/>
      <c r="C1985" s="33"/>
      <c r="D1985" s="34"/>
      <c r="E1985" s="33"/>
      <c r="F1985" s="32"/>
      <c r="G1985" s="32"/>
      <c r="H1985" s="32"/>
      <c r="I1985" s="32"/>
      <c r="J1985" s="32"/>
      <c r="K1985" s="32"/>
      <c r="L1985" s="32"/>
      <c r="M1985" s="32"/>
      <c r="N1985" s="32"/>
    </row>
    <row r="1986" spans="2:14">
      <c r="B1986" s="29"/>
      <c r="C1986" s="33"/>
      <c r="D1986" s="34"/>
      <c r="E1986" s="33"/>
      <c r="F1986" s="32"/>
      <c r="G1986" s="32"/>
      <c r="H1986" s="32"/>
      <c r="I1986" s="32"/>
      <c r="J1986" s="32"/>
      <c r="K1986" s="32"/>
      <c r="L1986" s="32"/>
      <c r="M1986" s="32"/>
      <c r="N1986" s="32"/>
    </row>
    <row r="1987" spans="2:14">
      <c r="B1987" s="29"/>
      <c r="C1987" s="33"/>
      <c r="D1987" s="34"/>
      <c r="E1987" s="33"/>
      <c r="F1987" s="32"/>
      <c r="G1987" s="32"/>
      <c r="H1987" s="32"/>
      <c r="I1987" s="32"/>
      <c r="J1987" s="32"/>
      <c r="K1987" s="32"/>
      <c r="L1987" s="32"/>
      <c r="M1987" s="32"/>
      <c r="N1987" s="32"/>
    </row>
    <row r="1988" spans="2:14">
      <c r="B1988" s="29"/>
      <c r="C1988" s="33"/>
      <c r="D1988" s="34"/>
      <c r="E1988" s="33"/>
      <c r="F1988" s="32"/>
      <c r="G1988" s="32"/>
      <c r="H1988" s="32"/>
      <c r="I1988" s="32"/>
      <c r="J1988" s="32"/>
      <c r="K1988" s="32"/>
      <c r="L1988" s="32"/>
      <c r="M1988" s="32"/>
      <c r="N1988" s="32"/>
    </row>
    <row r="1989" spans="2:14">
      <c r="B1989" s="29"/>
      <c r="C1989" s="33"/>
      <c r="D1989" s="34"/>
      <c r="E1989" s="33"/>
      <c r="F1989" s="32"/>
      <c r="G1989" s="32"/>
      <c r="H1989" s="32"/>
      <c r="I1989" s="32"/>
      <c r="J1989" s="32"/>
      <c r="K1989" s="32"/>
      <c r="L1989" s="32"/>
      <c r="M1989" s="32"/>
      <c r="N1989" s="32"/>
    </row>
    <row r="1990" spans="2:14">
      <c r="B1990" s="29"/>
      <c r="C1990" s="33"/>
      <c r="D1990" s="34"/>
      <c r="E1990" s="33"/>
      <c r="F1990" s="32"/>
      <c r="G1990" s="32"/>
      <c r="H1990" s="32"/>
      <c r="I1990" s="32"/>
      <c r="J1990" s="32"/>
      <c r="K1990" s="32"/>
      <c r="L1990" s="32"/>
      <c r="M1990" s="32"/>
      <c r="N1990" s="32"/>
    </row>
    <row r="1991" spans="2:14">
      <c r="B1991" s="29"/>
      <c r="C1991" s="33"/>
      <c r="D1991" s="34"/>
      <c r="E1991" s="33"/>
      <c r="F1991" s="32"/>
      <c r="G1991" s="32"/>
      <c r="H1991" s="32"/>
      <c r="I1991" s="32"/>
      <c r="J1991" s="32"/>
      <c r="K1991" s="32"/>
      <c r="L1991" s="32"/>
      <c r="M1991" s="32"/>
      <c r="N1991" s="32"/>
    </row>
    <row r="1992" spans="2:14">
      <c r="B1992" s="29"/>
      <c r="C1992" s="33"/>
      <c r="D1992" s="34"/>
      <c r="E1992" s="33"/>
      <c r="F1992" s="32"/>
      <c r="G1992" s="32"/>
      <c r="H1992" s="32"/>
      <c r="I1992" s="32"/>
      <c r="J1992" s="32"/>
      <c r="K1992" s="32"/>
      <c r="L1992" s="32"/>
      <c r="M1992" s="32"/>
      <c r="N1992" s="32"/>
    </row>
    <row r="1993" spans="2:14">
      <c r="B1993" s="29"/>
      <c r="C1993" s="33"/>
      <c r="D1993" s="34"/>
      <c r="E1993" s="33"/>
      <c r="F1993" s="32"/>
      <c r="G1993" s="32"/>
      <c r="H1993" s="32"/>
      <c r="I1993" s="32"/>
      <c r="J1993" s="32"/>
      <c r="K1993" s="32"/>
      <c r="L1993" s="32"/>
      <c r="M1993" s="32"/>
      <c r="N1993" s="32"/>
    </row>
    <row r="1994" spans="2:14">
      <c r="B1994" s="29"/>
      <c r="C1994" s="33"/>
      <c r="D1994" s="34"/>
      <c r="E1994" s="33"/>
      <c r="F1994" s="32"/>
      <c r="G1994" s="32"/>
      <c r="H1994" s="32"/>
      <c r="I1994" s="32"/>
      <c r="J1994" s="32"/>
      <c r="K1994" s="32"/>
      <c r="L1994" s="32"/>
      <c r="M1994" s="32"/>
      <c r="N1994" s="32"/>
    </row>
    <row r="1995" spans="2:14">
      <c r="B1995" s="29"/>
      <c r="C1995" s="33"/>
      <c r="D1995" s="34"/>
      <c r="E1995" s="33"/>
      <c r="F1995" s="32"/>
      <c r="G1995" s="32"/>
      <c r="H1995" s="32"/>
      <c r="I1995" s="32"/>
      <c r="J1995" s="32"/>
      <c r="K1995" s="32"/>
      <c r="L1995" s="32"/>
      <c r="M1995" s="32"/>
      <c r="N1995" s="32"/>
    </row>
    <row r="1996" spans="2:14">
      <c r="B1996" s="29"/>
      <c r="C1996" s="33"/>
      <c r="D1996" s="34"/>
      <c r="E1996" s="33"/>
      <c r="F1996" s="32"/>
      <c r="G1996" s="32"/>
      <c r="H1996" s="32"/>
      <c r="I1996" s="32"/>
      <c r="J1996" s="32"/>
      <c r="K1996" s="32"/>
      <c r="L1996" s="32"/>
      <c r="M1996" s="32"/>
      <c r="N1996" s="32"/>
    </row>
    <row r="1997" spans="2:14">
      <c r="B1997" s="29"/>
      <c r="C1997" s="33"/>
      <c r="D1997" s="34"/>
      <c r="E1997" s="33"/>
      <c r="F1997" s="32"/>
      <c r="G1997" s="32"/>
      <c r="H1997" s="32"/>
      <c r="I1997" s="32"/>
      <c r="J1997" s="32"/>
      <c r="K1997" s="32"/>
      <c r="L1997" s="32"/>
      <c r="M1997" s="32"/>
      <c r="N1997" s="32"/>
    </row>
    <row r="1998" spans="2:14">
      <c r="B1998" s="29"/>
      <c r="C1998" s="33"/>
      <c r="D1998" s="34"/>
      <c r="E1998" s="33"/>
      <c r="F1998" s="32"/>
      <c r="G1998" s="32"/>
      <c r="H1998" s="32"/>
      <c r="I1998" s="32"/>
      <c r="J1998" s="32"/>
      <c r="K1998" s="32"/>
      <c r="L1998" s="32"/>
      <c r="M1998" s="32"/>
      <c r="N1998" s="32"/>
    </row>
    <row r="1999" spans="2:14">
      <c r="B1999" s="29"/>
      <c r="C1999" s="33"/>
      <c r="D1999" s="34"/>
      <c r="E1999" s="33"/>
      <c r="F1999" s="32"/>
      <c r="G1999" s="32"/>
      <c r="H1999" s="32"/>
      <c r="I1999" s="32"/>
      <c r="J1999" s="32"/>
      <c r="K1999" s="32"/>
      <c r="L1999" s="32"/>
      <c r="M1999" s="32"/>
      <c r="N1999" s="32"/>
    </row>
    <row r="2000" spans="2:14">
      <c r="B2000" s="29"/>
      <c r="C2000" s="33"/>
      <c r="D2000" s="34"/>
      <c r="E2000" s="33"/>
      <c r="F2000" s="32"/>
      <c r="G2000" s="32"/>
      <c r="H2000" s="32"/>
      <c r="I2000" s="32"/>
      <c r="J2000" s="32"/>
      <c r="K2000" s="32"/>
      <c r="L2000" s="32"/>
      <c r="M2000" s="32"/>
      <c r="N2000" s="32"/>
    </row>
    <row r="2001" spans="2:14">
      <c r="B2001" s="29"/>
      <c r="C2001" s="33"/>
      <c r="D2001" s="34"/>
      <c r="E2001" s="33"/>
      <c r="F2001" s="32"/>
      <c r="G2001" s="32"/>
      <c r="H2001" s="32"/>
      <c r="I2001" s="32"/>
      <c r="J2001" s="32"/>
      <c r="K2001" s="32"/>
      <c r="L2001" s="32"/>
      <c r="M2001" s="32"/>
      <c r="N2001" s="32"/>
    </row>
    <row r="2002" spans="2:14">
      <c r="B2002" s="29"/>
      <c r="C2002" s="33"/>
      <c r="D2002" s="34"/>
      <c r="E2002" s="33"/>
      <c r="F2002" s="32"/>
      <c r="G2002" s="32"/>
      <c r="H2002" s="32"/>
      <c r="I2002" s="32"/>
      <c r="J2002" s="32"/>
      <c r="K2002" s="32"/>
      <c r="L2002" s="32"/>
      <c r="M2002" s="32"/>
      <c r="N2002" s="32"/>
    </row>
    <row r="2003" spans="2:14">
      <c r="B2003" s="29"/>
      <c r="C2003" s="33"/>
      <c r="D2003" s="34"/>
      <c r="E2003" s="33"/>
      <c r="F2003" s="32"/>
      <c r="G2003" s="32"/>
      <c r="H2003" s="32"/>
      <c r="I2003" s="32"/>
      <c r="J2003" s="32"/>
      <c r="K2003" s="32"/>
      <c r="L2003" s="32"/>
      <c r="M2003" s="32"/>
      <c r="N2003" s="32"/>
    </row>
    <row r="2004" spans="2:14">
      <c r="B2004" s="29"/>
      <c r="C2004" s="33"/>
      <c r="D2004" s="34"/>
      <c r="E2004" s="33"/>
      <c r="F2004" s="32"/>
      <c r="G2004" s="32"/>
      <c r="H2004" s="32"/>
      <c r="I2004" s="32"/>
      <c r="J2004" s="32"/>
      <c r="K2004" s="32"/>
      <c r="L2004" s="32"/>
      <c r="M2004" s="32"/>
      <c r="N2004" s="32"/>
    </row>
    <row r="2005" spans="2:14">
      <c r="B2005" s="29"/>
      <c r="C2005" s="33"/>
      <c r="D2005" s="34"/>
      <c r="E2005" s="33"/>
      <c r="F2005" s="32"/>
      <c r="G2005" s="32"/>
      <c r="H2005" s="32"/>
      <c r="I2005" s="32"/>
      <c r="J2005" s="32"/>
      <c r="K2005" s="32"/>
      <c r="L2005" s="32"/>
      <c r="M2005" s="32"/>
      <c r="N2005" s="32"/>
    </row>
    <row r="2006" spans="2:14">
      <c r="B2006" s="29"/>
      <c r="C2006" s="33"/>
      <c r="D2006" s="34"/>
      <c r="E2006" s="33"/>
      <c r="F2006" s="32"/>
      <c r="G2006" s="32"/>
      <c r="H2006" s="32"/>
      <c r="I2006" s="32"/>
      <c r="J2006" s="32"/>
      <c r="K2006" s="32"/>
      <c r="L2006" s="32"/>
      <c r="M2006" s="32"/>
      <c r="N2006" s="32"/>
    </row>
    <row r="2007" spans="2:14">
      <c r="B2007" s="29"/>
      <c r="C2007" s="33"/>
      <c r="D2007" s="34"/>
      <c r="E2007" s="33"/>
      <c r="F2007" s="32"/>
      <c r="G2007" s="32"/>
      <c r="H2007" s="32"/>
      <c r="I2007" s="32"/>
      <c r="J2007" s="32"/>
      <c r="K2007" s="32"/>
      <c r="L2007" s="32"/>
      <c r="M2007" s="32"/>
      <c r="N2007" s="32"/>
    </row>
    <row r="2008" spans="2:14">
      <c r="B2008" s="29"/>
      <c r="C2008" s="33"/>
      <c r="D2008" s="34"/>
      <c r="E2008" s="33"/>
      <c r="F2008" s="32"/>
      <c r="G2008" s="32"/>
      <c r="H2008" s="32"/>
      <c r="I2008" s="32"/>
      <c r="J2008" s="32"/>
      <c r="K2008" s="32"/>
      <c r="L2008" s="32"/>
      <c r="M2008" s="32"/>
      <c r="N2008" s="32"/>
    </row>
    <row r="2009" spans="2:14">
      <c r="B2009" s="29"/>
      <c r="C2009" s="33"/>
      <c r="D2009" s="34"/>
      <c r="E2009" s="33"/>
      <c r="F2009" s="32"/>
      <c r="G2009" s="32"/>
      <c r="H2009" s="32"/>
      <c r="I2009" s="32"/>
      <c r="J2009" s="32"/>
      <c r="K2009" s="32"/>
      <c r="L2009" s="32"/>
      <c r="M2009" s="32"/>
      <c r="N2009" s="32"/>
    </row>
    <row r="2010" spans="2:14">
      <c r="B2010" s="29"/>
      <c r="C2010" s="33"/>
      <c r="D2010" s="34"/>
      <c r="E2010" s="33"/>
      <c r="F2010" s="32"/>
      <c r="G2010" s="32"/>
      <c r="H2010" s="32"/>
      <c r="I2010" s="32"/>
      <c r="J2010" s="32"/>
      <c r="K2010" s="32"/>
      <c r="L2010" s="32"/>
      <c r="M2010" s="32"/>
      <c r="N2010" s="32"/>
    </row>
    <row r="2011" spans="2:14">
      <c r="B2011" s="29"/>
      <c r="C2011" s="33"/>
      <c r="D2011" s="34"/>
      <c r="E2011" s="33"/>
      <c r="F2011" s="32"/>
      <c r="G2011" s="32"/>
      <c r="H2011" s="32"/>
      <c r="I2011" s="32"/>
      <c r="J2011" s="32"/>
      <c r="K2011" s="32"/>
      <c r="L2011" s="32"/>
      <c r="M2011" s="32"/>
      <c r="N2011" s="32"/>
    </row>
    <row r="2012" spans="2:14">
      <c r="B2012" s="29"/>
      <c r="C2012" s="33"/>
      <c r="D2012" s="34"/>
      <c r="E2012" s="33"/>
      <c r="F2012" s="32"/>
      <c r="G2012" s="32"/>
      <c r="H2012" s="32"/>
      <c r="I2012" s="32"/>
      <c r="J2012" s="32"/>
      <c r="K2012" s="32"/>
      <c r="L2012" s="32"/>
      <c r="M2012" s="32"/>
      <c r="N2012" s="32"/>
    </row>
    <row r="2013" spans="2:14">
      <c r="B2013" s="29"/>
      <c r="C2013" s="33"/>
      <c r="D2013" s="34"/>
      <c r="E2013" s="33"/>
      <c r="F2013" s="32"/>
      <c r="G2013" s="32"/>
      <c r="H2013" s="32"/>
      <c r="I2013" s="32"/>
      <c r="J2013" s="32"/>
      <c r="K2013" s="32"/>
      <c r="L2013" s="32"/>
      <c r="M2013" s="32"/>
      <c r="N2013" s="32"/>
    </row>
    <row r="2014" spans="2:14">
      <c r="B2014" s="29"/>
      <c r="C2014" s="33"/>
      <c r="D2014" s="34"/>
      <c r="E2014" s="33"/>
      <c r="F2014" s="32"/>
      <c r="G2014" s="32"/>
      <c r="H2014" s="32"/>
      <c r="I2014" s="32"/>
      <c r="J2014" s="32"/>
      <c r="K2014" s="32"/>
      <c r="L2014" s="32"/>
      <c r="M2014" s="32"/>
      <c r="N2014" s="32"/>
    </row>
    <row r="2015" spans="2:14">
      <c r="B2015" s="29"/>
      <c r="C2015" s="33"/>
      <c r="D2015" s="34"/>
      <c r="E2015" s="33"/>
      <c r="F2015" s="32"/>
      <c r="G2015" s="32"/>
      <c r="H2015" s="32"/>
      <c r="I2015" s="32"/>
      <c r="J2015" s="32"/>
      <c r="K2015" s="32"/>
      <c r="L2015" s="32"/>
      <c r="M2015" s="32"/>
      <c r="N2015" s="32"/>
    </row>
    <row r="2016" spans="2:14">
      <c r="B2016" s="29"/>
      <c r="C2016" s="33"/>
      <c r="D2016" s="34"/>
      <c r="E2016" s="33"/>
      <c r="F2016" s="32"/>
      <c r="G2016" s="32"/>
      <c r="H2016" s="32"/>
      <c r="I2016" s="32"/>
      <c r="J2016" s="32"/>
      <c r="K2016" s="32"/>
      <c r="L2016" s="32"/>
      <c r="M2016" s="32"/>
      <c r="N2016" s="32"/>
    </row>
    <row r="2017" spans="2:14">
      <c r="B2017" s="29"/>
      <c r="C2017" s="33"/>
      <c r="D2017" s="34"/>
      <c r="E2017" s="33"/>
      <c r="F2017" s="32"/>
      <c r="G2017" s="32"/>
      <c r="H2017" s="32"/>
      <c r="I2017" s="32"/>
      <c r="J2017" s="32"/>
      <c r="K2017" s="32"/>
      <c r="L2017" s="32"/>
      <c r="M2017" s="32"/>
      <c r="N2017" s="32"/>
    </row>
    <row r="2018" spans="2:14">
      <c r="B2018" s="29"/>
      <c r="C2018" s="33"/>
      <c r="D2018" s="34"/>
      <c r="E2018" s="33"/>
      <c r="F2018" s="32"/>
      <c r="G2018" s="32"/>
      <c r="H2018" s="32"/>
      <c r="I2018" s="32"/>
      <c r="J2018" s="32"/>
      <c r="K2018" s="32"/>
      <c r="L2018" s="32"/>
      <c r="M2018" s="32"/>
      <c r="N2018" s="32"/>
    </row>
    <row r="2019" spans="2:14">
      <c r="B2019" s="29"/>
      <c r="C2019" s="33"/>
      <c r="D2019" s="34"/>
      <c r="E2019" s="33"/>
      <c r="F2019" s="32"/>
      <c r="G2019" s="32"/>
      <c r="H2019" s="32"/>
      <c r="I2019" s="32"/>
      <c r="J2019" s="32"/>
      <c r="K2019" s="32"/>
      <c r="L2019" s="32"/>
      <c r="M2019" s="32"/>
      <c r="N2019" s="32"/>
    </row>
    <row r="2020" spans="2:14">
      <c r="B2020" s="29"/>
      <c r="C2020" s="33"/>
      <c r="D2020" s="34"/>
      <c r="E2020" s="33"/>
      <c r="F2020" s="32"/>
      <c r="G2020" s="32"/>
      <c r="H2020" s="32"/>
      <c r="I2020" s="32"/>
      <c r="J2020" s="32"/>
      <c r="K2020" s="32"/>
      <c r="L2020" s="32"/>
      <c r="M2020" s="32"/>
      <c r="N2020" s="32"/>
    </row>
    <row r="2021" spans="2:14">
      <c r="B2021" s="29"/>
      <c r="C2021" s="33"/>
      <c r="D2021" s="34"/>
      <c r="E2021" s="33"/>
      <c r="F2021" s="32"/>
      <c r="G2021" s="32"/>
      <c r="H2021" s="32"/>
      <c r="I2021" s="32"/>
      <c r="J2021" s="32"/>
      <c r="K2021" s="32"/>
      <c r="L2021" s="32"/>
      <c r="M2021" s="32"/>
      <c r="N2021" s="32"/>
    </row>
    <row r="2022" spans="2:14">
      <c r="B2022" s="29"/>
      <c r="C2022" s="33"/>
      <c r="D2022" s="34"/>
      <c r="E2022" s="33"/>
      <c r="F2022" s="32"/>
      <c r="G2022" s="32"/>
      <c r="H2022" s="32"/>
      <c r="I2022" s="32"/>
      <c r="J2022" s="32"/>
      <c r="K2022" s="32"/>
      <c r="L2022" s="32"/>
      <c r="M2022" s="32"/>
      <c r="N2022" s="32"/>
    </row>
    <row r="2023" spans="2:14">
      <c r="B2023" s="29"/>
      <c r="C2023" s="33"/>
      <c r="D2023" s="34"/>
      <c r="E2023" s="33"/>
      <c r="F2023" s="32"/>
      <c r="G2023" s="32"/>
      <c r="H2023" s="32"/>
      <c r="I2023" s="32"/>
      <c r="J2023" s="32"/>
      <c r="K2023" s="32"/>
      <c r="L2023" s="32"/>
      <c r="M2023" s="32"/>
      <c r="N2023" s="32"/>
    </row>
    <row r="2024" spans="2:14">
      <c r="B2024" s="29"/>
      <c r="C2024" s="33"/>
      <c r="D2024" s="34"/>
      <c r="E2024" s="33"/>
      <c r="F2024" s="32"/>
      <c r="G2024" s="32"/>
      <c r="H2024" s="32"/>
      <c r="I2024" s="32"/>
      <c r="J2024" s="32"/>
      <c r="K2024" s="32"/>
      <c r="L2024" s="32"/>
      <c r="M2024" s="32"/>
      <c r="N2024" s="32"/>
    </row>
    <row r="2025" spans="2:14">
      <c r="B2025" s="29"/>
      <c r="C2025" s="33"/>
      <c r="D2025" s="34"/>
      <c r="E2025" s="33"/>
      <c r="F2025" s="32"/>
      <c r="G2025" s="32"/>
      <c r="H2025" s="32"/>
      <c r="I2025" s="32"/>
      <c r="J2025" s="32"/>
      <c r="K2025" s="32"/>
      <c r="L2025" s="32"/>
      <c r="M2025" s="32"/>
      <c r="N2025" s="32"/>
    </row>
    <row r="2026" spans="2:14">
      <c r="B2026" s="29"/>
      <c r="C2026" s="33"/>
      <c r="D2026" s="34"/>
      <c r="E2026" s="33"/>
      <c r="F2026" s="32"/>
      <c r="G2026" s="32"/>
      <c r="H2026" s="32"/>
      <c r="I2026" s="32"/>
      <c r="J2026" s="32"/>
      <c r="K2026" s="32"/>
      <c r="L2026" s="32"/>
      <c r="M2026" s="32"/>
      <c r="N2026" s="32"/>
    </row>
    <row r="2027" spans="2:14">
      <c r="B2027" s="29"/>
      <c r="C2027" s="33"/>
      <c r="D2027" s="34"/>
      <c r="E2027" s="33"/>
      <c r="F2027" s="32"/>
      <c r="G2027" s="32"/>
      <c r="H2027" s="32"/>
      <c r="I2027" s="32"/>
      <c r="J2027" s="32"/>
      <c r="K2027" s="32"/>
      <c r="L2027" s="32"/>
      <c r="M2027" s="32"/>
      <c r="N2027" s="32"/>
    </row>
    <row r="2028" spans="2:14">
      <c r="B2028" s="29"/>
      <c r="C2028" s="33"/>
      <c r="D2028" s="34"/>
      <c r="E2028" s="33"/>
      <c r="F2028" s="32"/>
      <c r="G2028" s="32"/>
      <c r="H2028" s="32"/>
      <c r="I2028" s="32"/>
      <c r="J2028" s="32"/>
      <c r="K2028" s="32"/>
      <c r="L2028" s="32"/>
      <c r="M2028" s="32"/>
      <c r="N2028" s="32"/>
    </row>
    <row r="2029" spans="2:14">
      <c r="B2029" s="29"/>
      <c r="C2029" s="33"/>
      <c r="D2029" s="34"/>
      <c r="E2029" s="33"/>
      <c r="F2029" s="32"/>
      <c r="G2029" s="32"/>
      <c r="H2029" s="32"/>
      <c r="I2029" s="32"/>
      <c r="J2029" s="32"/>
      <c r="K2029" s="32"/>
      <c r="L2029" s="32"/>
      <c r="M2029" s="32"/>
      <c r="N2029" s="32"/>
    </row>
    <row r="2030" spans="2:14">
      <c r="B2030" s="29"/>
      <c r="C2030" s="33"/>
      <c r="D2030" s="34"/>
      <c r="E2030" s="33"/>
      <c r="F2030" s="32"/>
      <c r="G2030" s="32"/>
      <c r="H2030" s="32"/>
      <c r="I2030" s="32"/>
      <c r="J2030" s="32"/>
      <c r="K2030" s="32"/>
      <c r="L2030" s="32"/>
      <c r="M2030" s="32"/>
      <c r="N2030" s="32"/>
    </row>
    <row r="2031" spans="2:14">
      <c r="B2031" s="29"/>
      <c r="C2031" s="33"/>
      <c r="D2031" s="34"/>
      <c r="E2031" s="33"/>
      <c r="F2031" s="32"/>
      <c r="G2031" s="32"/>
      <c r="H2031" s="32"/>
      <c r="I2031" s="32"/>
      <c r="J2031" s="32"/>
      <c r="K2031" s="32"/>
      <c r="L2031" s="32"/>
      <c r="M2031" s="32"/>
      <c r="N2031" s="32"/>
    </row>
    <row r="2032" spans="2:14">
      <c r="B2032" s="29"/>
      <c r="C2032" s="33"/>
      <c r="D2032" s="34"/>
      <c r="E2032" s="33"/>
      <c r="F2032" s="32"/>
      <c r="G2032" s="32"/>
      <c r="H2032" s="32"/>
      <c r="I2032" s="32"/>
      <c r="J2032" s="32"/>
      <c r="K2032" s="32"/>
      <c r="L2032" s="32"/>
      <c r="M2032" s="32"/>
      <c r="N2032" s="32"/>
    </row>
    <row r="2033" spans="2:14">
      <c r="B2033" s="29"/>
      <c r="C2033" s="33"/>
      <c r="D2033" s="34"/>
      <c r="E2033" s="33"/>
      <c r="F2033" s="32"/>
      <c r="G2033" s="32"/>
      <c r="H2033" s="32"/>
      <c r="I2033" s="32"/>
      <c r="J2033" s="32"/>
      <c r="K2033" s="32"/>
      <c r="L2033" s="32"/>
      <c r="M2033" s="32"/>
      <c r="N2033" s="32"/>
    </row>
    <row r="2034" spans="2:14">
      <c r="B2034" s="29"/>
      <c r="C2034" s="33"/>
      <c r="D2034" s="34"/>
      <c r="E2034" s="33"/>
      <c r="F2034" s="32"/>
      <c r="G2034" s="32"/>
      <c r="H2034" s="32"/>
      <c r="I2034" s="32"/>
      <c r="J2034" s="32"/>
      <c r="K2034" s="32"/>
      <c r="L2034" s="32"/>
      <c r="M2034" s="32"/>
      <c r="N2034" s="32"/>
    </row>
    <row r="2035" spans="2:14">
      <c r="B2035" s="29"/>
      <c r="C2035" s="33"/>
      <c r="D2035" s="34"/>
      <c r="E2035" s="33"/>
      <c r="F2035" s="32"/>
      <c r="G2035" s="32"/>
      <c r="H2035" s="32"/>
      <c r="I2035" s="32"/>
      <c r="J2035" s="32"/>
      <c r="K2035" s="32"/>
      <c r="L2035" s="32"/>
      <c r="M2035" s="32"/>
      <c r="N2035" s="32"/>
    </row>
    <row r="2036" spans="2:14">
      <c r="B2036" s="29"/>
      <c r="C2036" s="33"/>
      <c r="D2036" s="34"/>
      <c r="E2036" s="33"/>
      <c r="F2036" s="32"/>
      <c r="G2036" s="32"/>
      <c r="H2036" s="32"/>
      <c r="I2036" s="32"/>
      <c r="J2036" s="32"/>
      <c r="K2036" s="32"/>
      <c r="L2036" s="32"/>
      <c r="M2036" s="32"/>
      <c r="N2036" s="32"/>
    </row>
    <row r="2037" spans="2:14">
      <c r="B2037" s="29"/>
      <c r="C2037" s="33"/>
      <c r="D2037" s="34"/>
      <c r="E2037" s="33"/>
      <c r="F2037" s="32"/>
      <c r="G2037" s="32"/>
      <c r="H2037" s="32"/>
      <c r="I2037" s="32"/>
      <c r="J2037" s="32"/>
      <c r="K2037" s="32"/>
      <c r="L2037" s="32"/>
      <c r="M2037" s="32"/>
      <c r="N2037" s="32"/>
    </row>
    <row r="2038" spans="2:14">
      <c r="B2038" s="29"/>
      <c r="C2038" s="33"/>
      <c r="D2038" s="34"/>
      <c r="E2038" s="33"/>
      <c r="F2038" s="32"/>
      <c r="G2038" s="32"/>
      <c r="H2038" s="32"/>
      <c r="I2038" s="32"/>
      <c r="J2038" s="32"/>
      <c r="K2038" s="32"/>
      <c r="L2038" s="32"/>
      <c r="M2038" s="32"/>
      <c r="N2038" s="32"/>
    </row>
    <row r="2039" spans="2:14">
      <c r="B2039" s="29"/>
      <c r="C2039" s="33"/>
      <c r="D2039" s="34"/>
      <c r="E2039" s="33"/>
      <c r="F2039" s="32"/>
      <c r="G2039" s="32"/>
      <c r="H2039" s="32"/>
      <c r="I2039" s="32"/>
      <c r="J2039" s="32"/>
      <c r="K2039" s="32"/>
      <c r="L2039" s="32"/>
      <c r="M2039" s="32"/>
      <c r="N2039" s="32"/>
    </row>
    <row r="2040" spans="2:14">
      <c r="B2040" s="29"/>
      <c r="C2040" s="33"/>
      <c r="D2040" s="34"/>
      <c r="E2040" s="33"/>
      <c r="F2040" s="32"/>
      <c r="G2040" s="32"/>
      <c r="H2040" s="32"/>
      <c r="I2040" s="32"/>
      <c r="J2040" s="32"/>
      <c r="K2040" s="32"/>
      <c r="L2040" s="32"/>
      <c r="M2040" s="32"/>
      <c r="N2040" s="32"/>
    </row>
    <row r="2041" spans="2:14">
      <c r="B2041" s="29"/>
      <c r="C2041" s="33"/>
      <c r="D2041" s="34"/>
      <c r="E2041" s="33"/>
      <c r="F2041" s="32"/>
      <c r="G2041" s="32"/>
      <c r="H2041" s="32"/>
      <c r="I2041" s="32"/>
      <c r="J2041" s="32"/>
      <c r="K2041" s="32"/>
      <c r="L2041" s="32"/>
      <c r="M2041" s="32"/>
      <c r="N2041" s="32"/>
    </row>
    <row r="2042" spans="2:14">
      <c r="B2042" s="29"/>
      <c r="C2042" s="33"/>
      <c r="D2042" s="34"/>
      <c r="E2042" s="33"/>
      <c r="F2042" s="32"/>
      <c r="G2042" s="32"/>
      <c r="H2042" s="32"/>
      <c r="I2042" s="32"/>
      <c r="J2042" s="32"/>
      <c r="K2042" s="32"/>
      <c r="L2042" s="32"/>
      <c r="M2042" s="32"/>
      <c r="N2042" s="32"/>
    </row>
    <row r="2043" spans="2:14">
      <c r="B2043" s="29"/>
      <c r="C2043" s="33"/>
      <c r="D2043" s="34"/>
      <c r="E2043" s="33"/>
      <c r="F2043" s="32"/>
      <c r="G2043" s="32"/>
      <c r="H2043" s="32"/>
      <c r="I2043" s="32"/>
      <c r="J2043" s="32"/>
      <c r="K2043" s="32"/>
      <c r="L2043" s="32"/>
      <c r="M2043" s="32"/>
      <c r="N2043" s="32"/>
    </row>
    <row r="2044" spans="2:14">
      <c r="B2044" s="29"/>
      <c r="C2044" s="33"/>
      <c r="D2044" s="34"/>
      <c r="E2044" s="33"/>
      <c r="F2044" s="32"/>
      <c r="G2044" s="32"/>
      <c r="H2044" s="32"/>
      <c r="I2044" s="32"/>
      <c r="J2044" s="32"/>
      <c r="K2044" s="32"/>
      <c r="L2044" s="32"/>
      <c r="M2044" s="32"/>
      <c r="N2044" s="32"/>
    </row>
    <row r="2045" spans="2:14">
      <c r="B2045" s="29"/>
      <c r="C2045" s="33"/>
      <c r="D2045" s="34"/>
      <c r="E2045" s="33"/>
      <c r="F2045" s="32"/>
      <c r="G2045" s="32"/>
      <c r="H2045" s="32"/>
      <c r="I2045" s="32"/>
      <c r="J2045" s="32"/>
      <c r="K2045" s="32"/>
      <c r="L2045" s="32"/>
      <c r="M2045" s="32"/>
      <c r="N2045" s="32"/>
    </row>
    <row r="2046" spans="2:14">
      <c r="B2046" s="29"/>
      <c r="C2046" s="33"/>
      <c r="D2046" s="34"/>
      <c r="E2046" s="33"/>
      <c r="F2046" s="32"/>
      <c r="G2046" s="32"/>
      <c r="H2046" s="32"/>
      <c r="I2046" s="32"/>
      <c r="J2046" s="32"/>
      <c r="K2046" s="32"/>
      <c r="L2046" s="32"/>
      <c r="M2046" s="32"/>
      <c r="N2046" s="32"/>
    </row>
    <row r="2047" spans="2:14">
      <c r="B2047" s="29"/>
      <c r="C2047" s="33"/>
      <c r="D2047" s="34"/>
      <c r="E2047" s="33"/>
      <c r="F2047" s="32"/>
      <c r="G2047" s="32"/>
      <c r="H2047" s="32"/>
      <c r="I2047" s="32"/>
      <c r="J2047" s="32"/>
      <c r="K2047" s="32"/>
      <c r="L2047" s="32"/>
      <c r="M2047" s="32"/>
      <c r="N2047" s="32"/>
    </row>
    <row r="2048" spans="2:14">
      <c r="B2048" s="29"/>
      <c r="C2048" s="33"/>
      <c r="D2048" s="34"/>
      <c r="E2048" s="33"/>
      <c r="F2048" s="32"/>
      <c r="G2048" s="32"/>
      <c r="H2048" s="32"/>
      <c r="I2048" s="32"/>
      <c r="J2048" s="32"/>
      <c r="K2048" s="32"/>
      <c r="L2048" s="32"/>
      <c r="M2048" s="32"/>
      <c r="N2048" s="32"/>
    </row>
    <row r="2049" spans="2:14">
      <c r="B2049" s="29"/>
      <c r="C2049" s="33"/>
      <c r="D2049" s="34"/>
      <c r="E2049" s="33"/>
      <c r="F2049" s="32"/>
      <c r="G2049" s="32"/>
      <c r="H2049" s="32"/>
      <c r="I2049" s="32"/>
      <c r="J2049" s="32"/>
      <c r="K2049" s="32"/>
      <c r="L2049" s="32"/>
      <c r="M2049" s="32"/>
      <c r="N2049" s="32"/>
    </row>
    <row r="2050" spans="2:14">
      <c r="B2050" s="29"/>
      <c r="C2050" s="33"/>
      <c r="D2050" s="34"/>
      <c r="E2050" s="33"/>
      <c r="F2050" s="32"/>
      <c r="G2050" s="32"/>
      <c r="H2050" s="32"/>
      <c r="I2050" s="32"/>
      <c r="J2050" s="32"/>
      <c r="K2050" s="32"/>
      <c r="L2050" s="32"/>
      <c r="M2050" s="32"/>
      <c r="N2050" s="32"/>
    </row>
    <row r="2051" spans="2:14">
      <c r="B2051" s="29"/>
      <c r="C2051" s="33"/>
      <c r="D2051" s="34"/>
      <c r="E2051" s="33"/>
      <c r="F2051" s="32"/>
      <c r="G2051" s="32"/>
      <c r="H2051" s="32"/>
      <c r="I2051" s="32"/>
      <c r="J2051" s="32"/>
      <c r="K2051" s="32"/>
      <c r="L2051" s="32"/>
      <c r="M2051" s="32"/>
      <c r="N2051" s="32"/>
    </row>
    <row r="2052" spans="2:14">
      <c r="B2052" s="29"/>
      <c r="C2052" s="33"/>
      <c r="D2052" s="34"/>
      <c r="E2052" s="33"/>
      <c r="F2052" s="32"/>
      <c r="G2052" s="32"/>
      <c r="H2052" s="32"/>
      <c r="I2052" s="32"/>
      <c r="J2052" s="32"/>
      <c r="K2052" s="32"/>
      <c r="L2052" s="32"/>
      <c r="M2052" s="32"/>
      <c r="N2052" s="32"/>
    </row>
    <row r="2053" spans="2:14">
      <c r="B2053" s="29"/>
      <c r="C2053" s="33"/>
      <c r="D2053" s="34"/>
      <c r="E2053" s="33"/>
      <c r="F2053" s="32"/>
      <c r="G2053" s="32"/>
      <c r="H2053" s="32"/>
      <c r="I2053" s="32"/>
      <c r="J2053" s="32"/>
      <c r="K2053" s="32"/>
      <c r="L2053" s="32"/>
      <c r="M2053" s="32"/>
      <c r="N2053" s="32"/>
    </row>
    <row r="2054" spans="2:14">
      <c r="B2054" s="29"/>
      <c r="C2054" s="33"/>
      <c r="D2054" s="34"/>
      <c r="E2054" s="33"/>
      <c r="F2054" s="32"/>
      <c r="G2054" s="32"/>
      <c r="H2054" s="32"/>
      <c r="I2054" s="32"/>
      <c r="J2054" s="32"/>
      <c r="K2054" s="32"/>
      <c r="L2054" s="32"/>
      <c r="M2054" s="32"/>
      <c r="N2054" s="32"/>
    </row>
    <row r="2055" spans="2:14">
      <c r="B2055" s="29"/>
      <c r="C2055" s="33"/>
      <c r="D2055" s="34"/>
      <c r="E2055" s="33"/>
      <c r="F2055" s="32"/>
      <c r="G2055" s="32"/>
      <c r="H2055" s="32"/>
      <c r="I2055" s="32"/>
      <c r="J2055" s="32"/>
      <c r="K2055" s="32"/>
      <c r="L2055" s="32"/>
      <c r="M2055" s="32"/>
      <c r="N2055" s="32"/>
    </row>
    <row r="2056" spans="2:14">
      <c r="B2056" s="29"/>
      <c r="C2056" s="33"/>
      <c r="D2056" s="34"/>
      <c r="E2056" s="33"/>
      <c r="F2056" s="32"/>
      <c r="G2056" s="32"/>
      <c r="H2056" s="32"/>
      <c r="I2056" s="32"/>
      <c r="J2056" s="32"/>
      <c r="K2056" s="32"/>
      <c r="L2056" s="32"/>
      <c r="M2056" s="32"/>
      <c r="N2056" s="32"/>
    </row>
    <row r="2057" spans="2:14">
      <c r="B2057" s="29"/>
      <c r="C2057" s="33"/>
      <c r="D2057" s="34"/>
      <c r="E2057" s="33"/>
      <c r="F2057" s="32"/>
      <c r="G2057" s="32"/>
      <c r="H2057" s="32"/>
      <c r="I2057" s="32"/>
      <c r="J2057" s="32"/>
      <c r="K2057" s="32"/>
      <c r="L2057" s="32"/>
      <c r="M2057" s="32"/>
      <c r="N2057" s="32"/>
    </row>
    <row r="2058" spans="2:14">
      <c r="B2058" s="29"/>
      <c r="C2058" s="33"/>
      <c r="D2058" s="34"/>
      <c r="E2058" s="33"/>
      <c r="F2058" s="32"/>
      <c r="G2058" s="32"/>
      <c r="H2058" s="32"/>
      <c r="I2058" s="32"/>
      <c r="J2058" s="32"/>
      <c r="K2058" s="32"/>
      <c r="L2058" s="32"/>
      <c r="M2058" s="32"/>
      <c r="N2058" s="32"/>
    </row>
    <row r="2059" spans="2:14">
      <c r="B2059" s="29"/>
      <c r="C2059" s="33"/>
      <c r="D2059" s="34"/>
      <c r="E2059" s="33"/>
      <c r="F2059" s="32"/>
      <c r="G2059" s="32"/>
      <c r="H2059" s="32"/>
      <c r="I2059" s="32"/>
      <c r="J2059" s="32"/>
      <c r="K2059" s="32"/>
      <c r="L2059" s="32"/>
      <c r="M2059" s="32"/>
      <c r="N2059" s="32"/>
    </row>
    <row r="2060" spans="2:14">
      <c r="B2060" s="29"/>
      <c r="C2060" s="33"/>
      <c r="D2060" s="34"/>
      <c r="E2060" s="33"/>
      <c r="F2060" s="32"/>
      <c r="G2060" s="32"/>
      <c r="H2060" s="32"/>
      <c r="I2060" s="32"/>
      <c r="J2060" s="32"/>
      <c r="K2060" s="32"/>
      <c r="L2060" s="32"/>
      <c r="M2060" s="32"/>
      <c r="N2060" s="32"/>
    </row>
    <row r="2061" spans="2:14">
      <c r="B2061" s="29"/>
      <c r="C2061" s="33"/>
      <c r="D2061" s="34"/>
      <c r="E2061" s="33"/>
      <c r="F2061" s="32"/>
      <c r="G2061" s="32"/>
      <c r="H2061" s="32"/>
      <c r="I2061" s="32"/>
      <c r="J2061" s="32"/>
      <c r="K2061" s="32"/>
      <c r="L2061" s="32"/>
      <c r="M2061" s="32"/>
      <c r="N2061" s="32"/>
    </row>
    <row r="2062" spans="2:14">
      <c r="B2062" s="29"/>
      <c r="C2062" s="33"/>
      <c r="D2062" s="34"/>
      <c r="E2062" s="33"/>
      <c r="F2062" s="32"/>
      <c r="G2062" s="32"/>
      <c r="H2062" s="32"/>
      <c r="I2062" s="32"/>
      <c r="J2062" s="32"/>
      <c r="K2062" s="32"/>
      <c r="L2062" s="32"/>
      <c r="M2062" s="32"/>
      <c r="N2062" s="32"/>
    </row>
    <row r="2063" spans="2:14">
      <c r="B2063" s="29"/>
      <c r="C2063" s="33"/>
      <c r="D2063" s="34"/>
      <c r="E2063" s="33"/>
      <c r="F2063" s="32"/>
      <c r="G2063" s="32"/>
      <c r="H2063" s="32"/>
      <c r="I2063" s="32"/>
      <c r="J2063" s="32"/>
      <c r="K2063" s="32"/>
      <c r="L2063" s="32"/>
      <c r="M2063" s="32"/>
      <c r="N2063" s="32"/>
    </row>
    <row r="2064" spans="2:14">
      <c r="B2064" s="29"/>
      <c r="C2064" s="33"/>
      <c r="D2064" s="34"/>
      <c r="E2064" s="33"/>
      <c r="F2064" s="32"/>
      <c r="G2064" s="32"/>
      <c r="H2064" s="32"/>
      <c r="I2064" s="32"/>
      <c r="J2064" s="32"/>
      <c r="K2064" s="32"/>
      <c r="L2064" s="32"/>
      <c r="M2064" s="32"/>
      <c r="N2064" s="32"/>
    </row>
    <row r="2065" spans="2:14">
      <c r="B2065" s="29"/>
      <c r="C2065" s="33"/>
      <c r="D2065" s="34"/>
      <c r="E2065" s="33"/>
      <c r="F2065" s="32"/>
      <c r="G2065" s="32"/>
      <c r="H2065" s="32"/>
      <c r="I2065" s="32"/>
      <c r="J2065" s="32"/>
      <c r="K2065" s="32"/>
      <c r="L2065" s="32"/>
      <c r="M2065" s="32"/>
      <c r="N2065" s="32"/>
    </row>
    <row r="2066" spans="2:14">
      <c r="B2066" s="29"/>
      <c r="C2066" s="33"/>
      <c r="D2066" s="34"/>
      <c r="E2066" s="33"/>
      <c r="F2066" s="32"/>
      <c r="G2066" s="32"/>
      <c r="H2066" s="32"/>
      <c r="I2066" s="32"/>
      <c r="J2066" s="32"/>
      <c r="K2066" s="32"/>
      <c r="L2066" s="32"/>
      <c r="M2066" s="32"/>
      <c r="N2066" s="32"/>
    </row>
    <row r="2067" spans="2:14">
      <c r="B2067" s="29"/>
      <c r="C2067" s="33"/>
      <c r="D2067" s="34"/>
      <c r="E2067" s="33"/>
      <c r="F2067" s="32"/>
      <c r="G2067" s="32"/>
      <c r="H2067" s="32"/>
      <c r="I2067" s="32"/>
      <c r="J2067" s="32"/>
      <c r="K2067" s="32"/>
      <c r="L2067" s="32"/>
      <c r="M2067" s="32"/>
      <c r="N2067" s="32"/>
    </row>
    <row r="2068" spans="2:14">
      <c r="B2068" s="29"/>
      <c r="C2068" s="33"/>
      <c r="D2068" s="34"/>
      <c r="E2068" s="33"/>
      <c r="F2068" s="32"/>
      <c r="G2068" s="32"/>
      <c r="H2068" s="32"/>
      <c r="I2068" s="32"/>
      <c r="J2068" s="32"/>
      <c r="K2068" s="32"/>
      <c r="L2068" s="32"/>
      <c r="M2068" s="32"/>
      <c r="N2068" s="32"/>
    </row>
    <row r="2069" spans="2:14">
      <c r="B2069" s="29"/>
      <c r="C2069" s="33"/>
      <c r="D2069" s="34"/>
      <c r="E2069" s="33"/>
      <c r="F2069" s="32"/>
      <c r="G2069" s="32"/>
      <c r="H2069" s="32"/>
      <c r="I2069" s="32"/>
      <c r="J2069" s="32"/>
      <c r="K2069" s="32"/>
      <c r="L2069" s="32"/>
      <c r="M2069" s="32"/>
      <c r="N2069" s="32"/>
    </row>
    <row r="2070" spans="2:14">
      <c r="B2070" s="29"/>
      <c r="C2070" s="33"/>
      <c r="D2070" s="34"/>
      <c r="E2070" s="33"/>
      <c r="F2070" s="32"/>
      <c r="G2070" s="32"/>
      <c r="H2070" s="32"/>
      <c r="I2070" s="32"/>
      <c r="J2070" s="32"/>
      <c r="K2070" s="32"/>
      <c r="L2070" s="32"/>
      <c r="M2070" s="32"/>
      <c r="N2070" s="32"/>
    </row>
    <row r="2071" spans="2:14">
      <c r="B2071" s="29"/>
      <c r="C2071" s="33"/>
      <c r="D2071" s="34"/>
      <c r="E2071" s="33"/>
      <c r="F2071" s="32"/>
      <c r="G2071" s="32"/>
      <c r="H2071" s="32"/>
      <c r="I2071" s="32"/>
      <c r="J2071" s="32"/>
      <c r="K2071" s="32"/>
      <c r="L2071" s="32"/>
      <c r="M2071" s="32"/>
      <c r="N2071" s="32"/>
    </row>
    <row r="2072" spans="2:14">
      <c r="B2072" s="29"/>
      <c r="C2072" s="33"/>
      <c r="D2072" s="34"/>
      <c r="E2072" s="33"/>
      <c r="F2072" s="32"/>
      <c r="G2072" s="32"/>
      <c r="H2072" s="32"/>
      <c r="I2072" s="32"/>
      <c r="J2072" s="32"/>
      <c r="K2072" s="32"/>
      <c r="L2072" s="32"/>
      <c r="M2072" s="32"/>
      <c r="N2072" s="32"/>
    </row>
    <row r="2073" spans="2:14">
      <c r="B2073" s="29"/>
      <c r="C2073" s="33"/>
      <c r="D2073" s="34"/>
      <c r="E2073" s="33"/>
      <c r="F2073" s="32"/>
      <c r="G2073" s="32"/>
      <c r="H2073" s="32"/>
      <c r="I2073" s="32"/>
      <c r="J2073" s="32"/>
      <c r="K2073" s="32"/>
      <c r="L2073" s="32"/>
      <c r="M2073" s="32"/>
      <c r="N2073" s="32"/>
    </row>
    <row r="2074" spans="2:14">
      <c r="B2074" s="29"/>
      <c r="C2074" s="33"/>
      <c r="D2074" s="34"/>
      <c r="E2074" s="33"/>
      <c r="F2074" s="32"/>
      <c r="G2074" s="32"/>
      <c r="H2074" s="32"/>
      <c r="I2074" s="32"/>
      <c r="J2074" s="32"/>
      <c r="K2074" s="32"/>
      <c r="L2074" s="32"/>
      <c r="M2074" s="32"/>
      <c r="N2074" s="32"/>
    </row>
    <row r="2075" spans="2:14">
      <c r="B2075" s="29"/>
      <c r="C2075" s="33"/>
      <c r="D2075" s="34"/>
      <c r="E2075" s="33"/>
      <c r="F2075" s="32"/>
      <c r="G2075" s="32"/>
      <c r="H2075" s="32"/>
      <c r="I2075" s="32"/>
      <c r="J2075" s="32"/>
      <c r="K2075" s="32"/>
      <c r="L2075" s="32"/>
      <c r="M2075" s="32"/>
      <c r="N2075" s="32"/>
    </row>
    <row r="2076" spans="2:14">
      <c r="B2076" s="29"/>
      <c r="C2076" s="33"/>
      <c r="D2076" s="34"/>
      <c r="E2076" s="33"/>
      <c r="F2076" s="32"/>
      <c r="G2076" s="32"/>
      <c r="H2076" s="32"/>
      <c r="I2076" s="32"/>
      <c r="J2076" s="32"/>
      <c r="K2076" s="32"/>
      <c r="L2076" s="32"/>
      <c r="M2076" s="32"/>
      <c r="N2076" s="32"/>
    </row>
    <row r="2077" spans="2:14">
      <c r="B2077" s="29"/>
      <c r="C2077" s="33"/>
      <c r="D2077" s="34"/>
      <c r="E2077" s="33"/>
      <c r="F2077" s="32"/>
      <c r="G2077" s="32"/>
      <c r="H2077" s="32"/>
      <c r="I2077" s="32"/>
      <c r="J2077" s="32"/>
      <c r="K2077" s="32"/>
      <c r="L2077" s="32"/>
      <c r="M2077" s="32"/>
      <c r="N2077" s="32"/>
    </row>
    <row r="2078" spans="2:14">
      <c r="B2078" s="29"/>
      <c r="C2078" s="33"/>
      <c r="D2078" s="34"/>
      <c r="E2078" s="33"/>
      <c r="F2078" s="32"/>
      <c r="G2078" s="32"/>
      <c r="H2078" s="32"/>
      <c r="I2078" s="32"/>
      <c r="J2078" s="32"/>
      <c r="K2078" s="32"/>
      <c r="L2078" s="32"/>
      <c r="M2078" s="32"/>
      <c r="N2078" s="32"/>
    </row>
    <row r="2079" spans="2:14">
      <c r="B2079" s="29"/>
      <c r="C2079" s="33"/>
      <c r="D2079" s="34"/>
      <c r="E2079" s="33"/>
      <c r="F2079" s="32"/>
      <c r="G2079" s="32"/>
      <c r="H2079" s="32"/>
      <c r="I2079" s="32"/>
      <c r="J2079" s="32"/>
      <c r="K2079" s="32"/>
      <c r="L2079" s="32"/>
      <c r="M2079" s="32"/>
      <c r="N2079" s="32"/>
    </row>
    <row r="2080" spans="2:14">
      <c r="B2080" s="29"/>
      <c r="C2080" s="33"/>
      <c r="D2080" s="34"/>
      <c r="E2080" s="33"/>
      <c r="F2080" s="32"/>
      <c r="G2080" s="32"/>
      <c r="H2080" s="32"/>
      <c r="I2080" s="32"/>
      <c r="J2080" s="32"/>
      <c r="K2080" s="32"/>
      <c r="L2080" s="32"/>
      <c r="M2080" s="32"/>
      <c r="N2080" s="32"/>
    </row>
    <row r="2081" spans="2:14">
      <c r="B2081" s="29"/>
      <c r="C2081" s="33"/>
      <c r="D2081" s="34"/>
      <c r="E2081" s="33"/>
      <c r="F2081" s="32"/>
      <c r="G2081" s="32"/>
      <c r="H2081" s="32"/>
      <c r="I2081" s="32"/>
      <c r="J2081" s="32"/>
      <c r="K2081" s="32"/>
      <c r="L2081" s="32"/>
      <c r="M2081" s="32"/>
      <c r="N2081" s="32"/>
    </row>
    <row r="2082" spans="2:14">
      <c r="B2082" s="29"/>
      <c r="C2082" s="33"/>
      <c r="D2082" s="34"/>
      <c r="E2082" s="33"/>
      <c r="F2082" s="32"/>
      <c r="G2082" s="32"/>
      <c r="H2082" s="32"/>
      <c r="I2082" s="32"/>
      <c r="J2082" s="32"/>
      <c r="K2082" s="32"/>
      <c r="L2082" s="32"/>
      <c r="M2082" s="32"/>
      <c r="N2082" s="32"/>
    </row>
    <row r="2083" spans="2:14">
      <c r="B2083" s="29"/>
      <c r="C2083" s="33"/>
      <c r="D2083" s="34"/>
      <c r="E2083" s="33"/>
      <c r="F2083" s="32"/>
      <c r="G2083" s="32"/>
      <c r="H2083" s="32"/>
      <c r="I2083" s="32"/>
      <c r="J2083" s="32"/>
      <c r="K2083" s="32"/>
      <c r="L2083" s="32"/>
      <c r="M2083" s="32"/>
      <c r="N2083" s="32"/>
    </row>
    <row r="2084" spans="2:14">
      <c r="B2084" s="29"/>
      <c r="C2084" s="33"/>
      <c r="D2084" s="34"/>
      <c r="E2084" s="33"/>
      <c r="F2084" s="32"/>
      <c r="G2084" s="32"/>
      <c r="H2084" s="32"/>
      <c r="I2084" s="32"/>
      <c r="J2084" s="32"/>
      <c r="K2084" s="32"/>
      <c r="L2084" s="32"/>
      <c r="M2084" s="32"/>
      <c r="N2084" s="32"/>
    </row>
    <row r="2085" spans="2:14">
      <c r="B2085" s="29"/>
      <c r="C2085" s="33"/>
      <c r="D2085" s="34"/>
      <c r="E2085" s="33"/>
      <c r="F2085" s="32"/>
      <c r="G2085" s="32"/>
      <c r="H2085" s="32"/>
      <c r="I2085" s="32"/>
      <c r="J2085" s="32"/>
      <c r="K2085" s="32"/>
      <c r="L2085" s="32"/>
      <c r="M2085" s="32"/>
      <c r="N2085" s="32"/>
    </row>
    <row r="2086" spans="2:14">
      <c r="B2086" s="29"/>
      <c r="C2086" s="33"/>
      <c r="D2086" s="34"/>
      <c r="E2086" s="33"/>
      <c r="F2086" s="32"/>
      <c r="G2086" s="32"/>
      <c r="H2086" s="32"/>
      <c r="I2086" s="32"/>
      <c r="J2086" s="32"/>
      <c r="K2086" s="32"/>
      <c r="L2086" s="32"/>
      <c r="M2086" s="32"/>
      <c r="N2086" s="32"/>
    </row>
    <row r="2087" spans="2:14">
      <c r="B2087" s="29"/>
      <c r="C2087" s="33"/>
      <c r="D2087" s="34"/>
      <c r="E2087" s="33"/>
      <c r="F2087" s="32"/>
      <c r="G2087" s="32"/>
      <c r="H2087" s="32"/>
      <c r="I2087" s="32"/>
      <c r="J2087" s="32"/>
      <c r="K2087" s="32"/>
      <c r="L2087" s="32"/>
      <c r="M2087" s="32"/>
      <c r="N2087" s="32"/>
    </row>
    <row r="2088" spans="2:14">
      <c r="B2088" s="29"/>
      <c r="C2088" s="33"/>
      <c r="D2088" s="34"/>
      <c r="E2088" s="33"/>
      <c r="F2088" s="32"/>
      <c r="G2088" s="32"/>
      <c r="H2088" s="32"/>
      <c r="I2088" s="32"/>
      <c r="J2088" s="32"/>
      <c r="K2088" s="32"/>
      <c r="L2088" s="32"/>
      <c r="M2088" s="32"/>
      <c r="N2088" s="32"/>
    </row>
    <row r="2089" spans="2:14">
      <c r="B2089" s="29"/>
      <c r="C2089" s="33"/>
      <c r="D2089" s="34"/>
      <c r="E2089" s="33"/>
      <c r="F2089" s="32"/>
      <c r="G2089" s="32"/>
      <c r="H2089" s="32"/>
      <c r="I2089" s="32"/>
      <c r="J2089" s="32"/>
      <c r="K2089" s="32"/>
      <c r="L2089" s="32"/>
      <c r="M2089" s="32"/>
      <c r="N2089" s="32"/>
    </row>
    <row r="2090" spans="2:14">
      <c r="B2090" s="29"/>
      <c r="C2090" s="33"/>
      <c r="D2090" s="34"/>
      <c r="E2090" s="33"/>
      <c r="F2090" s="32"/>
      <c r="G2090" s="32"/>
      <c r="H2090" s="32"/>
      <c r="I2090" s="32"/>
      <c r="J2090" s="32"/>
      <c r="K2090" s="32"/>
      <c r="L2090" s="32"/>
      <c r="M2090" s="32"/>
      <c r="N2090" s="32"/>
    </row>
    <row r="2091" spans="2:14">
      <c r="B2091" s="29"/>
      <c r="C2091" s="33"/>
      <c r="D2091" s="34"/>
      <c r="E2091" s="33"/>
      <c r="F2091" s="32"/>
      <c r="G2091" s="32"/>
      <c r="H2091" s="32"/>
      <c r="I2091" s="32"/>
      <c r="J2091" s="32"/>
      <c r="K2091" s="32"/>
      <c r="L2091" s="32"/>
      <c r="M2091" s="32"/>
      <c r="N2091" s="32"/>
    </row>
    <row r="2092" spans="2:14">
      <c r="B2092" s="29"/>
      <c r="C2092" s="33"/>
      <c r="D2092" s="34"/>
      <c r="E2092" s="33"/>
      <c r="F2092" s="32"/>
      <c r="G2092" s="32"/>
      <c r="H2092" s="32"/>
      <c r="I2092" s="32"/>
      <c r="J2092" s="32"/>
      <c r="K2092" s="32"/>
      <c r="L2092" s="32"/>
      <c r="M2092" s="32"/>
      <c r="N2092" s="32"/>
    </row>
    <row r="2093" spans="2:14">
      <c r="B2093" s="29"/>
      <c r="C2093" s="33"/>
      <c r="D2093" s="34"/>
      <c r="E2093" s="33"/>
      <c r="F2093" s="32"/>
      <c r="G2093" s="32"/>
      <c r="H2093" s="32"/>
      <c r="I2093" s="32"/>
      <c r="J2093" s="32"/>
      <c r="K2093" s="32"/>
      <c r="L2093" s="32"/>
      <c r="M2093" s="32"/>
      <c r="N2093" s="32"/>
    </row>
    <row r="2094" spans="2:14">
      <c r="B2094" s="29"/>
      <c r="C2094" s="33"/>
      <c r="D2094" s="34"/>
      <c r="E2094" s="33"/>
      <c r="F2094" s="32"/>
      <c r="G2094" s="32"/>
      <c r="H2094" s="32"/>
      <c r="I2094" s="32"/>
      <c r="J2094" s="32"/>
      <c r="K2094" s="32"/>
      <c r="L2094" s="32"/>
      <c r="M2094" s="32"/>
      <c r="N2094" s="32"/>
    </row>
    <row r="2095" spans="2:14">
      <c r="B2095" s="29"/>
      <c r="C2095" s="33"/>
      <c r="D2095" s="34"/>
      <c r="E2095" s="33"/>
      <c r="F2095" s="32"/>
      <c r="G2095" s="32"/>
      <c r="H2095" s="32"/>
      <c r="I2095" s="32"/>
      <c r="J2095" s="32"/>
      <c r="K2095" s="32"/>
      <c r="L2095" s="32"/>
      <c r="M2095" s="32"/>
      <c r="N2095" s="32"/>
    </row>
    <row r="2096" spans="2:14">
      <c r="B2096" s="29"/>
      <c r="C2096" s="33"/>
      <c r="D2096" s="34"/>
      <c r="E2096" s="33"/>
      <c r="F2096" s="32"/>
      <c r="G2096" s="32"/>
      <c r="H2096" s="32"/>
      <c r="I2096" s="32"/>
      <c r="J2096" s="32"/>
      <c r="K2096" s="32"/>
      <c r="L2096" s="32"/>
      <c r="M2096" s="32"/>
      <c r="N2096" s="32"/>
    </row>
    <row r="2097" spans="2:14">
      <c r="B2097" s="29"/>
      <c r="C2097" s="33"/>
      <c r="D2097" s="34"/>
      <c r="E2097" s="33"/>
      <c r="F2097" s="32"/>
      <c r="G2097" s="32"/>
      <c r="H2097" s="32"/>
      <c r="I2097" s="32"/>
      <c r="J2097" s="32"/>
      <c r="K2097" s="32"/>
      <c r="L2097" s="32"/>
      <c r="M2097" s="32"/>
      <c r="N2097" s="32"/>
    </row>
    <row r="2098" spans="2:14">
      <c r="B2098" s="29"/>
      <c r="C2098" s="33"/>
      <c r="D2098" s="34"/>
      <c r="E2098" s="33"/>
      <c r="F2098" s="32"/>
      <c r="G2098" s="32"/>
      <c r="H2098" s="32"/>
      <c r="I2098" s="32"/>
      <c r="J2098" s="32"/>
      <c r="K2098" s="32"/>
      <c r="L2098" s="32"/>
      <c r="M2098" s="32"/>
      <c r="N2098" s="32"/>
    </row>
    <row r="2099" spans="2:14">
      <c r="B2099" s="29"/>
      <c r="C2099" s="33"/>
      <c r="D2099" s="34"/>
      <c r="E2099" s="33"/>
      <c r="F2099" s="32"/>
      <c r="G2099" s="32"/>
      <c r="H2099" s="32"/>
      <c r="I2099" s="32"/>
      <c r="J2099" s="32"/>
      <c r="K2099" s="32"/>
      <c r="L2099" s="32"/>
      <c r="M2099" s="32"/>
      <c r="N2099" s="32"/>
    </row>
    <row r="2100" spans="2:14">
      <c r="B2100" s="29"/>
      <c r="C2100" s="33"/>
      <c r="D2100" s="34"/>
      <c r="E2100" s="33"/>
      <c r="F2100" s="32"/>
      <c r="G2100" s="32"/>
      <c r="H2100" s="32"/>
      <c r="I2100" s="32"/>
      <c r="J2100" s="32"/>
      <c r="K2100" s="32"/>
      <c r="L2100" s="32"/>
      <c r="M2100" s="32"/>
      <c r="N2100" s="32"/>
    </row>
    <row r="2101" spans="2:14">
      <c r="B2101" s="29"/>
      <c r="C2101" s="33"/>
      <c r="D2101" s="34"/>
      <c r="E2101" s="33"/>
      <c r="F2101" s="32"/>
      <c r="G2101" s="32"/>
      <c r="H2101" s="32"/>
      <c r="I2101" s="32"/>
      <c r="J2101" s="32"/>
      <c r="K2101" s="32"/>
      <c r="L2101" s="32"/>
      <c r="M2101" s="32"/>
      <c r="N2101" s="32"/>
    </row>
    <row r="2102" spans="2:14">
      <c r="B2102" s="29"/>
      <c r="C2102" s="33"/>
      <c r="D2102" s="34"/>
      <c r="E2102" s="33"/>
      <c r="F2102" s="32"/>
      <c r="G2102" s="32"/>
      <c r="H2102" s="32"/>
      <c r="I2102" s="32"/>
      <c r="J2102" s="32"/>
      <c r="K2102" s="32"/>
      <c r="L2102" s="32"/>
      <c r="M2102" s="32"/>
      <c r="N2102" s="32"/>
    </row>
    <row r="2103" spans="2:14">
      <c r="B2103" s="29"/>
      <c r="C2103" s="33"/>
      <c r="D2103" s="34"/>
      <c r="E2103" s="33"/>
      <c r="F2103" s="32"/>
      <c r="G2103" s="32"/>
      <c r="H2103" s="32"/>
      <c r="I2103" s="32"/>
      <c r="J2103" s="32"/>
      <c r="K2103" s="32"/>
      <c r="L2103" s="32"/>
      <c r="M2103" s="32"/>
      <c r="N2103" s="32"/>
    </row>
    <row r="2104" spans="2:14">
      <c r="B2104" s="29"/>
      <c r="C2104" s="33"/>
      <c r="D2104" s="34"/>
      <c r="E2104" s="33"/>
      <c r="F2104" s="32"/>
      <c r="G2104" s="32"/>
      <c r="H2104" s="32"/>
      <c r="I2104" s="32"/>
      <c r="J2104" s="32"/>
      <c r="K2104" s="32"/>
      <c r="L2104" s="32"/>
      <c r="M2104" s="32"/>
      <c r="N2104" s="32"/>
    </row>
    <row r="2105" spans="2:14">
      <c r="B2105" s="29"/>
      <c r="C2105" s="33"/>
      <c r="D2105" s="34"/>
      <c r="E2105" s="33"/>
      <c r="F2105" s="32"/>
      <c r="G2105" s="32"/>
      <c r="H2105" s="32"/>
      <c r="I2105" s="32"/>
      <c r="J2105" s="32"/>
      <c r="K2105" s="32"/>
      <c r="L2105" s="32"/>
      <c r="M2105" s="32"/>
      <c r="N2105" s="32"/>
    </row>
    <row r="2106" spans="2:14">
      <c r="B2106" s="29"/>
      <c r="C2106" s="33"/>
      <c r="D2106" s="34"/>
      <c r="E2106" s="33"/>
      <c r="F2106" s="32"/>
      <c r="G2106" s="32"/>
      <c r="H2106" s="32"/>
      <c r="I2106" s="32"/>
      <c r="J2106" s="32"/>
      <c r="K2106" s="32"/>
      <c r="L2106" s="32"/>
      <c r="M2106" s="32"/>
      <c r="N2106" s="32"/>
    </row>
    <row r="2107" spans="2:14">
      <c r="B2107" s="29"/>
      <c r="C2107" s="33"/>
      <c r="D2107" s="34"/>
      <c r="E2107" s="33"/>
      <c r="F2107" s="32"/>
      <c r="G2107" s="32"/>
      <c r="H2107" s="32"/>
      <c r="I2107" s="32"/>
      <c r="J2107" s="32"/>
      <c r="K2107" s="32"/>
      <c r="L2107" s="32"/>
      <c r="M2107" s="32"/>
      <c r="N2107" s="32"/>
    </row>
    <row r="2108" spans="2:14">
      <c r="B2108" s="29"/>
      <c r="C2108" s="33"/>
      <c r="D2108" s="34"/>
      <c r="E2108" s="33"/>
      <c r="F2108" s="32"/>
      <c r="G2108" s="32"/>
      <c r="H2108" s="32"/>
      <c r="I2108" s="32"/>
      <c r="J2108" s="32"/>
      <c r="K2108" s="32"/>
      <c r="L2108" s="32"/>
      <c r="M2108" s="32"/>
      <c r="N2108" s="32"/>
    </row>
    <row r="2109" spans="2:14">
      <c r="B2109" s="29"/>
      <c r="C2109" s="33"/>
      <c r="D2109" s="34"/>
      <c r="E2109" s="33"/>
      <c r="F2109" s="32"/>
      <c r="G2109" s="32"/>
      <c r="H2109" s="32"/>
      <c r="I2109" s="32"/>
      <c r="J2109" s="32"/>
      <c r="K2109" s="32"/>
      <c r="L2109" s="32"/>
      <c r="M2109" s="32"/>
      <c r="N2109" s="32"/>
    </row>
    <row r="2110" spans="2:14">
      <c r="B2110" s="29"/>
      <c r="C2110" s="33"/>
      <c r="D2110" s="34"/>
      <c r="E2110" s="33"/>
      <c r="F2110" s="32"/>
      <c r="G2110" s="32"/>
      <c r="H2110" s="32"/>
      <c r="I2110" s="32"/>
      <c r="J2110" s="32"/>
      <c r="K2110" s="32"/>
      <c r="L2110" s="32"/>
      <c r="M2110" s="32"/>
      <c r="N2110" s="32"/>
    </row>
    <row r="2111" spans="2:14">
      <c r="B2111" s="29"/>
      <c r="C2111" s="33"/>
      <c r="D2111" s="34"/>
      <c r="E2111" s="33"/>
      <c r="F2111" s="32"/>
      <c r="G2111" s="32"/>
      <c r="H2111" s="32"/>
      <c r="I2111" s="32"/>
      <c r="J2111" s="32"/>
      <c r="K2111" s="32"/>
      <c r="L2111" s="32"/>
      <c r="M2111" s="32"/>
      <c r="N2111" s="32"/>
    </row>
    <row r="2112" spans="2:14">
      <c r="B2112" s="29"/>
      <c r="C2112" s="33"/>
      <c r="D2112" s="34"/>
      <c r="E2112" s="33"/>
      <c r="F2112" s="32"/>
      <c r="G2112" s="32"/>
      <c r="H2112" s="32"/>
      <c r="I2112" s="32"/>
      <c r="J2112" s="32"/>
      <c r="K2112" s="32"/>
      <c r="L2112" s="32"/>
      <c r="M2112" s="32"/>
      <c r="N2112" s="32"/>
    </row>
    <row r="2113" spans="2:14">
      <c r="B2113" s="29"/>
      <c r="C2113" s="33"/>
      <c r="D2113" s="34"/>
      <c r="E2113" s="33"/>
      <c r="F2113" s="32"/>
      <c r="G2113" s="32"/>
      <c r="H2113" s="32"/>
      <c r="I2113" s="32"/>
      <c r="J2113" s="32"/>
      <c r="K2113" s="32"/>
      <c r="L2113" s="32"/>
      <c r="M2113" s="32"/>
      <c r="N2113" s="32"/>
    </row>
    <row r="2114" spans="2:14">
      <c r="B2114" s="29"/>
      <c r="C2114" s="33"/>
      <c r="D2114" s="34"/>
      <c r="E2114" s="33"/>
      <c r="F2114" s="32"/>
      <c r="G2114" s="32"/>
      <c r="H2114" s="32"/>
      <c r="I2114" s="32"/>
      <c r="J2114" s="32"/>
      <c r="K2114" s="32"/>
      <c r="L2114" s="32"/>
      <c r="M2114" s="32"/>
      <c r="N2114" s="32"/>
    </row>
    <row r="2115" spans="2:14">
      <c r="B2115" s="29"/>
      <c r="C2115" s="33"/>
      <c r="D2115" s="34"/>
      <c r="E2115" s="33"/>
      <c r="F2115" s="32"/>
      <c r="G2115" s="32"/>
      <c r="H2115" s="32"/>
      <c r="I2115" s="32"/>
      <c r="J2115" s="32"/>
      <c r="K2115" s="32"/>
      <c r="L2115" s="32"/>
      <c r="M2115" s="32"/>
      <c r="N2115" s="32"/>
    </row>
    <row r="2116" spans="2:14">
      <c r="B2116" s="29"/>
      <c r="C2116" s="33"/>
      <c r="D2116" s="34"/>
      <c r="E2116" s="33"/>
      <c r="F2116" s="32"/>
      <c r="G2116" s="32"/>
      <c r="H2116" s="32"/>
      <c r="I2116" s="32"/>
      <c r="J2116" s="32"/>
      <c r="K2116" s="32"/>
      <c r="L2116" s="32"/>
      <c r="M2116" s="32"/>
      <c r="N2116" s="32"/>
    </row>
    <row r="2117" spans="2:14">
      <c r="B2117" s="29"/>
      <c r="C2117" s="33"/>
      <c r="D2117" s="34"/>
      <c r="E2117" s="33"/>
      <c r="F2117" s="32"/>
      <c r="G2117" s="32"/>
      <c r="H2117" s="32"/>
      <c r="I2117" s="32"/>
      <c r="J2117" s="32"/>
      <c r="K2117" s="32"/>
      <c r="L2117" s="32"/>
      <c r="M2117" s="32"/>
      <c r="N2117" s="32"/>
    </row>
    <row r="2118" spans="2:14">
      <c r="B2118" s="29"/>
      <c r="C2118" s="33"/>
      <c r="D2118" s="34"/>
      <c r="E2118" s="33"/>
      <c r="F2118" s="32"/>
      <c r="G2118" s="32"/>
      <c r="H2118" s="32"/>
      <c r="I2118" s="32"/>
      <c r="J2118" s="32"/>
      <c r="K2118" s="32"/>
      <c r="L2118" s="32"/>
      <c r="M2118" s="32"/>
      <c r="N2118" s="32"/>
    </row>
    <row r="2119" spans="2:14">
      <c r="B2119" s="29"/>
      <c r="C2119" s="33"/>
      <c r="D2119" s="34"/>
      <c r="E2119" s="33"/>
      <c r="F2119" s="32"/>
      <c r="G2119" s="32"/>
      <c r="H2119" s="32"/>
      <c r="I2119" s="32"/>
      <c r="J2119" s="32"/>
      <c r="K2119" s="32"/>
      <c r="L2119" s="32"/>
      <c r="M2119" s="32"/>
      <c r="N2119" s="32"/>
    </row>
    <row r="2120" spans="2:14">
      <c r="B2120" s="29"/>
      <c r="C2120" s="33"/>
      <c r="D2120" s="34"/>
      <c r="E2120" s="33"/>
      <c r="F2120" s="32"/>
      <c r="G2120" s="32"/>
      <c r="H2120" s="32"/>
      <c r="I2120" s="32"/>
      <c r="J2120" s="32"/>
      <c r="K2120" s="32"/>
      <c r="L2120" s="32"/>
      <c r="M2120" s="32"/>
      <c r="N2120" s="32"/>
    </row>
    <row r="2121" spans="2:14">
      <c r="B2121" s="29"/>
      <c r="C2121" s="33"/>
      <c r="D2121" s="34"/>
      <c r="E2121" s="33"/>
      <c r="F2121" s="32"/>
      <c r="G2121" s="32"/>
      <c r="H2121" s="32"/>
      <c r="I2121" s="32"/>
      <c r="J2121" s="32"/>
      <c r="K2121" s="32"/>
      <c r="L2121" s="32"/>
      <c r="M2121" s="32"/>
      <c r="N2121" s="32"/>
    </row>
    <row r="2122" spans="2:14">
      <c r="B2122" s="29"/>
      <c r="C2122" s="33"/>
      <c r="D2122" s="34"/>
      <c r="E2122" s="33"/>
      <c r="F2122" s="32"/>
      <c r="G2122" s="32"/>
      <c r="H2122" s="32"/>
      <c r="I2122" s="32"/>
      <c r="J2122" s="32"/>
      <c r="K2122" s="32"/>
      <c r="L2122" s="32"/>
      <c r="M2122" s="32"/>
      <c r="N2122" s="32"/>
    </row>
    <row r="2123" spans="2:14">
      <c r="B2123" s="29"/>
      <c r="C2123" s="33"/>
      <c r="D2123" s="34"/>
      <c r="E2123" s="33"/>
      <c r="F2123" s="32"/>
      <c r="G2123" s="32"/>
      <c r="H2123" s="32"/>
      <c r="I2123" s="32"/>
      <c r="J2123" s="32"/>
      <c r="K2123" s="32"/>
      <c r="L2123" s="32"/>
      <c r="M2123" s="32"/>
      <c r="N2123" s="32"/>
    </row>
    <row r="2124" spans="2:14">
      <c r="B2124" s="29"/>
      <c r="C2124" s="33"/>
      <c r="D2124" s="34"/>
      <c r="E2124" s="33"/>
      <c r="F2124" s="32"/>
      <c r="G2124" s="32"/>
      <c r="H2124" s="32"/>
      <c r="I2124" s="32"/>
      <c r="J2124" s="32"/>
      <c r="K2124" s="32"/>
      <c r="L2124" s="32"/>
      <c r="M2124" s="32"/>
      <c r="N2124" s="32"/>
    </row>
    <row r="2125" spans="2:14">
      <c r="B2125" s="29"/>
      <c r="C2125" s="33"/>
      <c r="D2125" s="34"/>
      <c r="E2125" s="33"/>
      <c r="F2125" s="32"/>
      <c r="G2125" s="32"/>
      <c r="H2125" s="32"/>
      <c r="I2125" s="32"/>
      <c r="J2125" s="32"/>
      <c r="K2125" s="32"/>
      <c r="L2125" s="32"/>
      <c r="M2125" s="32"/>
      <c r="N2125" s="32"/>
    </row>
    <row r="2126" spans="2:14">
      <c r="B2126" s="29"/>
      <c r="C2126" s="33"/>
      <c r="D2126" s="34"/>
      <c r="E2126" s="33"/>
      <c r="F2126" s="32"/>
      <c r="G2126" s="32"/>
      <c r="H2126" s="32"/>
      <c r="I2126" s="32"/>
      <c r="J2126" s="32"/>
      <c r="K2126" s="32"/>
      <c r="L2126" s="32"/>
      <c r="M2126" s="32"/>
      <c r="N2126" s="32"/>
    </row>
    <row r="2127" spans="2:14">
      <c r="B2127" s="29"/>
      <c r="C2127" s="33"/>
      <c r="D2127" s="34"/>
      <c r="E2127" s="33"/>
      <c r="F2127" s="32"/>
      <c r="G2127" s="32"/>
      <c r="H2127" s="32"/>
      <c r="I2127" s="32"/>
      <c r="J2127" s="32"/>
      <c r="K2127" s="32"/>
      <c r="L2127" s="32"/>
      <c r="M2127" s="32"/>
      <c r="N2127" s="32"/>
    </row>
    <row r="2128" spans="2:14">
      <c r="B2128" s="29"/>
      <c r="C2128" s="33"/>
      <c r="D2128" s="34"/>
      <c r="E2128" s="33"/>
      <c r="F2128" s="32"/>
      <c r="G2128" s="32"/>
      <c r="H2128" s="32"/>
      <c r="I2128" s="32"/>
      <c r="J2128" s="32"/>
      <c r="K2128" s="32"/>
      <c r="L2128" s="32"/>
      <c r="M2128" s="32"/>
      <c r="N2128" s="32"/>
    </row>
    <row r="2129" spans="2:14">
      <c r="B2129" s="29"/>
      <c r="C2129" s="33"/>
      <c r="D2129" s="34"/>
      <c r="E2129" s="33"/>
      <c r="F2129" s="32"/>
      <c r="G2129" s="32"/>
      <c r="H2129" s="32"/>
      <c r="I2129" s="32"/>
      <c r="J2129" s="32"/>
      <c r="K2129" s="32"/>
      <c r="L2129" s="32"/>
      <c r="M2129" s="32"/>
      <c r="N2129" s="32"/>
    </row>
    <row r="2130" spans="2:14">
      <c r="B2130" s="29"/>
      <c r="C2130" s="33"/>
      <c r="D2130" s="34"/>
      <c r="E2130" s="33"/>
      <c r="F2130" s="32"/>
      <c r="G2130" s="32"/>
      <c r="H2130" s="32"/>
      <c r="I2130" s="32"/>
      <c r="J2130" s="32"/>
      <c r="K2130" s="32"/>
      <c r="L2130" s="32"/>
      <c r="M2130" s="32"/>
      <c r="N2130" s="32"/>
    </row>
    <row r="2131" spans="2:14">
      <c r="B2131" s="29"/>
      <c r="C2131" s="33"/>
      <c r="D2131" s="34"/>
      <c r="E2131" s="33"/>
      <c r="F2131" s="32"/>
      <c r="G2131" s="32"/>
      <c r="H2131" s="32"/>
      <c r="I2131" s="32"/>
      <c r="J2131" s="32"/>
      <c r="K2131" s="32"/>
      <c r="L2131" s="32"/>
      <c r="M2131" s="32"/>
      <c r="N2131" s="32"/>
    </row>
    <row r="2132" spans="2:14">
      <c r="B2132" s="29"/>
      <c r="C2132" s="33"/>
      <c r="D2132" s="34"/>
      <c r="E2132" s="33"/>
      <c r="F2132" s="32"/>
      <c r="G2132" s="32"/>
      <c r="H2132" s="32"/>
      <c r="I2132" s="32"/>
      <c r="J2132" s="32"/>
      <c r="K2132" s="32"/>
      <c r="L2132" s="32"/>
      <c r="M2132" s="32"/>
      <c r="N2132" s="32"/>
    </row>
    <row r="2133" spans="2:14">
      <c r="B2133" s="29"/>
      <c r="C2133" s="33"/>
      <c r="D2133" s="34"/>
      <c r="E2133" s="33"/>
      <c r="F2133" s="32"/>
      <c r="G2133" s="32"/>
      <c r="H2133" s="32"/>
      <c r="I2133" s="32"/>
      <c r="J2133" s="32"/>
      <c r="K2133" s="32"/>
      <c r="L2133" s="32"/>
      <c r="M2133" s="32"/>
      <c r="N2133" s="32"/>
    </row>
    <row r="2134" spans="2:14">
      <c r="B2134" s="29"/>
      <c r="C2134" s="33"/>
      <c r="D2134" s="34"/>
      <c r="E2134" s="33"/>
      <c r="F2134" s="32"/>
      <c r="G2134" s="32"/>
      <c r="H2134" s="32"/>
      <c r="I2134" s="32"/>
      <c r="J2134" s="32"/>
      <c r="K2134" s="32"/>
      <c r="L2134" s="32"/>
      <c r="M2134" s="32"/>
      <c r="N2134" s="32"/>
    </row>
    <row r="2135" spans="2:14">
      <c r="B2135" s="29"/>
      <c r="C2135" s="33"/>
      <c r="D2135" s="34"/>
      <c r="E2135" s="33"/>
      <c r="F2135" s="32"/>
      <c r="G2135" s="32"/>
      <c r="H2135" s="32"/>
      <c r="I2135" s="32"/>
      <c r="J2135" s="32"/>
      <c r="K2135" s="32"/>
      <c r="L2135" s="32"/>
      <c r="M2135" s="32"/>
      <c r="N2135" s="32"/>
    </row>
    <row r="2136" spans="2:14">
      <c r="B2136" s="29"/>
      <c r="C2136" s="33"/>
      <c r="D2136" s="34"/>
      <c r="E2136" s="33"/>
      <c r="F2136" s="32"/>
      <c r="G2136" s="32"/>
      <c r="H2136" s="32"/>
      <c r="I2136" s="32"/>
      <c r="J2136" s="32"/>
      <c r="K2136" s="32"/>
      <c r="L2136" s="32"/>
      <c r="M2136" s="32"/>
      <c r="N2136" s="32"/>
    </row>
    <row r="2137" spans="2:14">
      <c r="B2137" s="29"/>
      <c r="C2137" s="33"/>
      <c r="D2137" s="34"/>
      <c r="E2137" s="33"/>
      <c r="F2137" s="32"/>
      <c r="G2137" s="32"/>
      <c r="H2137" s="32"/>
      <c r="I2137" s="32"/>
      <c r="J2137" s="32"/>
      <c r="K2137" s="32"/>
      <c r="L2137" s="32"/>
      <c r="M2137" s="32"/>
      <c r="N2137" s="32"/>
    </row>
    <row r="2138" spans="2:14">
      <c r="B2138" s="29"/>
      <c r="C2138" s="33"/>
      <c r="D2138" s="34"/>
      <c r="E2138" s="33"/>
      <c r="F2138" s="32"/>
      <c r="G2138" s="32"/>
      <c r="H2138" s="32"/>
      <c r="I2138" s="32"/>
      <c r="J2138" s="32"/>
      <c r="K2138" s="32"/>
      <c r="L2138" s="32"/>
      <c r="M2138" s="32"/>
      <c r="N2138" s="32"/>
    </row>
    <row r="2139" spans="2:14">
      <c r="B2139" s="29"/>
      <c r="C2139" s="33"/>
      <c r="D2139" s="34"/>
      <c r="E2139" s="33"/>
      <c r="F2139" s="32"/>
      <c r="G2139" s="32"/>
      <c r="H2139" s="32"/>
      <c r="I2139" s="32"/>
      <c r="J2139" s="32"/>
      <c r="K2139" s="32"/>
      <c r="L2139" s="32"/>
      <c r="M2139" s="32"/>
      <c r="N2139" s="32"/>
    </row>
    <row r="2140" spans="2:14">
      <c r="B2140" s="29"/>
      <c r="C2140" s="33"/>
      <c r="D2140" s="34"/>
      <c r="E2140" s="33"/>
      <c r="F2140" s="32"/>
      <c r="G2140" s="32"/>
      <c r="H2140" s="32"/>
      <c r="I2140" s="32"/>
      <c r="J2140" s="32"/>
      <c r="K2140" s="32"/>
      <c r="L2140" s="32"/>
      <c r="M2140" s="32"/>
      <c r="N2140" s="32"/>
    </row>
    <row r="2141" spans="2:14">
      <c r="B2141" s="29"/>
      <c r="C2141" s="33"/>
      <c r="D2141" s="34"/>
      <c r="E2141" s="33"/>
      <c r="F2141" s="32"/>
      <c r="G2141" s="32"/>
      <c r="H2141" s="32"/>
      <c r="I2141" s="32"/>
      <c r="J2141" s="32"/>
      <c r="K2141" s="32"/>
      <c r="L2141" s="32"/>
      <c r="M2141" s="32"/>
      <c r="N2141" s="32"/>
    </row>
    <row r="2142" spans="2:14">
      <c r="B2142" s="29"/>
      <c r="C2142" s="33"/>
      <c r="D2142" s="34"/>
      <c r="E2142" s="33"/>
      <c r="F2142" s="32"/>
      <c r="G2142" s="32"/>
      <c r="H2142" s="32"/>
      <c r="I2142" s="32"/>
      <c r="J2142" s="32"/>
      <c r="K2142" s="32"/>
      <c r="L2142" s="32"/>
      <c r="M2142" s="32"/>
      <c r="N2142" s="32"/>
    </row>
    <row r="2143" spans="2:14">
      <c r="B2143" s="29"/>
      <c r="C2143" s="33"/>
      <c r="D2143" s="34"/>
      <c r="E2143" s="33"/>
      <c r="F2143" s="32"/>
      <c r="G2143" s="32"/>
      <c r="H2143" s="32"/>
      <c r="I2143" s="32"/>
      <c r="J2143" s="32"/>
      <c r="K2143" s="32"/>
      <c r="L2143" s="32"/>
      <c r="M2143" s="32"/>
      <c r="N2143" s="32"/>
    </row>
    <row r="2144" spans="2:14">
      <c r="B2144" s="29"/>
      <c r="C2144" s="33"/>
      <c r="D2144" s="34"/>
      <c r="E2144" s="33"/>
      <c r="F2144" s="32"/>
      <c r="G2144" s="32"/>
      <c r="H2144" s="32"/>
      <c r="I2144" s="32"/>
      <c r="J2144" s="32"/>
      <c r="K2144" s="32"/>
      <c r="L2144" s="32"/>
      <c r="M2144" s="32"/>
      <c r="N2144" s="32"/>
    </row>
    <row r="2145" spans="2:14">
      <c r="B2145" s="29"/>
      <c r="C2145" s="33"/>
      <c r="D2145" s="34"/>
      <c r="E2145" s="33"/>
      <c r="F2145" s="32"/>
      <c r="G2145" s="32"/>
      <c r="H2145" s="32"/>
      <c r="I2145" s="32"/>
      <c r="J2145" s="32"/>
      <c r="K2145" s="32"/>
      <c r="L2145" s="32"/>
      <c r="M2145" s="32"/>
      <c r="N2145" s="32"/>
    </row>
    <row r="2146" spans="2:14">
      <c r="B2146" s="29"/>
      <c r="C2146" s="33"/>
      <c r="D2146" s="34"/>
      <c r="E2146" s="33"/>
      <c r="F2146" s="32"/>
      <c r="G2146" s="32"/>
      <c r="H2146" s="32"/>
      <c r="I2146" s="32"/>
      <c r="J2146" s="32"/>
      <c r="K2146" s="32"/>
      <c r="L2146" s="32"/>
      <c r="M2146" s="32"/>
      <c r="N2146" s="32"/>
    </row>
    <row r="2147" spans="2:14">
      <c r="B2147" s="29"/>
      <c r="C2147" s="33"/>
      <c r="D2147" s="34"/>
      <c r="E2147" s="33"/>
      <c r="F2147" s="32"/>
      <c r="G2147" s="32"/>
      <c r="H2147" s="32"/>
      <c r="I2147" s="32"/>
      <c r="J2147" s="32"/>
      <c r="K2147" s="32"/>
      <c r="L2147" s="32"/>
      <c r="M2147" s="32"/>
      <c r="N2147" s="32"/>
    </row>
    <row r="2148" spans="2:14">
      <c r="B2148" s="29"/>
      <c r="C2148" s="33"/>
      <c r="D2148" s="34"/>
      <c r="E2148" s="33"/>
      <c r="F2148" s="32"/>
      <c r="G2148" s="32"/>
      <c r="H2148" s="32"/>
      <c r="I2148" s="32"/>
      <c r="J2148" s="32"/>
      <c r="K2148" s="32"/>
      <c r="L2148" s="32"/>
      <c r="M2148" s="32"/>
      <c r="N2148" s="32"/>
    </row>
    <row r="2149" spans="2:14">
      <c r="B2149" s="29"/>
      <c r="C2149" s="33"/>
      <c r="D2149" s="34"/>
      <c r="E2149" s="33"/>
      <c r="F2149" s="32"/>
      <c r="G2149" s="32"/>
      <c r="H2149" s="32"/>
      <c r="I2149" s="32"/>
      <c r="J2149" s="32"/>
      <c r="K2149" s="32"/>
      <c r="L2149" s="32"/>
      <c r="M2149" s="32"/>
      <c r="N2149" s="32"/>
    </row>
    <row r="2150" spans="2:14">
      <c r="B2150" s="29"/>
      <c r="C2150" s="33"/>
      <c r="D2150" s="34"/>
      <c r="E2150" s="33"/>
      <c r="F2150" s="32"/>
      <c r="G2150" s="32"/>
      <c r="H2150" s="32"/>
      <c r="I2150" s="32"/>
      <c r="J2150" s="32"/>
      <c r="K2150" s="32"/>
      <c r="L2150" s="32"/>
      <c r="M2150" s="32"/>
      <c r="N2150" s="32"/>
    </row>
    <row r="2151" spans="2:14">
      <c r="B2151" s="29"/>
      <c r="C2151" s="33"/>
      <c r="D2151" s="34"/>
      <c r="E2151" s="33"/>
      <c r="F2151" s="32"/>
      <c r="G2151" s="32"/>
      <c r="H2151" s="32"/>
      <c r="I2151" s="32"/>
      <c r="J2151" s="32"/>
      <c r="K2151" s="32"/>
      <c r="L2151" s="32"/>
      <c r="M2151" s="32"/>
      <c r="N2151" s="32"/>
    </row>
    <row r="2152" spans="2:14">
      <c r="B2152" s="29"/>
      <c r="C2152" s="33"/>
      <c r="D2152" s="34"/>
      <c r="E2152" s="33"/>
      <c r="F2152" s="32"/>
      <c r="G2152" s="32"/>
      <c r="H2152" s="32"/>
      <c r="I2152" s="32"/>
      <c r="J2152" s="32"/>
      <c r="K2152" s="32"/>
      <c r="L2152" s="32"/>
      <c r="M2152" s="32"/>
      <c r="N2152" s="32"/>
    </row>
    <row r="2153" spans="2:14">
      <c r="B2153" s="29"/>
      <c r="C2153" s="33"/>
      <c r="D2153" s="34"/>
      <c r="E2153" s="33"/>
      <c r="F2153" s="32"/>
      <c r="G2153" s="32"/>
      <c r="H2153" s="32"/>
      <c r="I2153" s="32"/>
      <c r="J2153" s="32"/>
      <c r="K2153" s="32"/>
      <c r="L2153" s="32"/>
      <c r="M2153" s="32"/>
      <c r="N2153" s="32"/>
    </row>
    <row r="2154" spans="2:14">
      <c r="B2154" s="29"/>
      <c r="C2154" s="33"/>
      <c r="D2154" s="34"/>
      <c r="E2154" s="33"/>
      <c r="F2154" s="32"/>
      <c r="G2154" s="32"/>
      <c r="H2154" s="32"/>
      <c r="I2154" s="32"/>
      <c r="J2154" s="32"/>
      <c r="K2154" s="32"/>
      <c r="L2154" s="32"/>
      <c r="M2154" s="32"/>
      <c r="N2154" s="32"/>
    </row>
    <row r="2155" spans="2:14">
      <c r="B2155" s="29"/>
      <c r="C2155" s="33"/>
      <c r="D2155" s="34"/>
      <c r="E2155" s="33"/>
      <c r="F2155" s="32"/>
      <c r="G2155" s="32"/>
      <c r="H2155" s="32"/>
      <c r="I2155" s="32"/>
      <c r="J2155" s="32"/>
      <c r="K2155" s="32"/>
      <c r="L2155" s="32"/>
      <c r="M2155" s="32"/>
      <c r="N2155" s="32"/>
    </row>
    <row r="2156" spans="2:14">
      <c r="B2156" s="29"/>
      <c r="C2156" s="33"/>
      <c r="D2156" s="34"/>
      <c r="E2156" s="33"/>
      <c r="F2156" s="32"/>
      <c r="G2156" s="32"/>
      <c r="H2156" s="32"/>
      <c r="I2156" s="32"/>
      <c r="J2156" s="32"/>
      <c r="K2156" s="32"/>
      <c r="L2156" s="32"/>
      <c r="M2156" s="32"/>
      <c r="N2156" s="32"/>
    </row>
    <row r="2157" spans="2:14">
      <c r="B2157" s="29"/>
      <c r="C2157" s="33"/>
      <c r="D2157" s="34"/>
      <c r="E2157" s="33"/>
      <c r="F2157" s="32"/>
      <c r="G2157" s="32"/>
      <c r="H2157" s="32"/>
      <c r="I2157" s="32"/>
      <c r="J2157" s="32"/>
      <c r="K2157" s="32"/>
      <c r="L2157" s="32"/>
      <c r="M2157" s="32"/>
      <c r="N2157" s="32"/>
    </row>
    <row r="2158" spans="2:14">
      <c r="B2158" s="29"/>
      <c r="C2158" s="33"/>
      <c r="D2158" s="34"/>
      <c r="E2158" s="33"/>
      <c r="F2158" s="32"/>
      <c r="G2158" s="32"/>
      <c r="H2158" s="32"/>
      <c r="I2158" s="32"/>
      <c r="J2158" s="32"/>
      <c r="K2158" s="32"/>
      <c r="L2158" s="32"/>
      <c r="M2158" s="32"/>
      <c r="N2158" s="32"/>
    </row>
    <row r="2159" spans="2:14">
      <c r="B2159" s="29"/>
      <c r="C2159" s="33"/>
      <c r="D2159" s="34"/>
      <c r="E2159" s="33"/>
      <c r="F2159" s="32"/>
      <c r="G2159" s="32"/>
      <c r="H2159" s="32"/>
      <c r="I2159" s="32"/>
      <c r="J2159" s="32"/>
      <c r="K2159" s="32"/>
      <c r="L2159" s="32"/>
      <c r="M2159" s="32"/>
      <c r="N2159" s="32"/>
    </row>
    <row r="2160" spans="2:14">
      <c r="B2160" s="29"/>
      <c r="C2160" s="33"/>
      <c r="D2160" s="34"/>
      <c r="E2160" s="33"/>
      <c r="F2160" s="32"/>
      <c r="G2160" s="32"/>
      <c r="H2160" s="32"/>
      <c r="I2160" s="32"/>
      <c r="J2160" s="32"/>
      <c r="K2160" s="32"/>
      <c r="L2160" s="32"/>
      <c r="M2160" s="32"/>
      <c r="N2160" s="32"/>
    </row>
    <row r="2161" spans="2:14">
      <c r="B2161" s="29"/>
      <c r="C2161" s="33"/>
      <c r="D2161" s="34"/>
      <c r="E2161" s="33"/>
      <c r="F2161" s="32"/>
      <c r="G2161" s="32"/>
      <c r="H2161" s="32"/>
      <c r="I2161" s="32"/>
      <c r="J2161" s="32"/>
      <c r="K2161" s="32"/>
      <c r="L2161" s="32"/>
      <c r="M2161" s="32"/>
      <c r="N2161" s="32"/>
    </row>
    <row r="2162" spans="2:14">
      <c r="B2162" s="29"/>
      <c r="C2162" s="33"/>
      <c r="D2162" s="34"/>
      <c r="E2162" s="33"/>
      <c r="F2162" s="32"/>
      <c r="G2162" s="32"/>
      <c r="H2162" s="32"/>
      <c r="I2162" s="32"/>
      <c r="J2162" s="32"/>
      <c r="K2162" s="32"/>
      <c r="L2162" s="32"/>
      <c r="M2162" s="32"/>
      <c r="N2162" s="32"/>
    </row>
    <row r="2163" spans="2:14">
      <c r="B2163" s="29"/>
      <c r="C2163" s="33"/>
      <c r="D2163" s="34"/>
      <c r="E2163" s="33"/>
      <c r="F2163" s="32"/>
      <c r="G2163" s="32"/>
      <c r="H2163" s="32"/>
      <c r="I2163" s="32"/>
      <c r="J2163" s="32"/>
      <c r="K2163" s="32"/>
      <c r="L2163" s="32"/>
      <c r="M2163" s="32"/>
      <c r="N2163" s="32"/>
    </row>
    <row r="2164" spans="2:14">
      <c r="B2164" s="29"/>
      <c r="C2164" s="33"/>
      <c r="D2164" s="34"/>
      <c r="E2164" s="33"/>
      <c r="F2164" s="32"/>
      <c r="G2164" s="32"/>
      <c r="H2164" s="32"/>
      <c r="I2164" s="32"/>
      <c r="J2164" s="32"/>
      <c r="K2164" s="32"/>
      <c r="L2164" s="32"/>
      <c r="M2164" s="32"/>
      <c r="N2164" s="32"/>
    </row>
    <row r="2165" spans="2:14">
      <c r="B2165" s="29"/>
      <c r="C2165" s="33"/>
      <c r="D2165" s="34"/>
      <c r="E2165" s="33"/>
      <c r="F2165" s="32"/>
      <c r="G2165" s="32"/>
      <c r="H2165" s="32"/>
      <c r="I2165" s="32"/>
      <c r="J2165" s="32"/>
      <c r="K2165" s="32"/>
      <c r="L2165" s="32"/>
      <c r="M2165" s="32"/>
      <c r="N2165" s="32"/>
    </row>
    <row r="2166" spans="2:14">
      <c r="B2166" s="29"/>
      <c r="C2166" s="33"/>
      <c r="D2166" s="34"/>
      <c r="E2166" s="33"/>
      <c r="F2166" s="32"/>
      <c r="G2166" s="32"/>
      <c r="H2166" s="32"/>
      <c r="I2166" s="32"/>
      <c r="J2166" s="32"/>
      <c r="K2166" s="32"/>
      <c r="L2166" s="32"/>
      <c r="M2166" s="32"/>
      <c r="N2166" s="32"/>
    </row>
    <row r="2167" spans="2:14">
      <c r="B2167" s="29"/>
      <c r="C2167" s="33"/>
      <c r="D2167" s="34"/>
      <c r="E2167" s="33"/>
      <c r="F2167" s="32"/>
      <c r="G2167" s="32"/>
      <c r="H2167" s="32"/>
      <c r="I2167" s="32"/>
      <c r="J2167" s="32"/>
      <c r="K2167" s="32"/>
      <c r="L2167" s="32"/>
      <c r="M2167" s="32"/>
      <c r="N2167" s="32"/>
    </row>
    <row r="2168" spans="2:14">
      <c r="B2168" s="29"/>
      <c r="C2168" s="33"/>
      <c r="D2168" s="34"/>
      <c r="E2168" s="33"/>
      <c r="F2168" s="32"/>
      <c r="G2168" s="32"/>
      <c r="H2168" s="32"/>
      <c r="I2168" s="32"/>
      <c r="J2168" s="32"/>
      <c r="K2168" s="32"/>
      <c r="L2168" s="32"/>
      <c r="M2168" s="32"/>
      <c r="N2168" s="32"/>
    </row>
    <row r="2169" spans="2:14">
      <c r="B2169" s="29"/>
      <c r="C2169" s="33"/>
      <c r="D2169" s="34"/>
      <c r="E2169" s="33"/>
      <c r="F2169" s="32"/>
      <c r="G2169" s="32"/>
      <c r="H2169" s="32"/>
      <c r="I2169" s="32"/>
      <c r="J2169" s="32"/>
      <c r="K2169" s="32"/>
      <c r="L2169" s="32"/>
      <c r="M2169" s="32"/>
      <c r="N2169" s="32"/>
    </row>
    <row r="2170" spans="2:14">
      <c r="B2170" s="29"/>
      <c r="C2170" s="33"/>
      <c r="D2170" s="34"/>
      <c r="E2170" s="33"/>
      <c r="F2170" s="32"/>
      <c r="G2170" s="32"/>
      <c r="H2170" s="32"/>
      <c r="I2170" s="32"/>
      <c r="J2170" s="32"/>
      <c r="K2170" s="32"/>
      <c r="L2170" s="32"/>
      <c r="M2170" s="32"/>
      <c r="N2170" s="32"/>
    </row>
    <row r="2171" spans="2:14">
      <c r="B2171" s="29"/>
      <c r="C2171" s="33"/>
      <c r="D2171" s="34"/>
      <c r="E2171" s="33"/>
      <c r="F2171" s="32"/>
      <c r="G2171" s="32"/>
      <c r="H2171" s="32"/>
      <c r="I2171" s="32"/>
      <c r="J2171" s="32"/>
      <c r="K2171" s="32"/>
      <c r="L2171" s="32"/>
      <c r="M2171" s="32"/>
      <c r="N2171" s="32"/>
    </row>
    <row r="2172" spans="2:14">
      <c r="B2172" s="29"/>
      <c r="C2172" s="33"/>
      <c r="D2172" s="34"/>
      <c r="E2172" s="33"/>
      <c r="F2172" s="32"/>
      <c r="G2172" s="32"/>
      <c r="H2172" s="32"/>
      <c r="I2172" s="32"/>
      <c r="J2172" s="32"/>
      <c r="K2172" s="32"/>
      <c r="L2172" s="32"/>
      <c r="M2172" s="32"/>
      <c r="N2172" s="32"/>
    </row>
    <row r="2173" spans="2:14">
      <c r="B2173" s="29"/>
      <c r="C2173" s="33"/>
      <c r="D2173" s="34"/>
      <c r="E2173" s="33"/>
      <c r="F2173" s="32"/>
      <c r="G2173" s="32"/>
      <c r="H2173" s="32"/>
      <c r="I2173" s="32"/>
      <c r="J2173" s="32"/>
      <c r="K2173" s="32"/>
      <c r="L2173" s="32"/>
      <c r="M2173" s="32"/>
      <c r="N2173" s="32"/>
    </row>
    <row r="2174" spans="2:14">
      <c r="B2174" s="29"/>
      <c r="C2174" s="33"/>
      <c r="D2174" s="34"/>
      <c r="E2174" s="33"/>
      <c r="F2174" s="32"/>
      <c r="G2174" s="32"/>
      <c r="H2174" s="32"/>
      <c r="I2174" s="32"/>
      <c r="J2174" s="32"/>
      <c r="K2174" s="32"/>
      <c r="L2174" s="32"/>
      <c r="M2174" s="32"/>
      <c r="N2174" s="32"/>
    </row>
    <row r="2175" spans="2:14">
      <c r="B2175" s="29"/>
      <c r="C2175" s="33"/>
      <c r="D2175" s="34"/>
      <c r="E2175" s="33"/>
      <c r="F2175" s="32"/>
      <c r="G2175" s="32"/>
      <c r="H2175" s="32"/>
      <c r="I2175" s="32"/>
      <c r="J2175" s="32"/>
      <c r="K2175" s="32"/>
      <c r="L2175" s="32"/>
      <c r="M2175" s="32"/>
      <c r="N2175" s="32"/>
    </row>
    <row r="2176" spans="2:14">
      <c r="B2176" s="29"/>
      <c r="C2176" s="33"/>
      <c r="D2176" s="34"/>
      <c r="E2176" s="33"/>
      <c r="F2176" s="32"/>
      <c r="G2176" s="32"/>
      <c r="H2176" s="32"/>
      <c r="I2176" s="32"/>
      <c r="J2176" s="32"/>
      <c r="K2176" s="32"/>
      <c r="L2176" s="32"/>
      <c r="M2176" s="32"/>
      <c r="N2176" s="32"/>
    </row>
    <row r="2177" spans="2:14">
      <c r="B2177" s="29"/>
      <c r="C2177" s="33"/>
      <c r="D2177" s="34"/>
      <c r="E2177" s="33"/>
      <c r="F2177" s="32"/>
      <c r="G2177" s="32"/>
      <c r="H2177" s="32"/>
      <c r="I2177" s="32"/>
      <c r="J2177" s="32"/>
      <c r="K2177" s="32"/>
      <c r="L2177" s="32"/>
      <c r="M2177" s="32"/>
      <c r="N2177" s="32"/>
    </row>
    <row r="2178" spans="2:14">
      <c r="B2178" s="29"/>
      <c r="C2178" s="33"/>
      <c r="D2178" s="34"/>
      <c r="E2178" s="33"/>
      <c r="F2178" s="32"/>
      <c r="G2178" s="32"/>
      <c r="H2178" s="32"/>
      <c r="I2178" s="32"/>
      <c r="J2178" s="32"/>
      <c r="K2178" s="32"/>
      <c r="L2178" s="32"/>
      <c r="M2178" s="32"/>
      <c r="N2178" s="32"/>
    </row>
    <row r="2179" spans="2:14">
      <c r="B2179" s="29"/>
      <c r="C2179" s="33"/>
      <c r="D2179" s="34"/>
      <c r="E2179" s="33"/>
      <c r="F2179" s="32"/>
      <c r="G2179" s="32"/>
      <c r="H2179" s="32"/>
      <c r="I2179" s="32"/>
      <c r="J2179" s="32"/>
      <c r="K2179" s="32"/>
      <c r="L2179" s="32"/>
      <c r="M2179" s="32"/>
      <c r="N2179" s="32"/>
    </row>
    <row r="2180" spans="2:14">
      <c r="B2180" s="29"/>
      <c r="C2180" s="33"/>
      <c r="D2180" s="34"/>
      <c r="E2180" s="33"/>
      <c r="F2180" s="32"/>
      <c r="G2180" s="32"/>
      <c r="H2180" s="32"/>
      <c r="I2180" s="32"/>
      <c r="J2180" s="32"/>
      <c r="K2180" s="32"/>
      <c r="L2180" s="32"/>
      <c r="M2180" s="32"/>
      <c r="N2180" s="32"/>
    </row>
    <row r="2181" spans="2:14">
      <c r="B2181" s="29"/>
      <c r="C2181" s="33"/>
      <c r="D2181" s="34"/>
      <c r="E2181" s="33"/>
      <c r="F2181" s="32"/>
      <c r="G2181" s="32"/>
      <c r="H2181" s="32"/>
      <c r="I2181" s="32"/>
      <c r="J2181" s="32"/>
      <c r="K2181" s="32"/>
      <c r="L2181" s="32"/>
      <c r="M2181" s="32"/>
      <c r="N2181" s="32"/>
    </row>
    <row r="2182" spans="2:14">
      <c r="B2182" s="29"/>
      <c r="C2182" s="33"/>
      <c r="D2182" s="34"/>
      <c r="E2182" s="33"/>
      <c r="F2182" s="32"/>
      <c r="G2182" s="32"/>
      <c r="H2182" s="32"/>
      <c r="I2182" s="32"/>
      <c r="J2182" s="32"/>
      <c r="K2182" s="32"/>
      <c r="L2182" s="32"/>
      <c r="M2182" s="32"/>
      <c r="N2182" s="32"/>
    </row>
    <row r="2183" spans="2:14">
      <c r="B2183" s="29"/>
      <c r="C2183" s="33"/>
      <c r="D2183" s="34"/>
      <c r="E2183" s="33"/>
      <c r="F2183" s="32"/>
      <c r="G2183" s="32"/>
      <c r="H2183" s="32"/>
      <c r="I2183" s="32"/>
      <c r="J2183" s="32"/>
      <c r="K2183" s="32"/>
      <c r="L2183" s="32"/>
      <c r="M2183" s="32"/>
      <c r="N2183" s="32"/>
    </row>
    <row r="2184" spans="2:14">
      <c r="B2184" s="29"/>
      <c r="C2184" s="33"/>
      <c r="D2184" s="34"/>
      <c r="E2184" s="33"/>
      <c r="F2184" s="32"/>
      <c r="G2184" s="32"/>
      <c r="H2184" s="32"/>
      <c r="I2184" s="32"/>
      <c r="J2184" s="32"/>
      <c r="K2184" s="32"/>
      <c r="L2184" s="32"/>
      <c r="M2184" s="32"/>
      <c r="N2184" s="32"/>
    </row>
    <row r="2185" spans="2:14">
      <c r="B2185" s="29"/>
      <c r="C2185" s="33"/>
      <c r="D2185" s="34"/>
      <c r="E2185" s="33"/>
      <c r="F2185" s="32"/>
      <c r="G2185" s="32"/>
      <c r="H2185" s="32"/>
      <c r="I2185" s="32"/>
      <c r="J2185" s="32"/>
      <c r="K2185" s="32"/>
      <c r="L2185" s="32"/>
      <c r="M2185" s="32"/>
      <c r="N2185" s="32"/>
    </row>
    <row r="2186" spans="2:14">
      <c r="B2186" s="29"/>
      <c r="C2186" s="33"/>
      <c r="D2186" s="34"/>
      <c r="E2186" s="33"/>
      <c r="F2186" s="32"/>
      <c r="G2186" s="32"/>
      <c r="H2186" s="32"/>
      <c r="I2186" s="32"/>
      <c r="J2186" s="32"/>
      <c r="K2186" s="32"/>
      <c r="L2186" s="32"/>
      <c r="M2186" s="32"/>
      <c r="N2186" s="32"/>
    </row>
    <row r="2187" spans="2:14">
      <c r="B2187" s="29"/>
      <c r="C2187" s="33"/>
      <c r="D2187" s="34"/>
      <c r="E2187" s="33"/>
      <c r="F2187" s="32"/>
      <c r="G2187" s="32"/>
      <c r="H2187" s="32"/>
      <c r="I2187" s="32"/>
      <c r="J2187" s="32"/>
      <c r="K2187" s="32"/>
      <c r="L2187" s="32"/>
      <c r="M2187" s="32"/>
      <c r="N2187" s="32"/>
    </row>
    <row r="2188" spans="2:14">
      <c r="B2188" s="29"/>
      <c r="C2188" s="33"/>
      <c r="D2188" s="34"/>
      <c r="E2188" s="33"/>
      <c r="F2188" s="32"/>
      <c r="G2188" s="32"/>
      <c r="H2188" s="32"/>
      <c r="I2188" s="32"/>
      <c r="J2188" s="32"/>
      <c r="K2188" s="32"/>
      <c r="L2188" s="32"/>
      <c r="M2188" s="32"/>
      <c r="N2188" s="32"/>
    </row>
    <row r="2189" spans="2:14">
      <c r="B2189" s="29"/>
      <c r="C2189" s="33"/>
      <c r="D2189" s="34"/>
      <c r="E2189" s="33"/>
      <c r="F2189" s="32"/>
      <c r="G2189" s="32"/>
      <c r="H2189" s="32"/>
      <c r="I2189" s="32"/>
      <c r="J2189" s="32"/>
      <c r="K2189" s="32"/>
      <c r="L2189" s="32"/>
      <c r="M2189" s="32"/>
      <c r="N2189" s="32"/>
    </row>
    <row r="2190" spans="2:14">
      <c r="B2190" s="29"/>
      <c r="C2190" s="33"/>
      <c r="D2190" s="34"/>
      <c r="E2190" s="33"/>
      <c r="F2190" s="32"/>
      <c r="G2190" s="32"/>
      <c r="H2190" s="32"/>
      <c r="I2190" s="32"/>
      <c r="J2190" s="32"/>
      <c r="K2190" s="32"/>
      <c r="L2190" s="32"/>
      <c r="M2190" s="32"/>
      <c r="N2190" s="32"/>
    </row>
    <row r="2191" spans="2:14">
      <c r="B2191" s="29"/>
      <c r="C2191" s="33"/>
      <c r="D2191" s="34"/>
      <c r="E2191" s="33"/>
      <c r="F2191" s="32"/>
      <c r="G2191" s="32"/>
      <c r="H2191" s="32"/>
      <c r="I2191" s="32"/>
      <c r="J2191" s="32"/>
      <c r="K2191" s="32"/>
      <c r="L2191" s="32"/>
      <c r="M2191" s="32"/>
      <c r="N2191" s="32"/>
    </row>
    <row r="2192" spans="2:14">
      <c r="B2192" s="29"/>
      <c r="C2192" s="33"/>
      <c r="D2192" s="34"/>
      <c r="E2192" s="33"/>
      <c r="F2192" s="32"/>
      <c r="G2192" s="32"/>
      <c r="H2192" s="32"/>
      <c r="I2192" s="32"/>
      <c r="J2192" s="32"/>
      <c r="K2192" s="32"/>
      <c r="L2192" s="32"/>
      <c r="M2192" s="32"/>
      <c r="N2192" s="32"/>
    </row>
    <row r="2193" spans="2:14">
      <c r="B2193" s="29"/>
      <c r="C2193" s="33"/>
      <c r="D2193" s="34"/>
      <c r="E2193" s="33"/>
      <c r="F2193" s="32"/>
      <c r="G2193" s="32"/>
      <c r="H2193" s="32"/>
      <c r="I2193" s="32"/>
      <c r="J2193" s="32"/>
      <c r="K2193" s="32"/>
      <c r="L2193" s="32"/>
      <c r="M2193" s="32"/>
      <c r="N2193" s="32"/>
    </row>
    <row r="2194" spans="2:14">
      <c r="B2194" s="29"/>
      <c r="C2194" s="33"/>
      <c r="D2194" s="34"/>
      <c r="E2194" s="33"/>
      <c r="F2194" s="32"/>
      <c r="G2194" s="32"/>
      <c r="H2194" s="32"/>
      <c r="I2194" s="32"/>
      <c r="J2194" s="32"/>
      <c r="K2194" s="32"/>
      <c r="L2194" s="32"/>
      <c r="M2194" s="32"/>
      <c r="N2194" s="32"/>
    </row>
    <row r="2195" spans="2:14">
      <c r="B2195" s="29"/>
      <c r="C2195" s="33"/>
      <c r="D2195" s="34"/>
      <c r="E2195" s="33"/>
      <c r="F2195" s="32"/>
      <c r="G2195" s="32"/>
      <c r="H2195" s="32"/>
      <c r="I2195" s="32"/>
      <c r="J2195" s="32"/>
      <c r="K2195" s="32"/>
      <c r="L2195" s="32"/>
      <c r="M2195" s="32"/>
      <c r="N2195" s="32"/>
    </row>
    <row r="2196" spans="2:14">
      <c r="B2196" s="29"/>
      <c r="C2196" s="33"/>
      <c r="D2196" s="34"/>
      <c r="E2196" s="33"/>
      <c r="F2196" s="32"/>
      <c r="G2196" s="32"/>
      <c r="H2196" s="32"/>
      <c r="I2196" s="32"/>
      <c r="J2196" s="32"/>
      <c r="K2196" s="32"/>
      <c r="L2196" s="32"/>
      <c r="M2196" s="32"/>
      <c r="N2196" s="32"/>
    </row>
    <row r="2197" spans="2:14">
      <c r="B2197" s="29"/>
      <c r="C2197" s="33"/>
      <c r="D2197" s="34"/>
      <c r="E2197" s="33"/>
      <c r="F2197" s="32"/>
      <c r="G2197" s="32"/>
      <c r="H2197" s="32"/>
      <c r="I2197" s="32"/>
      <c r="J2197" s="32"/>
      <c r="K2197" s="32"/>
      <c r="L2197" s="32"/>
      <c r="M2197" s="32"/>
      <c r="N2197" s="32"/>
    </row>
    <row r="2198" spans="2:14">
      <c r="B2198" s="29"/>
      <c r="C2198" s="33"/>
      <c r="D2198" s="34"/>
      <c r="E2198" s="33"/>
      <c r="F2198" s="32"/>
      <c r="G2198" s="32"/>
      <c r="H2198" s="32"/>
      <c r="I2198" s="32"/>
      <c r="J2198" s="32"/>
      <c r="K2198" s="32"/>
      <c r="L2198" s="32"/>
      <c r="M2198" s="32"/>
      <c r="N2198" s="32"/>
    </row>
    <row r="2199" spans="2:14">
      <c r="B2199" s="29"/>
      <c r="C2199" s="33"/>
      <c r="D2199" s="34"/>
      <c r="E2199" s="33"/>
      <c r="F2199" s="32"/>
      <c r="G2199" s="32"/>
      <c r="H2199" s="32"/>
      <c r="I2199" s="32"/>
      <c r="J2199" s="32"/>
      <c r="K2199" s="32"/>
      <c r="L2199" s="32"/>
      <c r="M2199" s="32"/>
      <c r="N2199" s="32"/>
    </row>
    <row r="2200" spans="2:14">
      <c r="B2200" s="29"/>
      <c r="C2200" s="33"/>
      <c r="D2200" s="34"/>
      <c r="E2200" s="33"/>
      <c r="F2200" s="32"/>
      <c r="G2200" s="32"/>
      <c r="H2200" s="32"/>
      <c r="I2200" s="32"/>
      <c r="J2200" s="32"/>
      <c r="K2200" s="32"/>
      <c r="L2200" s="32"/>
      <c r="M2200" s="32"/>
      <c r="N2200" s="32"/>
    </row>
    <row r="2201" spans="2:14">
      <c r="B2201" s="29"/>
      <c r="C2201" s="33"/>
      <c r="D2201" s="34"/>
      <c r="E2201" s="33"/>
      <c r="F2201" s="32"/>
      <c r="G2201" s="32"/>
      <c r="H2201" s="32"/>
      <c r="I2201" s="32"/>
      <c r="J2201" s="32"/>
      <c r="K2201" s="32"/>
      <c r="L2201" s="32"/>
      <c r="M2201" s="32"/>
      <c r="N2201" s="32"/>
    </row>
    <row r="2202" spans="2:14">
      <c r="B2202" s="29"/>
      <c r="C2202" s="33"/>
      <c r="D2202" s="34"/>
      <c r="E2202" s="33"/>
      <c r="F2202" s="32"/>
      <c r="G2202" s="32"/>
      <c r="H2202" s="32"/>
      <c r="I2202" s="32"/>
      <c r="J2202" s="32"/>
      <c r="K2202" s="32"/>
      <c r="L2202" s="32"/>
      <c r="M2202" s="32"/>
      <c r="N2202" s="32"/>
    </row>
    <row r="2203" spans="2:14">
      <c r="B2203" s="29"/>
      <c r="C2203" s="33"/>
      <c r="D2203" s="34"/>
      <c r="E2203" s="33"/>
      <c r="F2203" s="32"/>
      <c r="G2203" s="32"/>
      <c r="H2203" s="32"/>
      <c r="I2203" s="32"/>
      <c r="J2203" s="32"/>
      <c r="K2203" s="32"/>
      <c r="L2203" s="32"/>
      <c r="M2203" s="32"/>
      <c r="N2203" s="32"/>
    </row>
    <row r="2204" spans="2:14">
      <c r="B2204" s="29"/>
      <c r="C2204" s="33"/>
      <c r="D2204" s="34"/>
      <c r="E2204" s="33"/>
      <c r="F2204" s="32"/>
      <c r="G2204" s="32"/>
      <c r="H2204" s="32"/>
      <c r="I2204" s="32"/>
      <c r="J2204" s="32"/>
      <c r="K2204" s="32"/>
      <c r="L2204" s="32"/>
      <c r="M2204" s="32"/>
      <c r="N2204" s="32"/>
    </row>
    <row r="2205" spans="2:14">
      <c r="B2205" s="29"/>
      <c r="C2205" s="33"/>
      <c r="D2205" s="34"/>
      <c r="E2205" s="33"/>
      <c r="F2205" s="32"/>
      <c r="G2205" s="32"/>
      <c r="H2205" s="32"/>
      <c r="I2205" s="32"/>
      <c r="J2205" s="32"/>
      <c r="K2205" s="32"/>
      <c r="L2205" s="32"/>
      <c r="M2205" s="32"/>
      <c r="N2205" s="32"/>
    </row>
    <row r="2206" spans="2:14">
      <c r="B2206" s="29"/>
      <c r="C2206" s="33"/>
      <c r="D2206" s="34"/>
      <c r="E2206" s="33"/>
      <c r="F2206" s="32"/>
      <c r="G2206" s="32"/>
      <c r="H2206" s="32"/>
      <c r="I2206" s="32"/>
      <c r="J2206" s="32"/>
      <c r="K2206" s="32"/>
      <c r="L2206" s="32"/>
      <c r="M2206" s="32"/>
      <c r="N2206" s="32"/>
    </row>
    <row r="2207" spans="2:14">
      <c r="B2207" s="29"/>
      <c r="C2207" s="33"/>
      <c r="D2207" s="34"/>
      <c r="E2207" s="33"/>
      <c r="F2207" s="32"/>
      <c r="G2207" s="32"/>
      <c r="H2207" s="32"/>
      <c r="I2207" s="32"/>
      <c r="J2207" s="32"/>
      <c r="K2207" s="32"/>
      <c r="L2207" s="32"/>
      <c r="M2207" s="32"/>
      <c r="N2207" s="32"/>
    </row>
    <row r="2208" spans="2:14">
      <c r="B2208" s="29"/>
      <c r="C2208" s="33"/>
      <c r="D2208" s="34"/>
      <c r="E2208" s="33"/>
      <c r="F2208" s="32"/>
      <c r="G2208" s="32"/>
      <c r="H2208" s="32"/>
      <c r="I2208" s="32"/>
      <c r="J2208" s="32"/>
      <c r="K2208" s="32"/>
      <c r="L2208" s="32"/>
      <c r="M2208" s="32"/>
      <c r="N2208" s="32"/>
    </row>
    <row r="2209" spans="2:14">
      <c r="B2209" s="29"/>
      <c r="C2209" s="33"/>
      <c r="D2209" s="34"/>
      <c r="E2209" s="33"/>
      <c r="F2209" s="32"/>
      <c r="G2209" s="32"/>
      <c r="H2209" s="32"/>
      <c r="I2209" s="32"/>
      <c r="J2209" s="32"/>
      <c r="K2209" s="32"/>
      <c r="L2209" s="32"/>
      <c r="M2209" s="32"/>
      <c r="N2209" s="32"/>
    </row>
    <row r="2210" spans="2:14">
      <c r="B2210" s="29"/>
      <c r="C2210" s="33"/>
      <c r="D2210" s="34"/>
      <c r="E2210" s="33"/>
      <c r="F2210" s="32"/>
      <c r="G2210" s="32"/>
      <c r="H2210" s="32"/>
      <c r="I2210" s="32"/>
      <c r="J2210" s="32"/>
      <c r="K2210" s="32"/>
      <c r="L2210" s="32"/>
      <c r="M2210" s="32"/>
      <c r="N2210" s="32"/>
    </row>
    <row r="2211" spans="2:14">
      <c r="B2211" s="29"/>
      <c r="C2211" s="33"/>
      <c r="D2211" s="34"/>
      <c r="E2211" s="33"/>
      <c r="F2211" s="32"/>
      <c r="G2211" s="32"/>
      <c r="H2211" s="32"/>
      <c r="I2211" s="32"/>
      <c r="J2211" s="32"/>
      <c r="K2211" s="32"/>
      <c r="L2211" s="32"/>
      <c r="M2211" s="32"/>
      <c r="N2211" s="32"/>
    </row>
    <row r="2212" spans="2:14">
      <c r="B2212" s="29"/>
      <c r="C2212" s="33"/>
      <c r="D2212" s="34"/>
      <c r="E2212" s="33"/>
      <c r="F2212" s="32"/>
      <c r="G2212" s="32"/>
      <c r="H2212" s="32"/>
      <c r="I2212" s="32"/>
      <c r="J2212" s="32"/>
      <c r="K2212" s="32"/>
      <c r="L2212" s="32"/>
      <c r="M2212" s="32"/>
      <c r="N2212" s="32"/>
    </row>
    <row r="2213" spans="2:14">
      <c r="B2213" s="29"/>
      <c r="C2213" s="33"/>
      <c r="D2213" s="34"/>
      <c r="E2213" s="33"/>
      <c r="F2213" s="32"/>
      <c r="G2213" s="32"/>
      <c r="H2213" s="32"/>
      <c r="I2213" s="32"/>
      <c r="J2213" s="32"/>
      <c r="K2213" s="32"/>
      <c r="L2213" s="32"/>
      <c r="M2213" s="32"/>
      <c r="N2213" s="32"/>
    </row>
    <row r="2214" spans="2:14">
      <c r="B2214" s="29"/>
      <c r="C2214" s="33"/>
      <c r="D2214" s="34"/>
      <c r="E2214" s="33"/>
      <c r="F2214" s="32"/>
      <c r="G2214" s="32"/>
      <c r="H2214" s="32"/>
      <c r="I2214" s="32"/>
      <c r="J2214" s="32"/>
      <c r="K2214" s="32"/>
      <c r="L2214" s="32"/>
      <c r="M2214" s="32"/>
      <c r="N2214" s="32"/>
    </row>
    <row r="2215" spans="2:14">
      <c r="B2215" s="29"/>
      <c r="C2215" s="33"/>
      <c r="D2215" s="34"/>
      <c r="E2215" s="33"/>
      <c r="F2215" s="32"/>
      <c r="G2215" s="32"/>
      <c r="H2215" s="32"/>
      <c r="I2215" s="32"/>
      <c r="J2215" s="32"/>
      <c r="K2215" s="32"/>
      <c r="L2215" s="32"/>
      <c r="M2215" s="32"/>
      <c r="N2215" s="32"/>
    </row>
    <row r="2216" spans="2:14">
      <c r="B2216" s="29"/>
      <c r="C2216" s="33"/>
      <c r="D2216" s="34"/>
      <c r="E2216" s="33"/>
      <c r="F2216" s="32"/>
      <c r="G2216" s="32"/>
      <c r="H2216" s="32"/>
      <c r="I2216" s="32"/>
      <c r="J2216" s="32"/>
      <c r="K2216" s="32"/>
      <c r="L2216" s="32"/>
      <c r="M2216" s="32"/>
      <c r="N2216" s="32"/>
    </row>
    <row r="2217" spans="2:14">
      <c r="B2217" s="29"/>
      <c r="C2217" s="33"/>
      <c r="D2217" s="34"/>
      <c r="E2217" s="33"/>
      <c r="F2217" s="32"/>
      <c r="G2217" s="32"/>
      <c r="H2217" s="32"/>
      <c r="I2217" s="32"/>
      <c r="J2217" s="32"/>
      <c r="K2217" s="32"/>
      <c r="L2217" s="32"/>
      <c r="M2217" s="32"/>
      <c r="N2217" s="32"/>
    </row>
    <row r="2218" spans="2:14">
      <c r="B2218" s="29"/>
      <c r="C2218" s="33"/>
      <c r="D2218" s="34"/>
      <c r="E2218" s="33"/>
      <c r="F2218" s="32"/>
      <c r="G2218" s="32"/>
      <c r="H2218" s="32"/>
      <c r="I2218" s="32"/>
      <c r="J2218" s="32"/>
      <c r="K2218" s="32"/>
      <c r="L2218" s="32"/>
      <c r="M2218" s="32"/>
      <c r="N2218" s="32"/>
    </row>
    <row r="2219" spans="2:14">
      <c r="B2219" s="29"/>
      <c r="C2219" s="33"/>
      <c r="D2219" s="34"/>
      <c r="E2219" s="33"/>
      <c r="F2219" s="32"/>
      <c r="G2219" s="32"/>
      <c r="H2219" s="32"/>
      <c r="I2219" s="32"/>
      <c r="J2219" s="32"/>
      <c r="K2219" s="32"/>
      <c r="L2219" s="32"/>
      <c r="M2219" s="32"/>
      <c r="N2219" s="32"/>
    </row>
    <row r="2220" spans="2:14">
      <c r="B2220" s="29"/>
      <c r="C2220" s="33"/>
      <c r="D2220" s="34"/>
      <c r="E2220" s="33"/>
      <c r="F2220" s="32"/>
      <c r="G2220" s="32"/>
      <c r="H2220" s="32"/>
      <c r="I2220" s="32"/>
      <c r="J2220" s="32"/>
      <c r="K2220" s="32"/>
      <c r="L2220" s="32"/>
      <c r="M2220" s="32"/>
      <c r="N2220" s="32"/>
    </row>
    <row r="2221" spans="2:14">
      <c r="B2221" s="29"/>
      <c r="C2221" s="33"/>
      <c r="D2221" s="34"/>
      <c r="E2221" s="33"/>
      <c r="F2221" s="32"/>
      <c r="G2221" s="32"/>
      <c r="H2221" s="32"/>
      <c r="I2221" s="32"/>
      <c r="J2221" s="32"/>
      <c r="K2221" s="32"/>
      <c r="L2221" s="32"/>
      <c r="M2221" s="32"/>
      <c r="N2221" s="32"/>
    </row>
    <row r="2222" spans="2:14">
      <c r="B2222" s="29"/>
      <c r="C2222" s="33"/>
      <c r="D2222" s="34"/>
      <c r="E2222" s="33"/>
      <c r="F2222" s="32"/>
      <c r="G2222" s="32"/>
      <c r="H2222" s="32"/>
      <c r="I2222" s="32"/>
      <c r="J2222" s="32"/>
      <c r="K2222" s="32"/>
      <c r="L2222" s="32"/>
      <c r="M2222" s="32"/>
      <c r="N2222" s="32"/>
    </row>
    <row r="2223" spans="2:14">
      <c r="B2223" s="29"/>
      <c r="C2223" s="33"/>
      <c r="D2223" s="34"/>
      <c r="E2223" s="33"/>
      <c r="F2223" s="32"/>
      <c r="G2223" s="32"/>
      <c r="H2223" s="32"/>
      <c r="I2223" s="32"/>
      <c r="J2223" s="32"/>
      <c r="K2223" s="32"/>
      <c r="L2223" s="32"/>
      <c r="M2223" s="32"/>
      <c r="N2223" s="32"/>
    </row>
    <row r="2224" spans="2:14">
      <c r="B2224" s="29"/>
      <c r="C2224" s="33"/>
      <c r="D2224" s="34"/>
      <c r="E2224" s="33"/>
      <c r="F2224" s="32"/>
      <c r="G2224" s="32"/>
      <c r="H2224" s="32"/>
      <c r="I2224" s="32"/>
      <c r="J2224" s="32"/>
      <c r="K2224" s="32"/>
      <c r="L2224" s="32"/>
      <c r="M2224" s="32"/>
      <c r="N2224" s="32"/>
    </row>
    <row r="2225" spans="2:14">
      <c r="B2225" s="29"/>
      <c r="C2225" s="33"/>
      <c r="D2225" s="34"/>
      <c r="E2225" s="33"/>
      <c r="F2225" s="32"/>
      <c r="G2225" s="32"/>
      <c r="H2225" s="32"/>
      <c r="I2225" s="32"/>
      <c r="J2225" s="32"/>
      <c r="K2225" s="32"/>
      <c r="L2225" s="32"/>
      <c r="M2225" s="32"/>
      <c r="N2225" s="32"/>
    </row>
    <row r="2226" spans="2:14">
      <c r="B2226" s="29"/>
      <c r="C2226" s="33"/>
      <c r="D2226" s="34"/>
      <c r="E2226" s="33"/>
      <c r="F2226" s="32"/>
      <c r="G2226" s="32"/>
      <c r="H2226" s="32"/>
      <c r="I2226" s="32"/>
      <c r="J2226" s="32"/>
      <c r="K2226" s="32"/>
      <c r="L2226" s="32"/>
      <c r="M2226" s="32"/>
      <c r="N2226" s="32"/>
    </row>
    <row r="2227" spans="2:14">
      <c r="B2227" s="29"/>
      <c r="C2227" s="33"/>
      <c r="D2227" s="34"/>
      <c r="E2227" s="33"/>
      <c r="F2227" s="32"/>
      <c r="G2227" s="32"/>
      <c r="H2227" s="32"/>
      <c r="I2227" s="32"/>
      <c r="J2227" s="32"/>
      <c r="K2227" s="32"/>
      <c r="L2227" s="32"/>
      <c r="M2227" s="32"/>
      <c r="N2227" s="32"/>
    </row>
    <row r="2228" spans="2:14">
      <c r="B2228" s="29"/>
      <c r="C2228" s="33"/>
      <c r="D2228" s="34"/>
      <c r="E2228" s="33"/>
      <c r="F2228" s="32"/>
      <c r="G2228" s="32"/>
      <c r="H2228" s="32"/>
      <c r="I2228" s="32"/>
      <c r="J2228" s="32"/>
      <c r="K2228" s="32"/>
      <c r="L2228" s="32"/>
      <c r="M2228" s="32"/>
      <c r="N2228" s="32"/>
    </row>
    <row r="2229" spans="2:14">
      <c r="B2229" s="29"/>
      <c r="C2229" s="33"/>
      <c r="D2229" s="34"/>
      <c r="E2229" s="33"/>
      <c r="F2229" s="32"/>
      <c r="G2229" s="32"/>
      <c r="H2229" s="32"/>
      <c r="I2229" s="32"/>
      <c r="J2229" s="32"/>
      <c r="K2229" s="32"/>
      <c r="L2229" s="32"/>
      <c r="M2229" s="32"/>
      <c r="N2229" s="32"/>
    </row>
    <row r="2230" spans="2:14">
      <c r="B2230" s="29"/>
      <c r="C2230" s="33"/>
      <c r="D2230" s="34"/>
      <c r="E2230" s="33"/>
      <c r="F2230" s="32"/>
      <c r="G2230" s="32"/>
      <c r="H2230" s="32"/>
      <c r="I2230" s="32"/>
      <c r="J2230" s="32"/>
      <c r="K2230" s="32"/>
      <c r="L2230" s="32"/>
      <c r="M2230" s="32"/>
      <c r="N2230" s="32"/>
    </row>
    <row r="2231" spans="2:14">
      <c r="B2231" s="29"/>
      <c r="C2231" s="33"/>
      <c r="D2231" s="34"/>
      <c r="E2231" s="33"/>
      <c r="F2231" s="32"/>
      <c r="G2231" s="32"/>
      <c r="H2231" s="32"/>
      <c r="I2231" s="32"/>
      <c r="J2231" s="32"/>
      <c r="K2231" s="32"/>
      <c r="L2231" s="32"/>
      <c r="M2231" s="32"/>
      <c r="N2231" s="32"/>
    </row>
    <row r="2232" spans="2:14">
      <c r="B2232" s="29"/>
      <c r="C2232" s="33"/>
      <c r="D2232" s="34"/>
      <c r="E2232" s="33"/>
      <c r="F2232" s="32"/>
      <c r="G2232" s="32"/>
      <c r="H2232" s="32"/>
      <c r="I2232" s="32"/>
      <c r="J2232" s="32"/>
      <c r="K2232" s="32"/>
      <c r="L2232" s="32"/>
      <c r="M2232" s="32"/>
      <c r="N2232" s="32"/>
    </row>
    <row r="2233" spans="2:14">
      <c r="B2233" s="29"/>
      <c r="C2233" s="33"/>
      <c r="D2233" s="34"/>
      <c r="E2233" s="33"/>
      <c r="F2233" s="32"/>
      <c r="G2233" s="32"/>
      <c r="H2233" s="32"/>
      <c r="I2233" s="32"/>
      <c r="J2233" s="32"/>
      <c r="K2233" s="32"/>
      <c r="L2233" s="32"/>
      <c r="M2233" s="32"/>
      <c r="N2233" s="32"/>
    </row>
    <row r="2234" spans="2:14">
      <c r="B2234" s="29"/>
      <c r="C2234" s="33"/>
      <c r="D2234" s="34"/>
      <c r="E2234" s="33"/>
      <c r="F2234" s="32"/>
      <c r="G2234" s="32"/>
      <c r="H2234" s="32"/>
      <c r="I2234" s="32"/>
      <c r="J2234" s="32"/>
      <c r="K2234" s="32"/>
      <c r="L2234" s="32"/>
      <c r="M2234" s="32"/>
      <c r="N2234" s="32"/>
    </row>
    <row r="2235" spans="2:14">
      <c r="B2235" s="29"/>
      <c r="C2235" s="33"/>
      <c r="D2235" s="34"/>
      <c r="E2235" s="33"/>
      <c r="F2235" s="32"/>
      <c r="G2235" s="32"/>
      <c r="H2235" s="32"/>
      <c r="I2235" s="32"/>
      <c r="J2235" s="32"/>
      <c r="K2235" s="32"/>
      <c r="L2235" s="32"/>
      <c r="M2235" s="32"/>
      <c r="N2235" s="32"/>
    </row>
    <row r="2236" spans="2:14">
      <c r="B2236" s="29"/>
      <c r="C2236" s="33"/>
      <c r="D2236" s="34"/>
      <c r="E2236" s="33"/>
      <c r="F2236" s="32"/>
      <c r="G2236" s="32"/>
      <c r="H2236" s="32"/>
      <c r="I2236" s="32"/>
      <c r="J2236" s="32"/>
      <c r="K2236" s="32"/>
      <c r="L2236" s="32"/>
      <c r="M2236" s="32"/>
      <c r="N2236" s="32"/>
    </row>
    <row r="2237" spans="2:14">
      <c r="B2237" s="29"/>
      <c r="C2237" s="33"/>
      <c r="D2237" s="34"/>
      <c r="E2237" s="33"/>
      <c r="F2237" s="32"/>
      <c r="G2237" s="32"/>
      <c r="H2237" s="32"/>
      <c r="I2237" s="32"/>
      <c r="J2237" s="32"/>
      <c r="K2237" s="32"/>
      <c r="L2237" s="32"/>
      <c r="M2237" s="32"/>
      <c r="N2237" s="32"/>
    </row>
    <row r="2238" spans="2:14">
      <c r="B2238" s="29"/>
      <c r="C2238" s="33"/>
      <c r="D2238" s="34"/>
      <c r="E2238" s="33"/>
      <c r="F2238" s="32"/>
      <c r="G2238" s="32"/>
      <c r="H2238" s="32"/>
      <c r="I2238" s="32"/>
      <c r="J2238" s="32"/>
      <c r="K2238" s="32"/>
      <c r="L2238" s="32"/>
      <c r="M2238" s="32"/>
      <c r="N2238" s="32"/>
    </row>
    <row r="2239" spans="2:14">
      <c r="B2239" s="29"/>
      <c r="C2239" s="33"/>
      <c r="D2239" s="34"/>
      <c r="E2239" s="33"/>
      <c r="F2239" s="32"/>
      <c r="G2239" s="32"/>
      <c r="H2239" s="32"/>
      <c r="I2239" s="32"/>
      <c r="J2239" s="32"/>
      <c r="K2239" s="32"/>
      <c r="L2239" s="32"/>
      <c r="M2239" s="32"/>
      <c r="N2239" s="32"/>
    </row>
    <row r="2240" spans="2:14">
      <c r="B2240" s="29"/>
      <c r="C2240" s="33"/>
      <c r="D2240" s="34"/>
      <c r="E2240" s="33"/>
      <c r="F2240" s="32"/>
      <c r="G2240" s="32"/>
      <c r="H2240" s="32"/>
      <c r="I2240" s="32"/>
      <c r="J2240" s="32"/>
      <c r="K2240" s="32"/>
      <c r="L2240" s="32"/>
      <c r="M2240" s="32"/>
      <c r="N2240" s="32"/>
    </row>
    <row r="2241" spans="2:14">
      <c r="B2241" s="29"/>
      <c r="C2241" s="33"/>
      <c r="D2241" s="34"/>
      <c r="E2241" s="33"/>
      <c r="F2241" s="32"/>
      <c r="G2241" s="32"/>
      <c r="H2241" s="32"/>
      <c r="I2241" s="32"/>
      <c r="J2241" s="32"/>
      <c r="K2241" s="32"/>
      <c r="L2241" s="32"/>
      <c r="M2241" s="32"/>
      <c r="N2241" s="32"/>
    </row>
    <row r="2242" spans="2:14">
      <c r="B2242" s="29"/>
      <c r="C2242" s="33"/>
      <c r="D2242" s="34"/>
      <c r="E2242" s="33"/>
      <c r="F2242" s="32"/>
      <c r="G2242" s="32"/>
      <c r="H2242" s="32"/>
      <c r="I2242" s="32"/>
      <c r="J2242" s="32"/>
      <c r="K2242" s="32"/>
      <c r="L2242" s="32"/>
      <c r="M2242" s="32"/>
      <c r="N2242" s="32"/>
    </row>
    <row r="2243" spans="2:14">
      <c r="B2243" s="29"/>
      <c r="C2243" s="33"/>
      <c r="D2243" s="34"/>
      <c r="E2243" s="33"/>
      <c r="F2243" s="32"/>
      <c r="G2243" s="32"/>
      <c r="H2243" s="32"/>
      <c r="I2243" s="32"/>
      <c r="J2243" s="32"/>
      <c r="K2243" s="32"/>
      <c r="L2243" s="32"/>
      <c r="M2243" s="32"/>
      <c r="N2243" s="32"/>
    </row>
    <row r="2244" spans="2:14">
      <c r="B2244" s="29"/>
      <c r="C2244" s="33"/>
      <c r="D2244" s="34"/>
      <c r="E2244" s="33"/>
      <c r="F2244" s="32"/>
      <c r="G2244" s="32"/>
      <c r="H2244" s="32"/>
      <c r="I2244" s="32"/>
      <c r="J2244" s="32"/>
      <c r="K2244" s="32"/>
      <c r="L2244" s="32"/>
      <c r="M2244" s="32"/>
      <c r="N2244" s="32"/>
    </row>
    <row r="2245" spans="2:14">
      <c r="B2245" s="29"/>
      <c r="C2245" s="33"/>
      <c r="D2245" s="34"/>
      <c r="E2245" s="33"/>
      <c r="F2245" s="32"/>
      <c r="G2245" s="32"/>
      <c r="H2245" s="32"/>
      <c r="I2245" s="32"/>
      <c r="J2245" s="32"/>
      <c r="K2245" s="32"/>
      <c r="L2245" s="32"/>
      <c r="M2245" s="32"/>
      <c r="N2245" s="32"/>
    </row>
    <row r="2246" spans="2:14">
      <c r="B2246" s="29"/>
      <c r="C2246" s="33"/>
      <c r="D2246" s="34"/>
      <c r="E2246" s="33"/>
      <c r="F2246" s="32"/>
      <c r="G2246" s="32"/>
      <c r="H2246" s="32"/>
      <c r="I2246" s="32"/>
      <c r="J2246" s="32"/>
      <c r="K2246" s="32"/>
      <c r="L2246" s="32"/>
      <c r="M2246" s="32"/>
      <c r="N2246" s="32"/>
    </row>
    <row r="2247" spans="2:14">
      <c r="B2247" s="29"/>
      <c r="C2247" s="33"/>
      <c r="D2247" s="34"/>
      <c r="E2247" s="33"/>
      <c r="F2247" s="32"/>
      <c r="G2247" s="32"/>
      <c r="H2247" s="32"/>
      <c r="I2247" s="32"/>
      <c r="J2247" s="32"/>
      <c r="K2247" s="32"/>
      <c r="L2247" s="32"/>
      <c r="M2247" s="32"/>
      <c r="N2247" s="32"/>
    </row>
    <row r="2248" spans="2:14">
      <c r="B2248" s="29"/>
      <c r="C2248" s="33"/>
      <c r="D2248" s="34"/>
      <c r="E2248" s="33"/>
      <c r="F2248" s="32"/>
      <c r="G2248" s="32"/>
      <c r="H2248" s="32"/>
      <c r="I2248" s="32"/>
      <c r="J2248" s="32"/>
      <c r="K2248" s="32"/>
      <c r="L2248" s="32"/>
      <c r="M2248" s="32"/>
      <c r="N2248" s="32"/>
    </row>
    <row r="2249" spans="2:14">
      <c r="B2249" s="29"/>
      <c r="C2249" s="33"/>
      <c r="D2249" s="34"/>
      <c r="E2249" s="33"/>
      <c r="F2249" s="32"/>
      <c r="G2249" s="32"/>
      <c r="H2249" s="32"/>
      <c r="I2249" s="32"/>
      <c r="J2249" s="32"/>
      <c r="K2249" s="32"/>
      <c r="L2249" s="32"/>
      <c r="M2249" s="32"/>
      <c r="N2249" s="32"/>
    </row>
    <row r="2250" spans="2:14">
      <c r="B2250" s="29"/>
      <c r="C2250" s="33"/>
      <c r="D2250" s="34"/>
      <c r="E2250" s="33"/>
      <c r="F2250" s="32"/>
      <c r="G2250" s="32"/>
      <c r="H2250" s="32"/>
      <c r="I2250" s="32"/>
      <c r="J2250" s="32"/>
      <c r="K2250" s="32"/>
      <c r="L2250" s="32"/>
      <c r="M2250" s="32"/>
      <c r="N2250" s="32"/>
    </row>
    <row r="2251" spans="2:14">
      <c r="B2251" s="29"/>
      <c r="C2251" s="33"/>
      <c r="D2251" s="34"/>
      <c r="E2251" s="33"/>
      <c r="F2251" s="32"/>
      <c r="G2251" s="32"/>
      <c r="H2251" s="32"/>
      <c r="I2251" s="32"/>
      <c r="J2251" s="32"/>
      <c r="K2251" s="32"/>
      <c r="L2251" s="32"/>
      <c r="M2251" s="32"/>
      <c r="N2251" s="32"/>
    </row>
    <row r="2252" spans="2:14">
      <c r="B2252" s="29"/>
      <c r="C2252" s="33"/>
      <c r="D2252" s="34"/>
      <c r="E2252" s="33"/>
      <c r="F2252" s="32"/>
      <c r="G2252" s="32"/>
      <c r="H2252" s="32"/>
      <c r="I2252" s="32"/>
      <c r="J2252" s="32"/>
      <c r="K2252" s="32"/>
      <c r="L2252" s="32"/>
      <c r="M2252" s="32"/>
      <c r="N2252" s="32"/>
    </row>
    <row r="2253" spans="2:14">
      <c r="B2253" s="29"/>
      <c r="C2253" s="33"/>
      <c r="D2253" s="34"/>
      <c r="E2253" s="33"/>
      <c r="F2253" s="32"/>
      <c r="G2253" s="32"/>
      <c r="H2253" s="32"/>
      <c r="I2253" s="32"/>
      <c r="J2253" s="32"/>
      <c r="K2253" s="32"/>
      <c r="L2253" s="32"/>
      <c r="M2253" s="32"/>
      <c r="N2253" s="32"/>
    </row>
    <row r="2254" spans="2:14">
      <c r="B2254" s="29"/>
      <c r="C2254" s="33"/>
      <c r="D2254" s="34"/>
      <c r="E2254" s="33"/>
      <c r="F2254" s="32"/>
      <c r="G2254" s="32"/>
      <c r="H2254" s="32"/>
      <c r="I2254" s="32"/>
      <c r="J2254" s="32"/>
      <c r="K2254" s="32"/>
      <c r="L2254" s="32"/>
      <c r="M2254" s="32"/>
      <c r="N2254" s="32"/>
    </row>
    <row r="2255" spans="2:14">
      <c r="B2255" s="29"/>
      <c r="C2255" s="33"/>
      <c r="D2255" s="34"/>
      <c r="E2255" s="33"/>
      <c r="F2255" s="32"/>
      <c r="G2255" s="32"/>
      <c r="H2255" s="32"/>
      <c r="I2255" s="32"/>
      <c r="J2255" s="32"/>
      <c r="K2255" s="32"/>
      <c r="L2255" s="32"/>
      <c r="M2255" s="32"/>
      <c r="N2255" s="32"/>
    </row>
    <row r="2256" spans="2:14">
      <c r="B2256" s="29"/>
      <c r="C2256" s="33"/>
      <c r="D2256" s="34"/>
      <c r="E2256" s="33"/>
      <c r="F2256" s="32"/>
      <c r="G2256" s="32"/>
      <c r="H2256" s="32"/>
      <c r="I2256" s="32"/>
      <c r="J2256" s="32"/>
      <c r="K2256" s="32"/>
      <c r="L2256" s="32"/>
      <c r="M2256" s="32"/>
      <c r="N2256" s="32"/>
    </row>
    <row r="2257" spans="2:14">
      <c r="B2257" s="29"/>
      <c r="C2257" s="33"/>
      <c r="D2257" s="34"/>
      <c r="E2257" s="33"/>
      <c r="F2257" s="32"/>
      <c r="G2257" s="32"/>
      <c r="H2257" s="32"/>
      <c r="I2257" s="32"/>
      <c r="J2257" s="32"/>
      <c r="K2257" s="32"/>
      <c r="L2257" s="32"/>
      <c r="M2257" s="32"/>
      <c r="N2257" s="32"/>
    </row>
    <row r="2258" spans="2:14">
      <c r="B2258" s="29"/>
      <c r="C2258" s="33"/>
      <c r="D2258" s="34"/>
      <c r="E2258" s="33"/>
      <c r="F2258" s="32"/>
      <c r="G2258" s="32"/>
      <c r="H2258" s="32"/>
      <c r="I2258" s="32"/>
      <c r="J2258" s="32"/>
      <c r="K2258" s="32"/>
      <c r="L2258" s="32"/>
      <c r="M2258" s="32"/>
      <c r="N2258" s="32"/>
    </row>
    <row r="2259" spans="2:14">
      <c r="B2259" s="29"/>
      <c r="C2259" s="33"/>
      <c r="D2259" s="34"/>
      <c r="E2259" s="33"/>
      <c r="F2259" s="32"/>
      <c r="G2259" s="32"/>
      <c r="H2259" s="32"/>
      <c r="I2259" s="32"/>
      <c r="J2259" s="32"/>
      <c r="K2259" s="32"/>
      <c r="L2259" s="32"/>
      <c r="M2259" s="32"/>
      <c r="N2259" s="32"/>
    </row>
    <row r="2260" spans="2:14">
      <c r="B2260" s="29"/>
      <c r="C2260" s="33"/>
      <c r="D2260" s="34"/>
      <c r="E2260" s="33"/>
      <c r="F2260" s="32"/>
      <c r="G2260" s="32"/>
      <c r="H2260" s="32"/>
      <c r="I2260" s="32"/>
      <c r="J2260" s="32"/>
      <c r="K2260" s="32"/>
      <c r="L2260" s="32"/>
      <c r="M2260" s="32"/>
      <c r="N2260" s="32"/>
    </row>
    <row r="2261" spans="2:14">
      <c r="B2261" s="29"/>
      <c r="C2261" s="33"/>
      <c r="D2261" s="34"/>
      <c r="E2261" s="33"/>
      <c r="F2261" s="32"/>
      <c r="G2261" s="32"/>
      <c r="H2261" s="32"/>
      <c r="I2261" s="32"/>
      <c r="J2261" s="32"/>
      <c r="K2261" s="32"/>
      <c r="L2261" s="32"/>
      <c r="M2261" s="32"/>
      <c r="N2261" s="32"/>
    </row>
    <row r="2262" spans="2:14">
      <c r="B2262" s="29"/>
      <c r="C2262" s="33"/>
      <c r="D2262" s="34"/>
      <c r="E2262" s="33"/>
      <c r="F2262" s="32"/>
      <c r="G2262" s="32"/>
      <c r="H2262" s="32"/>
      <c r="I2262" s="32"/>
      <c r="J2262" s="32"/>
      <c r="K2262" s="32"/>
      <c r="L2262" s="32"/>
      <c r="M2262" s="32"/>
      <c r="N2262" s="32"/>
    </row>
    <row r="2263" spans="2:14">
      <c r="B2263" s="29"/>
      <c r="C2263" s="33"/>
      <c r="D2263" s="34"/>
      <c r="E2263" s="33"/>
      <c r="F2263" s="32"/>
      <c r="G2263" s="32"/>
      <c r="H2263" s="32"/>
      <c r="I2263" s="32"/>
      <c r="J2263" s="32"/>
      <c r="K2263" s="32"/>
      <c r="L2263" s="32"/>
      <c r="M2263" s="32"/>
      <c r="N2263" s="32"/>
    </row>
    <row r="2264" spans="2:14">
      <c r="B2264" s="29"/>
      <c r="C2264" s="33"/>
      <c r="D2264" s="34"/>
      <c r="E2264" s="33"/>
      <c r="F2264" s="32"/>
      <c r="G2264" s="32"/>
      <c r="H2264" s="32"/>
      <c r="I2264" s="32"/>
      <c r="J2264" s="32"/>
      <c r="K2264" s="32"/>
      <c r="L2264" s="32"/>
      <c r="M2264" s="32"/>
      <c r="N2264" s="32"/>
    </row>
    <row r="2265" spans="2:14">
      <c r="B2265" s="29"/>
      <c r="C2265" s="33"/>
      <c r="D2265" s="34"/>
      <c r="E2265" s="33"/>
      <c r="F2265" s="32"/>
      <c r="G2265" s="32"/>
      <c r="H2265" s="32"/>
      <c r="I2265" s="32"/>
      <c r="J2265" s="32"/>
      <c r="K2265" s="32"/>
      <c r="L2265" s="32"/>
      <c r="M2265" s="32"/>
      <c r="N2265" s="32"/>
    </row>
    <row r="2266" spans="2:14">
      <c r="B2266" s="29"/>
      <c r="C2266" s="33"/>
      <c r="D2266" s="34"/>
      <c r="E2266" s="33"/>
      <c r="F2266" s="32"/>
      <c r="G2266" s="32"/>
      <c r="H2266" s="32"/>
      <c r="I2266" s="32"/>
      <c r="J2266" s="32"/>
      <c r="K2266" s="32"/>
      <c r="L2266" s="32"/>
      <c r="M2266" s="32"/>
      <c r="N2266" s="32"/>
    </row>
    <row r="2267" spans="2:14">
      <c r="B2267" s="29"/>
      <c r="C2267" s="33"/>
      <c r="D2267" s="34"/>
      <c r="E2267" s="33"/>
      <c r="F2267" s="32"/>
      <c r="G2267" s="32"/>
      <c r="H2267" s="32"/>
      <c r="I2267" s="32"/>
      <c r="J2267" s="32"/>
      <c r="K2267" s="32"/>
      <c r="L2267" s="32"/>
      <c r="M2267" s="32"/>
      <c r="N2267" s="32"/>
    </row>
    <row r="2268" spans="2:14">
      <c r="B2268" s="29"/>
      <c r="C2268" s="33"/>
      <c r="D2268" s="34"/>
      <c r="E2268" s="33"/>
      <c r="F2268" s="32"/>
      <c r="G2268" s="32"/>
      <c r="H2268" s="32"/>
      <c r="I2268" s="32"/>
      <c r="J2268" s="32"/>
      <c r="K2268" s="32"/>
      <c r="L2268" s="32"/>
      <c r="M2268" s="32"/>
      <c r="N2268" s="32"/>
    </row>
    <row r="2269" spans="2:14">
      <c r="B2269" s="29"/>
      <c r="C2269" s="33"/>
      <c r="D2269" s="34"/>
      <c r="E2269" s="33"/>
      <c r="F2269" s="32"/>
      <c r="G2269" s="32"/>
      <c r="H2269" s="32"/>
      <c r="I2269" s="32"/>
      <c r="J2269" s="32"/>
      <c r="K2269" s="32"/>
      <c r="L2269" s="32"/>
      <c r="M2269" s="32"/>
      <c r="N2269" s="32"/>
    </row>
    <row r="2270" spans="2:14">
      <c r="B2270" s="29"/>
      <c r="C2270" s="33"/>
      <c r="D2270" s="34"/>
      <c r="E2270" s="33"/>
      <c r="F2270" s="32"/>
      <c r="G2270" s="32"/>
      <c r="H2270" s="32"/>
      <c r="I2270" s="32"/>
      <c r="J2270" s="32"/>
      <c r="K2270" s="32"/>
      <c r="L2270" s="32"/>
      <c r="M2270" s="32"/>
      <c r="N2270" s="32"/>
    </row>
    <row r="2271" spans="2:14">
      <c r="B2271" s="29"/>
      <c r="C2271" s="33"/>
      <c r="D2271" s="34"/>
      <c r="E2271" s="33"/>
      <c r="F2271" s="32"/>
      <c r="G2271" s="32"/>
      <c r="H2271" s="32"/>
      <c r="I2271" s="32"/>
      <c r="J2271" s="32"/>
      <c r="K2271" s="32"/>
      <c r="L2271" s="32"/>
      <c r="M2271" s="32"/>
      <c r="N2271" s="32"/>
    </row>
    <row r="2272" spans="2:14">
      <c r="B2272" s="29"/>
      <c r="C2272" s="33"/>
      <c r="D2272" s="34"/>
      <c r="E2272" s="33"/>
      <c r="F2272" s="32"/>
      <c r="G2272" s="32"/>
      <c r="H2272" s="32"/>
      <c r="I2272" s="32"/>
      <c r="J2272" s="32"/>
      <c r="K2272" s="32"/>
      <c r="L2272" s="32"/>
      <c r="M2272" s="32"/>
      <c r="N2272" s="32"/>
    </row>
    <row r="2273" spans="2:14">
      <c r="B2273" s="29"/>
      <c r="C2273" s="33"/>
      <c r="D2273" s="34"/>
      <c r="E2273" s="33"/>
      <c r="F2273" s="32"/>
      <c r="G2273" s="32"/>
      <c r="H2273" s="32"/>
      <c r="I2273" s="32"/>
      <c r="J2273" s="32"/>
      <c r="K2273" s="32"/>
      <c r="L2273" s="32"/>
      <c r="M2273" s="32"/>
      <c r="N2273" s="32"/>
    </row>
    <row r="2274" spans="2:14">
      <c r="B2274" s="29"/>
      <c r="C2274" s="33"/>
      <c r="D2274" s="34"/>
      <c r="E2274" s="33"/>
      <c r="F2274" s="32"/>
      <c r="G2274" s="32"/>
      <c r="H2274" s="32"/>
      <c r="I2274" s="32"/>
      <c r="J2274" s="32"/>
      <c r="K2274" s="32"/>
      <c r="L2274" s="32"/>
      <c r="M2274" s="32"/>
      <c r="N2274" s="32"/>
    </row>
    <row r="2275" spans="2:14">
      <c r="B2275" s="29"/>
      <c r="C2275" s="33"/>
      <c r="D2275" s="34"/>
      <c r="E2275" s="33"/>
      <c r="F2275" s="32"/>
      <c r="G2275" s="32"/>
      <c r="H2275" s="32"/>
      <c r="I2275" s="32"/>
      <c r="J2275" s="32"/>
      <c r="K2275" s="32"/>
      <c r="L2275" s="32"/>
      <c r="M2275" s="32"/>
      <c r="N2275" s="32"/>
    </row>
    <row r="2276" spans="2:14">
      <c r="B2276" s="29"/>
      <c r="C2276" s="33"/>
      <c r="D2276" s="34"/>
      <c r="E2276" s="33"/>
      <c r="F2276" s="32"/>
      <c r="G2276" s="32"/>
      <c r="H2276" s="32"/>
      <c r="I2276" s="32"/>
      <c r="J2276" s="32"/>
      <c r="K2276" s="32"/>
      <c r="L2276" s="32"/>
      <c r="M2276" s="32"/>
      <c r="N2276" s="32"/>
    </row>
    <row r="2277" spans="2:14">
      <c r="B2277" s="29"/>
      <c r="C2277" s="33"/>
      <c r="D2277" s="34"/>
      <c r="E2277" s="33"/>
      <c r="F2277" s="32"/>
      <c r="G2277" s="32"/>
      <c r="H2277" s="32"/>
      <c r="I2277" s="32"/>
      <c r="J2277" s="32"/>
      <c r="K2277" s="32"/>
      <c r="L2277" s="32"/>
      <c r="M2277" s="32"/>
      <c r="N2277" s="32"/>
    </row>
    <row r="2278" spans="2:14">
      <c r="B2278" s="29"/>
      <c r="C2278" s="33"/>
      <c r="D2278" s="34"/>
      <c r="E2278" s="33"/>
      <c r="F2278" s="32"/>
      <c r="G2278" s="32"/>
      <c r="H2278" s="32"/>
      <c r="I2278" s="32"/>
      <c r="J2278" s="32"/>
      <c r="K2278" s="32"/>
      <c r="L2278" s="32"/>
      <c r="M2278" s="32"/>
      <c r="N2278" s="32"/>
    </row>
    <row r="2279" spans="2:14">
      <c r="B2279" s="29"/>
      <c r="C2279" s="33"/>
      <c r="D2279" s="34"/>
      <c r="E2279" s="33"/>
      <c r="F2279" s="32"/>
      <c r="G2279" s="32"/>
      <c r="H2279" s="32"/>
      <c r="I2279" s="32"/>
      <c r="J2279" s="32"/>
      <c r="K2279" s="32"/>
      <c r="L2279" s="32"/>
      <c r="M2279" s="32"/>
      <c r="N2279" s="32"/>
    </row>
    <row r="2280" spans="2:14">
      <c r="B2280" s="29"/>
      <c r="C2280" s="33"/>
      <c r="D2280" s="34"/>
      <c r="E2280" s="33"/>
      <c r="F2280" s="32"/>
      <c r="G2280" s="32"/>
      <c r="H2280" s="32"/>
      <c r="I2280" s="32"/>
      <c r="J2280" s="32"/>
      <c r="K2280" s="32"/>
      <c r="L2280" s="32"/>
      <c r="M2280" s="32"/>
      <c r="N2280" s="32"/>
    </row>
    <row r="2281" spans="2:14">
      <c r="B2281" s="29"/>
      <c r="C2281" s="33"/>
      <c r="D2281" s="34"/>
      <c r="E2281" s="33"/>
      <c r="F2281" s="32"/>
      <c r="G2281" s="32"/>
      <c r="H2281" s="32"/>
      <c r="I2281" s="32"/>
      <c r="J2281" s="32"/>
      <c r="K2281" s="32"/>
      <c r="L2281" s="32"/>
      <c r="M2281" s="32"/>
      <c r="N2281" s="32"/>
    </row>
    <row r="2282" spans="2:14">
      <c r="B2282" s="29"/>
      <c r="C2282" s="33"/>
      <c r="D2282" s="34"/>
      <c r="E2282" s="33"/>
      <c r="F2282" s="32"/>
      <c r="G2282" s="32"/>
      <c r="H2282" s="32"/>
      <c r="I2282" s="32"/>
      <c r="J2282" s="32"/>
      <c r="K2282" s="32"/>
      <c r="L2282" s="32"/>
      <c r="M2282" s="32"/>
      <c r="N2282" s="32"/>
    </row>
    <row r="2283" spans="2:14">
      <c r="B2283" s="29"/>
      <c r="C2283" s="33"/>
      <c r="D2283" s="34"/>
      <c r="E2283" s="33"/>
      <c r="F2283" s="32"/>
      <c r="G2283" s="32"/>
      <c r="H2283" s="32"/>
      <c r="I2283" s="32"/>
      <c r="J2283" s="32"/>
      <c r="K2283" s="32"/>
      <c r="L2283" s="32"/>
      <c r="M2283" s="32"/>
      <c r="N2283" s="32"/>
    </row>
    <row r="2284" spans="2:14">
      <c r="B2284" s="29"/>
      <c r="C2284" s="33"/>
      <c r="D2284" s="34"/>
      <c r="E2284" s="33"/>
      <c r="F2284" s="32"/>
      <c r="G2284" s="32"/>
      <c r="H2284" s="32"/>
      <c r="I2284" s="32"/>
      <c r="J2284" s="32"/>
      <c r="K2284" s="32"/>
      <c r="L2284" s="32"/>
      <c r="M2284" s="32"/>
      <c r="N2284" s="32"/>
    </row>
    <row r="2285" spans="2:14">
      <c r="B2285" s="29"/>
      <c r="C2285" s="33"/>
      <c r="D2285" s="34"/>
      <c r="E2285" s="33"/>
      <c r="F2285" s="32"/>
      <c r="G2285" s="32"/>
      <c r="H2285" s="32"/>
      <c r="I2285" s="32"/>
      <c r="J2285" s="32"/>
      <c r="K2285" s="32"/>
      <c r="L2285" s="32"/>
      <c r="M2285" s="32"/>
      <c r="N2285" s="32"/>
    </row>
    <row r="2286" spans="2:14">
      <c r="B2286" s="29"/>
      <c r="C2286" s="33"/>
      <c r="D2286" s="34"/>
      <c r="E2286" s="33"/>
      <c r="F2286" s="32"/>
      <c r="G2286" s="32"/>
      <c r="H2286" s="32"/>
      <c r="I2286" s="32"/>
      <c r="J2286" s="32"/>
      <c r="K2286" s="32"/>
      <c r="L2286" s="32"/>
      <c r="M2286" s="32"/>
      <c r="N2286" s="32"/>
    </row>
    <row r="2287" spans="2:14">
      <c r="B2287" s="29"/>
      <c r="C2287" s="33"/>
      <c r="D2287" s="34"/>
      <c r="E2287" s="33"/>
      <c r="F2287" s="32"/>
      <c r="G2287" s="32"/>
      <c r="H2287" s="32"/>
      <c r="I2287" s="32"/>
      <c r="J2287" s="32"/>
      <c r="K2287" s="32"/>
      <c r="L2287" s="32"/>
      <c r="M2287" s="32"/>
      <c r="N2287" s="32"/>
    </row>
    <row r="2288" spans="2:14">
      <c r="B2288" s="29"/>
      <c r="C2288" s="33"/>
      <c r="D2288" s="34"/>
      <c r="E2288" s="33"/>
      <c r="F2288" s="32"/>
      <c r="G2288" s="32"/>
      <c r="H2288" s="32"/>
      <c r="I2288" s="32"/>
      <c r="J2288" s="32"/>
      <c r="K2288" s="32"/>
      <c r="L2288" s="32"/>
      <c r="M2288" s="32"/>
      <c r="N2288" s="32"/>
    </row>
    <row r="2289" spans="2:14">
      <c r="B2289" s="29"/>
      <c r="C2289" s="33"/>
      <c r="D2289" s="34"/>
      <c r="E2289" s="33"/>
      <c r="F2289" s="32"/>
      <c r="G2289" s="32"/>
      <c r="H2289" s="32"/>
      <c r="I2289" s="32"/>
      <c r="J2289" s="32"/>
      <c r="K2289" s="32"/>
      <c r="L2289" s="32"/>
      <c r="M2289" s="32"/>
      <c r="N2289" s="32"/>
    </row>
    <row r="2290" spans="2:14">
      <c r="B2290" s="29"/>
      <c r="C2290" s="33"/>
      <c r="D2290" s="34"/>
      <c r="E2290" s="33"/>
      <c r="F2290" s="32"/>
      <c r="G2290" s="32"/>
      <c r="H2290" s="32"/>
      <c r="I2290" s="32"/>
      <c r="J2290" s="32"/>
      <c r="K2290" s="32"/>
      <c r="L2290" s="32"/>
      <c r="M2290" s="32"/>
      <c r="N2290" s="32"/>
    </row>
    <row r="2291" spans="2:14">
      <c r="B2291" s="29"/>
      <c r="C2291" s="33"/>
      <c r="D2291" s="34"/>
      <c r="E2291" s="33"/>
      <c r="F2291" s="32"/>
      <c r="G2291" s="32"/>
      <c r="H2291" s="32"/>
      <c r="I2291" s="32"/>
      <c r="J2291" s="32"/>
      <c r="K2291" s="32"/>
      <c r="L2291" s="32"/>
      <c r="M2291" s="32"/>
      <c r="N2291" s="32"/>
    </row>
    <row r="2292" spans="2:14">
      <c r="B2292" s="29"/>
      <c r="C2292" s="33"/>
      <c r="D2292" s="34"/>
      <c r="E2292" s="33"/>
      <c r="F2292" s="32"/>
      <c r="G2292" s="32"/>
      <c r="H2292" s="32"/>
      <c r="I2292" s="32"/>
      <c r="J2292" s="32"/>
      <c r="K2292" s="32"/>
      <c r="L2292" s="32"/>
      <c r="M2292" s="32"/>
      <c r="N2292" s="32"/>
    </row>
    <row r="2293" spans="2:14">
      <c r="B2293" s="29"/>
      <c r="C2293" s="33"/>
      <c r="D2293" s="34"/>
      <c r="E2293" s="33"/>
      <c r="F2293" s="32"/>
      <c r="G2293" s="32"/>
      <c r="H2293" s="32"/>
      <c r="I2293" s="32"/>
      <c r="J2293" s="32"/>
      <c r="K2293" s="32"/>
      <c r="L2293" s="32"/>
      <c r="M2293" s="32"/>
      <c r="N2293" s="32"/>
    </row>
    <row r="2294" spans="2:14">
      <c r="B2294" s="29"/>
      <c r="C2294" s="33"/>
      <c r="D2294" s="34"/>
      <c r="E2294" s="33"/>
      <c r="F2294" s="32"/>
      <c r="G2294" s="32"/>
      <c r="H2294" s="32"/>
      <c r="I2294" s="32"/>
      <c r="J2294" s="32"/>
      <c r="K2294" s="32"/>
      <c r="L2294" s="32"/>
      <c r="M2294" s="32"/>
      <c r="N2294" s="32"/>
    </row>
    <row r="2295" spans="2:14">
      <c r="B2295" s="29"/>
      <c r="C2295" s="33"/>
      <c r="D2295" s="34"/>
      <c r="E2295" s="33"/>
      <c r="F2295" s="32"/>
      <c r="G2295" s="32"/>
      <c r="H2295" s="32"/>
      <c r="I2295" s="32"/>
      <c r="J2295" s="32"/>
      <c r="K2295" s="32"/>
      <c r="L2295" s="32"/>
      <c r="M2295" s="32"/>
      <c r="N2295" s="32"/>
    </row>
    <row r="2296" spans="2:14">
      <c r="B2296" s="29"/>
      <c r="C2296" s="33"/>
      <c r="D2296" s="34"/>
      <c r="E2296" s="33"/>
      <c r="F2296" s="32"/>
      <c r="G2296" s="32"/>
      <c r="H2296" s="32"/>
      <c r="I2296" s="32"/>
      <c r="J2296" s="32"/>
      <c r="K2296" s="32"/>
      <c r="L2296" s="32"/>
      <c r="M2296" s="32"/>
      <c r="N2296" s="32"/>
    </row>
    <row r="2297" spans="2:14">
      <c r="B2297" s="29"/>
      <c r="C2297" s="33"/>
      <c r="D2297" s="34"/>
      <c r="E2297" s="33"/>
      <c r="F2297" s="32"/>
      <c r="G2297" s="32"/>
      <c r="H2297" s="32"/>
      <c r="I2297" s="32"/>
      <c r="J2297" s="32"/>
      <c r="K2297" s="32"/>
      <c r="L2297" s="32"/>
      <c r="M2297" s="32"/>
      <c r="N2297" s="32"/>
    </row>
    <row r="2298" spans="2:14">
      <c r="B2298" s="29"/>
      <c r="C2298" s="33"/>
      <c r="D2298" s="34"/>
      <c r="E2298" s="33"/>
      <c r="F2298" s="32"/>
      <c r="G2298" s="32"/>
      <c r="H2298" s="32"/>
      <c r="I2298" s="32"/>
      <c r="J2298" s="32"/>
      <c r="K2298" s="32"/>
      <c r="L2298" s="32"/>
      <c r="M2298" s="32"/>
      <c r="N2298" s="32"/>
    </row>
    <row r="2299" spans="2:14">
      <c r="B2299" s="29"/>
      <c r="C2299" s="33"/>
      <c r="D2299" s="34"/>
      <c r="E2299" s="33"/>
      <c r="F2299" s="32"/>
      <c r="G2299" s="32"/>
      <c r="H2299" s="32"/>
      <c r="I2299" s="32"/>
      <c r="J2299" s="32"/>
      <c r="K2299" s="32"/>
      <c r="L2299" s="32"/>
      <c r="M2299" s="32"/>
      <c r="N2299" s="32"/>
    </row>
    <row r="2300" spans="2:14">
      <c r="B2300" s="29"/>
      <c r="C2300" s="33"/>
      <c r="D2300" s="34"/>
      <c r="E2300" s="33"/>
      <c r="F2300" s="32"/>
      <c r="G2300" s="32"/>
      <c r="H2300" s="32"/>
      <c r="I2300" s="32"/>
      <c r="J2300" s="32"/>
      <c r="K2300" s="32"/>
      <c r="L2300" s="32"/>
      <c r="M2300" s="32"/>
      <c r="N2300" s="32"/>
    </row>
    <row r="2301" spans="2:14">
      <c r="B2301" s="29"/>
      <c r="C2301" s="33"/>
      <c r="D2301" s="34"/>
      <c r="E2301" s="33"/>
      <c r="F2301" s="32"/>
      <c r="G2301" s="32"/>
      <c r="H2301" s="32"/>
      <c r="I2301" s="32"/>
      <c r="J2301" s="32"/>
      <c r="K2301" s="32"/>
      <c r="L2301" s="32"/>
      <c r="M2301" s="32"/>
      <c r="N2301" s="32"/>
    </row>
    <row r="2302" spans="2:14">
      <c r="B2302" s="29"/>
      <c r="C2302" s="33"/>
      <c r="D2302" s="34"/>
      <c r="E2302" s="33"/>
      <c r="F2302" s="32"/>
      <c r="G2302" s="32"/>
      <c r="H2302" s="32"/>
      <c r="I2302" s="32"/>
      <c r="J2302" s="32"/>
      <c r="K2302" s="32"/>
      <c r="L2302" s="32"/>
      <c r="M2302" s="32"/>
      <c r="N2302" s="32"/>
    </row>
    <row r="2303" spans="2:14">
      <c r="B2303" s="29"/>
      <c r="C2303" s="33"/>
      <c r="D2303" s="34"/>
      <c r="E2303" s="33"/>
      <c r="F2303" s="32"/>
      <c r="G2303" s="32"/>
      <c r="H2303" s="32"/>
      <c r="I2303" s="32"/>
      <c r="J2303" s="32"/>
      <c r="K2303" s="32"/>
      <c r="L2303" s="32"/>
      <c r="M2303" s="32"/>
      <c r="N2303" s="32"/>
    </row>
    <row r="2304" spans="2:14">
      <c r="B2304" s="29"/>
      <c r="C2304" s="33"/>
      <c r="D2304" s="34"/>
      <c r="E2304" s="33"/>
      <c r="F2304" s="32"/>
      <c r="G2304" s="32"/>
      <c r="H2304" s="32"/>
      <c r="I2304" s="32"/>
      <c r="J2304" s="32"/>
      <c r="K2304" s="32"/>
      <c r="L2304" s="32"/>
      <c r="M2304" s="32"/>
      <c r="N2304" s="32"/>
    </row>
    <row r="2305" spans="2:14">
      <c r="B2305" s="29"/>
      <c r="C2305" s="33"/>
      <c r="D2305" s="34"/>
      <c r="E2305" s="33"/>
      <c r="F2305" s="32"/>
      <c r="G2305" s="32"/>
      <c r="H2305" s="32"/>
      <c r="I2305" s="32"/>
      <c r="J2305" s="32"/>
      <c r="K2305" s="32"/>
      <c r="L2305" s="32"/>
      <c r="M2305" s="32"/>
      <c r="N2305" s="32"/>
    </row>
    <row r="2306" spans="2:14">
      <c r="B2306" s="29"/>
      <c r="C2306" s="33"/>
      <c r="D2306" s="34"/>
      <c r="E2306" s="33"/>
      <c r="F2306" s="32"/>
      <c r="G2306" s="32"/>
      <c r="H2306" s="32"/>
      <c r="I2306" s="32"/>
      <c r="J2306" s="32"/>
      <c r="K2306" s="32"/>
      <c r="L2306" s="32"/>
      <c r="M2306" s="32"/>
      <c r="N2306" s="32"/>
    </row>
    <row r="2307" spans="2:14">
      <c r="B2307" s="29"/>
      <c r="C2307" s="33"/>
      <c r="D2307" s="34"/>
      <c r="E2307" s="33"/>
      <c r="F2307" s="32"/>
      <c r="G2307" s="32"/>
      <c r="H2307" s="32"/>
      <c r="I2307" s="32"/>
      <c r="J2307" s="32"/>
      <c r="K2307" s="32"/>
      <c r="L2307" s="32"/>
      <c r="M2307" s="32"/>
      <c r="N2307" s="32"/>
    </row>
    <row r="2308" spans="2:14">
      <c r="B2308" s="29"/>
      <c r="C2308" s="33"/>
      <c r="D2308" s="34"/>
      <c r="E2308" s="33"/>
      <c r="F2308" s="32"/>
      <c r="G2308" s="32"/>
      <c r="H2308" s="32"/>
      <c r="I2308" s="32"/>
      <c r="J2308" s="32"/>
      <c r="K2308" s="32"/>
      <c r="L2308" s="32"/>
      <c r="M2308" s="32"/>
      <c r="N2308" s="32"/>
    </row>
    <row r="2309" spans="2:14">
      <c r="B2309" s="29"/>
      <c r="C2309" s="33"/>
      <c r="D2309" s="34"/>
      <c r="E2309" s="33"/>
      <c r="F2309" s="32"/>
      <c r="G2309" s="32"/>
      <c r="H2309" s="32"/>
      <c r="I2309" s="32"/>
      <c r="J2309" s="32"/>
      <c r="K2309" s="32"/>
      <c r="L2309" s="32"/>
      <c r="M2309" s="32"/>
      <c r="N2309" s="32"/>
    </row>
    <row r="2310" spans="2:14">
      <c r="B2310" s="29"/>
      <c r="C2310" s="33"/>
      <c r="D2310" s="34"/>
      <c r="E2310" s="33"/>
      <c r="F2310" s="32"/>
      <c r="G2310" s="32"/>
      <c r="H2310" s="32"/>
      <c r="I2310" s="32"/>
      <c r="J2310" s="32"/>
      <c r="K2310" s="32"/>
      <c r="L2310" s="32"/>
      <c r="M2310" s="32"/>
      <c r="N2310" s="32"/>
    </row>
    <row r="2311" spans="2:14">
      <c r="B2311" s="29"/>
      <c r="C2311" s="33"/>
      <c r="D2311" s="34"/>
      <c r="E2311" s="33"/>
      <c r="F2311" s="32"/>
      <c r="G2311" s="32"/>
      <c r="H2311" s="32"/>
      <c r="I2311" s="32"/>
      <c r="J2311" s="32"/>
      <c r="K2311" s="32"/>
      <c r="L2311" s="32"/>
      <c r="M2311" s="32"/>
      <c r="N2311" s="32"/>
    </row>
    <row r="2312" spans="2:14">
      <c r="B2312" s="29"/>
      <c r="C2312" s="33"/>
      <c r="D2312" s="34"/>
      <c r="E2312" s="33"/>
      <c r="F2312" s="32"/>
      <c r="G2312" s="32"/>
      <c r="H2312" s="32"/>
      <c r="I2312" s="32"/>
      <c r="J2312" s="32"/>
      <c r="K2312" s="32"/>
      <c r="L2312" s="32"/>
      <c r="M2312" s="32"/>
      <c r="N2312" s="32"/>
    </row>
    <row r="2313" spans="2:14">
      <c r="B2313" s="29"/>
      <c r="C2313" s="33"/>
      <c r="D2313" s="34"/>
      <c r="E2313" s="33"/>
      <c r="F2313" s="32"/>
      <c r="G2313" s="32"/>
      <c r="H2313" s="32"/>
      <c r="I2313" s="32"/>
      <c r="J2313" s="32"/>
      <c r="K2313" s="32"/>
      <c r="L2313" s="32"/>
      <c r="M2313" s="32"/>
      <c r="N2313" s="32"/>
    </row>
    <row r="2314" spans="2:14">
      <c r="B2314" s="29"/>
      <c r="C2314" s="33"/>
      <c r="D2314" s="34"/>
      <c r="E2314" s="33"/>
      <c r="F2314" s="32"/>
      <c r="G2314" s="32"/>
      <c r="H2314" s="32"/>
      <c r="I2314" s="32"/>
      <c r="J2314" s="32"/>
      <c r="K2314" s="32"/>
      <c r="L2314" s="32"/>
      <c r="M2314" s="32"/>
      <c r="N2314" s="32"/>
    </row>
    <row r="2315" spans="2:14">
      <c r="B2315" s="29"/>
      <c r="C2315" s="33"/>
      <c r="D2315" s="34"/>
      <c r="E2315" s="33"/>
      <c r="F2315" s="32"/>
      <c r="G2315" s="32"/>
      <c r="H2315" s="32"/>
      <c r="I2315" s="32"/>
      <c r="J2315" s="32"/>
      <c r="K2315" s="32"/>
      <c r="L2315" s="32"/>
      <c r="M2315" s="32"/>
      <c r="N2315" s="32"/>
    </row>
    <row r="2316" spans="2:14">
      <c r="B2316" s="29"/>
      <c r="C2316" s="33"/>
      <c r="D2316" s="34"/>
      <c r="E2316" s="33"/>
      <c r="F2316" s="32"/>
      <c r="G2316" s="32"/>
      <c r="H2316" s="32"/>
      <c r="I2316" s="32"/>
      <c r="J2316" s="32"/>
      <c r="K2316" s="32"/>
      <c r="L2316" s="32"/>
      <c r="M2316" s="32"/>
      <c r="N2316" s="32"/>
    </row>
    <row r="2317" spans="2:14">
      <c r="B2317" s="29"/>
      <c r="C2317" s="33"/>
      <c r="D2317" s="34"/>
      <c r="E2317" s="33"/>
      <c r="F2317" s="32"/>
      <c r="G2317" s="32"/>
      <c r="H2317" s="32"/>
      <c r="I2317" s="32"/>
      <c r="J2317" s="32"/>
      <c r="K2317" s="32"/>
      <c r="L2317" s="32"/>
      <c r="M2317" s="32"/>
      <c r="N2317" s="32"/>
    </row>
    <row r="2318" spans="2:14">
      <c r="B2318" s="29"/>
      <c r="C2318" s="33"/>
      <c r="D2318" s="34"/>
      <c r="E2318" s="33"/>
      <c r="F2318" s="32"/>
      <c r="G2318" s="32"/>
      <c r="H2318" s="32"/>
      <c r="I2318" s="32"/>
      <c r="J2318" s="32"/>
      <c r="K2318" s="32"/>
      <c r="L2318" s="32"/>
      <c r="M2318" s="32"/>
      <c r="N2318" s="32"/>
    </row>
    <row r="2319" spans="2:14">
      <c r="B2319" s="29"/>
      <c r="C2319" s="33"/>
      <c r="D2319" s="34"/>
      <c r="E2319" s="33"/>
      <c r="F2319" s="32"/>
      <c r="G2319" s="32"/>
      <c r="H2319" s="32"/>
      <c r="I2319" s="32"/>
      <c r="J2319" s="32"/>
      <c r="K2319" s="32"/>
      <c r="L2319" s="32"/>
      <c r="M2319" s="32"/>
      <c r="N2319" s="32"/>
    </row>
    <row r="2320" spans="2:14">
      <c r="B2320" s="29"/>
      <c r="C2320" s="33"/>
      <c r="D2320" s="34"/>
      <c r="E2320" s="33"/>
      <c r="F2320" s="32"/>
      <c r="G2320" s="32"/>
      <c r="H2320" s="32"/>
      <c r="I2320" s="32"/>
      <c r="J2320" s="32"/>
      <c r="K2320" s="32"/>
      <c r="L2320" s="32"/>
      <c r="M2320" s="32"/>
      <c r="N2320" s="32"/>
    </row>
    <row r="2321" spans="2:14">
      <c r="B2321" s="29"/>
      <c r="C2321" s="33"/>
      <c r="D2321" s="34"/>
      <c r="E2321" s="33"/>
      <c r="F2321" s="32"/>
      <c r="G2321" s="32"/>
      <c r="H2321" s="32"/>
      <c r="I2321" s="32"/>
      <c r="J2321" s="32"/>
      <c r="K2321" s="32"/>
      <c r="L2321" s="32"/>
      <c r="M2321" s="32"/>
      <c r="N2321" s="32"/>
    </row>
    <row r="2322" spans="2:14">
      <c r="B2322" s="29"/>
      <c r="C2322" s="33"/>
      <c r="D2322" s="34"/>
      <c r="E2322" s="33"/>
      <c r="F2322" s="32"/>
      <c r="G2322" s="32"/>
      <c r="H2322" s="32"/>
      <c r="I2322" s="32"/>
      <c r="J2322" s="32"/>
      <c r="K2322" s="32"/>
      <c r="L2322" s="32"/>
      <c r="M2322" s="32"/>
      <c r="N2322" s="32"/>
    </row>
    <row r="2323" spans="2:14">
      <c r="B2323" s="29"/>
      <c r="C2323" s="33"/>
      <c r="D2323" s="34"/>
      <c r="E2323" s="33"/>
      <c r="F2323" s="32"/>
      <c r="G2323" s="32"/>
      <c r="H2323" s="32"/>
      <c r="I2323" s="32"/>
      <c r="J2323" s="32"/>
      <c r="K2323" s="32"/>
      <c r="L2323" s="32"/>
      <c r="M2323" s="32"/>
      <c r="N2323" s="32"/>
    </row>
    <row r="2324" spans="2:14">
      <c r="B2324" s="29"/>
      <c r="C2324" s="33"/>
      <c r="D2324" s="34"/>
      <c r="E2324" s="33"/>
      <c r="F2324" s="32"/>
      <c r="G2324" s="32"/>
      <c r="H2324" s="32"/>
      <c r="I2324" s="32"/>
      <c r="J2324" s="32"/>
      <c r="K2324" s="32"/>
      <c r="L2324" s="32"/>
      <c r="M2324" s="32"/>
      <c r="N2324" s="32"/>
    </row>
    <row r="2325" spans="2:14">
      <c r="B2325" s="29"/>
      <c r="C2325" s="33"/>
      <c r="D2325" s="34"/>
      <c r="E2325" s="33"/>
      <c r="F2325" s="32"/>
      <c r="G2325" s="32"/>
      <c r="H2325" s="32"/>
      <c r="I2325" s="32"/>
      <c r="J2325" s="32"/>
      <c r="K2325" s="32"/>
      <c r="L2325" s="32"/>
      <c r="M2325" s="32"/>
      <c r="N2325" s="32"/>
    </row>
    <row r="2326" spans="2:14">
      <c r="B2326" s="29"/>
      <c r="C2326" s="33"/>
      <c r="D2326" s="34"/>
      <c r="E2326" s="33"/>
      <c r="F2326" s="32"/>
      <c r="G2326" s="32"/>
      <c r="H2326" s="32"/>
      <c r="I2326" s="32"/>
      <c r="J2326" s="32"/>
      <c r="K2326" s="32"/>
      <c r="L2326" s="32"/>
      <c r="M2326" s="32"/>
      <c r="N2326" s="32"/>
    </row>
    <row r="2327" spans="2:14">
      <c r="B2327" s="29"/>
      <c r="C2327" s="33"/>
      <c r="D2327" s="34"/>
      <c r="E2327" s="33"/>
      <c r="F2327" s="32"/>
      <c r="G2327" s="32"/>
      <c r="H2327" s="32"/>
      <c r="I2327" s="32"/>
      <c r="J2327" s="32"/>
      <c r="K2327" s="32"/>
      <c r="L2327" s="32"/>
      <c r="M2327" s="32"/>
      <c r="N2327" s="32"/>
    </row>
    <row r="2328" spans="2:14">
      <c r="B2328" s="29"/>
      <c r="C2328" s="33"/>
      <c r="D2328" s="34"/>
      <c r="E2328" s="33"/>
      <c r="F2328" s="32"/>
      <c r="G2328" s="32"/>
      <c r="H2328" s="32"/>
      <c r="I2328" s="32"/>
      <c r="J2328" s="32"/>
      <c r="K2328" s="32"/>
      <c r="L2328" s="32"/>
      <c r="M2328" s="32"/>
      <c r="N2328" s="32"/>
    </row>
    <row r="2329" spans="2:14">
      <c r="B2329" s="29"/>
      <c r="C2329" s="33"/>
      <c r="D2329" s="34"/>
      <c r="E2329" s="33"/>
      <c r="F2329" s="32"/>
      <c r="G2329" s="32"/>
      <c r="H2329" s="32"/>
      <c r="I2329" s="32"/>
      <c r="J2329" s="32"/>
      <c r="K2329" s="32"/>
      <c r="L2329" s="32"/>
      <c r="M2329" s="32"/>
      <c r="N2329" s="32"/>
    </row>
    <row r="2330" spans="2:14">
      <c r="B2330" s="29"/>
      <c r="C2330" s="33"/>
      <c r="D2330" s="34"/>
      <c r="E2330" s="33"/>
      <c r="F2330" s="32"/>
      <c r="G2330" s="32"/>
      <c r="H2330" s="32"/>
      <c r="I2330" s="32"/>
      <c r="J2330" s="32"/>
      <c r="K2330" s="32"/>
      <c r="L2330" s="32"/>
      <c r="M2330" s="32"/>
      <c r="N2330" s="32"/>
    </row>
    <row r="2331" spans="2:14">
      <c r="B2331" s="29"/>
      <c r="C2331" s="33"/>
      <c r="D2331" s="34"/>
      <c r="E2331" s="33"/>
      <c r="F2331" s="32"/>
      <c r="G2331" s="32"/>
      <c r="H2331" s="32"/>
      <c r="I2331" s="32"/>
      <c r="J2331" s="32"/>
      <c r="K2331" s="32"/>
      <c r="L2331" s="32"/>
      <c r="M2331" s="32"/>
      <c r="N2331" s="32"/>
    </row>
    <row r="2332" spans="2:14">
      <c r="B2332" s="29"/>
      <c r="C2332" s="33"/>
      <c r="D2332" s="34"/>
      <c r="E2332" s="33"/>
      <c r="F2332" s="32"/>
      <c r="G2332" s="32"/>
      <c r="H2332" s="32"/>
      <c r="I2332" s="32"/>
      <c r="J2332" s="32"/>
      <c r="K2332" s="32"/>
      <c r="L2332" s="32"/>
      <c r="M2332" s="32"/>
      <c r="N2332" s="32"/>
    </row>
    <row r="2333" spans="2:14">
      <c r="B2333" s="29"/>
      <c r="C2333" s="33"/>
      <c r="D2333" s="34"/>
      <c r="E2333" s="33"/>
      <c r="F2333" s="32"/>
      <c r="G2333" s="32"/>
      <c r="H2333" s="32"/>
      <c r="I2333" s="32"/>
      <c r="J2333" s="32"/>
      <c r="K2333" s="32"/>
      <c r="L2333" s="32"/>
      <c r="M2333" s="32"/>
      <c r="N2333" s="32"/>
    </row>
    <row r="2334" spans="2:14">
      <c r="B2334" s="29"/>
      <c r="C2334" s="33"/>
      <c r="D2334" s="34"/>
      <c r="E2334" s="33"/>
      <c r="F2334" s="32"/>
      <c r="G2334" s="32"/>
      <c r="H2334" s="32"/>
      <c r="I2334" s="32"/>
      <c r="J2334" s="32"/>
      <c r="K2334" s="32"/>
      <c r="L2334" s="32"/>
      <c r="M2334" s="32"/>
      <c r="N2334" s="32"/>
    </row>
    <row r="2335" spans="2:14">
      <c r="B2335" s="29"/>
      <c r="C2335" s="33"/>
      <c r="D2335" s="34"/>
      <c r="E2335" s="33"/>
      <c r="F2335" s="32"/>
      <c r="G2335" s="32"/>
      <c r="H2335" s="32"/>
      <c r="I2335" s="32"/>
      <c r="J2335" s="32"/>
      <c r="K2335" s="32"/>
      <c r="L2335" s="32"/>
      <c r="M2335" s="32"/>
      <c r="N2335" s="32"/>
    </row>
    <row r="2336" spans="2:14">
      <c r="B2336" s="29"/>
      <c r="C2336" s="33"/>
      <c r="D2336" s="34"/>
      <c r="E2336" s="33"/>
      <c r="F2336" s="32"/>
      <c r="G2336" s="32"/>
      <c r="H2336" s="32"/>
      <c r="I2336" s="32"/>
      <c r="J2336" s="32"/>
      <c r="K2336" s="32"/>
      <c r="L2336" s="32"/>
      <c r="M2336" s="32"/>
      <c r="N2336" s="32"/>
    </row>
    <row r="2337" spans="2:14">
      <c r="B2337" s="29"/>
      <c r="C2337" s="33"/>
      <c r="D2337" s="34"/>
      <c r="E2337" s="33"/>
      <c r="F2337" s="32"/>
      <c r="G2337" s="32"/>
      <c r="H2337" s="32"/>
      <c r="I2337" s="32"/>
      <c r="J2337" s="32"/>
      <c r="K2337" s="32"/>
      <c r="L2337" s="32"/>
      <c r="M2337" s="32"/>
      <c r="N2337" s="32"/>
    </row>
    <row r="2338" spans="2:14">
      <c r="B2338" s="29"/>
      <c r="C2338" s="33"/>
      <c r="D2338" s="34"/>
      <c r="E2338" s="33"/>
      <c r="F2338" s="32"/>
      <c r="G2338" s="32"/>
      <c r="H2338" s="32"/>
      <c r="I2338" s="32"/>
      <c r="J2338" s="32"/>
      <c r="K2338" s="32"/>
      <c r="L2338" s="32"/>
      <c r="M2338" s="32"/>
      <c r="N2338" s="32"/>
    </row>
    <row r="2339" spans="2:14">
      <c r="B2339" s="29"/>
      <c r="C2339" s="33"/>
      <c r="D2339" s="34"/>
      <c r="E2339" s="33"/>
      <c r="F2339" s="32"/>
      <c r="G2339" s="32"/>
      <c r="H2339" s="32"/>
      <c r="I2339" s="32"/>
      <c r="J2339" s="32"/>
      <c r="K2339" s="32"/>
      <c r="L2339" s="32"/>
      <c r="M2339" s="32"/>
      <c r="N2339" s="32"/>
    </row>
    <row r="2340" spans="2:14">
      <c r="B2340" s="29"/>
      <c r="C2340" s="33"/>
      <c r="D2340" s="34"/>
      <c r="E2340" s="33"/>
      <c r="F2340" s="32"/>
      <c r="G2340" s="32"/>
      <c r="H2340" s="32"/>
      <c r="I2340" s="32"/>
      <c r="J2340" s="32"/>
      <c r="K2340" s="32"/>
      <c r="L2340" s="32"/>
      <c r="M2340" s="32"/>
      <c r="N2340" s="32"/>
    </row>
    <row r="2341" spans="2:14">
      <c r="B2341" s="29"/>
      <c r="C2341" s="33"/>
      <c r="D2341" s="34"/>
      <c r="E2341" s="33"/>
      <c r="F2341" s="32"/>
      <c r="G2341" s="32"/>
      <c r="H2341" s="32"/>
      <c r="I2341" s="32"/>
      <c r="J2341" s="32"/>
      <c r="K2341" s="32"/>
      <c r="L2341" s="32"/>
      <c r="M2341" s="32"/>
      <c r="N2341" s="32"/>
    </row>
    <row r="2342" spans="2:14">
      <c r="B2342" s="29"/>
      <c r="C2342" s="33"/>
      <c r="D2342" s="34"/>
      <c r="E2342" s="33"/>
      <c r="F2342" s="32"/>
      <c r="G2342" s="32"/>
      <c r="H2342" s="32"/>
      <c r="I2342" s="32"/>
      <c r="J2342" s="32"/>
      <c r="K2342" s="32"/>
      <c r="L2342" s="32"/>
      <c r="M2342" s="32"/>
      <c r="N2342" s="32"/>
    </row>
    <row r="2343" spans="2:14">
      <c r="B2343" s="29"/>
      <c r="C2343" s="33"/>
      <c r="D2343" s="34"/>
      <c r="E2343" s="33"/>
      <c r="F2343" s="32"/>
      <c r="G2343" s="32"/>
      <c r="H2343" s="32"/>
      <c r="I2343" s="32"/>
      <c r="J2343" s="32"/>
      <c r="K2343" s="32"/>
      <c r="L2343" s="32"/>
      <c r="M2343" s="32"/>
      <c r="N2343" s="32"/>
    </row>
    <row r="2344" spans="2:14">
      <c r="B2344" s="29"/>
      <c r="C2344" s="33"/>
      <c r="D2344" s="34"/>
      <c r="E2344" s="33"/>
      <c r="F2344" s="32"/>
      <c r="G2344" s="32"/>
      <c r="H2344" s="32"/>
      <c r="I2344" s="32"/>
      <c r="J2344" s="32"/>
      <c r="K2344" s="32"/>
      <c r="L2344" s="32"/>
      <c r="M2344" s="32"/>
      <c r="N2344" s="32"/>
    </row>
    <row r="2345" spans="2:14">
      <c r="B2345" s="29"/>
      <c r="C2345" s="33"/>
      <c r="D2345" s="34"/>
      <c r="E2345" s="33"/>
      <c r="F2345" s="32"/>
      <c r="G2345" s="32"/>
      <c r="H2345" s="32"/>
      <c r="I2345" s="32"/>
      <c r="J2345" s="32"/>
      <c r="K2345" s="32"/>
      <c r="L2345" s="32"/>
      <c r="M2345" s="32"/>
      <c r="N2345" s="32"/>
    </row>
    <row r="2346" spans="2:14">
      <c r="B2346" s="29"/>
      <c r="C2346" s="33"/>
      <c r="D2346" s="34"/>
      <c r="E2346" s="33"/>
      <c r="F2346" s="32"/>
      <c r="G2346" s="32"/>
      <c r="H2346" s="32"/>
      <c r="I2346" s="32"/>
      <c r="J2346" s="32"/>
      <c r="K2346" s="32"/>
      <c r="L2346" s="32"/>
      <c r="M2346" s="32"/>
      <c r="N2346" s="32"/>
    </row>
    <row r="2347" spans="2:14">
      <c r="B2347" s="29"/>
      <c r="C2347" s="33"/>
      <c r="D2347" s="34"/>
      <c r="E2347" s="33"/>
      <c r="F2347" s="32"/>
      <c r="G2347" s="32"/>
      <c r="H2347" s="32"/>
      <c r="I2347" s="32"/>
      <c r="J2347" s="32"/>
      <c r="K2347" s="32"/>
      <c r="L2347" s="32"/>
      <c r="M2347" s="32"/>
      <c r="N2347" s="32"/>
    </row>
    <row r="2348" spans="2:14">
      <c r="B2348" s="29"/>
      <c r="C2348" s="33"/>
      <c r="D2348" s="34"/>
      <c r="E2348" s="33"/>
      <c r="F2348" s="32"/>
      <c r="G2348" s="32"/>
      <c r="H2348" s="32"/>
      <c r="I2348" s="32"/>
      <c r="J2348" s="32"/>
      <c r="K2348" s="32"/>
      <c r="L2348" s="32"/>
      <c r="M2348" s="32"/>
      <c r="N2348" s="32"/>
    </row>
    <row r="2349" spans="2:14">
      <c r="B2349" s="29"/>
      <c r="C2349" s="33"/>
      <c r="D2349" s="34"/>
      <c r="E2349" s="33"/>
      <c r="F2349" s="32"/>
      <c r="G2349" s="32"/>
      <c r="H2349" s="32"/>
      <c r="I2349" s="32"/>
      <c r="J2349" s="32"/>
      <c r="K2349" s="32"/>
      <c r="L2349" s="32"/>
      <c r="M2349" s="32"/>
      <c r="N2349" s="32"/>
    </row>
    <row r="2350" spans="2:14">
      <c r="B2350" s="29"/>
      <c r="C2350" s="33"/>
      <c r="D2350" s="34"/>
      <c r="E2350" s="33"/>
      <c r="F2350" s="32"/>
      <c r="G2350" s="32"/>
      <c r="H2350" s="32"/>
      <c r="I2350" s="32"/>
      <c r="J2350" s="32"/>
      <c r="K2350" s="32"/>
      <c r="L2350" s="32"/>
      <c r="M2350" s="32"/>
      <c r="N2350" s="32"/>
    </row>
    <row r="2351" spans="2:14">
      <c r="B2351" s="29"/>
      <c r="C2351" s="33"/>
      <c r="D2351" s="34"/>
      <c r="E2351" s="33"/>
      <c r="F2351" s="32"/>
      <c r="G2351" s="32"/>
      <c r="H2351" s="32"/>
      <c r="I2351" s="32"/>
      <c r="J2351" s="32"/>
      <c r="K2351" s="32"/>
      <c r="L2351" s="32"/>
      <c r="M2351" s="32"/>
      <c r="N2351" s="32"/>
    </row>
    <row r="2352" spans="2:14">
      <c r="B2352" s="29"/>
      <c r="C2352" s="33"/>
      <c r="D2352" s="34"/>
      <c r="E2352" s="33"/>
      <c r="F2352" s="32"/>
      <c r="G2352" s="32"/>
      <c r="H2352" s="32"/>
      <c r="I2352" s="32"/>
      <c r="J2352" s="32"/>
      <c r="K2352" s="32"/>
      <c r="L2352" s="32"/>
      <c r="M2352" s="32"/>
      <c r="N2352" s="32"/>
    </row>
    <row r="2353" spans="2:14">
      <c r="B2353" s="29"/>
      <c r="C2353" s="33"/>
      <c r="D2353" s="34"/>
      <c r="E2353" s="33"/>
      <c r="F2353" s="32"/>
      <c r="G2353" s="32"/>
      <c r="H2353" s="32"/>
      <c r="I2353" s="32"/>
      <c r="J2353" s="32"/>
      <c r="K2353" s="32"/>
      <c r="L2353" s="32"/>
      <c r="M2353" s="32"/>
      <c r="N2353" s="32"/>
    </row>
    <row r="2354" spans="2:14">
      <c r="B2354" s="29"/>
      <c r="C2354" s="33"/>
      <c r="D2354" s="34"/>
      <c r="E2354" s="33"/>
      <c r="F2354" s="32"/>
      <c r="G2354" s="32"/>
      <c r="H2354" s="32"/>
      <c r="I2354" s="32"/>
      <c r="J2354" s="32"/>
      <c r="K2354" s="32"/>
      <c r="L2354" s="32"/>
      <c r="M2354" s="32"/>
      <c r="N2354" s="32"/>
    </row>
    <row r="2355" spans="2:14">
      <c r="B2355" s="29"/>
      <c r="C2355" s="33"/>
      <c r="D2355" s="34"/>
      <c r="E2355" s="33"/>
      <c r="F2355" s="32"/>
      <c r="G2355" s="32"/>
      <c r="H2355" s="32"/>
      <c r="I2355" s="32"/>
      <c r="J2355" s="32"/>
      <c r="K2355" s="32"/>
      <c r="L2355" s="32"/>
      <c r="M2355" s="32"/>
      <c r="N2355" s="32"/>
    </row>
    <row r="2356" spans="2:14">
      <c r="B2356" s="29"/>
      <c r="C2356" s="33"/>
      <c r="D2356" s="34"/>
      <c r="E2356" s="33"/>
      <c r="F2356" s="32"/>
      <c r="G2356" s="32"/>
      <c r="H2356" s="32"/>
      <c r="I2356" s="32"/>
      <c r="J2356" s="32"/>
      <c r="K2356" s="32"/>
      <c r="L2356" s="32"/>
      <c r="M2356" s="32"/>
      <c r="N2356" s="32"/>
    </row>
    <row r="2357" spans="2:14">
      <c r="B2357" s="29"/>
      <c r="C2357" s="33"/>
      <c r="D2357" s="34"/>
      <c r="E2357" s="33"/>
      <c r="F2357" s="32"/>
      <c r="G2357" s="32"/>
      <c r="H2357" s="32"/>
      <c r="I2357" s="32"/>
      <c r="J2357" s="32"/>
      <c r="K2357" s="32"/>
      <c r="L2357" s="32"/>
      <c r="M2357" s="32"/>
      <c r="N2357" s="32"/>
    </row>
    <row r="2358" spans="2:14">
      <c r="B2358" s="29"/>
      <c r="C2358" s="33"/>
      <c r="D2358" s="34"/>
      <c r="E2358" s="33"/>
      <c r="F2358" s="32"/>
      <c r="G2358" s="32"/>
      <c r="H2358" s="32"/>
      <c r="I2358" s="32"/>
      <c r="J2358" s="32"/>
      <c r="K2358" s="32"/>
      <c r="L2358" s="32"/>
      <c r="M2358" s="32"/>
      <c r="N2358" s="32"/>
    </row>
    <row r="2359" spans="2:14">
      <c r="B2359" s="29"/>
      <c r="C2359" s="33"/>
      <c r="D2359" s="34"/>
      <c r="E2359" s="33"/>
      <c r="F2359" s="32"/>
      <c r="G2359" s="32"/>
      <c r="H2359" s="32"/>
      <c r="I2359" s="32"/>
      <c r="J2359" s="32"/>
      <c r="K2359" s="32"/>
      <c r="L2359" s="32"/>
      <c r="M2359" s="32"/>
      <c r="N2359" s="32"/>
    </row>
    <row r="2360" spans="2:14">
      <c r="B2360" s="29"/>
      <c r="C2360" s="33"/>
      <c r="D2360" s="34"/>
      <c r="E2360" s="33"/>
      <c r="F2360" s="32"/>
      <c r="G2360" s="32"/>
      <c r="H2360" s="32"/>
      <c r="I2360" s="32"/>
      <c r="J2360" s="32"/>
      <c r="K2360" s="32"/>
      <c r="L2360" s="32"/>
      <c r="M2360" s="32"/>
      <c r="N2360" s="32"/>
    </row>
    <row r="2361" spans="2:14">
      <c r="B2361" s="29"/>
      <c r="C2361" s="33"/>
      <c r="D2361" s="34"/>
      <c r="E2361" s="33"/>
      <c r="F2361" s="32"/>
      <c r="G2361" s="32"/>
      <c r="H2361" s="32"/>
      <c r="I2361" s="32"/>
      <c r="J2361" s="32"/>
      <c r="K2361" s="32"/>
      <c r="L2361" s="32"/>
      <c r="M2361" s="32"/>
      <c r="N2361" s="32"/>
    </row>
    <row r="2362" spans="2:14">
      <c r="B2362" s="29"/>
      <c r="C2362" s="33"/>
      <c r="D2362" s="34"/>
      <c r="E2362" s="33"/>
      <c r="F2362" s="32"/>
      <c r="G2362" s="32"/>
      <c r="H2362" s="32"/>
      <c r="I2362" s="32"/>
      <c r="J2362" s="32"/>
      <c r="K2362" s="32"/>
      <c r="L2362" s="32"/>
      <c r="M2362" s="32"/>
      <c r="N2362" s="32"/>
    </row>
    <row r="2363" spans="2:14">
      <c r="B2363" s="29"/>
      <c r="C2363" s="33"/>
      <c r="D2363" s="34"/>
      <c r="E2363" s="33"/>
      <c r="F2363" s="32"/>
      <c r="G2363" s="32"/>
      <c r="H2363" s="32"/>
      <c r="I2363" s="32"/>
      <c r="J2363" s="32"/>
      <c r="K2363" s="32"/>
      <c r="L2363" s="32"/>
      <c r="M2363" s="32"/>
      <c r="N2363" s="32"/>
    </row>
    <row r="2364" spans="2:14">
      <c r="B2364" s="29"/>
      <c r="C2364" s="33"/>
      <c r="D2364" s="34"/>
      <c r="E2364" s="33"/>
      <c r="F2364" s="32"/>
      <c r="G2364" s="32"/>
      <c r="H2364" s="32"/>
      <c r="I2364" s="32"/>
      <c r="J2364" s="32"/>
      <c r="K2364" s="32"/>
      <c r="L2364" s="32"/>
      <c r="M2364" s="32"/>
      <c r="N2364" s="32"/>
    </row>
    <row r="2365" spans="2:14">
      <c r="B2365" s="29"/>
      <c r="C2365" s="33"/>
      <c r="D2365" s="34"/>
      <c r="E2365" s="33"/>
      <c r="F2365" s="32"/>
      <c r="G2365" s="32"/>
      <c r="H2365" s="32"/>
      <c r="I2365" s="32"/>
      <c r="J2365" s="32"/>
      <c r="K2365" s="32"/>
      <c r="L2365" s="32"/>
      <c r="M2365" s="32"/>
      <c r="N2365" s="32"/>
    </row>
    <row r="2366" spans="2:14">
      <c r="B2366" s="29"/>
      <c r="C2366" s="33"/>
      <c r="D2366" s="34"/>
      <c r="E2366" s="33"/>
      <c r="F2366" s="32"/>
      <c r="G2366" s="32"/>
      <c r="H2366" s="32"/>
      <c r="I2366" s="32"/>
      <c r="J2366" s="32"/>
      <c r="K2366" s="32"/>
      <c r="L2366" s="32"/>
      <c r="M2366" s="32"/>
      <c r="N2366" s="32"/>
    </row>
    <row r="2367" spans="2:14">
      <c r="B2367" s="29"/>
      <c r="C2367" s="33"/>
      <c r="D2367" s="34"/>
      <c r="E2367" s="33"/>
      <c r="F2367" s="32"/>
      <c r="G2367" s="32"/>
      <c r="H2367" s="32"/>
      <c r="I2367" s="32"/>
      <c r="J2367" s="32"/>
      <c r="K2367" s="32"/>
      <c r="L2367" s="32"/>
      <c r="M2367" s="32"/>
      <c r="N2367" s="32"/>
    </row>
    <row r="2368" spans="2:14">
      <c r="B2368" s="29"/>
      <c r="C2368" s="33"/>
      <c r="D2368" s="34"/>
      <c r="E2368" s="33"/>
      <c r="F2368" s="32"/>
      <c r="G2368" s="32"/>
      <c r="H2368" s="32"/>
      <c r="I2368" s="32"/>
      <c r="J2368" s="32"/>
      <c r="K2368" s="32"/>
      <c r="L2368" s="32"/>
      <c r="M2368" s="32"/>
      <c r="N2368" s="32"/>
    </row>
    <row r="2369" spans="2:14">
      <c r="B2369" s="29"/>
      <c r="C2369" s="33"/>
      <c r="D2369" s="34"/>
      <c r="E2369" s="33"/>
      <c r="F2369" s="32"/>
      <c r="G2369" s="32"/>
      <c r="H2369" s="32"/>
      <c r="I2369" s="32"/>
      <c r="J2369" s="32"/>
      <c r="K2369" s="32"/>
      <c r="L2369" s="32"/>
      <c r="M2369" s="32"/>
      <c r="N2369" s="32"/>
    </row>
    <row r="2370" spans="2:14">
      <c r="B2370" s="29"/>
      <c r="C2370" s="33"/>
      <c r="D2370" s="34"/>
      <c r="E2370" s="33"/>
      <c r="F2370" s="32"/>
      <c r="G2370" s="32"/>
      <c r="H2370" s="32"/>
      <c r="I2370" s="32"/>
      <c r="J2370" s="32"/>
      <c r="K2370" s="32"/>
      <c r="L2370" s="32"/>
      <c r="M2370" s="32"/>
      <c r="N2370" s="32"/>
    </row>
    <row r="2371" spans="2:14">
      <c r="B2371" s="29"/>
      <c r="C2371" s="33"/>
      <c r="D2371" s="34"/>
      <c r="E2371" s="33"/>
      <c r="F2371" s="32"/>
      <c r="G2371" s="32"/>
      <c r="H2371" s="32"/>
      <c r="I2371" s="32"/>
      <c r="J2371" s="32"/>
      <c r="K2371" s="32"/>
      <c r="L2371" s="32"/>
      <c r="M2371" s="32"/>
      <c r="N2371" s="32"/>
    </row>
    <row r="2372" spans="2:14">
      <c r="B2372" s="29"/>
      <c r="C2372" s="33"/>
      <c r="D2372" s="34"/>
      <c r="E2372" s="33"/>
      <c r="F2372" s="32"/>
      <c r="G2372" s="32"/>
      <c r="H2372" s="32"/>
      <c r="I2372" s="32"/>
      <c r="J2372" s="32"/>
      <c r="K2372" s="32"/>
      <c r="L2372" s="32"/>
      <c r="M2372" s="32"/>
      <c r="N2372" s="32"/>
    </row>
    <row r="2373" spans="2:14">
      <c r="B2373" s="29"/>
      <c r="C2373" s="33"/>
      <c r="D2373" s="34"/>
      <c r="E2373" s="33"/>
      <c r="F2373" s="32"/>
      <c r="G2373" s="32"/>
      <c r="H2373" s="32"/>
      <c r="I2373" s="32"/>
      <c r="J2373" s="32"/>
      <c r="K2373" s="32"/>
      <c r="L2373" s="32"/>
      <c r="M2373" s="32"/>
      <c r="N2373" s="32"/>
    </row>
    <row r="2374" spans="2:14">
      <c r="B2374" s="29"/>
      <c r="C2374" s="33"/>
      <c r="D2374" s="34"/>
      <c r="E2374" s="33"/>
      <c r="F2374" s="32"/>
      <c r="G2374" s="32"/>
      <c r="H2374" s="32"/>
      <c r="I2374" s="32"/>
      <c r="J2374" s="32"/>
      <c r="K2374" s="32"/>
      <c r="L2374" s="32"/>
      <c r="M2374" s="32"/>
      <c r="N2374" s="32"/>
    </row>
    <row r="2375" spans="2:14">
      <c r="B2375" s="29"/>
      <c r="C2375" s="33"/>
      <c r="D2375" s="34"/>
      <c r="E2375" s="33"/>
      <c r="F2375" s="32"/>
      <c r="G2375" s="32"/>
      <c r="H2375" s="32"/>
      <c r="I2375" s="32"/>
      <c r="J2375" s="32"/>
      <c r="K2375" s="32"/>
      <c r="L2375" s="32"/>
      <c r="M2375" s="32"/>
      <c r="N2375" s="32"/>
    </row>
    <row r="2376" spans="2:14">
      <c r="B2376" s="29"/>
      <c r="C2376" s="33"/>
      <c r="D2376" s="34"/>
      <c r="E2376" s="33"/>
      <c r="F2376" s="32"/>
      <c r="G2376" s="32"/>
      <c r="H2376" s="32"/>
      <c r="I2376" s="32"/>
      <c r="J2376" s="32"/>
      <c r="K2376" s="32"/>
      <c r="L2376" s="32"/>
      <c r="M2376" s="32"/>
      <c r="N2376" s="32"/>
    </row>
    <row r="2377" spans="2:14">
      <c r="B2377" s="29"/>
      <c r="C2377" s="33"/>
      <c r="D2377" s="34"/>
      <c r="E2377" s="33"/>
      <c r="F2377" s="32"/>
      <c r="G2377" s="32"/>
      <c r="H2377" s="32"/>
      <c r="I2377" s="32"/>
      <c r="J2377" s="32"/>
      <c r="K2377" s="32"/>
      <c r="L2377" s="32"/>
      <c r="M2377" s="32"/>
      <c r="N2377" s="32"/>
    </row>
    <row r="2378" spans="2:14">
      <c r="B2378" s="29"/>
      <c r="C2378" s="33"/>
      <c r="D2378" s="34"/>
      <c r="E2378" s="33"/>
      <c r="F2378" s="32"/>
      <c r="G2378" s="32"/>
      <c r="H2378" s="32"/>
      <c r="I2378" s="32"/>
      <c r="J2378" s="32"/>
      <c r="K2378" s="32"/>
      <c r="L2378" s="32"/>
      <c r="M2378" s="32"/>
      <c r="N2378" s="32"/>
    </row>
    <row r="2379" spans="2:14">
      <c r="B2379" s="29"/>
      <c r="C2379" s="33"/>
      <c r="D2379" s="34"/>
      <c r="E2379" s="33"/>
      <c r="F2379" s="32"/>
      <c r="G2379" s="32"/>
      <c r="H2379" s="32"/>
      <c r="I2379" s="32"/>
      <c r="J2379" s="32"/>
      <c r="K2379" s="32"/>
      <c r="L2379" s="32"/>
      <c r="M2379" s="32"/>
      <c r="N2379" s="32"/>
    </row>
    <row r="2380" spans="2:14">
      <c r="B2380" s="29"/>
      <c r="C2380" s="33"/>
      <c r="D2380" s="34"/>
      <c r="E2380" s="33"/>
      <c r="F2380" s="32"/>
      <c r="G2380" s="32"/>
      <c r="H2380" s="32"/>
      <c r="I2380" s="32"/>
      <c r="J2380" s="32"/>
      <c r="K2380" s="32"/>
      <c r="L2380" s="32"/>
      <c r="M2380" s="32"/>
      <c r="N2380" s="32"/>
    </row>
    <row r="2381" spans="2:14">
      <c r="B2381" s="29"/>
      <c r="C2381" s="33"/>
      <c r="D2381" s="34"/>
      <c r="E2381" s="33"/>
      <c r="F2381" s="32"/>
      <c r="G2381" s="32"/>
      <c r="H2381" s="32"/>
      <c r="I2381" s="32"/>
      <c r="J2381" s="32"/>
      <c r="K2381" s="32"/>
      <c r="L2381" s="32"/>
      <c r="M2381" s="32"/>
      <c r="N2381" s="32"/>
    </row>
    <row r="2382" spans="2:14">
      <c r="B2382" s="29"/>
      <c r="C2382" s="33"/>
      <c r="D2382" s="34"/>
      <c r="E2382" s="33"/>
      <c r="F2382" s="32"/>
      <c r="G2382" s="32"/>
      <c r="H2382" s="32"/>
      <c r="I2382" s="32"/>
      <c r="J2382" s="32"/>
      <c r="K2382" s="32"/>
      <c r="L2382" s="32"/>
      <c r="M2382" s="32"/>
      <c r="N2382" s="32"/>
    </row>
    <row r="2383" spans="2:14">
      <c r="B2383" s="29"/>
      <c r="C2383" s="33"/>
      <c r="D2383" s="34"/>
      <c r="E2383" s="33"/>
      <c r="F2383" s="32"/>
      <c r="G2383" s="32"/>
      <c r="H2383" s="32"/>
      <c r="I2383" s="32"/>
      <c r="J2383" s="32"/>
      <c r="K2383" s="32"/>
      <c r="L2383" s="32"/>
      <c r="M2383" s="32"/>
      <c r="N2383" s="32"/>
    </row>
    <row r="2384" spans="2:14">
      <c r="B2384" s="29"/>
      <c r="C2384" s="33"/>
      <c r="D2384" s="34"/>
      <c r="E2384" s="33"/>
      <c r="F2384" s="32"/>
      <c r="G2384" s="32"/>
      <c r="H2384" s="32"/>
      <c r="I2384" s="32"/>
      <c r="J2384" s="32"/>
      <c r="K2384" s="32"/>
      <c r="L2384" s="32"/>
      <c r="M2384" s="32"/>
      <c r="N2384" s="32"/>
    </row>
    <row r="2385" spans="2:14">
      <c r="B2385" s="29"/>
      <c r="C2385" s="33"/>
      <c r="D2385" s="34"/>
      <c r="E2385" s="33"/>
      <c r="F2385" s="32"/>
      <c r="G2385" s="32"/>
      <c r="H2385" s="32"/>
      <c r="I2385" s="32"/>
      <c r="J2385" s="32"/>
      <c r="K2385" s="32"/>
      <c r="L2385" s="32"/>
      <c r="M2385" s="32"/>
      <c r="N2385" s="32"/>
    </row>
    <row r="2386" spans="2:14">
      <c r="B2386" s="29"/>
      <c r="C2386" s="33"/>
      <c r="D2386" s="34"/>
      <c r="E2386" s="33"/>
      <c r="F2386" s="32"/>
      <c r="G2386" s="32"/>
      <c r="H2386" s="32"/>
      <c r="I2386" s="32"/>
      <c r="J2386" s="32"/>
      <c r="K2386" s="32"/>
      <c r="L2386" s="32"/>
      <c r="M2386" s="32"/>
      <c r="N2386" s="32"/>
    </row>
    <row r="2387" spans="2:14">
      <c r="B2387" s="29"/>
      <c r="C2387" s="33"/>
      <c r="D2387" s="34"/>
      <c r="E2387" s="33"/>
      <c r="F2387" s="32"/>
      <c r="G2387" s="32"/>
      <c r="H2387" s="32"/>
      <c r="I2387" s="32"/>
      <c r="J2387" s="32"/>
      <c r="K2387" s="32"/>
      <c r="L2387" s="32"/>
      <c r="M2387" s="32"/>
      <c r="N2387" s="32"/>
    </row>
    <row r="2388" spans="2:14">
      <c r="B2388" s="29"/>
      <c r="C2388" s="33"/>
      <c r="D2388" s="34"/>
      <c r="E2388" s="33"/>
      <c r="F2388" s="32"/>
      <c r="G2388" s="32"/>
      <c r="H2388" s="32"/>
      <c r="I2388" s="32"/>
      <c r="J2388" s="32"/>
      <c r="K2388" s="32"/>
      <c r="L2388" s="32"/>
      <c r="M2388" s="32"/>
      <c r="N2388" s="32"/>
    </row>
    <row r="2389" spans="2:14">
      <c r="B2389" s="29"/>
      <c r="C2389" s="33"/>
      <c r="D2389" s="34"/>
      <c r="E2389" s="33"/>
      <c r="F2389" s="32"/>
      <c r="G2389" s="32"/>
      <c r="H2389" s="32"/>
      <c r="I2389" s="32"/>
      <c r="J2389" s="32"/>
      <c r="K2389" s="32"/>
      <c r="L2389" s="32"/>
      <c r="M2389" s="32"/>
      <c r="N2389" s="32"/>
    </row>
    <row r="2390" spans="2:14">
      <c r="B2390" s="29"/>
      <c r="C2390" s="33"/>
      <c r="D2390" s="34"/>
      <c r="E2390" s="33"/>
      <c r="F2390" s="32"/>
      <c r="G2390" s="32"/>
      <c r="H2390" s="32"/>
      <c r="I2390" s="32"/>
      <c r="J2390" s="32"/>
      <c r="K2390" s="32"/>
      <c r="L2390" s="32"/>
      <c r="M2390" s="32"/>
      <c r="N2390" s="32"/>
    </row>
    <row r="2391" spans="2:14">
      <c r="B2391" s="29"/>
      <c r="C2391" s="33"/>
      <c r="D2391" s="34"/>
      <c r="E2391" s="33"/>
      <c r="F2391" s="32"/>
      <c r="G2391" s="32"/>
      <c r="H2391" s="32"/>
      <c r="I2391" s="32"/>
      <c r="J2391" s="32"/>
      <c r="K2391" s="32"/>
      <c r="L2391" s="32"/>
      <c r="M2391" s="32"/>
      <c r="N2391" s="32"/>
    </row>
    <row r="2392" spans="2:14">
      <c r="B2392" s="29"/>
      <c r="C2392" s="33"/>
      <c r="D2392" s="34"/>
      <c r="E2392" s="33"/>
      <c r="F2392" s="32"/>
      <c r="G2392" s="32"/>
      <c r="H2392" s="32"/>
      <c r="I2392" s="32"/>
      <c r="J2392" s="32"/>
      <c r="K2392" s="32"/>
      <c r="L2392" s="32"/>
      <c r="M2392" s="32"/>
      <c r="N2392" s="32"/>
    </row>
    <row r="2393" spans="2:14">
      <c r="B2393" s="29"/>
      <c r="C2393" s="33"/>
      <c r="D2393" s="34"/>
      <c r="E2393" s="33"/>
      <c r="F2393" s="32"/>
      <c r="G2393" s="32"/>
      <c r="H2393" s="32"/>
      <c r="I2393" s="32"/>
      <c r="J2393" s="32"/>
      <c r="K2393" s="32"/>
      <c r="L2393" s="32"/>
      <c r="M2393" s="32"/>
      <c r="N2393" s="32"/>
    </row>
    <row r="2394" spans="2:14">
      <c r="B2394" s="29"/>
      <c r="C2394" s="33"/>
      <c r="D2394" s="34"/>
      <c r="E2394" s="33"/>
      <c r="F2394" s="32"/>
      <c r="G2394" s="32"/>
      <c r="H2394" s="32"/>
      <c r="I2394" s="32"/>
      <c r="J2394" s="32"/>
      <c r="K2394" s="32"/>
      <c r="L2394" s="32"/>
      <c r="M2394" s="32"/>
      <c r="N2394" s="32"/>
    </row>
    <row r="2395" spans="2:14">
      <c r="B2395" s="29"/>
      <c r="C2395" s="33"/>
      <c r="D2395" s="34"/>
      <c r="E2395" s="33"/>
      <c r="F2395" s="32"/>
      <c r="G2395" s="32"/>
      <c r="H2395" s="32"/>
      <c r="I2395" s="32"/>
      <c r="J2395" s="32"/>
      <c r="K2395" s="32"/>
      <c r="L2395" s="32"/>
      <c r="M2395" s="32"/>
      <c r="N2395" s="32"/>
    </row>
    <row r="2396" spans="2:14">
      <c r="B2396" s="29"/>
      <c r="C2396" s="33"/>
      <c r="D2396" s="34"/>
      <c r="E2396" s="33"/>
      <c r="F2396" s="32"/>
      <c r="G2396" s="32"/>
      <c r="H2396" s="32"/>
      <c r="I2396" s="32"/>
      <c r="J2396" s="32"/>
      <c r="K2396" s="32"/>
      <c r="L2396" s="32"/>
      <c r="M2396" s="32"/>
      <c r="N2396" s="32"/>
    </row>
    <row r="2397" spans="2:14">
      <c r="B2397" s="29"/>
      <c r="C2397" s="33"/>
      <c r="D2397" s="34"/>
      <c r="E2397" s="33"/>
      <c r="F2397" s="32"/>
      <c r="G2397" s="32"/>
      <c r="H2397" s="32"/>
      <c r="I2397" s="32"/>
      <c r="J2397" s="32"/>
      <c r="K2397" s="32"/>
      <c r="L2397" s="32"/>
      <c r="M2397" s="32"/>
      <c r="N2397" s="32"/>
    </row>
    <row r="2398" spans="2:14">
      <c r="B2398" s="29"/>
      <c r="C2398" s="33"/>
      <c r="D2398" s="34"/>
      <c r="E2398" s="33"/>
      <c r="F2398" s="32"/>
      <c r="G2398" s="32"/>
      <c r="H2398" s="32"/>
      <c r="I2398" s="32"/>
      <c r="J2398" s="32"/>
      <c r="K2398" s="32"/>
      <c r="L2398" s="32"/>
      <c r="M2398" s="32"/>
      <c r="N2398" s="32"/>
    </row>
    <row r="2399" spans="2:14">
      <c r="B2399" s="29"/>
      <c r="C2399" s="33"/>
      <c r="D2399" s="34"/>
      <c r="E2399" s="33"/>
      <c r="F2399" s="32"/>
      <c r="G2399" s="32"/>
      <c r="H2399" s="32"/>
      <c r="I2399" s="32"/>
      <c r="J2399" s="32"/>
      <c r="K2399" s="32"/>
      <c r="L2399" s="32"/>
      <c r="M2399" s="32"/>
      <c r="N2399" s="32"/>
    </row>
    <row r="2400" spans="2:14">
      <c r="B2400" s="29"/>
      <c r="C2400" s="33"/>
      <c r="D2400" s="34"/>
      <c r="E2400" s="33"/>
      <c r="F2400" s="32"/>
      <c r="G2400" s="32"/>
      <c r="H2400" s="32"/>
      <c r="I2400" s="32"/>
      <c r="J2400" s="32"/>
      <c r="K2400" s="32"/>
      <c r="L2400" s="32"/>
      <c r="M2400" s="32"/>
      <c r="N2400" s="32"/>
    </row>
    <row r="2401" spans="2:14">
      <c r="B2401" s="29"/>
      <c r="C2401" s="33"/>
      <c r="D2401" s="34"/>
      <c r="E2401" s="33"/>
      <c r="F2401" s="32"/>
      <c r="G2401" s="32"/>
      <c r="H2401" s="32"/>
      <c r="I2401" s="32"/>
      <c r="J2401" s="32"/>
      <c r="K2401" s="32"/>
      <c r="L2401" s="32"/>
      <c r="M2401" s="32"/>
      <c r="N2401" s="32"/>
    </row>
    <row r="2402" spans="2:14">
      <c r="B2402" s="29"/>
      <c r="C2402" s="33"/>
      <c r="D2402" s="34"/>
      <c r="E2402" s="33"/>
      <c r="F2402" s="32"/>
      <c r="G2402" s="32"/>
      <c r="H2402" s="32"/>
      <c r="I2402" s="32"/>
      <c r="J2402" s="32"/>
      <c r="K2402" s="32"/>
      <c r="L2402" s="32"/>
      <c r="M2402" s="32"/>
      <c r="N2402" s="32"/>
    </row>
    <row r="2403" spans="2:14">
      <c r="B2403" s="29"/>
      <c r="C2403" s="33"/>
      <c r="D2403" s="34"/>
      <c r="E2403" s="33"/>
      <c r="F2403" s="32"/>
      <c r="G2403" s="32"/>
      <c r="H2403" s="32"/>
      <c r="I2403" s="32"/>
      <c r="J2403" s="32"/>
      <c r="K2403" s="32"/>
      <c r="L2403" s="32"/>
      <c r="M2403" s="32"/>
      <c r="N2403" s="32"/>
    </row>
    <row r="2404" spans="2:14">
      <c r="B2404" s="29"/>
      <c r="C2404" s="33"/>
      <c r="D2404" s="34"/>
      <c r="E2404" s="33"/>
      <c r="F2404" s="32"/>
      <c r="G2404" s="32"/>
      <c r="H2404" s="32"/>
      <c r="I2404" s="32"/>
      <c r="J2404" s="32"/>
      <c r="K2404" s="32"/>
      <c r="L2404" s="32"/>
      <c r="M2404" s="32"/>
      <c r="N2404" s="32"/>
    </row>
    <row r="2405" spans="2:14">
      <c r="B2405" s="29"/>
      <c r="C2405" s="33"/>
      <c r="D2405" s="34"/>
      <c r="E2405" s="33"/>
      <c r="F2405" s="32"/>
      <c r="G2405" s="32"/>
      <c r="H2405" s="32"/>
      <c r="I2405" s="32"/>
      <c r="J2405" s="32"/>
      <c r="K2405" s="32"/>
      <c r="L2405" s="32"/>
      <c r="M2405" s="32"/>
      <c r="N2405" s="32"/>
    </row>
    <row r="2406" spans="2:14">
      <c r="B2406" s="29"/>
      <c r="C2406" s="33"/>
      <c r="D2406" s="34"/>
      <c r="E2406" s="33"/>
      <c r="F2406" s="32"/>
      <c r="G2406" s="32"/>
      <c r="H2406" s="32"/>
      <c r="I2406" s="32"/>
      <c r="J2406" s="32"/>
      <c r="K2406" s="32"/>
      <c r="L2406" s="32"/>
      <c r="M2406" s="32"/>
      <c r="N2406" s="32"/>
    </row>
    <row r="2407" spans="2:14">
      <c r="B2407" s="29"/>
      <c r="C2407" s="33"/>
      <c r="D2407" s="34"/>
      <c r="E2407" s="33"/>
      <c r="F2407" s="32"/>
      <c r="G2407" s="32"/>
      <c r="H2407" s="32"/>
      <c r="I2407" s="32"/>
      <c r="J2407" s="32"/>
      <c r="K2407" s="32"/>
      <c r="L2407" s="32"/>
      <c r="M2407" s="32"/>
      <c r="N2407" s="32"/>
    </row>
    <row r="2408" spans="2:14">
      <c r="B2408" s="29"/>
      <c r="C2408" s="33"/>
      <c r="D2408" s="34"/>
      <c r="E2408" s="33"/>
      <c r="F2408" s="32"/>
      <c r="G2408" s="32"/>
      <c r="H2408" s="32"/>
      <c r="I2408" s="32"/>
      <c r="J2408" s="32"/>
      <c r="K2408" s="32"/>
      <c r="L2408" s="32"/>
      <c r="M2408" s="32"/>
      <c r="N2408" s="32"/>
    </row>
    <row r="2409" spans="2:14">
      <c r="B2409" s="29"/>
      <c r="C2409" s="33"/>
      <c r="D2409" s="34"/>
      <c r="E2409" s="33"/>
      <c r="F2409" s="32"/>
      <c r="G2409" s="32"/>
      <c r="H2409" s="32"/>
      <c r="I2409" s="32"/>
      <c r="J2409" s="32"/>
      <c r="K2409" s="32"/>
      <c r="L2409" s="32"/>
      <c r="M2409" s="32"/>
      <c r="N2409" s="32"/>
    </row>
    <row r="2410" spans="2:14">
      <c r="B2410" s="29"/>
      <c r="C2410" s="33"/>
      <c r="D2410" s="34"/>
      <c r="E2410" s="33"/>
      <c r="F2410" s="32"/>
      <c r="G2410" s="32"/>
      <c r="H2410" s="32"/>
      <c r="I2410" s="32"/>
      <c r="J2410" s="32"/>
      <c r="K2410" s="32"/>
      <c r="L2410" s="32"/>
      <c r="M2410" s="32"/>
      <c r="N2410" s="32"/>
    </row>
    <row r="2411" spans="2:14">
      <c r="B2411" s="29"/>
      <c r="C2411" s="33"/>
      <c r="D2411" s="34"/>
      <c r="E2411" s="33"/>
      <c r="F2411" s="32"/>
      <c r="G2411" s="32"/>
      <c r="H2411" s="32"/>
      <c r="I2411" s="32"/>
      <c r="J2411" s="32"/>
      <c r="K2411" s="32"/>
      <c r="L2411" s="32"/>
      <c r="M2411" s="32"/>
      <c r="N2411" s="32"/>
    </row>
    <row r="2412" spans="2:14">
      <c r="B2412" s="29"/>
      <c r="C2412" s="33"/>
      <c r="D2412" s="34"/>
      <c r="E2412" s="33"/>
      <c r="F2412" s="32"/>
      <c r="G2412" s="32"/>
      <c r="H2412" s="32"/>
      <c r="I2412" s="32"/>
      <c r="J2412" s="32"/>
      <c r="K2412" s="32"/>
      <c r="L2412" s="32"/>
      <c r="M2412" s="32"/>
      <c r="N2412" s="32"/>
    </row>
    <row r="2413" spans="2:14">
      <c r="B2413" s="29"/>
      <c r="C2413" s="33"/>
      <c r="D2413" s="34"/>
      <c r="E2413" s="33"/>
      <c r="F2413" s="32"/>
      <c r="G2413" s="32"/>
      <c r="H2413" s="32"/>
      <c r="I2413" s="32"/>
      <c r="J2413" s="32"/>
      <c r="K2413" s="32"/>
      <c r="L2413" s="32"/>
      <c r="M2413" s="32"/>
      <c r="N2413" s="32"/>
    </row>
    <row r="2414" spans="2:14">
      <c r="B2414" s="29"/>
      <c r="C2414" s="33"/>
      <c r="D2414" s="34"/>
      <c r="E2414" s="33"/>
      <c r="F2414" s="32"/>
      <c r="G2414" s="32"/>
      <c r="H2414" s="32"/>
      <c r="I2414" s="32"/>
      <c r="J2414" s="32"/>
      <c r="K2414" s="32"/>
      <c r="L2414" s="32"/>
      <c r="M2414" s="32"/>
      <c r="N2414" s="32"/>
    </row>
    <row r="2415" spans="2:14">
      <c r="B2415" s="29"/>
      <c r="C2415" s="33"/>
      <c r="D2415" s="34"/>
      <c r="E2415" s="33"/>
      <c r="F2415" s="32"/>
      <c r="G2415" s="32"/>
      <c r="H2415" s="32"/>
      <c r="I2415" s="32"/>
      <c r="J2415" s="32"/>
      <c r="K2415" s="32"/>
      <c r="L2415" s="32"/>
      <c r="M2415" s="32"/>
      <c r="N2415" s="32"/>
    </row>
    <row r="2416" spans="2:14">
      <c r="B2416" s="29"/>
      <c r="C2416" s="33"/>
      <c r="D2416" s="34"/>
      <c r="E2416" s="33"/>
      <c r="F2416" s="32"/>
      <c r="G2416" s="32"/>
      <c r="H2416" s="32"/>
      <c r="I2416" s="32"/>
      <c r="J2416" s="32"/>
      <c r="K2416" s="32"/>
      <c r="L2416" s="32"/>
      <c r="M2416" s="32"/>
      <c r="N2416" s="32"/>
    </row>
    <row r="2417" spans="2:14">
      <c r="B2417" s="29"/>
      <c r="C2417" s="33"/>
      <c r="D2417" s="34"/>
      <c r="E2417" s="33"/>
      <c r="F2417" s="32"/>
      <c r="G2417" s="32"/>
      <c r="H2417" s="32"/>
      <c r="I2417" s="32"/>
      <c r="J2417" s="32"/>
      <c r="K2417" s="32"/>
      <c r="L2417" s="32"/>
      <c r="M2417" s="32"/>
      <c r="N2417" s="32"/>
    </row>
    <row r="2418" spans="2:14">
      <c r="B2418" s="29"/>
      <c r="C2418" s="33"/>
      <c r="D2418" s="34"/>
      <c r="E2418" s="33"/>
      <c r="F2418" s="32"/>
      <c r="G2418" s="32"/>
      <c r="H2418" s="32"/>
      <c r="I2418" s="32"/>
      <c r="J2418" s="32"/>
      <c r="K2418" s="32"/>
      <c r="L2418" s="32"/>
      <c r="M2418" s="32"/>
      <c r="N2418" s="32"/>
    </row>
    <row r="2419" spans="2:14">
      <c r="B2419" s="29"/>
      <c r="C2419" s="33"/>
      <c r="D2419" s="34"/>
      <c r="E2419" s="33"/>
      <c r="F2419" s="32"/>
      <c r="G2419" s="32"/>
      <c r="H2419" s="32"/>
      <c r="I2419" s="32"/>
      <c r="J2419" s="32"/>
      <c r="K2419" s="32"/>
      <c r="L2419" s="32"/>
      <c r="M2419" s="32"/>
      <c r="N2419" s="32"/>
    </row>
    <row r="2420" spans="2:14">
      <c r="B2420" s="29"/>
      <c r="C2420" s="33"/>
      <c r="D2420" s="34"/>
      <c r="E2420" s="33"/>
      <c r="F2420" s="32"/>
      <c r="G2420" s="32"/>
      <c r="H2420" s="32"/>
      <c r="I2420" s="32"/>
      <c r="J2420" s="32"/>
      <c r="K2420" s="32"/>
      <c r="L2420" s="32"/>
      <c r="M2420" s="32"/>
      <c r="N2420" s="32"/>
    </row>
    <row r="2421" spans="2:14">
      <c r="B2421" s="29"/>
      <c r="C2421" s="33"/>
      <c r="D2421" s="34"/>
      <c r="E2421" s="33"/>
      <c r="F2421" s="32"/>
      <c r="G2421" s="32"/>
      <c r="H2421" s="32"/>
      <c r="I2421" s="32"/>
      <c r="J2421" s="32"/>
      <c r="K2421" s="32"/>
      <c r="L2421" s="32"/>
      <c r="M2421" s="32"/>
      <c r="N2421" s="32"/>
    </row>
    <row r="2422" spans="2:14">
      <c r="B2422" s="29"/>
      <c r="C2422" s="33"/>
      <c r="D2422" s="34"/>
      <c r="E2422" s="33"/>
      <c r="F2422" s="32"/>
      <c r="G2422" s="32"/>
      <c r="H2422" s="32"/>
      <c r="I2422" s="32"/>
      <c r="J2422" s="32"/>
      <c r="K2422" s="32"/>
      <c r="L2422" s="32"/>
      <c r="M2422" s="32"/>
      <c r="N2422" s="32"/>
    </row>
    <row r="2423" spans="2:14">
      <c r="B2423" s="29"/>
      <c r="C2423" s="33"/>
      <c r="D2423" s="34"/>
      <c r="E2423" s="33"/>
      <c r="F2423" s="32"/>
      <c r="G2423" s="32"/>
      <c r="H2423" s="32"/>
      <c r="I2423" s="32"/>
      <c r="J2423" s="32"/>
      <c r="K2423" s="32"/>
      <c r="L2423" s="32"/>
      <c r="M2423" s="32"/>
      <c r="N2423" s="32"/>
    </row>
    <row r="2424" spans="2:14">
      <c r="B2424" s="29"/>
      <c r="C2424" s="33"/>
      <c r="D2424" s="34"/>
      <c r="E2424" s="33"/>
      <c r="F2424" s="32"/>
      <c r="G2424" s="32"/>
      <c r="H2424" s="32"/>
      <c r="I2424" s="32"/>
      <c r="J2424" s="32"/>
      <c r="K2424" s="32"/>
      <c r="L2424" s="32"/>
      <c r="M2424" s="32"/>
      <c r="N2424" s="32"/>
    </row>
    <row r="2425" spans="2:14">
      <c r="B2425" s="29"/>
      <c r="C2425" s="33"/>
      <c r="D2425" s="34"/>
      <c r="E2425" s="33"/>
      <c r="F2425" s="32"/>
      <c r="G2425" s="32"/>
      <c r="H2425" s="32"/>
      <c r="I2425" s="32"/>
      <c r="J2425" s="32"/>
      <c r="K2425" s="32"/>
      <c r="L2425" s="32"/>
      <c r="M2425" s="32"/>
      <c r="N2425" s="32"/>
    </row>
    <row r="2426" spans="2:14">
      <c r="B2426" s="29"/>
      <c r="C2426" s="33"/>
      <c r="D2426" s="34"/>
      <c r="E2426" s="33"/>
      <c r="F2426" s="32"/>
      <c r="G2426" s="32"/>
      <c r="H2426" s="32"/>
      <c r="I2426" s="32"/>
      <c r="J2426" s="32"/>
      <c r="K2426" s="32"/>
      <c r="L2426" s="32"/>
      <c r="M2426" s="32"/>
      <c r="N2426" s="32"/>
    </row>
    <row r="2427" spans="2:14">
      <c r="B2427" s="29"/>
      <c r="C2427" s="33"/>
      <c r="D2427" s="34"/>
      <c r="E2427" s="33"/>
      <c r="F2427" s="32"/>
      <c r="G2427" s="32"/>
      <c r="H2427" s="32"/>
      <c r="I2427" s="32"/>
      <c r="J2427" s="32"/>
      <c r="K2427" s="32"/>
      <c r="L2427" s="32"/>
      <c r="M2427" s="32"/>
      <c r="N2427" s="32"/>
    </row>
    <row r="2428" spans="2:14">
      <c r="B2428" s="29"/>
      <c r="C2428" s="33"/>
      <c r="D2428" s="34"/>
      <c r="E2428" s="33"/>
      <c r="F2428" s="32"/>
      <c r="G2428" s="32"/>
      <c r="H2428" s="32"/>
      <c r="I2428" s="32"/>
      <c r="J2428" s="32"/>
      <c r="K2428" s="32"/>
      <c r="L2428" s="32"/>
      <c r="M2428" s="32"/>
      <c r="N2428" s="32"/>
    </row>
    <row r="2429" spans="2:14">
      <c r="B2429" s="29"/>
      <c r="C2429" s="33"/>
      <c r="D2429" s="34"/>
      <c r="E2429" s="33"/>
      <c r="F2429" s="32"/>
      <c r="G2429" s="32"/>
      <c r="H2429" s="32"/>
      <c r="I2429" s="32"/>
      <c r="J2429" s="32"/>
      <c r="K2429" s="32"/>
      <c r="L2429" s="32"/>
      <c r="M2429" s="32"/>
      <c r="N2429" s="32"/>
    </row>
    <row r="2430" spans="2:14">
      <c r="B2430" s="29"/>
      <c r="C2430" s="33"/>
      <c r="D2430" s="34"/>
      <c r="E2430" s="33"/>
      <c r="F2430" s="32"/>
      <c r="G2430" s="32"/>
      <c r="H2430" s="32"/>
      <c r="I2430" s="32"/>
      <c r="J2430" s="32"/>
      <c r="K2430" s="32"/>
      <c r="L2430" s="32"/>
      <c r="M2430" s="32"/>
      <c r="N2430" s="32"/>
    </row>
    <row r="2431" spans="2:14">
      <c r="B2431" s="29"/>
      <c r="C2431" s="33"/>
      <c r="D2431" s="34"/>
      <c r="E2431" s="33"/>
      <c r="F2431" s="32"/>
      <c r="G2431" s="32"/>
      <c r="H2431" s="32"/>
      <c r="I2431" s="32"/>
      <c r="J2431" s="32"/>
      <c r="K2431" s="32"/>
      <c r="L2431" s="32"/>
      <c r="M2431" s="32"/>
      <c r="N2431" s="32"/>
    </row>
    <row r="2432" spans="2:14">
      <c r="B2432" s="29"/>
      <c r="C2432" s="33"/>
      <c r="D2432" s="34"/>
      <c r="E2432" s="33"/>
      <c r="F2432" s="32"/>
      <c r="G2432" s="32"/>
      <c r="H2432" s="32"/>
      <c r="I2432" s="32"/>
      <c r="J2432" s="32"/>
      <c r="K2432" s="32"/>
      <c r="L2432" s="32"/>
      <c r="M2432" s="32"/>
      <c r="N2432" s="32"/>
    </row>
    <row r="2433" spans="2:14">
      <c r="B2433" s="29"/>
      <c r="C2433" s="33"/>
      <c r="D2433" s="34"/>
      <c r="E2433" s="33"/>
      <c r="F2433" s="32"/>
      <c r="G2433" s="32"/>
      <c r="H2433" s="32"/>
      <c r="I2433" s="32"/>
      <c r="J2433" s="32"/>
      <c r="K2433" s="32"/>
      <c r="L2433" s="32"/>
      <c r="M2433" s="32"/>
      <c r="N2433" s="32"/>
    </row>
    <row r="2434" spans="2:14">
      <c r="B2434" s="29"/>
      <c r="C2434" s="33"/>
      <c r="D2434" s="34"/>
      <c r="E2434" s="33"/>
      <c r="F2434" s="32"/>
      <c r="G2434" s="32"/>
      <c r="H2434" s="32"/>
      <c r="I2434" s="32"/>
      <c r="J2434" s="32"/>
      <c r="K2434" s="32"/>
      <c r="L2434" s="32"/>
      <c r="M2434" s="32"/>
      <c r="N2434" s="32"/>
    </row>
    <row r="2435" spans="2:14">
      <c r="B2435" s="29"/>
      <c r="C2435" s="33"/>
      <c r="D2435" s="34"/>
      <c r="E2435" s="33"/>
      <c r="F2435" s="32"/>
      <c r="G2435" s="32"/>
      <c r="H2435" s="32"/>
      <c r="I2435" s="32"/>
      <c r="J2435" s="32"/>
      <c r="K2435" s="32"/>
      <c r="L2435" s="32"/>
      <c r="M2435" s="32"/>
      <c r="N2435" s="32"/>
    </row>
    <row r="2436" spans="2:14">
      <c r="B2436" s="29"/>
      <c r="C2436" s="33"/>
      <c r="D2436" s="34"/>
      <c r="E2436" s="33"/>
      <c r="F2436" s="32"/>
      <c r="G2436" s="32"/>
      <c r="H2436" s="32"/>
      <c r="I2436" s="32"/>
      <c r="J2436" s="32"/>
      <c r="K2436" s="32"/>
      <c r="L2436" s="32"/>
      <c r="M2436" s="32"/>
      <c r="N2436" s="32"/>
    </row>
    <row r="2437" spans="2:14">
      <c r="B2437" s="29"/>
      <c r="C2437" s="33"/>
      <c r="D2437" s="34"/>
      <c r="E2437" s="33"/>
      <c r="F2437" s="32"/>
      <c r="G2437" s="32"/>
      <c r="H2437" s="32"/>
      <c r="I2437" s="32"/>
      <c r="J2437" s="32"/>
      <c r="K2437" s="32"/>
      <c r="L2437" s="32"/>
      <c r="M2437" s="32"/>
      <c r="N2437" s="32"/>
    </row>
    <row r="2438" spans="2:14">
      <c r="B2438" s="29"/>
      <c r="C2438" s="33"/>
      <c r="D2438" s="34"/>
      <c r="E2438" s="33"/>
      <c r="F2438" s="32"/>
      <c r="G2438" s="32"/>
      <c r="H2438" s="32"/>
      <c r="I2438" s="32"/>
      <c r="J2438" s="32"/>
      <c r="K2438" s="32"/>
      <c r="L2438" s="32"/>
      <c r="M2438" s="32"/>
      <c r="N2438" s="32"/>
    </row>
    <row r="2439" spans="2:14">
      <c r="B2439" s="29"/>
      <c r="C2439" s="33"/>
      <c r="D2439" s="34"/>
      <c r="E2439" s="33"/>
      <c r="F2439" s="32"/>
      <c r="G2439" s="32"/>
      <c r="H2439" s="32"/>
      <c r="I2439" s="32"/>
      <c r="J2439" s="32"/>
      <c r="K2439" s="32"/>
      <c r="L2439" s="32"/>
      <c r="M2439" s="32"/>
      <c r="N2439" s="32"/>
    </row>
    <row r="2440" spans="2:14">
      <c r="B2440" s="29"/>
      <c r="C2440" s="33"/>
      <c r="D2440" s="34"/>
      <c r="E2440" s="33"/>
      <c r="F2440" s="32"/>
      <c r="G2440" s="32"/>
      <c r="H2440" s="32"/>
      <c r="I2440" s="32"/>
      <c r="J2440" s="32"/>
      <c r="K2440" s="32"/>
      <c r="L2440" s="32"/>
      <c r="M2440" s="32"/>
      <c r="N2440" s="32"/>
    </row>
    <row r="2441" spans="2:14">
      <c r="B2441" s="29"/>
      <c r="C2441" s="33"/>
      <c r="D2441" s="34"/>
      <c r="E2441" s="33"/>
      <c r="F2441" s="32"/>
      <c r="G2441" s="32"/>
      <c r="H2441" s="32"/>
      <c r="I2441" s="32"/>
      <c r="J2441" s="32"/>
      <c r="K2441" s="32"/>
      <c r="L2441" s="32"/>
      <c r="M2441" s="32"/>
      <c r="N2441" s="32"/>
    </row>
    <row r="2442" spans="2:14">
      <c r="B2442" s="29"/>
      <c r="C2442" s="33"/>
      <c r="D2442" s="34"/>
      <c r="E2442" s="33"/>
      <c r="F2442" s="32"/>
      <c r="G2442" s="32"/>
      <c r="H2442" s="32"/>
      <c r="I2442" s="32"/>
      <c r="J2442" s="32"/>
      <c r="K2442" s="32"/>
      <c r="L2442" s="32"/>
      <c r="M2442" s="32"/>
      <c r="N2442" s="32"/>
    </row>
    <row r="2443" spans="2:14">
      <c r="B2443" s="29"/>
      <c r="C2443" s="33"/>
      <c r="D2443" s="34"/>
      <c r="E2443" s="33"/>
      <c r="F2443" s="32"/>
      <c r="G2443" s="32"/>
      <c r="H2443" s="32"/>
      <c r="I2443" s="32"/>
      <c r="J2443" s="32"/>
      <c r="K2443" s="32"/>
      <c r="L2443" s="32"/>
      <c r="M2443" s="32"/>
      <c r="N2443" s="32"/>
    </row>
    <row r="2444" spans="2:14">
      <c r="B2444" s="29"/>
      <c r="C2444" s="33"/>
      <c r="D2444" s="34"/>
      <c r="E2444" s="33"/>
      <c r="F2444" s="32"/>
      <c r="G2444" s="32"/>
      <c r="H2444" s="32"/>
      <c r="I2444" s="32"/>
      <c r="J2444" s="32"/>
      <c r="K2444" s="32"/>
      <c r="L2444" s="32"/>
      <c r="M2444" s="32"/>
      <c r="N2444" s="32"/>
    </row>
    <row r="2445" spans="2:14">
      <c r="B2445" s="29"/>
      <c r="C2445" s="33"/>
      <c r="D2445" s="34"/>
      <c r="E2445" s="33"/>
      <c r="F2445" s="32"/>
      <c r="G2445" s="32"/>
      <c r="H2445" s="32"/>
      <c r="I2445" s="32"/>
      <c r="J2445" s="32"/>
      <c r="K2445" s="32"/>
      <c r="L2445" s="32"/>
      <c r="M2445" s="32"/>
      <c r="N2445" s="32"/>
    </row>
    <row r="2446" spans="2:14">
      <c r="B2446" s="29"/>
      <c r="C2446" s="33"/>
      <c r="D2446" s="34"/>
      <c r="E2446" s="33"/>
      <c r="F2446" s="32"/>
      <c r="G2446" s="32"/>
      <c r="H2446" s="32"/>
      <c r="I2446" s="32"/>
      <c r="J2446" s="32"/>
      <c r="K2446" s="32"/>
      <c r="L2446" s="32"/>
      <c r="M2446" s="32"/>
      <c r="N2446" s="32"/>
    </row>
    <row r="2447" spans="2:14">
      <c r="B2447" s="29"/>
      <c r="C2447" s="33"/>
      <c r="D2447" s="34"/>
      <c r="E2447" s="33"/>
      <c r="F2447" s="32"/>
      <c r="G2447" s="32"/>
      <c r="H2447" s="32"/>
      <c r="I2447" s="32"/>
      <c r="J2447" s="32"/>
      <c r="K2447" s="32"/>
      <c r="L2447" s="32"/>
      <c r="M2447" s="32"/>
      <c r="N2447" s="32"/>
    </row>
    <row r="2448" spans="2:14">
      <c r="B2448" s="29"/>
      <c r="C2448" s="33"/>
      <c r="D2448" s="34"/>
      <c r="E2448" s="33"/>
      <c r="F2448" s="32"/>
      <c r="G2448" s="32"/>
      <c r="H2448" s="32"/>
      <c r="I2448" s="32"/>
      <c r="J2448" s="32"/>
      <c r="K2448" s="32"/>
      <c r="L2448" s="32"/>
      <c r="M2448" s="32"/>
      <c r="N2448" s="32"/>
    </row>
    <row r="2449" spans="2:14">
      <c r="B2449" s="29"/>
      <c r="C2449" s="33"/>
      <c r="D2449" s="34"/>
      <c r="E2449" s="33"/>
      <c r="F2449" s="32"/>
      <c r="G2449" s="32"/>
      <c r="H2449" s="32"/>
      <c r="I2449" s="32"/>
      <c r="J2449" s="32"/>
      <c r="K2449" s="32"/>
      <c r="L2449" s="32"/>
      <c r="M2449" s="32"/>
      <c r="N2449" s="32"/>
    </row>
    <row r="2450" spans="2:14">
      <c r="B2450" s="29"/>
      <c r="C2450" s="33"/>
      <c r="D2450" s="34"/>
      <c r="E2450" s="33"/>
      <c r="F2450" s="32"/>
      <c r="G2450" s="32"/>
      <c r="H2450" s="32"/>
      <c r="I2450" s="32"/>
      <c r="J2450" s="32"/>
      <c r="K2450" s="32"/>
      <c r="L2450" s="32"/>
      <c r="M2450" s="32"/>
      <c r="N2450" s="32"/>
    </row>
    <row r="2451" spans="2:14">
      <c r="B2451" s="29"/>
      <c r="C2451" s="33"/>
      <c r="D2451" s="34"/>
      <c r="E2451" s="33"/>
      <c r="F2451" s="32"/>
      <c r="G2451" s="32"/>
      <c r="H2451" s="32"/>
      <c r="I2451" s="32"/>
      <c r="J2451" s="32"/>
      <c r="K2451" s="32"/>
      <c r="L2451" s="32"/>
      <c r="M2451" s="32"/>
      <c r="N2451" s="32"/>
    </row>
    <row r="2452" spans="2:14">
      <c r="B2452" s="29"/>
      <c r="C2452" s="33"/>
      <c r="D2452" s="34"/>
      <c r="E2452" s="33"/>
      <c r="F2452" s="32"/>
      <c r="G2452" s="32"/>
      <c r="H2452" s="32"/>
      <c r="I2452" s="32"/>
      <c r="J2452" s="32"/>
      <c r="K2452" s="32"/>
      <c r="L2452" s="32"/>
      <c r="M2452" s="32"/>
      <c r="N2452" s="32"/>
    </row>
    <row r="2453" spans="2:14">
      <c r="B2453" s="29"/>
      <c r="C2453" s="33"/>
      <c r="D2453" s="34"/>
      <c r="E2453" s="33"/>
      <c r="F2453" s="32"/>
      <c r="G2453" s="32"/>
      <c r="H2453" s="32"/>
      <c r="I2453" s="32"/>
      <c r="J2453" s="32"/>
      <c r="K2453" s="32"/>
      <c r="L2453" s="32"/>
      <c r="M2453" s="32"/>
      <c r="N2453" s="32"/>
    </row>
    <row r="2454" spans="2:14">
      <c r="B2454" s="29"/>
      <c r="C2454" s="33"/>
      <c r="D2454" s="34"/>
      <c r="E2454" s="33"/>
      <c r="F2454" s="32"/>
      <c r="G2454" s="32"/>
      <c r="H2454" s="32"/>
      <c r="I2454" s="32"/>
      <c r="J2454" s="32"/>
      <c r="K2454" s="32"/>
      <c r="L2454" s="32"/>
      <c r="M2454" s="32"/>
      <c r="N2454" s="32"/>
    </row>
    <row r="2455" spans="2:14">
      <c r="B2455" s="29"/>
      <c r="C2455" s="33"/>
      <c r="D2455" s="34"/>
      <c r="E2455" s="33"/>
      <c r="F2455" s="32"/>
      <c r="G2455" s="32"/>
      <c r="H2455" s="32"/>
      <c r="I2455" s="32"/>
      <c r="J2455" s="32"/>
      <c r="K2455" s="32"/>
      <c r="L2455" s="32"/>
      <c r="M2455" s="32"/>
      <c r="N2455" s="32"/>
    </row>
    <row r="2456" spans="2:14">
      <c r="B2456" s="29"/>
      <c r="C2456" s="33"/>
      <c r="D2456" s="34"/>
      <c r="E2456" s="33"/>
      <c r="F2456" s="32"/>
      <c r="G2456" s="32"/>
      <c r="H2456" s="32"/>
      <c r="I2456" s="32"/>
      <c r="J2456" s="32"/>
      <c r="K2456" s="32"/>
      <c r="L2456" s="32"/>
      <c r="M2456" s="32"/>
      <c r="N2456" s="32"/>
    </row>
    <row r="2457" spans="2:14">
      <c r="B2457" s="29"/>
      <c r="C2457" s="33"/>
      <c r="D2457" s="34"/>
      <c r="E2457" s="33"/>
      <c r="F2457" s="32"/>
      <c r="G2457" s="32"/>
      <c r="H2457" s="32"/>
      <c r="I2457" s="32"/>
      <c r="J2457" s="32"/>
      <c r="K2457" s="32"/>
      <c r="L2457" s="32"/>
      <c r="M2457" s="32"/>
      <c r="N2457" s="32"/>
    </row>
    <row r="2458" spans="2:14">
      <c r="B2458" s="29"/>
      <c r="C2458" s="33"/>
      <c r="D2458" s="34"/>
      <c r="E2458" s="33"/>
      <c r="F2458" s="32"/>
      <c r="G2458" s="32"/>
      <c r="H2458" s="32"/>
      <c r="I2458" s="32"/>
      <c r="J2458" s="32"/>
      <c r="K2458" s="32"/>
      <c r="L2458" s="32"/>
      <c r="M2458" s="32"/>
      <c r="N2458" s="32"/>
    </row>
    <row r="2459" spans="2:14">
      <c r="B2459" s="29"/>
      <c r="C2459" s="33"/>
      <c r="D2459" s="34"/>
      <c r="E2459" s="33"/>
      <c r="F2459" s="32"/>
      <c r="G2459" s="32"/>
      <c r="H2459" s="32"/>
      <c r="I2459" s="32"/>
      <c r="J2459" s="32"/>
      <c r="K2459" s="32"/>
      <c r="L2459" s="32"/>
      <c r="M2459" s="32"/>
      <c r="N2459" s="32"/>
    </row>
    <row r="2460" spans="2:14">
      <c r="B2460" s="29"/>
      <c r="C2460" s="33"/>
      <c r="D2460" s="34"/>
      <c r="E2460" s="33"/>
      <c r="F2460" s="32"/>
      <c r="G2460" s="32"/>
      <c r="H2460" s="32"/>
      <c r="I2460" s="32"/>
      <c r="J2460" s="32"/>
      <c r="K2460" s="32"/>
      <c r="L2460" s="32"/>
      <c r="M2460" s="32"/>
      <c r="N2460" s="32"/>
    </row>
    <row r="2461" spans="2:14">
      <c r="B2461" s="29"/>
      <c r="C2461" s="33"/>
      <c r="D2461" s="34"/>
      <c r="E2461" s="33"/>
      <c r="F2461" s="32"/>
      <c r="G2461" s="32"/>
      <c r="H2461" s="32"/>
      <c r="I2461" s="32"/>
      <c r="J2461" s="32"/>
      <c r="K2461" s="32"/>
      <c r="L2461" s="32"/>
      <c r="M2461" s="32"/>
      <c r="N2461" s="32"/>
    </row>
    <row r="2462" spans="2:14">
      <c r="B2462" s="29"/>
      <c r="C2462" s="33"/>
      <c r="D2462" s="34"/>
      <c r="E2462" s="33"/>
      <c r="F2462" s="32"/>
      <c r="G2462" s="32"/>
      <c r="H2462" s="32"/>
      <c r="I2462" s="32"/>
      <c r="J2462" s="32"/>
      <c r="K2462" s="32"/>
      <c r="L2462" s="32"/>
      <c r="M2462" s="32"/>
      <c r="N2462" s="32"/>
    </row>
    <row r="2463" spans="2:14">
      <c r="B2463" s="29"/>
      <c r="C2463" s="33"/>
      <c r="D2463" s="34"/>
      <c r="E2463" s="33"/>
      <c r="F2463" s="32"/>
      <c r="G2463" s="32"/>
      <c r="H2463" s="32"/>
      <c r="I2463" s="32"/>
      <c r="J2463" s="32"/>
      <c r="K2463" s="32"/>
      <c r="L2463" s="32"/>
      <c r="M2463" s="32"/>
      <c r="N2463" s="32"/>
    </row>
    <row r="2464" spans="2:14">
      <c r="B2464" s="29"/>
      <c r="C2464" s="33"/>
      <c r="D2464" s="34"/>
      <c r="E2464" s="33"/>
      <c r="F2464" s="32"/>
      <c r="G2464" s="32"/>
      <c r="H2464" s="32"/>
      <c r="I2464" s="32"/>
      <c r="J2464" s="32"/>
      <c r="K2464" s="32"/>
      <c r="L2464" s="32"/>
      <c r="M2464" s="32"/>
      <c r="N2464" s="32"/>
    </row>
    <row r="2465" spans="2:14">
      <c r="B2465" s="29"/>
      <c r="C2465" s="33"/>
      <c r="D2465" s="34"/>
      <c r="E2465" s="33"/>
      <c r="F2465" s="32"/>
      <c r="G2465" s="32"/>
      <c r="H2465" s="32"/>
      <c r="I2465" s="32"/>
      <c r="J2465" s="32"/>
      <c r="K2465" s="32"/>
      <c r="L2465" s="32"/>
      <c r="M2465" s="32"/>
      <c r="N2465" s="32"/>
    </row>
    <row r="2466" spans="2:14">
      <c r="B2466" s="29"/>
      <c r="C2466" s="33"/>
      <c r="D2466" s="34"/>
      <c r="E2466" s="33"/>
      <c r="F2466" s="32"/>
      <c r="G2466" s="32"/>
      <c r="H2466" s="32"/>
      <c r="I2466" s="32"/>
      <c r="J2466" s="32"/>
      <c r="K2466" s="32"/>
      <c r="L2466" s="32"/>
      <c r="M2466" s="32"/>
      <c r="N2466" s="32"/>
    </row>
    <row r="2467" spans="2:14">
      <c r="B2467" s="29"/>
      <c r="C2467" s="33"/>
      <c r="D2467" s="34"/>
      <c r="E2467" s="33"/>
      <c r="F2467" s="32"/>
      <c r="G2467" s="32"/>
      <c r="H2467" s="32"/>
      <c r="I2467" s="32"/>
      <c r="J2467" s="32"/>
      <c r="K2467" s="32"/>
      <c r="L2467" s="32"/>
      <c r="M2467" s="32"/>
      <c r="N2467" s="32"/>
    </row>
    <row r="2468" spans="2:14">
      <c r="B2468" s="29"/>
      <c r="C2468" s="33"/>
      <c r="D2468" s="34"/>
      <c r="E2468" s="33"/>
      <c r="F2468" s="32"/>
      <c r="G2468" s="32"/>
      <c r="H2468" s="32"/>
      <c r="I2468" s="32"/>
      <c r="J2468" s="32"/>
      <c r="K2468" s="32"/>
      <c r="L2468" s="32"/>
      <c r="M2468" s="32"/>
      <c r="N2468" s="32"/>
    </row>
    <row r="2469" spans="2:14">
      <c r="B2469" s="29"/>
      <c r="C2469" s="33"/>
      <c r="D2469" s="34"/>
      <c r="E2469" s="33"/>
      <c r="F2469" s="32"/>
      <c r="G2469" s="32"/>
      <c r="H2469" s="32"/>
      <c r="I2469" s="32"/>
      <c r="J2469" s="32"/>
      <c r="K2469" s="32"/>
      <c r="L2469" s="32"/>
      <c r="M2469" s="32"/>
      <c r="N2469" s="32"/>
    </row>
    <row r="2470" spans="2:14">
      <c r="B2470" s="29"/>
      <c r="C2470" s="33"/>
      <c r="D2470" s="34"/>
      <c r="E2470" s="33"/>
      <c r="F2470" s="32"/>
      <c r="G2470" s="32"/>
      <c r="H2470" s="32"/>
      <c r="I2470" s="32"/>
      <c r="J2470" s="32"/>
      <c r="K2470" s="32"/>
      <c r="L2470" s="32"/>
      <c r="M2470" s="32"/>
      <c r="N2470" s="32"/>
    </row>
    <row r="2471" spans="2:14">
      <c r="B2471" s="29"/>
      <c r="C2471" s="33"/>
      <c r="D2471" s="34"/>
      <c r="E2471" s="33"/>
      <c r="F2471" s="32"/>
      <c r="G2471" s="32"/>
      <c r="H2471" s="32"/>
      <c r="I2471" s="32"/>
      <c r="J2471" s="32"/>
      <c r="K2471" s="32"/>
      <c r="L2471" s="32"/>
      <c r="M2471" s="32"/>
      <c r="N2471" s="32"/>
    </row>
    <row r="2472" spans="2:14">
      <c r="B2472" s="29"/>
      <c r="C2472" s="33"/>
      <c r="D2472" s="34"/>
      <c r="E2472" s="33"/>
      <c r="F2472" s="32"/>
      <c r="G2472" s="32"/>
      <c r="H2472" s="32"/>
      <c r="I2472" s="32"/>
      <c r="J2472" s="32"/>
      <c r="K2472" s="32"/>
      <c r="L2472" s="32"/>
      <c r="M2472" s="32"/>
      <c r="N2472" s="32"/>
    </row>
    <row r="2473" spans="2:14">
      <c r="B2473" s="29"/>
      <c r="C2473" s="33"/>
      <c r="D2473" s="34"/>
      <c r="E2473" s="33"/>
      <c r="F2473" s="32"/>
      <c r="G2473" s="32"/>
      <c r="H2473" s="32"/>
      <c r="I2473" s="32"/>
      <c r="J2473" s="32"/>
      <c r="K2473" s="32"/>
      <c r="L2473" s="32"/>
      <c r="M2473" s="32"/>
      <c r="N2473" s="32"/>
    </row>
    <row r="2474" spans="2:14">
      <c r="B2474" s="29"/>
      <c r="C2474" s="33"/>
      <c r="D2474" s="34"/>
      <c r="E2474" s="33"/>
      <c r="F2474" s="32"/>
      <c r="G2474" s="32"/>
      <c r="H2474" s="32"/>
      <c r="I2474" s="32"/>
      <c r="J2474" s="32"/>
      <c r="K2474" s="32"/>
      <c r="L2474" s="32"/>
      <c r="M2474" s="32"/>
      <c r="N2474" s="32"/>
    </row>
    <row r="2475" spans="2:14">
      <c r="B2475" s="29"/>
      <c r="C2475" s="33"/>
      <c r="D2475" s="34"/>
      <c r="E2475" s="33"/>
      <c r="F2475" s="32"/>
      <c r="G2475" s="32"/>
      <c r="H2475" s="32"/>
      <c r="I2475" s="32"/>
      <c r="J2475" s="32"/>
      <c r="K2475" s="32"/>
      <c r="L2475" s="32"/>
      <c r="M2475" s="32"/>
      <c r="N2475" s="32"/>
    </row>
    <row r="2476" spans="2:14">
      <c r="B2476" s="29"/>
      <c r="C2476" s="33"/>
      <c r="D2476" s="34"/>
      <c r="E2476" s="33"/>
      <c r="F2476" s="32"/>
      <c r="G2476" s="32"/>
      <c r="H2476" s="32"/>
      <c r="I2476" s="32"/>
      <c r="J2476" s="32"/>
      <c r="K2476" s="32"/>
      <c r="L2476" s="32"/>
      <c r="M2476" s="32"/>
      <c r="N2476" s="32"/>
    </row>
    <row r="2477" spans="2:14">
      <c r="B2477" s="29"/>
      <c r="C2477" s="33"/>
      <c r="D2477" s="34"/>
      <c r="E2477" s="33"/>
      <c r="F2477" s="32"/>
      <c r="G2477" s="32"/>
      <c r="H2477" s="32"/>
      <c r="I2477" s="32"/>
      <c r="J2477" s="32"/>
      <c r="K2477" s="32"/>
      <c r="L2477" s="32"/>
      <c r="M2477" s="32"/>
      <c r="N2477" s="32"/>
    </row>
    <row r="2478" spans="2:14">
      <c r="B2478" s="29"/>
      <c r="C2478" s="33"/>
      <c r="D2478" s="34"/>
      <c r="E2478" s="33"/>
      <c r="F2478" s="32"/>
      <c r="G2478" s="32"/>
      <c r="H2478" s="32"/>
      <c r="I2478" s="32"/>
      <c r="J2478" s="32"/>
      <c r="K2478" s="32"/>
      <c r="L2478" s="32"/>
      <c r="M2478" s="32"/>
      <c r="N2478" s="32"/>
    </row>
    <row r="2479" spans="2:14">
      <c r="B2479" s="29"/>
      <c r="C2479" s="33"/>
      <c r="D2479" s="34"/>
      <c r="E2479" s="33"/>
      <c r="F2479" s="32"/>
      <c r="G2479" s="32"/>
      <c r="H2479" s="32"/>
      <c r="I2479" s="32"/>
      <c r="J2479" s="32"/>
      <c r="K2479" s="32"/>
      <c r="L2479" s="32"/>
      <c r="M2479" s="32"/>
      <c r="N2479" s="32"/>
    </row>
    <row r="2480" spans="2:14">
      <c r="B2480" s="29"/>
      <c r="C2480" s="33"/>
      <c r="D2480" s="34"/>
      <c r="E2480" s="33"/>
      <c r="F2480" s="32"/>
      <c r="G2480" s="32"/>
      <c r="H2480" s="32"/>
      <c r="I2480" s="32"/>
      <c r="J2480" s="32"/>
      <c r="K2480" s="32"/>
      <c r="L2480" s="32"/>
      <c r="M2480" s="32"/>
      <c r="N2480" s="32"/>
    </row>
    <row r="2481" spans="2:14">
      <c r="B2481" s="29"/>
      <c r="C2481" s="33"/>
      <c r="D2481" s="34"/>
      <c r="E2481" s="33"/>
      <c r="F2481" s="32"/>
      <c r="G2481" s="32"/>
      <c r="H2481" s="32"/>
      <c r="I2481" s="32"/>
      <c r="J2481" s="32"/>
      <c r="K2481" s="32"/>
      <c r="L2481" s="32"/>
      <c r="M2481" s="32"/>
      <c r="N2481" s="32"/>
    </row>
    <row r="2482" spans="2:14">
      <c r="B2482" s="29"/>
      <c r="C2482" s="33"/>
      <c r="D2482" s="34"/>
      <c r="E2482" s="33"/>
      <c r="F2482" s="32"/>
      <c r="G2482" s="32"/>
      <c r="H2482" s="32"/>
      <c r="I2482" s="32"/>
      <c r="J2482" s="32"/>
      <c r="K2482" s="32"/>
      <c r="L2482" s="32"/>
      <c r="M2482" s="32"/>
      <c r="N2482" s="32"/>
    </row>
    <row r="2483" spans="2:14">
      <c r="B2483" s="29"/>
      <c r="C2483" s="33"/>
      <c r="D2483" s="34"/>
      <c r="E2483" s="33"/>
      <c r="F2483" s="32"/>
      <c r="G2483" s="32"/>
      <c r="H2483" s="32"/>
      <c r="I2483" s="32"/>
      <c r="J2483" s="32"/>
      <c r="K2483" s="32"/>
      <c r="L2483" s="32"/>
      <c r="M2483" s="32"/>
      <c r="N2483" s="32"/>
    </row>
    <row r="2484" spans="2:14">
      <c r="B2484" s="29"/>
      <c r="C2484" s="33"/>
      <c r="D2484" s="34"/>
      <c r="E2484" s="33"/>
      <c r="F2484" s="32"/>
      <c r="G2484" s="32"/>
      <c r="H2484" s="32"/>
      <c r="I2484" s="32"/>
      <c r="J2484" s="32"/>
      <c r="K2484" s="32"/>
      <c r="L2484" s="32"/>
      <c r="M2484" s="32"/>
      <c r="N2484" s="32"/>
    </row>
    <row r="2485" spans="2:14">
      <c r="B2485" s="29"/>
      <c r="C2485" s="33"/>
      <c r="D2485" s="34"/>
      <c r="E2485" s="33"/>
      <c r="F2485" s="32"/>
      <c r="G2485" s="32"/>
      <c r="H2485" s="32"/>
      <c r="I2485" s="32"/>
      <c r="J2485" s="32"/>
      <c r="K2485" s="32"/>
      <c r="L2485" s="32"/>
      <c r="M2485" s="32"/>
      <c r="N2485" s="32"/>
    </row>
    <row r="2486" spans="2:14">
      <c r="B2486" s="29"/>
      <c r="C2486" s="33"/>
      <c r="D2486" s="34"/>
      <c r="E2486" s="33"/>
      <c r="F2486" s="32"/>
      <c r="G2486" s="32"/>
      <c r="H2486" s="32"/>
      <c r="I2486" s="32"/>
      <c r="J2486" s="32"/>
      <c r="K2486" s="32"/>
      <c r="L2486" s="32"/>
      <c r="M2486" s="32"/>
      <c r="N2486" s="32"/>
    </row>
    <row r="2487" spans="2:14">
      <c r="B2487" s="29"/>
      <c r="C2487" s="33"/>
      <c r="D2487" s="34"/>
      <c r="E2487" s="33"/>
      <c r="F2487" s="32"/>
      <c r="G2487" s="32"/>
      <c r="H2487" s="32"/>
      <c r="I2487" s="32"/>
      <c r="J2487" s="32"/>
      <c r="K2487" s="32"/>
      <c r="L2487" s="32"/>
      <c r="M2487" s="32"/>
      <c r="N2487" s="32"/>
    </row>
    <row r="2488" spans="2:14">
      <c r="B2488" s="29"/>
      <c r="C2488" s="33"/>
      <c r="D2488" s="34"/>
      <c r="E2488" s="33"/>
      <c r="F2488" s="32"/>
      <c r="G2488" s="32"/>
      <c r="H2488" s="32"/>
      <c r="I2488" s="32"/>
      <c r="J2488" s="32"/>
      <c r="K2488" s="32"/>
      <c r="L2488" s="32"/>
      <c r="M2488" s="32"/>
      <c r="N2488" s="32"/>
    </row>
    <row r="2489" spans="2:14">
      <c r="B2489" s="29"/>
      <c r="C2489" s="33"/>
      <c r="D2489" s="34"/>
      <c r="E2489" s="33"/>
      <c r="F2489" s="32"/>
      <c r="G2489" s="32"/>
      <c r="H2489" s="32"/>
      <c r="I2489" s="32"/>
      <c r="J2489" s="32"/>
      <c r="K2489" s="32"/>
      <c r="L2489" s="32"/>
      <c r="M2489" s="32"/>
      <c r="N2489" s="32"/>
    </row>
    <row r="2490" spans="2:14">
      <c r="B2490" s="29"/>
      <c r="C2490" s="33"/>
      <c r="D2490" s="34"/>
      <c r="E2490" s="33"/>
      <c r="F2490" s="32"/>
      <c r="G2490" s="32"/>
      <c r="H2490" s="32"/>
      <c r="I2490" s="32"/>
      <c r="J2490" s="32"/>
      <c r="K2490" s="32"/>
      <c r="L2490" s="32"/>
      <c r="M2490" s="32"/>
      <c r="N2490" s="32"/>
    </row>
    <row r="2491" spans="2:14">
      <c r="B2491" s="29"/>
      <c r="C2491" s="33"/>
      <c r="D2491" s="34"/>
      <c r="E2491" s="33"/>
      <c r="F2491" s="32"/>
      <c r="G2491" s="32"/>
      <c r="H2491" s="32"/>
      <c r="I2491" s="32"/>
      <c r="J2491" s="32"/>
      <c r="K2491" s="32"/>
      <c r="L2491" s="32"/>
      <c r="M2491" s="32"/>
      <c r="N2491" s="32"/>
    </row>
    <row r="2492" spans="2:14">
      <c r="B2492" s="29"/>
      <c r="C2492" s="33"/>
      <c r="D2492" s="34"/>
      <c r="E2492" s="33"/>
      <c r="F2492" s="32"/>
      <c r="G2492" s="32"/>
      <c r="H2492" s="32"/>
      <c r="I2492" s="32"/>
      <c r="J2492" s="32"/>
      <c r="K2492" s="32"/>
      <c r="L2492" s="32"/>
      <c r="M2492" s="32"/>
      <c r="N2492" s="32"/>
    </row>
    <row r="2493" spans="2:14">
      <c r="B2493" s="29"/>
      <c r="C2493" s="33"/>
      <c r="D2493" s="34"/>
      <c r="E2493" s="33"/>
      <c r="F2493" s="32"/>
      <c r="G2493" s="32"/>
      <c r="H2493" s="32"/>
      <c r="I2493" s="32"/>
      <c r="J2493" s="32"/>
      <c r="K2493" s="32"/>
      <c r="L2493" s="32"/>
      <c r="M2493" s="32"/>
      <c r="N2493" s="32"/>
    </row>
    <row r="2494" spans="2:14">
      <c r="B2494" s="29"/>
      <c r="C2494" s="33"/>
      <c r="D2494" s="34"/>
      <c r="E2494" s="33"/>
      <c r="F2494" s="32"/>
      <c r="G2494" s="32"/>
      <c r="H2494" s="32"/>
      <c r="I2494" s="32"/>
      <c r="J2494" s="32"/>
      <c r="K2494" s="32"/>
      <c r="L2494" s="32"/>
      <c r="M2494" s="32"/>
      <c r="N2494" s="32"/>
    </row>
    <row r="2495" spans="2:14">
      <c r="B2495" s="29"/>
      <c r="C2495" s="33"/>
      <c r="D2495" s="34"/>
      <c r="E2495" s="33"/>
      <c r="F2495" s="32"/>
      <c r="G2495" s="32"/>
      <c r="H2495" s="32"/>
      <c r="I2495" s="32"/>
      <c r="J2495" s="32"/>
      <c r="K2495" s="32"/>
      <c r="L2495" s="32"/>
      <c r="M2495" s="32"/>
      <c r="N2495" s="32"/>
    </row>
    <row r="2496" spans="2:14">
      <c r="B2496" s="29"/>
      <c r="C2496" s="33"/>
      <c r="D2496" s="34"/>
      <c r="E2496" s="33"/>
      <c r="F2496" s="32"/>
      <c r="G2496" s="32"/>
      <c r="H2496" s="32"/>
      <c r="I2496" s="32"/>
      <c r="J2496" s="32"/>
      <c r="K2496" s="32"/>
      <c r="L2496" s="32"/>
      <c r="M2496" s="32"/>
      <c r="N2496" s="32"/>
    </row>
    <row r="2497" spans="2:14">
      <c r="B2497" s="29"/>
      <c r="C2497" s="33"/>
      <c r="D2497" s="34"/>
      <c r="E2497" s="33"/>
      <c r="F2497" s="32"/>
      <c r="G2497" s="32"/>
      <c r="H2497" s="32"/>
      <c r="I2497" s="32"/>
      <c r="J2497" s="32"/>
      <c r="K2497" s="32"/>
      <c r="L2497" s="32"/>
      <c r="M2497" s="32"/>
      <c r="N2497" s="32"/>
    </row>
    <row r="2498" spans="2:14">
      <c r="B2498" s="29"/>
      <c r="C2498" s="33"/>
      <c r="D2498" s="34"/>
      <c r="E2498" s="33"/>
      <c r="F2498" s="32"/>
      <c r="G2498" s="32"/>
      <c r="H2498" s="32"/>
      <c r="I2498" s="32"/>
      <c r="J2498" s="32"/>
      <c r="K2498" s="32"/>
      <c r="L2498" s="32"/>
      <c r="M2498" s="32"/>
      <c r="N2498" s="32"/>
    </row>
    <row r="2499" spans="2:14">
      <c r="B2499" s="29"/>
      <c r="C2499" s="33"/>
      <c r="D2499" s="34"/>
      <c r="E2499" s="33"/>
      <c r="F2499" s="32"/>
      <c r="G2499" s="32"/>
      <c r="H2499" s="32"/>
      <c r="I2499" s="32"/>
      <c r="J2499" s="32"/>
      <c r="K2499" s="32"/>
      <c r="L2499" s="32"/>
      <c r="M2499" s="32"/>
      <c r="N2499" s="32"/>
    </row>
    <row r="2500" spans="2:14">
      <c r="B2500" s="29"/>
      <c r="C2500" s="33"/>
      <c r="D2500" s="34"/>
      <c r="E2500" s="33"/>
      <c r="F2500" s="32"/>
      <c r="G2500" s="32"/>
      <c r="H2500" s="32"/>
      <c r="I2500" s="32"/>
      <c r="J2500" s="32"/>
      <c r="K2500" s="32"/>
      <c r="L2500" s="32"/>
      <c r="M2500" s="32"/>
      <c r="N2500" s="32"/>
    </row>
    <row r="2501" spans="2:14">
      <c r="B2501" s="29"/>
      <c r="C2501" s="33"/>
      <c r="D2501" s="34"/>
      <c r="E2501" s="33"/>
      <c r="F2501" s="32"/>
      <c r="G2501" s="32"/>
      <c r="H2501" s="32"/>
      <c r="I2501" s="32"/>
      <c r="J2501" s="32"/>
      <c r="K2501" s="32"/>
      <c r="L2501" s="32"/>
      <c r="M2501" s="32"/>
      <c r="N2501" s="32"/>
    </row>
    <row r="2502" spans="2:14">
      <c r="B2502" s="29"/>
      <c r="C2502" s="33"/>
      <c r="D2502" s="34"/>
      <c r="E2502" s="33"/>
      <c r="F2502" s="32"/>
      <c r="G2502" s="32"/>
      <c r="H2502" s="32"/>
      <c r="I2502" s="32"/>
      <c r="J2502" s="32"/>
      <c r="K2502" s="32"/>
      <c r="L2502" s="32"/>
      <c r="M2502" s="32"/>
      <c r="N2502" s="32"/>
    </row>
    <row r="2503" spans="2:14">
      <c r="B2503" s="29"/>
      <c r="C2503" s="33"/>
      <c r="D2503" s="34"/>
      <c r="E2503" s="33"/>
      <c r="F2503" s="32"/>
      <c r="G2503" s="32"/>
      <c r="H2503" s="32"/>
      <c r="I2503" s="32"/>
      <c r="J2503" s="32"/>
      <c r="K2503" s="32"/>
      <c r="L2503" s="32"/>
      <c r="M2503" s="32"/>
      <c r="N2503" s="32"/>
    </row>
    <row r="2504" spans="2:14">
      <c r="B2504" s="29"/>
      <c r="C2504" s="33"/>
      <c r="D2504" s="34"/>
      <c r="E2504" s="33"/>
      <c r="F2504" s="32"/>
      <c r="G2504" s="32"/>
      <c r="H2504" s="32"/>
      <c r="I2504" s="32"/>
      <c r="J2504" s="32"/>
      <c r="K2504" s="32"/>
      <c r="L2504" s="32"/>
      <c r="M2504" s="32"/>
      <c r="N2504" s="32"/>
    </row>
    <row r="2505" spans="2:14">
      <c r="B2505" s="29"/>
      <c r="C2505" s="33"/>
      <c r="D2505" s="34"/>
      <c r="E2505" s="33"/>
      <c r="F2505" s="32"/>
      <c r="G2505" s="32"/>
      <c r="H2505" s="32"/>
      <c r="I2505" s="32"/>
      <c r="J2505" s="32"/>
      <c r="K2505" s="32"/>
      <c r="L2505" s="32"/>
      <c r="M2505" s="32"/>
      <c r="N2505" s="32"/>
    </row>
    <row r="2506" spans="2:14">
      <c r="B2506" s="29"/>
      <c r="C2506" s="33"/>
      <c r="D2506" s="34"/>
      <c r="E2506" s="33"/>
      <c r="F2506" s="32"/>
      <c r="G2506" s="32"/>
      <c r="H2506" s="32"/>
      <c r="I2506" s="32"/>
      <c r="J2506" s="32"/>
      <c r="K2506" s="32"/>
      <c r="L2506" s="32"/>
      <c r="M2506" s="32"/>
      <c r="N2506" s="32"/>
    </row>
    <row r="2507" spans="2:14">
      <c r="B2507" s="29"/>
      <c r="C2507" s="33"/>
      <c r="D2507" s="34"/>
      <c r="E2507" s="33"/>
      <c r="F2507" s="32"/>
      <c r="G2507" s="32"/>
      <c r="H2507" s="32"/>
      <c r="I2507" s="32"/>
      <c r="J2507" s="32"/>
      <c r="K2507" s="32"/>
      <c r="L2507" s="32"/>
      <c r="M2507" s="32"/>
      <c r="N2507" s="32"/>
    </row>
    <row r="2508" spans="2:14">
      <c r="B2508" s="29"/>
      <c r="C2508" s="33"/>
      <c r="D2508" s="34"/>
      <c r="E2508" s="33"/>
      <c r="F2508" s="32"/>
      <c r="G2508" s="32"/>
      <c r="H2508" s="32"/>
      <c r="I2508" s="32"/>
      <c r="J2508" s="32"/>
      <c r="K2508" s="32"/>
      <c r="L2508" s="32"/>
      <c r="M2508" s="32"/>
      <c r="N2508" s="32"/>
    </row>
    <row r="2509" spans="2:14">
      <c r="B2509" s="29"/>
      <c r="C2509" s="33"/>
      <c r="D2509" s="34"/>
      <c r="E2509" s="33"/>
      <c r="F2509" s="32"/>
      <c r="G2509" s="32"/>
      <c r="H2509" s="32"/>
      <c r="I2509" s="32"/>
      <c r="J2509" s="32"/>
      <c r="K2509" s="32"/>
      <c r="L2509" s="32"/>
      <c r="M2509" s="32"/>
      <c r="N2509" s="32"/>
    </row>
    <row r="2510" spans="2:14">
      <c r="B2510" s="29"/>
      <c r="C2510" s="33"/>
      <c r="D2510" s="34"/>
      <c r="E2510" s="33"/>
      <c r="F2510" s="32"/>
      <c r="G2510" s="32"/>
      <c r="H2510" s="32"/>
      <c r="I2510" s="32"/>
      <c r="J2510" s="32"/>
      <c r="K2510" s="32"/>
      <c r="L2510" s="32"/>
      <c r="M2510" s="32"/>
      <c r="N2510" s="32"/>
    </row>
    <row r="2511" spans="2:14">
      <c r="B2511" s="29"/>
      <c r="C2511" s="33"/>
      <c r="D2511" s="34"/>
      <c r="E2511" s="33"/>
      <c r="F2511" s="32"/>
      <c r="G2511" s="32"/>
      <c r="H2511" s="32"/>
      <c r="I2511" s="32"/>
      <c r="J2511" s="32"/>
      <c r="K2511" s="32"/>
      <c r="L2511" s="32"/>
      <c r="M2511" s="32"/>
      <c r="N2511" s="32"/>
    </row>
    <row r="2512" spans="2:14">
      <c r="B2512" s="29"/>
      <c r="C2512" s="33"/>
      <c r="D2512" s="34"/>
      <c r="E2512" s="33"/>
      <c r="F2512" s="32"/>
      <c r="G2512" s="32"/>
      <c r="H2512" s="32"/>
      <c r="I2512" s="32"/>
      <c r="J2512" s="32"/>
      <c r="K2512" s="32"/>
      <c r="L2512" s="32"/>
      <c r="M2512" s="32"/>
      <c r="N2512" s="32"/>
    </row>
    <row r="2513" spans="2:14">
      <c r="B2513" s="29"/>
      <c r="C2513" s="33"/>
      <c r="D2513" s="34"/>
      <c r="E2513" s="33"/>
      <c r="F2513" s="32"/>
      <c r="G2513" s="32"/>
      <c r="H2513" s="32"/>
      <c r="I2513" s="32"/>
      <c r="J2513" s="32"/>
      <c r="K2513" s="32"/>
      <c r="L2513" s="32"/>
      <c r="M2513" s="32"/>
      <c r="N2513" s="32"/>
    </row>
    <row r="2514" spans="2:14">
      <c r="B2514" s="29"/>
      <c r="C2514" s="33"/>
      <c r="D2514" s="34"/>
      <c r="E2514" s="33"/>
      <c r="F2514" s="32"/>
      <c r="G2514" s="32"/>
      <c r="H2514" s="32"/>
      <c r="I2514" s="32"/>
      <c r="J2514" s="32"/>
      <c r="K2514" s="32"/>
      <c r="L2514" s="32"/>
      <c r="M2514" s="32"/>
      <c r="N2514" s="32"/>
    </row>
    <row r="2515" spans="2:14">
      <c r="B2515" s="29"/>
      <c r="C2515" s="33"/>
      <c r="D2515" s="34"/>
      <c r="E2515" s="33"/>
      <c r="F2515" s="32"/>
      <c r="G2515" s="32"/>
      <c r="H2515" s="32"/>
      <c r="I2515" s="32"/>
      <c r="J2515" s="32"/>
      <c r="K2515" s="32"/>
      <c r="L2515" s="32"/>
      <c r="M2515" s="32"/>
      <c r="N2515" s="32"/>
    </row>
    <row r="2516" spans="2:14">
      <c r="B2516" s="29"/>
      <c r="C2516" s="33"/>
      <c r="D2516" s="34"/>
      <c r="E2516" s="33"/>
      <c r="F2516" s="32"/>
      <c r="G2516" s="32"/>
      <c r="H2516" s="32"/>
      <c r="I2516" s="32"/>
      <c r="J2516" s="32"/>
      <c r="K2516" s="32"/>
      <c r="L2516" s="32"/>
      <c r="M2516" s="32"/>
      <c r="N2516" s="32"/>
    </row>
    <row r="2517" spans="2:14">
      <c r="B2517" s="29"/>
      <c r="C2517" s="33"/>
      <c r="D2517" s="34"/>
      <c r="E2517" s="33"/>
      <c r="F2517" s="32"/>
      <c r="G2517" s="32"/>
      <c r="H2517" s="32"/>
      <c r="I2517" s="32"/>
      <c r="J2517" s="32"/>
      <c r="K2517" s="32"/>
      <c r="L2517" s="32"/>
      <c r="M2517" s="32"/>
      <c r="N2517" s="32"/>
    </row>
    <row r="2518" spans="2:14">
      <c r="B2518" s="29"/>
      <c r="C2518" s="33"/>
      <c r="D2518" s="34"/>
      <c r="E2518" s="33"/>
      <c r="F2518" s="32"/>
      <c r="G2518" s="32"/>
      <c r="H2518" s="32"/>
      <c r="I2518" s="32"/>
      <c r="J2518" s="32"/>
      <c r="K2518" s="32"/>
      <c r="L2518" s="32"/>
      <c r="M2518" s="32"/>
      <c r="N2518" s="32"/>
    </row>
    <row r="2519" spans="2:14">
      <c r="B2519" s="29"/>
      <c r="C2519" s="33"/>
      <c r="D2519" s="34"/>
      <c r="E2519" s="33"/>
      <c r="F2519" s="32"/>
      <c r="G2519" s="32"/>
      <c r="H2519" s="32"/>
      <c r="I2519" s="32"/>
      <c r="J2519" s="32"/>
      <c r="K2519" s="32"/>
      <c r="L2519" s="32"/>
      <c r="M2519" s="32"/>
      <c r="N2519" s="32"/>
    </row>
    <row r="2520" spans="2:14">
      <c r="B2520" s="29"/>
      <c r="C2520" s="33"/>
      <c r="D2520" s="34"/>
      <c r="E2520" s="33"/>
      <c r="F2520" s="32"/>
      <c r="G2520" s="32"/>
      <c r="H2520" s="32"/>
      <c r="I2520" s="32"/>
      <c r="J2520" s="32"/>
      <c r="K2520" s="32"/>
      <c r="L2520" s="32"/>
      <c r="M2520" s="32"/>
      <c r="N2520" s="32"/>
    </row>
    <row r="2521" spans="2:14">
      <c r="B2521" s="29"/>
      <c r="C2521" s="33"/>
      <c r="D2521" s="34"/>
      <c r="E2521" s="33"/>
      <c r="F2521" s="32"/>
      <c r="G2521" s="32"/>
      <c r="H2521" s="32"/>
      <c r="I2521" s="32"/>
      <c r="J2521" s="32"/>
      <c r="K2521" s="32"/>
      <c r="L2521" s="32"/>
      <c r="M2521" s="32"/>
      <c r="N2521" s="32"/>
    </row>
    <row r="2522" spans="2:14">
      <c r="B2522" s="29"/>
      <c r="C2522" s="33"/>
      <c r="D2522" s="34"/>
      <c r="E2522" s="33"/>
      <c r="F2522" s="32"/>
      <c r="G2522" s="32"/>
      <c r="H2522" s="32"/>
      <c r="I2522" s="32"/>
      <c r="J2522" s="32"/>
      <c r="K2522" s="32"/>
      <c r="L2522" s="32"/>
      <c r="M2522" s="32"/>
      <c r="N2522" s="32"/>
    </row>
    <row r="2523" spans="2:14">
      <c r="B2523" s="29"/>
      <c r="C2523" s="33"/>
      <c r="D2523" s="34"/>
      <c r="E2523" s="33"/>
      <c r="F2523" s="32"/>
      <c r="G2523" s="32"/>
      <c r="H2523" s="32"/>
      <c r="I2523" s="32"/>
      <c r="J2523" s="32"/>
      <c r="K2523" s="32"/>
      <c r="L2523" s="32"/>
      <c r="M2523" s="32"/>
      <c r="N2523" s="32"/>
    </row>
    <row r="2524" spans="2:14">
      <c r="B2524" s="29"/>
      <c r="C2524" s="33"/>
      <c r="D2524" s="34"/>
      <c r="E2524" s="33"/>
      <c r="F2524" s="32"/>
      <c r="G2524" s="32"/>
      <c r="H2524" s="32"/>
      <c r="I2524" s="32"/>
      <c r="J2524" s="32"/>
      <c r="K2524" s="32"/>
      <c r="L2524" s="32"/>
      <c r="M2524" s="32"/>
      <c r="N2524" s="32"/>
    </row>
    <row r="2525" spans="2:14">
      <c r="B2525" s="29"/>
      <c r="C2525" s="33"/>
      <c r="D2525" s="34"/>
      <c r="E2525" s="33"/>
      <c r="F2525" s="32"/>
      <c r="G2525" s="32"/>
      <c r="H2525" s="32"/>
      <c r="I2525" s="32"/>
      <c r="J2525" s="32"/>
      <c r="K2525" s="32"/>
      <c r="L2525" s="32"/>
      <c r="M2525" s="32"/>
      <c r="N2525" s="32"/>
    </row>
    <row r="2526" spans="2:14">
      <c r="B2526" s="29"/>
      <c r="C2526" s="33"/>
      <c r="D2526" s="34"/>
      <c r="E2526" s="33"/>
      <c r="F2526" s="32"/>
      <c r="G2526" s="32"/>
      <c r="H2526" s="32"/>
      <c r="I2526" s="32"/>
      <c r="J2526" s="32"/>
      <c r="K2526" s="32"/>
      <c r="L2526" s="32"/>
      <c r="M2526" s="32"/>
      <c r="N2526" s="32"/>
    </row>
    <row r="2527" spans="2:14">
      <c r="B2527" s="29"/>
      <c r="C2527" s="33"/>
      <c r="D2527" s="34"/>
      <c r="E2527" s="33"/>
      <c r="F2527" s="32"/>
      <c r="G2527" s="32"/>
      <c r="H2527" s="32"/>
      <c r="I2527" s="32"/>
      <c r="J2527" s="32"/>
      <c r="K2527" s="32"/>
      <c r="L2527" s="32"/>
      <c r="M2527" s="32"/>
      <c r="N2527" s="32"/>
    </row>
    <row r="2528" spans="2:14">
      <c r="B2528" s="29"/>
      <c r="C2528" s="33"/>
      <c r="D2528" s="34"/>
      <c r="E2528" s="33"/>
      <c r="F2528" s="32"/>
      <c r="G2528" s="32"/>
      <c r="H2528" s="32"/>
      <c r="I2528" s="32"/>
      <c r="J2528" s="32"/>
      <c r="K2528" s="32"/>
      <c r="L2528" s="32"/>
      <c r="M2528" s="32"/>
      <c r="N2528" s="32"/>
    </row>
    <row r="2529" spans="2:14">
      <c r="B2529" s="29"/>
      <c r="C2529" s="33"/>
      <c r="D2529" s="34"/>
      <c r="E2529" s="33"/>
      <c r="F2529" s="32"/>
      <c r="G2529" s="32"/>
      <c r="H2529" s="32"/>
      <c r="I2529" s="32"/>
      <c r="J2529" s="32"/>
      <c r="K2529" s="32"/>
      <c r="L2529" s="32"/>
      <c r="M2529" s="32"/>
      <c r="N2529" s="32"/>
    </row>
    <row r="2530" spans="2:14">
      <c r="B2530" s="29"/>
      <c r="C2530" s="33"/>
      <c r="D2530" s="34"/>
      <c r="E2530" s="33"/>
      <c r="F2530" s="32"/>
      <c r="G2530" s="32"/>
      <c r="H2530" s="32"/>
      <c r="I2530" s="32"/>
      <c r="J2530" s="32"/>
      <c r="K2530" s="32"/>
      <c r="L2530" s="32"/>
      <c r="M2530" s="32"/>
      <c r="N2530" s="32"/>
    </row>
    <row r="2531" spans="2:14">
      <c r="B2531" s="29"/>
      <c r="C2531" s="33"/>
      <c r="D2531" s="34"/>
      <c r="E2531" s="33"/>
      <c r="F2531" s="32"/>
      <c r="G2531" s="32"/>
      <c r="H2531" s="32"/>
      <c r="I2531" s="32"/>
      <c r="J2531" s="32"/>
      <c r="K2531" s="32"/>
      <c r="L2531" s="32"/>
      <c r="M2531" s="32"/>
      <c r="N2531" s="32"/>
    </row>
    <row r="2532" spans="2:14">
      <c r="B2532" s="29"/>
      <c r="C2532" s="33"/>
      <c r="D2532" s="34"/>
      <c r="E2532" s="33"/>
      <c r="F2532" s="32"/>
      <c r="G2532" s="32"/>
      <c r="H2532" s="32"/>
      <c r="I2532" s="32"/>
      <c r="J2532" s="32"/>
      <c r="K2532" s="32"/>
      <c r="L2532" s="32"/>
      <c r="M2532" s="32"/>
      <c r="N2532" s="32"/>
    </row>
    <row r="2533" spans="2:14">
      <c r="B2533" s="29"/>
      <c r="C2533" s="33"/>
      <c r="D2533" s="34"/>
      <c r="E2533" s="33"/>
      <c r="F2533" s="32"/>
      <c r="G2533" s="32"/>
      <c r="H2533" s="32"/>
      <c r="I2533" s="32"/>
      <c r="J2533" s="32"/>
      <c r="K2533" s="32"/>
      <c r="L2533" s="32"/>
      <c r="M2533" s="32"/>
      <c r="N2533" s="32"/>
    </row>
    <row r="2534" spans="2:14">
      <c r="B2534" s="29"/>
      <c r="C2534" s="33"/>
      <c r="D2534" s="34"/>
      <c r="E2534" s="33"/>
      <c r="F2534" s="32"/>
      <c r="G2534" s="32"/>
      <c r="H2534" s="32"/>
      <c r="I2534" s="32"/>
      <c r="J2534" s="32"/>
      <c r="K2534" s="32"/>
      <c r="L2534" s="32"/>
      <c r="M2534" s="32"/>
      <c r="N2534" s="32"/>
    </row>
    <row r="2535" spans="2:14">
      <c r="B2535" s="29"/>
      <c r="C2535" s="33"/>
      <c r="D2535" s="34"/>
      <c r="E2535" s="33"/>
      <c r="F2535" s="32"/>
      <c r="G2535" s="32"/>
      <c r="H2535" s="32"/>
      <c r="I2535" s="32"/>
      <c r="J2535" s="32"/>
      <c r="K2535" s="32"/>
      <c r="L2535" s="32"/>
      <c r="M2535" s="32"/>
      <c r="N2535" s="32"/>
    </row>
    <row r="2536" spans="2:14">
      <c r="B2536" s="29"/>
      <c r="C2536" s="33"/>
      <c r="D2536" s="34"/>
      <c r="E2536" s="33"/>
      <c r="F2536" s="32"/>
      <c r="G2536" s="32"/>
      <c r="H2536" s="32"/>
      <c r="I2536" s="32"/>
      <c r="J2536" s="32"/>
      <c r="K2536" s="32"/>
      <c r="L2536" s="32"/>
      <c r="M2536" s="32"/>
      <c r="N2536" s="32"/>
    </row>
    <row r="2537" spans="2:14">
      <c r="B2537" s="29"/>
      <c r="C2537" s="33"/>
      <c r="D2537" s="34"/>
      <c r="E2537" s="33"/>
      <c r="F2537" s="32"/>
      <c r="G2537" s="32"/>
      <c r="H2537" s="32"/>
      <c r="I2537" s="32"/>
      <c r="J2537" s="32"/>
      <c r="K2537" s="32"/>
      <c r="L2537" s="32"/>
      <c r="M2537" s="32"/>
      <c r="N2537" s="32"/>
    </row>
    <row r="2538" spans="2:14">
      <c r="B2538" s="29"/>
      <c r="C2538" s="33"/>
      <c r="D2538" s="34"/>
      <c r="E2538" s="33"/>
      <c r="F2538" s="32"/>
      <c r="G2538" s="32"/>
      <c r="H2538" s="32"/>
      <c r="I2538" s="32"/>
      <c r="J2538" s="32"/>
      <c r="K2538" s="32"/>
      <c r="L2538" s="32"/>
      <c r="M2538" s="32"/>
      <c r="N2538" s="32"/>
    </row>
    <row r="2539" spans="2:14">
      <c r="B2539" s="29"/>
      <c r="C2539" s="33"/>
      <c r="D2539" s="34"/>
      <c r="E2539" s="33"/>
      <c r="F2539" s="32"/>
      <c r="G2539" s="32"/>
      <c r="H2539" s="32"/>
      <c r="I2539" s="32"/>
      <c r="J2539" s="32"/>
      <c r="K2539" s="32"/>
      <c r="L2539" s="32"/>
      <c r="M2539" s="32"/>
      <c r="N2539" s="32"/>
    </row>
    <row r="2540" spans="2:14">
      <c r="B2540" s="29"/>
      <c r="C2540" s="33"/>
      <c r="D2540" s="34"/>
      <c r="E2540" s="33"/>
      <c r="F2540" s="32"/>
      <c r="G2540" s="32"/>
      <c r="H2540" s="32"/>
      <c r="I2540" s="32"/>
      <c r="J2540" s="32"/>
      <c r="K2540" s="32"/>
      <c r="L2540" s="32"/>
      <c r="M2540" s="32"/>
      <c r="N2540" s="32"/>
    </row>
    <row r="2541" spans="2:14">
      <c r="B2541" s="29"/>
      <c r="C2541" s="33"/>
      <c r="D2541" s="34"/>
      <c r="E2541" s="33"/>
      <c r="F2541" s="32"/>
      <c r="G2541" s="32"/>
      <c r="H2541" s="32"/>
      <c r="I2541" s="32"/>
      <c r="J2541" s="32"/>
      <c r="K2541" s="32"/>
      <c r="L2541" s="32"/>
      <c r="M2541" s="32"/>
      <c r="N2541" s="32"/>
    </row>
    <row r="2542" spans="2:14">
      <c r="B2542" s="29"/>
      <c r="C2542" s="33"/>
      <c r="D2542" s="34"/>
      <c r="E2542" s="33"/>
      <c r="F2542" s="32"/>
      <c r="G2542" s="32"/>
      <c r="H2542" s="32"/>
      <c r="I2542" s="32"/>
      <c r="J2542" s="32"/>
      <c r="K2542" s="32"/>
      <c r="L2542" s="32"/>
      <c r="M2542" s="32"/>
      <c r="N2542" s="32"/>
    </row>
    <row r="2543" spans="2:14">
      <c r="B2543" s="29"/>
      <c r="C2543" s="33"/>
      <c r="D2543" s="34"/>
      <c r="E2543" s="33"/>
      <c r="F2543" s="32"/>
      <c r="G2543" s="32"/>
      <c r="H2543" s="32"/>
      <c r="I2543" s="32"/>
      <c r="J2543" s="32"/>
      <c r="K2543" s="32"/>
      <c r="L2543" s="32"/>
      <c r="M2543" s="32"/>
      <c r="N2543" s="32"/>
    </row>
    <row r="2544" spans="2:14">
      <c r="B2544" s="29"/>
      <c r="C2544" s="33"/>
      <c r="D2544" s="34"/>
      <c r="E2544" s="33"/>
      <c r="F2544" s="32"/>
      <c r="G2544" s="32"/>
      <c r="H2544" s="32"/>
      <c r="I2544" s="32"/>
      <c r="J2544" s="32"/>
      <c r="K2544" s="32"/>
      <c r="L2544" s="32"/>
      <c r="M2544" s="32"/>
      <c r="N2544" s="32"/>
    </row>
    <row r="2545" spans="2:14">
      <c r="B2545" s="29"/>
      <c r="C2545" s="33"/>
      <c r="D2545" s="34"/>
      <c r="E2545" s="33"/>
      <c r="F2545" s="32"/>
      <c r="G2545" s="32"/>
      <c r="H2545" s="32"/>
      <c r="I2545" s="32"/>
      <c r="J2545" s="32"/>
      <c r="K2545" s="32"/>
      <c r="L2545" s="32"/>
      <c r="M2545" s="32"/>
      <c r="N2545" s="32"/>
    </row>
    <row r="2546" spans="2:14">
      <c r="B2546" s="29"/>
      <c r="C2546" s="33"/>
      <c r="D2546" s="34"/>
      <c r="E2546" s="33"/>
      <c r="F2546" s="32"/>
      <c r="G2546" s="32"/>
      <c r="H2546" s="32"/>
      <c r="I2546" s="32"/>
      <c r="J2546" s="32"/>
      <c r="K2546" s="32"/>
      <c r="L2546" s="32"/>
      <c r="M2546" s="32"/>
      <c r="N2546" s="32"/>
    </row>
    <row r="2547" spans="2:14">
      <c r="B2547" s="29"/>
      <c r="C2547" s="33"/>
      <c r="D2547" s="34"/>
      <c r="E2547" s="33"/>
      <c r="F2547" s="32"/>
      <c r="G2547" s="32"/>
      <c r="H2547" s="32"/>
      <c r="I2547" s="32"/>
      <c r="J2547" s="32"/>
      <c r="K2547" s="32"/>
      <c r="L2547" s="32"/>
      <c r="M2547" s="32"/>
      <c r="N2547" s="32"/>
    </row>
    <row r="2548" spans="2:14">
      <c r="B2548" s="29"/>
      <c r="C2548" s="33"/>
      <c r="D2548" s="34"/>
      <c r="E2548" s="33"/>
      <c r="F2548" s="32"/>
      <c r="G2548" s="32"/>
      <c r="H2548" s="32"/>
      <c r="I2548" s="32"/>
      <c r="J2548" s="32"/>
      <c r="K2548" s="32"/>
      <c r="L2548" s="32"/>
      <c r="M2548" s="32"/>
      <c r="N2548" s="32"/>
    </row>
    <row r="2549" spans="2:14">
      <c r="B2549" s="29"/>
      <c r="C2549" s="33"/>
      <c r="D2549" s="34"/>
      <c r="E2549" s="33"/>
      <c r="F2549" s="32"/>
      <c r="G2549" s="32"/>
      <c r="H2549" s="32"/>
      <c r="I2549" s="32"/>
      <c r="J2549" s="32"/>
      <c r="K2549" s="32"/>
      <c r="L2549" s="32"/>
      <c r="M2549" s="32"/>
      <c r="N2549" s="32"/>
    </row>
    <row r="2550" spans="2:14">
      <c r="B2550" s="29"/>
      <c r="C2550" s="33"/>
      <c r="D2550" s="34"/>
      <c r="E2550" s="33"/>
      <c r="F2550" s="32"/>
      <c r="G2550" s="32"/>
      <c r="H2550" s="32"/>
      <c r="I2550" s="32"/>
      <c r="J2550" s="32"/>
      <c r="K2550" s="32"/>
      <c r="L2550" s="32"/>
      <c r="M2550" s="32"/>
      <c r="N2550" s="32"/>
    </row>
    <row r="2551" spans="2:14">
      <c r="B2551" s="29"/>
      <c r="C2551" s="33"/>
      <c r="D2551" s="34"/>
      <c r="E2551" s="33"/>
      <c r="F2551" s="32"/>
      <c r="G2551" s="32"/>
      <c r="H2551" s="32"/>
      <c r="I2551" s="32"/>
      <c r="J2551" s="32"/>
      <c r="K2551" s="32"/>
      <c r="L2551" s="32"/>
      <c r="M2551" s="32"/>
      <c r="N2551" s="32"/>
    </row>
    <row r="2552" spans="2:14">
      <c r="B2552" s="29"/>
      <c r="C2552" s="33"/>
      <c r="D2552" s="34"/>
      <c r="E2552" s="33"/>
      <c r="F2552" s="32"/>
      <c r="G2552" s="32"/>
      <c r="H2552" s="32"/>
      <c r="I2552" s="32"/>
      <c r="J2552" s="32"/>
      <c r="K2552" s="32"/>
      <c r="L2552" s="32"/>
      <c r="M2552" s="32"/>
      <c r="N2552" s="32"/>
    </row>
    <row r="2553" spans="2:14">
      <c r="B2553" s="29"/>
      <c r="C2553" s="33"/>
      <c r="D2553" s="34"/>
      <c r="E2553" s="33"/>
      <c r="F2553" s="32"/>
      <c r="G2553" s="32"/>
      <c r="H2553" s="32"/>
      <c r="I2553" s="32"/>
      <c r="J2553" s="32"/>
      <c r="K2553" s="32"/>
      <c r="L2553" s="32"/>
      <c r="M2553" s="32"/>
      <c r="N2553" s="32"/>
    </row>
    <row r="2554" spans="2:14">
      <c r="B2554" s="29"/>
      <c r="C2554" s="33"/>
      <c r="D2554" s="34"/>
      <c r="E2554" s="33"/>
      <c r="F2554" s="32"/>
      <c r="G2554" s="32"/>
      <c r="H2554" s="32"/>
      <c r="I2554" s="32"/>
      <c r="J2554" s="32"/>
      <c r="K2554" s="32"/>
      <c r="L2554" s="32"/>
      <c r="M2554" s="32"/>
      <c r="N2554" s="32"/>
    </row>
    <row r="2555" spans="2:14">
      <c r="B2555" s="29"/>
      <c r="C2555" s="33"/>
      <c r="D2555" s="34"/>
      <c r="E2555" s="33"/>
      <c r="F2555" s="32"/>
      <c r="G2555" s="32"/>
      <c r="H2555" s="32"/>
      <c r="I2555" s="32"/>
      <c r="J2555" s="32"/>
      <c r="K2555" s="32"/>
      <c r="L2555" s="32"/>
      <c r="M2555" s="32"/>
      <c r="N2555" s="32"/>
    </row>
    <row r="2556" spans="2:14">
      <c r="B2556" s="29"/>
      <c r="C2556" s="33"/>
      <c r="D2556" s="34"/>
      <c r="E2556" s="33"/>
      <c r="F2556" s="32"/>
      <c r="G2556" s="32"/>
      <c r="H2556" s="32"/>
      <c r="I2556" s="32"/>
      <c r="J2556" s="32"/>
      <c r="K2556" s="32"/>
      <c r="L2556" s="32"/>
      <c r="M2556" s="32"/>
      <c r="N2556" s="32"/>
    </row>
    <row r="2557" spans="2:14">
      <c r="B2557" s="29"/>
      <c r="C2557" s="33"/>
      <c r="D2557" s="34"/>
      <c r="E2557" s="33"/>
      <c r="F2557" s="32"/>
      <c r="G2557" s="32"/>
      <c r="H2557" s="32"/>
      <c r="I2557" s="32"/>
      <c r="J2557" s="32"/>
      <c r="K2557" s="32"/>
      <c r="L2557" s="32"/>
      <c r="M2557" s="32"/>
      <c r="N2557" s="32"/>
    </row>
    <row r="2558" spans="2:14">
      <c r="B2558" s="29"/>
      <c r="C2558" s="33"/>
      <c r="D2558" s="34"/>
      <c r="E2558" s="33"/>
      <c r="F2558" s="32"/>
      <c r="G2558" s="32"/>
      <c r="H2558" s="32"/>
      <c r="I2558" s="32"/>
      <c r="J2558" s="32"/>
      <c r="K2558" s="32"/>
      <c r="L2558" s="32"/>
      <c r="M2558" s="32"/>
      <c r="N2558" s="32"/>
    </row>
    <row r="2559" spans="2:14">
      <c r="B2559" s="29"/>
      <c r="C2559" s="33"/>
      <c r="D2559" s="34"/>
      <c r="E2559" s="33"/>
      <c r="F2559" s="32"/>
      <c r="G2559" s="32"/>
      <c r="H2559" s="32"/>
      <c r="I2559" s="32"/>
      <c r="J2559" s="32"/>
      <c r="K2559" s="32"/>
      <c r="L2559" s="32"/>
      <c r="M2559" s="32"/>
      <c r="N2559" s="32"/>
    </row>
    <row r="2560" spans="2:14">
      <c r="B2560" s="29"/>
      <c r="C2560" s="33"/>
      <c r="D2560" s="34"/>
      <c r="E2560" s="33"/>
      <c r="F2560" s="32"/>
      <c r="G2560" s="32"/>
      <c r="H2560" s="32"/>
      <c r="I2560" s="32"/>
      <c r="J2560" s="32"/>
      <c r="K2560" s="32"/>
      <c r="L2560" s="32"/>
      <c r="M2560" s="32"/>
      <c r="N2560" s="32"/>
    </row>
    <row r="2561" spans="2:14">
      <c r="B2561" s="29"/>
      <c r="C2561" s="33"/>
      <c r="D2561" s="34"/>
      <c r="E2561" s="33"/>
      <c r="F2561" s="32"/>
      <c r="G2561" s="32"/>
      <c r="H2561" s="32"/>
      <c r="I2561" s="32"/>
      <c r="J2561" s="32"/>
      <c r="K2561" s="32"/>
      <c r="L2561" s="32"/>
      <c r="M2561" s="32"/>
      <c r="N2561" s="32"/>
    </row>
    <row r="2562" spans="2:14">
      <c r="B2562" s="29"/>
      <c r="C2562" s="33"/>
      <c r="D2562" s="34"/>
      <c r="E2562" s="33"/>
      <c r="F2562" s="32"/>
      <c r="G2562" s="32"/>
      <c r="H2562" s="32"/>
      <c r="I2562" s="32"/>
      <c r="J2562" s="32"/>
      <c r="K2562" s="32"/>
      <c r="L2562" s="32"/>
      <c r="M2562" s="32"/>
      <c r="N2562" s="32"/>
    </row>
    <row r="2563" spans="2:14">
      <c r="B2563" s="29"/>
      <c r="C2563" s="33"/>
      <c r="D2563" s="34"/>
      <c r="E2563" s="33"/>
      <c r="F2563" s="32"/>
      <c r="G2563" s="32"/>
      <c r="H2563" s="32"/>
      <c r="I2563" s="32"/>
      <c r="J2563" s="32"/>
      <c r="K2563" s="32"/>
      <c r="L2563" s="32"/>
      <c r="M2563" s="32"/>
      <c r="N2563" s="32"/>
    </row>
    <row r="2564" spans="2:14">
      <c r="B2564" s="29"/>
      <c r="C2564" s="33"/>
      <c r="D2564" s="34"/>
      <c r="E2564" s="33"/>
      <c r="F2564" s="32"/>
      <c r="G2564" s="32"/>
      <c r="H2564" s="32"/>
      <c r="I2564" s="32"/>
      <c r="J2564" s="32"/>
      <c r="K2564" s="32"/>
      <c r="L2564" s="32"/>
      <c r="M2564" s="32"/>
      <c r="N2564" s="32"/>
    </row>
    <row r="2565" spans="2:14">
      <c r="B2565" s="29"/>
      <c r="C2565" s="33"/>
      <c r="D2565" s="34"/>
      <c r="E2565" s="33"/>
      <c r="F2565" s="32"/>
      <c r="G2565" s="32"/>
      <c r="H2565" s="32"/>
      <c r="I2565" s="32"/>
      <c r="J2565" s="32"/>
      <c r="K2565" s="32"/>
      <c r="L2565" s="32"/>
      <c r="M2565" s="32"/>
      <c r="N2565" s="32"/>
    </row>
    <row r="2566" spans="2:14">
      <c r="B2566" s="29"/>
      <c r="C2566" s="33"/>
      <c r="D2566" s="34"/>
      <c r="E2566" s="33"/>
      <c r="F2566" s="32"/>
      <c r="G2566" s="32"/>
      <c r="H2566" s="32"/>
      <c r="I2566" s="32"/>
      <c r="J2566" s="32"/>
      <c r="K2566" s="32"/>
      <c r="L2566" s="32"/>
      <c r="M2566" s="32"/>
      <c r="N2566" s="32"/>
    </row>
    <row r="2567" spans="2:14">
      <c r="B2567" s="29"/>
      <c r="C2567" s="33"/>
      <c r="D2567" s="34"/>
      <c r="E2567" s="33"/>
      <c r="F2567" s="32"/>
      <c r="G2567" s="32"/>
      <c r="H2567" s="32"/>
      <c r="I2567" s="32"/>
      <c r="J2567" s="32"/>
      <c r="K2567" s="32"/>
      <c r="L2567" s="32"/>
      <c r="M2567" s="32"/>
      <c r="N2567" s="32"/>
    </row>
    <row r="2568" spans="2:14">
      <c r="B2568" s="29"/>
      <c r="C2568" s="33"/>
      <c r="D2568" s="34"/>
      <c r="E2568" s="33"/>
      <c r="F2568" s="32"/>
      <c r="G2568" s="32"/>
      <c r="H2568" s="32"/>
      <c r="I2568" s="32"/>
      <c r="J2568" s="32"/>
      <c r="K2568" s="32"/>
      <c r="L2568" s="32"/>
      <c r="M2568" s="32"/>
      <c r="N2568" s="32"/>
    </row>
    <row r="2569" spans="2:14">
      <c r="B2569" s="29"/>
      <c r="C2569" s="33"/>
      <c r="D2569" s="34"/>
      <c r="E2569" s="33"/>
      <c r="F2569" s="32"/>
      <c r="G2569" s="32"/>
      <c r="H2569" s="32"/>
      <c r="I2569" s="32"/>
      <c r="J2569" s="32"/>
      <c r="K2569" s="32"/>
      <c r="L2569" s="32"/>
      <c r="M2569" s="32"/>
      <c r="N2569" s="32"/>
    </row>
    <row r="2570" spans="2:14">
      <c r="B2570" s="29"/>
      <c r="C2570" s="33"/>
      <c r="D2570" s="34"/>
      <c r="E2570" s="33"/>
      <c r="F2570" s="32"/>
      <c r="G2570" s="32"/>
      <c r="H2570" s="32"/>
      <c r="I2570" s="32"/>
      <c r="J2570" s="32"/>
      <c r="K2570" s="32"/>
      <c r="L2570" s="32"/>
      <c r="M2570" s="32"/>
      <c r="N2570" s="32"/>
    </row>
    <row r="2571" spans="2:14">
      <c r="B2571" s="29"/>
      <c r="C2571" s="33"/>
      <c r="D2571" s="34"/>
      <c r="E2571" s="33"/>
      <c r="F2571" s="32"/>
      <c r="G2571" s="32"/>
      <c r="H2571" s="32"/>
      <c r="I2571" s="32"/>
      <c r="J2571" s="32"/>
      <c r="K2571" s="32"/>
      <c r="L2571" s="32"/>
      <c r="M2571" s="32"/>
      <c r="N2571" s="32"/>
    </row>
    <row r="2572" spans="2:14">
      <c r="B2572" s="29"/>
      <c r="C2572" s="33"/>
      <c r="D2572" s="34"/>
      <c r="E2572" s="33"/>
      <c r="F2572" s="32"/>
      <c r="G2572" s="32"/>
      <c r="H2572" s="32"/>
      <c r="I2572" s="32"/>
      <c r="J2572" s="32"/>
      <c r="K2572" s="32"/>
      <c r="L2572" s="32"/>
      <c r="M2572" s="32"/>
      <c r="N2572" s="32"/>
    </row>
    <row r="2573" spans="2:14">
      <c r="B2573" s="29"/>
      <c r="C2573" s="33"/>
      <c r="D2573" s="34"/>
      <c r="E2573" s="33"/>
      <c r="F2573" s="32"/>
      <c r="G2573" s="32"/>
      <c r="H2573" s="32"/>
      <c r="I2573" s="32"/>
      <c r="J2573" s="32"/>
      <c r="K2573" s="32"/>
      <c r="L2573" s="32"/>
      <c r="M2573" s="32"/>
      <c r="N2573" s="32"/>
    </row>
    <row r="2574" spans="2:14">
      <c r="B2574" s="29"/>
      <c r="C2574" s="33"/>
      <c r="D2574" s="34"/>
      <c r="E2574" s="33"/>
      <c r="F2574" s="32"/>
      <c r="G2574" s="32"/>
      <c r="H2574" s="32"/>
      <c r="I2574" s="32"/>
      <c r="J2574" s="32"/>
      <c r="K2574" s="32"/>
      <c r="L2574" s="32"/>
      <c r="M2574" s="32"/>
      <c r="N2574" s="32"/>
    </row>
    <row r="2575" spans="2:14">
      <c r="B2575" s="29"/>
      <c r="C2575" s="33"/>
      <c r="D2575" s="34"/>
      <c r="E2575" s="33"/>
      <c r="F2575" s="32"/>
      <c r="G2575" s="32"/>
      <c r="H2575" s="32"/>
      <c r="I2575" s="32"/>
      <c r="J2575" s="32"/>
      <c r="K2575" s="32"/>
      <c r="L2575" s="32"/>
      <c r="M2575" s="32"/>
      <c r="N2575" s="32"/>
    </row>
    <row r="2576" spans="2:14">
      <c r="B2576" s="29"/>
      <c r="C2576" s="33"/>
      <c r="D2576" s="34"/>
      <c r="E2576" s="33"/>
      <c r="F2576" s="32"/>
      <c r="G2576" s="32"/>
      <c r="H2576" s="32"/>
      <c r="I2576" s="32"/>
      <c r="J2576" s="32"/>
      <c r="K2576" s="32"/>
      <c r="L2576" s="32"/>
      <c r="M2576" s="32"/>
      <c r="N2576" s="32"/>
    </row>
    <row r="2577" spans="2:14">
      <c r="B2577" s="29"/>
      <c r="C2577" s="33"/>
      <c r="D2577" s="34"/>
      <c r="E2577" s="33"/>
      <c r="F2577" s="32"/>
      <c r="G2577" s="32"/>
      <c r="H2577" s="32"/>
      <c r="I2577" s="32"/>
      <c r="J2577" s="32"/>
      <c r="K2577" s="32"/>
      <c r="L2577" s="32"/>
      <c r="M2577" s="32"/>
      <c r="N2577" s="32"/>
    </row>
    <row r="2578" spans="2:14">
      <c r="B2578" s="29"/>
      <c r="C2578" s="33"/>
      <c r="D2578" s="34"/>
      <c r="E2578" s="33"/>
      <c r="F2578" s="32"/>
      <c r="G2578" s="32"/>
      <c r="H2578" s="32"/>
      <c r="I2578" s="32"/>
      <c r="J2578" s="32"/>
      <c r="K2578" s="32"/>
      <c r="L2578" s="32"/>
      <c r="M2578" s="32"/>
      <c r="N2578" s="32"/>
    </row>
    <row r="2579" spans="2:14">
      <c r="B2579" s="29"/>
      <c r="C2579" s="33"/>
      <c r="D2579" s="34"/>
      <c r="E2579" s="33"/>
      <c r="F2579" s="32"/>
      <c r="G2579" s="32"/>
      <c r="H2579" s="32"/>
      <c r="I2579" s="32"/>
      <c r="J2579" s="32"/>
      <c r="K2579" s="32"/>
      <c r="L2579" s="32"/>
      <c r="M2579" s="32"/>
      <c r="N2579" s="32"/>
    </row>
    <row r="2580" spans="2:14">
      <c r="B2580" s="29"/>
      <c r="C2580" s="33"/>
      <c r="D2580" s="34"/>
      <c r="E2580" s="33"/>
      <c r="F2580" s="32"/>
      <c r="G2580" s="32"/>
      <c r="H2580" s="32"/>
      <c r="I2580" s="32"/>
      <c r="J2580" s="32"/>
      <c r="K2580" s="32"/>
      <c r="L2580" s="32"/>
      <c r="M2580" s="32"/>
      <c r="N2580" s="32"/>
    </row>
    <row r="2581" spans="2:14">
      <c r="B2581" s="29"/>
      <c r="C2581" s="33"/>
      <c r="D2581" s="34"/>
      <c r="E2581" s="33"/>
      <c r="F2581" s="32"/>
      <c r="G2581" s="32"/>
      <c r="H2581" s="32"/>
      <c r="I2581" s="32"/>
      <c r="J2581" s="32"/>
      <c r="K2581" s="32"/>
      <c r="L2581" s="32"/>
      <c r="M2581" s="32"/>
      <c r="N2581" s="32"/>
    </row>
    <row r="2582" spans="2:14">
      <c r="B2582" s="29"/>
      <c r="C2582" s="33"/>
      <c r="D2582" s="34"/>
      <c r="E2582" s="33"/>
      <c r="F2582" s="32"/>
      <c r="G2582" s="32"/>
      <c r="H2582" s="32"/>
      <c r="I2582" s="32"/>
      <c r="J2582" s="32"/>
      <c r="K2582" s="32"/>
      <c r="L2582" s="32"/>
      <c r="M2582" s="32"/>
      <c r="N2582" s="32"/>
    </row>
    <row r="2583" spans="2:14">
      <c r="B2583" s="29"/>
      <c r="C2583" s="33"/>
      <c r="D2583" s="34"/>
      <c r="E2583" s="33"/>
      <c r="F2583" s="32"/>
      <c r="G2583" s="32"/>
      <c r="H2583" s="32"/>
      <c r="I2583" s="32"/>
      <c r="J2583" s="32"/>
      <c r="K2583" s="32"/>
      <c r="L2583" s="32"/>
      <c r="M2583" s="32"/>
      <c r="N2583" s="32"/>
    </row>
    <row r="2584" spans="2:14">
      <c r="B2584" s="29"/>
      <c r="C2584" s="33"/>
      <c r="D2584" s="34"/>
      <c r="E2584" s="33"/>
      <c r="F2584" s="32"/>
      <c r="G2584" s="32"/>
      <c r="H2584" s="32"/>
      <c r="I2584" s="32"/>
      <c r="J2584" s="32"/>
      <c r="K2584" s="32"/>
      <c r="L2584" s="32"/>
      <c r="M2584" s="32"/>
      <c r="N2584" s="32"/>
    </row>
    <row r="2585" spans="2:14">
      <c r="B2585" s="29"/>
      <c r="C2585" s="33"/>
      <c r="D2585" s="34"/>
      <c r="E2585" s="33"/>
      <c r="F2585" s="32"/>
      <c r="G2585" s="32"/>
      <c r="H2585" s="32"/>
      <c r="I2585" s="32"/>
      <c r="J2585" s="32"/>
      <c r="K2585" s="32"/>
      <c r="L2585" s="32"/>
      <c r="M2585" s="32"/>
      <c r="N2585" s="32"/>
    </row>
    <row r="2586" spans="2:14">
      <c r="B2586" s="29"/>
      <c r="C2586" s="33"/>
      <c r="D2586" s="34"/>
      <c r="E2586" s="33"/>
      <c r="F2586" s="32"/>
      <c r="G2586" s="32"/>
      <c r="H2586" s="32"/>
      <c r="I2586" s="32"/>
      <c r="J2586" s="32"/>
      <c r="K2586" s="32"/>
      <c r="L2586" s="32"/>
      <c r="M2586" s="32"/>
      <c r="N2586" s="32"/>
    </row>
    <row r="2587" spans="2:14">
      <c r="B2587" s="29"/>
      <c r="C2587" s="33"/>
      <c r="D2587" s="34"/>
      <c r="E2587" s="33"/>
      <c r="F2587" s="32"/>
      <c r="G2587" s="32"/>
      <c r="H2587" s="32"/>
      <c r="I2587" s="32"/>
      <c r="J2587" s="32"/>
      <c r="K2587" s="32"/>
      <c r="L2587" s="32"/>
      <c r="M2587" s="32"/>
      <c r="N2587" s="32"/>
    </row>
    <row r="2588" spans="2:14">
      <c r="B2588" s="29"/>
      <c r="C2588" s="33"/>
      <c r="D2588" s="34"/>
      <c r="E2588" s="33"/>
      <c r="F2588" s="32"/>
      <c r="G2588" s="32"/>
      <c r="H2588" s="32"/>
      <c r="I2588" s="32"/>
      <c r="J2588" s="32"/>
      <c r="K2588" s="32"/>
      <c r="L2588" s="32"/>
      <c r="M2588" s="32"/>
      <c r="N2588" s="32"/>
    </row>
    <row r="2589" spans="2:14">
      <c r="B2589" s="29"/>
      <c r="C2589" s="33"/>
      <c r="D2589" s="34"/>
      <c r="E2589" s="33"/>
      <c r="F2589" s="32"/>
      <c r="G2589" s="32"/>
      <c r="H2589" s="32"/>
      <c r="I2589" s="32"/>
      <c r="J2589" s="32"/>
      <c r="K2589" s="32"/>
      <c r="L2589" s="32"/>
      <c r="M2589" s="32"/>
      <c r="N2589" s="32"/>
    </row>
    <row r="2590" spans="2:14">
      <c r="B2590" s="29"/>
      <c r="C2590" s="33"/>
      <c r="D2590" s="34"/>
      <c r="E2590" s="33"/>
      <c r="F2590" s="32"/>
      <c r="G2590" s="32"/>
      <c r="H2590" s="32"/>
      <c r="I2590" s="32"/>
      <c r="J2590" s="32"/>
      <c r="K2590" s="32"/>
      <c r="L2590" s="32"/>
      <c r="M2590" s="32"/>
      <c r="N2590" s="32"/>
    </row>
    <row r="2591" spans="2:14">
      <c r="B2591" s="29"/>
      <c r="C2591" s="33"/>
      <c r="D2591" s="34"/>
      <c r="E2591" s="33"/>
      <c r="F2591" s="32"/>
      <c r="G2591" s="32"/>
      <c r="H2591" s="32"/>
      <c r="I2591" s="32"/>
      <c r="J2591" s="32"/>
      <c r="K2591" s="32"/>
      <c r="L2591" s="32"/>
      <c r="M2591" s="32"/>
      <c r="N2591" s="32"/>
    </row>
    <row r="2592" spans="2:14">
      <c r="B2592" s="29"/>
      <c r="C2592" s="33"/>
      <c r="D2592" s="34"/>
      <c r="E2592" s="33"/>
      <c r="F2592" s="32"/>
      <c r="G2592" s="32"/>
      <c r="H2592" s="32"/>
      <c r="I2592" s="32"/>
      <c r="J2592" s="32"/>
      <c r="K2592" s="32"/>
      <c r="L2592" s="32"/>
      <c r="M2592" s="32"/>
      <c r="N2592" s="32"/>
    </row>
    <row r="2593" spans="2:14">
      <c r="B2593" s="29"/>
      <c r="C2593" s="33"/>
      <c r="D2593" s="34"/>
      <c r="E2593" s="33"/>
      <c r="F2593" s="32"/>
      <c r="G2593" s="32"/>
      <c r="H2593" s="32"/>
      <c r="I2593" s="32"/>
      <c r="J2593" s="32"/>
      <c r="K2593" s="32"/>
      <c r="L2593" s="32"/>
      <c r="M2593" s="32"/>
      <c r="N2593" s="32"/>
    </row>
    <row r="2594" spans="2:14">
      <c r="B2594" s="29"/>
      <c r="C2594" s="33"/>
      <c r="D2594" s="34"/>
      <c r="E2594" s="33"/>
      <c r="F2594" s="32"/>
      <c r="G2594" s="32"/>
      <c r="H2594" s="32"/>
      <c r="I2594" s="32"/>
      <c r="J2594" s="32"/>
      <c r="K2594" s="32"/>
      <c r="L2594" s="32"/>
      <c r="M2594" s="32"/>
      <c r="N2594" s="32"/>
    </row>
    <row r="2595" spans="2:14">
      <c r="B2595" s="29"/>
      <c r="C2595" s="33"/>
      <c r="D2595" s="34"/>
      <c r="E2595" s="33"/>
      <c r="F2595" s="32"/>
      <c r="G2595" s="32"/>
      <c r="H2595" s="32"/>
      <c r="I2595" s="32"/>
      <c r="J2595" s="32"/>
      <c r="K2595" s="32"/>
      <c r="L2595" s="32"/>
      <c r="M2595" s="32"/>
      <c r="N2595" s="32"/>
    </row>
    <row r="2596" spans="2:14">
      <c r="B2596" s="29"/>
      <c r="C2596" s="33"/>
      <c r="D2596" s="34"/>
      <c r="E2596" s="33"/>
      <c r="F2596" s="32"/>
      <c r="G2596" s="32"/>
      <c r="H2596" s="32"/>
      <c r="I2596" s="32"/>
      <c r="J2596" s="32"/>
      <c r="K2596" s="32"/>
      <c r="L2596" s="32"/>
      <c r="M2596" s="32"/>
      <c r="N2596" s="32"/>
    </row>
    <row r="2597" spans="2:14">
      <c r="B2597" s="29"/>
      <c r="C2597" s="33"/>
      <c r="D2597" s="34"/>
      <c r="E2597" s="33"/>
      <c r="F2597" s="32"/>
      <c r="G2597" s="32"/>
      <c r="H2597" s="32"/>
      <c r="I2597" s="32"/>
      <c r="J2597" s="32"/>
      <c r="K2597" s="32"/>
      <c r="L2597" s="32"/>
      <c r="M2597" s="32"/>
      <c r="N2597" s="32"/>
    </row>
    <row r="2598" spans="2:14">
      <c r="B2598" s="29"/>
      <c r="C2598" s="33"/>
      <c r="D2598" s="34"/>
      <c r="E2598" s="33"/>
      <c r="F2598" s="32"/>
      <c r="G2598" s="32"/>
      <c r="H2598" s="32"/>
      <c r="I2598" s="32"/>
      <c r="J2598" s="32"/>
      <c r="K2598" s="32"/>
      <c r="L2598" s="32"/>
      <c r="M2598" s="32"/>
      <c r="N2598" s="32"/>
    </row>
    <row r="2599" spans="2:14">
      <c r="B2599" s="29"/>
      <c r="C2599" s="33"/>
      <c r="D2599" s="34"/>
      <c r="E2599" s="33"/>
      <c r="F2599" s="32"/>
      <c r="G2599" s="32"/>
      <c r="H2599" s="32"/>
      <c r="I2599" s="32"/>
      <c r="J2599" s="32"/>
      <c r="K2599" s="32"/>
      <c r="L2599" s="32"/>
      <c r="M2599" s="32"/>
      <c r="N2599" s="32"/>
    </row>
    <row r="2600" spans="2:14">
      <c r="B2600" s="29"/>
      <c r="C2600" s="33"/>
      <c r="D2600" s="34"/>
      <c r="E2600" s="33"/>
      <c r="F2600" s="32"/>
      <c r="G2600" s="32"/>
      <c r="H2600" s="32"/>
      <c r="I2600" s="32"/>
      <c r="J2600" s="32"/>
      <c r="K2600" s="32"/>
      <c r="L2600" s="32"/>
      <c r="M2600" s="32"/>
      <c r="N2600" s="32"/>
    </row>
    <row r="2601" spans="2:14">
      <c r="B2601" s="29"/>
      <c r="C2601" s="33"/>
      <c r="D2601" s="34"/>
      <c r="E2601" s="33"/>
      <c r="F2601" s="32"/>
      <c r="G2601" s="32"/>
      <c r="H2601" s="32"/>
      <c r="I2601" s="32"/>
      <c r="J2601" s="32"/>
      <c r="K2601" s="32"/>
      <c r="L2601" s="32"/>
      <c r="M2601" s="32"/>
      <c r="N2601" s="32"/>
    </row>
    <row r="2602" spans="2:14">
      <c r="B2602" s="29"/>
      <c r="C2602" s="33"/>
      <c r="D2602" s="34"/>
      <c r="E2602" s="33"/>
      <c r="F2602" s="32"/>
      <c r="G2602" s="32"/>
      <c r="H2602" s="32"/>
      <c r="I2602" s="32"/>
      <c r="J2602" s="32"/>
      <c r="K2602" s="32"/>
      <c r="L2602" s="32"/>
      <c r="M2602" s="32"/>
      <c r="N2602" s="32"/>
    </row>
    <row r="2603" spans="2:14">
      <c r="B2603" s="29"/>
      <c r="C2603" s="33"/>
      <c r="D2603" s="34"/>
      <c r="E2603" s="33"/>
      <c r="F2603" s="32"/>
      <c r="G2603" s="32"/>
      <c r="H2603" s="32"/>
      <c r="I2603" s="32"/>
      <c r="J2603" s="32"/>
      <c r="K2603" s="32"/>
      <c r="L2603" s="32"/>
      <c r="M2603" s="32"/>
      <c r="N2603" s="32"/>
    </row>
    <row r="2604" spans="2:14">
      <c r="B2604" s="29"/>
      <c r="C2604" s="33"/>
      <c r="D2604" s="34"/>
      <c r="E2604" s="33"/>
      <c r="F2604" s="32"/>
      <c r="G2604" s="32"/>
      <c r="H2604" s="32"/>
      <c r="I2604" s="32"/>
      <c r="J2604" s="32"/>
      <c r="K2604" s="32"/>
      <c r="L2604" s="32"/>
      <c r="M2604" s="32"/>
      <c r="N2604" s="32"/>
    </row>
    <row r="2605" spans="2:14">
      <c r="B2605" s="29"/>
      <c r="C2605" s="33"/>
      <c r="D2605" s="34"/>
      <c r="E2605" s="33"/>
      <c r="F2605" s="32"/>
      <c r="G2605" s="32"/>
      <c r="H2605" s="32"/>
      <c r="I2605" s="32"/>
      <c r="J2605" s="32"/>
      <c r="K2605" s="32"/>
      <c r="L2605" s="32"/>
      <c r="M2605" s="32"/>
      <c r="N2605" s="32"/>
    </row>
    <row r="2606" spans="2:14">
      <c r="B2606" s="29"/>
      <c r="C2606" s="33"/>
      <c r="D2606" s="34"/>
      <c r="E2606" s="33"/>
      <c r="F2606" s="32"/>
      <c r="G2606" s="32"/>
      <c r="H2606" s="32"/>
      <c r="I2606" s="32"/>
      <c r="J2606" s="32"/>
      <c r="K2606" s="32"/>
      <c r="L2606" s="32"/>
      <c r="M2606" s="32"/>
      <c r="N2606" s="32"/>
    </row>
    <row r="2607" spans="2:14">
      <c r="B2607" s="29"/>
      <c r="C2607" s="33"/>
      <c r="D2607" s="34"/>
      <c r="E2607" s="33"/>
      <c r="F2607" s="32"/>
      <c r="G2607" s="32"/>
      <c r="H2607" s="32"/>
      <c r="I2607" s="32"/>
      <c r="J2607" s="32"/>
      <c r="K2607" s="32"/>
      <c r="L2607" s="32"/>
      <c r="M2607" s="32"/>
      <c r="N2607" s="32"/>
    </row>
    <row r="2608" spans="2:14">
      <c r="B2608" s="29"/>
      <c r="C2608" s="33"/>
      <c r="D2608" s="34"/>
      <c r="E2608" s="33"/>
      <c r="F2608" s="32"/>
      <c r="G2608" s="32"/>
      <c r="H2608" s="32"/>
      <c r="I2608" s="32"/>
      <c r="J2608" s="32"/>
      <c r="K2608" s="32"/>
      <c r="L2608" s="32"/>
      <c r="M2608" s="32"/>
      <c r="N2608" s="32"/>
    </row>
    <row r="2609" spans="2:14">
      <c r="B2609" s="29"/>
      <c r="C2609" s="33"/>
      <c r="D2609" s="34"/>
      <c r="E2609" s="33"/>
      <c r="F2609" s="32"/>
      <c r="G2609" s="32"/>
      <c r="H2609" s="32"/>
      <c r="I2609" s="32"/>
      <c r="J2609" s="32"/>
      <c r="K2609" s="32"/>
      <c r="L2609" s="32"/>
      <c r="M2609" s="32"/>
      <c r="N2609" s="32"/>
    </row>
    <row r="2610" spans="2:14">
      <c r="B2610" s="29"/>
      <c r="C2610" s="33"/>
      <c r="D2610" s="34"/>
      <c r="E2610" s="33"/>
      <c r="F2610" s="32"/>
      <c r="G2610" s="32"/>
      <c r="H2610" s="32"/>
      <c r="I2610" s="32"/>
      <c r="J2610" s="32"/>
      <c r="K2610" s="32"/>
      <c r="L2610" s="32"/>
      <c r="M2610" s="32"/>
      <c r="N2610" s="32"/>
    </row>
    <row r="2611" spans="2:14">
      <c r="B2611" s="29"/>
      <c r="C2611" s="33"/>
      <c r="D2611" s="34"/>
      <c r="E2611" s="33"/>
      <c r="F2611" s="32"/>
      <c r="G2611" s="32"/>
      <c r="H2611" s="32"/>
      <c r="I2611" s="32"/>
      <c r="J2611" s="32"/>
      <c r="K2611" s="32"/>
      <c r="L2611" s="32"/>
      <c r="M2611" s="32"/>
      <c r="N2611" s="32"/>
    </row>
    <row r="2612" spans="2:14">
      <c r="B2612" s="29"/>
      <c r="C2612" s="33"/>
      <c r="D2612" s="34"/>
      <c r="E2612" s="33"/>
      <c r="F2612" s="32"/>
      <c r="G2612" s="32"/>
      <c r="H2612" s="32"/>
      <c r="I2612" s="32"/>
      <c r="J2612" s="32"/>
      <c r="K2612" s="32"/>
      <c r="L2612" s="32"/>
      <c r="M2612" s="32"/>
      <c r="N2612" s="32"/>
    </row>
    <row r="2613" spans="2:14">
      <c r="B2613" s="29"/>
      <c r="C2613" s="33"/>
      <c r="D2613" s="34"/>
      <c r="E2613" s="33"/>
      <c r="F2613" s="32"/>
      <c r="G2613" s="32"/>
      <c r="H2613" s="32"/>
      <c r="I2613" s="32"/>
      <c r="J2613" s="32"/>
      <c r="K2613" s="32"/>
      <c r="L2613" s="32"/>
      <c r="M2613" s="32"/>
      <c r="N2613" s="32"/>
    </row>
    <row r="2614" spans="2:14">
      <c r="B2614" s="29"/>
      <c r="C2614" s="33"/>
      <c r="D2614" s="34"/>
      <c r="E2614" s="33"/>
      <c r="F2614" s="32"/>
      <c r="G2614" s="32"/>
      <c r="H2614" s="32"/>
      <c r="I2614" s="32"/>
      <c r="J2614" s="32"/>
      <c r="K2614" s="32"/>
      <c r="L2614" s="32"/>
      <c r="M2614" s="32"/>
      <c r="N2614" s="32"/>
    </row>
    <row r="2615" spans="2:14">
      <c r="B2615" s="29"/>
      <c r="C2615" s="33"/>
      <c r="D2615" s="34"/>
      <c r="E2615" s="33"/>
      <c r="F2615" s="32"/>
      <c r="G2615" s="32"/>
      <c r="H2615" s="32"/>
      <c r="I2615" s="32"/>
      <c r="J2615" s="32"/>
      <c r="K2615" s="32"/>
      <c r="L2615" s="32"/>
      <c r="M2615" s="32"/>
      <c r="N2615" s="32"/>
    </row>
    <row r="2616" spans="2:14">
      <c r="B2616" s="29"/>
      <c r="C2616" s="33"/>
      <c r="D2616" s="34"/>
      <c r="E2616" s="33"/>
      <c r="F2616" s="32"/>
      <c r="G2616" s="32"/>
      <c r="H2616" s="32"/>
      <c r="I2616" s="32"/>
      <c r="J2616" s="32"/>
      <c r="K2616" s="32"/>
      <c r="L2616" s="32"/>
      <c r="M2616" s="32"/>
      <c r="N2616" s="32"/>
    </row>
    <row r="2617" spans="2:14">
      <c r="B2617" s="29"/>
      <c r="C2617" s="33"/>
      <c r="D2617" s="34"/>
      <c r="E2617" s="33"/>
      <c r="F2617" s="32"/>
      <c r="G2617" s="32"/>
      <c r="H2617" s="32"/>
      <c r="I2617" s="32"/>
      <c r="J2617" s="32"/>
      <c r="K2617" s="32"/>
      <c r="L2617" s="32"/>
      <c r="M2617" s="32"/>
      <c r="N2617" s="32"/>
    </row>
    <row r="2618" spans="2:14">
      <c r="B2618" s="29"/>
      <c r="C2618" s="33"/>
      <c r="D2618" s="34"/>
      <c r="E2618" s="33"/>
      <c r="F2618" s="32"/>
      <c r="G2618" s="32"/>
      <c r="H2618" s="32"/>
      <c r="I2618" s="32"/>
      <c r="J2618" s="32"/>
      <c r="K2618" s="32"/>
      <c r="L2618" s="32"/>
      <c r="M2618" s="32"/>
      <c r="N2618" s="32"/>
    </row>
    <row r="2619" spans="2:14">
      <c r="B2619" s="29"/>
      <c r="C2619" s="33"/>
      <c r="D2619" s="34"/>
      <c r="E2619" s="33"/>
      <c r="F2619" s="32"/>
      <c r="G2619" s="32"/>
      <c r="H2619" s="32"/>
      <c r="I2619" s="32"/>
      <c r="J2619" s="32"/>
      <c r="K2619" s="32"/>
      <c r="L2619" s="32"/>
      <c r="M2619" s="32"/>
      <c r="N2619" s="32"/>
    </row>
    <row r="2620" spans="2:14">
      <c r="B2620" s="29"/>
      <c r="C2620" s="33"/>
      <c r="D2620" s="34"/>
      <c r="E2620" s="33"/>
      <c r="F2620" s="32"/>
      <c r="G2620" s="32"/>
      <c r="H2620" s="32"/>
      <c r="I2620" s="32"/>
      <c r="J2620" s="32"/>
      <c r="K2620" s="32"/>
      <c r="L2620" s="32"/>
      <c r="M2620" s="32"/>
      <c r="N2620" s="32"/>
    </row>
    <row r="2621" spans="2:14">
      <c r="B2621" s="29"/>
      <c r="C2621" s="33"/>
      <c r="D2621" s="34"/>
      <c r="E2621" s="33"/>
      <c r="F2621" s="32"/>
      <c r="G2621" s="32"/>
      <c r="H2621" s="32"/>
      <c r="I2621" s="32"/>
      <c r="J2621" s="32"/>
      <c r="K2621" s="32"/>
      <c r="L2621" s="32"/>
      <c r="M2621" s="32"/>
      <c r="N2621" s="32"/>
    </row>
    <row r="2622" spans="2:14">
      <c r="B2622" s="29"/>
      <c r="C2622" s="33"/>
      <c r="D2622" s="34"/>
      <c r="E2622" s="33"/>
      <c r="F2622" s="32"/>
      <c r="G2622" s="32"/>
      <c r="H2622" s="32"/>
      <c r="I2622" s="32"/>
      <c r="J2622" s="32"/>
      <c r="K2622" s="32"/>
      <c r="L2622" s="32"/>
      <c r="M2622" s="32"/>
      <c r="N2622" s="32"/>
    </row>
    <row r="2623" spans="2:14">
      <c r="B2623" s="29"/>
      <c r="C2623" s="33"/>
      <c r="D2623" s="34"/>
      <c r="E2623" s="33"/>
      <c r="F2623" s="32"/>
      <c r="G2623" s="32"/>
      <c r="H2623" s="32"/>
      <c r="I2623" s="32"/>
      <c r="J2623" s="32"/>
      <c r="K2623" s="32"/>
      <c r="L2623" s="32"/>
      <c r="M2623" s="32"/>
      <c r="N2623" s="32"/>
    </row>
    <row r="2624" spans="2:14">
      <c r="B2624" s="29"/>
      <c r="C2624" s="33"/>
      <c r="D2624" s="34"/>
      <c r="E2624" s="33"/>
      <c r="F2624" s="32"/>
      <c r="G2624" s="32"/>
      <c r="H2624" s="32"/>
      <c r="I2624" s="32"/>
      <c r="J2624" s="32"/>
      <c r="K2624" s="32"/>
      <c r="L2624" s="32"/>
      <c r="M2624" s="32"/>
      <c r="N2624" s="32"/>
    </row>
    <row r="2625" spans="2:14">
      <c r="B2625" s="29"/>
      <c r="C2625" s="33"/>
      <c r="D2625" s="34"/>
      <c r="E2625" s="33"/>
      <c r="F2625" s="32"/>
      <c r="G2625" s="32"/>
      <c r="H2625" s="32"/>
      <c r="I2625" s="32"/>
      <c r="J2625" s="32"/>
      <c r="K2625" s="32"/>
      <c r="L2625" s="32"/>
      <c r="M2625" s="32"/>
      <c r="N2625" s="32"/>
    </row>
    <row r="2626" spans="2:14">
      <c r="B2626" s="29"/>
      <c r="C2626" s="33"/>
      <c r="D2626" s="34"/>
      <c r="E2626" s="33"/>
      <c r="F2626" s="32"/>
      <c r="G2626" s="32"/>
      <c r="H2626" s="32"/>
      <c r="I2626" s="32"/>
      <c r="J2626" s="32"/>
      <c r="K2626" s="32"/>
      <c r="L2626" s="32"/>
      <c r="M2626" s="32"/>
      <c r="N2626" s="32"/>
    </row>
    <row r="2627" spans="2:14">
      <c r="B2627" s="29"/>
      <c r="C2627" s="33"/>
      <c r="D2627" s="34"/>
      <c r="E2627" s="33"/>
      <c r="F2627" s="32"/>
      <c r="G2627" s="32"/>
      <c r="H2627" s="32"/>
      <c r="I2627" s="32"/>
      <c r="J2627" s="32"/>
      <c r="K2627" s="32"/>
      <c r="L2627" s="32"/>
      <c r="M2627" s="32"/>
      <c r="N2627" s="32"/>
    </row>
    <row r="2628" spans="2:14">
      <c r="B2628" s="29"/>
      <c r="C2628" s="33"/>
      <c r="D2628" s="34"/>
      <c r="E2628" s="33"/>
      <c r="F2628" s="32"/>
      <c r="G2628" s="32"/>
      <c r="H2628" s="32"/>
      <c r="I2628" s="32"/>
      <c r="J2628" s="32"/>
      <c r="K2628" s="32"/>
      <c r="L2628" s="32"/>
      <c r="M2628" s="32"/>
      <c r="N2628" s="32"/>
    </row>
    <row r="2629" spans="2:14">
      <c r="B2629" s="29"/>
      <c r="C2629" s="33"/>
      <c r="D2629" s="34"/>
      <c r="E2629" s="33"/>
      <c r="F2629" s="32"/>
      <c r="G2629" s="32"/>
      <c r="H2629" s="32"/>
      <c r="I2629" s="32"/>
      <c r="J2629" s="32"/>
      <c r="K2629" s="32"/>
      <c r="L2629" s="32"/>
      <c r="M2629" s="32"/>
      <c r="N2629" s="32"/>
    </row>
    <row r="2630" spans="2:14">
      <c r="B2630" s="29"/>
      <c r="C2630" s="33"/>
      <c r="D2630" s="34"/>
      <c r="E2630" s="33"/>
      <c r="F2630" s="32"/>
      <c r="G2630" s="32"/>
      <c r="H2630" s="32"/>
      <c r="I2630" s="32"/>
      <c r="J2630" s="32"/>
      <c r="K2630" s="32"/>
      <c r="L2630" s="32"/>
      <c r="M2630" s="32"/>
      <c r="N2630" s="32"/>
    </row>
    <row r="2631" spans="2:14">
      <c r="B2631" s="29"/>
      <c r="C2631" s="33"/>
      <c r="D2631" s="34"/>
      <c r="E2631" s="33"/>
      <c r="F2631" s="32"/>
      <c r="G2631" s="32"/>
      <c r="H2631" s="32"/>
      <c r="I2631" s="32"/>
      <c r="J2631" s="32"/>
      <c r="K2631" s="32"/>
      <c r="L2631" s="32"/>
      <c r="M2631" s="32"/>
      <c r="N2631" s="32"/>
    </row>
    <row r="2632" spans="2:14">
      <c r="B2632" s="29"/>
      <c r="C2632" s="33"/>
      <c r="D2632" s="34"/>
      <c r="E2632" s="33"/>
      <c r="F2632" s="32"/>
      <c r="G2632" s="32"/>
      <c r="H2632" s="32"/>
      <c r="I2632" s="32"/>
      <c r="J2632" s="32"/>
      <c r="K2632" s="32"/>
      <c r="L2632" s="32"/>
      <c r="M2632" s="32"/>
      <c r="N2632" s="32"/>
    </row>
    <row r="2633" spans="2:14">
      <c r="B2633" s="29"/>
      <c r="C2633" s="33"/>
      <c r="D2633" s="34"/>
      <c r="E2633" s="33"/>
      <c r="F2633" s="32"/>
      <c r="G2633" s="32"/>
      <c r="H2633" s="32"/>
      <c r="I2633" s="32"/>
      <c r="J2633" s="32"/>
      <c r="K2633" s="32"/>
      <c r="L2633" s="32"/>
      <c r="M2633" s="32"/>
      <c r="N2633" s="32"/>
    </row>
    <row r="2634" spans="2:14">
      <c r="B2634" s="29"/>
      <c r="C2634" s="33"/>
      <c r="D2634" s="34"/>
      <c r="E2634" s="33"/>
      <c r="F2634" s="32"/>
      <c r="G2634" s="32"/>
      <c r="H2634" s="32"/>
      <c r="I2634" s="32"/>
      <c r="J2634" s="32"/>
      <c r="K2634" s="32"/>
      <c r="L2634" s="32"/>
      <c r="M2634" s="32"/>
      <c r="N2634" s="32"/>
    </row>
    <row r="2635" spans="2:14">
      <c r="B2635" s="29"/>
      <c r="C2635" s="33"/>
      <c r="D2635" s="34"/>
      <c r="E2635" s="33"/>
      <c r="F2635" s="32"/>
      <c r="G2635" s="32"/>
      <c r="H2635" s="32"/>
      <c r="I2635" s="32"/>
      <c r="J2635" s="32"/>
      <c r="K2635" s="32"/>
      <c r="L2635" s="32"/>
      <c r="M2635" s="32"/>
      <c r="N2635" s="32"/>
    </row>
    <row r="2636" spans="2:14">
      <c r="B2636" s="29"/>
      <c r="C2636" s="33"/>
      <c r="D2636" s="34"/>
      <c r="E2636" s="33"/>
      <c r="F2636" s="32"/>
      <c r="G2636" s="32"/>
      <c r="H2636" s="32"/>
      <c r="I2636" s="32"/>
      <c r="J2636" s="32"/>
      <c r="K2636" s="32"/>
      <c r="L2636" s="32"/>
      <c r="M2636" s="32"/>
      <c r="N2636" s="32"/>
    </row>
    <row r="2637" spans="2:14">
      <c r="B2637" s="29"/>
      <c r="C2637" s="33"/>
      <c r="D2637" s="34"/>
      <c r="E2637" s="33"/>
      <c r="F2637" s="32"/>
      <c r="G2637" s="32"/>
      <c r="H2637" s="32"/>
      <c r="I2637" s="32"/>
      <c r="J2637" s="32"/>
      <c r="K2637" s="32"/>
      <c r="L2637" s="32"/>
      <c r="M2637" s="32"/>
      <c r="N2637" s="32"/>
    </row>
    <row r="2638" spans="2:14">
      <c r="B2638" s="29"/>
      <c r="C2638" s="33"/>
      <c r="D2638" s="34"/>
      <c r="E2638" s="33"/>
      <c r="F2638" s="32"/>
      <c r="G2638" s="32"/>
      <c r="H2638" s="32"/>
      <c r="I2638" s="32"/>
      <c r="J2638" s="32"/>
      <c r="K2638" s="32"/>
      <c r="L2638" s="32"/>
      <c r="M2638" s="32"/>
      <c r="N2638" s="32"/>
    </row>
    <row r="2639" spans="2:14">
      <c r="B2639" s="29"/>
      <c r="C2639" s="33"/>
      <c r="D2639" s="34"/>
      <c r="E2639" s="33"/>
      <c r="F2639" s="32"/>
      <c r="G2639" s="32"/>
      <c r="H2639" s="32"/>
      <c r="I2639" s="32"/>
      <c r="J2639" s="32"/>
      <c r="K2639" s="32"/>
      <c r="L2639" s="32"/>
      <c r="M2639" s="32"/>
      <c r="N2639" s="32"/>
    </row>
    <row r="2640" spans="2:14">
      <c r="B2640" s="29"/>
      <c r="C2640" s="33"/>
      <c r="D2640" s="34"/>
      <c r="E2640" s="33"/>
      <c r="F2640" s="32"/>
      <c r="G2640" s="32"/>
      <c r="H2640" s="32"/>
      <c r="I2640" s="32"/>
      <c r="J2640" s="32"/>
      <c r="K2640" s="32"/>
      <c r="L2640" s="32"/>
      <c r="M2640" s="32"/>
      <c r="N2640" s="32"/>
    </row>
    <row r="2641" spans="2:14">
      <c r="B2641" s="29"/>
      <c r="C2641" s="33"/>
      <c r="D2641" s="34"/>
      <c r="E2641" s="33"/>
      <c r="F2641" s="32"/>
      <c r="G2641" s="32"/>
      <c r="H2641" s="32"/>
      <c r="I2641" s="32"/>
      <c r="J2641" s="32"/>
      <c r="K2641" s="32"/>
      <c r="L2641" s="32"/>
      <c r="M2641" s="32"/>
      <c r="N2641" s="32"/>
    </row>
    <row r="2642" spans="2:14">
      <c r="B2642" s="29"/>
      <c r="C2642" s="33"/>
      <c r="D2642" s="34"/>
      <c r="E2642" s="33"/>
      <c r="F2642" s="32"/>
      <c r="G2642" s="32"/>
      <c r="H2642" s="32"/>
      <c r="I2642" s="32"/>
      <c r="J2642" s="32"/>
      <c r="K2642" s="32"/>
      <c r="L2642" s="32"/>
      <c r="M2642" s="32"/>
      <c r="N2642" s="32"/>
    </row>
    <row r="2643" spans="2:14">
      <c r="B2643" s="29"/>
      <c r="C2643" s="33"/>
      <c r="D2643" s="34"/>
      <c r="E2643" s="33"/>
      <c r="F2643" s="32"/>
      <c r="G2643" s="32"/>
      <c r="H2643" s="32"/>
      <c r="I2643" s="32"/>
      <c r="J2643" s="32"/>
      <c r="K2643" s="32"/>
      <c r="L2643" s="32"/>
      <c r="M2643" s="32"/>
      <c r="N2643" s="32"/>
    </row>
    <row r="2644" spans="2:14">
      <c r="B2644" s="29"/>
      <c r="C2644" s="33"/>
      <c r="D2644" s="34"/>
      <c r="E2644" s="33"/>
      <c r="F2644" s="32"/>
      <c r="G2644" s="32"/>
      <c r="H2644" s="32"/>
      <c r="I2644" s="32"/>
      <c r="J2644" s="32"/>
      <c r="K2644" s="32"/>
      <c r="L2644" s="32"/>
      <c r="M2644" s="32"/>
      <c r="N2644" s="32"/>
    </row>
    <row r="2645" spans="2:14">
      <c r="B2645" s="29"/>
      <c r="C2645" s="33"/>
      <c r="D2645" s="34"/>
      <c r="E2645" s="33"/>
      <c r="F2645" s="32"/>
      <c r="G2645" s="32"/>
      <c r="H2645" s="32"/>
      <c r="I2645" s="32"/>
      <c r="J2645" s="32"/>
      <c r="K2645" s="32"/>
      <c r="L2645" s="32"/>
      <c r="M2645" s="32"/>
      <c r="N2645" s="32"/>
    </row>
    <row r="2646" spans="2:14">
      <c r="B2646" s="29"/>
      <c r="C2646" s="33"/>
      <c r="D2646" s="34"/>
      <c r="E2646" s="33"/>
      <c r="F2646" s="32"/>
      <c r="G2646" s="32"/>
      <c r="H2646" s="32"/>
      <c r="I2646" s="32"/>
      <c r="J2646" s="32"/>
      <c r="K2646" s="32"/>
      <c r="L2646" s="32"/>
      <c r="M2646" s="32"/>
      <c r="N2646" s="32"/>
    </row>
    <row r="2647" spans="2:14">
      <c r="B2647" s="29"/>
      <c r="C2647" s="33"/>
      <c r="D2647" s="34"/>
      <c r="E2647" s="33"/>
      <c r="F2647" s="32"/>
      <c r="G2647" s="32"/>
      <c r="H2647" s="32"/>
      <c r="I2647" s="32"/>
      <c r="J2647" s="32"/>
      <c r="K2647" s="32"/>
      <c r="L2647" s="32"/>
      <c r="M2647" s="32"/>
      <c r="N2647" s="32"/>
    </row>
    <row r="2648" spans="2:14">
      <c r="B2648" s="29"/>
      <c r="C2648" s="33"/>
      <c r="D2648" s="34"/>
      <c r="E2648" s="33"/>
      <c r="F2648" s="32"/>
      <c r="G2648" s="32"/>
      <c r="H2648" s="32"/>
      <c r="I2648" s="32"/>
      <c r="J2648" s="32"/>
      <c r="K2648" s="32"/>
      <c r="L2648" s="32"/>
      <c r="M2648" s="32"/>
      <c r="N2648" s="32"/>
    </row>
    <row r="2649" spans="2:14">
      <c r="B2649" s="29"/>
      <c r="C2649" s="33"/>
      <c r="D2649" s="34"/>
      <c r="E2649" s="33"/>
      <c r="F2649" s="32"/>
      <c r="G2649" s="32"/>
      <c r="H2649" s="32"/>
      <c r="I2649" s="32"/>
      <c r="J2649" s="32"/>
      <c r="K2649" s="32"/>
      <c r="L2649" s="32"/>
      <c r="M2649" s="32"/>
      <c r="N2649" s="32"/>
    </row>
    <row r="2650" spans="2:14">
      <c r="B2650" s="29"/>
      <c r="C2650" s="33"/>
      <c r="D2650" s="34"/>
      <c r="E2650" s="33"/>
      <c r="F2650" s="32"/>
      <c r="G2650" s="32"/>
      <c r="H2650" s="32"/>
      <c r="I2650" s="32"/>
      <c r="J2650" s="32"/>
      <c r="K2650" s="32"/>
      <c r="L2650" s="32"/>
      <c r="M2650" s="32"/>
      <c r="N2650" s="32"/>
    </row>
    <row r="2651" spans="2:14">
      <c r="B2651" s="29"/>
      <c r="C2651" s="33"/>
      <c r="D2651" s="34"/>
      <c r="E2651" s="33"/>
      <c r="F2651" s="32"/>
      <c r="G2651" s="32"/>
      <c r="H2651" s="32"/>
      <c r="I2651" s="32"/>
      <c r="J2651" s="32"/>
      <c r="K2651" s="32"/>
      <c r="L2651" s="32"/>
      <c r="M2651" s="32"/>
      <c r="N2651" s="32"/>
    </row>
    <row r="2652" spans="2:14">
      <c r="B2652" s="29"/>
      <c r="C2652" s="33"/>
      <c r="D2652" s="34"/>
      <c r="E2652" s="33"/>
      <c r="F2652" s="32"/>
      <c r="G2652" s="32"/>
      <c r="H2652" s="32"/>
      <c r="I2652" s="32"/>
      <c r="J2652" s="32"/>
      <c r="K2652" s="32"/>
      <c r="L2652" s="32"/>
      <c r="M2652" s="32"/>
      <c r="N2652" s="32"/>
    </row>
    <row r="2653" spans="2:14">
      <c r="B2653" s="29"/>
      <c r="C2653" s="33"/>
      <c r="D2653" s="34"/>
      <c r="E2653" s="33"/>
      <c r="F2653" s="32"/>
      <c r="G2653" s="32"/>
      <c r="H2653" s="32"/>
      <c r="I2653" s="32"/>
      <c r="J2653" s="32"/>
      <c r="K2653" s="32"/>
      <c r="L2653" s="32"/>
      <c r="M2653" s="32"/>
      <c r="N2653" s="32"/>
    </row>
    <row r="2654" spans="2:14">
      <c r="B2654" s="29"/>
      <c r="C2654" s="33"/>
      <c r="D2654" s="34"/>
      <c r="E2654" s="33"/>
      <c r="F2654" s="32"/>
      <c r="G2654" s="32"/>
      <c r="H2654" s="32"/>
      <c r="I2654" s="32"/>
      <c r="J2654" s="32"/>
      <c r="K2654" s="32"/>
      <c r="L2654" s="32"/>
      <c r="M2654" s="32"/>
      <c r="N2654" s="32"/>
    </row>
    <row r="2655" spans="2:14">
      <c r="B2655" s="29"/>
      <c r="C2655" s="33"/>
      <c r="D2655" s="34"/>
      <c r="E2655" s="33"/>
      <c r="F2655" s="32"/>
      <c r="G2655" s="32"/>
      <c r="H2655" s="32"/>
      <c r="I2655" s="32"/>
      <c r="J2655" s="32"/>
      <c r="K2655" s="32"/>
      <c r="L2655" s="32"/>
      <c r="M2655" s="32"/>
      <c r="N2655" s="32"/>
    </row>
    <row r="2656" spans="2:14">
      <c r="B2656" s="29"/>
      <c r="C2656" s="33"/>
      <c r="D2656" s="34"/>
      <c r="E2656" s="33"/>
      <c r="F2656" s="32"/>
      <c r="G2656" s="32"/>
      <c r="H2656" s="32"/>
      <c r="I2656" s="32"/>
      <c r="J2656" s="32"/>
      <c r="K2656" s="32"/>
      <c r="L2656" s="32"/>
      <c r="M2656" s="32"/>
      <c r="N2656" s="32"/>
    </row>
    <row r="2657" spans="2:14">
      <c r="B2657" s="29"/>
      <c r="C2657" s="33"/>
      <c r="D2657" s="34"/>
      <c r="E2657" s="33"/>
      <c r="F2657" s="32"/>
      <c r="G2657" s="32"/>
      <c r="H2657" s="32"/>
      <c r="I2657" s="32"/>
      <c r="J2657" s="32"/>
      <c r="K2657" s="32"/>
      <c r="L2657" s="32"/>
      <c r="M2657" s="32"/>
      <c r="N2657" s="32"/>
    </row>
    <row r="2658" spans="2:14">
      <c r="B2658" s="29"/>
      <c r="C2658" s="33"/>
      <c r="D2658" s="34"/>
      <c r="E2658" s="33"/>
      <c r="F2658" s="32"/>
      <c r="G2658" s="32"/>
      <c r="H2658" s="32"/>
      <c r="I2658" s="32"/>
      <c r="J2658" s="32"/>
      <c r="K2658" s="32"/>
      <c r="L2658" s="32"/>
      <c r="M2658" s="32"/>
      <c r="N2658" s="32"/>
    </row>
    <row r="2659" spans="2:14">
      <c r="B2659" s="29"/>
      <c r="C2659" s="33"/>
      <c r="D2659" s="34"/>
      <c r="E2659" s="33"/>
      <c r="F2659" s="32"/>
      <c r="G2659" s="32"/>
      <c r="H2659" s="32"/>
      <c r="I2659" s="32"/>
      <c r="J2659" s="32"/>
      <c r="K2659" s="32"/>
      <c r="L2659" s="32"/>
      <c r="M2659" s="32"/>
      <c r="N2659" s="32"/>
    </row>
    <row r="2660" spans="2:14">
      <c r="B2660" s="29"/>
      <c r="C2660" s="33"/>
      <c r="D2660" s="34"/>
      <c r="E2660" s="33"/>
      <c r="F2660" s="32"/>
      <c r="G2660" s="32"/>
      <c r="H2660" s="32"/>
      <c r="I2660" s="32"/>
      <c r="J2660" s="32"/>
      <c r="K2660" s="32"/>
      <c r="L2660" s="32"/>
      <c r="M2660" s="32"/>
      <c r="N2660" s="32"/>
    </row>
    <row r="2661" spans="2:14">
      <c r="B2661" s="29"/>
      <c r="C2661" s="33"/>
      <c r="D2661" s="34"/>
      <c r="E2661" s="33"/>
      <c r="F2661" s="32"/>
      <c r="G2661" s="32"/>
      <c r="H2661" s="32"/>
      <c r="I2661" s="32"/>
      <c r="J2661" s="32"/>
      <c r="K2661" s="32"/>
      <c r="L2661" s="32"/>
      <c r="M2661" s="32"/>
      <c r="N2661" s="32"/>
    </row>
    <row r="2662" spans="2:14">
      <c r="B2662" s="29"/>
      <c r="C2662" s="33"/>
      <c r="D2662" s="34"/>
      <c r="E2662" s="33"/>
      <c r="F2662" s="32"/>
      <c r="G2662" s="32"/>
      <c r="H2662" s="32"/>
      <c r="I2662" s="32"/>
      <c r="J2662" s="32"/>
      <c r="K2662" s="32"/>
      <c r="L2662" s="32"/>
      <c r="M2662" s="32"/>
      <c r="N2662" s="32"/>
    </row>
    <row r="2663" spans="2:14">
      <c r="B2663" s="29"/>
      <c r="C2663" s="33"/>
      <c r="D2663" s="34"/>
      <c r="E2663" s="33"/>
      <c r="F2663" s="32"/>
      <c r="G2663" s="32"/>
      <c r="H2663" s="32"/>
      <c r="I2663" s="32"/>
      <c r="J2663" s="32"/>
      <c r="K2663" s="32"/>
      <c r="L2663" s="32"/>
      <c r="M2663" s="32"/>
      <c r="N2663" s="32"/>
    </row>
    <row r="2664" spans="2:14">
      <c r="B2664" s="29"/>
      <c r="C2664" s="33"/>
      <c r="D2664" s="34"/>
      <c r="E2664" s="33"/>
      <c r="F2664" s="32"/>
      <c r="G2664" s="32"/>
      <c r="H2664" s="32"/>
      <c r="I2664" s="32"/>
      <c r="J2664" s="32"/>
      <c r="K2664" s="32"/>
      <c r="L2664" s="32"/>
      <c r="M2664" s="32"/>
      <c r="N2664" s="32"/>
    </row>
    <row r="2665" spans="2:14">
      <c r="B2665" s="29"/>
      <c r="C2665" s="33"/>
      <c r="D2665" s="34"/>
      <c r="E2665" s="33"/>
      <c r="F2665" s="32"/>
      <c r="G2665" s="32"/>
      <c r="H2665" s="32"/>
      <c r="I2665" s="32"/>
      <c r="J2665" s="32"/>
      <c r="K2665" s="32"/>
      <c r="L2665" s="32"/>
      <c r="M2665" s="32"/>
      <c r="N2665" s="32"/>
    </row>
    <row r="2666" spans="2:14">
      <c r="B2666" s="29"/>
      <c r="C2666" s="33"/>
      <c r="D2666" s="34"/>
      <c r="E2666" s="33"/>
      <c r="F2666" s="32"/>
      <c r="G2666" s="32"/>
      <c r="H2666" s="32"/>
      <c r="I2666" s="32"/>
      <c r="J2666" s="32"/>
      <c r="K2666" s="32"/>
      <c r="L2666" s="32"/>
      <c r="M2666" s="32"/>
      <c r="N2666" s="32"/>
    </row>
    <row r="2667" spans="2:14">
      <c r="B2667" s="29"/>
      <c r="C2667" s="33"/>
      <c r="D2667" s="34"/>
      <c r="E2667" s="33"/>
      <c r="F2667" s="32"/>
      <c r="G2667" s="32"/>
      <c r="H2667" s="32"/>
      <c r="I2667" s="32"/>
      <c r="J2667" s="32"/>
      <c r="K2667" s="32"/>
      <c r="L2667" s="32"/>
      <c r="M2667" s="32"/>
      <c r="N2667" s="32"/>
    </row>
    <row r="2668" spans="2:14">
      <c r="B2668" s="29"/>
      <c r="C2668" s="33"/>
      <c r="D2668" s="34"/>
      <c r="E2668" s="33"/>
      <c r="F2668" s="32"/>
      <c r="G2668" s="32"/>
      <c r="H2668" s="32"/>
      <c r="I2668" s="32"/>
      <c r="J2668" s="32"/>
      <c r="K2668" s="32"/>
      <c r="L2668" s="32"/>
      <c r="M2668" s="32"/>
      <c r="N2668" s="32"/>
    </row>
    <row r="2669" spans="2:14">
      <c r="B2669" s="29"/>
      <c r="C2669" s="33"/>
      <c r="D2669" s="34"/>
      <c r="E2669" s="33"/>
      <c r="F2669" s="32"/>
      <c r="G2669" s="32"/>
      <c r="H2669" s="32"/>
      <c r="I2669" s="32"/>
      <c r="J2669" s="32"/>
      <c r="K2669" s="32"/>
      <c r="L2669" s="32"/>
      <c r="M2669" s="32"/>
      <c r="N2669" s="32"/>
    </row>
    <row r="2670" spans="2:14">
      <c r="B2670" s="29"/>
      <c r="C2670" s="33"/>
      <c r="D2670" s="34"/>
      <c r="E2670" s="33"/>
      <c r="F2670" s="32"/>
      <c r="G2670" s="32"/>
      <c r="H2670" s="32"/>
      <c r="I2670" s="32"/>
      <c r="J2670" s="32"/>
      <c r="K2670" s="32"/>
      <c r="L2670" s="32"/>
      <c r="M2670" s="32"/>
      <c r="N2670" s="32"/>
    </row>
    <row r="2671" spans="2:14">
      <c r="B2671" s="29"/>
      <c r="C2671" s="33"/>
      <c r="D2671" s="34"/>
      <c r="E2671" s="33"/>
      <c r="F2671" s="32"/>
      <c r="G2671" s="32"/>
      <c r="H2671" s="32"/>
      <c r="I2671" s="32"/>
      <c r="J2671" s="32"/>
      <c r="K2671" s="32"/>
      <c r="L2671" s="32"/>
      <c r="M2671" s="32"/>
      <c r="N2671" s="32"/>
    </row>
    <row r="2672" spans="2:14">
      <c r="B2672" s="29"/>
      <c r="C2672" s="33"/>
      <c r="D2672" s="34"/>
      <c r="E2672" s="33"/>
      <c r="F2672" s="32"/>
      <c r="G2672" s="32"/>
      <c r="H2672" s="32"/>
      <c r="I2672" s="32"/>
      <c r="J2672" s="32"/>
      <c r="K2672" s="32"/>
      <c r="L2672" s="32"/>
      <c r="M2672" s="32"/>
      <c r="N2672" s="32"/>
    </row>
    <row r="2673" spans="2:14">
      <c r="B2673" s="29"/>
      <c r="C2673" s="33"/>
      <c r="D2673" s="34"/>
      <c r="E2673" s="33"/>
      <c r="F2673" s="32"/>
      <c r="G2673" s="32"/>
      <c r="H2673" s="32"/>
      <c r="I2673" s="32"/>
      <c r="J2673" s="32"/>
      <c r="K2673" s="32"/>
      <c r="L2673" s="32"/>
      <c r="M2673" s="32"/>
      <c r="N2673" s="32"/>
    </row>
    <row r="2674" spans="2:14">
      <c r="B2674" s="29"/>
      <c r="C2674" s="33"/>
      <c r="D2674" s="34"/>
      <c r="E2674" s="33"/>
      <c r="F2674" s="32"/>
      <c r="G2674" s="32"/>
      <c r="H2674" s="32"/>
      <c r="I2674" s="32"/>
      <c r="J2674" s="32"/>
      <c r="K2674" s="32"/>
      <c r="L2674" s="32"/>
      <c r="M2674" s="32"/>
      <c r="N2674" s="32"/>
    </row>
    <row r="2675" spans="2:14">
      <c r="B2675" s="29"/>
      <c r="C2675" s="33"/>
      <c r="D2675" s="34"/>
      <c r="E2675" s="33"/>
      <c r="F2675" s="32"/>
      <c r="G2675" s="32"/>
      <c r="H2675" s="32"/>
      <c r="I2675" s="32"/>
      <c r="J2675" s="32"/>
      <c r="K2675" s="32"/>
      <c r="L2675" s="32"/>
      <c r="M2675" s="32"/>
      <c r="N2675" s="32"/>
    </row>
    <row r="2676" spans="2:14">
      <c r="B2676" s="29"/>
      <c r="C2676" s="33"/>
      <c r="D2676" s="34"/>
      <c r="E2676" s="33"/>
      <c r="F2676" s="32"/>
      <c r="G2676" s="32"/>
      <c r="H2676" s="32"/>
      <c r="I2676" s="32"/>
      <c r="J2676" s="32"/>
      <c r="K2676" s="32"/>
      <c r="L2676" s="32"/>
      <c r="M2676" s="32"/>
      <c r="N2676" s="32"/>
    </row>
    <row r="2677" spans="2:14">
      <c r="B2677" s="29"/>
      <c r="C2677" s="33"/>
      <c r="D2677" s="34"/>
      <c r="E2677" s="33"/>
      <c r="F2677" s="32"/>
      <c r="G2677" s="32"/>
      <c r="H2677" s="32"/>
      <c r="I2677" s="32"/>
      <c r="J2677" s="32"/>
      <c r="K2677" s="32"/>
      <c r="L2677" s="32"/>
      <c r="M2677" s="32"/>
      <c r="N2677" s="32"/>
    </row>
    <row r="2678" spans="2:14">
      <c r="B2678" s="29"/>
      <c r="C2678" s="33"/>
      <c r="D2678" s="34"/>
      <c r="E2678" s="33"/>
      <c r="F2678" s="32"/>
      <c r="G2678" s="32"/>
      <c r="H2678" s="32"/>
      <c r="I2678" s="32"/>
      <c r="J2678" s="32"/>
      <c r="K2678" s="32"/>
      <c r="L2678" s="32"/>
      <c r="M2678" s="32"/>
      <c r="N2678" s="32"/>
    </row>
    <row r="2679" spans="2:14">
      <c r="B2679" s="29"/>
      <c r="C2679" s="33"/>
      <c r="D2679" s="34"/>
      <c r="E2679" s="33"/>
      <c r="F2679" s="32"/>
      <c r="G2679" s="32"/>
      <c r="H2679" s="32"/>
      <c r="I2679" s="32"/>
      <c r="J2679" s="32"/>
      <c r="K2679" s="32"/>
      <c r="L2679" s="32"/>
      <c r="M2679" s="32"/>
      <c r="N2679" s="32"/>
    </row>
    <row r="2680" spans="2:14">
      <c r="B2680" s="29"/>
      <c r="C2680" s="33"/>
      <c r="D2680" s="34"/>
      <c r="E2680" s="33"/>
      <c r="F2680" s="32"/>
      <c r="G2680" s="32"/>
      <c r="H2680" s="32"/>
      <c r="I2680" s="32"/>
      <c r="J2680" s="32"/>
      <c r="K2680" s="32"/>
      <c r="L2680" s="32"/>
      <c r="M2680" s="32"/>
      <c r="N2680" s="32"/>
    </row>
    <row r="2681" spans="2:14">
      <c r="B2681" s="29"/>
      <c r="C2681" s="33"/>
      <c r="D2681" s="34"/>
      <c r="E2681" s="33"/>
      <c r="F2681" s="32"/>
      <c r="G2681" s="32"/>
      <c r="H2681" s="32"/>
      <c r="I2681" s="32"/>
      <c r="J2681" s="32"/>
      <c r="K2681" s="32"/>
      <c r="L2681" s="32"/>
      <c r="M2681" s="32"/>
      <c r="N2681" s="32"/>
    </row>
    <row r="2682" spans="2:14">
      <c r="B2682" s="29"/>
      <c r="C2682" s="33"/>
      <c r="D2682" s="34"/>
      <c r="E2682" s="33"/>
      <c r="F2682" s="32"/>
      <c r="G2682" s="32"/>
      <c r="H2682" s="32"/>
      <c r="I2682" s="32"/>
      <c r="J2682" s="32"/>
      <c r="K2682" s="32"/>
      <c r="L2682" s="32"/>
      <c r="M2682" s="32"/>
      <c r="N2682" s="32"/>
    </row>
    <row r="2683" spans="2:14">
      <c r="B2683" s="29"/>
      <c r="C2683" s="33"/>
      <c r="D2683" s="34"/>
      <c r="E2683" s="33"/>
      <c r="F2683" s="32"/>
      <c r="G2683" s="32"/>
      <c r="H2683" s="32"/>
      <c r="I2683" s="32"/>
      <c r="J2683" s="32"/>
      <c r="K2683" s="32"/>
      <c r="L2683" s="32"/>
      <c r="M2683" s="32"/>
      <c r="N2683" s="32"/>
    </row>
    <row r="2684" spans="2:14">
      <c r="B2684" s="29"/>
      <c r="C2684" s="33"/>
      <c r="D2684" s="34"/>
      <c r="E2684" s="33"/>
      <c r="F2684" s="32"/>
      <c r="G2684" s="32"/>
      <c r="H2684" s="32"/>
      <c r="I2684" s="32"/>
      <c r="J2684" s="32"/>
      <c r="K2684" s="32"/>
      <c r="L2684" s="32"/>
      <c r="M2684" s="32"/>
      <c r="N2684" s="32"/>
    </row>
    <row r="2685" spans="2:14">
      <c r="B2685" s="29"/>
      <c r="C2685" s="33"/>
      <c r="D2685" s="34"/>
      <c r="E2685" s="33"/>
      <c r="F2685" s="32"/>
      <c r="G2685" s="32"/>
      <c r="H2685" s="32"/>
      <c r="I2685" s="32"/>
      <c r="J2685" s="32"/>
      <c r="K2685" s="32"/>
      <c r="L2685" s="32"/>
      <c r="M2685" s="32"/>
      <c r="N2685" s="32"/>
    </row>
    <row r="2686" spans="2:14">
      <c r="B2686" s="29"/>
      <c r="C2686" s="33"/>
      <c r="D2686" s="34"/>
      <c r="E2686" s="33"/>
      <c r="F2686" s="32"/>
      <c r="G2686" s="32"/>
      <c r="H2686" s="32"/>
      <c r="I2686" s="32"/>
      <c r="J2686" s="32"/>
      <c r="K2686" s="32"/>
      <c r="L2686" s="32"/>
      <c r="M2686" s="32"/>
      <c r="N2686" s="32"/>
    </row>
    <row r="2687" spans="2:14">
      <c r="B2687" s="29"/>
      <c r="C2687" s="33"/>
      <c r="D2687" s="34"/>
      <c r="E2687" s="33"/>
      <c r="F2687" s="32"/>
      <c r="G2687" s="32"/>
      <c r="H2687" s="32"/>
      <c r="I2687" s="32"/>
      <c r="J2687" s="32"/>
      <c r="K2687" s="32"/>
      <c r="L2687" s="32"/>
      <c r="M2687" s="32"/>
      <c r="N2687" s="32"/>
    </row>
    <row r="2688" spans="2:14">
      <c r="B2688" s="29"/>
      <c r="C2688" s="33"/>
      <c r="D2688" s="34"/>
      <c r="E2688" s="33"/>
      <c r="F2688" s="32"/>
      <c r="G2688" s="32"/>
      <c r="H2688" s="32"/>
      <c r="I2688" s="32"/>
      <c r="J2688" s="32"/>
      <c r="K2688" s="32"/>
      <c r="L2688" s="32"/>
      <c r="M2688" s="32"/>
      <c r="N2688" s="32"/>
    </row>
    <row r="2689" spans="2:14">
      <c r="B2689" s="29"/>
      <c r="C2689" s="33"/>
      <c r="D2689" s="34"/>
      <c r="E2689" s="33"/>
      <c r="F2689" s="32"/>
      <c r="G2689" s="32"/>
      <c r="H2689" s="32"/>
      <c r="I2689" s="32"/>
      <c r="J2689" s="32"/>
      <c r="K2689" s="32"/>
      <c r="L2689" s="32"/>
      <c r="M2689" s="32"/>
      <c r="N2689" s="32"/>
    </row>
    <row r="2690" spans="2:14">
      <c r="B2690" s="29"/>
      <c r="C2690" s="33"/>
      <c r="D2690" s="34"/>
      <c r="E2690" s="33"/>
      <c r="F2690" s="32"/>
      <c r="G2690" s="32"/>
      <c r="H2690" s="32"/>
      <c r="I2690" s="32"/>
      <c r="J2690" s="32"/>
      <c r="K2690" s="32"/>
      <c r="L2690" s="32"/>
      <c r="M2690" s="32"/>
      <c r="N2690" s="32"/>
    </row>
    <row r="2691" spans="2:14">
      <c r="B2691" s="29"/>
      <c r="C2691" s="33"/>
      <c r="D2691" s="34"/>
      <c r="E2691" s="33"/>
      <c r="F2691" s="32"/>
      <c r="G2691" s="32"/>
      <c r="H2691" s="32"/>
      <c r="I2691" s="32"/>
      <c r="J2691" s="32"/>
      <c r="K2691" s="32"/>
      <c r="L2691" s="32"/>
      <c r="M2691" s="32"/>
      <c r="N2691" s="32"/>
    </row>
    <row r="2692" spans="2:14">
      <c r="B2692" s="29"/>
      <c r="C2692" s="33"/>
      <c r="D2692" s="34"/>
      <c r="E2692" s="33"/>
      <c r="F2692" s="32"/>
      <c r="G2692" s="32"/>
      <c r="H2692" s="32"/>
      <c r="I2692" s="32"/>
      <c r="J2692" s="32"/>
      <c r="K2692" s="32"/>
      <c r="L2692" s="32"/>
      <c r="M2692" s="32"/>
      <c r="N2692" s="32"/>
    </row>
    <row r="2693" spans="2:14">
      <c r="B2693" s="29"/>
      <c r="C2693" s="33"/>
      <c r="D2693" s="34"/>
      <c r="E2693" s="33"/>
      <c r="F2693" s="32"/>
      <c r="G2693" s="32"/>
      <c r="H2693" s="32"/>
      <c r="I2693" s="32"/>
      <c r="J2693" s="32"/>
      <c r="K2693" s="32"/>
      <c r="L2693" s="32"/>
      <c r="M2693" s="32"/>
      <c r="N2693" s="32"/>
    </row>
    <row r="2694" spans="2:14">
      <c r="B2694" s="29"/>
      <c r="C2694" s="33"/>
      <c r="D2694" s="34"/>
      <c r="E2694" s="33"/>
      <c r="F2694" s="32"/>
      <c r="G2694" s="32"/>
      <c r="H2694" s="32"/>
      <c r="I2694" s="32"/>
      <c r="J2694" s="32"/>
      <c r="K2694" s="32"/>
      <c r="L2694" s="32"/>
      <c r="M2694" s="32"/>
      <c r="N2694" s="32"/>
    </row>
    <row r="2695" spans="2:14">
      <c r="B2695" s="29"/>
      <c r="C2695" s="33"/>
      <c r="D2695" s="34"/>
      <c r="E2695" s="33"/>
      <c r="F2695" s="32"/>
      <c r="G2695" s="32"/>
      <c r="H2695" s="32"/>
      <c r="I2695" s="32"/>
      <c r="J2695" s="32"/>
      <c r="K2695" s="32"/>
      <c r="L2695" s="32"/>
      <c r="M2695" s="32"/>
      <c r="N2695" s="32"/>
    </row>
    <row r="2696" spans="2:14">
      <c r="B2696" s="29"/>
      <c r="C2696" s="33"/>
      <c r="D2696" s="34"/>
      <c r="E2696" s="33"/>
      <c r="F2696" s="32"/>
      <c r="G2696" s="32"/>
      <c r="H2696" s="32"/>
      <c r="I2696" s="32"/>
      <c r="J2696" s="32"/>
      <c r="K2696" s="32"/>
      <c r="L2696" s="32"/>
      <c r="M2696" s="32"/>
      <c r="N2696" s="32"/>
    </row>
    <row r="2697" spans="2:14">
      <c r="B2697" s="29"/>
      <c r="C2697" s="33"/>
      <c r="D2697" s="34"/>
      <c r="E2697" s="33"/>
      <c r="F2697" s="32"/>
      <c r="G2697" s="32"/>
      <c r="H2697" s="32"/>
      <c r="I2697" s="32"/>
      <c r="J2697" s="32"/>
      <c r="K2697" s="32"/>
      <c r="L2697" s="32"/>
      <c r="M2697" s="32"/>
      <c r="N2697" s="32"/>
    </row>
    <row r="2698" spans="2:14">
      <c r="B2698" s="29"/>
      <c r="C2698" s="33"/>
      <c r="D2698" s="34"/>
      <c r="E2698" s="33"/>
      <c r="F2698" s="32"/>
      <c r="G2698" s="32"/>
      <c r="H2698" s="32"/>
      <c r="I2698" s="32"/>
      <c r="J2698" s="32"/>
      <c r="K2698" s="32"/>
      <c r="L2698" s="32"/>
      <c r="M2698" s="32"/>
      <c r="N2698" s="32"/>
    </row>
    <row r="2699" spans="2:14">
      <c r="B2699" s="29"/>
      <c r="C2699" s="33"/>
      <c r="D2699" s="34"/>
      <c r="E2699" s="33"/>
      <c r="F2699" s="32"/>
      <c r="G2699" s="32"/>
      <c r="H2699" s="32"/>
      <c r="I2699" s="32"/>
      <c r="J2699" s="32"/>
      <c r="K2699" s="32"/>
      <c r="L2699" s="32"/>
      <c r="M2699" s="32"/>
      <c r="N2699" s="32"/>
    </row>
    <row r="2700" spans="2:14">
      <c r="B2700" s="29"/>
      <c r="C2700" s="33"/>
      <c r="D2700" s="34"/>
      <c r="E2700" s="33"/>
      <c r="F2700" s="32"/>
      <c r="G2700" s="32"/>
      <c r="H2700" s="32"/>
      <c r="I2700" s="32"/>
      <c r="J2700" s="32"/>
      <c r="K2700" s="32"/>
      <c r="L2700" s="32"/>
      <c r="M2700" s="32"/>
      <c r="N2700" s="32"/>
    </row>
    <row r="2701" spans="2:14">
      <c r="B2701" s="29"/>
      <c r="C2701" s="33"/>
      <c r="D2701" s="34"/>
      <c r="E2701" s="33"/>
      <c r="F2701" s="32"/>
      <c r="G2701" s="32"/>
      <c r="H2701" s="32"/>
      <c r="I2701" s="32"/>
      <c r="J2701" s="32"/>
      <c r="K2701" s="32"/>
      <c r="L2701" s="32"/>
      <c r="M2701" s="32"/>
      <c r="N2701" s="32"/>
    </row>
    <row r="2702" spans="2:14">
      <c r="B2702" s="29"/>
      <c r="C2702" s="33"/>
      <c r="D2702" s="34"/>
      <c r="E2702" s="33"/>
      <c r="F2702" s="32"/>
      <c r="G2702" s="32"/>
      <c r="H2702" s="32"/>
      <c r="I2702" s="32"/>
      <c r="J2702" s="32"/>
      <c r="K2702" s="32"/>
      <c r="L2702" s="32"/>
      <c r="M2702" s="32"/>
      <c r="N2702" s="32"/>
    </row>
    <row r="2703" spans="2:14">
      <c r="B2703" s="29"/>
      <c r="C2703" s="33"/>
      <c r="D2703" s="34"/>
      <c r="E2703" s="33"/>
      <c r="F2703" s="32"/>
      <c r="G2703" s="32"/>
      <c r="H2703" s="32"/>
      <c r="I2703" s="32"/>
      <c r="J2703" s="32"/>
      <c r="K2703" s="32"/>
      <c r="L2703" s="32"/>
      <c r="M2703" s="32"/>
      <c r="N2703" s="32"/>
    </row>
    <row r="2704" spans="2:14">
      <c r="B2704" s="29"/>
      <c r="C2704" s="33"/>
      <c r="D2704" s="34"/>
      <c r="E2704" s="33"/>
      <c r="F2704" s="32"/>
      <c r="G2704" s="32"/>
      <c r="H2704" s="32"/>
      <c r="I2704" s="32"/>
      <c r="J2704" s="32"/>
      <c r="K2704" s="32"/>
      <c r="L2704" s="32"/>
      <c r="M2704" s="32"/>
      <c r="N2704" s="32"/>
    </row>
    <row r="2705" spans="2:14">
      <c r="B2705" s="29"/>
      <c r="C2705" s="33"/>
      <c r="D2705" s="34"/>
      <c r="E2705" s="33"/>
      <c r="F2705" s="32"/>
      <c r="G2705" s="32"/>
      <c r="H2705" s="32"/>
      <c r="I2705" s="32"/>
      <c r="J2705" s="32"/>
      <c r="K2705" s="32"/>
      <c r="L2705" s="32"/>
      <c r="M2705" s="32"/>
      <c r="N2705" s="32"/>
    </row>
    <row r="2706" spans="2:14">
      <c r="B2706" s="29"/>
      <c r="C2706" s="33"/>
      <c r="D2706" s="34"/>
      <c r="E2706" s="33"/>
      <c r="F2706" s="32"/>
      <c r="G2706" s="32"/>
      <c r="H2706" s="32"/>
      <c r="I2706" s="32"/>
      <c r="J2706" s="32"/>
      <c r="K2706" s="32"/>
      <c r="L2706" s="32"/>
      <c r="M2706" s="32"/>
      <c r="N2706" s="32"/>
    </row>
    <row r="2707" spans="2:14">
      <c r="B2707" s="29"/>
      <c r="C2707" s="33"/>
      <c r="D2707" s="34"/>
      <c r="E2707" s="33"/>
      <c r="F2707" s="32"/>
      <c r="G2707" s="32"/>
      <c r="H2707" s="32"/>
      <c r="I2707" s="32"/>
      <c r="J2707" s="32"/>
      <c r="K2707" s="32"/>
      <c r="L2707" s="32"/>
      <c r="M2707" s="32"/>
      <c r="N2707" s="32"/>
    </row>
    <row r="2708" spans="2:14">
      <c r="B2708" s="29"/>
      <c r="C2708" s="33"/>
      <c r="D2708" s="34"/>
      <c r="E2708" s="33"/>
      <c r="F2708" s="32"/>
      <c r="G2708" s="32"/>
      <c r="H2708" s="32"/>
      <c r="I2708" s="32"/>
      <c r="J2708" s="32"/>
      <c r="K2708" s="32"/>
      <c r="L2708" s="32"/>
      <c r="M2708" s="32"/>
      <c r="N2708" s="32"/>
    </row>
    <row r="2709" spans="2:14">
      <c r="B2709" s="29"/>
      <c r="C2709" s="33"/>
      <c r="D2709" s="34"/>
      <c r="E2709" s="33"/>
      <c r="F2709" s="32"/>
      <c r="G2709" s="32"/>
      <c r="H2709" s="32"/>
      <c r="I2709" s="32"/>
      <c r="J2709" s="32"/>
      <c r="K2709" s="32"/>
      <c r="L2709" s="32"/>
      <c r="M2709" s="32"/>
      <c r="N2709" s="32"/>
    </row>
    <row r="2710" spans="2:14">
      <c r="B2710" s="29"/>
      <c r="C2710" s="33"/>
      <c r="D2710" s="34"/>
      <c r="E2710" s="33"/>
      <c r="F2710" s="32"/>
      <c r="G2710" s="32"/>
      <c r="H2710" s="32"/>
      <c r="I2710" s="32"/>
      <c r="J2710" s="32"/>
      <c r="K2710" s="32"/>
      <c r="L2710" s="32"/>
      <c r="M2710" s="32"/>
      <c r="N2710" s="32"/>
    </row>
    <row r="2711" spans="2:14">
      <c r="B2711" s="29"/>
      <c r="C2711" s="33"/>
      <c r="D2711" s="34"/>
      <c r="E2711" s="33"/>
      <c r="F2711" s="32"/>
      <c r="G2711" s="32"/>
      <c r="H2711" s="32"/>
      <c r="I2711" s="32"/>
      <c r="J2711" s="32"/>
      <c r="K2711" s="32"/>
      <c r="L2711" s="32"/>
      <c r="M2711" s="32"/>
      <c r="N2711" s="32"/>
    </row>
    <row r="2712" spans="2:14">
      <c r="B2712" s="29"/>
      <c r="C2712" s="33"/>
      <c r="D2712" s="34"/>
      <c r="E2712" s="33"/>
      <c r="F2712" s="32"/>
      <c r="G2712" s="32"/>
      <c r="H2712" s="32"/>
      <c r="I2712" s="32"/>
      <c r="J2712" s="32"/>
      <c r="K2712" s="32"/>
      <c r="L2712" s="32"/>
      <c r="M2712" s="32"/>
      <c r="N2712" s="32"/>
    </row>
    <row r="2713" spans="2:14">
      <c r="B2713" s="29"/>
      <c r="C2713" s="33"/>
      <c r="D2713" s="34"/>
      <c r="E2713" s="33"/>
      <c r="F2713" s="32"/>
      <c r="G2713" s="32"/>
      <c r="H2713" s="32"/>
      <c r="I2713" s="32"/>
      <c r="J2713" s="32"/>
      <c r="K2713" s="32"/>
      <c r="L2713" s="32"/>
      <c r="M2713" s="32"/>
      <c r="N2713" s="32"/>
    </row>
    <row r="2714" spans="2:14">
      <c r="B2714" s="29"/>
      <c r="C2714" s="33"/>
      <c r="D2714" s="34"/>
      <c r="E2714" s="33"/>
      <c r="F2714" s="32"/>
      <c r="G2714" s="32"/>
      <c r="H2714" s="32"/>
      <c r="I2714" s="32"/>
      <c r="J2714" s="32"/>
      <c r="K2714" s="32"/>
      <c r="L2714" s="32"/>
      <c r="M2714" s="32"/>
      <c r="N2714" s="32"/>
    </row>
    <row r="2715" spans="2:14">
      <c r="B2715" s="29"/>
      <c r="C2715" s="33"/>
      <c r="D2715" s="34"/>
      <c r="E2715" s="33"/>
      <c r="F2715" s="32"/>
      <c r="G2715" s="32"/>
      <c r="H2715" s="32"/>
      <c r="I2715" s="32"/>
      <c r="J2715" s="32"/>
      <c r="K2715" s="32"/>
      <c r="L2715" s="32"/>
      <c r="M2715" s="32"/>
      <c r="N2715" s="32"/>
    </row>
    <row r="2716" spans="2:14">
      <c r="B2716" s="29"/>
      <c r="C2716" s="33"/>
      <c r="D2716" s="34"/>
      <c r="E2716" s="33"/>
      <c r="F2716" s="32"/>
      <c r="G2716" s="32"/>
      <c r="H2716" s="32"/>
      <c r="I2716" s="32"/>
      <c r="J2716" s="32"/>
      <c r="K2716" s="32"/>
      <c r="L2716" s="32"/>
      <c r="M2716" s="32"/>
      <c r="N2716" s="32"/>
    </row>
    <row r="2717" spans="2:14">
      <c r="B2717" s="29"/>
      <c r="C2717" s="33"/>
      <c r="D2717" s="34"/>
      <c r="E2717" s="33"/>
      <c r="F2717" s="32"/>
      <c r="G2717" s="32"/>
      <c r="H2717" s="32"/>
      <c r="I2717" s="32"/>
      <c r="J2717" s="32"/>
      <c r="K2717" s="32"/>
      <c r="L2717" s="32"/>
      <c r="M2717" s="32"/>
      <c r="N2717" s="32"/>
    </row>
    <row r="2718" spans="2:14">
      <c r="B2718" s="29"/>
      <c r="C2718" s="33"/>
      <c r="D2718" s="34"/>
      <c r="E2718" s="33"/>
      <c r="F2718" s="32"/>
      <c r="G2718" s="32"/>
      <c r="H2718" s="32"/>
      <c r="I2718" s="32"/>
      <c r="J2718" s="32"/>
      <c r="K2718" s="32"/>
      <c r="L2718" s="32"/>
      <c r="M2718" s="32"/>
      <c r="N2718" s="32"/>
    </row>
    <row r="2719" spans="2:14">
      <c r="B2719" s="29"/>
      <c r="C2719" s="33"/>
      <c r="D2719" s="34"/>
      <c r="E2719" s="33"/>
      <c r="F2719" s="32"/>
      <c r="G2719" s="32"/>
      <c r="H2719" s="32"/>
      <c r="I2719" s="32"/>
      <c r="J2719" s="32"/>
      <c r="K2719" s="32"/>
      <c r="L2719" s="32"/>
      <c r="M2719" s="32"/>
      <c r="N2719" s="32"/>
    </row>
    <row r="2720" spans="2:14">
      <c r="B2720" s="29"/>
      <c r="C2720" s="33"/>
      <c r="D2720" s="34"/>
      <c r="E2720" s="33"/>
      <c r="F2720" s="32"/>
      <c r="G2720" s="32"/>
      <c r="H2720" s="32"/>
      <c r="I2720" s="32"/>
      <c r="J2720" s="32"/>
      <c r="K2720" s="32"/>
      <c r="L2720" s="32"/>
      <c r="M2720" s="32"/>
      <c r="N2720" s="32"/>
    </row>
    <row r="2721" spans="2:14">
      <c r="B2721" s="29"/>
      <c r="C2721" s="33"/>
      <c r="D2721" s="34"/>
      <c r="E2721" s="33"/>
      <c r="F2721" s="32"/>
      <c r="G2721" s="32"/>
      <c r="H2721" s="32"/>
      <c r="I2721" s="32"/>
      <c r="J2721" s="32"/>
      <c r="K2721" s="32"/>
      <c r="L2721" s="32"/>
      <c r="M2721" s="32"/>
      <c r="N2721" s="32"/>
    </row>
    <row r="2722" spans="2:14">
      <c r="B2722" s="29"/>
      <c r="C2722" s="33"/>
      <c r="D2722" s="34"/>
      <c r="E2722" s="33"/>
      <c r="F2722" s="32"/>
      <c r="G2722" s="32"/>
      <c r="H2722" s="32"/>
      <c r="I2722" s="32"/>
      <c r="J2722" s="32"/>
      <c r="K2722" s="32"/>
      <c r="L2722" s="32"/>
      <c r="M2722" s="32"/>
      <c r="N2722" s="32"/>
    </row>
    <row r="2723" spans="2:14">
      <c r="B2723" s="29"/>
      <c r="C2723" s="33"/>
      <c r="D2723" s="34"/>
      <c r="E2723" s="33"/>
      <c r="F2723" s="32"/>
      <c r="G2723" s="32"/>
      <c r="H2723" s="32"/>
      <c r="I2723" s="32"/>
      <c r="J2723" s="32"/>
      <c r="K2723" s="32"/>
      <c r="L2723" s="32"/>
      <c r="M2723" s="32"/>
      <c r="N2723" s="32"/>
    </row>
    <row r="2724" spans="2:14">
      <c r="B2724" s="29"/>
      <c r="C2724" s="33"/>
      <c r="D2724" s="34"/>
      <c r="E2724" s="33"/>
      <c r="F2724" s="32"/>
      <c r="G2724" s="32"/>
      <c r="H2724" s="32"/>
      <c r="I2724" s="32"/>
      <c r="J2724" s="32"/>
      <c r="K2724" s="32"/>
      <c r="L2724" s="32"/>
      <c r="M2724" s="32"/>
      <c r="N2724" s="32"/>
    </row>
    <row r="2725" spans="2:14">
      <c r="B2725" s="29"/>
      <c r="C2725" s="33"/>
      <c r="D2725" s="34"/>
      <c r="E2725" s="33"/>
      <c r="F2725" s="32"/>
      <c r="G2725" s="32"/>
      <c r="H2725" s="32"/>
      <c r="I2725" s="32"/>
      <c r="J2725" s="32"/>
      <c r="K2725" s="32"/>
      <c r="L2725" s="32"/>
      <c r="M2725" s="32"/>
      <c r="N2725" s="32"/>
    </row>
    <row r="2726" spans="2:14">
      <c r="B2726" s="29"/>
      <c r="C2726" s="33"/>
      <c r="D2726" s="34"/>
      <c r="E2726" s="33"/>
      <c r="F2726" s="32"/>
      <c r="G2726" s="32"/>
      <c r="H2726" s="32"/>
      <c r="I2726" s="32"/>
      <c r="J2726" s="32"/>
      <c r="K2726" s="32"/>
      <c r="L2726" s="32"/>
      <c r="M2726" s="32"/>
      <c r="N2726" s="32"/>
    </row>
    <row r="2727" spans="2:14">
      <c r="B2727" s="29"/>
      <c r="C2727" s="33"/>
      <c r="D2727" s="34"/>
      <c r="E2727" s="33"/>
      <c r="F2727" s="32"/>
      <c r="G2727" s="32"/>
      <c r="H2727" s="32"/>
      <c r="I2727" s="32"/>
      <c r="J2727" s="32"/>
      <c r="K2727" s="32"/>
      <c r="L2727" s="32"/>
      <c r="M2727" s="32"/>
      <c r="N2727" s="32"/>
    </row>
    <row r="2728" spans="2:14">
      <c r="B2728" s="29"/>
      <c r="C2728" s="33"/>
      <c r="D2728" s="34"/>
      <c r="E2728" s="33"/>
      <c r="F2728" s="32"/>
      <c r="G2728" s="32"/>
      <c r="H2728" s="32"/>
      <c r="I2728" s="32"/>
      <c r="J2728" s="32"/>
      <c r="K2728" s="32"/>
      <c r="L2728" s="32"/>
      <c r="M2728" s="32"/>
      <c r="N2728" s="32"/>
    </row>
    <row r="2729" spans="2:14">
      <c r="B2729" s="29"/>
      <c r="C2729" s="33"/>
      <c r="D2729" s="34"/>
      <c r="E2729" s="33"/>
      <c r="F2729" s="32"/>
      <c r="G2729" s="32"/>
      <c r="H2729" s="32"/>
      <c r="I2729" s="32"/>
      <c r="J2729" s="32"/>
      <c r="K2729" s="32"/>
      <c r="L2729" s="32"/>
      <c r="M2729" s="32"/>
      <c r="N2729" s="32"/>
    </row>
    <row r="2730" spans="2:14">
      <c r="B2730" s="29"/>
      <c r="C2730" s="33"/>
      <c r="D2730" s="34"/>
      <c r="E2730" s="33"/>
      <c r="F2730" s="32"/>
      <c r="G2730" s="32"/>
      <c r="H2730" s="32"/>
      <c r="I2730" s="32"/>
      <c r="J2730" s="32"/>
      <c r="K2730" s="32"/>
      <c r="L2730" s="32"/>
      <c r="M2730" s="32"/>
      <c r="N2730" s="32"/>
    </row>
    <row r="2731" spans="2:14">
      <c r="B2731" s="29"/>
      <c r="C2731" s="33"/>
      <c r="D2731" s="34"/>
      <c r="E2731" s="33"/>
      <c r="F2731" s="32"/>
      <c r="G2731" s="32"/>
      <c r="H2731" s="32"/>
      <c r="I2731" s="32"/>
      <c r="J2731" s="32"/>
      <c r="K2731" s="32"/>
      <c r="L2731" s="32"/>
      <c r="M2731" s="32"/>
      <c r="N2731" s="32"/>
    </row>
    <row r="2732" spans="2:14">
      <c r="B2732" s="29"/>
      <c r="C2732" s="33"/>
      <c r="D2732" s="34"/>
      <c r="E2732" s="33"/>
      <c r="F2732" s="32"/>
      <c r="G2732" s="32"/>
      <c r="H2732" s="32"/>
      <c r="I2732" s="32"/>
      <c r="J2732" s="32"/>
      <c r="K2732" s="32"/>
      <c r="L2732" s="32"/>
      <c r="M2732" s="32"/>
      <c r="N2732" s="32"/>
    </row>
    <row r="2733" spans="2:14">
      <c r="B2733" s="29"/>
      <c r="C2733" s="33"/>
      <c r="D2733" s="34"/>
      <c r="E2733" s="33"/>
      <c r="F2733" s="32"/>
      <c r="G2733" s="32"/>
      <c r="H2733" s="32"/>
      <c r="I2733" s="32"/>
      <c r="J2733" s="32"/>
      <c r="K2733" s="32"/>
      <c r="L2733" s="32"/>
      <c r="M2733" s="32"/>
      <c r="N2733" s="32"/>
    </row>
    <row r="2734" spans="2:14">
      <c r="B2734" s="29"/>
      <c r="C2734" s="33"/>
      <c r="D2734" s="34"/>
      <c r="E2734" s="33"/>
      <c r="F2734" s="32"/>
      <c r="G2734" s="32"/>
      <c r="H2734" s="32"/>
      <c r="I2734" s="32"/>
      <c r="J2734" s="32"/>
      <c r="K2734" s="32"/>
      <c r="L2734" s="32"/>
      <c r="M2734" s="32"/>
      <c r="N2734" s="32"/>
    </row>
    <row r="2735" spans="2:14">
      <c r="B2735" s="29"/>
      <c r="C2735" s="33"/>
      <c r="D2735" s="34"/>
      <c r="E2735" s="33"/>
      <c r="F2735" s="32"/>
      <c r="G2735" s="32"/>
      <c r="H2735" s="32"/>
      <c r="I2735" s="32"/>
      <c r="J2735" s="32"/>
      <c r="K2735" s="32"/>
      <c r="L2735" s="32"/>
      <c r="M2735" s="32"/>
      <c r="N2735" s="32"/>
    </row>
    <row r="2736" spans="2:14">
      <c r="B2736" s="29"/>
      <c r="C2736" s="33"/>
      <c r="D2736" s="34"/>
      <c r="E2736" s="33"/>
      <c r="F2736" s="32"/>
      <c r="G2736" s="32"/>
      <c r="H2736" s="32"/>
      <c r="I2736" s="32"/>
      <c r="J2736" s="32"/>
      <c r="K2736" s="32"/>
      <c r="L2736" s="32"/>
      <c r="M2736" s="32"/>
      <c r="N2736" s="32"/>
    </row>
    <row r="2737" spans="2:14">
      <c r="B2737" s="29"/>
      <c r="C2737" s="33"/>
      <c r="D2737" s="34"/>
      <c r="E2737" s="33"/>
      <c r="F2737" s="32"/>
      <c r="G2737" s="32"/>
      <c r="H2737" s="32"/>
      <c r="I2737" s="32"/>
      <c r="J2737" s="32"/>
      <c r="K2737" s="32"/>
      <c r="L2737" s="32"/>
      <c r="M2737" s="32"/>
      <c r="N2737" s="32"/>
    </row>
    <row r="2738" spans="2:14">
      <c r="B2738" s="29"/>
      <c r="C2738" s="33"/>
      <c r="D2738" s="34"/>
      <c r="E2738" s="33"/>
      <c r="F2738" s="32"/>
      <c r="G2738" s="32"/>
      <c r="H2738" s="32"/>
      <c r="I2738" s="32"/>
      <c r="J2738" s="32"/>
      <c r="K2738" s="32"/>
      <c r="L2738" s="32"/>
      <c r="M2738" s="32"/>
      <c r="N2738" s="32"/>
    </row>
    <row r="2739" spans="2:14">
      <c r="B2739" s="29"/>
      <c r="C2739" s="33"/>
      <c r="D2739" s="34"/>
      <c r="E2739" s="33"/>
      <c r="F2739" s="32"/>
      <c r="G2739" s="32"/>
      <c r="H2739" s="32"/>
      <c r="I2739" s="32"/>
      <c r="J2739" s="32"/>
      <c r="K2739" s="32"/>
      <c r="L2739" s="32"/>
      <c r="M2739" s="32"/>
      <c r="N2739" s="32"/>
    </row>
    <row r="2740" spans="2:14">
      <c r="B2740" s="29"/>
      <c r="C2740" s="33"/>
      <c r="D2740" s="34"/>
      <c r="E2740" s="33"/>
      <c r="F2740" s="32"/>
      <c r="G2740" s="32"/>
      <c r="H2740" s="32"/>
      <c r="I2740" s="32"/>
      <c r="J2740" s="32"/>
      <c r="K2740" s="32"/>
      <c r="L2740" s="32"/>
      <c r="M2740" s="32"/>
      <c r="N2740" s="32"/>
    </row>
    <row r="2741" spans="2:14">
      <c r="B2741" s="29"/>
      <c r="C2741" s="33"/>
      <c r="D2741" s="34"/>
      <c r="E2741" s="33"/>
      <c r="F2741" s="32"/>
      <c r="G2741" s="32"/>
      <c r="H2741" s="32"/>
      <c r="I2741" s="32"/>
      <c r="J2741" s="32"/>
      <c r="K2741" s="32"/>
      <c r="L2741" s="32"/>
      <c r="M2741" s="32"/>
      <c r="N2741" s="32"/>
    </row>
    <row r="2742" spans="2:14">
      <c r="B2742" s="29"/>
      <c r="C2742" s="33"/>
      <c r="D2742" s="34"/>
      <c r="E2742" s="33"/>
      <c r="F2742" s="32"/>
      <c r="G2742" s="32"/>
      <c r="H2742" s="32"/>
      <c r="I2742" s="32"/>
      <c r="J2742" s="32"/>
      <c r="K2742" s="32"/>
      <c r="L2742" s="32"/>
      <c r="M2742" s="32"/>
      <c r="N2742" s="32"/>
    </row>
    <row r="2743" spans="2:14">
      <c r="B2743" s="29"/>
      <c r="C2743" s="33"/>
      <c r="D2743" s="34"/>
      <c r="E2743" s="33"/>
      <c r="F2743" s="32"/>
      <c r="G2743" s="32"/>
      <c r="H2743" s="32"/>
      <c r="I2743" s="32"/>
      <c r="J2743" s="32"/>
      <c r="K2743" s="32"/>
      <c r="L2743" s="32"/>
      <c r="M2743" s="32"/>
      <c r="N2743" s="32"/>
    </row>
    <row r="2744" spans="2:14">
      <c r="B2744" s="29"/>
      <c r="C2744" s="33"/>
      <c r="D2744" s="34"/>
      <c r="E2744" s="33"/>
      <c r="F2744" s="32"/>
      <c r="G2744" s="32"/>
      <c r="H2744" s="32"/>
      <c r="I2744" s="32"/>
      <c r="J2744" s="32"/>
      <c r="K2744" s="32"/>
      <c r="L2744" s="32"/>
      <c r="M2744" s="32"/>
      <c r="N2744" s="32"/>
    </row>
    <row r="2745" spans="2:14">
      <c r="B2745" s="29"/>
      <c r="C2745" s="33"/>
      <c r="D2745" s="34"/>
      <c r="E2745" s="33"/>
      <c r="F2745" s="32"/>
      <c r="G2745" s="32"/>
      <c r="H2745" s="32"/>
      <c r="I2745" s="32"/>
      <c r="J2745" s="32"/>
      <c r="K2745" s="32"/>
      <c r="L2745" s="32"/>
      <c r="M2745" s="32"/>
      <c r="N2745" s="32"/>
    </row>
    <row r="2746" spans="2:14">
      <c r="B2746" s="29"/>
      <c r="C2746" s="33"/>
      <c r="D2746" s="34"/>
      <c r="E2746" s="33"/>
      <c r="F2746" s="32"/>
      <c r="G2746" s="32"/>
      <c r="H2746" s="32"/>
      <c r="I2746" s="32"/>
      <c r="J2746" s="32"/>
      <c r="K2746" s="32"/>
      <c r="L2746" s="32"/>
      <c r="M2746" s="32"/>
      <c r="N2746" s="32"/>
    </row>
    <row r="2747" spans="2:14">
      <c r="B2747" s="29"/>
      <c r="C2747" s="33"/>
      <c r="D2747" s="34"/>
      <c r="E2747" s="33"/>
      <c r="F2747" s="32"/>
      <c r="G2747" s="32"/>
      <c r="H2747" s="32"/>
      <c r="I2747" s="32"/>
      <c r="J2747" s="32"/>
      <c r="K2747" s="32"/>
      <c r="L2747" s="32"/>
      <c r="M2747" s="32"/>
      <c r="N2747" s="32"/>
    </row>
    <row r="2748" spans="2:14">
      <c r="B2748" s="29"/>
      <c r="C2748" s="33"/>
      <c r="D2748" s="34"/>
      <c r="E2748" s="33"/>
      <c r="F2748" s="32"/>
      <c r="G2748" s="32"/>
      <c r="H2748" s="32"/>
      <c r="I2748" s="32"/>
      <c r="J2748" s="32"/>
      <c r="K2748" s="32"/>
      <c r="L2748" s="32"/>
      <c r="M2748" s="32"/>
      <c r="N2748" s="32"/>
    </row>
    <row r="2749" spans="2:14">
      <c r="B2749" s="29"/>
      <c r="C2749" s="33"/>
      <c r="D2749" s="34"/>
      <c r="E2749" s="33"/>
      <c r="F2749" s="32"/>
      <c r="G2749" s="32"/>
      <c r="H2749" s="32"/>
      <c r="I2749" s="32"/>
      <c r="J2749" s="32"/>
      <c r="K2749" s="32"/>
      <c r="L2749" s="32"/>
      <c r="M2749" s="32"/>
      <c r="N2749" s="32"/>
    </row>
    <row r="2750" spans="2:14">
      <c r="B2750" s="29"/>
      <c r="C2750" s="33"/>
      <c r="D2750" s="34"/>
      <c r="E2750" s="33"/>
      <c r="F2750" s="32"/>
      <c r="G2750" s="32"/>
      <c r="H2750" s="32"/>
      <c r="I2750" s="32"/>
      <c r="J2750" s="32"/>
      <c r="K2750" s="32"/>
      <c r="L2750" s="32"/>
      <c r="M2750" s="32"/>
      <c r="N2750" s="32"/>
    </row>
    <row r="2751" spans="2:14">
      <c r="B2751" s="29"/>
      <c r="C2751" s="33"/>
      <c r="D2751" s="34"/>
      <c r="E2751" s="33"/>
      <c r="F2751" s="32"/>
      <c r="G2751" s="32"/>
      <c r="H2751" s="32"/>
      <c r="I2751" s="32"/>
      <c r="J2751" s="32"/>
      <c r="K2751" s="32"/>
      <c r="L2751" s="32"/>
      <c r="M2751" s="32"/>
      <c r="N2751" s="32"/>
    </row>
    <row r="2752" spans="2:14">
      <c r="B2752" s="29"/>
      <c r="C2752" s="33"/>
      <c r="D2752" s="34"/>
      <c r="E2752" s="33"/>
      <c r="F2752" s="32"/>
      <c r="G2752" s="32"/>
      <c r="H2752" s="32"/>
      <c r="I2752" s="32"/>
      <c r="J2752" s="32"/>
      <c r="K2752" s="32"/>
      <c r="L2752" s="32"/>
      <c r="M2752" s="32"/>
      <c r="N2752" s="32"/>
    </row>
    <row r="2753" spans="2:14">
      <c r="B2753" s="29"/>
      <c r="C2753" s="33"/>
      <c r="D2753" s="34"/>
      <c r="E2753" s="33"/>
      <c r="F2753" s="32"/>
      <c r="G2753" s="32"/>
      <c r="H2753" s="32"/>
      <c r="I2753" s="32"/>
      <c r="J2753" s="32"/>
      <c r="K2753" s="32"/>
      <c r="L2753" s="32"/>
      <c r="M2753" s="32"/>
      <c r="N2753" s="32"/>
    </row>
    <row r="2754" spans="2:14">
      <c r="B2754" s="29"/>
      <c r="C2754" s="33"/>
      <c r="D2754" s="34"/>
      <c r="E2754" s="33"/>
      <c r="F2754" s="32"/>
      <c r="G2754" s="32"/>
      <c r="H2754" s="32"/>
      <c r="I2754" s="32"/>
      <c r="J2754" s="32"/>
      <c r="K2754" s="32"/>
      <c r="L2754" s="32"/>
      <c r="M2754" s="32"/>
      <c r="N2754" s="32"/>
    </row>
    <row r="2755" spans="2:14">
      <c r="B2755" s="29"/>
      <c r="C2755" s="33"/>
      <c r="D2755" s="34"/>
      <c r="E2755" s="33"/>
      <c r="F2755" s="32"/>
      <c r="G2755" s="32"/>
      <c r="H2755" s="32"/>
      <c r="I2755" s="32"/>
      <c r="J2755" s="32"/>
      <c r="K2755" s="32"/>
      <c r="L2755" s="32"/>
      <c r="M2755" s="32"/>
      <c r="N2755" s="32"/>
    </row>
    <row r="2756" spans="2:14">
      <c r="B2756" s="29"/>
      <c r="C2756" s="33"/>
      <c r="D2756" s="34"/>
      <c r="E2756" s="33"/>
      <c r="F2756" s="32"/>
      <c r="G2756" s="32"/>
      <c r="H2756" s="32"/>
      <c r="I2756" s="32"/>
      <c r="J2756" s="32"/>
      <c r="K2756" s="32"/>
      <c r="L2756" s="32"/>
      <c r="M2756" s="32"/>
      <c r="N2756" s="32"/>
    </row>
    <row r="2757" spans="2:14">
      <c r="B2757" s="29"/>
      <c r="C2757" s="33"/>
      <c r="D2757" s="34"/>
      <c r="E2757" s="33"/>
      <c r="F2757" s="32"/>
      <c r="G2757" s="32"/>
      <c r="H2757" s="32"/>
      <c r="I2757" s="32"/>
      <c r="J2757" s="32"/>
      <c r="K2757" s="32"/>
      <c r="L2757" s="32"/>
      <c r="M2757" s="32"/>
      <c r="N2757" s="32"/>
    </row>
    <row r="2758" spans="2:14">
      <c r="B2758" s="29"/>
      <c r="C2758" s="33"/>
      <c r="D2758" s="34"/>
      <c r="E2758" s="33"/>
      <c r="F2758" s="32"/>
      <c r="G2758" s="32"/>
      <c r="H2758" s="32"/>
      <c r="I2758" s="32"/>
      <c r="J2758" s="32"/>
      <c r="K2758" s="32"/>
      <c r="L2758" s="32"/>
      <c r="M2758" s="32"/>
      <c r="N2758" s="32"/>
    </row>
    <row r="2759" spans="2:14">
      <c r="B2759" s="29"/>
      <c r="C2759" s="33"/>
      <c r="D2759" s="34"/>
      <c r="E2759" s="33"/>
      <c r="F2759" s="32"/>
      <c r="G2759" s="32"/>
      <c r="H2759" s="32"/>
      <c r="I2759" s="32"/>
      <c r="J2759" s="32"/>
      <c r="K2759" s="32"/>
      <c r="L2759" s="32"/>
      <c r="M2759" s="32"/>
      <c r="N2759" s="32"/>
    </row>
    <row r="2760" spans="2:14">
      <c r="B2760" s="29"/>
      <c r="C2760" s="33"/>
      <c r="D2760" s="34"/>
      <c r="E2760" s="33"/>
      <c r="F2760" s="32"/>
      <c r="G2760" s="32"/>
      <c r="H2760" s="32"/>
      <c r="I2760" s="32"/>
      <c r="J2760" s="32"/>
      <c r="K2760" s="32"/>
      <c r="L2760" s="32"/>
      <c r="M2760" s="32"/>
      <c r="N2760" s="32"/>
    </row>
    <row r="2761" spans="2:14">
      <c r="B2761" s="29"/>
      <c r="C2761" s="33"/>
      <c r="D2761" s="34"/>
      <c r="E2761" s="33"/>
      <c r="F2761" s="32"/>
      <c r="G2761" s="32"/>
      <c r="H2761" s="32"/>
      <c r="I2761" s="32"/>
      <c r="J2761" s="32"/>
      <c r="K2761" s="32"/>
      <c r="L2761" s="32"/>
      <c r="M2761" s="32"/>
      <c r="N2761" s="32"/>
    </row>
    <row r="2762" spans="2:14">
      <c r="B2762" s="29"/>
      <c r="C2762" s="33"/>
      <c r="D2762" s="34"/>
      <c r="E2762" s="33"/>
      <c r="F2762" s="32"/>
      <c r="G2762" s="32"/>
      <c r="H2762" s="32"/>
      <c r="I2762" s="32"/>
      <c r="J2762" s="32"/>
      <c r="K2762" s="32"/>
      <c r="L2762" s="32"/>
      <c r="M2762" s="32"/>
      <c r="N2762" s="32"/>
    </row>
    <row r="2763" spans="2:14">
      <c r="B2763" s="29"/>
      <c r="C2763" s="33"/>
      <c r="D2763" s="34"/>
      <c r="E2763" s="33"/>
      <c r="F2763" s="32"/>
      <c r="G2763" s="32"/>
      <c r="H2763" s="32"/>
      <c r="I2763" s="32"/>
      <c r="J2763" s="32"/>
      <c r="K2763" s="32"/>
      <c r="L2763" s="32"/>
      <c r="M2763" s="32"/>
      <c r="N2763" s="32"/>
    </row>
    <row r="2764" spans="2:14">
      <c r="B2764" s="29"/>
      <c r="C2764" s="33"/>
      <c r="D2764" s="34"/>
      <c r="E2764" s="33"/>
      <c r="F2764" s="32"/>
      <c r="G2764" s="32"/>
      <c r="H2764" s="32"/>
      <c r="I2764" s="32"/>
      <c r="J2764" s="32"/>
      <c r="K2764" s="32"/>
      <c r="L2764" s="32"/>
      <c r="M2764" s="32"/>
      <c r="N2764" s="32"/>
    </row>
    <row r="2765" spans="2:14">
      <c r="B2765" s="29"/>
      <c r="C2765" s="33"/>
      <c r="D2765" s="34"/>
      <c r="E2765" s="33"/>
      <c r="F2765" s="32"/>
      <c r="G2765" s="32"/>
      <c r="H2765" s="32"/>
      <c r="I2765" s="32"/>
      <c r="J2765" s="32"/>
      <c r="K2765" s="32"/>
      <c r="L2765" s="32"/>
      <c r="M2765" s="32"/>
      <c r="N2765" s="32"/>
    </row>
    <row r="2766" spans="2:14">
      <c r="B2766" s="29"/>
      <c r="C2766" s="33"/>
      <c r="D2766" s="34"/>
      <c r="E2766" s="33"/>
      <c r="F2766" s="32"/>
      <c r="G2766" s="32"/>
      <c r="H2766" s="32"/>
      <c r="I2766" s="32"/>
      <c r="J2766" s="32"/>
      <c r="K2766" s="32"/>
      <c r="L2766" s="32"/>
      <c r="M2766" s="32"/>
      <c r="N2766" s="32"/>
    </row>
    <row r="2767" spans="2:14">
      <c r="B2767" s="29"/>
      <c r="C2767" s="33"/>
      <c r="D2767" s="34"/>
      <c r="E2767" s="33"/>
      <c r="F2767" s="32"/>
      <c r="G2767" s="32"/>
      <c r="H2767" s="32"/>
      <c r="I2767" s="32"/>
      <c r="J2767" s="32"/>
      <c r="K2767" s="32"/>
      <c r="L2767" s="32"/>
      <c r="M2767" s="32"/>
      <c r="N2767" s="32"/>
    </row>
    <row r="2768" spans="2:14">
      <c r="B2768" s="29"/>
      <c r="C2768" s="33"/>
      <c r="D2768" s="34"/>
      <c r="E2768" s="33"/>
      <c r="F2768" s="32"/>
      <c r="G2768" s="32"/>
      <c r="H2768" s="32"/>
      <c r="I2768" s="32"/>
      <c r="J2768" s="32"/>
      <c r="K2768" s="32"/>
      <c r="L2768" s="32"/>
      <c r="M2768" s="32"/>
      <c r="N2768" s="32"/>
    </row>
    <row r="2769" spans="2:14">
      <c r="B2769" s="29"/>
      <c r="C2769" s="33"/>
      <c r="D2769" s="34"/>
      <c r="E2769" s="33"/>
      <c r="F2769" s="32"/>
      <c r="G2769" s="32"/>
      <c r="H2769" s="32"/>
      <c r="I2769" s="32"/>
      <c r="J2769" s="32"/>
      <c r="K2769" s="32"/>
      <c r="L2769" s="32"/>
      <c r="M2769" s="32"/>
      <c r="N2769" s="32"/>
    </row>
    <row r="2770" spans="2:14">
      <c r="B2770" s="29"/>
      <c r="C2770" s="33"/>
      <c r="D2770" s="34"/>
      <c r="E2770" s="33"/>
      <c r="F2770" s="32"/>
      <c r="G2770" s="32"/>
      <c r="H2770" s="32"/>
      <c r="I2770" s="32"/>
      <c r="J2770" s="32"/>
      <c r="K2770" s="32"/>
      <c r="L2770" s="32"/>
      <c r="M2770" s="32"/>
      <c r="N2770" s="32"/>
    </row>
    <row r="2771" spans="2:14">
      <c r="B2771" s="29"/>
      <c r="C2771" s="33"/>
      <c r="D2771" s="34"/>
      <c r="E2771" s="33"/>
      <c r="F2771" s="32"/>
      <c r="G2771" s="32"/>
      <c r="H2771" s="32"/>
      <c r="I2771" s="32"/>
      <c r="J2771" s="32"/>
      <c r="K2771" s="32"/>
      <c r="L2771" s="32"/>
      <c r="M2771" s="32"/>
      <c r="N2771" s="32"/>
    </row>
    <row r="2772" spans="2:14">
      <c r="B2772" s="29"/>
      <c r="C2772" s="33"/>
      <c r="D2772" s="34"/>
      <c r="E2772" s="33"/>
      <c r="F2772" s="32"/>
      <c r="G2772" s="32"/>
      <c r="H2772" s="32"/>
      <c r="I2772" s="32"/>
      <c r="J2772" s="32"/>
      <c r="K2772" s="32"/>
      <c r="L2772" s="32"/>
      <c r="M2772" s="32"/>
      <c r="N2772" s="32"/>
    </row>
    <row r="2773" spans="2:14">
      <c r="B2773" s="29"/>
      <c r="C2773" s="33"/>
      <c r="D2773" s="34"/>
      <c r="E2773" s="33"/>
      <c r="F2773" s="32"/>
      <c r="G2773" s="32"/>
      <c r="H2773" s="32"/>
      <c r="I2773" s="32"/>
      <c r="J2773" s="32"/>
      <c r="K2773" s="32"/>
      <c r="L2773" s="32"/>
      <c r="M2773" s="32"/>
      <c r="N2773" s="32"/>
    </row>
    <row r="2774" spans="2:14">
      <c r="B2774" s="29"/>
      <c r="C2774" s="33"/>
      <c r="D2774" s="34"/>
      <c r="E2774" s="33"/>
      <c r="F2774" s="32"/>
      <c r="G2774" s="32"/>
      <c r="H2774" s="32"/>
      <c r="I2774" s="32"/>
      <c r="J2774" s="32"/>
      <c r="K2774" s="32"/>
      <c r="L2774" s="32"/>
      <c r="M2774" s="32"/>
      <c r="N2774" s="32"/>
    </row>
    <row r="2775" spans="2:14">
      <c r="B2775" s="29"/>
      <c r="C2775" s="33"/>
      <c r="D2775" s="34"/>
      <c r="E2775" s="33"/>
      <c r="F2775" s="32"/>
      <c r="G2775" s="32"/>
      <c r="H2775" s="32"/>
      <c r="I2775" s="32"/>
      <c r="J2775" s="32"/>
      <c r="K2775" s="32"/>
      <c r="L2775" s="32"/>
      <c r="M2775" s="32"/>
      <c r="N2775" s="32"/>
    </row>
    <row r="2776" spans="2:14">
      <c r="B2776" s="29"/>
      <c r="C2776" s="33"/>
      <c r="D2776" s="34"/>
      <c r="E2776" s="33"/>
      <c r="F2776" s="32"/>
      <c r="G2776" s="32"/>
      <c r="H2776" s="32"/>
      <c r="I2776" s="32"/>
      <c r="J2776" s="32"/>
      <c r="K2776" s="32"/>
      <c r="L2776" s="32"/>
      <c r="M2776" s="32"/>
      <c r="N2776" s="32"/>
    </row>
    <row r="2777" spans="2:14">
      <c r="B2777" s="29"/>
      <c r="C2777" s="33"/>
      <c r="D2777" s="34"/>
      <c r="E2777" s="33"/>
      <c r="F2777" s="32"/>
      <c r="G2777" s="32"/>
      <c r="H2777" s="32"/>
      <c r="I2777" s="32"/>
      <c r="J2777" s="32"/>
      <c r="K2777" s="32"/>
      <c r="L2777" s="32"/>
      <c r="M2777" s="32"/>
      <c r="N2777" s="32"/>
    </row>
    <row r="2778" spans="2:14">
      <c r="B2778" s="29"/>
      <c r="C2778" s="33"/>
      <c r="D2778" s="34"/>
      <c r="E2778" s="33"/>
      <c r="F2778" s="32"/>
      <c r="G2778" s="32"/>
      <c r="H2778" s="32"/>
      <c r="I2778" s="32"/>
      <c r="J2778" s="32"/>
      <c r="K2778" s="32"/>
      <c r="L2778" s="32"/>
      <c r="M2778" s="32"/>
      <c r="N2778" s="32"/>
    </row>
    <row r="2779" spans="2:14">
      <c r="B2779" s="29"/>
      <c r="C2779" s="33"/>
      <c r="D2779" s="34"/>
      <c r="E2779" s="33"/>
      <c r="F2779" s="32"/>
      <c r="G2779" s="32"/>
      <c r="H2779" s="32"/>
      <c r="I2779" s="32"/>
      <c r="J2779" s="32"/>
      <c r="K2779" s="32"/>
      <c r="L2779" s="32"/>
      <c r="M2779" s="32"/>
      <c r="N2779" s="32"/>
    </row>
    <row r="2780" spans="2:14">
      <c r="B2780" s="29"/>
      <c r="C2780" s="33"/>
      <c r="D2780" s="34"/>
      <c r="E2780" s="33"/>
      <c r="F2780" s="32"/>
      <c r="G2780" s="32"/>
      <c r="H2780" s="32"/>
      <c r="I2780" s="32"/>
      <c r="J2780" s="32"/>
      <c r="K2780" s="32"/>
      <c r="L2780" s="32"/>
      <c r="M2780" s="32"/>
      <c r="N2780" s="32"/>
    </row>
    <row r="2781" spans="2:14">
      <c r="B2781" s="29"/>
      <c r="C2781" s="33"/>
      <c r="D2781" s="34"/>
      <c r="E2781" s="33"/>
      <c r="F2781" s="32"/>
      <c r="G2781" s="32"/>
      <c r="H2781" s="32"/>
      <c r="I2781" s="32"/>
      <c r="J2781" s="32"/>
      <c r="K2781" s="32"/>
      <c r="L2781" s="32"/>
      <c r="M2781" s="32"/>
      <c r="N2781" s="32"/>
    </row>
    <row r="2782" spans="2:14">
      <c r="B2782" s="29"/>
      <c r="C2782" s="33"/>
      <c r="D2782" s="34"/>
      <c r="E2782" s="33"/>
      <c r="F2782" s="32"/>
      <c r="G2782" s="32"/>
      <c r="H2782" s="32"/>
      <c r="I2782" s="32"/>
      <c r="J2782" s="32"/>
      <c r="K2782" s="32"/>
      <c r="L2782" s="32"/>
      <c r="M2782" s="32"/>
      <c r="N2782" s="32"/>
    </row>
    <row r="2783" spans="2:14">
      <c r="B2783" s="29"/>
      <c r="C2783" s="33"/>
      <c r="D2783" s="34"/>
      <c r="E2783" s="33"/>
      <c r="F2783" s="32"/>
      <c r="G2783" s="32"/>
      <c r="H2783" s="32"/>
      <c r="I2783" s="32"/>
      <c r="J2783" s="32"/>
      <c r="K2783" s="32"/>
      <c r="L2783" s="32"/>
      <c r="M2783" s="32"/>
      <c r="N2783" s="32"/>
    </row>
    <row r="2784" spans="2:14">
      <c r="B2784" s="29"/>
      <c r="C2784" s="33"/>
      <c r="D2784" s="34"/>
      <c r="E2784" s="33"/>
      <c r="F2784" s="32"/>
      <c r="G2784" s="32"/>
      <c r="H2784" s="32"/>
      <c r="I2784" s="32"/>
      <c r="J2784" s="32"/>
      <c r="K2784" s="32"/>
      <c r="L2784" s="32"/>
      <c r="M2784" s="32"/>
      <c r="N2784" s="32"/>
    </row>
    <row r="2785" spans="2:14">
      <c r="B2785" s="29"/>
      <c r="C2785" s="33"/>
      <c r="D2785" s="34"/>
      <c r="E2785" s="33"/>
      <c r="F2785" s="32"/>
      <c r="G2785" s="32"/>
      <c r="H2785" s="32"/>
      <c r="I2785" s="32"/>
      <c r="J2785" s="32"/>
      <c r="K2785" s="32"/>
      <c r="L2785" s="32"/>
      <c r="M2785" s="32"/>
      <c r="N2785" s="32"/>
    </row>
    <row r="2786" spans="2:14">
      <c r="B2786" s="29"/>
      <c r="C2786" s="33"/>
      <c r="D2786" s="34"/>
      <c r="E2786" s="33"/>
      <c r="F2786" s="32"/>
      <c r="G2786" s="32"/>
      <c r="H2786" s="32"/>
      <c r="I2786" s="32"/>
      <c r="J2786" s="32"/>
      <c r="K2786" s="32"/>
      <c r="L2786" s="32"/>
      <c r="M2786" s="32"/>
      <c r="N2786" s="32"/>
    </row>
    <row r="2787" spans="2:14">
      <c r="B2787" s="29"/>
      <c r="C2787" s="33"/>
      <c r="D2787" s="34"/>
      <c r="E2787" s="33"/>
      <c r="F2787" s="32"/>
      <c r="G2787" s="32"/>
      <c r="H2787" s="32"/>
      <c r="I2787" s="32"/>
      <c r="J2787" s="32"/>
      <c r="K2787" s="32"/>
      <c r="L2787" s="32"/>
      <c r="M2787" s="32"/>
      <c r="N2787" s="32"/>
    </row>
    <row r="2788" spans="2:14">
      <c r="B2788" s="29"/>
      <c r="C2788" s="33"/>
      <c r="D2788" s="34"/>
      <c r="E2788" s="33"/>
      <c r="F2788" s="32"/>
      <c r="G2788" s="32"/>
      <c r="H2788" s="32"/>
      <c r="I2788" s="32"/>
      <c r="J2788" s="32"/>
      <c r="K2788" s="32"/>
      <c r="L2788" s="32"/>
      <c r="M2788" s="32"/>
      <c r="N2788" s="32"/>
    </row>
    <row r="2789" spans="2:14">
      <c r="B2789" s="29"/>
      <c r="C2789" s="33"/>
      <c r="D2789" s="34"/>
      <c r="E2789" s="33"/>
      <c r="F2789" s="32"/>
      <c r="G2789" s="32"/>
      <c r="H2789" s="32"/>
      <c r="I2789" s="32"/>
      <c r="J2789" s="32"/>
      <c r="K2789" s="32"/>
      <c r="L2789" s="32"/>
      <c r="M2789" s="32"/>
      <c r="N2789" s="32"/>
    </row>
    <row r="2790" spans="2:14">
      <c r="B2790" s="29"/>
      <c r="C2790" s="33"/>
      <c r="D2790" s="34"/>
      <c r="E2790" s="33"/>
      <c r="F2790" s="32"/>
      <c r="G2790" s="32"/>
      <c r="H2790" s="32"/>
      <c r="I2790" s="32"/>
      <c r="J2790" s="32"/>
      <c r="K2790" s="32"/>
      <c r="L2790" s="32"/>
      <c r="M2790" s="32"/>
      <c r="N2790" s="32"/>
    </row>
    <row r="2791" spans="2:14">
      <c r="B2791" s="29"/>
      <c r="C2791" s="33"/>
      <c r="D2791" s="34"/>
      <c r="E2791" s="33"/>
      <c r="F2791" s="32"/>
      <c r="G2791" s="32"/>
      <c r="H2791" s="32"/>
      <c r="I2791" s="32"/>
      <c r="J2791" s="32"/>
      <c r="K2791" s="32"/>
      <c r="L2791" s="32"/>
      <c r="M2791" s="32"/>
      <c r="N2791" s="32"/>
    </row>
    <row r="2792" spans="2:14">
      <c r="B2792" s="29"/>
      <c r="C2792" s="33"/>
      <c r="D2792" s="34"/>
      <c r="E2792" s="33"/>
      <c r="F2792" s="32"/>
      <c r="G2792" s="32"/>
      <c r="H2792" s="32"/>
      <c r="I2792" s="32"/>
      <c r="J2792" s="32"/>
      <c r="K2792" s="32"/>
      <c r="L2792" s="32"/>
      <c r="M2792" s="32"/>
      <c r="N2792" s="32"/>
    </row>
    <row r="2793" spans="2:14">
      <c r="B2793" s="29"/>
      <c r="C2793" s="33"/>
      <c r="D2793" s="34"/>
      <c r="E2793" s="33"/>
      <c r="F2793" s="32"/>
      <c r="G2793" s="32"/>
      <c r="H2793" s="32"/>
      <c r="I2793" s="32"/>
      <c r="J2793" s="32"/>
      <c r="K2793" s="32"/>
      <c r="L2793" s="32"/>
      <c r="M2793" s="32"/>
      <c r="N2793" s="32"/>
    </row>
    <row r="2794" spans="2:14">
      <c r="B2794" s="29"/>
      <c r="C2794" s="33"/>
      <c r="D2794" s="34"/>
      <c r="E2794" s="33"/>
      <c r="F2794" s="32"/>
      <c r="G2794" s="32"/>
      <c r="H2794" s="32"/>
      <c r="I2794" s="32"/>
      <c r="J2794" s="32"/>
      <c r="K2794" s="32"/>
      <c r="L2794" s="32"/>
      <c r="M2794" s="32"/>
      <c r="N2794" s="32"/>
    </row>
    <row r="2795" spans="2:14">
      <c r="B2795" s="29"/>
      <c r="C2795" s="33"/>
      <c r="D2795" s="34"/>
      <c r="E2795" s="33"/>
      <c r="F2795" s="32"/>
      <c r="G2795" s="32"/>
      <c r="H2795" s="32"/>
      <c r="I2795" s="32"/>
      <c r="J2795" s="32"/>
      <c r="K2795" s="32"/>
      <c r="L2795" s="32"/>
      <c r="M2795" s="32"/>
      <c r="N2795" s="32"/>
    </row>
    <row r="2796" spans="2:14">
      <c r="B2796" s="29"/>
      <c r="C2796" s="33"/>
      <c r="D2796" s="34"/>
      <c r="E2796" s="33"/>
      <c r="F2796" s="32"/>
      <c r="G2796" s="32"/>
      <c r="H2796" s="32"/>
      <c r="I2796" s="32"/>
      <c r="J2796" s="32"/>
      <c r="K2796" s="32"/>
      <c r="L2796" s="32"/>
      <c r="M2796" s="32"/>
      <c r="N2796" s="32"/>
    </row>
    <row r="2797" spans="2:14">
      <c r="B2797" s="29"/>
      <c r="C2797" s="33"/>
      <c r="D2797" s="34"/>
      <c r="E2797" s="33"/>
      <c r="F2797" s="32"/>
      <c r="G2797" s="32"/>
      <c r="H2797" s="32"/>
      <c r="I2797" s="32"/>
      <c r="J2797" s="32"/>
      <c r="K2797" s="32"/>
      <c r="L2797" s="32"/>
      <c r="M2797" s="32"/>
      <c r="N2797" s="32"/>
    </row>
    <row r="2798" spans="2:14">
      <c r="B2798" s="29"/>
      <c r="C2798" s="33"/>
      <c r="D2798" s="34"/>
      <c r="E2798" s="33"/>
      <c r="F2798" s="32"/>
      <c r="G2798" s="32"/>
      <c r="H2798" s="32"/>
      <c r="I2798" s="32"/>
      <c r="J2798" s="32"/>
      <c r="K2798" s="32"/>
      <c r="L2798" s="32"/>
      <c r="M2798" s="32"/>
      <c r="N2798" s="32"/>
    </row>
    <row r="2799" spans="2:14">
      <c r="B2799" s="29"/>
      <c r="C2799" s="33"/>
      <c r="D2799" s="34"/>
      <c r="E2799" s="33"/>
      <c r="F2799" s="32"/>
      <c r="G2799" s="32"/>
      <c r="H2799" s="32"/>
      <c r="I2799" s="32"/>
      <c r="J2799" s="32"/>
      <c r="K2799" s="32"/>
      <c r="L2799" s="32"/>
      <c r="M2799" s="32"/>
      <c r="N2799" s="32"/>
    </row>
    <row r="2800" spans="2:14">
      <c r="B2800" s="29"/>
      <c r="C2800" s="33"/>
      <c r="D2800" s="34"/>
      <c r="E2800" s="33"/>
      <c r="F2800" s="32"/>
      <c r="G2800" s="32"/>
      <c r="H2800" s="32"/>
      <c r="I2800" s="32"/>
      <c r="J2800" s="32"/>
      <c r="K2800" s="32"/>
      <c r="L2800" s="32"/>
      <c r="M2800" s="32"/>
      <c r="N2800" s="32"/>
    </row>
    <row r="2801" spans="2:14">
      <c r="B2801" s="29"/>
      <c r="C2801" s="33"/>
      <c r="D2801" s="34"/>
      <c r="E2801" s="33"/>
      <c r="F2801" s="32"/>
      <c r="G2801" s="32"/>
      <c r="H2801" s="32"/>
      <c r="I2801" s="32"/>
      <c r="J2801" s="32"/>
      <c r="K2801" s="32"/>
      <c r="L2801" s="32"/>
      <c r="M2801" s="32"/>
      <c r="N2801" s="32"/>
    </row>
    <row r="2802" spans="2:14">
      <c r="B2802" s="29"/>
      <c r="C2802" s="33"/>
      <c r="D2802" s="34"/>
      <c r="E2802" s="33"/>
      <c r="F2802" s="32"/>
      <c r="G2802" s="32"/>
      <c r="H2802" s="32"/>
      <c r="I2802" s="32"/>
      <c r="J2802" s="32"/>
      <c r="K2802" s="32"/>
      <c r="L2802" s="32"/>
      <c r="M2802" s="32"/>
      <c r="N2802" s="32"/>
    </row>
    <row r="2803" spans="2:14">
      <c r="B2803" s="29"/>
      <c r="C2803" s="33"/>
      <c r="D2803" s="34"/>
      <c r="E2803" s="33"/>
      <c r="F2803" s="32"/>
      <c r="G2803" s="32"/>
      <c r="H2803" s="32"/>
      <c r="I2803" s="32"/>
      <c r="J2803" s="32"/>
      <c r="K2803" s="32"/>
      <c r="L2803" s="32"/>
      <c r="M2803" s="32"/>
      <c r="N2803" s="32"/>
    </row>
    <row r="2804" spans="2:14">
      <c r="B2804" s="29"/>
      <c r="C2804" s="33"/>
      <c r="D2804" s="34"/>
      <c r="E2804" s="33"/>
      <c r="F2804" s="32"/>
      <c r="G2804" s="32"/>
      <c r="H2804" s="32"/>
      <c r="I2804" s="32"/>
      <c r="J2804" s="32"/>
      <c r="K2804" s="32"/>
      <c r="L2804" s="32"/>
      <c r="M2804" s="32"/>
      <c r="N2804" s="32"/>
    </row>
    <row r="2805" spans="2:14">
      <c r="B2805" s="29"/>
      <c r="C2805" s="33"/>
      <c r="D2805" s="34"/>
      <c r="E2805" s="33"/>
      <c r="F2805" s="32"/>
      <c r="G2805" s="32"/>
      <c r="H2805" s="32"/>
      <c r="I2805" s="32"/>
      <c r="J2805" s="32"/>
      <c r="K2805" s="32"/>
      <c r="L2805" s="32"/>
      <c r="M2805" s="32"/>
      <c r="N2805" s="32"/>
    </row>
    <row r="2806" spans="2:14">
      <c r="B2806" s="29"/>
      <c r="C2806" s="33"/>
      <c r="D2806" s="34"/>
      <c r="E2806" s="33"/>
      <c r="F2806" s="32"/>
      <c r="G2806" s="32"/>
      <c r="H2806" s="32"/>
      <c r="I2806" s="32"/>
      <c r="J2806" s="32"/>
      <c r="K2806" s="32"/>
      <c r="L2806" s="32"/>
      <c r="M2806" s="32"/>
      <c r="N2806" s="32"/>
    </row>
    <row r="2807" spans="2:14">
      <c r="B2807" s="29"/>
      <c r="C2807" s="33"/>
      <c r="D2807" s="34"/>
      <c r="E2807" s="33"/>
      <c r="F2807" s="32"/>
      <c r="G2807" s="32"/>
      <c r="H2807" s="32"/>
      <c r="I2807" s="32"/>
      <c r="J2807" s="32"/>
      <c r="K2807" s="32"/>
      <c r="L2807" s="32"/>
      <c r="M2807" s="32"/>
      <c r="N2807" s="32"/>
    </row>
    <row r="2808" spans="2:14">
      <c r="B2808" s="29"/>
      <c r="C2808" s="33"/>
      <c r="D2808" s="34"/>
      <c r="E2808" s="33"/>
      <c r="F2808" s="32"/>
      <c r="G2808" s="32"/>
      <c r="H2808" s="32"/>
      <c r="I2808" s="32"/>
      <c r="J2808" s="32"/>
      <c r="K2808" s="32"/>
      <c r="L2808" s="32"/>
      <c r="M2808" s="32"/>
      <c r="N2808" s="32"/>
    </row>
    <row r="2809" spans="2:14">
      <c r="B2809" s="29"/>
      <c r="C2809" s="33"/>
      <c r="D2809" s="34"/>
      <c r="E2809" s="33"/>
      <c r="F2809" s="32"/>
      <c r="G2809" s="32"/>
      <c r="H2809" s="32"/>
      <c r="I2809" s="32"/>
      <c r="J2809" s="32"/>
      <c r="K2809" s="32"/>
      <c r="L2809" s="32"/>
      <c r="M2809" s="32"/>
      <c r="N2809" s="32"/>
    </row>
    <row r="2810" spans="2:14">
      <c r="B2810" s="29"/>
      <c r="C2810" s="33"/>
      <c r="D2810" s="34"/>
      <c r="E2810" s="33"/>
      <c r="F2810" s="32"/>
      <c r="G2810" s="32"/>
      <c r="H2810" s="32"/>
      <c r="I2810" s="32"/>
      <c r="J2810" s="32"/>
      <c r="K2810" s="32"/>
      <c r="L2810" s="32"/>
      <c r="M2810" s="32"/>
      <c r="N2810" s="32"/>
    </row>
    <row r="2811" spans="2:14">
      <c r="B2811" s="29"/>
      <c r="C2811" s="33"/>
      <c r="D2811" s="34"/>
      <c r="E2811" s="33"/>
      <c r="F2811" s="32"/>
      <c r="G2811" s="32"/>
      <c r="H2811" s="32"/>
      <c r="I2811" s="32"/>
      <c r="J2811" s="32"/>
      <c r="K2811" s="32"/>
      <c r="L2811" s="32"/>
      <c r="M2811" s="32"/>
      <c r="N2811" s="32"/>
    </row>
    <row r="2812" spans="2:14">
      <c r="B2812" s="29"/>
      <c r="C2812" s="33"/>
      <c r="D2812" s="34"/>
      <c r="E2812" s="33"/>
      <c r="F2812" s="32"/>
      <c r="G2812" s="32"/>
      <c r="H2812" s="32"/>
      <c r="I2812" s="32"/>
      <c r="J2812" s="32"/>
      <c r="K2812" s="32"/>
      <c r="L2812" s="32"/>
      <c r="M2812" s="32"/>
      <c r="N2812" s="32"/>
    </row>
    <row r="2813" spans="2:14">
      <c r="B2813" s="29"/>
      <c r="C2813" s="33"/>
      <c r="D2813" s="34"/>
      <c r="E2813" s="33"/>
      <c r="F2813" s="32"/>
      <c r="G2813" s="32"/>
      <c r="H2813" s="32"/>
      <c r="I2813" s="32"/>
      <c r="J2813" s="32"/>
      <c r="K2813" s="32"/>
      <c r="L2813" s="32"/>
      <c r="M2813" s="32"/>
      <c r="N2813" s="32"/>
    </row>
    <row r="2814" spans="2:14">
      <c r="B2814" s="29"/>
      <c r="C2814" s="33"/>
      <c r="D2814" s="34"/>
      <c r="E2814" s="33"/>
      <c r="F2814" s="32"/>
      <c r="G2814" s="32"/>
      <c r="H2814" s="32"/>
      <c r="I2814" s="32"/>
      <c r="J2814" s="32"/>
      <c r="K2814" s="32"/>
      <c r="L2814" s="32"/>
      <c r="M2814" s="32"/>
      <c r="N2814" s="32"/>
    </row>
    <row r="2815" spans="2:14">
      <c r="B2815" s="29"/>
      <c r="C2815" s="33"/>
      <c r="D2815" s="34"/>
      <c r="E2815" s="33"/>
      <c r="F2815" s="32"/>
      <c r="G2815" s="32"/>
      <c r="H2815" s="32"/>
      <c r="I2815" s="32"/>
      <c r="J2815" s="32"/>
      <c r="K2815" s="32"/>
      <c r="L2815" s="32"/>
      <c r="M2815" s="32"/>
      <c r="N2815" s="32"/>
    </row>
    <row r="2816" spans="2:14">
      <c r="B2816" s="29"/>
      <c r="C2816" s="33"/>
      <c r="D2816" s="34"/>
      <c r="E2816" s="33"/>
      <c r="F2816" s="32"/>
      <c r="G2816" s="32"/>
      <c r="H2816" s="32"/>
      <c r="I2816" s="32"/>
      <c r="J2816" s="32"/>
      <c r="K2816" s="32"/>
      <c r="L2816" s="32"/>
      <c r="M2816" s="32"/>
      <c r="N2816" s="32"/>
    </row>
    <row r="2817" spans="2:14">
      <c r="B2817" s="29"/>
      <c r="C2817" s="33"/>
      <c r="D2817" s="34"/>
      <c r="E2817" s="33"/>
      <c r="F2817" s="32"/>
      <c r="G2817" s="32"/>
      <c r="H2817" s="32"/>
      <c r="I2817" s="32"/>
      <c r="J2817" s="32"/>
      <c r="K2817" s="32"/>
      <c r="L2817" s="32"/>
      <c r="M2817" s="32"/>
      <c r="N2817" s="32"/>
    </row>
    <row r="2818" spans="2:14">
      <c r="B2818" s="29"/>
      <c r="C2818" s="33"/>
      <c r="D2818" s="34"/>
      <c r="E2818" s="33"/>
      <c r="F2818" s="32"/>
      <c r="G2818" s="32"/>
      <c r="H2818" s="32"/>
      <c r="I2818" s="32"/>
      <c r="J2818" s="32"/>
      <c r="K2818" s="32"/>
      <c r="L2818" s="32"/>
      <c r="M2818" s="32"/>
      <c r="N2818" s="32"/>
    </row>
    <row r="2819" spans="2:14">
      <c r="B2819" s="29"/>
      <c r="C2819" s="33"/>
      <c r="D2819" s="34"/>
      <c r="E2819" s="33"/>
      <c r="F2819" s="32"/>
      <c r="G2819" s="32"/>
      <c r="H2819" s="32"/>
      <c r="I2819" s="32"/>
      <c r="J2819" s="32"/>
      <c r="K2819" s="32"/>
      <c r="L2819" s="32"/>
      <c r="M2819" s="32"/>
      <c r="N2819" s="32"/>
    </row>
    <row r="2820" spans="2:14">
      <c r="B2820" s="29"/>
      <c r="C2820" s="33"/>
      <c r="D2820" s="34"/>
      <c r="E2820" s="33"/>
      <c r="F2820" s="32"/>
      <c r="G2820" s="32"/>
      <c r="H2820" s="32"/>
      <c r="I2820" s="32"/>
      <c r="J2820" s="32"/>
      <c r="K2820" s="32"/>
      <c r="L2820" s="32"/>
      <c r="M2820" s="32"/>
      <c r="N2820" s="32"/>
    </row>
    <row r="2821" spans="2:14">
      <c r="B2821" s="29"/>
      <c r="C2821" s="33"/>
      <c r="D2821" s="34"/>
      <c r="E2821" s="33"/>
      <c r="F2821" s="32"/>
      <c r="G2821" s="32"/>
      <c r="H2821" s="32"/>
      <c r="I2821" s="32"/>
      <c r="J2821" s="32"/>
      <c r="K2821" s="32"/>
      <c r="L2821" s="32"/>
      <c r="M2821" s="32"/>
      <c r="N2821" s="32"/>
    </row>
    <row r="2822" spans="2:14">
      <c r="B2822" s="29"/>
      <c r="C2822" s="33"/>
      <c r="D2822" s="34"/>
      <c r="E2822" s="33"/>
      <c r="F2822" s="32"/>
      <c r="G2822" s="32"/>
      <c r="H2822" s="32"/>
      <c r="I2822" s="32"/>
      <c r="J2822" s="32"/>
      <c r="K2822" s="32"/>
      <c r="L2822" s="32"/>
      <c r="M2822" s="32"/>
      <c r="N2822" s="32"/>
    </row>
    <row r="2823" spans="2:14">
      <c r="B2823" s="29"/>
      <c r="C2823" s="33"/>
      <c r="D2823" s="34"/>
      <c r="E2823" s="33"/>
      <c r="F2823" s="32"/>
      <c r="G2823" s="32"/>
      <c r="H2823" s="32"/>
      <c r="I2823" s="32"/>
      <c r="J2823" s="32"/>
      <c r="K2823" s="32"/>
      <c r="L2823" s="32"/>
      <c r="M2823" s="32"/>
      <c r="N2823" s="32"/>
    </row>
    <row r="2824" spans="2:14">
      <c r="B2824" s="29"/>
      <c r="C2824" s="33"/>
      <c r="D2824" s="34"/>
      <c r="E2824" s="33"/>
      <c r="F2824" s="32"/>
      <c r="G2824" s="32"/>
      <c r="H2824" s="32"/>
      <c r="I2824" s="32"/>
      <c r="J2824" s="32"/>
      <c r="K2824" s="32"/>
      <c r="L2824" s="32"/>
      <c r="M2824" s="32"/>
      <c r="N2824" s="32"/>
    </row>
    <row r="2825" spans="2:14">
      <c r="B2825" s="29"/>
      <c r="C2825" s="33"/>
      <c r="D2825" s="34"/>
      <c r="E2825" s="33"/>
      <c r="F2825" s="32"/>
      <c r="G2825" s="32"/>
      <c r="H2825" s="32"/>
      <c r="I2825" s="32"/>
      <c r="J2825" s="32"/>
      <c r="K2825" s="32"/>
      <c r="L2825" s="32"/>
      <c r="M2825" s="32"/>
      <c r="N2825" s="32"/>
    </row>
    <row r="2826" spans="2:14">
      <c r="B2826" s="29"/>
      <c r="C2826" s="33"/>
      <c r="D2826" s="34"/>
      <c r="E2826" s="33"/>
      <c r="F2826" s="32"/>
      <c r="G2826" s="32"/>
      <c r="H2826" s="32"/>
      <c r="I2826" s="32"/>
      <c r="J2826" s="32"/>
      <c r="K2826" s="32"/>
      <c r="L2826" s="32"/>
      <c r="M2826" s="32"/>
      <c r="N2826" s="32"/>
    </row>
    <row r="2827" spans="2:14">
      <c r="B2827" s="29"/>
      <c r="C2827" s="33"/>
      <c r="D2827" s="34"/>
      <c r="E2827" s="33"/>
      <c r="F2827" s="32"/>
      <c r="G2827" s="32"/>
      <c r="H2827" s="32"/>
      <c r="I2827" s="32"/>
      <c r="J2827" s="32"/>
      <c r="K2827" s="32"/>
      <c r="L2827" s="32"/>
      <c r="M2827" s="32"/>
      <c r="N2827" s="32"/>
    </row>
    <row r="2828" spans="2:14">
      <c r="B2828" s="29"/>
      <c r="C2828" s="33"/>
      <c r="D2828" s="34"/>
      <c r="E2828" s="33"/>
      <c r="F2828" s="32"/>
      <c r="G2828" s="32"/>
      <c r="H2828" s="32"/>
      <c r="I2828" s="32"/>
      <c r="J2828" s="32"/>
      <c r="K2828" s="32"/>
      <c r="L2828" s="32"/>
      <c r="M2828" s="32"/>
      <c r="N2828" s="32"/>
    </row>
    <row r="2829" spans="2:14">
      <c r="B2829" s="29"/>
      <c r="C2829" s="33"/>
      <c r="D2829" s="34"/>
      <c r="E2829" s="33"/>
      <c r="F2829" s="32"/>
      <c r="G2829" s="32"/>
      <c r="H2829" s="32"/>
      <c r="I2829" s="32"/>
      <c r="J2829" s="32"/>
      <c r="K2829" s="32"/>
      <c r="L2829" s="32"/>
      <c r="M2829" s="32"/>
      <c r="N2829" s="32"/>
    </row>
    <row r="2830" spans="2:14">
      <c r="B2830" s="29"/>
      <c r="C2830" s="33"/>
      <c r="D2830" s="34"/>
      <c r="E2830" s="33"/>
      <c r="F2830" s="32"/>
      <c r="G2830" s="32"/>
      <c r="H2830" s="32"/>
      <c r="I2830" s="32"/>
      <c r="J2830" s="32"/>
      <c r="K2830" s="32"/>
      <c r="L2830" s="32"/>
      <c r="M2830" s="32"/>
      <c r="N2830" s="32"/>
    </row>
    <row r="2831" spans="2:14">
      <c r="B2831" s="29"/>
      <c r="C2831" s="33"/>
      <c r="D2831" s="34"/>
      <c r="E2831" s="33"/>
      <c r="F2831" s="32"/>
      <c r="G2831" s="32"/>
      <c r="H2831" s="32"/>
      <c r="I2831" s="32"/>
      <c r="J2831" s="32"/>
      <c r="K2831" s="32"/>
      <c r="L2831" s="32"/>
      <c r="M2831" s="32"/>
      <c r="N2831" s="32"/>
    </row>
    <row r="2832" spans="2:14">
      <c r="B2832" s="29"/>
      <c r="C2832" s="33"/>
      <c r="D2832" s="34"/>
      <c r="E2832" s="33"/>
      <c r="F2832" s="32"/>
      <c r="G2832" s="32"/>
      <c r="H2832" s="32"/>
      <c r="I2832" s="32"/>
      <c r="J2832" s="32"/>
      <c r="K2832" s="32"/>
      <c r="L2832" s="32"/>
      <c r="M2832" s="32"/>
      <c r="N2832" s="32"/>
    </row>
    <row r="2833" spans="2:14">
      <c r="B2833" s="29"/>
      <c r="C2833" s="33"/>
      <c r="D2833" s="34"/>
      <c r="E2833" s="33"/>
      <c r="F2833" s="32"/>
      <c r="G2833" s="32"/>
      <c r="H2833" s="32"/>
      <c r="I2833" s="32"/>
      <c r="J2833" s="32"/>
      <c r="K2833" s="32"/>
      <c r="L2833" s="32"/>
      <c r="M2833" s="32"/>
      <c r="N2833" s="32"/>
    </row>
    <row r="2834" spans="2:14">
      <c r="B2834" s="29"/>
      <c r="C2834" s="33"/>
      <c r="D2834" s="34"/>
      <c r="E2834" s="33"/>
      <c r="F2834" s="32"/>
      <c r="G2834" s="32"/>
      <c r="H2834" s="32"/>
      <c r="I2834" s="32"/>
      <c r="J2834" s="32"/>
      <c r="K2834" s="32"/>
      <c r="L2834" s="32"/>
      <c r="M2834" s="32"/>
      <c r="N2834" s="32"/>
    </row>
    <row r="2835" spans="2:14">
      <c r="B2835" s="29"/>
      <c r="C2835" s="33"/>
      <c r="D2835" s="34"/>
      <c r="E2835" s="33"/>
      <c r="F2835" s="32"/>
      <c r="G2835" s="32"/>
      <c r="H2835" s="32"/>
      <c r="I2835" s="32"/>
      <c r="J2835" s="32"/>
      <c r="K2835" s="32"/>
      <c r="L2835" s="32"/>
      <c r="M2835" s="32"/>
      <c r="N2835" s="32"/>
    </row>
    <row r="2836" spans="2:14">
      <c r="B2836" s="29"/>
      <c r="C2836" s="33"/>
      <c r="D2836" s="34"/>
      <c r="E2836" s="33"/>
      <c r="F2836" s="32"/>
      <c r="G2836" s="32"/>
      <c r="H2836" s="32"/>
      <c r="I2836" s="32"/>
      <c r="J2836" s="32"/>
      <c r="K2836" s="32"/>
      <c r="L2836" s="32"/>
      <c r="M2836" s="32"/>
      <c r="N2836" s="32"/>
    </row>
    <row r="2837" spans="2:14">
      <c r="B2837" s="29"/>
      <c r="C2837" s="33"/>
      <c r="D2837" s="34"/>
      <c r="E2837" s="33"/>
      <c r="F2837" s="32"/>
      <c r="G2837" s="32"/>
      <c r="H2837" s="32"/>
      <c r="I2837" s="32"/>
      <c r="J2837" s="32"/>
      <c r="K2837" s="32"/>
      <c r="L2837" s="32"/>
      <c r="M2837" s="32"/>
      <c r="N2837" s="32"/>
    </row>
    <row r="2838" spans="2:14">
      <c r="B2838" s="29"/>
      <c r="C2838" s="33"/>
      <c r="D2838" s="34"/>
      <c r="E2838" s="33"/>
      <c r="F2838" s="32"/>
      <c r="G2838" s="32"/>
      <c r="H2838" s="32"/>
      <c r="I2838" s="32"/>
      <c r="J2838" s="32"/>
      <c r="K2838" s="32"/>
      <c r="L2838" s="32"/>
      <c r="M2838" s="32"/>
      <c r="N2838" s="32"/>
    </row>
    <row r="2839" spans="2:14">
      <c r="B2839" s="29"/>
      <c r="C2839" s="33"/>
      <c r="D2839" s="34"/>
      <c r="E2839" s="33"/>
      <c r="F2839" s="32"/>
      <c r="G2839" s="32"/>
      <c r="H2839" s="32"/>
      <c r="I2839" s="32"/>
      <c r="J2839" s="32"/>
      <c r="K2839" s="32"/>
      <c r="L2839" s="32"/>
      <c r="M2839" s="32"/>
      <c r="N2839" s="32"/>
    </row>
    <row r="2840" spans="2:14">
      <c r="B2840" s="29"/>
      <c r="C2840" s="33"/>
      <c r="D2840" s="34"/>
      <c r="E2840" s="33"/>
      <c r="F2840" s="32"/>
      <c r="G2840" s="32"/>
      <c r="H2840" s="32"/>
      <c r="I2840" s="32"/>
      <c r="J2840" s="32"/>
      <c r="K2840" s="32"/>
      <c r="L2840" s="32"/>
      <c r="M2840" s="32"/>
      <c r="N2840" s="32"/>
    </row>
    <row r="2841" spans="2:14">
      <c r="B2841" s="29"/>
      <c r="C2841" s="33"/>
      <c r="D2841" s="34"/>
      <c r="E2841" s="33"/>
      <c r="F2841" s="32"/>
      <c r="G2841" s="32"/>
      <c r="H2841" s="32"/>
      <c r="I2841" s="32"/>
      <c r="J2841" s="32"/>
      <c r="K2841" s="32"/>
      <c r="L2841" s="32"/>
      <c r="M2841" s="32"/>
      <c r="N2841" s="32"/>
    </row>
    <row r="2842" spans="2:14">
      <c r="B2842" s="29"/>
      <c r="C2842" s="33"/>
      <c r="D2842" s="34"/>
      <c r="E2842" s="33"/>
      <c r="F2842" s="32"/>
      <c r="G2842" s="32"/>
      <c r="H2842" s="32"/>
      <c r="I2842" s="32"/>
      <c r="J2842" s="32"/>
      <c r="K2842" s="32"/>
      <c r="L2842" s="32"/>
      <c r="M2842" s="32"/>
      <c r="N2842" s="32"/>
    </row>
    <row r="2843" spans="2:14">
      <c r="B2843" s="29"/>
      <c r="C2843" s="33"/>
      <c r="D2843" s="34"/>
      <c r="E2843" s="33"/>
      <c r="F2843" s="32"/>
      <c r="G2843" s="32"/>
      <c r="H2843" s="32"/>
      <c r="I2843" s="32"/>
      <c r="J2843" s="32"/>
      <c r="K2843" s="32"/>
      <c r="L2843" s="32"/>
      <c r="M2843" s="32"/>
      <c r="N2843" s="32"/>
    </row>
    <row r="2844" spans="2:14">
      <c r="B2844" s="29"/>
      <c r="C2844" s="33"/>
      <c r="D2844" s="34"/>
      <c r="E2844" s="33"/>
      <c r="F2844" s="32"/>
      <c r="G2844" s="32"/>
      <c r="H2844" s="32"/>
      <c r="I2844" s="32"/>
      <c r="J2844" s="32"/>
      <c r="K2844" s="32"/>
      <c r="L2844" s="32"/>
      <c r="M2844" s="32"/>
      <c r="N2844" s="32"/>
    </row>
    <row r="2845" spans="2:14">
      <c r="B2845" s="29"/>
      <c r="C2845" s="33"/>
      <c r="D2845" s="34"/>
      <c r="E2845" s="33"/>
      <c r="F2845" s="32"/>
      <c r="G2845" s="32"/>
      <c r="H2845" s="32"/>
      <c r="I2845" s="32"/>
      <c r="J2845" s="32"/>
      <c r="K2845" s="32"/>
      <c r="L2845" s="32"/>
      <c r="M2845" s="32"/>
      <c r="N2845" s="32"/>
    </row>
    <row r="2846" spans="2:14">
      <c r="B2846" s="29"/>
      <c r="C2846" s="33"/>
      <c r="D2846" s="34"/>
      <c r="E2846" s="33"/>
      <c r="F2846" s="32"/>
      <c r="G2846" s="32"/>
      <c r="H2846" s="32"/>
      <c r="I2846" s="32"/>
      <c r="J2846" s="32"/>
      <c r="K2846" s="32"/>
      <c r="L2846" s="32"/>
      <c r="M2846" s="32"/>
      <c r="N2846" s="32"/>
    </row>
    <row r="2847" spans="2:14">
      <c r="B2847" s="29"/>
      <c r="C2847" s="33"/>
      <c r="D2847" s="34"/>
      <c r="E2847" s="33"/>
      <c r="F2847" s="32"/>
      <c r="G2847" s="32"/>
      <c r="H2847" s="32"/>
      <c r="I2847" s="32"/>
      <c r="J2847" s="32"/>
      <c r="K2847" s="32"/>
      <c r="L2847" s="32"/>
      <c r="M2847" s="32"/>
      <c r="N2847" s="32"/>
    </row>
    <row r="2848" spans="2:14">
      <c r="B2848" s="29"/>
      <c r="C2848" s="33"/>
      <c r="D2848" s="34"/>
      <c r="E2848" s="33"/>
      <c r="F2848" s="32"/>
      <c r="G2848" s="32"/>
      <c r="H2848" s="32"/>
      <c r="I2848" s="32"/>
      <c r="J2848" s="32"/>
      <c r="K2848" s="32"/>
      <c r="L2848" s="32"/>
      <c r="M2848" s="32"/>
      <c r="N2848" s="32"/>
    </row>
    <row r="2849" spans="2:14">
      <c r="B2849" s="29"/>
      <c r="C2849" s="33"/>
      <c r="D2849" s="34"/>
      <c r="E2849" s="33"/>
      <c r="F2849" s="32"/>
      <c r="G2849" s="32"/>
      <c r="H2849" s="32"/>
      <c r="I2849" s="32"/>
      <c r="J2849" s="32"/>
      <c r="K2849" s="32"/>
      <c r="L2849" s="32"/>
      <c r="M2849" s="32"/>
      <c r="N2849" s="32"/>
    </row>
    <row r="2850" spans="2:14">
      <c r="B2850" s="29"/>
      <c r="C2850" s="33"/>
      <c r="D2850" s="34"/>
      <c r="E2850" s="33"/>
      <c r="F2850" s="32"/>
      <c r="G2850" s="32"/>
      <c r="H2850" s="32"/>
      <c r="I2850" s="32"/>
      <c r="J2850" s="32"/>
      <c r="K2850" s="32"/>
      <c r="L2850" s="32"/>
      <c r="M2850" s="32"/>
      <c r="N2850" s="32"/>
    </row>
    <row r="2851" spans="2:14">
      <c r="B2851" s="29"/>
      <c r="C2851" s="33"/>
      <c r="D2851" s="34"/>
      <c r="E2851" s="33"/>
      <c r="F2851" s="32"/>
      <c r="G2851" s="32"/>
      <c r="H2851" s="32"/>
      <c r="I2851" s="32"/>
      <c r="J2851" s="32"/>
      <c r="K2851" s="32"/>
      <c r="L2851" s="32"/>
      <c r="M2851" s="32"/>
      <c r="N2851" s="32"/>
    </row>
    <row r="2852" spans="2:14">
      <c r="B2852" s="29"/>
      <c r="C2852" s="33"/>
      <c r="D2852" s="34"/>
      <c r="E2852" s="33"/>
      <c r="F2852" s="32"/>
      <c r="G2852" s="32"/>
      <c r="H2852" s="32"/>
      <c r="I2852" s="32"/>
      <c r="J2852" s="32"/>
      <c r="K2852" s="32"/>
      <c r="L2852" s="32"/>
      <c r="M2852" s="32"/>
      <c r="N2852" s="32"/>
    </row>
    <row r="2853" spans="2:14">
      <c r="B2853" s="29"/>
      <c r="C2853" s="33"/>
      <c r="D2853" s="34"/>
      <c r="E2853" s="33"/>
      <c r="F2853" s="32"/>
      <c r="G2853" s="32"/>
      <c r="H2853" s="32"/>
      <c r="I2853" s="32"/>
      <c r="J2853" s="32"/>
      <c r="K2853" s="32"/>
      <c r="L2853" s="32"/>
      <c r="M2853" s="32"/>
      <c r="N2853" s="32"/>
    </row>
    <row r="2854" spans="2:14">
      <c r="B2854" s="29"/>
      <c r="C2854" s="33"/>
      <c r="D2854" s="34"/>
      <c r="E2854" s="33"/>
      <c r="F2854" s="32"/>
      <c r="G2854" s="32"/>
      <c r="H2854" s="32"/>
      <c r="I2854" s="32"/>
      <c r="J2854" s="32"/>
      <c r="K2854" s="32"/>
      <c r="L2854" s="32"/>
      <c r="M2854" s="32"/>
      <c r="N2854" s="32"/>
    </row>
    <row r="2855" spans="2:14">
      <c r="B2855" s="29"/>
      <c r="C2855" s="33"/>
      <c r="D2855" s="34"/>
      <c r="E2855" s="33"/>
      <c r="F2855" s="32"/>
      <c r="G2855" s="32"/>
      <c r="H2855" s="32"/>
      <c r="I2855" s="32"/>
      <c r="J2855" s="32"/>
      <c r="K2855" s="32"/>
      <c r="L2855" s="32"/>
      <c r="M2855" s="32"/>
      <c r="N2855" s="32"/>
    </row>
    <row r="2856" spans="2:14">
      <c r="B2856" s="29"/>
      <c r="C2856" s="33"/>
      <c r="D2856" s="34"/>
      <c r="E2856" s="33"/>
      <c r="F2856" s="32"/>
      <c r="G2856" s="32"/>
      <c r="H2856" s="32"/>
      <c r="I2856" s="32"/>
      <c r="J2856" s="32"/>
      <c r="K2856" s="32"/>
      <c r="L2856" s="32"/>
      <c r="M2856" s="32"/>
      <c r="N2856" s="32"/>
    </row>
    <row r="2857" spans="2:14">
      <c r="B2857" s="29"/>
      <c r="C2857" s="33"/>
      <c r="D2857" s="34"/>
      <c r="E2857" s="33"/>
      <c r="F2857" s="32"/>
      <c r="G2857" s="32"/>
      <c r="H2857" s="32"/>
      <c r="I2857" s="32"/>
      <c r="J2857" s="32"/>
      <c r="K2857" s="32"/>
      <c r="L2857" s="32"/>
      <c r="M2857" s="32"/>
      <c r="N2857" s="32"/>
    </row>
    <row r="2858" spans="2:14">
      <c r="B2858" s="29"/>
      <c r="C2858" s="33"/>
      <c r="D2858" s="34"/>
      <c r="E2858" s="33"/>
      <c r="F2858" s="32"/>
      <c r="G2858" s="32"/>
      <c r="H2858" s="32"/>
      <c r="I2858" s="32"/>
      <c r="J2858" s="32"/>
      <c r="K2858" s="32"/>
      <c r="L2858" s="32"/>
      <c r="M2858" s="32"/>
      <c r="N2858" s="32"/>
    </row>
    <row r="2859" spans="2:14">
      <c r="B2859" s="29"/>
      <c r="C2859" s="33"/>
      <c r="D2859" s="34"/>
      <c r="E2859" s="33"/>
      <c r="F2859" s="32"/>
      <c r="G2859" s="32"/>
      <c r="H2859" s="32"/>
      <c r="I2859" s="32"/>
      <c r="J2859" s="32"/>
      <c r="K2859" s="32"/>
      <c r="L2859" s="32"/>
      <c r="M2859" s="32"/>
      <c r="N2859" s="32"/>
    </row>
    <row r="2860" spans="2:14">
      <c r="B2860" s="29"/>
      <c r="C2860" s="33"/>
      <c r="D2860" s="34"/>
      <c r="E2860" s="33"/>
      <c r="F2860" s="32"/>
      <c r="G2860" s="32"/>
      <c r="H2860" s="32"/>
      <c r="I2860" s="32"/>
      <c r="J2860" s="32"/>
      <c r="K2860" s="32"/>
      <c r="L2860" s="32"/>
      <c r="M2860" s="32"/>
      <c r="N2860" s="32"/>
    </row>
    <row r="2861" spans="2:14">
      <c r="B2861" s="29"/>
      <c r="C2861" s="33"/>
      <c r="D2861" s="34"/>
      <c r="E2861" s="33"/>
      <c r="F2861" s="32"/>
      <c r="G2861" s="32"/>
      <c r="H2861" s="32"/>
      <c r="I2861" s="32"/>
      <c r="J2861" s="32"/>
      <c r="K2861" s="32"/>
      <c r="L2861" s="32"/>
      <c r="M2861" s="32"/>
      <c r="N2861" s="32"/>
    </row>
    <row r="2862" spans="2:14">
      <c r="B2862" s="29"/>
      <c r="C2862" s="33"/>
      <c r="D2862" s="34"/>
      <c r="E2862" s="33"/>
      <c r="F2862" s="32"/>
      <c r="G2862" s="32"/>
      <c r="H2862" s="32"/>
      <c r="I2862" s="32"/>
      <c r="J2862" s="32"/>
      <c r="K2862" s="32"/>
      <c r="L2862" s="32"/>
      <c r="M2862" s="32"/>
      <c r="N2862" s="32"/>
    </row>
    <row r="2863" spans="2:14">
      <c r="B2863" s="29"/>
      <c r="C2863" s="33"/>
      <c r="D2863" s="34"/>
      <c r="E2863" s="33"/>
      <c r="F2863" s="32"/>
      <c r="G2863" s="32"/>
      <c r="H2863" s="32"/>
      <c r="I2863" s="32"/>
      <c r="J2863" s="32"/>
      <c r="K2863" s="32"/>
      <c r="L2863" s="32"/>
      <c r="M2863" s="32"/>
      <c r="N2863" s="32"/>
    </row>
    <row r="2864" spans="2:14">
      <c r="B2864" s="29"/>
      <c r="C2864" s="33"/>
      <c r="D2864" s="34"/>
      <c r="E2864" s="33"/>
      <c r="F2864" s="32"/>
      <c r="G2864" s="32"/>
      <c r="H2864" s="32"/>
      <c r="I2864" s="32"/>
      <c r="J2864" s="32"/>
      <c r="K2864" s="32"/>
      <c r="L2864" s="32"/>
      <c r="M2864" s="32"/>
      <c r="N2864" s="32"/>
    </row>
    <row r="2865" spans="2:14">
      <c r="B2865" s="29"/>
      <c r="C2865" s="33"/>
      <c r="D2865" s="34"/>
      <c r="E2865" s="33"/>
      <c r="F2865" s="32"/>
      <c r="G2865" s="32"/>
      <c r="H2865" s="32"/>
      <c r="I2865" s="32"/>
      <c r="J2865" s="32"/>
      <c r="K2865" s="32"/>
      <c r="L2865" s="32"/>
      <c r="M2865" s="32"/>
      <c r="N2865" s="32"/>
    </row>
    <row r="2866" spans="2:14">
      <c r="B2866" s="29"/>
      <c r="C2866" s="33"/>
      <c r="D2866" s="34"/>
      <c r="E2866" s="33"/>
      <c r="F2866" s="32"/>
      <c r="G2866" s="32"/>
      <c r="H2866" s="32"/>
      <c r="I2866" s="32"/>
      <c r="J2866" s="32"/>
      <c r="K2866" s="32"/>
      <c r="L2866" s="32"/>
      <c r="M2866" s="32"/>
      <c r="N2866" s="32"/>
    </row>
    <row r="2867" spans="2:14">
      <c r="B2867" s="29"/>
      <c r="C2867" s="33"/>
      <c r="D2867" s="34"/>
      <c r="E2867" s="33"/>
      <c r="F2867" s="32"/>
      <c r="G2867" s="32"/>
      <c r="H2867" s="32"/>
      <c r="I2867" s="32"/>
      <c r="J2867" s="32"/>
      <c r="K2867" s="32"/>
      <c r="L2867" s="32"/>
      <c r="M2867" s="32"/>
      <c r="N2867" s="32"/>
    </row>
    <row r="2868" spans="2:14">
      <c r="B2868" s="29"/>
      <c r="C2868" s="33"/>
      <c r="D2868" s="34"/>
      <c r="E2868" s="33"/>
      <c r="F2868" s="32"/>
      <c r="G2868" s="32"/>
      <c r="H2868" s="32"/>
      <c r="I2868" s="32"/>
      <c r="J2868" s="32"/>
      <c r="K2868" s="32"/>
      <c r="L2868" s="32"/>
      <c r="M2868" s="32"/>
      <c r="N2868" s="32"/>
    </row>
    <row r="2869" spans="2:14">
      <c r="B2869" s="29"/>
      <c r="C2869" s="33"/>
      <c r="D2869" s="34"/>
      <c r="E2869" s="33"/>
      <c r="F2869" s="32"/>
      <c r="G2869" s="32"/>
      <c r="H2869" s="32"/>
      <c r="I2869" s="32"/>
      <c r="J2869" s="32"/>
      <c r="K2869" s="32"/>
      <c r="L2869" s="32"/>
      <c r="M2869" s="32"/>
      <c r="N2869" s="32"/>
    </row>
    <row r="2870" spans="2:14">
      <c r="B2870" s="29"/>
      <c r="C2870" s="33"/>
      <c r="D2870" s="34"/>
      <c r="E2870" s="33"/>
      <c r="F2870" s="32"/>
      <c r="G2870" s="32"/>
      <c r="H2870" s="32"/>
      <c r="I2870" s="32"/>
      <c r="J2870" s="32"/>
      <c r="K2870" s="32"/>
      <c r="L2870" s="32"/>
      <c r="M2870" s="32"/>
      <c r="N2870" s="32"/>
    </row>
    <row r="2871" spans="2:14">
      <c r="B2871" s="29"/>
      <c r="C2871" s="33"/>
      <c r="D2871" s="34"/>
      <c r="E2871" s="33"/>
      <c r="F2871" s="32"/>
      <c r="G2871" s="32"/>
      <c r="H2871" s="32"/>
      <c r="I2871" s="32"/>
      <c r="J2871" s="32"/>
      <c r="K2871" s="32"/>
      <c r="L2871" s="32"/>
      <c r="M2871" s="32"/>
      <c r="N2871" s="32"/>
    </row>
    <row r="2872" spans="2:14">
      <c r="B2872" s="29"/>
      <c r="C2872" s="33"/>
      <c r="D2872" s="34"/>
      <c r="E2872" s="33"/>
      <c r="F2872" s="32"/>
      <c r="G2872" s="32"/>
      <c r="H2872" s="32"/>
      <c r="I2872" s="32"/>
      <c r="J2872" s="32"/>
      <c r="K2872" s="32"/>
      <c r="L2872" s="32"/>
      <c r="M2872" s="32"/>
      <c r="N2872" s="32"/>
    </row>
    <row r="2873" spans="2:14">
      <c r="B2873" s="29"/>
      <c r="C2873" s="33"/>
      <c r="D2873" s="34"/>
      <c r="E2873" s="33"/>
      <c r="F2873" s="32"/>
      <c r="G2873" s="32"/>
      <c r="H2873" s="32"/>
      <c r="I2873" s="32"/>
      <c r="J2873" s="32"/>
      <c r="K2873" s="32"/>
      <c r="L2873" s="32"/>
      <c r="M2873" s="32"/>
      <c r="N2873" s="32"/>
    </row>
    <row r="2874" spans="2:14">
      <c r="B2874" s="29"/>
      <c r="C2874" s="33"/>
      <c r="D2874" s="34"/>
      <c r="E2874" s="33"/>
      <c r="F2874" s="32"/>
      <c r="G2874" s="32"/>
      <c r="H2874" s="32"/>
      <c r="I2874" s="32"/>
      <c r="J2874" s="32"/>
      <c r="K2874" s="32"/>
      <c r="L2874" s="32"/>
      <c r="M2874" s="32"/>
      <c r="N2874" s="32"/>
    </row>
    <row r="2875" spans="2:14">
      <c r="B2875" s="29"/>
      <c r="C2875" s="33"/>
      <c r="D2875" s="34"/>
      <c r="E2875" s="33"/>
      <c r="F2875" s="32"/>
      <c r="G2875" s="32"/>
      <c r="H2875" s="32"/>
      <c r="I2875" s="32"/>
      <c r="J2875" s="32"/>
      <c r="K2875" s="32"/>
      <c r="L2875" s="32"/>
      <c r="M2875" s="32"/>
      <c r="N2875" s="32"/>
    </row>
    <row r="2876" spans="2:14">
      <c r="B2876" s="29"/>
      <c r="C2876" s="33"/>
      <c r="D2876" s="34"/>
      <c r="E2876" s="33"/>
      <c r="F2876" s="32"/>
      <c r="G2876" s="32"/>
      <c r="H2876" s="32"/>
      <c r="I2876" s="32"/>
      <c r="J2876" s="32"/>
      <c r="K2876" s="32"/>
      <c r="L2876" s="32"/>
      <c r="M2876" s="32"/>
      <c r="N2876" s="32"/>
    </row>
    <row r="2877" spans="2:14">
      <c r="B2877" s="29"/>
      <c r="C2877" s="33"/>
      <c r="D2877" s="34"/>
      <c r="E2877" s="33"/>
      <c r="F2877" s="32"/>
      <c r="G2877" s="32"/>
      <c r="H2877" s="32"/>
      <c r="I2877" s="32"/>
      <c r="J2877" s="32"/>
      <c r="K2877" s="32"/>
      <c r="L2877" s="32"/>
      <c r="M2877" s="32"/>
      <c r="N2877" s="32"/>
    </row>
    <row r="2878" spans="2:14">
      <c r="B2878" s="29"/>
      <c r="C2878" s="33"/>
      <c r="D2878" s="34"/>
      <c r="E2878" s="33"/>
      <c r="F2878" s="32"/>
      <c r="G2878" s="32"/>
      <c r="H2878" s="32"/>
      <c r="I2878" s="32"/>
      <c r="J2878" s="32"/>
      <c r="K2878" s="32"/>
      <c r="L2878" s="32"/>
      <c r="M2878" s="32"/>
      <c r="N2878" s="32"/>
    </row>
    <row r="2879" spans="2:14">
      <c r="B2879" s="29"/>
      <c r="C2879" s="33"/>
      <c r="D2879" s="34"/>
      <c r="E2879" s="33"/>
      <c r="F2879" s="32"/>
      <c r="G2879" s="32"/>
      <c r="H2879" s="32"/>
      <c r="I2879" s="32"/>
      <c r="J2879" s="32"/>
      <c r="K2879" s="32"/>
      <c r="L2879" s="32"/>
      <c r="M2879" s="32"/>
      <c r="N2879" s="32"/>
    </row>
    <row r="2880" spans="2:14">
      <c r="B2880" s="29"/>
      <c r="C2880" s="33"/>
      <c r="D2880" s="34"/>
      <c r="E2880" s="33"/>
      <c r="F2880" s="32"/>
      <c r="G2880" s="32"/>
      <c r="H2880" s="32"/>
      <c r="I2880" s="32"/>
      <c r="J2880" s="32"/>
      <c r="K2880" s="32"/>
      <c r="L2880" s="32"/>
      <c r="M2880" s="32"/>
      <c r="N2880" s="32"/>
    </row>
    <row r="2881" spans="2:14">
      <c r="B2881" s="29"/>
      <c r="C2881" s="33"/>
      <c r="D2881" s="34"/>
      <c r="E2881" s="33"/>
      <c r="F2881" s="32"/>
      <c r="G2881" s="32"/>
      <c r="H2881" s="32"/>
      <c r="I2881" s="32"/>
      <c r="J2881" s="32"/>
      <c r="K2881" s="32"/>
      <c r="L2881" s="32"/>
      <c r="M2881" s="32"/>
      <c r="N2881" s="32"/>
    </row>
    <row r="2882" spans="2:14">
      <c r="B2882" s="29"/>
      <c r="C2882" s="33"/>
      <c r="D2882" s="34"/>
      <c r="E2882" s="33"/>
      <c r="F2882" s="32"/>
      <c r="G2882" s="32"/>
      <c r="H2882" s="32"/>
      <c r="I2882" s="32"/>
      <c r="J2882" s="32"/>
      <c r="K2882" s="32"/>
      <c r="L2882" s="32"/>
      <c r="M2882" s="32"/>
      <c r="N2882" s="32"/>
    </row>
    <row r="2883" spans="2:14">
      <c r="B2883" s="29"/>
      <c r="C2883" s="33"/>
      <c r="D2883" s="34"/>
      <c r="E2883" s="33"/>
      <c r="F2883" s="32"/>
      <c r="G2883" s="32"/>
      <c r="H2883" s="32"/>
      <c r="I2883" s="32"/>
      <c r="J2883" s="32"/>
      <c r="K2883" s="32"/>
      <c r="L2883" s="32"/>
      <c r="M2883" s="32"/>
      <c r="N2883" s="32"/>
    </row>
    <row r="2884" spans="2:14">
      <c r="B2884" s="29"/>
      <c r="C2884" s="33"/>
      <c r="D2884" s="34"/>
      <c r="E2884" s="33"/>
      <c r="F2884" s="32"/>
      <c r="G2884" s="32"/>
      <c r="H2884" s="32"/>
      <c r="I2884" s="32"/>
      <c r="J2884" s="32"/>
      <c r="K2884" s="32"/>
      <c r="L2884" s="32"/>
      <c r="M2884" s="32"/>
      <c r="N2884" s="32"/>
    </row>
    <row r="2885" spans="2:14">
      <c r="B2885" s="29"/>
      <c r="C2885" s="33"/>
      <c r="D2885" s="34"/>
      <c r="E2885" s="33"/>
      <c r="F2885" s="32"/>
      <c r="G2885" s="32"/>
      <c r="H2885" s="32"/>
      <c r="I2885" s="32"/>
      <c r="J2885" s="32"/>
      <c r="K2885" s="32"/>
      <c r="L2885" s="32"/>
      <c r="M2885" s="32"/>
      <c r="N2885" s="32"/>
    </row>
    <row r="2886" spans="2:14">
      <c r="B2886" s="29"/>
      <c r="C2886" s="33"/>
      <c r="D2886" s="34"/>
      <c r="E2886" s="33"/>
      <c r="F2886" s="32"/>
      <c r="G2886" s="32"/>
      <c r="H2886" s="32"/>
      <c r="I2886" s="32"/>
      <c r="J2886" s="32"/>
      <c r="K2886" s="32"/>
      <c r="L2886" s="32"/>
      <c r="M2886" s="32"/>
      <c r="N2886" s="32"/>
    </row>
    <row r="2887" spans="2:14">
      <c r="B2887" s="29"/>
      <c r="C2887" s="33"/>
      <c r="D2887" s="34"/>
      <c r="E2887" s="33"/>
      <c r="F2887" s="32"/>
      <c r="G2887" s="32"/>
      <c r="H2887" s="32"/>
      <c r="I2887" s="32"/>
      <c r="J2887" s="32"/>
      <c r="K2887" s="32"/>
      <c r="L2887" s="32"/>
      <c r="M2887" s="32"/>
      <c r="N2887" s="32"/>
    </row>
    <row r="2888" spans="2:14">
      <c r="B2888" s="29"/>
      <c r="C2888" s="33"/>
      <c r="D2888" s="34"/>
      <c r="E2888" s="33"/>
      <c r="F2888" s="32"/>
      <c r="G2888" s="32"/>
      <c r="H2888" s="32"/>
      <c r="I2888" s="32"/>
      <c r="J2888" s="32"/>
      <c r="K2888" s="32"/>
      <c r="L2888" s="32"/>
      <c r="M2888" s="32"/>
      <c r="N2888" s="32"/>
    </row>
    <row r="2889" spans="2:14">
      <c r="B2889" s="29"/>
      <c r="C2889" s="33"/>
      <c r="D2889" s="34"/>
      <c r="E2889" s="33"/>
      <c r="F2889" s="32"/>
      <c r="G2889" s="32"/>
      <c r="H2889" s="32"/>
      <c r="I2889" s="32"/>
      <c r="J2889" s="32"/>
      <c r="K2889" s="32"/>
      <c r="L2889" s="32"/>
      <c r="M2889" s="32"/>
      <c r="N2889" s="32"/>
    </row>
    <row r="2890" spans="2:14">
      <c r="B2890" s="29"/>
      <c r="C2890" s="33"/>
      <c r="D2890" s="34"/>
      <c r="E2890" s="33"/>
      <c r="F2890" s="32"/>
      <c r="G2890" s="32"/>
      <c r="H2890" s="32"/>
      <c r="I2890" s="32"/>
      <c r="J2890" s="32"/>
      <c r="K2890" s="32"/>
      <c r="L2890" s="32"/>
      <c r="M2890" s="32"/>
      <c r="N2890" s="32"/>
    </row>
    <row r="2891" spans="2:14">
      <c r="B2891" s="29"/>
      <c r="C2891" s="33"/>
      <c r="D2891" s="34"/>
      <c r="E2891" s="33"/>
      <c r="F2891" s="32"/>
      <c r="G2891" s="32"/>
      <c r="H2891" s="32"/>
      <c r="I2891" s="32"/>
      <c r="J2891" s="32"/>
      <c r="K2891" s="32"/>
      <c r="L2891" s="32"/>
      <c r="M2891" s="32"/>
      <c r="N2891" s="32"/>
    </row>
    <row r="2892" spans="2:14">
      <c r="B2892" s="29"/>
      <c r="C2892" s="33"/>
      <c r="D2892" s="34"/>
      <c r="E2892" s="33"/>
      <c r="F2892" s="32"/>
      <c r="G2892" s="32"/>
      <c r="H2892" s="32"/>
      <c r="I2892" s="32"/>
      <c r="J2892" s="32"/>
      <c r="K2892" s="32"/>
      <c r="L2892" s="32"/>
      <c r="M2892" s="32"/>
      <c r="N2892" s="32"/>
    </row>
    <row r="2893" spans="2:14">
      <c r="B2893" s="29"/>
      <c r="C2893" s="33"/>
      <c r="D2893" s="34"/>
      <c r="E2893" s="33"/>
      <c r="F2893" s="32"/>
      <c r="G2893" s="32"/>
      <c r="H2893" s="32"/>
      <c r="I2893" s="32"/>
      <c r="J2893" s="32"/>
      <c r="K2893" s="32"/>
      <c r="L2893" s="32"/>
      <c r="M2893" s="32"/>
      <c r="N2893" s="32"/>
    </row>
    <row r="2894" spans="2:14">
      <c r="B2894" s="29"/>
      <c r="C2894" s="33"/>
      <c r="D2894" s="34"/>
      <c r="E2894" s="33"/>
      <c r="F2894" s="32"/>
      <c r="G2894" s="32"/>
      <c r="H2894" s="32"/>
      <c r="I2894" s="32"/>
      <c r="J2894" s="32"/>
      <c r="K2894" s="32"/>
      <c r="L2894" s="32"/>
      <c r="M2894" s="32"/>
      <c r="N2894" s="32"/>
    </row>
    <row r="2895" spans="2:14">
      <c r="B2895" s="29"/>
      <c r="C2895" s="33"/>
      <c r="D2895" s="34"/>
      <c r="E2895" s="33"/>
      <c r="F2895" s="32"/>
      <c r="G2895" s="32"/>
      <c r="H2895" s="32"/>
      <c r="I2895" s="32"/>
      <c r="J2895" s="32"/>
      <c r="K2895" s="32"/>
      <c r="L2895" s="32"/>
      <c r="M2895" s="32"/>
      <c r="N2895" s="32"/>
    </row>
    <row r="2896" spans="2:14">
      <c r="B2896" s="29"/>
      <c r="C2896" s="33"/>
      <c r="D2896" s="34"/>
      <c r="E2896" s="33"/>
      <c r="F2896" s="32"/>
      <c r="G2896" s="32"/>
      <c r="H2896" s="32"/>
      <c r="I2896" s="32"/>
      <c r="J2896" s="32"/>
      <c r="K2896" s="32"/>
      <c r="L2896" s="32"/>
      <c r="M2896" s="32"/>
      <c r="N2896" s="32"/>
    </row>
    <row r="2897" spans="2:14">
      <c r="B2897" s="29"/>
      <c r="C2897" s="33"/>
      <c r="D2897" s="34"/>
      <c r="E2897" s="33"/>
      <c r="F2897" s="32"/>
      <c r="G2897" s="32"/>
      <c r="H2897" s="32"/>
      <c r="I2897" s="32"/>
      <c r="J2897" s="32"/>
      <c r="K2897" s="32"/>
      <c r="L2897" s="32"/>
      <c r="M2897" s="32"/>
      <c r="N2897" s="32"/>
    </row>
    <row r="2898" spans="2:14">
      <c r="B2898" s="29"/>
      <c r="C2898" s="33"/>
      <c r="D2898" s="34"/>
      <c r="E2898" s="33"/>
      <c r="F2898" s="32"/>
      <c r="G2898" s="32"/>
      <c r="H2898" s="32"/>
      <c r="I2898" s="32"/>
      <c r="J2898" s="32"/>
      <c r="K2898" s="32"/>
      <c r="L2898" s="32"/>
      <c r="M2898" s="32"/>
      <c r="N2898" s="32"/>
    </row>
    <row r="2899" spans="2:14">
      <c r="B2899" s="29"/>
      <c r="C2899" s="33"/>
      <c r="D2899" s="34"/>
      <c r="E2899" s="33"/>
      <c r="F2899" s="32"/>
      <c r="G2899" s="32"/>
      <c r="H2899" s="32"/>
      <c r="I2899" s="32"/>
      <c r="J2899" s="32"/>
      <c r="K2899" s="32"/>
      <c r="L2899" s="32"/>
      <c r="M2899" s="32"/>
      <c r="N2899" s="32"/>
    </row>
    <row r="2900" spans="2:14">
      <c r="B2900" s="29"/>
      <c r="C2900" s="33"/>
      <c r="D2900" s="34"/>
      <c r="E2900" s="33"/>
      <c r="F2900" s="32"/>
      <c r="G2900" s="32"/>
      <c r="H2900" s="32"/>
      <c r="I2900" s="32"/>
      <c r="J2900" s="32"/>
      <c r="K2900" s="32"/>
      <c r="L2900" s="32"/>
      <c r="M2900" s="32"/>
      <c r="N2900" s="32"/>
    </row>
    <row r="2901" spans="2:14">
      <c r="B2901" s="29"/>
      <c r="C2901" s="33"/>
      <c r="D2901" s="34"/>
      <c r="E2901" s="33"/>
      <c r="F2901" s="32"/>
      <c r="G2901" s="32"/>
      <c r="H2901" s="32"/>
      <c r="I2901" s="32"/>
      <c r="J2901" s="32"/>
      <c r="K2901" s="32"/>
      <c r="L2901" s="32"/>
      <c r="M2901" s="32"/>
      <c r="N2901" s="32"/>
    </row>
    <row r="2902" spans="2:14">
      <c r="B2902" s="29"/>
      <c r="C2902" s="33"/>
      <c r="D2902" s="34"/>
      <c r="E2902" s="33"/>
      <c r="F2902" s="32"/>
      <c r="G2902" s="32"/>
      <c r="H2902" s="32"/>
      <c r="I2902" s="32"/>
      <c r="J2902" s="32"/>
      <c r="K2902" s="32"/>
      <c r="L2902" s="32"/>
      <c r="M2902" s="32"/>
      <c r="N2902" s="32"/>
    </row>
    <row r="2903" spans="2:14">
      <c r="B2903" s="29"/>
      <c r="C2903" s="33"/>
      <c r="D2903" s="34"/>
      <c r="E2903" s="33"/>
      <c r="F2903" s="32"/>
      <c r="G2903" s="32"/>
      <c r="H2903" s="32"/>
      <c r="I2903" s="32"/>
      <c r="J2903" s="32"/>
      <c r="K2903" s="32"/>
      <c r="L2903" s="32"/>
      <c r="M2903" s="32"/>
      <c r="N2903" s="32"/>
    </row>
    <row r="2904" spans="2:14">
      <c r="B2904" s="29"/>
      <c r="C2904" s="33"/>
      <c r="D2904" s="34"/>
      <c r="E2904" s="33"/>
      <c r="F2904" s="32"/>
      <c r="G2904" s="32"/>
      <c r="H2904" s="32"/>
      <c r="I2904" s="32"/>
      <c r="J2904" s="32"/>
      <c r="K2904" s="32"/>
      <c r="L2904" s="32"/>
      <c r="M2904" s="32"/>
      <c r="N2904" s="32"/>
    </row>
    <row r="2905" spans="2:14">
      <c r="B2905" s="29"/>
      <c r="C2905" s="33"/>
      <c r="D2905" s="34"/>
      <c r="E2905" s="33"/>
      <c r="F2905" s="32"/>
      <c r="G2905" s="32"/>
      <c r="H2905" s="32"/>
      <c r="I2905" s="32"/>
      <c r="J2905" s="32"/>
      <c r="K2905" s="32"/>
      <c r="L2905" s="32"/>
      <c r="M2905" s="32"/>
      <c r="N2905" s="32"/>
    </row>
    <row r="2906" spans="2:14">
      <c r="B2906" s="29"/>
      <c r="C2906" s="33"/>
      <c r="D2906" s="34"/>
      <c r="E2906" s="33"/>
      <c r="F2906" s="32"/>
      <c r="G2906" s="32"/>
      <c r="H2906" s="32"/>
      <c r="I2906" s="32"/>
      <c r="J2906" s="32"/>
      <c r="K2906" s="32"/>
      <c r="L2906" s="32"/>
      <c r="M2906" s="32"/>
      <c r="N2906" s="32"/>
    </row>
    <row r="2907" spans="2:14">
      <c r="B2907" s="29"/>
      <c r="C2907" s="33"/>
      <c r="D2907" s="34"/>
      <c r="E2907" s="33"/>
      <c r="F2907" s="32"/>
      <c r="G2907" s="32"/>
      <c r="H2907" s="32"/>
      <c r="I2907" s="32"/>
      <c r="J2907" s="32"/>
      <c r="K2907" s="32"/>
      <c r="L2907" s="32"/>
      <c r="M2907" s="32"/>
      <c r="N2907" s="32"/>
    </row>
    <row r="2908" spans="2:14">
      <c r="B2908" s="29"/>
      <c r="C2908" s="33"/>
      <c r="D2908" s="34"/>
      <c r="E2908" s="33"/>
      <c r="F2908" s="32"/>
      <c r="G2908" s="32"/>
      <c r="H2908" s="32"/>
      <c r="I2908" s="32"/>
      <c r="J2908" s="32"/>
      <c r="K2908" s="32"/>
      <c r="L2908" s="32"/>
      <c r="M2908" s="32"/>
      <c r="N2908" s="32"/>
    </row>
    <row r="2909" spans="2:14">
      <c r="B2909" s="29"/>
      <c r="C2909" s="33"/>
      <c r="D2909" s="34"/>
      <c r="E2909" s="33"/>
      <c r="F2909" s="32"/>
      <c r="G2909" s="32"/>
      <c r="H2909" s="32"/>
      <c r="I2909" s="32"/>
      <c r="J2909" s="32"/>
      <c r="K2909" s="32"/>
      <c r="L2909" s="32"/>
      <c r="M2909" s="32"/>
      <c r="N2909" s="32"/>
    </row>
    <row r="2910" spans="2:14">
      <c r="B2910" s="29"/>
      <c r="C2910" s="33"/>
      <c r="D2910" s="34"/>
      <c r="E2910" s="33"/>
      <c r="F2910" s="32"/>
      <c r="G2910" s="32"/>
      <c r="H2910" s="32"/>
      <c r="I2910" s="32"/>
      <c r="J2910" s="32"/>
      <c r="K2910" s="32"/>
      <c r="L2910" s="32"/>
      <c r="M2910" s="32"/>
      <c r="N2910" s="32"/>
    </row>
    <row r="2911" spans="2:14">
      <c r="B2911" s="29"/>
      <c r="C2911" s="33"/>
      <c r="D2911" s="34"/>
      <c r="E2911" s="33"/>
      <c r="F2911" s="32"/>
      <c r="G2911" s="32"/>
      <c r="H2911" s="32"/>
      <c r="I2911" s="32"/>
      <c r="J2911" s="32"/>
      <c r="K2911" s="32"/>
      <c r="L2911" s="32"/>
      <c r="M2911" s="32"/>
      <c r="N2911" s="32"/>
    </row>
    <row r="2912" spans="2:14">
      <c r="B2912" s="29"/>
      <c r="C2912" s="33"/>
      <c r="D2912" s="34"/>
      <c r="E2912" s="33"/>
      <c r="F2912" s="32"/>
      <c r="G2912" s="32"/>
      <c r="H2912" s="32"/>
      <c r="I2912" s="32"/>
      <c r="J2912" s="32"/>
      <c r="K2912" s="32"/>
      <c r="L2912" s="32"/>
      <c r="M2912" s="32"/>
      <c r="N2912" s="32"/>
    </row>
    <row r="2913" spans="2:14">
      <c r="B2913" s="29"/>
      <c r="C2913" s="33"/>
      <c r="D2913" s="34"/>
      <c r="E2913" s="33"/>
      <c r="F2913" s="32"/>
      <c r="G2913" s="32"/>
      <c r="H2913" s="32"/>
      <c r="I2913" s="32"/>
      <c r="J2913" s="32"/>
      <c r="K2913" s="32"/>
      <c r="L2913" s="32"/>
      <c r="M2913" s="32"/>
      <c r="N2913" s="32"/>
    </row>
    <row r="2914" spans="2:14">
      <c r="B2914" s="29"/>
      <c r="C2914" s="33"/>
      <c r="D2914" s="34"/>
      <c r="E2914" s="33"/>
      <c r="F2914" s="32"/>
      <c r="G2914" s="32"/>
      <c r="H2914" s="32"/>
      <c r="I2914" s="32"/>
      <c r="J2914" s="32"/>
      <c r="K2914" s="32"/>
      <c r="L2914" s="32"/>
      <c r="M2914" s="32"/>
      <c r="N2914" s="32"/>
    </row>
    <row r="2915" spans="2:14">
      <c r="B2915" s="29"/>
      <c r="C2915" s="33"/>
      <c r="D2915" s="34"/>
      <c r="E2915" s="33"/>
      <c r="F2915" s="32"/>
      <c r="G2915" s="32"/>
      <c r="H2915" s="32"/>
      <c r="I2915" s="32"/>
      <c r="J2915" s="32"/>
      <c r="K2915" s="32"/>
      <c r="L2915" s="32"/>
      <c r="M2915" s="32"/>
      <c r="N2915" s="32"/>
    </row>
    <row r="2916" spans="2:14">
      <c r="B2916" s="29"/>
      <c r="C2916" s="33"/>
      <c r="D2916" s="34"/>
      <c r="E2916" s="33"/>
      <c r="F2916" s="32"/>
      <c r="G2916" s="32"/>
      <c r="H2916" s="32"/>
      <c r="I2916" s="32"/>
      <c r="J2916" s="32"/>
      <c r="K2916" s="32"/>
      <c r="L2916" s="32"/>
      <c r="M2916" s="32"/>
      <c r="N2916" s="32"/>
    </row>
    <row r="2917" spans="2:14">
      <c r="B2917" s="29"/>
      <c r="C2917" s="33"/>
      <c r="D2917" s="34"/>
      <c r="E2917" s="33"/>
      <c r="F2917" s="32"/>
      <c r="G2917" s="32"/>
      <c r="H2917" s="32"/>
      <c r="I2917" s="32"/>
      <c r="J2917" s="32"/>
      <c r="K2917" s="32"/>
      <c r="L2917" s="32"/>
      <c r="M2917" s="32"/>
      <c r="N2917" s="32"/>
    </row>
    <row r="2918" spans="2:14">
      <c r="B2918" s="29"/>
      <c r="C2918" s="33"/>
      <c r="D2918" s="34"/>
      <c r="E2918" s="33"/>
      <c r="F2918" s="32"/>
      <c r="G2918" s="32"/>
      <c r="H2918" s="32"/>
      <c r="I2918" s="32"/>
      <c r="J2918" s="32"/>
      <c r="K2918" s="32"/>
      <c r="L2918" s="32"/>
      <c r="M2918" s="32"/>
      <c r="N2918" s="32"/>
    </row>
    <row r="2919" spans="2:14">
      <c r="B2919" s="29"/>
      <c r="C2919" s="33"/>
      <c r="D2919" s="34"/>
      <c r="E2919" s="33"/>
      <c r="F2919" s="32"/>
      <c r="G2919" s="32"/>
      <c r="H2919" s="32"/>
      <c r="I2919" s="32"/>
      <c r="J2919" s="32"/>
      <c r="K2919" s="32"/>
      <c r="L2919" s="32"/>
      <c r="M2919" s="32"/>
      <c r="N2919" s="32"/>
    </row>
    <row r="2920" spans="2:14">
      <c r="B2920" s="29"/>
      <c r="C2920" s="33"/>
      <c r="D2920" s="34"/>
      <c r="E2920" s="33"/>
      <c r="F2920" s="32"/>
      <c r="G2920" s="32"/>
      <c r="H2920" s="32"/>
      <c r="I2920" s="32"/>
      <c r="J2920" s="32"/>
      <c r="K2920" s="32"/>
      <c r="L2920" s="32"/>
      <c r="M2920" s="32"/>
      <c r="N2920" s="32"/>
    </row>
    <row r="2921" spans="2:14">
      <c r="B2921" s="29"/>
      <c r="C2921" s="33"/>
      <c r="D2921" s="34"/>
      <c r="E2921" s="33"/>
      <c r="F2921" s="32"/>
      <c r="G2921" s="32"/>
      <c r="H2921" s="32"/>
      <c r="I2921" s="32"/>
      <c r="J2921" s="32"/>
      <c r="K2921" s="32"/>
      <c r="L2921" s="32"/>
      <c r="M2921" s="32"/>
      <c r="N2921" s="32"/>
    </row>
    <row r="2922" spans="2:14">
      <c r="B2922" s="29"/>
      <c r="C2922" s="33"/>
      <c r="D2922" s="34"/>
      <c r="E2922" s="33"/>
      <c r="F2922" s="32"/>
      <c r="G2922" s="32"/>
      <c r="H2922" s="32"/>
      <c r="I2922" s="32"/>
      <c r="J2922" s="32"/>
      <c r="K2922" s="32"/>
      <c r="L2922" s="32"/>
      <c r="M2922" s="32"/>
      <c r="N2922" s="32"/>
    </row>
    <row r="2923" spans="2:14">
      <c r="B2923" s="29"/>
      <c r="C2923" s="33"/>
      <c r="D2923" s="34"/>
      <c r="E2923" s="33"/>
      <c r="F2923" s="32"/>
      <c r="G2923" s="32"/>
      <c r="H2923" s="32"/>
      <c r="I2923" s="32"/>
      <c r="J2923" s="32"/>
      <c r="K2923" s="32"/>
      <c r="L2923" s="32"/>
      <c r="M2923" s="32"/>
      <c r="N2923" s="32"/>
    </row>
    <row r="2924" spans="2:14">
      <c r="B2924" s="29"/>
      <c r="C2924" s="33"/>
      <c r="D2924" s="34"/>
      <c r="E2924" s="33"/>
      <c r="F2924" s="32"/>
      <c r="G2924" s="32"/>
      <c r="H2924" s="32"/>
      <c r="I2924" s="32"/>
      <c r="J2924" s="32"/>
      <c r="K2924" s="32"/>
      <c r="L2924" s="32"/>
      <c r="M2924" s="32"/>
      <c r="N2924" s="32"/>
    </row>
    <row r="2925" spans="2:14">
      <c r="B2925" s="29"/>
      <c r="C2925" s="33"/>
      <c r="D2925" s="34"/>
      <c r="E2925" s="33"/>
      <c r="F2925" s="32"/>
      <c r="G2925" s="32"/>
      <c r="H2925" s="32"/>
      <c r="I2925" s="32"/>
      <c r="J2925" s="32"/>
      <c r="K2925" s="32"/>
      <c r="L2925" s="32"/>
      <c r="M2925" s="32"/>
      <c r="N2925" s="32"/>
    </row>
    <row r="2926" spans="2:14">
      <c r="B2926" s="29"/>
      <c r="C2926" s="33"/>
      <c r="D2926" s="34"/>
      <c r="E2926" s="33"/>
      <c r="F2926" s="32"/>
      <c r="G2926" s="32"/>
      <c r="H2926" s="32"/>
      <c r="I2926" s="32"/>
      <c r="J2926" s="32"/>
      <c r="K2926" s="32"/>
      <c r="L2926" s="32"/>
      <c r="M2926" s="32"/>
      <c r="N2926" s="32"/>
    </row>
    <row r="2927" spans="2:14">
      <c r="B2927" s="29"/>
      <c r="C2927" s="33"/>
      <c r="D2927" s="34"/>
      <c r="E2927" s="33"/>
      <c r="F2927" s="32"/>
      <c r="G2927" s="32"/>
      <c r="H2927" s="32"/>
      <c r="I2927" s="32"/>
      <c r="J2927" s="32"/>
      <c r="K2927" s="32"/>
      <c r="L2927" s="32"/>
      <c r="M2927" s="32"/>
      <c r="N2927" s="32"/>
    </row>
    <row r="2928" spans="2:14">
      <c r="B2928" s="29"/>
      <c r="C2928" s="33"/>
      <c r="D2928" s="34"/>
      <c r="E2928" s="33"/>
      <c r="F2928" s="32"/>
      <c r="G2928" s="32"/>
      <c r="H2928" s="32"/>
      <c r="I2928" s="32"/>
      <c r="J2928" s="32"/>
      <c r="K2928" s="32"/>
      <c r="L2928" s="32"/>
      <c r="M2928" s="32"/>
      <c r="N2928" s="32"/>
    </row>
    <row r="2929" spans="2:14">
      <c r="B2929" s="29"/>
      <c r="C2929" s="33"/>
      <c r="D2929" s="34"/>
      <c r="E2929" s="33"/>
      <c r="F2929" s="32"/>
      <c r="G2929" s="32"/>
      <c r="H2929" s="32"/>
      <c r="I2929" s="32"/>
      <c r="J2929" s="32"/>
      <c r="K2929" s="32"/>
      <c r="L2929" s="32"/>
      <c r="M2929" s="32"/>
      <c r="N2929" s="32"/>
    </row>
    <row r="2930" spans="2:14">
      <c r="B2930" s="29"/>
      <c r="C2930" s="33"/>
      <c r="D2930" s="34"/>
      <c r="E2930" s="33"/>
      <c r="F2930" s="32"/>
      <c r="G2930" s="32"/>
      <c r="H2930" s="32"/>
      <c r="I2930" s="32"/>
      <c r="J2930" s="32"/>
      <c r="K2930" s="32"/>
      <c r="L2930" s="32"/>
      <c r="M2930" s="32"/>
      <c r="N2930" s="32"/>
    </row>
    <row r="2931" spans="2:14">
      <c r="B2931" s="29"/>
      <c r="C2931" s="33"/>
      <c r="D2931" s="34"/>
      <c r="E2931" s="33"/>
      <c r="F2931" s="32"/>
      <c r="G2931" s="32"/>
      <c r="H2931" s="32"/>
      <c r="I2931" s="32"/>
      <c r="J2931" s="32"/>
      <c r="K2931" s="32"/>
      <c r="L2931" s="32"/>
      <c r="M2931" s="32"/>
      <c r="N2931" s="32"/>
    </row>
    <row r="2932" spans="2:14">
      <c r="B2932" s="29"/>
      <c r="C2932" s="33"/>
      <c r="D2932" s="34"/>
      <c r="E2932" s="33"/>
      <c r="F2932" s="32"/>
      <c r="G2932" s="32"/>
      <c r="H2932" s="32"/>
      <c r="I2932" s="32"/>
      <c r="J2932" s="32"/>
      <c r="K2932" s="32"/>
      <c r="L2932" s="32"/>
      <c r="M2932" s="32"/>
      <c r="N2932" s="32"/>
    </row>
    <row r="2933" spans="2:14">
      <c r="B2933" s="29"/>
      <c r="C2933" s="33"/>
      <c r="D2933" s="34"/>
      <c r="E2933" s="33"/>
      <c r="F2933" s="32"/>
      <c r="G2933" s="32"/>
      <c r="H2933" s="32"/>
      <c r="I2933" s="32"/>
      <c r="J2933" s="32"/>
      <c r="K2933" s="32"/>
      <c r="L2933" s="32"/>
      <c r="M2933" s="32"/>
      <c r="N2933" s="32"/>
    </row>
    <row r="2934" spans="2:14">
      <c r="B2934" s="29"/>
      <c r="C2934" s="33"/>
      <c r="D2934" s="34"/>
      <c r="E2934" s="33"/>
      <c r="F2934" s="32"/>
      <c r="G2934" s="32"/>
      <c r="H2934" s="32"/>
      <c r="I2934" s="32"/>
      <c r="J2934" s="32"/>
      <c r="K2934" s="32"/>
      <c r="L2934" s="32"/>
      <c r="M2934" s="32"/>
      <c r="N2934" s="32"/>
    </row>
    <row r="2935" spans="2:14">
      <c r="B2935" s="29"/>
      <c r="C2935" s="33"/>
      <c r="D2935" s="34"/>
      <c r="E2935" s="33"/>
      <c r="F2935" s="32"/>
      <c r="G2935" s="32"/>
      <c r="H2935" s="32"/>
      <c r="I2935" s="32"/>
      <c r="J2935" s="32"/>
      <c r="K2935" s="32"/>
      <c r="L2935" s="32"/>
      <c r="M2935" s="32"/>
      <c r="N2935" s="32"/>
    </row>
    <row r="2936" spans="2:14">
      <c r="B2936" s="29"/>
      <c r="C2936" s="33"/>
      <c r="D2936" s="34"/>
      <c r="E2936" s="33"/>
      <c r="F2936" s="32"/>
      <c r="G2936" s="32"/>
      <c r="H2936" s="32"/>
      <c r="I2936" s="32"/>
      <c r="J2936" s="32"/>
      <c r="K2936" s="32"/>
      <c r="L2936" s="32"/>
      <c r="M2936" s="32"/>
      <c r="N2936" s="32"/>
    </row>
    <row r="2937" spans="2:14">
      <c r="B2937" s="29"/>
      <c r="C2937" s="33"/>
      <c r="D2937" s="34"/>
      <c r="E2937" s="33"/>
      <c r="F2937" s="32"/>
      <c r="G2937" s="32"/>
      <c r="H2937" s="32"/>
      <c r="I2937" s="32"/>
      <c r="J2937" s="32"/>
      <c r="K2937" s="32"/>
      <c r="L2937" s="32"/>
      <c r="M2937" s="32"/>
      <c r="N2937" s="32"/>
    </row>
    <row r="2938" spans="2:14">
      <c r="B2938" s="29"/>
      <c r="C2938" s="33"/>
      <c r="D2938" s="34"/>
      <c r="E2938" s="33"/>
      <c r="F2938" s="32"/>
      <c r="G2938" s="32"/>
      <c r="H2938" s="32"/>
      <c r="I2938" s="32"/>
      <c r="J2938" s="32"/>
      <c r="K2938" s="32"/>
      <c r="L2938" s="32"/>
      <c r="M2938" s="32"/>
      <c r="N2938" s="32"/>
    </row>
    <row r="2939" spans="2:14">
      <c r="B2939" s="29"/>
      <c r="C2939" s="33"/>
      <c r="D2939" s="34"/>
      <c r="E2939" s="33"/>
      <c r="F2939" s="32"/>
      <c r="G2939" s="32"/>
      <c r="H2939" s="32"/>
      <c r="I2939" s="32"/>
      <c r="J2939" s="32"/>
      <c r="K2939" s="32"/>
      <c r="L2939" s="32"/>
      <c r="M2939" s="32"/>
      <c r="N2939" s="32"/>
    </row>
    <row r="2940" spans="2:14">
      <c r="B2940" s="29"/>
      <c r="C2940" s="33"/>
      <c r="D2940" s="34"/>
      <c r="E2940" s="33"/>
      <c r="F2940" s="32"/>
      <c r="G2940" s="32"/>
      <c r="H2940" s="32"/>
      <c r="I2940" s="32"/>
      <c r="J2940" s="32"/>
      <c r="K2940" s="32"/>
      <c r="L2940" s="32"/>
      <c r="M2940" s="32"/>
      <c r="N2940" s="32"/>
    </row>
    <row r="2941" spans="2:14">
      <c r="B2941" s="29"/>
      <c r="C2941" s="33"/>
      <c r="D2941" s="34"/>
      <c r="E2941" s="33"/>
      <c r="F2941" s="32"/>
      <c r="G2941" s="32"/>
      <c r="H2941" s="32"/>
      <c r="I2941" s="32"/>
      <c r="J2941" s="32"/>
      <c r="K2941" s="32"/>
      <c r="L2941" s="32"/>
      <c r="M2941" s="32"/>
      <c r="N2941" s="32"/>
    </row>
    <row r="2942" spans="2:14">
      <c r="B2942" s="29"/>
      <c r="C2942" s="33"/>
      <c r="D2942" s="34"/>
      <c r="E2942" s="33"/>
      <c r="F2942" s="32"/>
      <c r="G2942" s="32"/>
      <c r="H2942" s="32"/>
      <c r="I2942" s="32"/>
      <c r="J2942" s="32"/>
      <c r="K2942" s="32"/>
      <c r="L2942" s="32"/>
      <c r="M2942" s="32"/>
      <c r="N2942" s="32"/>
    </row>
    <row r="2943" spans="2:14">
      <c r="B2943" s="29"/>
      <c r="C2943" s="33"/>
      <c r="D2943" s="34"/>
      <c r="E2943" s="33"/>
      <c r="F2943" s="32"/>
      <c r="G2943" s="32"/>
      <c r="H2943" s="32"/>
      <c r="I2943" s="32"/>
      <c r="J2943" s="32"/>
      <c r="K2943" s="32"/>
      <c r="L2943" s="32"/>
      <c r="M2943" s="32"/>
      <c r="N2943" s="32"/>
    </row>
    <row r="2944" spans="2:14">
      <c r="B2944" s="29"/>
      <c r="C2944" s="33"/>
      <c r="D2944" s="34"/>
      <c r="E2944" s="33"/>
      <c r="F2944" s="32"/>
      <c r="G2944" s="32"/>
      <c r="H2944" s="32"/>
      <c r="I2944" s="32"/>
      <c r="J2944" s="32"/>
      <c r="K2944" s="32"/>
      <c r="L2944" s="32"/>
      <c r="M2944" s="32"/>
      <c r="N2944" s="32"/>
    </row>
    <row r="2945" spans="2:14">
      <c r="B2945" s="29"/>
      <c r="C2945" s="33"/>
      <c r="D2945" s="34"/>
      <c r="E2945" s="33"/>
      <c r="F2945" s="32"/>
      <c r="G2945" s="32"/>
      <c r="H2945" s="32"/>
      <c r="I2945" s="32"/>
      <c r="J2945" s="32"/>
      <c r="K2945" s="32"/>
      <c r="L2945" s="32"/>
      <c r="M2945" s="32"/>
      <c r="N2945" s="32"/>
    </row>
    <row r="2946" spans="2:14">
      <c r="B2946" s="29"/>
      <c r="C2946" s="33"/>
      <c r="D2946" s="34"/>
      <c r="E2946" s="33"/>
      <c r="F2946" s="32"/>
      <c r="G2946" s="32"/>
      <c r="H2946" s="32"/>
      <c r="I2946" s="32"/>
      <c r="J2946" s="32"/>
      <c r="K2946" s="32"/>
      <c r="L2946" s="32"/>
      <c r="M2946" s="32"/>
      <c r="N2946" s="32"/>
    </row>
    <row r="2947" spans="2:14">
      <c r="B2947" s="29"/>
      <c r="C2947" s="33"/>
      <c r="D2947" s="34"/>
      <c r="E2947" s="33"/>
      <c r="F2947" s="32"/>
      <c r="G2947" s="32"/>
      <c r="H2947" s="32"/>
      <c r="I2947" s="32"/>
      <c r="J2947" s="32"/>
      <c r="K2947" s="32"/>
      <c r="L2947" s="32"/>
      <c r="M2947" s="32"/>
      <c r="N2947" s="32"/>
    </row>
    <row r="2948" spans="2:14">
      <c r="B2948" s="29"/>
      <c r="C2948" s="33"/>
      <c r="D2948" s="34"/>
      <c r="E2948" s="33"/>
      <c r="F2948" s="32"/>
      <c r="G2948" s="32"/>
      <c r="H2948" s="32"/>
      <c r="I2948" s="32"/>
      <c r="J2948" s="32"/>
      <c r="K2948" s="32"/>
      <c r="L2948" s="32"/>
      <c r="M2948" s="32"/>
      <c r="N2948" s="32"/>
    </row>
    <row r="2949" spans="2:14">
      <c r="B2949" s="29"/>
      <c r="C2949" s="33"/>
      <c r="D2949" s="34"/>
      <c r="E2949" s="33"/>
      <c r="F2949" s="32"/>
      <c r="G2949" s="32"/>
      <c r="H2949" s="32"/>
      <c r="I2949" s="32"/>
      <c r="J2949" s="32"/>
      <c r="K2949" s="32"/>
      <c r="L2949" s="32"/>
      <c r="M2949" s="32"/>
      <c r="N2949" s="32"/>
    </row>
    <row r="2950" spans="2:14">
      <c r="B2950" s="29"/>
      <c r="C2950" s="33"/>
      <c r="D2950" s="34"/>
      <c r="E2950" s="33"/>
      <c r="F2950" s="32"/>
      <c r="G2950" s="32"/>
      <c r="H2950" s="32"/>
      <c r="I2950" s="32"/>
      <c r="J2950" s="32"/>
      <c r="K2950" s="32"/>
      <c r="L2950" s="32"/>
      <c r="M2950" s="32"/>
      <c r="N2950" s="32"/>
    </row>
    <row r="2951" spans="2:14">
      <c r="B2951" s="29"/>
      <c r="C2951" s="33"/>
      <c r="D2951" s="34"/>
      <c r="E2951" s="33"/>
      <c r="F2951" s="32"/>
      <c r="G2951" s="32"/>
      <c r="H2951" s="32"/>
      <c r="I2951" s="32"/>
      <c r="J2951" s="32"/>
      <c r="K2951" s="32"/>
      <c r="L2951" s="32"/>
      <c r="M2951" s="32"/>
      <c r="N2951" s="32"/>
    </row>
    <row r="2952" spans="2:14">
      <c r="B2952" s="29"/>
      <c r="C2952" s="33"/>
      <c r="D2952" s="34"/>
      <c r="E2952" s="33"/>
      <c r="F2952" s="32"/>
      <c r="G2952" s="32"/>
      <c r="H2952" s="32"/>
      <c r="I2952" s="32"/>
      <c r="J2952" s="32"/>
      <c r="K2952" s="32"/>
      <c r="L2952" s="32"/>
      <c r="M2952" s="32"/>
      <c r="N2952" s="32"/>
    </row>
    <row r="2953" spans="2:14">
      <c r="B2953" s="29"/>
      <c r="C2953" s="33"/>
      <c r="D2953" s="34"/>
      <c r="E2953" s="33"/>
      <c r="F2953" s="32"/>
      <c r="G2953" s="32"/>
      <c r="H2953" s="32"/>
      <c r="I2953" s="32"/>
      <c r="J2953" s="32"/>
      <c r="K2953" s="32"/>
      <c r="L2953" s="32"/>
      <c r="M2953" s="32"/>
      <c r="N2953" s="32"/>
    </row>
    <row r="2954" spans="2:14">
      <c r="B2954" s="29"/>
      <c r="C2954" s="33"/>
      <c r="D2954" s="34"/>
      <c r="E2954" s="33"/>
      <c r="F2954" s="32"/>
      <c r="G2954" s="32"/>
      <c r="H2954" s="32"/>
      <c r="I2954" s="32"/>
      <c r="J2954" s="32"/>
      <c r="K2954" s="32"/>
      <c r="L2954" s="32"/>
      <c r="M2954" s="32"/>
      <c r="N2954" s="32"/>
    </row>
    <row r="2955" spans="2:14">
      <c r="B2955" s="29"/>
      <c r="C2955" s="33"/>
      <c r="D2955" s="34"/>
      <c r="E2955" s="33"/>
      <c r="F2955" s="32"/>
      <c r="G2955" s="32"/>
      <c r="H2955" s="32"/>
      <c r="I2955" s="32"/>
      <c r="J2955" s="32"/>
      <c r="K2955" s="32"/>
      <c r="L2955" s="32"/>
      <c r="M2955" s="32"/>
      <c r="N2955" s="32"/>
    </row>
    <row r="2956" spans="2:14">
      <c r="B2956" s="29"/>
      <c r="C2956" s="33"/>
      <c r="D2956" s="34"/>
      <c r="E2956" s="33"/>
      <c r="F2956" s="32"/>
      <c r="G2956" s="32"/>
      <c r="H2956" s="32"/>
      <c r="I2956" s="32"/>
      <c r="J2956" s="32"/>
      <c r="K2956" s="32"/>
      <c r="L2956" s="32"/>
      <c r="M2956" s="32"/>
      <c r="N2956" s="32"/>
    </row>
    <row r="2957" spans="2:14">
      <c r="B2957" s="29"/>
      <c r="C2957" s="33"/>
      <c r="D2957" s="34"/>
      <c r="E2957" s="33"/>
      <c r="F2957" s="32"/>
      <c r="G2957" s="32"/>
      <c r="H2957" s="32"/>
      <c r="I2957" s="32"/>
      <c r="J2957" s="32"/>
      <c r="K2957" s="32"/>
      <c r="L2957" s="32"/>
      <c r="M2957" s="32"/>
      <c r="N2957" s="32"/>
    </row>
    <row r="2958" spans="2:14">
      <c r="B2958" s="29"/>
      <c r="C2958" s="33"/>
      <c r="D2958" s="34"/>
      <c r="E2958" s="33"/>
      <c r="F2958" s="32"/>
      <c r="G2958" s="32"/>
      <c r="H2958" s="32"/>
      <c r="I2958" s="32"/>
      <c r="J2958" s="32"/>
      <c r="K2958" s="32"/>
      <c r="L2958" s="32"/>
      <c r="M2958" s="32"/>
      <c r="N2958" s="32"/>
    </row>
    <row r="2959" spans="2:14">
      <c r="B2959" s="29"/>
      <c r="C2959" s="33"/>
      <c r="D2959" s="34"/>
      <c r="E2959" s="33"/>
      <c r="F2959" s="32"/>
      <c r="G2959" s="32"/>
      <c r="H2959" s="32"/>
      <c r="I2959" s="32"/>
      <c r="J2959" s="32"/>
      <c r="K2959" s="32"/>
      <c r="L2959" s="32"/>
      <c r="M2959" s="32"/>
      <c r="N2959" s="32"/>
    </row>
    <row r="2960" spans="2:14">
      <c r="B2960" s="29"/>
      <c r="C2960" s="33"/>
      <c r="D2960" s="34"/>
      <c r="E2960" s="33"/>
      <c r="F2960" s="32"/>
      <c r="G2960" s="32"/>
      <c r="H2960" s="32"/>
      <c r="I2960" s="32"/>
      <c r="J2960" s="32"/>
      <c r="K2960" s="32"/>
      <c r="L2960" s="32"/>
      <c r="M2960" s="32"/>
      <c r="N2960" s="32"/>
    </row>
    <row r="2961" spans="2:14">
      <c r="B2961" s="29"/>
      <c r="C2961" s="33"/>
      <c r="D2961" s="34"/>
      <c r="E2961" s="33"/>
      <c r="F2961" s="32"/>
      <c r="G2961" s="32"/>
      <c r="H2961" s="32"/>
      <c r="I2961" s="32"/>
      <c r="J2961" s="32"/>
      <c r="K2961" s="32"/>
      <c r="L2961" s="32"/>
      <c r="M2961" s="32"/>
      <c r="N2961" s="32"/>
    </row>
    <row r="2962" spans="2:14">
      <c r="B2962" s="29"/>
      <c r="C2962" s="33"/>
      <c r="D2962" s="34"/>
      <c r="E2962" s="33"/>
      <c r="F2962" s="32"/>
      <c r="G2962" s="32"/>
      <c r="H2962" s="32"/>
      <c r="I2962" s="32"/>
      <c r="J2962" s="32"/>
      <c r="K2962" s="32"/>
      <c r="L2962" s="32"/>
      <c r="M2962" s="32"/>
      <c r="N2962" s="32"/>
    </row>
    <row r="2963" spans="2:14">
      <c r="B2963" s="29"/>
      <c r="C2963" s="33"/>
      <c r="D2963" s="34"/>
      <c r="E2963" s="33"/>
      <c r="F2963" s="32"/>
      <c r="G2963" s="32"/>
      <c r="H2963" s="32"/>
      <c r="I2963" s="32"/>
      <c r="J2963" s="32"/>
      <c r="K2963" s="32"/>
      <c r="L2963" s="32"/>
      <c r="M2963" s="32"/>
      <c r="N2963" s="32"/>
    </row>
    <row r="2964" spans="2:14">
      <c r="B2964" s="29"/>
      <c r="C2964" s="33"/>
      <c r="D2964" s="34"/>
      <c r="E2964" s="33"/>
      <c r="F2964" s="32"/>
      <c r="G2964" s="32"/>
      <c r="H2964" s="32"/>
      <c r="I2964" s="32"/>
      <c r="J2964" s="32"/>
      <c r="K2964" s="32"/>
      <c r="L2964" s="32"/>
      <c r="M2964" s="32"/>
      <c r="N2964" s="32"/>
    </row>
    <row r="2965" spans="2:14">
      <c r="B2965" s="29"/>
      <c r="C2965" s="33"/>
      <c r="D2965" s="34"/>
      <c r="E2965" s="33"/>
      <c r="F2965" s="32"/>
      <c r="G2965" s="32"/>
      <c r="H2965" s="32"/>
      <c r="I2965" s="32"/>
      <c r="J2965" s="32"/>
      <c r="K2965" s="32"/>
      <c r="L2965" s="32"/>
      <c r="M2965" s="32"/>
      <c r="N2965" s="32"/>
    </row>
    <row r="2966" spans="2:14">
      <c r="B2966" s="29"/>
      <c r="C2966" s="33"/>
      <c r="D2966" s="34"/>
      <c r="E2966" s="33"/>
      <c r="F2966" s="32"/>
      <c r="G2966" s="32"/>
      <c r="H2966" s="32"/>
      <c r="I2966" s="32"/>
      <c r="J2966" s="32"/>
      <c r="K2966" s="32"/>
      <c r="L2966" s="32"/>
      <c r="M2966" s="32"/>
      <c r="N2966" s="32"/>
    </row>
    <row r="2967" spans="2:14">
      <c r="B2967" s="29"/>
      <c r="C2967" s="33"/>
      <c r="D2967" s="34"/>
      <c r="E2967" s="33"/>
      <c r="F2967" s="32"/>
      <c r="G2967" s="32"/>
      <c r="H2967" s="32"/>
      <c r="I2967" s="32"/>
      <c r="J2967" s="32"/>
      <c r="K2967" s="32"/>
      <c r="L2967" s="32"/>
      <c r="M2967" s="32"/>
      <c r="N2967" s="32"/>
    </row>
    <row r="2968" spans="2:14">
      <c r="B2968" s="29"/>
      <c r="C2968" s="33"/>
      <c r="D2968" s="34"/>
      <c r="E2968" s="33"/>
      <c r="F2968" s="32"/>
      <c r="G2968" s="32"/>
      <c r="H2968" s="32"/>
      <c r="I2968" s="32"/>
      <c r="J2968" s="32"/>
      <c r="K2968" s="32"/>
      <c r="L2968" s="32"/>
      <c r="M2968" s="32"/>
      <c r="N2968" s="32"/>
    </row>
    <row r="2969" spans="2:14">
      <c r="B2969" s="29"/>
      <c r="C2969" s="33"/>
      <c r="D2969" s="34"/>
      <c r="E2969" s="33"/>
      <c r="F2969" s="32"/>
      <c r="G2969" s="32"/>
      <c r="H2969" s="32"/>
      <c r="I2969" s="32"/>
      <c r="J2969" s="32"/>
      <c r="K2969" s="32"/>
      <c r="L2969" s="32"/>
      <c r="M2969" s="32"/>
      <c r="N2969" s="32"/>
    </row>
    <row r="2970" spans="2:14">
      <c r="B2970" s="29"/>
      <c r="C2970" s="33"/>
      <c r="D2970" s="34"/>
      <c r="E2970" s="33"/>
      <c r="F2970" s="32"/>
      <c r="G2970" s="32"/>
      <c r="H2970" s="32"/>
      <c r="I2970" s="32"/>
      <c r="J2970" s="32"/>
      <c r="K2970" s="32"/>
      <c r="L2970" s="32"/>
      <c r="M2970" s="32"/>
      <c r="N2970" s="32"/>
    </row>
    <row r="2971" spans="2:14">
      <c r="B2971" s="29"/>
      <c r="C2971" s="33"/>
      <c r="D2971" s="34"/>
      <c r="E2971" s="33"/>
      <c r="F2971" s="32"/>
      <c r="G2971" s="32"/>
      <c r="H2971" s="32"/>
      <c r="I2971" s="32"/>
      <c r="J2971" s="32"/>
      <c r="K2971" s="32"/>
      <c r="L2971" s="32"/>
      <c r="M2971" s="32"/>
      <c r="N2971" s="32"/>
    </row>
    <row r="2972" spans="2:14">
      <c r="B2972" s="29"/>
      <c r="C2972" s="33"/>
      <c r="D2972" s="34"/>
      <c r="E2972" s="33"/>
      <c r="F2972" s="32"/>
      <c r="G2972" s="32"/>
      <c r="H2972" s="32"/>
      <c r="I2972" s="32"/>
      <c r="J2972" s="32"/>
      <c r="K2972" s="32"/>
      <c r="L2972" s="32"/>
      <c r="M2972" s="32"/>
      <c r="N2972" s="32"/>
    </row>
    <row r="2973" spans="2:14">
      <c r="B2973" s="29"/>
      <c r="C2973" s="33"/>
      <c r="D2973" s="34"/>
      <c r="E2973" s="33"/>
      <c r="F2973" s="32"/>
      <c r="G2973" s="32"/>
      <c r="H2973" s="32"/>
      <c r="I2973" s="32"/>
      <c r="J2973" s="32"/>
      <c r="K2973" s="32"/>
      <c r="L2973" s="32"/>
      <c r="M2973" s="32"/>
      <c r="N2973" s="32"/>
    </row>
    <row r="2974" spans="2:14">
      <c r="B2974" s="29"/>
      <c r="C2974" s="33"/>
      <c r="D2974" s="34"/>
      <c r="E2974" s="33"/>
      <c r="F2974" s="32"/>
      <c r="G2974" s="32"/>
      <c r="H2974" s="32"/>
      <c r="I2974" s="32"/>
      <c r="J2974" s="32"/>
      <c r="K2974" s="32"/>
      <c r="L2974" s="32"/>
      <c r="M2974" s="32"/>
      <c r="N2974" s="32"/>
    </row>
    <row r="2975" spans="2:14">
      <c r="B2975" s="29"/>
      <c r="C2975" s="33"/>
      <c r="D2975" s="34"/>
      <c r="E2975" s="33"/>
      <c r="F2975" s="32"/>
      <c r="G2975" s="32"/>
      <c r="H2975" s="32"/>
      <c r="I2975" s="32"/>
      <c r="J2975" s="32"/>
      <c r="K2975" s="32"/>
      <c r="L2975" s="32"/>
      <c r="M2975" s="32"/>
      <c r="N2975" s="32"/>
    </row>
    <row r="2976" spans="2:14">
      <c r="B2976" s="29"/>
      <c r="C2976" s="33"/>
      <c r="D2976" s="34"/>
      <c r="E2976" s="33"/>
      <c r="F2976" s="32"/>
      <c r="G2976" s="32"/>
      <c r="H2976" s="32"/>
      <c r="I2976" s="32"/>
      <c r="J2976" s="32"/>
      <c r="K2976" s="32"/>
      <c r="L2976" s="32"/>
      <c r="M2976" s="32"/>
      <c r="N2976" s="32"/>
    </row>
    <row r="2977" spans="2:14">
      <c r="B2977" s="29"/>
      <c r="C2977" s="33"/>
      <c r="D2977" s="34"/>
      <c r="E2977" s="33"/>
      <c r="F2977" s="32"/>
      <c r="G2977" s="32"/>
      <c r="H2977" s="32"/>
      <c r="I2977" s="32"/>
      <c r="J2977" s="32"/>
      <c r="K2977" s="32"/>
      <c r="L2977" s="32"/>
      <c r="M2977" s="32"/>
      <c r="N2977" s="32"/>
    </row>
    <row r="2978" spans="2:14">
      <c r="B2978" s="29"/>
      <c r="C2978" s="33"/>
      <c r="D2978" s="34"/>
      <c r="E2978" s="33"/>
      <c r="F2978" s="32"/>
      <c r="G2978" s="32"/>
      <c r="H2978" s="32"/>
      <c r="I2978" s="32"/>
      <c r="J2978" s="32"/>
      <c r="K2978" s="32"/>
      <c r="L2978" s="32"/>
      <c r="M2978" s="32"/>
      <c r="N2978" s="32"/>
    </row>
    <row r="2979" spans="2:14">
      <c r="B2979" s="29"/>
      <c r="C2979" s="33"/>
      <c r="D2979" s="34"/>
      <c r="E2979" s="33"/>
      <c r="F2979" s="32"/>
      <c r="G2979" s="32"/>
      <c r="H2979" s="32"/>
      <c r="I2979" s="32"/>
      <c r="J2979" s="32"/>
      <c r="K2979" s="32"/>
      <c r="L2979" s="32"/>
      <c r="M2979" s="32"/>
      <c r="N2979" s="32"/>
    </row>
    <row r="2980" spans="2:14">
      <c r="B2980" s="29"/>
      <c r="C2980" s="33"/>
      <c r="D2980" s="34"/>
      <c r="E2980" s="33"/>
      <c r="F2980" s="32"/>
      <c r="G2980" s="32"/>
      <c r="H2980" s="32"/>
      <c r="I2980" s="32"/>
      <c r="J2980" s="32"/>
      <c r="K2980" s="32"/>
      <c r="L2980" s="32"/>
      <c r="M2980" s="32"/>
      <c r="N2980" s="32"/>
    </row>
    <row r="2981" spans="2:14">
      <c r="B2981" s="29"/>
      <c r="C2981" s="33"/>
      <c r="D2981" s="34"/>
      <c r="E2981" s="33"/>
      <c r="F2981" s="32"/>
      <c r="G2981" s="32"/>
      <c r="H2981" s="32"/>
      <c r="I2981" s="32"/>
      <c r="J2981" s="32"/>
      <c r="K2981" s="32"/>
      <c r="L2981" s="32"/>
      <c r="M2981" s="32"/>
      <c r="N2981" s="32"/>
    </row>
    <row r="2982" spans="2:14">
      <c r="B2982" s="29"/>
      <c r="C2982" s="33"/>
      <c r="D2982" s="34"/>
      <c r="E2982" s="33"/>
      <c r="F2982" s="32"/>
      <c r="G2982" s="32"/>
      <c r="H2982" s="32"/>
      <c r="I2982" s="32"/>
      <c r="J2982" s="32"/>
      <c r="K2982" s="32"/>
      <c r="L2982" s="32"/>
      <c r="M2982" s="32"/>
      <c r="N2982" s="32"/>
    </row>
    <row r="2983" spans="2:14">
      <c r="B2983" s="29"/>
      <c r="C2983" s="33"/>
      <c r="D2983" s="34"/>
      <c r="E2983" s="33"/>
      <c r="F2983" s="32"/>
      <c r="G2983" s="32"/>
      <c r="H2983" s="32"/>
      <c r="I2983" s="32"/>
      <c r="J2983" s="32"/>
      <c r="K2983" s="32"/>
      <c r="L2983" s="32"/>
      <c r="M2983" s="32"/>
      <c r="N2983" s="32"/>
    </row>
    <row r="2984" spans="2:14">
      <c r="B2984" s="29"/>
      <c r="C2984" s="33"/>
      <c r="D2984" s="34"/>
      <c r="E2984" s="33"/>
      <c r="F2984" s="32"/>
      <c r="G2984" s="32"/>
      <c r="H2984" s="32"/>
      <c r="I2984" s="32"/>
      <c r="J2984" s="32"/>
      <c r="K2984" s="32"/>
      <c r="L2984" s="32"/>
      <c r="M2984" s="32"/>
      <c r="N2984" s="32"/>
    </row>
    <row r="2985" spans="2:14">
      <c r="B2985" s="29"/>
      <c r="C2985" s="33"/>
      <c r="D2985" s="34"/>
      <c r="E2985" s="33"/>
      <c r="F2985" s="32"/>
      <c r="G2985" s="32"/>
      <c r="H2985" s="32"/>
      <c r="I2985" s="32"/>
      <c r="J2985" s="32"/>
      <c r="K2985" s="32"/>
      <c r="L2985" s="32"/>
      <c r="M2985" s="32"/>
      <c r="N2985" s="32"/>
    </row>
    <row r="2986" spans="2:14">
      <c r="B2986" s="29"/>
      <c r="C2986" s="33"/>
      <c r="D2986" s="34"/>
      <c r="E2986" s="33"/>
      <c r="F2986" s="32"/>
      <c r="G2986" s="32"/>
      <c r="H2986" s="32"/>
      <c r="I2986" s="32"/>
      <c r="J2986" s="32"/>
      <c r="K2986" s="32"/>
      <c r="L2986" s="32"/>
      <c r="M2986" s="32"/>
      <c r="N2986" s="32"/>
    </row>
    <row r="2987" spans="2:14">
      <c r="B2987" s="29"/>
      <c r="C2987" s="33"/>
      <c r="D2987" s="34"/>
      <c r="E2987" s="33"/>
      <c r="F2987" s="32"/>
      <c r="G2987" s="32"/>
      <c r="H2987" s="32"/>
      <c r="I2987" s="32"/>
      <c r="J2987" s="32"/>
      <c r="K2987" s="32"/>
      <c r="L2987" s="32"/>
      <c r="M2987" s="32"/>
      <c r="N2987" s="32"/>
    </row>
    <row r="2988" spans="2:14">
      <c r="B2988" s="29"/>
      <c r="C2988" s="33"/>
      <c r="D2988" s="34"/>
      <c r="E2988" s="33"/>
      <c r="F2988" s="32"/>
      <c r="G2988" s="32"/>
      <c r="H2988" s="32"/>
      <c r="I2988" s="32"/>
      <c r="J2988" s="32"/>
      <c r="K2988" s="32"/>
      <c r="L2988" s="32"/>
      <c r="M2988" s="32"/>
      <c r="N2988" s="32"/>
    </row>
    <row r="2989" spans="2:14">
      <c r="B2989" s="29"/>
      <c r="C2989" s="33"/>
      <c r="D2989" s="34"/>
      <c r="E2989" s="33"/>
      <c r="F2989" s="32"/>
      <c r="G2989" s="32"/>
      <c r="H2989" s="32"/>
      <c r="I2989" s="32"/>
      <c r="J2989" s="32"/>
      <c r="K2989" s="32"/>
      <c r="L2989" s="32"/>
      <c r="M2989" s="32"/>
      <c r="N2989" s="32"/>
    </row>
    <row r="2990" spans="2:14">
      <c r="B2990" s="29"/>
      <c r="C2990" s="33"/>
      <c r="D2990" s="34"/>
      <c r="E2990" s="33"/>
      <c r="F2990" s="32"/>
      <c r="G2990" s="32"/>
      <c r="H2990" s="32"/>
      <c r="I2990" s="32"/>
      <c r="J2990" s="32"/>
      <c r="K2990" s="32"/>
      <c r="L2990" s="32"/>
      <c r="M2990" s="32"/>
      <c r="N2990" s="32"/>
    </row>
    <row r="2991" spans="2:14">
      <c r="B2991" s="29"/>
      <c r="C2991" s="33"/>
      <c r="D2991" s="34"/>
      <c r="E2991" s="33"/>
      <c r="F2991" s="32"/>
      <c r="G2991" s="32"/>
      <c r="H2991" s="32"/>
      <c r="I2991" s="32"/>
      <c r="J2991" s="32"/>
      <c r="K2991" s="32"/>
      <c r="L2991" s="32"/>
      <c r="M2991" s="32"/>
      <c r="N2991" s="32"/>
    </row>
    <row r="2992" spans="2:14">
      <c r="B2992" s="29"/>
      <c r="C2992" s="33"/>
      <c r="D2992" s="34"/>
      <c r="E2992" s="33"/>
      <c r="F2992" s="32"/>
      <c r="G2992" s="32"/>
      <c r="H2992" s="32"/>
      <c r="I2992" s="32"/>
      <c r="J2992" s="32"/>
      <c r="K2992" s="32"/>
      <c r="L2992" s="32"/>
      <c r="M2992" s="32"/>
      <c r="N2992" s="32"/>
    </row>
    <row r="2993" spans="2:14">
      <c r="B2993" s="29"/>
      <c r="C2993" s="33"/>
      <c r="D2993" s="34"/>
      <c r="E2993" s="33"/>
      <c r="F2993" s="32"/>
      <c r="G2993" s="32"/>
      <c r="H2993" s="32"/>
      <c r="I2993" s="32"/>
      <c r="J2993" s="32"/>
      <c r="K2993" s="32"/>
      <c r="L2993" s="32"/>
      <c r="M2993" s="32"/>
      <c r="N2993" s="32"/>
    </row>
    <row r="2994" spans="2:14">
      <c r="B2994" s="29"/>
      <c r="C2994" s="33"/>
      <c r="D2994" s="34"/>
      <c r="E2994" s="33"/>
      <c r="F2994" s="32"/>
      <c r="G2994" s="32"/>
      <c r="H2994" s="32"/>
      <c r="I2994" s="32"/>
      <c r="J2994" s="32"/>
      <c r="K2994" s="32"/>
      <c r="L2994" s="32"/>
      <c r="M2994" s="32"/>
      <c r="N2994" s="32"/>
    </row>
    <row r="2995" spans="2:14">
      <c r="B2995" s="29"/>
      <c r="C2995" s="33"/>
      <c r="D2995" s="34"/>
      <c r="E2995" s="33"/>
      <c r="F2995" s="32"/>
      <c r="G2995" s="32"/>
      <c r="H2995" s="32"/>
      <c r="I2995" s="32"/>
      <c r="J2995" s="32"/>
      <c r="K2995" s="32"/>
      <c r="L2995" s="32"/>
      <c r="M2995" s="32"/>
      <c r="N2995" s="32"/>
    </row>
    <row r="2996" spans="2:14">
      <c r="B2996" s="29"/>
      <c r="C2996" s="33"/>
      <c r="D2996" s="34"/>
      <c r="E2996" s="33"/>
      <c r="F2996" s="32"/>
      <c r="G2996" s="32"/>
      <c r="H2996" s="32"/>
      <c r="I2996" s="32"/>
      <c r="J2996" s="32"/>
      <c r="K2996" s="32"/>
      <c r="L2996" s="32"/>
      <c r="M2996" s="32"/>
      <c r="N2996" s="32"/>
    </row>
    <row r="2997" spans="2:14">
      <c r="B2997" s="29"/>
      <c r="C2997" s="33"/>
      <c r="D2997" s="34"/>
      <c r="E2997" s="33"/>
      <c r="F2997" s="32"/>
      <c r="G2997" s="32"/>
      <c r="H2997" s="32"/>
      <c r="I2997" s="32"/>
      <c r="J2997" s="32"/>
      <c r="K2997" s="32"/>
      <c r="L2997" s="32"/>
      <c r="M2997" s="32"/>
      <c r="N2997" s="32"/>
    </row>
    <row r="2998" spans="2:14">
      <c r="B2998" s="29"/>
      <c r="C2998" s="33"/>
      <c r="D2998" s="34"/>
      <c r="E2998" s="33"/>
      <c r="F2998" s="32"/>
      <c r="G2998" s="32"/>
      <c r="H2998" s="32"/>
      <c r="I2998" s="32"/>
      <c r="J2998" s="32"/>
      <c r="K2998" s="32"/>
      <c r="L2998" s="32"/>
      <c r="M2998" s="32"/>
      <c r="N2998" s="32"/>
    </row>
    <row r="2999" spans="2:14">
      <c r="B2999" s="29"/>
      <c r="C2999" s="33"/>
      <c r="D2999" s="34"/>
      <c r="E2999" s="33"/>
      <c r="F2999" s="32"/>
      <c r="G2999" s="32"/>
      <c r="H2999" s="32"/>
      <c r="I2999" s="32"/>
      <c r="J2999" s="32"/>
      <c r="K2999" s="32"/>
      <c r="L2999" s="32"/>
      <c r="M2999" s="32"/>
      <c r="N2999" s="32"/>
    </row>
    <row r="3000" spans="2:14">
      <c r="B3000" s="29"/>
      <c r="C3000" s="33"/>
      <c r="D3000" s="34"/>
      <c r="E3000" s="33"/>
      <c r="F3000" s="32"/>
      <c r="G3000" s="32"/>
      <c r="H3000" s="32"/>
      <c r="I3000" s="32"/>
      <c r="J3000" s="32"/>
      <c r="K3000" s="32"/>
      <c r="L3000" s="32"/>
      <c r="M3000" s="32"/>
      <c r="N3000" s="32"/>
    </row>
    <row r="3001" spans="2:14">
      <c r="B3001" s="29"/>
      <c r="C3001" s="33"/>
      <c r="D3001" s="34"/>
      <c r="E3001" s="33"/>
      <c r="F3001" s="32"/>
      <c r="G3001" s="32"/>
      <c r="H3001" s="32"/>
      <c r="I3001" s="32"/>
      <c r="J3001" s="32"/>
      <c r="K3001" s="32"/>
      <c r="L3001" s="32"/>
      <c r="M3001" s="32"/>
      <c r="N3001" s="32"/>
    </row>
    <row r="3002" spans="2:14">
      <c r="B3002" s="29"/>
      <c r="C3002" s="33"/>
      <c r="D3002" s="34"/>
      <c r="E3002" s="33"/>
      <c r="F3002" s="32"/>
      <c r="G3002" s="32"/>
      <c r="H3002" s="32"/>
      <c r="I3002" s="32"/>
      <c r="J3002" s="32"/>
      <c r="K3002" s="32"/>
      <c r="L3002" s="32"/>
      <c r="M3002" s="32"/>
      <c r="N3002" s="32"/>
    </row>
    <row r="3003" spans="2:14">
      <c r="B3003" s="29"/>
      <c r="C3003" s="33"/>
      <c r="D3003" s="34"/>
      <c r="E3003" s="33"/>
      <c r="F3003" s="32"/>
      <c r="G3003" s="32"/>
      <c r="H3003" s="32"/>
      <c r="I3003" s="32"/>
      <c r="J3003" s="32"/>
      <c r="K3003" s="32"/>
      <c r="L3003" s="32"/>
      <c r="M3003" s="32"/>
      <c r="N3003" s="32"/>
    </row>
    <row r="3004" spans="2:14">
      <c r="B3004" s="29"/>
      <c r="C3004" s="33"/>
      <c r="D3004" s="34"/>
      <c r="E3004" s="33"/>
      <c r="F3004" s="32"/>
      <c r="G3004" s="32"/>
      <c r="H3004" s="32"/>
      <c r="I3004" s="32"/>
      <c r="J3004" s="32"/>
      <c r="K3004" s="32"/>
      <c r="L3004" s="32"/>
      <c r="M3004" s="32"/>
      <c r="N3004" s="32"/>
    </row>
    <row r="3005" spans="2:14">
      <c r="B3005" s="29"/>
      <c r="C3005" s="33"/>
      <c r="D3005" s="34"/>
      <c r="E3005" s="33"/>
      <c r="F3005" s="32"/>
      <c r="G3005" s="32"/>
      <c r="H3005" s="32"/>
      <c r="I3005" s="32"/>
      <c r="J3005" s="32"/>
      <c r="K3005" s="32"/>
      <c r="L3005" s="32"/>
      <c r="M3005" s="32"/>
      <c r="N3005" s="32"/>
    </row>
    <row r="3006" spans="2:14">
      <c r="B3006" s="29"/>
      <c r="C3006" s="33"/>
      <c r="D3006" s="34"/>
      <c r="E3006" s="33"/>
      <c r="F3006" s="32"/>
      <c r="G3006" s="32"/>
      <c r="H3006" s="32"/>
      <c r="I3006" s="32"/>
      <c r="J3006" s="32"/>
      <c r="K3006" s="32"/>
      <c r="L3006" s="32"/>
      <c r="M3006" s="32"/>
      <c r="N3006" s="32"/>
    </row>
    <row r="3007" spans="2:14">
      <c r="B3007" s="29"/>
      <c r="C3007" s="33"/>
      <c r="D3007" s="34"/>
      <c r="E3007" s="33"/>
      <c r="F3007" s="32"/>
      <c r="G3007" s="32"/>
      <c r="H3007" s="32"/>
      <c r="I3007" s="32"/>
      <c r="J3007" s="32"/>
      <c r="K3007" s="32"/>
      <c r="L3007" s="32"/>
      <c r="M3007" s="32"/>
      <c r="N3007" s="32"/>
    </row>
    <row r="3008" spans="2:14">
      <c r="B3008" s="29"/>
      <c r="C3008" s="33"/>
      <c r="D3008" s="34"/>
      <c r="E3008" s="33"/>
      <c r="F3008" s="32"/>
      <c r="G3008" s="32"/>
      <c r="H3008" s="32"/>
      <c r="I3008" s="32"/>
      <c r="J3008" s="32"/>
      <c r="K3008" s="32"/>
      <c r="L3008" s="32"/>
      <c r="M3008" s="32"/>
      <c r="N3008" s="32"/>
    </row>
    <row r="3009" spans="2:14">
      <c r="B3009" s="29"/>
      <c r="C3009" s="33"/>
      <c r="D3009" s="34"/>
      <c r="E3009" s="33"/>
      <c r="F3009" s="32"/>
      <c r="G3009" s="32"/>
      <c r="H3009" s="32"/>
      <c r="I3009" s="32"/>
      <c r="J3009" s="32"/>
      <c r="K3009" s="32"/>
      <c r="L3009" s="32"/>
      <c r="M3009" s="32"/>
      <c r="N3009" s="32"/>
    </row>
    <row r="3010" spans="2:14">
      <c r="B3010" s="29"/>
      <c r="C3010" s="33"/>
      <c r="D3010" s="34"/>
      <c r="E3010" s="33"/>
      <c r="F3010" s="32"/>
      <c r="G3010" s="32"/>
      <c r="H3010" s="32"/>
      <c r="I3010" s="32"/>
      <c r="J3010" s="32"/>
      <c r="K3010" s="32"/>
      <c r="L3010" s="32"/>
      <c r="M3010" s="32"/>
      <c r="N3010" s="32"/>
    </row>
    <row r="3011" spans="2:14">
      <c r="B3011" s="29"/>
      <c r="C3011" s="33"/>
      <c r="D3011" s="34"/>
      <c r="E3011" s="33"/>
      <c r="F3011" s="32"/>
      <c r="G3011" s="32"/>
      <c r="H3011" s="32"/>
      <c r="I3011" s="32"/>
      <c r="J3011" s="32"/>
      <c r="K3011" s="32"/>
      <c r="L3011" s="32"/>
      <c r="M3011" s="32"/>
      <c r="N3011" s="32"/>
    </row>
    <row r="3012" spans="2:14">
      <c r="B3012" s="29"/>
      <c r="C3012" s="33"/>
      <c r="D3012" s="34"/>
      <c r="E3012" s="33"/>
      <c r="F3012" s="32"/>
      <c r="G3012" s="32"/>
      <c r="H3012" s="32"/>
      <c r="I3012" s="32"/>
      <c r="J3012" s="32"/>
      <c r="K3012" s="32"/>
      <c r="L3012" s="32"/>
      <c r="M3012" s="32"/>
      <c r="N3012" s="32"/>
    </row>
    <row r="3013" spans="2:14">
      <c r="B3013" s="29"/>
      <c r="C3013" s="33"/>
      <c r="D3013" s="34"/>
      <c r="E3013" s="33"/>
      <c r="F3013" s="32"/>
      <c r="G3013" s="32"/>
      <c r="H3013" s="32"/>
      <c r="I3013" s="32"/>
      <c r="J3013" s="32"/>
      <c r="K3013" s="32"/>
      <c r="L3013" s="32"/>
      <c r="M3013" s="32"/>
      <c r="N3013" s="32"/>
    </row>
    <row r="3014" spans="2:14">
      <c r="B3014" s="29"/>
      <c r="C3014" s="33"/>
      <c r="D3014" s="34"/>
      <c r="E3014" s="33"/>
      <c r="F3014" s="32"/>
      <c r="G3014" s="32"/>
      <c r="H3014" s="32"/>
      <c r="I3014" s="32"/>
      <c r="J3014" s="32"/>
      <c r="K3014" s="32"/>
      <c r="L3014" s="32"/>
      <c r="M3014" s="32"/>
      <c r="N3014" s="32"/>
    </row>
    <row r="3015" spans="2:14">
      <c r="B3015" s="29"/>
      <c r="C3015" s="33"/>
      <c r="D3015" s="34"/>
      <c r="E3015" s="33"/>
      <c r="F3015" s="32"/>
      <c r="G3015" s="32"/>
      <c r="H3015" s="32"/>
      <c r="I3015" s="32"/>
      <c r="J3015" s="32"/>
      <c r="K3015" s="32"/>
      <c r="L3015" s="32"/>
      <c r="M3015" s="32"/>
      <c r="N3015" s="32"/>
    </row>
    <row r="3016" spans="2:14">
      <c r="B3016" s="29"/>
      <c r="C3016" s="33"/>
      <c r="D3016" s="34"/>
      <c r="E3016" s="33"/>
      <c r="F3016" s="32"/>
      <c r="G3016" s="32"/>
      <c r="H3016" s="32"/>
      <c r="I3016" s="32"/>
      <c r="J3016" s="32"/>
      <c r="K3016" s="32"/>
      <c r="L3016" s="32"/>
      <c r="M3016" s="32"/>
      <c r="N3016" s="32"/>
    </row>
    <row r="3017" spans="2:14">
      <c r="B3017" s="29"/>
      <c r="C3017" s="33"/>
      <c r="D3017" s="34"/>
      <c r="E3017" s="33"/>
      <c r="F3017" s="32"/>
      <c r="G3017" s="32"/>
      <c r="H3017" s="32"/>
      <c r="I3017" s="32"/>
      <c r="J3017" s="32"/>
      <c r="K3017" s="32"/>
      <c r="L3017" s="32"/>
      <c r="M3017" s="32"/>
      <c r="N3017" s="32"/>
    </row>
    <row r="3018" spans="2:14">
      <c r="B3018" s="29"/>
      <c r="C3018" s="33"/>
      <c r="D3018" s="34"/>
      <c r="E3018" s="33"/>
      <c r="F3018" s="32"/>
      <c r="G3018" s="32"/>
      <c r="H3018" s="32"/>
      <c r="I3018" s="32"/>
      <c r="J3018" s="32"/>
      <c r="K3018" s="32"/>
      <c r="L3018" s="32"/>
      <c r="M3018" s="32"/>
      <c r="N3018" s="32"/>
    </row>
    <row r="3019" spans="2:14">
      <c r="B3019" s="29"/>
      <c r="C3019" s="33"/>
      <c r="D3019" s="34"/>
      <c r="E3019" s="33"/>
      <c r="F3019" s="32"/>
      <c r="G3019" s="32"/>
      <c r="H3019" s="32"/>
      <c r="I3019" s="32"/>
      <c r="J3019" s="32"/>
      <c r="K3019" s="32"/>
      <c r="L3019" s="32"/>
      <c r="M3019" s="32"/>
      <c r="N3019" s="32"/>
    </row>
    <row r="3020" spans="2:14">
      <c r="B3020" s="29"/>
      <c r="C3020" s="33"/>
      <c r="D3020" s="34"/>
      <c r="E3020" s="33"/>
      <c r="F3020" s="32"/>
      <c r="G3020" s="32"/>
      <c r="H3020" s="32"/>
      <c r="I3020" s="32"/>
      <c r="J3020" s="32"/>
      <c r="K3020" s="32"/>
      <c r="L3020" s="32"/>
      <c r="M3020" s="32"/>
      <c r="N3020" s="32"/>
    </row>
    <row r="3021" spans="2:14">
      <c r="B3021" s="29"/>
      <c r="C3021" s="33"/>
      <c r="D3021" s="34"/>
      <c r="E3021" s="33"/>
      <c r="F3021" s="32"/>
      <c r="G3021" s="32"/>
      <c r="H3021" s="32"/>
      <c r="I3021" s="32"/>
      <c r="J3021" s="32"/>
      <c r="K3021" s="32"/>
      <c r="L3021" s="32"/>
      <c r="M3021" s="32"/>
      <c r="N3021" s="32"/>
    </row>
    <row r="3022" spans="2:14">
      <c r="B3022" s="29"/>
      <c r="C3022" s="33"/>
      <c r="D3022" s="34"/>
      <c r="E3022" s="33"/>
      <c r="F3022" s="32"/>
      <c r="G3022" s="32"/>
      <c r="H3022" s="32"/>
      <c r="I3022" s="32"/>
      <c r="J3022" s="32"/>
      <c r="K3022" s="32"/>
      <c r="L3022" s="32"/>
      <c r="M3022" s="32"/>
      <c r="N3022" s="32"/>
    </row>
    <row r="3023" spans="2:14">
      <c r="B3023" s="29"/>
      <c r="C3023" s="33"/>
      <c r="D3023" s="34"/>
      <c r="E3023" s="33"/>
      <c r="F3023" s="32"/>
      <c r="G3023" s="32"/>
      <c r="H3023" s="32"/>
      <c r="I3023" s="32"/>
      <c r="J3023" s="32"/>
      <c r="K3023" s="32"/>
      <c r="L3023" s="32"/>
      <c r="M3023" s="32"/>
      <c r="N3023" s="32"/>
    </row>
    <row r="3024" spans="2:14">
      <c r="B3024" s="29"/>
      <c r="C3024" s="33"/>
      <c r="D3024" s="34"/>
      <c r="E3024" s="33"/>
      <c r="F3024" s="32"/>
      <c r="G3024" s="32"/>
      <c r="H3024" s="32"/>
      <c r="I3024" s="32"/>
      <c r="J3024" s="32"/>
      <c r="K3024" s="32"/>
      <c r="L3024" s="32"/>
      <c r="M3024" s="32"/>
      <c r="N3024" s="32"/>
    </row>
    <row r="3025" spans="2:14">
      <c r="B3025" s="29"/>
      <c r="C3025" s="33"/>
      <c r="D3025" s="34"/>
      <c r="E3025" s="33"/>
      <c r="F3025" s="32"/>
      <c r="G3025" s="32"/>
      <c r="H3025" s="32"/>
      <c r="I3025" s="32"/>
      <c r="J3025" s="32"/>
      <c r="K3025" s="32"/>
      <c r="L3025" s="32"/>
      <c r="M3025" s="32"/>
      <c r="N3025" s="32"/>
    </row>
    <row r="3026" spans="2:14">
      <c r="B3026" s="29"/>
      <c r="C3026" s="33"/>
      <c r="D3026" s="34"/>
      <c r="E3026" s="33"/>
      <c r="F3026" s="32"/>
      <c r="G3026" s="32"/>
      <c r="H3026" s="32"/>
      <c r="I3026" s="32"/>
      <c r="J3026" s="32"/>
      <c r="K3026" s="32"/>
      <c r="L3026" s="32"/>
      <c r="M3026" s="32"/>
      <c r="N3026" s="32"/>
    </row>
    <row r="3027" spans="2:14">
      <c r="B3027" s="29"/>
      <c r="C3027" s="33"/>
      <c r="D3027" s="34"/>
      <c r="E3027" s="33"/>
      <c r="F3027" s="32"/>
      <c r="G3027" s="32"/>
      <c r="H3027" s="32"/>
      <c r="I3027" s="32"/>
      <c r="J3027" s="32"/>
      <c r="K3027" s="32"/>
      <c r="L3027" s="32"/>
      <c r="M3027" s="32"/>
      <c r="N3027" s="32"/>
    </row>
    <row r="3028" spans="2:14">
      <c r="B3028" s="29"/>
      <c r="C3028" s="33"/>
      <c r="D3028" s="34"/>
      <c r="E3028" s="33"/>
      <c r="F3028" s="32"/>
      <c r="G3028" s="32"/>
      <c r="H3028" s="32"/>
      <c r="I3028" s="32"/>
      <c r="J3028" s="32"/>
      <c r="K3028" s="32"/>
      <c r="L3028" s="32"/>
      <c r="M3028" s="32"/>
      <c r="N3028" s="32"/>
    </row>
    <row r="3029" spans="2:14">
      <c r="B3029" s="29"/>
      <c r="C3029" s="33"/>
      <c r="D3029" s="34"/>
      <c r="E3029" s="33"/>
      <c r="F3029" s="32"/>
      <c r="G3029" s="32"/>
      <c r="H3029" s="32"/>
      <c r="I3029" s="32"/>
      <c r="J3029" s="32"/>
      <c r="K3029" s="32"/>
      <c r="L3029" s="32"/>
      <c r="M3029" s="32"/>
      <c r="N3029" s="32"/>
    </row>
    <row r="3030" spans="2:14">
      <c r="B3030" s="29"/>
      <c r="C3030" s="33"/>
      <c r="D3030" s="34"/>
      <c r="E3030" s="33"/>
      <c r="F3030" s="32"/>
      <c r="G3030" s="32"/>
      <c r="H3030" s="32"/>
      <c r="I3030" s="32"/>
      <c r="J3030" s="32"/>
      <c r="K3030" s="32"/>
      <c r="L3030" s="32"/>
      <c r="M3030" s="32"/>
      <c r="N3030" s="32"/>
    </row>
    <row r="3031" spans="2:14">
      <c r="B3031" s="29"/>
      <c r="C3031" s="33"/>
      <c r="D3031" s="34"/>
      <c r="E3031" s="33"/>
      <c r="F3031" s="32"/>
      <c r="G3031" s="32"/>
      <c r="H3031" s="32"/>
      <c r="I3031" s="32"/>
      <c r="J3031" s="32"/>
      <c r="K3031" s="32"/>
      <c r="L3031" s="32"/>
      <c r="M3031" s="32"/>
      <c r="N3031" s="32"/>
    </row>
    <row r="3032" spans="2:14">
      <c r="B3032" s="29"/>
      <c r="C3032" s="33"/>
      <c r="D3032" s="34"/>
      <c r="E3032" s="33"/>
      <c r="F3032" s="32"/>
      <c r="G3032" s="32"/>
      <c r="H3032" s="32"/>
      <c r="I3032" s="32"/>
      <c r="J3032" s="32"/>
      <c r="K3032" s="32"/>
      <c r="L3032" s="32"/>
      <c r="M3032" s="32"/>
      <c r="N3032" s="32"/>
    </row>
    <row r="3033" spans="2:14">
      <c r="B3033" s="29"/>
      <c r="C3033" s="33"/>
      <c r="D3033" s="34"/>
      <c r="E3033" s="33"/>
      <c r="F3033" s="32"/>
      <c r="G3033" s="32"/>
      <c r="H3033" s="32"/>
      <c r="I3033" s="32"/>
      <c r="J3033" s="32"/>
      <c r="K3033" s="32"/>
      <c r="L3033" s="32"/>
      <c r="M3033" s="32"/>
      <c r="N3033" s="32"/>
    </row>
    <row r="3034" spans="2:14">
      <c r="B3034" s="29"/>
      <c r="C3034" s="33"/>
      <c r="D3034" s="34"/>
      <c r="E3034" s="33"/>
      <c r="F3034" s="32"/>
      <c r="G3034" s="32"/>
      <c r="H3034" s="32"/>
      <c r="I3034" s="32"/>
      <c r="J3034" s="32"/>
      <c r="K3034" s="32"/>
      <c r="L3034" s="32"/>
      <c r="M3034" s="32"/>
      <c r="N3034" s="32"/>
    </row>
    <row r="3035" spans="2:14">
      <c r="B3035" s="29"/>
      <c r="C3035" s="33"/>
      <c r="D3035" s="34"/>
      <c r="E3035" s="33"/>
      <c r="F3035" s="32"/>
      <c r="G3035" s="32"/>
      <c r="H3035" s="32"/>
      <c r="I3035" s="32"/>
      <c r="J3035" s="32"/>
      <c r="K3035" s="32"/>
      <c r="L3035" s="32"/>
      <c r="M3035" s="32"/>
      <c r="N3035" s="32"/>
    </row>
    <row r="3036" spans="2:14">
      <c r="B3036" s="29"/>
      <c r="C3036" s="33"/>
      <c r="D3036" s="34"/>
      <c r="E3036" s="33"/>
      <c r="F3036" s="32"/>
      <c r="G3036" s="32"/>
      <c r="H3036" s="32"/>
      <c r="I3036" s="32"/>
      <c r="J3036" s="32"/>
      <c r="K3036" s="32"/>
      <c r="L3036" s="32"/>
      <c r="M3036" s="32"/>
      <c r="N3036" s="32"/>
    </row>
    <row r="3037" spans="2:14">
      <c r="B3037" s="29"/>
      <c r="C3037" s="33"/>
      <c r="D3037" s="34"/>
      <c r="E3037" s="33"/>
      <c r="F3037" s="32"/>
      <c r="G3037" s="32"/>
      <c r="H3037" s="32"/>
      <c r="I3037" s="32"/>
      <c r="J3037" s="32"/>
      <c r="K3037" s="32"/>
      <c r="L3037" s="32"/>
      <c r="M3037" s="32"/>
      <c r="N3037" s="32"/>
    </row>
    <row r="3038" spans="2:14">
      <c r="B3038" s="29"/>
      <c r="C3038" s="33"/>
      <c r="D3038" s="34"/>
      <c r="E3038" s="33"/>
      <c r="F3038" s="32"/>
      <c r="G3038" s="32"/>
      <c r="H3038" s="32"/>
      <c r="I3038" s="32"/>
      <c r="J3038" s="32"/>
      <c r="K3038" s="32"/>
      <c r="L3038" s="32"/>
      <c r="M3038" s="32"/>
      <c r="N3038" s="32"/>
    </row>
    <row r="3039" spans="2:14">
      <c r="B3039" s="29"/>
      <c r="C3039" s="33"/>
      <c r="D3039" s="34"/>
      <c r="E3039" s="33"/>
      <c r="F3039" s="32"/>
      <c r="G3039" s="32"/>
      <c r="H3039" s="32"/>
      <c r="I3039" s="32"/>
      <c r="J3039" s="32"/>
      <c r="K3039" s="32"/>
      <c r="L3039" s="32"/>
      <c r="M3039" s="32"/>
      <c r="N3039" s="32"/>
    </row>
    <row r="3040" spans="2:14">
      <c r="B3040" s="29"/>
      <c r="C3040" s="33"/>
      <c r="D3040" s="34"/>
      <c r="E3040" s="33"/>
      <c r="F3040" s="32"/>
      <c r="G3040" s="32"/>
      <c r="H3040" s="32"/>
      <c r="I3040" s="32"/>
      <c r="J3040" s="32"/>
      <c r="K3040" s="32"/>
      <c r="L3040" s="32"/>
      <c r="M3040" s="32"/>
      <c r="N3040" s="32"/>
    </row>
    <row r="3041" spans="2:14">
      <c r="B3041" s="29"/>
      <c r="C3041" s="33"/>
      <c r="D3041" s="34"/>
      <c r="E3041" s="33"/>
      <c r="F3041" s="32"/>
      <c r="G3041" s="32"/>
      <c r="H3041" s="32"/>
      <c r="I3041" s="32"/>
      <c r="J3041" s="32"/>
      <c r="K3041" s="32"/>
      <c r="L3041" s="32"/>
      <c r="M3041" s="32"/>
      <c r="N3041" s="32"/>
    </row>
    <row r="3042" spans="2:14">
      <c r="B3042" s="29"/>
      <c r="C3042" s="33"/>
      <c r="D3042" s="34"/>
      <c r="E3042" s="33"/>
      <c r="F3042" s="32"/>
      <c r="G3042" s="32"/>
      <c r="H3042" s="32"/>
      <c r="I3042" s="32"/>
      <c r="J3042" s="32"/>
      <c r="K3042" s="32"/>
      <c r="L3042" s="32"/>
      <c r="M3042" s="32"/>
      <c r="N3042" s="32"/>
    </row>
    <row r="3043" spans="2:14">
      <c r="B3043" s="29"/>
      <c r="C3043" s="33"/>
      <c r="D3043" s="34"/>
      <c r="E3043" s="33"/>
      <c r="F3043" s="32"/>
      <c r="G3043" s="32"/>
      <c r="H3043" s="32"/>
      <c r="I3043" s="32"/>
      <c r="J3043" s="32"/>
      <c r="K3043" s="32"/>
      <c r="L3043" s="32"/>
      <c r="M3043" s="32"/>
      <c r="N3043" s="32"/>
    </row>
    <row r="3044" spans="2:14">
      <c r="B3044" s="29"/>
      <c r="C3044" s="33"/>
      <c r="D3044" s="34"/>
      <c r="E3044" s="33"/>
      <c r="F3044" s="32"/>
      <c r="G3044" s="32"/>
      <c r="H3044" s="32"/>
      <c r="I3044" s="32"/>
      <c r="J3044" s="32"/>
      <c r="K3044" s="32"/>
      <c r="L3044" s="32"/>
      <c r="M3044" s="32"/>
      <c r="N3044" s="32"/>
    </row>
    <row r="3045" spans="2:14">
      <c r="B3045" s="29"/>
      <c r="C3045" s="33"/>
      <c r="D3045" s="34"/>
      <c r="E3045" s="33"/>
      <c r="F3045" s="32"/>
      <c r="G3045" s="32"/>
      <c r="H3045" s="32"/>
      <c r="I3045" s="32"/>
      <c r="J3045" s="32"/>
      <c r="K3045" s="32"/>
      <c r="L3045" s="32"/>
      <c r="M3045" s="32"/>
      <c r="N3045" s="32"/>
    </row>
    <row r="3046" spans="2:14">
      <c r="B3046" s="29"/>
      <c r="C3046" s="33"/>
      <c r="D3046" s="34"/>
      <c r="E3046" s="33"/>
      <c r="F3046" s="32"/>
      <c r="G3046" s="32"/>
      <c r="H3046" s="32"/>
      <c r="I3046" s="32"/>
      <c r="J3046" s="32"/>
      <c r="K3046" s="32"/>
      <c r="L3046" s="32"/>
      <c r="M3046" s="32"/>
      <c r="N3046" s="32"/>
    </row>
    <row r="3047" spans="2:14">
      <c r="B3047" s="29"/>
      <c r="C3047" s="33"/>
      <c r="D3047" s="34"/>
      <c r="E3047" s="33"/>
      <c r="F3047" s="32"/>
      <c r="G3047" s="32"/>
      <c r="H3047" s="32"/>
      <c r="I3047" s="32"/>
      <c r="J3047" s="32"/>
      <c r="K3047" s="32"/>
      <c r="L3047" s="32"/>
      <c r="M3047" s="32"/>
      <c r="N3047" s="32"/>
    </row>
    <row r="3048" spans="2:14">
      <c r="B3048" s="29"/>
      <c r="C3048" s="33"/>
      <c r="D3048" s="34"/>
      <c r="E3048" s="33"/>
      <c r="F3048" s="32"/>
      <c r="G3048" s="32"/>
      <c r="H3048" s="32"/>
      <c r="I3048" s="32"/>
      <c r="J3048" s="32"/>
      <c r="K3048" s="32"/>
      <c r="L3048" s="32"/>
      <c r="M3048" s="32"/>
      <c r="N3048" s="32"/>
    </row>
    <row r="3049" spans="2:14">
      <c r="B3049" s="29"/>
      <c r="C3049" s="33"/>
      <c r="D3049" s="34"/>
      <c r="E3049" s="33"/>
      <c r="F3049" s="32"/>
      <c r="G3049" s="32"/>
      <c r="H3049" s="32"/>
      <c r="I3049" s="32"/>
      <c r="J3049" s="32"/>
      <c r="K3049" s="32"/>
      <c r="L3049" s="32"/>
      <c r="M3049" s="32"/>
      <c r="N3049" s="32"/>
    </row>
    <row r="3050" spans="2:14">
      <c r="B3050" s="29"/>
      <c r="C3050" s="33"/>
      <c r="D3050" s="34"/>
      <c r="E3050" s="33"/>
      <c r="F3050" s="32"/>
      <c r="G3050" s="32"/>
      <c r="H3050" s="32"/>
      <c r="I3050" s="32"/>
      <c r="J3050" s="32"/>
      <c r="K3050" s="32"/>
      <c r="L3050" s="32"/>
      <c r="M3050" s="32"/>
      <c r="N3050" s="32"/>
    </row>
    <row r="3051" spans="2:14">
      <c r="B3051" s="29"/>
      <c r="C3051" s="33"/>
      <c r="D3051" s="34"/>
      <c r="E3051" s="33"/>
      <c r="F3051" s="32"/>
      <c r="G3051" s="32"/>
      <c r="H3051" s="32"/>
      <c r="I3051" s="32"/>
      <c r="J3051" s="32"/>
      <c r="K3051" s="32"/>
      <c r="L3051" s="32"/>
      <c r="M3051" s="32"/>
      <c r="N3051" s="32"/>
    </row>
    <row r="3052" spans="2:14">
      <c r="B3052" s="29"/>
      <c r="C3052" s="33"/>
      <c r="D3052" s="34"/>
      <c r="E3052" s="33"/>
      <c r="F3052" s="32"/>
      <c r="G3052" s="32"/>
      <c r="H3052" s="32"/>
      <c r="I3052" s="32"/>
      <c r="J3052" s="32"/>
      <c r="K3052" s="32"/>
      <c r="L3052" s="32"/>
      <c r="M3052" s="32"/>
      <c r="N3052" s="32"/>
    </row>
    <row r="3053" spans="2:14">
      <c r="B3053" s="29"/>
      <c r="C3053" s="33"/>
      <c r="D3053" s="34"/>
      <c r="E3053" s="33"/>
      <c r="F3053" s="32"/>
      <c r="G3053" s="32"/>
      <c r="H3053" s="32"/>
      <c r="I3053" s="32"/>
      <c r="J3053" s="32"/>
      <c r="K3053" s="32"/>
      <c r="L3053" s="32"/>
      <c r="M3053" s="32"/>
      <c r="N3053" s="32"/>
    </row>
    <row r="3054" spans="2:14">
      <c r="B3054" s="29"/>
      <c r="C3054" s="33"/>
      <c r="D3054" s="34"/>
      <c r="E3054" s="33"/>
      <c r="F3054" s="32"/>
      <c r="G3054" s="32"/>
      <c r="H3054" s="32"/>
      <c r="I3054" s="32"/>
      <c r="J3054" s="32"/>
      <c r="K3054" s="32"/>
      <c r="L3054" s="32"/>
      <c r="M3054" s="32"/>
      <c r="N3054" s="32"/>
    </row>
    <row r="3055" spans="2:14">
      <c r="B3055" s="29"/>
      <c r="C3055" s="33"/>
      <c r="D3055" s="34"/>
      <c r="E3055" s="33"/>
      <c r="F3055" s="32"/>
      <c r="G3055" s="32"/>
      <c r="H3055" s="32"/>
      <c r="I3055" s="32"/>
      <c r="J3055" s="32"/>
      <c r="K3055" s="32"/>
      <c r="L3055" s="32"/>
      <c r="M3055" s="32"/>
      <c r="N3055" s="32"/>
    </row>
    <row r="3056" spans="2:14">
      <c r="B3056" s="29"/>
      <c r="C3056" s="33"/>
      <c r="D3056" s="34"/>
      <c r="E3056" s="33"/>
      <c r="F3056" s="32"/>
      <c r="G3056" s="32"/>
      <c r="H3056" s="32"/>
      <c r="I3056" s="32"/>
      <c r="J3056" s="32"/>
      <c r="K3056" s="32"/>
      <c r="L3056" s="32"/>
      <c r="M3056" s="32"/>
      <c r="N3056" s="32"/>
    </row>
    <row r="3057" spans="2:14">
      <c r="B3057" s="29"/>
      <c r="C3057" s="33"/>
      <c r="D3057" s="34"/>
      <c r="E3057" s="33"/>
      <c r="F3057" s="32"/>
      <c r="G3057" s="32"/>
      <c r="H3057" s="32"/>
      <c r="I3057" s="32"/>
      <c r="J3057" s="32"/>
      <c r="K3057" s="32"/>
      <c r="L3057" s="32"/>
      <c r="M3057" s="32"/>
      <c r="N3057" s="32"/>
    </row>
    <row r="3058" spans="2:14">
      <c r="B3058" s="29"/>
      <c r="C3058" s="33"/>
      <c r="D3058" s="34"/>
      <c r="E3058" s="33"/>
      <c r="F3058" s="32"/>
      <c r="G3058" s="32"/>
      <c r="H3058" s="32"/>
      <c r="I3058" s="32"/>
      <c r="J3058" s="32"/>
      <c r="K3058" s="32"/>
      <c r="L3058" s="32"/>
      <c r="M3058" s="32"/>
      <c r="N3058" s="32"/>
    </row>
    <row r="3059" spans="2:14">
      <c r="B3059" s="29"/>
      <c r="C3059" s="33"/>
      <c r="D3059" s="34"/>
      <c r="E3059" s="33"/>
      <c r="F3059" s="32"/>
      <c r="G3059" s="32"/>
      <c r="H3059" s="32"/>
      <c r="I3059" s="32"/>
      <c r="J3059" s="32"/>
      <c r="K3059" s="32"/>
      <c r="L3059" s="32"/>
      <c r="M3059" s="32"/>
      <c r="N3059" s="32"/>
    </row>
    <row r="3060" spans="2:14">
      <c r="B3060" s="29"/>
      <c r="C3060" s="33"/>
      <c r="D3060" s="34"/>
      <c r="E3060" s="33"/>
      <c r="F3060" s="32"/>
      <c r="G3060" s="32"/>
      <c r="H3060" s="32"/>
      <c r="I3060" s="32"/>
      <c r="J3060" s="32"/>
      <c r="K3060" s="32"/>
      <c r="L3060" s="32"/>
      <c r="M3060" s="32"/>
      <c r="N3060" s="32"/>
    </row>
    <row r="3061" spans="2:14">
      <c r="B3061" s="29"/>
      <c r="C3061" s="33"/>
      <c r="D3061" s="34"/>
      <c r="E3061" s="33"/>
      <c r="F3061" s="32"/>
      <c r="G3061" s="32"/>
      <c r="H3061" s="32"/>
      <c r="I3061" s="32"/>
      <c r="J3061" s="32"/>
      <c r="K3061" s="32"/>
      <c r="L3061" s="32"/>
      <c r="M3061" s="32"/>
      <c r="N3061" s="32"/>
    </row>
    <row r="3062" spans="2:14">
      <c r="B3062" s="29"/>
      <c r="C3062" s="33"/>
      <c r="D3062" s="34"/>
      <c r="E3062" s="33"/>
      <c r="F3062" s="32"/>
      <c r="G3062" s="32"/>
      <c r="H3062" s="32"/>
      <c r="I3062" s="32"/>
      <c r="J3062" s="32"/>
      <c r="K3062" s="32"/>
      <c r="L3062" s="32"/>
      <c r="M3062" s="32"/>
      <c r="N3062" s="32"/>
    </row>
    <row r="3063" spans="2:14">
      <c r="B3063" s="29"/>
      <c r="C3063" s="33"/>
      <c r="D3063" s="34"/>
      <c r="E3063" s="33"/>
      <c r="F3063" s="32"/>
      <c r="G3063" s="32"/>
      <c r="H3063" s="32"/>
      <c r="I3063" s="32"/>
      <c r="J3063" s="32"/>
      <c r="K3063" s="32"/>
      <c r="L3063" s="32"/>
      <c r="M3063" s="32"/>
      <c r="N3063" s="32"/>
    </row>
    <row r="3064" spans="2:14">
      <c r="B3064" s="29"/>
      <c r="C3064" s="33"/>
      <c r="D3064" s="34"/>
      <c r="E3064" s="33"/>
      <c r="F3064" s="32"/>
      <c r="G3064" s="32"/>
      <c r="H3064" s="32"/>
      <c r="I3064" s="32"/>
      <c r="J3064" s="32"/>
      <c r="K3064" s="32"/>
      <c r="L3064" s="32"/>
      <c r="M3064" s="32"/>
      <c r="N3064" s="32"/>
    </row>
    <row r="3065" spans="2:14">
      <c r="B3065" s="29"/>
      <c r="C3065" s="33"/>
      <c r="D3065" s="34"/>
      <c r="E3065" s="33"/>
      <c r="F3065" s="32"/>
      <c r="G3065" s="32"/>
      <c r="H3065" s="32"/>
      <c r="I3065" s="32"/>
      <c r="J3065" s="32"/>
      <c r="K3065" s="32"/>
      <c r="L3065" s="32"/>
      <c r="M3065" s="32"/>
      <c r="N3065" s="32"/>
    </row>
    <row r="3066" spans="2:14">
      <c r="B3066" s="29"/>
      <c r="C3066" s="33"/>
      <c r="D3066" s="34"/>
      <c r="E3066" s="33"/>
      <c r="F3066" s="32"/>
      <c r="G3066" s="32"/>
      <c r="H3066" s="32"/>
      <c r="I3066" s="32"/>
      <c r="J3066" s="32"/>
      <c r="K3066" s="32"/>
      <c r="L3066" s="32"/>
      <c r="M3066" s="32"/>
      <c r="N3066" s="32"/>
    </row>
    <row r="3067" spans="2:14">
      <c r="B3067" s="29"/>
      <c r="C3067" s="33"/>
      <c r="D3067" s="34"/>
      <c r="E3067" s="33"/>
      <c r="F3067" s="32"/>
      <c r="G3067" s="32"/>
      <c r="H3067" s="32"/>
      <c r="I3067" s="32"/>
      <c r="J3067" s="32"/>
      <c r="K3067" s="32"/>
      <c r="L3067" s="32"/>
      <c r="M3067" s="32"/>
      <c r="N3067" s="32"/>
    </row>
    <row r="3068" spans="2:14">
      <c r="B3068" s="29"/>
      <c r="C3068" s="33"/>
      <c r="D3068" s="34"/>
      <c r="E3068" s="33"/>
      <c r="F3068" s="32"/>
      <c r="G3068" s="32"/>
      <c r="H3068" s="32"/>
      <c r="I3068" s="32"/>
      <c r="J3068" s="32"/>
      <c r="K3068" s="32"/>
      <c r="L3068" s="32"/>
      <c r="M3068" s="32"/>
      <c r="N3068" s="32"/>
    </row>
    <row r="3069" spans="2:14">
      <c r="B3069" s="29"/>
      <c r="C3069" s="33"/>
      <c r="D3069" s="34"/>
      <c r="E3069" s="33"/>
      <c r="F3069" s="32"/>
      <c r="G3069" s="32"/>
      <c r="H3069" s="32"/>
      <c r="I3069" s="32"/>
      <c r="J3069" s="32"/>
      <c r="K3069" s="32"/>
      <c r="L3069" s="32"/>
      <c r="M3069" s="32"/>
      <c r="N3069" s="32"/>
    </row>
    <row r="3070" spans="2:14">
      <c r="B3070" s="29"/>
      <c r="C3070" s="33"/>
      <c r="D3070" s="34"/>
      <c r="E3070" s="33"/>
      <c r="F3070" s="32"/>
      <c r="G3070" s="32"/>
      <c r="H3070" s="32"/>
      <c r="I3070" s="32"/>
      <c r="J3070" s="32"/>
      <c r="K3070" s="32"/>
      <c r="L3070" s="32"/>
      <c r="M3070" s="32"/>
      <c r="N3070" s="32"/>
    </row>
    <row r="3071" spans="2:14">
      <c r="B3071" s="29"/>
      <c r="C3071" s="33"/>
      <c r="D3071" s="34"/>
      <c r="E3071" s="33"/>
      <c r="F3071" s="32"/>
      <c r="G3071" s="32"/>
      <c r="H3071" s="32"/>
      <c r="I3071" s="32"/>
      <c r="J3071" s="32"/>
      <c r="K3071" s="32"/>
      <c r="L3071" s="32"/>
      <c r="M3071" s="32"/>
      <c r="N3071" s="32"/>
    </row>
    <row r="3072" spans="2:14">
      <c r="B3072" s="29"/>
      <c r="C3072" s="33"/>
      <c r="D3072" s="34"/>
      <c r="E3072" s="33"/>
      <c r="F3072" s="32"/>
      <c r="G3072" s="32"/>
      <c r="H3072" s="32"/>
      <c r="I3072" s="32"/>
      <c r="J3072" s="32"/>
      <c r="K3072" s="32"/>
      <c r="L3072" s="32"/>
      <c r="M3072" s="32"/>
      <c r="N3072" s="32"/>
    </row>
    <row r="3073" spans="2:14">
      <c r="B3073" s="29"/>
      <c r="C3073" s="33"/>
      <c r="D3073" s="34"/>
      <c r="E3073" s="33"/>
      <c r="F3073" s="32"/>
      <c r="G3073" s="32"/>
      <c r="H3073" s="32"/>
      <c r="I3073" s="32"/>
      <c r="J3073" s="32"/>
      <c r="K3073" s="32"/>
      <c r="L3073" s="32"/>
      <c r="M3073" s="32"/>
      <c r="N3073" s="32"/>
    </row>
    <row r="3074" spans="2:14">
      <c r="B3074" s="29"/>
      <c r="C3074" s="33"/>
      <c r="D3074" s="34"/>
      <c r="E3074" s="33"/>
      <c r="F3074" s="32"/>
      <c r="G3074" s="32"/>
      <c r="H3074" s="32"/>
      <c r="I3074" s="32"/>
      <c r="J3074" s="32"/>
      <c r="K3074" s="32"/>
      <c r="L3074" s="32"/>
      <c r="M3074" s="32"/>
      <c r="N3074" s="32"/>
    </row>
    <row r="3075" spans="2:14">
      <c r="B3075" s="29"/>
      <c r="C3075" s="33"/>
      <c r="D3075" s="34"/>
      <c r="E3075" s="33"/>
      <c r="F3075" s="32"/>
      <c r="G3075" s="32"/>
      <c r="H3075" s="32"/>
      <c r="I3075" s="32"/>
      <c r="J3075" s="32"/>
      <c r="K3075" s="32"/>
      <c r="L3075" s="32"/>
      <c r="M3075" s="32"/>
      <c r="N3075" s="32"/>
    </row>
    <row r="3076" spans="2:14">
      <c r="B3076" s="29"/>
      <c r="C3076" s="33"/>
      <c r="D3076" s="34"/>
      <c r="E3076" s="33"/>
      <c r="F3076" s="32"/>
      <c r="G3076" s="32"/>
      <c r="H3076" s="32"/>
      <c r="I3076" s="32"/>
      <c r="J3076" s="32"/>
      <c r="K3076" s="32"/>
      <c r="L3076" s="32"/>
      <c r="M3076" s="32"/>
      <c r="N3076" s="32"/>
    </row>
    <row r="3077" spans="2:14">
      <c r="B3077" s="29"/>
      <c r="C3077" s="33"/>
      <c r="D3077" s="34"/>
      <c r="E3077" s="33"/>
      <c r="F3077" s="32"/>
      <c r="G3077" s="32"/>
      <c r="H3077" s="32"/>
      <c r="I3077" s="32"/>
      <c r="J3077" s="32"/>
      <c r="K3077" s="32"/>
      <c r="L3077" s="32"/>
      <c r="M3077" s="32"/>
      <c r="N3077" s="32"/>
    </row>
    <row r="3078" spans="2:14">
      <c r="B3078" s="29"/>
      <c r="C3078" s="33"/>
      <c r="D3078" s="34"/>
      <c r="E3078" s="33"/>
      <c r="F3078" s="32"/>
      <c r="G3078" s="32"/>
      <c r="H3078" s="32"/>
      <c r="I3078" s="32"/>
      <c r="J3078" s="32"/>
      <c r="K3078" s="32"/>
      <c r="L3078" s="32"/>
      <c r="M3078" s="32"/>
      <c r="N3078" s="32"/>
    </row>
    <row r="3079" spans="2:14">
      <c r="B3079" s="29"/>
      <c r="C3079" s="33"/>
      <c r="D3079" s="34"/>
      <c r="E3079" s="33"/>
      <c r="F3079" s="32"/>
      <c r="G3079" s="32"/>
      <c r="H3079" s="32"/>
      <c r="I3079" s="32"/>
      <c r="J3079" s="32"/>
      <c r="K3079" s="32"/>
      <c r="L3079" s="32"/>
      <c r="M3079" s="32"/>
      <c r="N3079" s="32"/>
    </row>
    <row r="3080" spans="2:14">
      <c r="B3080" s="29"/>
      <c r="C3080" s="33"/>
      <c r="D3080" s="34"/>
      <c r="E3080" s="33"/>
      <c r="F3080" s="32"/>
      <c r="G3080" s="32"/>
      <c r="H3080" s="32"/>
      <c r="I3080" s="32"/>
      <c r="J3080" s="32"/>
      <c r="K3080" s="32"/>
      <c r="L3080" s="32"/>
      <c r="M3080" s="32"/>
      <c r="N3080" s="32"/>
    </row>
    <row r="3081" spans="2:14">
      <c r="B3081" s="29"/>
      <c r="C3081" s="33"/>
      <c r="D3081" s="34"/>
      <c r="E3081" s="33"/>
      <c r="F3081" s="32"/>
      <c r="G3081" s="32"/>
      <c r="H3081" s="32"/>
      <c r="I3081" s="32"/>
      <c r="J3081" s="32"/>
      <c r="K3081" s="32"/>
      <c r="L3081" s="32"/>
      <c r="M3081" s="32"/>
      <c r="N3081" s="32"/>
    </row>
    <row r="3082" spans="2:14">
      <c r="B3082" s="29"/>
      <c r="C3082" s="33"/>
      <c r="D3082" s="34"/>
      <c r="E3082" s="33"/>
      <c r="F3082" s="32"/>
      <c r="G3082" s="32"/>
      <c r="H3082" s="32"/>
      <c r="I3082" s="32"/>
      <c r="J3082" s="32"/>
      <c r="K3082" s="32"/>
      <c r="L3082" s="32"/>
      <c r="M3082" s="32"/>
      <c r="N3082" s="32"/>
    </row>
    <row r="3083" spans="2:14">
      <c r="B3083" s="29"/>
      <c r="C3083" s="33"/>
      <c r="D3083" s="34"/>
      <c r="E3083" s="33"/>
      <c r="F3083" s="32"/>
      <c r="G3083" s="32"/>
      <c r="H3083" s="32"/>
      <c r="I3083" s="32"/>
      <c r="J3083" s="32"/>
      <c r="K3083" s="32"/>
      <c r="L3083" s="32"/>
      <c r="M3083" s="32"/>
      <c r="N3083" s="32"/>
    </row>
    <row r="3084" spans="2:14">
      <c r="B3084" s="29"/>
      <c r="C3084" s="33"/>
      <c r="D3084" s="34"/>
      <c r="E3084" s="33"/>
      <c r="F3084" s="32"/>
      <c r="G3084" s="32"/>
      <c r="H3084" s="32"/>
      <c r="I3084" s="32"/>
      <c r="J3084" s="32"/>
      <c r="K3084" s="32"/>
      <c r="L3084" s="32"/>
      <c r="M3084" s="32"/>
      <c r="N3084" s="32"/>
    </row>
    <row r="3085" spans="2:14">
      <c r="B3085" s="29"/>
      <c r="C3085" s="33"/>
      <c r="D3085" s="34"/>
      <c r="E3085" s="33"/>
      <c r="F3085" s="32"/>
      <c r="G3085" s="32"/>
      <c r="H3085" s="32"/>
      <c r="I3085" s="32"/>
      <c r="J3085" s="32"/>
      <c r="K3085" s="32"/>
      <c r="L3085" s="32"/>
      <c r="M3085" s="32"/>
      <c r="N3085" s="32"/>
    </row>
    <row r="3086" spans="2:14">
      <c r="B3086" s="29"/>
      <c r="C3086" s="33"/>
      <c r="D3086" s="34"/>
      <c r="E3086" s="33"/>
      <c r="F3086" s="32"/>
      <c r="G3086" s="32"/>
      <c r="H3086" s="32"/>
      <c r="I3086" s="32"/>
      <c r="J3086" s="32"/>
      <c r="K3086" s="32"/>
      <c r="L3086" s="32"/>
      <c r="M3086" s="32"/>
      <c r="N3086" s="32"/>
    </row>
    <row r="3087" spans="2:14">
      <c r="B3087" s="29"/>
      <c r="C3087" s="33"/>
      <c r="D3087" s="34"/>
      <c r="E3087" s="33"/>
      <c r="F3087" s="32"/>
      <c r="G3087" s="32"/>
      <c r="H3087" s="32"/>
      <c r="I3087" s="32"/>
      <c r="J3087" s="32"/>
      <c r="K3087" s="32"/>
      <c r="L3087" s="32"/>
      <c r="M3087" s="32"/>
      <c r="N3087" s="32"/>
    </row>
    <row r="3088" spans="2:14">
      <c r="B3088" s="29"/>
      <c r="C3088" s="33"/>
      <c r="D3088" s="34"/>
      <c r="E3088" s="33"/>
      <c r="F3088" s="32"/>
      <c r="G3088" s="32"/>
      <c r="H3088" s="32"/>
      <c r="I3088" s="32"/>
      <c r="J3088" s="32"/>
      <c r="K3088" s="32"/>
      <c r="L3088" s="32"/>
      <c r="M3088" s="32"/>
      <c r="N3088" s="32"/>
    </row>
    <row r="3089" spans="2:14">
      <c r="B3089" s="29"/>
      <c r="C3089" s="33"/>
      <c r="D3089" s="34"/>
      <c r="E3089" s="33"/>
      <c r="F3089" s="32"/>
      <c r="G3089" s="32"/>
      <c r="H3089" s="32"/>
      <c r="I3089" s="32"/>
      <c r="J3089" s="32"/>
      <c r="K3089" s="32"/>
      <c r="L3089" s="32"/>
      <c r="M3089" s="32"/>
      <c r="N3089" s="32"/>
    </row>
    <row r="3090" spans="2:14">
      <c r="B3090" s="29"/>
      <c r="C3090" s="33"/>
      <c r="D3090" s="34"/>
      <c r="E3090" s="33"/>
      <c r="F3090" s="32"/>
      <c r="G3090" s="32"/>
      <c r="H3090" s="32"/>
      <c r="I3090" s="32"/>
      <c r="J3090" s="32"/>
      <c r="K3090" s="32"/>
      <c r="L3090" s="32"/>
      <c r="M3090" s="32"/>
      <c r="N3090" s="32"/>
    </row>
    <row r="3091" spans="2:14">
      <c r="B3091" s="29"/>
      <c r="C3091" s="33"/>
      <c r="D3091" s="34"/>
      <c r="E3091" s="33"/>
      <c r="F3091" s="32"/>
      <c r="G3091" s="32"/>
      <c r="H3091" s="32"/>
      <c r="I3091" s="32"/>
      <c r="J3091" s="32"/>
      <c r="K3091" s="32"/>
      <c r="L3091" s="32"/>
      <c r="M3091" s="32"/>
      <c r="N3091" s="32"/>
    </row>
    <row r="3092" spans="2:14">
      <c r="B3092" s="29"/>
      <c r="C3092" s="33"/>
      <c r="D3092" s="34"/>
      <c r="E3092" s="33"/>
      <c r="F3092" s="32"/>
      <c r="G3092" s="32"/>
      <c r="H3092" s="32"/>
      <c r="I3092" s="32"/>
      <c r="J3092" s="32"/>
      <c r="K3092" s="32"/>
      <c r="L3092" s="32"/>
      <c r="M3092" s="32"/>
      <c r="N3092" s="32"/>
    </row>
    <row r="3093" spans="2:14">
      <c r="B3093" s="29"/>
      <c r="C3093" s="33"/>
      <c r="D3093" s="34"/>
      <c r="E3093" s="33"/>
      <c r="F3093" s="32"/>
      <c r="G3093" s="32"/>
      <c r="H3093" s="32"/>
      <c r="I3093" s="32"/>
      <c r="J3093" s="32"/>
      <c r="K3093" s="32"/>
      <c r="L3093" s="32"/>
      <c r="M3093" s="32"/>
      <c r="N3093" s="32"/>
    </row>
    <row r="3094" spans="2:14">
      <c r="B3094" s="29"/>
      <c r="C3094" s="33"/>
      <c r="D3094" s="34"/>
      <c r="E3094" s="33"/>
      <c r="F3094" s="32"/>
      <c r="G3094" s="32"/>
      <c r="H3094" s="32"/>
      <c r="I3094" s="32"/>
      <c r="J3094" s="32"/>
      <c r="K3094" s="32"/>
      <c r="L3094" s="32"/>
      <c r="M3094" s="32"/>
      <c r="N3094" s="32"/>
    </row>
    <row r="3095" spans="2:14">
      <c r="B3095" s="29"/>
      <c r="C3095" s="33"/>
      <c r="D3095" s="34"/>
      <c r="E3095" s="33"/>
      <c r="F3095" s="32"/>
      <c r="G3095" s="32"/>
      <c r="H3095" s="32"/>
      <c r="I3095" s="32"/>
      <c r="J3095" s="32"/>
      <c r="K3095" s="32"/>
      <c r="L3095" s="32"/>
      <c r="M3095" s="32"/>
      <c r="N3095" s="32"/>
    </row>
    <row r="3096" spans="2:14">
      <c r="B3096" s="29"/>
      <c r="C3096" s="33"/>
      <c r="D3096" s="34"/>
      <c r="E3096" s="33"/>
      <c r="F3096" s="32"/>
      <c r="G3096" s="32"/>
      <c r="H3096" s="32"/>
      <c r="I3096" s="32"/>
      <c r="J3096" s="32"/>
      <c r="K3096" s="32"/>
      <c r="L3096" s="32"/>
      <c r="M3096" s="32"/>
      <c r="N3096" s="32"/>
    </row>
    <row r="3097" spans="2:14">
      <c r="B3097" s="29"/>
      <c r="C3097" s="33"/>
      <c r="D3097" s="34"/>
      <c r="E3097" s="33"/>
      <c r="F3097" s="32"/>
      <c r="G3097" s="32"/>
      <c r="H3097" s="32"/>
      <c r="I3097" s="32"/>
      <c r="J3097" s="32"/>
      <c r="K3097" s="32"/>
      <c r="L3097" s="32"/>
      <c r="M3097" s="32"/>
      <c r="N3097" s="32"/>
    </row>
    <row r="3098" spans="2:14">
      <c r="B3098" s="29"/>
      <c r="C3098" s="33"/>
      <c r="D3098" s="34"/>
      <c r="E3098" s="33"/>
      <c r="F3098" s="32"/>
      <c r="G3098" s="32"/>
      <c r="H3098" s="32"/>
      <c r="I3098" s="32"/>
      <c r="J3098" s="32"/>
      <c r="K3098" s="32"/>
      <c r="L3098" s="32"/>
      <c r="M3098" s="32"/>
      <c r="N3098" s="32"/>
    </row>
    <row r="3099" spans="2:14">
      <c r="B3099" s="29"/>
      <c r="C3099" s="33"/>
      <c r="D3099" s="34"/>
      <c r="E3099" s="33"/>
      <c r="F3099" s="32"/>
      <c r="G3099" s="32"/>
      <c r="H3099" s="32"/>
      <c r="I3099" s="32"/>
      <c r="J3099" s="32"/>
      <c r="K3099" s="32"/>
      <c r="L3099" s="32"/>
      <c r="M3099" s="32"/>
      <c r="N3099" s="32"/>
    </row>
    <row r="3100" spans="2:14">
      <c r="B3100" s="29"/>
      <c r="C3100" s="33"/>
      <c r="D3100" s="34"/>
      <c r="E3100" s="33"/>
      <c r="F3100" s="32"/>
      <c r="G3100" s="32"/>
      <c r="H3100" s="32"/>
      <c r="I3100" s="32"/>
      <c r="J3100" s="32"/>
      <c r="K3100" s="32"/>
      <c r="L3100" s="32"/>
      <c r="M3100" s="32"/>
      <c r="N3100" s="32"/>
    </row>
    <row r="3101" spans="2:14">
      <c r="B3101" s="29"/>
      <c r="C3101" s="33"/>
      <c r="D3101" s="34"/>
      <c r="E3101" s="33"/>
      <c r="F3101" s="32"/>
      <c r="G3101" s="32"/>
      <c r="H3101" s="32"/>
      <c r="I3101" s="32"/>
      <c r="J3101" s="32"/>
      <c r="K3101" s="32"/>
      <c r="L3101" s="32"/>
      <c r="M3101" s="32"/>
      <c r="N3101" s="32"/>
    </row>
    <row r="3102" spans="2:14">
      <c r="B3102" s="29"/>
      <c r="C3102" s="33"/>
      <c r="D3102" s="34"/>
      <c r="E3102" s="33"/>
      <c r="F3102" s="32"/>
      <c r="G3102" s="32"/>
      <c r="H3102" s="32"/>
      <c r="I3102" s="32"/>
      <c r="J3102" s="32"/>
      <c r="K3102" s="32"/>
      <c r="L3102" s="32"/>
      <c r="M3102" s="32"/>
      <c r="N3102" s="32"/>
    </row>
    <row r="3103" spans="2:14">
      <c r="B3103" s="29"/>
      <c r="C3103" s="33"/>
      <c r="D3103" s="34"/>
      <c r="E3103" s="33"/>
      <c r="F3103" s="32"/>
      <c r="G3103" s="32"/>
      <c r="H3103" s="32"/>
      <c r="I3103" s="32"/>
      <c r="J3103" s="32"/>
      <c r="K3103" s="32"/>
      <c r="L3103" s="32"/>
      <c r="M3103" s="32"/>
      <c r="N3103" s="32"/>
    </row>
    <row r="3104" spans="2:14">
      <c r="B3104" s="29"/>
      <c r="C3104" s="33"/>
      <c r="D3104" s="34"/>
      <c r="E3104" s="33"/>
      <c r="F3104" s="32"/>
      <c r="G3104" s="32"/>
      <c r="H3104" s="32"/>
      <c r="I3104" s="32"/>
      <c r="J3104" s="32"/>
      <c r="K3104" s="32"/>
      <c r="L3104" s="32"/>
      <c r="M3104" s="32"/>
      <c r="N3104" s="32"/>
    </row>
    <row r="3105" spans="2:14">
      <c r="B3105" s="29"/>
      <c r="C3105" s="33"/>
      <c r="D3105" s="34"/>
      <c r="E3105" s="33"/>
      <c r="F3105" s="32"/>
      <c r="G3105" s="32"/>
      <c r="H3105" s="32"/>
      <c r="I3105" s="32"/>
      <c r="J3105" s="32"/>
      <c r="K3105" s="32"/>
      <c r="L3105" s="32"/>
      <c r="M3105" s="32"/>
      <c r="N3105" s="32"/>
    </row>
    <row r="3106" spans="2:14">
      <c r="B3106" s="29"/>
      <c r="C3106" s="33"/>
      <c r="D3106" s="34"/>
      <c r="E3106" s="33"/>
      <c r="F3106" s="32"/>
      <c r="G3106" s="32"/>
      <c r="H3106" s="32"/>
      <c r="I3106" s="32"/>
      <c r="J3106" s="32"/>
      <c r="K3106" s="32"/>
      <c r="L3106" s="32"/>
      <c r="M3106" s="32"/>
      <c r="N3106" s="32"/>
    </row>
    <row r="3107" spans="2:14">
      <c r="B3107" s="29"/>
      <c r="C3107" s="33"/>
      <c r="D3107" s="34"/>
      <c r="E3107" s="33"/>
      <c r="F3107" s="32"/>
      <c r="G3107" s="32"/>
      <c r="H3107" s="32"/>
      <c r="I3107" s="32"/>
      <c r="J3107" s="32"/>
      <c r="K3107" s="32"/>
      <c r="L3107" s="32"/>
      <c r="M3107" s="32"/>
      <c r="N3107" s="32"/>
    </row>
    <row r="3108" spans="2:14">
      <c r="B3108" s="29"/>
      <c r="C3108" s="33"/>
      <c r="D3108" s="34"/>
      <c r="E3108" s="33"/>
      <c r="F3108" s="32"/>
      <c r="G3108" s="32"/>
      <c r="H3108" s="32"/>
      <c r="I3108" s="32"/>
      <c r="J3108" s="32"/>
      <c r="K3108" s="32"/>
      <c r="L3108" s="32"/>
      <c r="M3108" s="32"/>
      <c r="N3108" s="32"/>
    </row>
    <row r="3109" spans="2:14">
      <c r="B3109" s="29"/>
      <c r="C3109" s="33"/>
      <c r="D3109" s="34"/>
      <c r="E3109" s="33"/>
      <c r="F3109" s="32"/>
      <c r="G3109" s="32"/>
      <c r="H3109" s="32"/>
      <c r="I3109" s="32"/>
      <c r="J3109" s="32"/>
      <c r="K3109" s="32"/>
      <c r="L3109" s="32"/>
      <c r="M3109" s="32"/>
      <c r="N3109" s="32"/>
    </row>
    <row r="3110" spans="2:14">
      <c r="B3110" s="29"/>
      <c r="C3110" s="33"/>
      <c r="D3110" s="34"/>
      <c r="E3110" s="33"/>
      <c r="F3110" s="32"/>
      <c r="G3110" s="32"/>
      <c r="H3110" s="32"/>
      <c r="I3110" s="32"/>
      <c r="J3110" s="32"/>
      <c r="K3110" s="32"/>
      <c r="L3110" s="32"/>
      <c r="M3110" s="32"/>
      <c r="N3110" s="32"/>
    </row>
    <row r="3111" spans="2:14">
      <c r="B3111" s="29"/>
      <c r="C3111" s="33"/>
      <c r="D3111" s="34"/>
      <c r="E3111" s="33"/>
      <c r="F3111" s="32"/>
      <c r="G3111" s="32"/>
      <c r="H3111" s="32"/>
      <c r="I3111" s="32"/>
      <c r="J3111" s="32"/>
      <c r="K3111" s="32"/>
      <c r="L3111" s="32"/>
      <c r="M3111" s="32"/>
      <c r="N3111" s="32"/>
    </row>
    <row r="3112" spans="2:14">
      <c r="B3112" s="29"/>
      <c r="C3112" s="33"/>
      <c r="D3112" s="34"/>
      <c r="E3112" s="33"/>
      <c r="F3112" s="32"/>
      <c r="G3112" s="32"/>
      <c r="H3112" s="32"/>
      <c r="I3112" s="32"/>
      <c r="J3112" s="32"/>
      <c r="K3112" s="32"/>
      <c r="L3112" s="32"/>
      <c r="M3112" s="32"/>
      <c r="N3112" s="32"/>
    </row>
    <row r="3113" spans="2:14">
      <c r="B3113" s="29"/>
      <c r="C3113" s="33"/>
      <c r="D3113" s="34"/>
      <c r="E3113" s="33"/>
      <c r="F3113" s="32"/>
      <c r="G3113" s="32"/>
      <c r="H3113" s="32"/>
      <c r="I3113" s="32"/>
      <c r="J3113" s="32"/>
      <c r="K3113" s="32"/>
      <c r="L3113" s="32"/>
      <c r="M3113" s="32"/>
      <c r="N3113" s="32"/>
    </row>
    <row r="3114" spans="2:14">
      <c r="B3114" s="29"/>
      <c r="C3114" s="33"/>
      <c r="D3114" s="34"/>
      <c r="E3114" s="33"/>
      <c r="F3114" s="32"/>
      <c r="G3114" s="32"/>
      <c r="H3114" s="32"/>
      <c r="I3114" s="32"/>
      <c r="J3114" s="32"/>
      <c r="K3114" s="32"/>
      <c r="L3114" s="32"/>
      <c r="M3114" s="32"/>
      <c r="N3114" s="32"/>
    </row>
    <row r="3115" spans="2:14">
      <c r="B3115" s="29"/>
      <c r="C3115" s="33"/>
      <c r="D3115" s="34"/>
      <c r="E3115" s="33"/>
      <c r="F3115" s="32"/>
      <c r="G3115" s="32"/>
      <c r="H3115" s="32"/>
      <c r="I3115" s="32"/>
      <c r="J3115" s="32"/>
      <c r="K3115" s="32"/>
      <c r="L3115" s="32"/>
      <c r="M3115" s="32"/>
      <c r="N3115" s="32"/>
    </row>
    <row r="3116" spans="2:14">
      <c r="B3116" s="29"/>
      <c r="C3116" s="33"/>
      <c r="D3116" s="34"/>
      <c r="E3116" s="33"/>
      <c r="F3116" s="32"/>
      <c r="G3116" s="32"/>
      <c r="H3116" s="32"/>
      <c r="I3116" s="32"/>
      <c r="J3116" s="32"/>
      <c r="K3116" s="32"/>
      <c r="L3116" s="32"/>
      <c r="M3116" s="32"/>
      <c r="N3116" s="32"/>
    </row>
    <row r="3117" spans="2:14">
      <c r="B3117" s="29"/>
      <c r="C3117" s="33"/>
      <c r="D3117" s="34"/>
      <c r="E3117" s="33"/>
      <c r="F3117" s="32"/>
      <c r="G3117" s="32"/>
      <c r="H3117" s="32"/>
      <c r="I3117" s="32"/>
      <c r="J3117" s="32"/>
      <c r="K3117" s="32"/>
      <c r="L3117" s="32"/>
      <c r="M3117" s="32"/>
      <c r="N3117" s="32"/>
    </row>
    <row r="3118" spans="2:14">
      <c r="B3118" s="29"/>
      <c r="C3118" s="33"/>
      <c r="D3118" s="34"/>
      <c r="E3118" s="33"/>
      <c r="F3118" s="32"/>
      <c r="G3118" s="32"/>
      <c r="H3118" s="32"/>
      <c r="I3118" s="32"/>
      <c r="J3118" s="32"/>
      <c r="K3118" s="32"/>
      <c r="L3118" s="32"/>
      <c r="M3118" s="32"/>
      <c r="N3118" s="32"/>
    </row>
    <row r="3119" spans="2:14">
      <c r="B3119" s="29"/>
      <c r="C3119" s="33"/>
      <c r="D3119" s="34"/>
      <c r="E3119" s="33"/>
      <c r="F3119" s="32"/>
      <c r="G3119" s="32"/>
      <c r="H3119" s="32"/>
      <c r="I3119" s="32"/>
      <c r="J3119" s="32"/>
      <c r="K3119" s="32"/>
      <c r="L3119" s="32"/>
      <c r="M3119" s="32"/>
      <c r="N3119" s="32"/>
    </row>
    <row r="3120" spans="2:14">
      <c r="B3120" s="29"/>
      <c r="C3120" s="33"/>
      <c r="D3120" s="34"/>
      <c r="E3120" s="33"/>
      <c r="F3120" s="32"/>
      <c r="G3120" s="32"/>
      <c r="H3120" s="32"/>
      <c r="I3120" s="32"/>
      <c r="J3120" s="32"/>
      <c r="K3120" s="32"/>
      <c r="L3120" s="32"/>
      <c r="M3120" s="32"/>
      <c r="N3120" s="32"/>
    </row>
    <row r="3121" spans="2:14">
      <c r="B3121" s="29"/>
      <c r="C3121" s="33"/>
      <c r="D3121" s="34"/>
      <c r="E3121" s="33"/>
      <c r="F3121" s="32"/>
      <c r="G3121" s="32"/>
      <c r="H3121" s="32"/>
      <c r="I3121" s="32"/>
      <c r="J3121" s="32"/>
      <c r="K3121" s="32"/>
      <c r="L3121" s="32"/>
      <c r="M3121" s="32"/>
      <c r="N3121" s="32"/>
    </row>
    <row r="3122" spans="2:14">
      <c r="B3122" s="29"/>
      <c r="C3122" s="33"/>
      <c r="D3122" s="34"/>
      <c r="E3122" s="33"/>
      <c r="F3122" s="32"/>
      <c r="G3122" s="32"/>
      <c r="H3122" s="32"/>
      <c r="I3122" s="32"/>
      <c r="J3122" s="32"/>
      <c r="K3122" s="32"/>
      <c r="L3122" s="32"/>
      <c r="M3122" s="32"/>
      <c r="N3122" s="32"/>
    </row>
    <row r="3123" spans="2:14">
      <c r="B3123" s="29"/>
      <c r="C3123" s="33"/>
      <c r="D3123" s="34"/>
      <c r="E3123" s="33"/>
      <c r="F3123" s="32"/>
      <c r="G3123" s="32"/>
      <c r="H3123" s="32"/>
      <c r="I3123" s="32"/>
      <c r="J3123" s="32"/>
      <c r="K3123" s="32"/>
      <c r="L3123" s="32"/>
      <c r="M3123" s="32"/>
      <c r="N3123" s="32"/>
    </row>
    <row r="3124" spans="2:14">
      <c r="B3124" s="29"/>
      <c r="C3124" s="33"/>
      <c r="D3124" s="34"/>
      <c r="E3124" s="33"/>
      <c r="F3124" s="32"/>
      <c r="G3124" s="32"/>
      <c r="H3124" s="32"/>
      <c r="I3124" s="32"/>
      <c r="J3124" s="32"/>
      <c r="K3124" s="32"/>
      <c r="L3124" s="32"/>
      <c r="M3124" s="32"/>
      <c r="N3124" s="32"/>
    </row>
    <row r="3125" spans="2:14">
      <c r="B3125" s="29"/>
      <c r="C3125" s="33"/>
      <c r="D3125" s="34"/>
      <c r="E3125" s="33"/>
      <c r="F3125" s="32"/>
      <c r="G3125" s="32"/>
      <c r="H3125" s="32"/>
      <c r="I3125" s="32"/>
      <c r="J3125" s="32"/>
      <c r="K3125" s="32"/>
      <c r="L3125" s="32"/>
      <c r="M3125" s="32"/>
      <c r="N3125" s="32"/>
    </row>
    <row r="3126" spans="2:14">
      <c r="B3126" s="29"/>
      <c r="C3126" s="33"/>
      <c r="D3126" s="34"/>
      <c r="E3126" s="33"/>
      <c r="F3126" s="32"/>
      <c r="G3126" s="32"/>
      <c r="H3126" s="32"/>
      <c r="I3126" s="32"/>
      <c r="J3126" s="32"/>
      <c r="K3126" s="32"/>
      <c r="L3126" s="32"/>
      <c r="M3126" s="32"/>
      <c r="N3126" s="32"/>
    </row>
    <row r="3127" spans="2:14">
      <c r="B3127" s="29"/>
      <c r="C3127" s="33"/>
      <c r="D3127" s="34"/>
      <c r="E3127" s="33"/>
      <c r="F3127" s="32"/>
      <c r="G3127" s="32"/>
      <c r="H3127" s="32"/>
      <c r="I3127" s="32"/>
      <c r="J3127" s="32"/>
      <c r="K3127" s="32"/>
      <c r="L3127" s="32"/>
      <c r="M3127" s="32"/>
      <c r="N3127" s="32"/>
    </row>
    <row r="3128" spans="2:14">
      <c r="B3128" s="29"/>
      <c r="C3128" s="33"/>
      <c r="D3128" s="34"/>
      <c r="E3128" s="33"/>
      <c r="F3128" s="32"/>
      <c r="G3128" s="32"/>
      <c r="H3128" s="32"/>
      <c r="I3128" s="32"/>
      <c r="J3128" s="32"/>
      <c r="K3128" s="32"/>
      <c r="L3128" s="32"/>
      <c r="M3128" s="32"/>
      <c r="N3128" s="32"/>
    </row>
    <row r="3129" spans="2:14">
      <c r="B3129" s="29"/>
      <c r="C3129" s="33"/>
      <c r="D3129" s="34"/>
      <c r="E3129" s="33"/>
      <c r="F3129" s="32"/>
      <c r="G3129" s="32"/>
      <c r="H3129" s="32"/>
      <c r="I3129" s="32"/>
      <c r="J3129" s="32"/>
      <c r="K3129" s="32"/>
      <c r="L3129" s="32"/>
      <c r="M3129" s="32"/>
      <c r="N3129" s="32"/>
    </row>
    <row r="3130" spans="2:14">
      <c r="B3130" s="29"/>
      <c r="C3130" s="33"/>
      <c r="D3130" s="34"/>
      <c r="E3130" s="33"/>
      <c r="F3130" s="32"/>
      <c r="G3130" s="32"/>
      <c r="H3130" s="32"/>
      <c r="I3130" s="32"/>
      <c r="J3130" s="32"/>
      <c r="K3130" s="32"/>
      <c r="L3130" s="32"/>
      <c r="M3130" s="32"/>
      <c r="N3130" s="32"/>
    </row>
    <row r="3131" spans="2:14">
      <c r="B3131" s="29"/>
      <c r="C3131" s="33"/>
      <c r="D3131" s="34"/>
      <c r="E3131" s="33"/>
      <c r="F3131" s="32"/>
      <c r="G3131" s="32"/>
      <c r="H3131" s="32"/>
      <c r="I3131" s="32"/>
      <c r="J3131" s="32"/>
      <c r="K3131" s="32"/>
      <c r="L3131" s="32"/>
      <c r="M3131" s="32"/>
      <c r="N3131" s="32"/>
    </row>
    <row r="3132" spans="2:14">
      <c r="B3132" s="29"/>
      <c r="C3132" s="33"/>
      <c r="D3132" s="34"/>
      <c r="E3132" s="33"/>
      <c r="F3132" s="32"/>
      <c r="G3132" s="32"/>
      <c r="H3132" s="32"/>
      <c r="I3132" s="32"/>
      <c r="J3132" s="32"/>
      <c r="K3132" s="32"/>
      <c r="L3132" s="32"/>
      <c r="M3132" s="32"/>
      <c r="N3132" s="32"/>
    </row>
    <row r="3133" spans="2:14">
      <c r="B3133" s="29"/>
      <c r="C3133" s="33"/>
      <c r="D3133" s="34"/>
      <c r="E3133" s="33"/>
      <c r="F3133" s="32"/>
      <c r="G3133" s="32"/>
      <c r="H3133" s="32"/>
      <c r="I3133" s="32"/>
      <c r="J3133" s="32"/>
      <c r="K3133" s="32"/>
      <c r="L3133" s="32"/>
      <c r="M3133" s="32"/>
      <c r="N3133" s="32"/>
    </row>
    <row r="3134" spans="2:14">
      <c r="B3134" s="29"/>
      <c r="C3134" s="33"/>
      <c r="D3134" s="34"/>
      <c r="E3134" s="33"/>
      <c r="F3134" s="32"/>
      <c r="G3134" s="32"/>
      <c r="H3134" s="32"/>
      <c r="I3134" s="32"/>
      <c r="J3134" s="32"/>
      <c r="K3134" s="32"/>
      <c r="L3134" s="32"/>
      <c r="M3134" s="32"/>
      <c r="N3134" s="32"/>
    </row>
    <row r="3135" spans="2:14">
      <c r="B3135" s="29"/>
      <c r="C3135" s="33"/>
      <c r="D3135" s="34"/>
      <c r="E3135" s="33"/>
      <c r="F3135" s="32"/>
      <c r="G3135" s="32"/>
      <c r="H3135" s="32"/>
      <c r="I3135" s="32"/>
      <c r="J3135" s="32"/>
      <c r="K3135" s="32"/>
      <c r="L3135" s="32"/>
      <c r="M3135" s="32"/>
      <c r="N3135" s="32"/>
    </row>
    <row r="3136" spans="2:14">
      <c r="B3136" s="29"/>
      <c r="C3136" s="33"/>
      <c r="D3136" s="34"/>
      <c r="E3136" s="33"/>
      <c r="F3136" s="32"/>
      <c r="G3136" s="32"/>
      <c r="H3136" s="32"/>
      <c r="I3136" s="32"/>
      <c r="J3136" s="32"/>
      <c r="K3136" s="32"/>
      <c r="L3136" s="32"/>
      <c r="M3136" s="32"/>
      <c r="N3136" s="32"/>
    </row>
    <row r="3137" spans="2:14">
      <c r="B3137" s="29"/>
      <c r="C3137" s="33"/>
      <c r="D3137" s="34"/>
      <c r="E3137" s="33"/>
      <c r="F3137" s="32"/>
      <c r="G3137" s="32"/>
      <c r="H3137" s="32"/>
      <c r="I3137" s="32"/>
      <c r="J3137" s="32"/>
      <c r="K3137" s="32"/>
      <c r="L3137" s="32"/>
      <c r="M3137" s="32"/>
      <c r="N3137" s="32"/>
    </row>
    <row r="3138" spans="2:14">
      <c r="B3138" s="29"/>
      <c r="C3138" s="33"/>
      <c r="D3138" s="34"/>
      <c r="E3138" s="33"/>
      <c r="F3138" s="32"/>
      <c r="G3138" s="32"/>
      <c r="H3138" s="32"/>
      <c r="I3138" s="32"/>
      <c r="J3138" s="32"/>
      <c r="K3138" s="32"/>
      <c r="L3138" s="32"/>
      <c r="M3138" s="32"/>
      <c r="N3138" s="32"/>
    </row>
    <row r="3139" spans="2:14">
      <c r="B3139" s="29"/>
      <c r="C3139" s="33"/>
      <c r="D3139" s="34"/>
      <c r="E3139" s="33"/>
      <c r="F3139" s="32"/>
      <c r="G3139" s="32"/>
      <c r="H3139" s="32"/>
      <c r="I3139" s="32"/>
      <c r="J3139" s="32"/>
      <c r="K3139" s="32"/>
      <c r="L3139" s="32"/>
      <c r="M3139" s="32"/>
      <c r="N3139" s="32"/>
    </row>
    <row r="3140" spans="2:14">
      <c r="B3140" s="29"/>
      <c r="C3140" s="33"/>
      <c r="D3140" s="34"/>
      <c r="E3140" s="33"/>
      <c r="F3140" s="32"/>
      <c r="G3140" s="32"/>
      <c r="H3140" s="32"/>
      <c r="I3140" s="32"/>
      <c r="J3140" s="32"/>
      <c r="K3140" s="32"/>
      <c r="L3140" s="32"/>
      <c r="M3140" s="32"/>
      <c r="N3140" s="32"/>
    </row>
    <row r="3141" spans="2:14">
      <c r="B3141" s="29"/>
      <c r="C3141" s="33"/>
      <c r="D3141" s="34"/>
      <c r="E3141" s="33"/>
      <c r="F3141" s="32"/>
      <c r="G3141" s="32"/>
      <c r="H3141" s="32"/>
      <c r="I3141" s="32"/>
      <c r="J3141" s="32"/>
      <c r="K3141" s="32"/>
      <c r="L3141" s="32"/>
      <c r="M3141" s="32"/>
      <c r="N3141" s="32"/>
    </row>
    <row r="3142" spans="2:14">
      <c r="B3142" s="29"/>
      <c r="C3142" s="33"/>
      <c r="D3142" s="34"/>
      <c r="E3142" s="33"/>
      <c r="F3142" s="32"/>
      <c r="G3142" s="32"/>
      <c r="H3142" s="32"/>
      <c r="I3142" s="32"/>
      <c r="J3142" s="32"/>
      <c r="K3142" s="32"/>
      <c r="L3142" s="32"/>
      <c r="M3142" s="32"/>
      <c r="N3142" s="32"/>
    </row>
    <row r="3143" spans="2:14">
      <c r="B3143" s="29"/>
      <c r="C3143" s="33"/>
      <c r="D3143" s="34"/>
      <c r="E3143" s="33"/>
      <c r="F3143" s="32"/>
      <c r="G3143" s="32"/>
      <c r="H3143" s="32"/>
      <c r="I3143" s="32"/>
      <c r="J3143" s="32"/>
      <c r="K3143" s="32"/>
      <c r="L3143" s="32"/>
      <c r="M3143" s="32"/>
      <c r="N3143" s="32"/>
    </row>
    <row r="3144" spans="2:14">
      <c r="B3144" s="29"/>
      <c r="C3144" s="33"/>
      <c r="D3144" s="34"/>
      <c r="E3144" s="33"/>
      <c r="F3144" s="32"/>
      <c r="G3144" s="32"/>
      <c r="H3144" s="32"/>
      <c r="I3144" s="32"/>
      <c r="J3144" s="32"/>
      <c r="K3144" s="32"/>
      <c r="L3144" s="32"/>
      <c r="M3144" s="32"/>
      <c r="N3144" s="32"/>
    </row>
    <row r="3145" spans="2:14">
      <c r="B3145" s="29"/>
      <c r="C3145" s="33"/>
      <c r="D3145" s="34"/>
      <c r="E3145" s="33"/>
      <c r="F3145" s="32"/>
      <c r="G3145" s="32"/>
      <c r="H3145" s="32"/>
      <c r="I3145" s="32"/>
      <c r="J3145" s="32"/>
      <c r="K3145" s="32"/>
      <c r="L3145" s="32"/>
      <c r="M3145" s="32"/>
      <c r="N3145" s="32"/>
    </row>
    <row r="3146" spans="2:14">
      <c r="B3146" s="29"/>
      <c r="C3146" s="33"/>
      <c r="D3146" s="34"/>
      <c r="E3146" s="33"/>
      <c r="F3146" s="32"/>
      <c r="G3146" s="32"/>
      <c r="H3146" s="32"/>
      <c r="I3146" s="32"/>
      <c r="J3146" s="32"/>
      <c r="K3146" s="32"/>
      <c r="L3146" s="32"/>
      <c r="M3146" s="32"/>
      <c r="N3146" s="32"/>
    </row>
    <row r="3147" spans="2:14">
      <c r="B3147" s="29"/>
      <c r="C3147" s="33"/>
      <c r="D3147" s="34"/>
      <c r="E3147" s="33"/>
      <c r="F3147" s="32"/>
      <c r="G3147" s="32"/>
      <c r="H3147" s="32"/>
      <c r="I3147" s="32"/>
      <c r="J3147" s="32"/>
      <c r="K3147" s="32"/>
      <c r="L3147" s="32"/>
      <c r="M3147" s="32"/>
      <c r="N3147" s="32"/>
    </row>
    <row r="3148" spans="2:14">
      <c r="B3148" s="29"/>
      <c r="C3148" s="33"/>
      <c r="D3148" s="34"/>
      <c r="E3148" s="33"/>
      <c r="F3148" s="32"/>
      <c r="G3148" s="32"/>
      <c r="H3148" s="32"/>
      <c r="I3148" s="32"/>
      <c r="J3148" s="32"/>
      <c r="K3148" s="32"/>
      <c r="L3148" s="32"/>
      <c r="M3148" s="32"/>
      <c r="N3148" s="32"/>
    </row>
    <row r="3149" spans="2:14">
      <c r="B3149" s="29"/>
      <c r="C3149" s="33"/>
      <c r="D3149" s="34"/>
      <c r="E3149" s="33"/>
      <c r="F3149" s="32"/>
      <c r="G3149" s="32"/>
      <c r="H3149" s="32"/>
      <c r="I3149" s="32"/>
      <c r="J3149" s="32"/>
      <c r="K3149" s="32"/>
      <c r="L3149" s="32"/>
      <c r="M3149" s="32"/>
      <c r="N3149" s="32"/>
    </row>
    <row r="3150" spans="2:14">
      <c r="B3150" s="29"/>
      <c r="C3150" s="33"/>
      <c r="D3150" s="34"/>
      <c r="E3150" s="33"/>
      <c r="F3150" s="32"/>
      <c r="G3150" s="32"/>
      <c r="H3150" s="32"/>
      <c r="I3150" s="32"/>
      <c r="J3150" s="32"/>
      <c r="K3150" s="32"/>
      <c r="L3150" s="32"/>
      <c r="M3150" s="32"/>
      <c r="N3150" s="32"/>
    </row>
    <row r="3151" spans="2:14">
      <c r="B3151" s="29"/>
      <c r="C3151" s="33"/>
      <c r="D3151" s="34"/>
      <c r="E3151" s="33"/>
      <c r="F3151" s="32"/>
      <c r="G3151" s="32"/>
      <c r="H3151" s="32"/>
      <c r="I3151" s="32"/>
      <c r="J3151" s="32"/>
      <c r="K3151" s="32"/>
      <c r="L3151" s="32"/>
      <c r="M3151" s="32"/>
      <c r="N3151" s="32"/>
    </row>
    <row r="3152" spans="2:14">
      <c r="B3152" s="29"/>
      <c r="C3152" s="33"/>
      <c r="D3152" s="34"/>
      <c r="E3152" s="33"/>
      <c r="F3152" s="32"/>
      <c r="G3152" s="32"/>
      <c r="H3152" s="32"/>
      <c r="I3152" s="32"/>
      <c r="J3152" s="32"/>
      <c r="K3152" s="32"/>
      <c r="L3152" s="32"/>
      <c r="M3152" s="32"/>
      <c r="N3152" s="32"/>
    </row>
    <row r="3153" spans="2:14">
      <c r="B3153" s="29"/>
      <c r="C3153" s="33"/>
      <c r="D3153" s="34"/>
      <c r="E3153" s="33"/>
      <c r="F3153" s="32"/>
      <c r="G3153" s="32"/>
      <c r="H3153" s="32"/>
      <c r="I3153" s="32"/>
      <c r="J3153" s="32"/>
      <c r="K3153" s="32"/>
      <c r="L3153" s="32"/>
      <c r="M3153" s="32"/>
      <c r="N3153" s="32"/>
    </row>
    <row r="3154" spans="2:14">
      <c r="B3154" s="29"/>
      <c r="C3154" s="33"/>
      <c r="D3154" s="34"/>
      <c r="E3154" s="33"/>
      <c r="F3154" s="32"/>
      <c r="G3154" s="32"/>
      <c r="H3154" s="32"/>
      <c r="I3154" s="32"/>
      <c r="J3154" s="32"/>
      <c r="K3154" s="32"/>
      <c r="L3154" s="32"/>
      <c r="M3154" s="32"/>
      <c r="N3154" s="32"/>
    </row>
    <row r="3155" spans="2:14">
      <c r="B3155" s="29"/>
      <c r="C3155" s="33"/>
      <c r="D3155" s="34"/>
      <c r="E3155" s="33"/>
      <c r="F3155" s="32"/>
      <c r="G3155" s="32"/>
      <c r="H3155" s="32"/>
      <c r="I3155" s="32"/>
      <c r="J3155" s="32"/>
      <c r="K3155" s="32"/>
      <c r="L3155" s="32"/>
      <c r="M3155" s="32"/>
      <c r="N3155" s="32"/>
    </row>
    <row r="3156" spans="2:14">
      <c r="B3156" s="29"/>
      <c r="C3156" s="33"/>
      <c r="D3156" s="34"/>
      <c r="E3156" s="33"/>
      <c r="F3156" s="32"/>
      <c r="G3156" s="32"/>
      <c r="H3156" s="32"/>
      <c r="I3156" s="32"/>
      <c r="J3156" s="32"/>
      <c r="K3156" s="32"/>
      <c r="L3156" s="32"/>
      <c r="M3156" s="32"/>
      <c r="N3156" s="32"/>
    </row>
    <row r="3157" spans="2:14">
      <c r="B3157" s="29"/>
      <c r="C3157" s="33"/>
      <c r="D3157" s="34"/>
      <c r="E3157" s="33"/>
      <c r="F3157" s="32"/>
      <c r="G3157" s="32"/>
      <c r="H3157" s="32"/>
      <c r="I3157" s="32"/>
      <c r="J3157" s="32"/>
      <c r="K3157" s="32"/>
      <c r="L3157" s="32"/>
      <c r="M3157" s="32"/>
      <c r="N3157" s="32"/>
    </row>
    <row r="3158" spans="2:14">
      <c r="B3158" s="29"/>
      <c r="C3158" s="33"/>
      <c r="D3158" s="34"/>
      <c r="E3158" s="33"/>
      <c r="F3158" s="32"/>
      <c r="G3158" s="32"/>
      <c r="H3158" s="32"/>
      <c r="I3158" s="32"/>
      <c r="J3158" s="32"/>
      <c r="K3158" s="32"/>
      <c r="L3158" s="32"/>
      <c r="M3158" s="32"/>
      <c r="N3158" s="32"/>
    </row>
    <row r="3159" spans="2:14">
      <c r="B3159" s="29"/>
      <c r="C3159" s="33"/>
      <c r="D3159" s="34"/>
      <c r="E3159" s="33"/>
      <c r="F3159" s="32"/>
      <c r="G3159" s="32"/>
      <c r="H3159" s="32"/>
      <c r="I3159" s="32"/>
      <c r="J3159" s="32"/>
      <c r="K3159" s="32"/>
      <c r="L3159" s="32"/>
      <c r="M3159" s="32"/>
      <c r="N3159" s="32"/>
    </row>
    <row r="3160" spans="2:14">
      <c r="B3160" s="29"/>
      <c r="C3160" s="33"/>
      <c r="D3160" s="34"/>
      <c r="E3160" s="33"/>
      <c r="F3160" s="32"/>
      <c r="G3160" s="32"/>
      <c r="H3160" s="32"/>
      <c r="I3160" s="32"/>
      <c r="J3160" s="32"/>
      <c r="K3160" s="32"/>
      <c r="L3160" s="32"/>
      <c r="M3160" s="32"/>
      <c r="N3160" s="32"/>
    </row>
    <row r="3161" spans="2:14">
      <c r="B3161" s="29"/>
      <c r="C3161" s="33"/>
      <c r="D3161" s="34"/>
      <c r="E3161" s="33"/>
      <c r="F3161" s="32"/>
      <c r="G3161" s="32"/>
      <c r="H3161" s="32"/>
      <c r="I3161" s="32"/>
      <c r="J3161" s="32"/>
      <c r="K3161" s="32"/>
      <c r="L3161" s="32"/>
      <c r="M3161" s="32"/>
      <c r="N3161" s="32"/>
    </row>
    <row r="3162" spans="2:14">
      <c r="B3162" s="29"/>
      <c r="C3162" s="33"/>
      <c r="D3162" s="34"/>
      <c r="E3162" s="33"/>
      <c r="F3162" s="32"/>
      <c r="G3162" s="32"/>
      <c r="H3162" s="32"/>
      <c r="I3162" s="32"/>
      <c r="J3162" s="32"/>
      <c r="K3162" s="32"/>
      <c r="L3162" s="32"/>
      <c r="M3162" s="32"/>
      <c r="N3162" s="32"/>
    </row>
    <row r="3163" spans="2:14">
      <c r="B3163" s="29"/>
      <c r="C3163" s="33"/>
      <c r="D3163" s="34"/>
      <c r="E3163" s="33"/>
      <c r="F3163" s="32"/>
      <c r="G3163" s="32"/>
      <c r="H3163" s="32"/>
      <c r="I3163" s="32"/>
      <c r="J3163" s="32"/>
      <c r="K3163" s="32"/>
      <c r="L3163" s="32"/>
      <c r="M3163" s="32"/>
      <c r="N3163" s="32"/>
    </row>
    <row r="3164" spans="2:14">
      <c r="B3164" s="29"/>
      <c r="C3164" s="33"/>
      <c r="D3164" s="34"/>
      <c r="E3164" s="33"/>
      <c r="F3164" s="32"/>
      <c r="G3164" s="32"/>
      <c r="H3164" s="32"/>
      <c r="I3164" s="32"/>
      <c r="J3164" s="32"/>
      <c r="K3164" s="32"/>
      <c r="L3164" s="32"/>
      <c r="M3164" s="32"/>
      <c r="N3164" s="32"/>
    </row>
    <row r="3165" spans="2:14">
      <c r="B3165" s="29"/>
      <c r="C3165" s="33"/>
      <c r="D3165" s="34"/>
      <c r="E3165" s="33"/>
      <c r="F3165" s="32"/>
      <c r="G3165" s="32"/>
      <c r="H3165" s="32"/>
      <c r="I3165" s="32"/>
      <c r="J3165" s="32"/>
      <c r="K3165" s="32"/>
      <c r="L3165" s="32"/>
      <c r="M3165" s="32"/>
      <c r="N3165" s="32"/>
    </row>
    <row r="3166" spans="2:14">
      <c r="B3166" s="29"/>
      <c r="C3166" s="33"/>
      <c r="D3166" s="34"/>
      <c r="E3166" s="33"/>
      <c r="F3166" s="32"/>
      <c r="G3166" s="32"/>
      <c r="H3166" s="32"/>
      <c r="I3166" s="32"/>
      <c r="J3166" s="32"/>
      <c r="K3166" s="32"/>
      <c r="L3166" s="32"/>
      <c r="M3166" s="32"/>
      <c r="N3166" s="32"/>
    </row>
    <row r="3167" spans="2:14">
      <c r="B3167" s="29"/>
      <c r="C3167" s="33"/>
      <c r="D3167" s="34"/>
      <c r="E3167" s="33"/>
      <c r="F3167" s="32"/>
      <c r="G3167" s="32"/>
      <c r="H3167" s="32"/>
      <c r="I3167" s="32"/>
      <c r="J3167" s="32"/>
      <c r="K3167" s="32"/>
      <c r="L3167" s="32"/>
      <c r="M3167" s="32"/>
      <c r="N3167" s="32"/>
    </row>
    <row r="3168" spans="2:14">
      <c r="B3168" s="29"/>
      <c r="C3168" s="33"/>
      <c r="D3168" s="34"/>
      <c r="E3168" s="33"/>
      <c r="F3168" s="32"/>
      <c r="G3168" s="32"/>
      <c r="H3168" s="32"/>
      <c r="I3168" s="32"/>
      <c r="J3168" s="32"/>
      <c r="K3168" s="32"/>
      <c r="L3168" s="32"/>
      <c r="M3168" s="32"/>
      <c r="N3168" s="32"/>
    </row>
    <row r="3169" spans="2:14">
      <c r="B3169" s="29"/>
      <c r="C3169" s="33"/>
      <c r="D3169" s="34"/>
      <c r="E3169" s="33"/>
      <c r="F3169" s="32"/>
      <c r="G3169" s="32"/>
      <c r="H3169" s="32"/>
      <c r="I3169" s="32"/>
      <c r="J3169" s="32"/>
      <c r="K3169" s="32"/>
      <c r="L3169" s="32"/>
      <c r="M3169" s="32"/>
      <c r="N3169" s="32"/>
    </row>
    <row r="3170" spans="2:14">
      <c r="B3170" s="29"/>
      <c r="C3170" s="33"/>
      <c r="D3170" s="34"/>
      <c r="E3170" s="33"/>
      <c r="F3170" s="32"/>
      <c r="G3170" s="32"/>
      <c r="H3170" s="32"/>
      <c r="I3170" s="32"/>
      <c r="J3170" s="32"/>
      <c r="K3170" s="32"/>
      <c r="L3170" s="32"/>
      <c r="M3170" s="32"/>
      <c r="N3170" s="32"/>
    </row>
    <row r="3171" spans="2:14">
      <c r="B3171" s="29"/>
      <c r="C3171" s="33"/>
      <c r="D3171" s="34"/>
      <c r="E3171" s="33"/>
      <c r="F3171" s="32"/>
      <c r="G3171" s="32"/>
      <c r="H3171" s="32"/>
      <c r="I3171" s="32"/>
      <c r="J3171" s="32"/>
      <c r="K3171" s="32"/>
      <c r="L3171" s="32"/>
      <c r="M3171" s="32"/>
      <c r="N3171" s="32"/>
    </row>
    <row r="3172" spans="2:14">
      <c r="B3172" s="29"/>
      <c r="C3172" s="33"/>
      <c r="D3172" s="34"/>
      <c r="E3172" s="33"/>
      <c r="F3172" s="32"/>
      <c r="G3172" s="32"/>
      <c r="H3172" s="32"/>
      <c r="I3172" s="32"/>
      <c r="J3172" s="32"/>
      <c r="K3172" s="32"/>
      <c r="L3172" s="32"/>
      <c r="M3172" s="32"/>
      <c r="N3172" s="32"/>
    </row>
    <row r="3173" spans="2:14">
      <c r="B3173" s="29"/>
      <c r="C3173" s="33"/>
      <c r="D3173" s="34"/>
      <c r="E3173" s="33"/>
      <c r="F3173" s="32"/>
      <c r="G3173" s="32"/>
      <c r="H3173" s="32"/>
      <c r="I3173" s="32"/>
      <c r="J3173" s="32"/>
      <c r="K3173" s="32"/>
      <c r="L3173" s="32"/>
      <c r="M3173" s="32"/>
      <c r="N3173" s="32"/>
    </row>
    <row r="3174" spans="2:14">
      <c r="B3174" s="29"/>
      <c r="C3174" s="33"/>
      <c r="D3174" s="34"/>
      <c r="E3174" s="33"/>
      <c r="F3174" s="32"/>
      <c r="G3174" s="32"/>
      <c r="H3174" s="32"/>
      <c r="I3174" s="32"/>
      <c r="J3174" s="32"/>
      <c r="K3174" s="32"/>
      <c r="L3174" s="32"/>
      <c r="M3174" s="32"/>
      <c r="N3174" s="32"/>
    </row>
    <row r="3175" spans="2:14">
      <c r="B3175" s="29"/>
      <c r="C3175" s="33"/>
      <c r="D3175" s="34"/>
      <c r="E3175" s="33"/>
      <c r="F3175" s="32"/>
      <c r="G3175" s="32"/>
      <c r="H3175" s="32"/>
      <c r="I3175" s="32"/>
      <c r="J3175" s="32"/>
      <c r="K3175" s="32"/>
      <c r="L3175" s="32"/>
      <c r="M3175" s="32"/>
      <c r="N3175" s="32"/>
    </row>
    <row r="3176" spans="2:14">
      <c r="B3176" s="29"/>
      <c r="C3176" s="33"/>
      <c r="D3176" s="34"/>
      <c r="E3176" s="33"/>
      <c r="F3176" s="32"/>
      <c r="G3176" s="32"/>
      <c r="H3176" s="32"/>
      <c r="I3176" s="32"/>
      <c r="J3176" s="32"/>
      <c r="K3176" s="32"/>
      <c r="L3176" s="32"/>
      <c r="M3176" s="32"/>
      <c r="N3176" s="32"/>
    </row>
    <row r="3177" spans="2:14">
      <c r="B3177" s="29"/>
      <c r="C3177" s="33"/>
      <c r="D3177" s="34"/>
      <c r="E3177" s="33"/>
      <c r="F3177" s="32"/>
      <c r="G3177" s="32"/>
      <c r="H3177" s="32"/>
      <c r="I3177" s="32"/>
      <c r="J3177" s="32"/>
      <c r="K3177" s="32"/>
      <c r="L3177" s="32"/>
      <c r="M3177" s="32"/>
      <c r="N3177" s="32"/>
    </row>
    <row r="3178" spans="2:14">
      <c r="B3178" s="29"/>
      <c r="C3178" s="33"/>
      <c r="D3178" s="34"/>
      <c r="E3178" s="33"/>
      <c r="F3178" s="32"/>
      <c r="G3178" s="32"/>
      <c r="H3178" s="32"/>
      <c r="I3178" s="32"/>
      <c r="J3178" s="32"/>
      <c r="K3178" s="32"/>
      <c r="L3178" s="32"/>
      <c r="M3178" s="32"/>
      <c r="N3178" s="32"/>
    </row>
    <row r="3179" spans="2:14">
      <c r="B3179" s="29"/>
      <c r="C3179" s="33"/>
      <c r="D3179" s="34"/>
      <c r="E3179" s="33"/>
      <c r="F3179" s="32"/>
      <c r="G3179" s="32"/>
      <c r="H3179" s="32"/>
      <c r="I3179" s="32"/>
      <c r="J3179" s="32"/>
      <c r="K3179" s="32"/>
      <c r="L3179" s="32"/>
      <c r="M3179" s="32"/>
      <c r="N3179" s="32"/>
    </row>
    <row r="3180" spans="2:14">
      <c r="B3180" s="29"/>
      <c r="C3180" s="33"/>
      <c r="D3180" s="34"/>
      <c r="E3180" s="33"/>
      <c r="F3180" s="32"/>
      <c r="G3180" s="32"/>
      <c r="H3180" s="32"/>
      <c r="I3180" s="32"/>
      <c r="J3180" s="32"/>
      <c r="K3180" s="32"/>
      <c r="L3180" s="32"/>
      <c r="M3180" s="32"/>
      <c r="N3180" s="32"/>
    </row>
    <row r="3181" spans="2:14">
      <c r="B3181" s="29"/>
      <c r="C3181" s="33"/>
      <c r="D3181" s="34"/>
      <c r="E3181" s="33"/>
      <c r="F3181" s="32"/>
      <c r="G3181" s="32"/>
      <c r="H3181" s="32"/>
      <c r="I3181" s="32"/>
      <c r="J3181" s="32"/>
      <c r="K3181" s="32"/>
      <c r="L3181" s="32"/>
      <c r="M3181" s="32"/>
      <c r="N3181" s="32"/>
    </row>
    <row r="3182" spans="2:14">
      <c r="B3182" s="29"/>
      <c r="C3182" s="33"/>
      <c r="D3182" s="34"/>
      <c r="E3182" s="33"/>
      <c r="F3182" s="32"/>
      <c r="G3182" s="32"/>
      <c r="H3182" s="32"/>
      <c r="I3182" s="32"/>
      <c r="J3182" s="32"/>
      <c r="K3182" s="32"/>
      <c r="L3182" s="32"/>
      <c r="M3182" s="32"/>
      <c r="N3182" s="32"/>
    </row>
    <row r="3183" spans="2:14">
      <c r="B3183" s="29"/>
      <c r="C3183" s="33"/>
      <c r="D3183" s="34"/>
      <c r="E3183" s="33"/>
      <c r="F3183" s="32"/>
      <c r="G3183" s="32"/>
      <c r="H3183" s="32"/>
      <c r="I3183" s="32"/>
      <c r="J3183" s="32"/>
      <c r="K3183" s="32"/>
      <c r="L3183" s="32"/>
      <c r="M3183" s="32"/>
      <c r="N3183" s="32"/>
    </row>
    <row r="3184" spans="2:14">
      <c r="B3184" s="29"/>
      <c r="C3184" s="33"/>
      <c r="D3184" s="34"/>
      <c r="E3184" s="33"/>
      <c r="F3184" s="32"/>
      <c r="G3184" s="32"/>
      <c r="H3184" s="32"/>
      <c r="I3184" s="32"/>
      <c r="J3184" s="32"/>
      <c r="K3184" s="32"/>
      <c r="L3184" s="32"/>
      <c r="M3184" s="32"/>
      <c r="N3184" s="32"/>
    </row>
    <row r="3185" spans="2:14">
      <c r="B3185" s="29"/>
      <c r="C3185" s="33"/>
      <c r="D3185" s="34"/>
      <c r="E3185" s="33"/>
      <c r="F3185" s="32"/>
      <c r="G3185" s="32"/>
      <c r="H3185" s="32"/>
      <c r="I3185" s="32"/>
      <c r="J3185" s="32"/>
      <c r="K3185" s="32"/>
      <c r="L3185" s="32"/>
      <c r="M3185" s="32"/>
      <c r="N3185" s="32"/>
    </row>
    <row r="3186" spans="2:14">
      <c r="B3186" s="29"/>
      <c r="C3186" s="33"/>
      <c r="D3186" s="34"/>
      <c r="E3186" s="33"/>
      <c r="F3186" s="32"/>
      <c r="G3186" s="32"/>
      <c r="H3186" s="32"/>
      <c r="I3186" s="32"/>
      <c r="J3186" s="32"/>
      <c r="K3186" s="32"/>
      <c r="L3186" s="32"/>
      <c r="M3186" s="32"/>
      <c r="N3186" s="32"/>
    </row>
    <row r="3187" spans="2:14">
      <c r="B3187" s="29"/>
      <c r="C3187" s="33"/>
      <c r="D3187" s="34"/>
      <c r="E3187" s="33"/>
      <c r="F3187" s="32"/>
      <c r="G3187" s="32"/>
      <c r="H3187" s="32"/>
      <c r="I3187" s="32"/>
      <c r="J3187" s="32"/>
      <c r="K3187" s="32"/>
      <c r="L3187" s="32"/>
      <c r="M3187" s="32"/>
      <c r="N3187" s="32"/>
    </row>
    <row r="3188" spans="2:14">
      <c r="B3188" s="29"/>
      <c r="C3188" s="33"/>
      <c r="D3188" s="34"/>
      <c r="E3188" s="33"/>
      <c r="F3188" s="32"/>
      <c r="G3188" s="32"/>
      <c r="H3188" s="32"/>
      <c r="I3188" s="32"/>
      <c r="J3188" s="32"/>
      <c r="K3188" s="32"/>
      <c r="L3188" s="32"/>
      <c r="M3188" s="32"/>
      <c r="N3188" s="32"/>
    </row>
    <row r="3189" spans="2:14">
      <c r="B3189" s="29"/>
      <c r="C3189" s="33"/>
      <c r="D3189" s="34"/>
      <c r="E3189" s="33"/>
      <c r="F3189" s="32"/>
      <c r="G3189" s="32"/>
      <c r="H3189" s="32"/>
      <c r="I3189" s="32"/>
      <c r="J3189" s="32"/>
      <c r="K3189" s="32"/>
      <c r="L3189" s="32"/>
      <c r="M3189" s="32"/>
      <c r="N3189" s="32"/>
    </row>
    <row r="3190" spans="2:14">
      <c r="B3190" s="29"/>
      <c r="C3190" s="33"/>
      <c r="D3190" s="34"/>
      <c r="E3190" s="33"/>
      <c r="F3190" s="32"/>
      <c r="G3190" s="32"/>
      <c r="H3190" s="32"/>
      <c r="I3190" s="32"/>
      <c r="J3190" s="32"/>
      <c r="K3190" s="32"/>
      <c r="L3190" s="32"/>
      <c r="M3190" s="32"/>
      <c r="N3190" s="32"/>
    </row>
    <row r="3191" spans="2:14">
      <c r="B3191" s="29"/>
      <c r="C3191" s="33"/>
      <c r="D3191" s="34"/>
      <c r="E3191" s="33"/>
      <c r="F3191" s="32"/>
      <c r="G3191" s="32"/>
      <c r="H3191" s="32"/>
      <c r="I3191" s="32"/>
      <c r="J3191" s="32"/>
      <c r="K3191" s="32"/>
      <c r="L3191" s="32"/>
      <c r="M3191" s="32"/>
      <c r="N3191" s="32"/>
    </row>
    <row r="3192" spans="2:14">
      <c r="B3192" s="29"/>
      <c r="C3192" s="33"/>
      <c r="D3192" s="34"/>
      <c r="E3192" s="33"/>
      <c r="F3192" s="32"/>
      <c r="G3192" s="32"/>
      <c r="H3192" s="32"/>
      <c r="I3192" s="32"/>
      <c r="J3192" s="32"/>
      <c r="K3192" s="32"/>
      <c r="L3192" s="32"/>
      <c r="M3192" s="32"/>
      <c r="N3192" s="32"/>
    </row>
    <row r="3193" spans="2:14">
      <c r="B3193" s="29"/>
      <c r="C3193" s="33"/>
      <c r="D3193" s="34"/>
      <c r="E3193" s="33"/>
      <c r="F3193" s="32"/>
      <c r="G3193" s="32"/>
      <c r="H3193" s="32"/>
      <c r="I3193" s="32"/>
      <c r="J3193" s="32"/>
      <c r="K3193" s="32"/>
      <c r="L3193" s="32"/>
      <c r="M3193" s="32"/>
      <c r="N3193" s="32"/>
    </row>
    <row r="3194" spans="2:14">
      <c r="B3194" s="29"/>
      <c r="C3194" s="33"/>
      <c r="D3194" s="34"/>
      <c r="E3194" s="33"/>
      <c r="F3194" s="32"/>
      <c r="G3194" s="32"/>
      <c r="H3194" s="32"/>
      <c r="I3194" s="32"/>
      <c r="J3194" s="32"/>
      <c r="K3194" s="32"/>
      <c r="L3194" s="32"/>
      <c r="M3194" s="32"/>
      <c r="N3194" s="32"/>
    </row>
    <row r="3195" spans="2:14">
      <c r="B3195" s="29"/>
      <c r="C3195" s="33"/>
      <c r="D3195" s="34"/>
      <c r="E3195" s="33"/>
      <c r="F3195" s="32"/>
      <c r="G3195" s="32"/>
      <c r="H3195" s="32"/>
      <c r="I3195" s="32"/>
      <c r="J3195" s="32"/>
      <c r="K3195" s="32"/>
      <c r="L3195" s="32"/>
      <c r="M3195" s="32"/>
      <c r="N3195" s="32"/>
    </row>
    <row r="3196" spans="2:14">
      <c r="B3196" s="29"/>
      <c r="C3196" s="33"/>
      <c r="D3196" s="34"/>
      <c r="E3196" s="33"/>
      <c r="F3196" s="32"/>
      <c r="G3196" s="32"/>
      <c r="H3196" s="32"/>
      <c r="I3196" s="32"/>
      <c r="J3196" s="32"/>
      <c r="K3196" s="32"/>
      <c r="L3196" s="32"/>
      <c r="M3196" s="32"/>
      <c r="N3196" s="32"/>
    </row>
    <row r="3197" spans="2:14">
      <c r="B3197" s="29"/>
      <c r="C3197" s="33"/>
      <c r="D3197" s="34"/>
      <c r="E3197" s="33"/>
      <c r="F3197" s="32"/>
      <c r="G3197" s="32"/>
      <c r="H3197" s="32"/>
      <c r="I3197" s="32"/>
      <c r="J3197" s="32"/>
      <c r="K3197" s="32"/>
      <c r="L3197" s="32"/>
      <c r="M3197" s="32"/>
      <c r="N3197" s="32"/>
    </row>
    <row r="3198" spans="2:14">
      <c r="B3198" s="29"/>
      <c r="C3198" s="33"/>
      <c r="D3198" s="34"/>
      <c r="E3198" s="33"/>
      <c r="F3198" s="32"/>
      <c r="G3198" s="32"/>
      <c r="H3198" s="32"/>
      <c r="I3198" s="32"/>
      <c r="J3198" s="32"/>
      <c r="K3198" s="32"/>
      <c r="L3198" s="32"/>
      <c r="M3198" s="32"/>
      <c r="N3198" s="32"/>
    </row>
    <row r="3199" spans="2:14">
      <c r="B3199" s="29"/>
      <c r="C3199" s="33"/>
      <c r="D3199" s="34"/>
      <c r="E3199" s="33"/>
      <c r="F3199" s="32"/>
      <c r="G3199" s="32"/>
      <c r="H3199" s="32"/>
      <c r="I3199" s="32"/>
      <c r="J3199" s="32"/>
      <c r="K3199" s="32"/>
      <c r="L3199" s="32"/>
      <c r="M3199" s="32"/>
      <c r="N3199" s="32"/>
    </row>
    <row r="3200" spans="2:14">
      <c r="B3200" s="29"/>
      <c r="C3200" s="33"/>
      <c r="D3200" s="34"/>
      <c r="E3200" s="33"/>
      <c r="F3200" s="32"/>
      <c r="G3200" s="32"/>
      <c r="H3200" s="32"/>
      <c r="I3200" s="32"/>
      <c r="J3200" s="32"/>
      <c r="K3200" s="32"/>
      <c r="L3200" s="32"/>
      <c r="M3200" s="32"/>
      <c r="N3200" s="32"/>
    </row>
    <row r="3201" spans="2:14">
      <c r="B3201" s="29"/>
      <c r="C3201" s="33"/>
      <c r="D3201" s="34"/>
      <c r="E3201" s="33"/>
      <c r="F3201" s="32"/>
      <c r="G3201" s="32"/>
      <c r="H3201" s="32"/>
      <c r="I3201" s="32"/>
      <c r="J3201" s="32"/>
      <c r="K3201" s="32"/>
      <c r="L3201" s="32"/>
      <c r="M3201" s="32"/>
      <c r="N3201" s="32"/>
    </row>
    <row r="3202" spans="2:14">
      <c r="B3202" s="29"/>
      <c r="C3202" s="33"/>
      <c r="D3202" s="34"/>
      <c r="E3202" s="33"/>
      <c r="F3202" s="32"/>
      <c r="G3202" s="32"/>
      <c r="H3202" s="32"/>
      <c r="I3202" s="32"/>
      <c r="J3202" s="32"/>
      <c r="K3202" s="32"/>
      <c r="L3202" s="32"/>
      <c r="M3202" s="32"/>
      <c r="N3202" s="32"/>
    </row>
    <row r="3203" spans="2:14">
      <c r="B3203" s="29"/>
      <c r="C3203" s="33"/>
      <c r="D3203" s="34"/>
      <c r="E3203" s="33"/>
      <c r="F3203" s="32"/>
      <c r="G3203" s="32"/>
      <c r="H3203" s="32"/>
      <c r="I3203" s="32"/>
      <c r="J3203" s="32"/>
      <c r="K3203" s="32"/>
      <c r="L3203" s="32"/>
      <c r="M3203" s="32"/>
      <c r="N3203" s="32"/>
    </row>
    <row r="3204" spans="2:14">
      <c r="B3204" s="29"/>
      <c r="C3204" s="33"/>
      <c r="D3204" s="34"/>
      <c r="E3204" s="33"/>
      <c r="F3204" s="32"/>
      <c r="G3204" s="32"/>
      <c r="H3204" s="32"/>
      <c r="I3204" s="32"/>
      <c r="J3204" s="32"/>
      <c r="K3204" s="32"/>
      <c r="L3204" s="32"/>
      <c r="M3204" s="32"/>
      <c r="N3204" s="32"/>
    </row>
    <row r="3205" spans="2:14">
      <c r="B3205" s="29"/>
      <c r="C3205" s="33"/>
      <c r="D3205" s="34"/>
      <c r="E3205" s="33"/>
      <c r="F3205" s="32"/>
      <c r="G3205" s="32"/>
      <c r="H3205" s="32"/>
      <c r="I3205" s="32"/>
      <c r="J3205" s="32"/>
      <c r="K3205" s="32"/>
      <c r="L3205" s="32"/>
      <c r="M3205" s="32"/>
      <c r="N3205" s="32"/>
    </row>
    <row r="3206" spans="2:14">
      <c r="B3206" s="29"/>
      <c r="C3206" s="33"/>
      <c r="D3206" s="34"/>
      <c r="E3206" s="33"/>
      <c r="F3206" s="32"/>
      <c r="G3206" s="32"/>
      <c r="H3206" s="32"/>
      <c r="I3206" s="32"/>
      <c r="J3206" s="32"/>
      <c r="K3206" s="32"/>
      <c r="L3206" s="32"/>
      <c r="M3206" s="32"/>
      <c r="N3206" s="32"/>
    </row>
    <row r="3207" spans="2:14">
      <c r="B3207" s="29"/>
      <c r="C3207" s="33"/>
      <c r="D3207" s="34"/>
      <c r="E3207" s="33"/>
      <c r="F3207" s="32"/>
      <c r="G3207" s="32"/>
      <c r="H3207" s="32"/>
      <c r="I3207" s="32"/>
      <c r="J3207" s="32"/>
      <c r="K3207" s="32"/>
      <c r="L3207" s="32"/>
      <c r="M3207" s="32"/>
      <c r="N3207" s="32"/>
    </row>
    <row r="3208" spans="2:14">
      <c r="B3208" s="29"/>
      <c r="C3208" s="33"/>
      <c r="D3208" s="34"/>
      <c r="E3208" s="33"/>
      <c r="F3208" s="32"/>
      <c r="G3208" s="32"/>
      <c r="H3208" s="32"/>
      <c r="I3208" s="32"/>
      <c r="J3208" s="32"/>
      <c r="K3208" s="32"/>
      <c r="L3208" s="32"/>
      <c r="M3208" s="32"/>
      <c r="N3208" s="32"/>
    </row>
    <row r="3209" spans="2:14">
      <c r="B3209" s="29"/>
      <c r="C3209" s="33"/>
      <c r="D3209" s="34"/>
      <c r="E3209" s="33"/>
      <c r="F3209" s="32"/>
      <c r="G3209" s="32"/>
      <c r="H3209" s="32"/>
      <c r="I3209" s="32"/>
      <c r="J3209" s="32"/>
      <c r="K3209" s="32"/>
      <c r="L3209" s="32"/>
      <c r="M3209" s="32"/>
      <c r="N3209" s="32"/>
    </row>
    <row r="3210" spans="2:14">
      <c r="B3210" s="29"/>
      <c r="C3210" s="33"/>
      <c r="D3210" s="34"/>
      <c r="E3210" s="33"/>
      <c r="F3210" s="32"/>
      <c r="G3210" s="32"/>
      <c r="H3210" s="32"/>
      <c r="I3210" s="32"/>
      <c r="J3210" s="32"/>
      <c r="K3210" s="32"/>
      <c r="L3210" s="32"/>
      <c r="M3210" s="32"/>
      <c r="N3210" s="32"/>
    </row>
    <row r="3211" spans="2:14">
      <c r="B3211" s="29"/>
      <c r="C3211" s="33"/>
      <c r="D3211" s="34"/>
      <c r="E3211" s="33"/>
      <c r="F3211" s="32"/>
      <c r="G3211" s="32"/>
      <c r="H3211" s="32"/>
      <c r="I3211" s="32"/>
      <c r="J3211" s="32"/>
      <c r="K3211" s="32"/>
      <c r="L3211" s="32"/>
      <c r="M3211" s="32"/>
      <c r="N3211" s="32"/>
    </row>
    <row r="3212" spans="2:14">
      <c r="B3212" s="29"/>
      <c r="C3212" s="33"/>
      <c r="D3212" s="34"/>
      <c r="E3212" s="33"/>
      <c r="F3212" s="32"/>
      <c r="G3212" s="32"/>
      <c r="H3212" s="32"/>
      <c r="I3212" s="32"/>
      <c r="J3212" s="32"/>
      <c r="K3212" s="32"/>
      <c r="L3212" s="32"/>
      <c r="M3212" s="32"/>
      <c r="N3212" s="32"/>
    </row>
    <row r="3213" spans="2:14">
      <c r="B3213" s="29"/>
      <c r="C3213" s="33"/>
      <c r="D3213" s="34"/>
      <c r="E3213" s="33"/>
      <c r="F3213" s="32"/>
      <c r="G3213" s="32"/>
      <c r="H3213" s="32"/>
      <c r="I3213" s="32"/>
      <c r="J3213" s="32"/>
      <c r="K3213" s="32"/>
      <c r="L3213" s="32"/>
      <c r="M3213" s="32"/>
      <c r="N3213" s="32"/>
    </row>
    <row r="3214" spans="2:14">
      <c r="B3214" s="29"/>
      <c r="C3214" s="33"/>
      <c r="D3214" s="34"/>
      <c r="E3214" s="33"/>
      <c r="F3214" s="32"/>
      <c r="G3214" s="32"/>
      <c r="H3214" s="32"/>
      <c r="I3214" s="32"/>
      <c r="J3214" s="32"/>
      <c r="K3214" s="32"/>
      <c r="L3214" s="32"/>
      <c r="M3214" s="32"/>
      <c r="N3214" s="32"/>
    </row>
    <row r="3215" spans="2:14">
      <c r="B3215" s="29"/>
      <c r="C3215" s="33"/>
      <c r="D3215" s="34"/>
      <c r="E3215" s="33"/>
      <c r="F3215" s="32"/>
      <c r="G3215" s="32"/>
      <c r="H3215" s="32"/>
      <c r="I3215" s="32"/>
      <c r="J3215" s="32"/>
      <c r="K3215" s="32"/>
      <c r="L3215" s="32"/>
      <c r="M3215" s="32"/>
      <c r="N3215" s="32"/>
    </row>
    <row r="3216" spans="2:14">
      <c r="B3216" s="29"/>
      <c r="C3216" s="33"/>
      <c r="D3216" s="34"/>
      <c r="E3216" s="33"/>
      <c r="F3216" s="32"/>
      <c r="G3216" s="32"/>
      <c r="H3216" s="32"/>
      <c r="I3216" s="32"/>
      <c r="J3216" s="32"/>
      <c r="K3216" s="32"/>
      <c r="L3216" s="32"/>
      <c r="M3216" s="32"/>
      <c r="N3216" s="32"/>
    </row>
    <row r="3217" spans="2:14">
      <c r="B3217" s="29"/>
      <c r="C3217" s="33"/>
      <c r="D3217" s="34"/>
      <c r="E3217" s="33"/>
      <c r="F3217" s="32"/>
      <c r="G3217" s="32"/>
      <c r="H3217" s="32"/>
      <c r="I3217" s="32"/>
      <c r="J3217" s="32"/>
      <c r="K3217" s="32"/>
      <c r="L3217" s="32"/>
      <c r="M3217" s="32"/>
      <c r="N3217" s="32"/>
    </row>
    <row r="3218" spans="2:14">
      <c r="B3218" s="29"/>
      <c r="C3218" s="33"/>
      <c r="D3218" s="34"/>
      <c r="E3218" s="33"/>
      <c r="F3218" s="32"/>
      <c r="G3218" s="32"/>
      <c r="H3218" s="32"/>
      <c r="I3218" s="32"/>
      <c r="J3218" s="32"/>
      <c r="K3218" s="32"/>
      <c r="L3218" s="32"/>
      <c r="M3218" s="32"/>
      <c r="N3218" s="32"/>
    </row>
    <row r="3219" spans="2:14">
      <c r="B3219" s="29"/>
      <c r="C3219" s="33"/>
      <c r="D3219" s="34"/>
      <c r="E3219" s="33"/>
      <c r="F3219" s="32"/>
      <c r="G3219" s="32"/>
      <c r="H3219" s="32"/>
      <c r="I3219" s="32"/>
      <c r="J3219" s="32"/>
      <c r="K3219" s="32"/>
      <c r="L3219" s="32"/>
      <c r="M3219" s="32"/>
      <c r="N3219" s="32"/>
    </row>
    <row r="3220" spans="2:14">
      <c r="B3220" s="29"/>
      <c r="C3220" s="33"/>
      <c r="D3220" s="34"/>
      <c r="E3220" s="33"/>
      <c r="F3220" s="32"/>
      <c r="G3220" s="32"/>
      <c r="H3220" s="32"/>
      <c r="I3220" s="32"/>
      <c r="J3220" s="32"/>
      <c r="K3220" s="32"/>
      <c r="L3220" s="32"/>
      <c r="M3220" s="32"/>
      <c r="N3220" s="32"/>
    </row>
    <row r="3221" spans="2:14">
      <c r="B3221" s="29"/>
      <c r="C3221" s="33"/>
      <c r="D3221" s="34"/>
      <c r="E3221" s="33"/>
      <c r="F3221" s="32"/>
      <c r="G3221" s="32"/>
      <c r="H3221" s="32"/>
      <c r="I3221" s="32"/>
      <c r="J3221" s="32"/>
      <c r="K3221" s="32"/>
      <c r="L3221" s="32"/>
      <c r="M3221" s="32"/>
      <c r="N3221" s="32"/>
    </row>
    <row r="3222" spans="2:14">
      <c r="B3222" s="29"/>
      <c r="C3222" s="33"/>
      <c r="D3222" s="34"/>
      <c r="E3222" s="33"/>
      <c r="F3222" s="32"/>
      <c r="G3222" s="32"/>
      <c r="H3222" s="32"/>
      <c r="I3222" s="32"/>
      <c r="J3222" s="32"/>
      <c r="K3222" s="32"/>
      <c r="L3222" s="32"/>
      <c r="M3222" s="32"/>
      <c r="N3222" s="32"/>
    </row>
    <row r="3223" spans="2:14">
      <c r="B3223" s="29"/>
      <c r="C3223" s="33"/>
      <c r="D3223" s="34"/>
      <c r="E3223" s="33"/>
      <c r="F3223" s="32"/>
      <c r="G3223" s="32"/>
      <c r="H3223" s="32"/>
      <c r="I3223" s="32"/>
      <c r="J3223" s="32"/>
      <c r="K3223" s="32"/>
      <c r="L3223" s="32"/>
      <c r="M3223" s="32"/>
      <c r="N3223" s="32"/>
    </row>
    <row r="3224" spans="2:14">
      <c r="B3224" s="29"/>
      <c r="C3224" s="33"/>
      <c r="D3224" s="34"/>
      <c r="E3224" s="33"/>
      <c r="F3224" s="32"/>
      <c r="G3224" s="32"/>
      <c r="H3224" s="32"/>
      <c r="I3224" s="32"/>
      <c r="J3224" s="32"/>
      <c r="K3224" s="32"/>
      <c r="L3224" s="32"/>
      <c r="M3224" s="32"/>
      <c r="N3224" s="32"/>
    </row>
    <row r="3225" spans="2:14">
      <c r="B3225" s="29"/>
      <c r="C3225" s="33"/>
      <c r="D3225" s="34"/>
      <c r="E3225" s="33"/>
      <c r="F3225" s="32"/>
      <c r="G3225" s="32"/>
      <c r="H3225" s="32"/>
      <c r="I3225" s="32"/>
      <c r="J3225" s="32"/>
      <c r="K3225" s="32"/>
      <c r="L3225" s="32"/>
      <c r="M3225" s="32"/>
      <c r="N3225" s="32"/>
    </row>
    <row r="3226" spans="2:14">
      <c r="B3226" s="29"/>
      <c r="C3226" s="33"/>
      <c r="D3226" s="34"/>
      <c r="E3226" s="33"/>
      <c r="F3226" s="32"/>
      <c r="G3226" s="32"/>
      <c r="H3226" s="32"/>
      <c r="I3226" s="32"/>
      <c r="J3226" s="32"/>
      <c r="K3226" s="32"/>
      <c r="L3226" s="32"/>
      <c r="M3226" s="32"/>
      <c r="N3226" s="32"/>
    </row>
    <row r="3227" spans="2:14">
      <c r="B3227" s="29"/>
      <c r="C3227" s="33"/>
      <c r="D3227" s="34"/>
      <c r="E3227" s="33"/>
      <c r="F3227" s="32"/>
      <c r="G3227" s="32"/>
      <c r="H3227" s="32"/>
      <c r="I3227" s="32"/>
      <c r="J3227" s="32"/>
      <c r="K3227" s="32"/>
      <c r="L3227" s="32"/>
      <c r="M3227" s="32"/>
      <c r="N3227" s="32"/>
    </row>
    <row r="3228" spans="2:14">
      <c r="B3228" s="29"/>
      <c r="C3228" s="33"/>
      <c r="D3228" s="34"/>
      <c r="E3228" s="33"/>
      <c r="F3228" s="32"/>
      <c r="G3228" s="32"/>
      <c r="H3228" s="32"/>
      <c r="I3228" s="32"/>
      <c r="J3228" s="32"/>
      <c r="K3228" s="32"/>
      <c r="L3228" s="32"/>
      <c r="M3228" s="32"/>
      <c r="N3228" s="32"/>
    </row>
    <row r="3229" spans="2:14">
      <c r="B3229" s="29"/>
      <c r="C3229" s="33"/>
      <c r="D3229" s="34"/>
      <c r="E3229" s="33"/>
      <c r="F3229" s="32"/>
      <c r="G3229" s="32"/>
      <c r="H3229" s="32"/>
      <c r="I3229" s="32"/>
      <c r="J3229" s="32"/>
      <c r="K3229" s="32"/>
      <c r="L3229" s="32"/>
      <c r="M3229" s="32"/>
      <c r="N3229" s="32"/>
    </row>
    <row r="3230" spans="2:14">
      <c r="B3230" s="29"/>
      <c r="C3230" s="33"/>
      <c r="D3230" s="34"/>
      <c r="E3230" s="33"/>
      <c r="F3230" s="32"/>
      <c r="G3230" s="32"/>
      <c r="H3230" s="32"/>
      <c r="I3230" s="32"/>
      <c r="J3230" s="32"/>
      <c r="K3230" s="32"/>
      <c r="L3230" s="32"/>
      <c r="M3230" s="32"/>
      <c r="N3230" s="32"/>
    </row>
    <row r="3231" spans="2:14">
      <c r="B3231" s="29"/>
      <c r="C3231" s="33"/>
      <c r="D3231" s="34"/>
      <c r="E3231" s="33"/>
      <c r="F3231" s="32"/>
      <c r="G3231" s="32"/>
      <c r="H3231" s="32"/>
      <c r="I3231" s="32"/>
      <c r="J3231" s="32"/>
      <c r="K3231" s="32"/>
      <c r="L3231" s="32"/>
      <c r="M3231" s="32"/>
      <c r="N3231" s="32"/>
    </row>
    <row r="3232" spans="2:14">
      <c r="B3232" s="29"/>
      <c r="C3232" s="33"/>
      <c r="D3232" s="34"/>
      <c r="E3232" s="33"/>
      <c r="F3232" s="32"/>
      <c r="G3232" s="32"/>
      <c r="H3232" s="32"/>
      <c r="I3232" s="32"/>
      <c r="J3232" s="32"/>
      <c r="K3232" s="32"/>
      <c r="L3232" s="32"/>
      <c r="M3232" s="32"/>
      <c r="N3232" s="32"/>
    </row>
    <row r="3233" spans="2:14">
      <c r="B3233" s="29"/>
      <c r="C3233" s="33"/>
      <c r="D3233" s="34"/>
      <c r="E3233" s="33"/>
      <c r="F3233" s="32"/>
      <c r="G3233" s="32"/>
      <c r="H3233" s="32"/>
      <c r="I3233" s="32"/>
      <c r="J3233" s="32"/>
      <c r="K3233" s="32"/>
      <c r="L3233" s="32"/>
      <c r="M3233" s="32"/>
      <c r="N3233" s="32"/>
    </row>
    <row r="3234" spans="2:14">
      <c r="B3234" s="29"/>
      <c r="C3234" s="33"/>
      <c r="D3234" s="34"/>
      <c r="E3234" s="33"/>
      <c r="F3234" s="32"/>
      <c r="G3234" s="32"/>
      <c r="H3234" s="32"/>
      <c r="I3234" s="32"/>
      <c r="J3234" s="32"/>
      <c r="K3234" s="32"/>
      <c r="L3234" s="32"/>
      <c r="M3234" s="32"/>
      <c r="N3234" s="32"/>
    </row>
    <row r="3235" spans="2:14">
      <c r="B3235" s="29"/>
      <c r="C3235" s="33"/>
      <c r="D3235" s="34"/>
      <c r="E3235" s="33"/>
      <c r="F3235" s="32"/>
      <c r="G3235" s="32"/>
      <c r="H3235" s="32"/>
      <c r="I3235" s="32"/>
      <c r="J3235" s="32"/>
      <c r="K3235" s="32"/>
      <c r="L3235" s="32"/>
      <c r="M3235" s="32"/>
      <c r="N3235" s="32"/>
    </row>
    <row r="3236" spans="2:14">
      <c r="B3236" s="29"/>
      <c r="C3236" s="33"/>
      <c r="D3236" s="34"/>
      <c r="E3236" s="33"/>
      <c r="F3236" s="32"/>
      <c r="G3236" s="32"/>
      <c r="H3236" s="32"/>
      <c r="I3236" s="32"/>
      <c r="J3236" s="32"/>
      <c r="K3236" s="32"/>
      <c r="L3236" s="32"/>
      <c r="M3236" s="32"/>
      <c r="N3236" s="32"/>
    </row>
    <row r="3237" spans="2:14">
      <c r="B3237" s="29"/>
      <c r="C3237" s="33"/>
      <c r="D3237" s="34"/>
      <c r="E3237" s="33"/>
      <c r="F3237" s="32"/>
      <c r="G3237" s="32"/>
      <c r="H3237" s="32"/>
      <c r="I3237" s="32"/>
      <c r="J3237" s="32"/>
      <c r="K3237" s="32"/>
      <c r="L3237" s="32"/>
      <c r="M3237" s="32"/>
      <c r="N3237" s="32"/>
    </row>
    <row r="3238" spans="2:14">
      <c r="B3238" s="29"/>
      <c r="C3238" s="33"/>
      <c r="D3238" s="34"/>
      <c r="E3238" s="33"/>
      <c r="F3238" s="32"/>
      <c r="G3238" s="32"/>
      <c r="H3238" s="32"/>
      <c r="I3238" s="32"/>
      <c r="J3238" s="32"/>
      <c r="K3238" s="32"/>
      <c r="L3238" s="32"/>
      <c r="M3238" s="32"/>
      <c r="N3238" s="32"/>
    </row>
    <row r="3239" spans="2:14">
      <c r="B3239" s="29"/>
      <c r="C3239" s="33"/>
      <c r="D3239" s="34"/>
      <c r="E3239" s="33"/>
      <c r="F3239" s="32"/>
      <c r="G3239" s="32"/>
      <c r="H3239" s="32"/>
      <c r="I3239" s="32"/>
      <c r="J3239" s="32"/>
      <c r="K3239" s="32"/>
      <c r="L3239" s="32"/>
      <c r="M3239" s="32"/>
      <c r="N3239" s="32"/>
    </row>
    <row r="3240" spans="2:14">
      <c r="B3240" s="29"/>
      <c r="C3240" s="33"/>
      <c r="D3240" s="34"/>
      <c r="E3240" s="33"/>
      <c r="F3240" s="32"/>
      <c r="G3240" s="32"/>
      <c r="H3240" s="32"/>
      <c r="I3240" s="32"/>
      <c r="J3240" s="32"/>
      <c r="K3240" s="32"/>
      <c r="L3240" s="32"/>
      <c r="M3240" s="32"/>
      <c r="N3240" s="32"/>
    </row>
    <row r="3241" spans="2:14">
      <c r="B3241" s="29"/>
      <c r="C3241" s="33"/>
      <c r="D3241" s="34"/>
      <c r="E3241" s="33"/>
      <c r="F3241" s="32"/>
      <c r="G3241" s="32"/>
      <c r="H3241" s="32"/>
      <c r="I3241" s="32"/>
      <c r="J3241" s="32"/>
      <c r="K3241" s="32"/>
      <c r="L3241" s="32"/>
      <c r="M3241" s="32"/>
      <c r="N3241" s="32"/>
    </row>
    <row r="3242" spans="2:14">
      <c r="B3242" s="29"/>
      <c r="C3242" s="33"/>
      <c r="D3242" s="34"/>
      <c r="E3242" s="33"/>
      <c r="F3242" s="32"/>
      <c r="G3242" s="32"/>
      <c r="H3242" s="32"/>
      <c r="I3242" s="32"/>
      <c r="J3242" s="32"/>
      <c r="K3242" s="32"/>
      <c r="L3242" s="32"/>
      <c r="M3242" s="32"/>
      <c r="N3242" s="32"/>
    </row>
    <row r="3243" spans="2:14">
      <c r="B3243" s="29"/>
      <c r="C3243" s="33"/>
      <c r="D3243" s="34"/>
      <c r="E3243" s="33"/>
      <c r="F3243" s="32"/>
      <c r="G3243" s="32"/>
      <c r="H3243" s="32"/>
      <c r="I3243" s="32"/>
      <c r="J3243" s="32"/>
      <c r="K3243" s="32"/>
      <c r="L3243" s="32"/>
      <c r="M3243" s="32"/>
      <c r="N3243" s="32"/>
    </row>
    <row r="3244" spans="2:14">
      <c r="B3244" s="29"/>
      <c r="C3244" s="33"/>
      <c r="D3244" s="34"/>
      <c r="E3244" s="33"/>
      <c r="F3244" s="32"/>
      <c r="G3244" s="32"/>
      <c r="H3244" s="32"/>
      <c r="I3244" s="32"/>
      <c r="J3244" s="32"/>
      <c r="K3244" s="32"/>
      <c r="L3244" s="32"/>
      <c r="M3244" s="32"/>
      <c r="N3244" s="32"/>
    </row>
    <row r="3245" spans="2:14">
      <c r="B3245" s="29"/>
      <c r="C3245" s="33"/>
      <c r="D3245" s="34"/>
      <c r="E3245" s="33"/>
      <c r="F3245" s="32"/>
      <c r="G3245" s="32"/>
      <c r="H3245" s="32"/>
      <c r="I3245" s="32"/>
      <c r="J3245" s="32"/>
      <c r="K3245" s="32"/>
      <c r="L3245" s="32"/>
      <c r="M3245" s="32"/>
      <c r="N3245" s="32"/>
    </row>
    <row r="3246" spans="2:14">
      <c r="B3246" s="29"/>
      <c r="C3246" s="33"/>
      <c r="D3246" s="34"/>
      <c r="E3246" s="33"/>
      <c r="F3246" s="32"/>
      <c r="G3246" s="32"/>
      <c r="H3246" s="32"/>
      <c r="I3246" s="32"/>
      <c r="J3246" s="32"/>
      <c r="K3246" s="32"/>
      <c r="L3246" s="32"/>
      <c r="M3246" s="32"/>
      <c r="N3246" s="32"/>
    </row>
    <row r="3247" spans="2:14">
      <c r="B3247" s="29"/>
      <c r="C3247" s="33"/>
      <c r="D3247" s="34"/>
      <c r="E3247" s="33"/>
      <c r="F3247" s="32"/>
      <c r="G3247" s="32"/>
      <c r="H3247" s="32"/>
      <c r="I3247" s="32"/>
      <c r="J3247" s="32"/>
      <c r="K3247" s="32"/>
      <c r="L3247" s="32"/>
      <c r="M3247" s="32"/>
      <c r="N3247" s="32"/>
    </row>
    <row r="3248" spans="2:14">
      <c r="B3248" s="29"/>
      <c r="C3248" s="33"/>
      <c r="D3248" s="34"/>
      <c r="E3248" s="33"/>
      <c r="F3248" s="32"/>
      <c r="G3248" s="32"/>
      <c r="H3248" s="32"/>
      <c r="I3248" s="32"/>
      <c r="J3248" s="32"/>
      <c r="K3248" s="32"/>
      <c r="L3248" s="32"/>
      <c r="M3248" s="32"/>
      <c r="N3248" s="32"/>
    </row>
    <row r="3249" spans="2:14">
      <c r="B3249" s="29"/>
      <c r="C3249" s="33"/>
      <c r="D3249" s="34"/>
      <c r="E3249" s="33"/>
      <c r="F3249" s="32"/>
      <c r="G3249" s="32"/>
      <c r="H3249" s="32"/>
      <c r="I3249" s="32"/>
      <c r="J3249" s="32"/>
      <c r="K3249" s="32"/>
      <c r="L3249" s="32"/>
      <c r="M3249" s="32"/>
      <c r="N3249" s="32"/>
    </row>
    <row r="3250" spans="2:14">
      <c r="B3250" s="29"/>
      <c r="C3250" s="33"/>
      <c r="D3250" s="34"/>
      <c r="E3250" s="33"/>
      <c r="F3250" s="32"/>
      <c r="G3250" s="32"/>
      <c r="H3250" s="32"/>
      <c r="I3250" s="32"/>
      <c r="J3250" s="32"/>
      <c r="K3250" s="32"/>
      <c r="L3250" s="32"/>
      <c r="M3250" s="32"/>
      <c r="N3250" s="32"/>
    </row>
    <row r="3251" spans="2:14">
      <c r="B3251" s="29"/>
      <c r="C3251" s="33"/>
      <c r="D3251" s="34"/>
      <c r="E3251" s="33"/>
      <c r="F3251" s="32"/>
      <c r="G3251" s="32"/>
      <c r="H3251" s="32"/>
      <c r="I3251" s="32"/>
      <c r="J3251" s="32"/>
      <c r="K3251" s="32"/>
      <c r="L3251" s="32"/>
      <c r="M3251" s="32"/>
      <c r="N3251" s="32"/>
    </row>
    <row r="3252" spans="2:14">
      <c r="B3252" s="29"/>
      <c r="C3252" s="33"/>
      <c r="D3252" s="34"/>
      <c r="E3252" s="33"/>
      <c r="F3252" s="32"/>
      <c r="G3252" s="32"/>
      <c r="H3252" s="32"/>
      <c r="I3252" s="32"/>
      <c r="J3252" s="32"/>
      <c r="K3252" s="32"/>
      <c r="L3252" s="32"/>
      <c r="M3252" s="32"/>
      <c r="N3252" s="32"/>
    </row>
    <row r="3253" spans="2:14">
      <c r="B3253" s="29"/>
      <c r="C3253" s="33"/>
      <c r="D3253" s="34"/>
      <c r="E3253" s="33"/>
      <c r="F3253" s="32"/>
      <c r="G3253" s="32"/>
      <c r="H3253" s="32"/>
      <c r="I3253" s="32"/>
      <c r="J3253" s="32"/>
      <c r="K3253" s="32"/>
      <c r="L3253" s="32"/>
      <c r="M3253" s="32"/>
      <c r="N3253" s="32"/>
    </row>
    <row r="3254" spans="2:14">
      <c r="B3254" s="29"/>
      <c r="C3254" s="33"/>
      <c r="D3254" s="34"/>
      <c r="E3254" s="33"/>
      <c r="F3254" s="32"/>
      <c r="G3254" s="32"/>
      <c r="H3254" s="32"/>
      <c r="I3254" s="32"/>
      <c r="J3254" s="32"/>
      <c r="K3254" s="32"/>
      <c r="L3254" s="32"/>
      <c r="M3254" s="32"/>
      <c r="N3254" s="32"/>
    </row>
    <row r="3255" spans="2:14">
      <c r="B3255" s="29"/>
      <c r="C3255" s="33"/>
      <c r="D3255" s="34"/>
      <c r="E3255" s="33"/>
      <c r="F3255" s="32"/>
      <c r="G3255" s="32"/>
      <c r="H3255" s="32"/>
      <c r="I3255" s="32"/>
      <c r="J3255" s="32"/>
      <c r="K3255" s="32"/>
      <c r="L3255" s="32"/>
      <c r="M3255" s="32"/>
      <c r="N3255" s="32"/>
    </row>
    <row r="3256" spans="2:14">
      <c r="B3256" s="29"/>
      <c r="C3256" s="33"/>
      <c r="D3256" s="34"/>
      <c r="E3256" s="33"/>
      <c r="F3256" s="32"/>
      <c r="G3256" s="32"/>
      <c r="H3256" s="32"/>
      <c r="I3256" s="32"/>
      <c r="J3256" s="32"/>
      <c r="K3256" s="32"/>
      <c r="L3256" s="32"/>
      <c r="M3256" s="32"/>
      <c r="N3256" s="32"/>
    </row>
    <row r="3257" spans="2:14">
      <c r="B3257" s="29"/>
      <c r="C3257" s="33"/>
      <c r="D3257" s="34"/>
      <c r="E3257" s="33"/>
      <c r="F3257" s="32"/>
      <c r="G3257" s="32"/>
      <c r="H3257" s="32"/>
      <c r="I3257" s="32"/>
      <c r="J3257" s="32"/>
      <c r="K3257" s="32"/>
      <c r="L3257" s="32"/>
      <c r="M3257" s="32"/>
      <c r="N3257" s="32"/>
    </row>
    <row r="3258" spans="2:14">
      <c r="B3258" s="29"/>
      <c r="C3258" s="33"/>
      <c r="D3258" s="34"/>
      <c r="E3258" s="33"/>
      <c r="F3258" s="32"/>
      <c r="G3258" s="32"/>
      <c r="H3258" s="32"/>
      <c r="I3258" s="32"/>
      <c r="J3258" s="32"/>
      <c r="K3258" s="32"/>
      <c r="L3258" s="32"/>
      <c r="M3258" s="32"/>
      <c r="N3258" s="32"/>
    </row>
    <row r="3259" spans="2:14">
      <c r="B3259" s="29"/>
      <c r="C3259" s="33"/>
      <c r="D3259" s="34"/>
      <c r="E3259" s="33"/>
      <c r="F3259" s="32"/>
      <c r="G3259" s="32"/>
      <c r="H3259" s="32"/>
      <c r="I3259" s="32"/>
      <c r="J3259" s="32"/>
      <c r="K3259" s="32"/>
      <c r="L3259" s="32"/>
      <c r="M3259" s="32"/>
      <c r="N3259" s="32"/>
    </row>
    <row r="3260" spans="2:14">
      <c r="B3260" s="29"/>
      <c r="C3260" s="33"/>
      <c r="D3260" s="34"/>
      <c r="E3260" s="33"/>
      <c r="F3260" s="32"/>
      <c r="G3260" s="32"/>
      <c r="H3260" s="32"/>
      <c r="I3260" s="32"/>
      <c r="J3260" s="32"/>
      <c r="K3260" s="32"/>
      <c r="L3260" s="32"/>
      <c r="M3260" s="32"/>
      <c r="N3260" s="32"/>
    </row>
    <row r="3261" spans="2:14">
      <c r="B3261" s="29"/>
      <c r="C3261" s="33"/>
      <c r="D3261" s="34"/>
      <c r="E3261" s="33"/>
      <c r="F3261" s="32"/>
      <c r="G3261" s="32"/>
      <c r="H3261" s="32"/>
      <c r="I3261" s="32"/>
      <c r="J3261" s="32"/>
      <c r="K3261" s="32"/>
      <c r="L3261" s="32"/>
      <c r="M3261" s="32"/>
      <c r="N3261" s="32"/>
    </row>
    <row r="3262" spans="2:14">
      <c r="B3262" s="29"/>
      <c r="C3262" s="33"/>
      <c r="D3262" s="34"/>
      <c r="E3262" s="33"/>
      <c r="F3262" s="32"/>
      <c r="G3262" s="32"/>
      <c r="H3262" s="32"/>
      <c r="I3262" s="32"/>
      <c r="J3262" s="32"/>
      <c r="K3262" s="32"/>
      <c r="L3262" s="32"/>
      <c r="M3262" s="32"/>
      <c r="N3262" s="32"/>
    </row>
    <row r="3263" spans="2:14">
      <c r="B3263" s="29"/>
      <c r="C3263" s="33"/>
      <c r="D3263" s="34"/>
      <c r="E3263" s="33"/>
      <c r="F3263" s="32"/>
      <c r="G3263" s="32"/>
      <c r="H3263" s="32"/>
      <c r="I3263" s="32"/>
      <c r="J3263" s="32"/>
      <c r="K3263" s="32"/>
      <c r="L3263" s="32"/>
      <c r="M3263" s="32"/>
      <c r="N3263" s="32"/>
    </row>
    <row r="3264" spans="2:14">
      <c r="B3264" s="29"/>
      <c r="C3264" s="33"/>
      <c r="D3264" s="34"/>
      <c r="E3264" s="33"/>
      <c r="F3264" s="32"/>
      <c r="G3264" s="32"/>
      <c r="H3264" s="32"/>
      <c r="I3264" s="32"/>
      <c r="J3264" s="32"/>
      <c r="K3264" s="32"/>
      <c r="L3264" s="32"/>
      <c r="M3264" s="32"/>
      <c r="N3264" s="32"/>
    </row>
    <row r="3265" spans="2:14">
      <c r="B3265" s="29"/>
      <c r="C3265" s="33"/>
      <c r="D3265" s="34"/>
      <c r="E3265" s="33"/>
      <c r="F3265" s="32"/>
      <c r="G3265" s="32"/>
      <c r="H3265" s="32"/>
      <c r="I3265" s="32"/>
      <c r="J3265" s="32"/>
      <c r="K3265" s="32"/>
      <c r="L3265" s="32"/>
      <c r="M3265" s="32"/>
      <c r="N3265" s="32"/>
    </row>
    <row r="3266" spans="2:14">
      <c r="B3266" s="29"/>
      <c r="C3266" s="33"/>
      <c r="D3266" s="34"/>
      <c r="E3266" s="33"/>
      <c r="F3266" s="32"/>
      <c r="G3266" s="32"/>
      <c r="H3266" s="32"/>
      <c r="I3266" s="32"/>
      <c r="J3266" s="32"/>
      <c r="K3266" s="32"/>
      <c r="L3266" s="32"/>
      <c r="M3266" s="32"/>
      <c r="N3266" s="32"/>
    </row>
    <row r="3267" spans="2:14">
      <c r="B3267" s="29"/>
      <c r="C3267" s="33"/>
      <c r="D3267" s="34"/>
      <c r="E3267" s="33"/>
      <c r="F3267" s="32"/>
      <c r="G3267" s="32"/>
      <c r="H3267" s="32"/>
      <c r="I3267" s="32"/>
      <c r="J3267" s="32"/>
      <c r="K3267" s="32"/>
      <c r="L3267" s="32"/>
      <c r="M3267" s="32"/>
      <c r="N3267" s="32"/>
    </row>
    <row r="3268" spans="2:14">
      <c r="B3268" s="29"/>
      <c r="C3268" s="33"/>
      <c r="D3268" s="34"/>
      <c r="E3268" s="33"/>
      <c r="F3268" s="32"/>
      <c r="G3268" s="32"/>
      <c r="H3268" s="32"/>
      <c r="I3268" s="32"/>
      <c r="J3268" s="32"/>
      <c r="K3268" s="32"/>
      <c r="L3268" s="32"/>
      <c r="M3268" s="32"/>
      <c r="N3268" s="32"/>
    </row>
    <row r="3269" spans="2:14">
      <c r="B3269" s="29"/>
      <c r="C3269" s="33"/>
      <c r="D3269" s="34"/>
      <c r="E3269" s="33"/>
      <c r="F3269" s="32"/>
      <c r="G3269" s="32"/>
      <c r="H3269" s="32"/>
      <c r="I3269" s="32"/>
      <c r="J3269" s="32"/>
      <c r="K3269" s="32"/>
      <c r="L3269" s="32"/>
      <c r="M3269" s="32"/>
      <c r="N3269" s="32"/>
    </row>
    <row r="3270" spans="2:14">
      <c r="B3270" s="29"/>
      <c r="C3270" s="33"/>
      <c r="D3270" s="34"/>
      <c r="E3270" s="33"/>
      <c r="F3270" s="32"/>
      <c r="G3270" s="32"/>
      <c r="H3270" s="32"/>
      <c r="I3270" s="32"/>
      <c r="J3270" s="32"/>
      <c r="K3270" s="32"/>
      <c r="L3270" s="32"/>
      <c r="M3270" s="32"/>
      <c r="N3270" s="32"/>
    </row>
    <row r="3271" spans="2:14">
      <c r="B3271" s="29"/>
      <c r="C3271" s="33"/>
      <c r="D3271" s="34"/>
      <c r="E3271" s="33"/>
      <c r="F3271" s="32"/>
      <c r="G3271" s="32"/>
      <c r="H3271" s="32"/>
      <c r="I3271" s="32"/>
      <c r="J3271" s="32"/>
      <c r="K3271" s="32"/>
      <c r="L3271" s="32"/>
      <c r="M3271" s="32"/>
      <c r="N3271" s="32"/>
    </row>
    <row r="3272" spans="2:14">
      <c r="B3272" s="29"/>
      <c r="C3272" s="33"/>
      <c r="D3272" s="34"/>
      <c r="E3272" s="33"/>
      <c r="F3272" s="32"/>
      <c r="G3272" s="32"/>
      <c r="H3272" s="32"/>
      <c r="I3272" s="32"/>
      <c r="J3272" s="32"/>
      <c r="K3272" s="32"/>
      <c r="L3272" s="32"/>
      <c r="M3272" s="32"/>
      <c r="N3272" s="32"/>
    </row>
    <row r="3273" spans="2:14">
      <c r="B3273" s="29"/>
      <c r="C3273" s="33"/>
      <c r="D3273" s="34"/>
      <c r="E3273" s="33"/>
      <c r="F3273" s="32"/>
      <c r="G3273" s="32"/>
      <c r="H3273" s="32"/>
      <c r="I3273" s="32"/>
      <c r="J3273" s="32"/>
      <c r="K3273" s="32"/>
      <c r="L3273" s="32"/>
      <c r="M3273" s="32"/>
      <c r="N3273" s="32"/>
    </row>
    <row r="3274" spans="2:14">
      <c r="B3274" s="29"/>
      <c r="C3274" s="33"/>
      <c r="D3274" s="34"/>
      <c r="E3274" s="33"/>
      <c r="F3274" s="32"/>
      <c r="G3274" s="32"/>
      <c r="H3274" s="32"/>
      <c r="I3274" s="32"/>
      <c r="J3274" s="32"/>
      <c r="K3274" s="32"/>
      <c r="L3274" s="32"/>
      <c r="M3274" s="32"/>
      <c r="N3274" s="32"/>
    </row>
    <row r="3275" spans="2:14">
      <c r="B3275" s="29"/>
      <c r="C3275" s="33"/>
      <c r="D3275" s="34"/>
      <c r="E3275" s="33"/>
      <c r="F3275" s="32"/>
      <c r="G3275" s="32"/>
      <c r="H3275" s="32"/>
      <c r="I3275" s="32"/>
      <c r="J3275" s="32"/>
      <c r="K3275" s="32"/>
      <c r="L3275" s="32"/>
      <c r="M3275" s="32"/>
      <c r="N3275" s="32"/>
    </row>
    <row r="3276" spans="2:14">
      <c r="B3276" s="29"/>
      <c r="C3276" s="33"/>
      <c r="D3276" s="34"/>
      <c r="E3276" s="33"/>
      <c r="F3276" s="32"/>
      <c r="G3276" s="32"/>
      <c r="H3276" s="32"/>
      <c r="I3276" s="32"/>
      <c r="J3276" s="32"/>
      <c r="K3276" s="32"/>
      <c r="L3276" s="32"/>
      <c r="M3276" s="32"/>
      <c r="N3276" s="32"/>
    </row>
    <row r="3277" spans="2:14">
      <c r="B3277" s="29"/>
      <c r="C3277" s="33"/>
      <c r="D3277" s="34"/>
      <c r="E3277" s="33"/>
      <c r="F3277" s="32"/>
      <c r="G3277" s="32"/>
      <c r="H3277" s="32"/>
      <c r="I3277" s="32"/>
      <c r="J3277" s="32"/>
      <c r="K3277" s="32"/>
      <c r="L3277" s="32"/>
      <c r="M3277" s="32"/>
      <c r="N3277" s="32"/>
    </row>
    <row r="3278" spans="2:14">
      <c r="B3278" s="29"/>
      <c r="C3278" s="33"/>
      <c r="D3278" s="34"/>
      <c r="E3278" s="33"/>
      <c r="F3278" s="32"/>
      <c r="G3278" s="32"/>
      <c r="H3278" s="32"/>
      <c r="I3278" s="32"/>
      <c r="J3278" s="32"/>
      <c r="K3278" s="32"/>
      <c r="L3278" s="32"/>
      <c r="M3278" s="32"/>
      <c r="N3278" s="32"/>
    </row>
    <row r="3279" spans="2:14">
      <c r="B3279" s="29"/>
      <c r="C3279" s="33"/>
      <c r="D3279" s="34"/>
      <c r="E3279" s="33"/>
      <c r="F3279" s="32"/>
      <c r="G3279" s="32"/>
      <c r="H3279" s="32"/>
      <c r="I3279" s="32"/>
      <c r="J3279" s="32"/>
      <c r="K3279" s="32"/>
      <c r="L3279" s="32"/>
      <c r="M3279" s="32"/>
      <c r="N3279" s="32"/>
    </row>
    <row r="3280" spans="2:14">
      <c r="B3280" s="29"/>
      <c r="C3280" s="33"/>
      <c r="D3280" s="34"/>
      <c r="E3280" s="33"/>
      <c r="F3280" s="32"/>
      <c r="G3280" s="32"/>
      <c r="H3280" s="32"/>
      <c r="I3280" s="32"/>
      <c r="J3280" s="32"/>
      <c r="K3280" s="32"/>
      <c r="L3280" s="32"/>
      <c r="M3280" s="32"/>
      <c r="N3280" s="32"/>
    </row>
    <row r="3281" spans="2:14">
      <c r="B3281" s="29"/>
      <c r="C3281" s="33"/>
      <c r="D3281" s="34"/>
      <c r="E3281" s="33"/>
      <c r="F3281" s="32"/>
      <c r="G3281" s="32"/>
      <c r="H3281" s="32"/>
      <c r="I3281" s="32"/>
      <c r="J3281" s="32"/>
      <c r="K3281" s="32"/>
      <c r="L3281" s="32"/>
      <c r="M3281" s="32"/>
      <c r="N3281" s="32"/>
    </row>
    <row r="3282" spans="2:14">
      <c r="B3282" s="29"/>
      <c r="C3282" s="33"/>
      <c r="D3282" s="34"/>
      <c r="E3282" s="33"/>
      <c r="F3282" s="32"/>
      <c r="G3282" s="32"/>
      <c r="H3282" s="32"/>
      <c r="I3282" s="32"/>
      <c r="J3282" s="32"/>
      <c r="K3282" s="32"/>
      <c r="L3282" s="32"/>
      <c r="M3282" s="32"/>
      <c r="N3282" s="32"/>
    </row>
    <row r="3283" spans="2:14">
      <c r="B3283" s="29"/>
      <c r="C3283" s="33"/>
      <c r="D3283" s="34"/>
      <c r="E3283" s="33"/>
      <c r="F3283" s="32"/>
      <c r="G3283" s="32"/>
      <c r="H3283" s="32"/>
      <c r="I3283" s="32"/>
      <c r="J3283" s="32"/>
      <c r="K3283" s="32"/>
      <c r="L3283" s="32"/>
      <c r="M3283" s="32"/>
      <c r="N3283" s="32"/>
    </row>
    <row r="3284" spans="2:14">
      <c r="B3284" s="29"/>
      <c r="C3284" s="33"/>
      <c r="D3284" s="34"/>
      <c r="E3284" s="33"/>
      <c r="F3284" s="32"/>
      <c r="G3284" s="32"/>
      <c r="H3284" s="32"/>
      <c r="I3284" s="32"/>
      <c r="J3284" s="32"/>
      <c r="K3284" s="32"/>
      <c r="L3284" s="32"/>
      <c r="M3284" s="32"/>
      <c r="N3284" s="32"/>
    </row>
    <row r="3285" spans="2:14">
      <c r="B3285" s="29"/>
      <c r="C3285" s="33"/>
      <c r="D3285" s="34"/>
      <c r="E3285" s="33"/>
      <c r="F3285" s="32"/>
      <c r="G3285" s="32"/>
      <c r="H3285" s="32"/>
      <c r="I3285" s="32"/>
      <c r="J3285" s="32"/>
      <c r="K3285" s="32"/>
      <c r="L3285" s="32"/>
      <c r="M3285" s="32"/>
      <c r="N3285" s="32"/>
    </row>
    <row r="3286" spans="2:14">
      <c r="B3286" s="29"/>
      <c r="C3286" s="33"/>
      <c r="D3286" s="34"/>
      <c r="E3286" s="33"/>
      <c r="F3286" s="32"/>
      <c r="G3286" s="32"/>
      <c r="H3286" s="32"/>
      <c r="I3286" s="32"/>
      <c r="J3286" s="32"/>
      <c r="K3286" s="32"/>
      <c r="L3286" s="32"/>
      <c r="M3286" s="32"/>
      <c r="N3286" s="32"/>
    </row>
    <row r="3287" spans="2:14">
      <c r="B3287" s="29"/>
      <c r="C3287" s="33"/>
      <c r="D3287" s="34"/>
      <c r="E3287" s="33"/>
      <c r="F3287" s="32"/>
      <c r="G3287" s="32"/>
      <c r="H3287" s="32"/>
      <c r="I3287" s="32"/>
      <c r="J3287" s="32"/>
      <c r="K3287" s="32"/>
      <c r="L3287" s="32"/>
      <c r="M3287" s="32"/>
      <c r="N3287" s="32"/>
    </row>
    <row r="3288" spans="2:14">
      <c r="B3288" s="29"/>
      <c r="C3288" s="33"/>
      <c r="D3288" s="34"/>
      <c r="E3288" s="33"/>
      <c r="F3288" s="32"/>
      <c r="G3288" s="32"/>
      <c r="H3288" s="32"/>
      <c r="I3288" s="32"/>
      <c r="J3288" s="32"/>
      <c r="K3288" s="32"/>
      <c r="L3288" s="32"/>
      <c r="M3288" s="32"/>
      <c r="N3288" s="32"/>
    </row>
    <row r="3289" spans="2:14">
      <c r="B3289" s="29"/>
      <c r="C3289" s="33"/>
      <c r="D3289" s="34"/>
      <c r="E3289" s="33"/>
      <c r="F3289" s="32"/>
      <c r="G3289" s="32"/>
      <c r="H3289" s="32"/>
      <c r="I3289" s="32"/>
      <c r="J3289" s="32"/>
      <c r="K3289" s="32"/>
      <c r="L3289" s="32"/>
      <c r="M3289" s="32"/>
      <c r="N3289" s="32"/>
    </row>
    <row r="3290" spans="2:14">
      <c r="B3290" s="29"/>
      <c r="C3290" s="33"/>
      <c r="D3290" s="34"/>
      <c r="E3290" s="33"/>
      <c r="F3290" s="32"/>
      <c r="G3290" s="32"/>
      <c r="H3290" s="32"/>
      <c r="I3290" s="32"/>
      <c r="J3290" s="32"/>
      <c r="K3290" s="32"/>
      <c r="L3290" s="32"/>
      <c r="M3290" s="32"/>
      <c r="N3290" s="32"/>
    </row>
    <row r="3291" spans="2:14">
      <c r="B3291" s="29"/>
      <c r="C3291" s="33"/>
      <c r="D3291" s="34"/>
      <c r="E3291" s="33"/>
      <c r="F3291" s="32"/>
      <c r="G3291" s="32"/>
      <c r="H3291" s="32"/>
      <c r="I3291" s="32"/>
      <c r="J3291" s="32"/>
      <c r="K3291" s="32"/>
      <c r="L3291" s="32"/>
      <c r="M3291" s="32"/>
      <c r="N3291" s="32"/>
    </row>
    <row r="3292" spans="2:14">
      <c r="B3292" s="29"/>
      <c r="C3292" s="33"/>
      <c r="D3292" s="34"/>
      <c r="E3292" s="33"/>
      <c r="F3292" s="32"/>
      <c r="G3292" s="32"/>
      <c r="H3292" s="32"/>
      <c r="I3292" s="32"/>
      <c r="J3292" s="32"/>
      <c r="K3292" s="32"/>
      <c r="L3292" s="32"/>
      <c r="M3292" s="32"/>
      <c r="N3292" s="32"/>
    </row>
    <row r="3293" spans="2:14">
      <c r="B3293" s="29"/>
      <c r="C3293" s="33"/>
      <c r="D3293" s="34"/>
      <c r="E3293" s="33"/>
      <c r="F3293" s="32"/>
      <c r="G3293" s="32"/>
      <c r="H3293" s="32"/>
      <c r="I3293" s="32"/>
      <c r="J3293" s="32"/>
      <c r="K3293" s="32"/>
      <c r="L3293" s="32"/>
      <c r="M3293" s="32"/>
      <c r="N3293" s="32"/>
    </row>
    <row r="3294" spans="2:14">
      <c r="B3294" s="29"/>
      <c r="C3294" s="33"/>
      <c r="D3294" s="34"/>
      <c r="E3294" s="33"/>
      <c r="F3294" s="32"/>
      <c r="G3294" s="32"/>
      <c r="H3294" s="32"/>
      <c r="I3294" s="32"/>
      <c r="J3294" s="32"/>
      <c r="K3294" s="32"/>
      <c r="L3294" s="32"/>
      <c r="M3294" s="32"/>
      <c r="N3294" s="32"/>
    </row>
    <row r="3295" spans="2:14">
      <c r="B3295" s="29"/>
      <c r="C3295" s="33"/>
      <c r="D3295" s="34"/>
      <c r="E3295" s="33"/>
      <c r="F3295" s="32"/>
      <c r="G3295" s="32"/>
      <c r="H3295" s="32"/>
      <c r="I3295" s="32"/>
      <c r="J3295" s="32"/>
      <c r="K3295" s="32"/>
      <c r="L3295" s="32"/>
      <c r="M3295" s="32"/>
      <c r="N3295" s="32"/>
    </row>
    <row r="3296" spans="2:14">
      <c r="B3296" s="29"/>
      <c r="C3296" s="33"/>
      <c r="D3296" s="34"/>
      <c r="E3296" s="33"/>
      <c r="F3296" s="32"/>
      <c r="G3296" s="32"/>
      <c r="H3296" s="32"/>
      <c r="I3296" s="32"/>
      <c r="J3296" s="32"/>
      <c r="K3296" s="32"/>
      <c r="L3296" s="32"/>
      <c r="M3296" s="32"/>
      <c r="N3296" s="32"/>
    </row>
    <row r="3297" spans="2:14">
      <c r="B3297" s="29"/>
      <c r="C3297" s="33"/>
      <c r="D3297" s="34"/>
      <c r="E3297" s="33"/>
      <c r="F3297" s="32"/>
      <c r="G3297" s="32"/>
      <c r="H3297" s="32"/>
      <c r="I3297" s="32"/>
      <c r="J3297" s="32"/>
      <c r="K3297" s="32"/>
      <c r="L3297" s="32"/>
      <c r="M3297" s="32"/>
      <c r="N3297" s="32"/>
    </row>
    <row r="3298" spans="2:14">
      <c r="B3298" s="29"/>
      <c r="C3298" s="33"/>
      <c r="D3298" s="34"/>
      <c r="E3298" s="33"/>
      <c r="F3298" s="32"/>
      <c r="G3298" s="32"/>
      <c r="H3298" s="32"/>
      <c r="I3298" s="32"/>
      <c r="J3298" s="32"/>
      <c r="K3298" s="32"/>
      <c r="L3298" s="32"/>
      <c r="M3298" s="32"/>
      <c r="N3298" s="32"/>
    </row>
    <row r="3299" spans="2:14">
      <c r="B3299" s="29"/>
      <c r="C3299" s="33"/>
      <c r="D3299" s="34"/>
      <c r="E3299" s="33"/>
      <c r="F3299" s="32"/>
      <c r="G3299" s="32"/>
      <c r="H3299" s="32"/>
      <c r="I3299" s="32"/>
      <c r="J3299" s="32"/>
      <c r="K3299" s="32"/>
      <c r="L3299" s="32"/>
      <c r="M3299" s="32"/>
      <c r="N3299" s="32"/>
    </row>
    <row r="3300" spans="2:14">
      <c r="B3300" s="29"/>
      <c r="C3300" s="33"/>
      <c r="D3300" s="34"/>
      <c r="E3300" s="33"/>
      <c r="F3300" s="32"/>
      <c r="G3300" s="32"/>
      <c r="H3300" s="32"/>
      <c r="I3300" s="32"/>
      <c r="J3300" s="32"/>
      <c r="K3300" s="32"/>
      <c r="L3300" s="32"/>
      <c r="M3300" s="32"/>
      <c r="N3300" s="32"/>
    </row>
    <row r="3301" spans="2:14">
      <c r="B3301" s="29"/>
      <c r="C3301" s="33"/>
      <c r="D3301" s="34"/>
      <c r="E3301" s="33"/>
      <c r="F3301" s="32"/>
      <c r="G3301" s="32"/>
      <c r="H3301" s="32"/>
      <c r="I3301" s="32"/>
      <c r="J3301" s="32"/>
      <c r="K3301" s="32"/>
      <c r="L3301" s="32"/>
      <c r="M3301" s="32"/>
      <c r="N3301" s="32"/>
    </row>
    <row r="3302" spans="2:14">
      <c r="B3302" s="29"/>
      <c r="C3302" s="33"/>
      <c r="D3302" s="34"/>
      <c r="E3302" s="33"/>
      <c r="F3302" s="32"/>
      <c r="G3302" s="32"/>
      <c r="H3302" s="32"/>
      <c r="I3302" s="32"/>
      <c r="J3302" s="32"/>
      <c r="K3302" s="32"/>
      <c r="L3302" s="32"/>
      <c r="M3302" s="32"/>
      <c r="N3302" s="32"/>
    </row>
    <row r="3303" spans="2:14">
      <c r="B3303" s="29"/>
      <c r="C3303" s="33"/>
      <c r="D3303" s="34"/>
      <c r="E3303" s="33"/>
      <c r="F3303" s="32"/>
      <c r="G3303" s="32"/>
      <c r="H3303" s="32"/>
      <c r="I3303" s="32"/>
      <c r="J3303" s="32"/>
      <c r="K3303" s="32"/>
      <c r="L3303" s="32"/>
      <c r="M3303" s="32"/>
      <c r="N3303" s="32"/>
    </row>
    <row r="3304" spans="2:14">
      <c r="B3304" s="29"/>
      <c r="C3304" s="33"/>
      <c r="D3304" s="34"/>
      <c r="E3304" s="33"/>
      <c r="F3304" s="32"/>
      <c r="G3304" s="32"/>
      <c r="H3304" s="32"/>
      <c r="I3304" s="32"/>
      <c r="J3304" s="32"/>
      <c r="K3304" s="32"/>
      <c r="L3304" s="32"/>
      <c r="M3304" s="32"/>
      <c r="N3304" s="32"/>
    </row>
    <row r="3305" spans="2:14">
      <c r="B3305" s="29"/>
      <c r="C3305" s="33"/>
      <c r="D3305" s="34"/>
      <c r="E3305" s="33"/>
      <c r="F3305" s="32"/>
      <c r="G3305" s="32"/>
      <c r="H3305" s="32"/>
      <c r="I3305" s="32"/>
      <c r="J3305" s="32"/>
      <c r="K3305" s="32"/>
      <c r="L3305" s="32"/>
      <c r="M3305" s="32"/>
      <c r="N3305" s="32"/>
    </row>
    <row r="3306" spans="2:14">
      <c r="B3306" s="29"/>
      <c r="C3306" s="33"/>
      <c r="D3306" s="34"/>
      <c r="E3306" s="33"/>
      <c r="F3306" s="32"/>
      <c r="G3306" s="32"/>
      <c r="H3306" s="32"/>
      <c r="I3306" s="32"/>
      <c r="J3306" s="32"/>
      <c r="K3306" s="32"/>
      <c r="L3306" s="32"/>
      <c r="M3306" s="32"/>
      <c r="N3306" s="32"/>
    </row>
    <row r="3307" spans="2:14">
      <c r="B3307" s="29"/>
      <c r="C3307" s="33"/>
      <c r="D3307" s="34"/>
      <c r="E3307" s="33"/>
      <c r="F3307" s="32"/>
      <c r="G3307" s="32"/>
      <c r="H3307" s="32"/>
      <c r="I3307" s="32"/>
      <c r="J3307" s="32"/>
      <c r="K3307" s="32"/>
      <c r="L3307" s="32"/>
      <c r="M3307" s="32"/>
      <c r="N3307" s="32"/>
    </row>
    <row r="3308" spans="2:14">
      <c r="B3308" s="29"/>
      <c r="C3308" s="33"/>
      <c r="D3308" s="34"/>
      <c r="E3308" s="33"/>
      <c r="F3308" s="32"/>
      <c r="G3308" s="32"/>
      <c r="H3308" s="32"/>
      <c r="I3308" s="32"/>
      <c r="J3308" s="32"/>
      <c r="K3308" s="32"/>
      <c r="L3308" s="32"/>
      <c r="M3308" s="32"/>
      <c r="N3308" s="32"/>
    </row>
    <row r="3309" spans="2:14">
      <c r="B3309" s="29"/>
      <c r="C3309" s="33"/>
      <c r="D3309" s="34"/>
      <c r="E3309" s="33"/>
      <c r="F3309" s="32"/>
      <c r="G3309" s="32"/>
      <c r="H3309" s="32"/>
      <c r="I3309" s="32"/>
      <c r="J3309" s="32"/>
      <c r="K3309" s="32"/>
      <c r="L3309" s="32"/>
      <c r="M3309" s="32"/>
      <c r="N3309" s="32"/>
    </row>
    <row r="3310" spans="2:14">
      <c r="B3310" s="29"/>
      <c r="C3310" s="33"/>
      <c r="D3310" s="34"/>
      <c r="E3310" s="33"/>
      <c r="F3310" s="32"/>
      <c r="G3310" s="32"/>
      <c r="H3310" s="32"/>
      <c r="I3310" s="32"/>
      <c r="J3310" s="32"/>
      <c r="K3310" s="32"/>
      <c r="L3310" s="32"/>
      <c r="M3310" s="32"/>
      <c r="N3310" s="32"/>
    </row>
    <row r="3311" spans="2:14">
      <c r="B3311" s="29"/>
      <c r="C3311" s="33"/>
      <c r="D3311" s="34"/>
      <c r="E3311" s="33"/>
      <c r="F3311" s="32"/>
      <c r="G3311" s="32"/>
      <c r="H3311" s="32"/>
      <c r="I3311" s="32"/>
      <c r="J3311" s="32"/>
      <c r="K3311" s="32"/>
      <c r="L3311" s="32"/>
      <c r="M3311" s="32"/>
      <c r="N3311" s="32"/>
    </row>
    <row r="3312" spans="2:14">
      <c r="B3312" s="29"/>
      <c r="C3312" s="33"/>
      <c r="D3312" s="34"/>
      <c r="E3312" s="33"/>
      <c r="F3312" s="32"/>
      <c r="G3312" s="32"/>
      <c r="H3312" s="32"/>
      <c r="I3312" s="32"/>
      <c r="J3312" s="32"/>
      <c r="K3312" s="32"/>
      <c r="L3312" s="32"/>
      <c r="M3312" s="32"/>
      <c r="N3312" s="32"/>
    </row>
    <row r="3313" spans="2:14">
      <c r="B3313" s="29"/>
      <c r="C3313" s="33"/>
      <c r="D3313" s="34"/>
      <c r="E3313" s="33"/>
      <c r="F3313" s="32"/>
      <c r="G3313" s="32"/>
      <c r="H3313" s="32"/>
      <c r="I3313" s="32"/>
      <c r="J3313" s="32"/>
      <c r="K3313" s="32"/>
      <c r="L3313" s="32"/>
      <c r="M3313" s="32"/>
      <c r="N3313" s="32"/>
    </row>
    <row r="3314" spans="2:14">
      <c r="B3314" s="29"/>
      <c r="C3314" s="33"/>
      <c r="D3314" s="34"/>
      <c r="E3314" s="33"/>
      <c r="F3314" s="32"/>
      <c r="G3314" s="32"/>
      <c r="H3314" s="32"/>
      <c r="I3314" s="32"/>
      <c r="J3314" s="32"/>
      <c r="K3314" s="32"/>
      <c r="L3314" s="32"/>
      <c r="M3314" s="32"/>
      <c r="N3314" s="32"/>
    </row>
    <row r="3315" spans="2:14">
      <c r="B3315" s="29"/>
      <c r="C3315" s="33"/>
      <c r="D3315" s="34"/>
      <c r="E3315" s="33"/>
      <c r="F3315" s="32"/>
      <c r="G3315" s="32"/>
      <c r="H3315" s="32"/>
      <c r="I3315" s="32"/>
      <c r="J3315" s="32"/>
      <c r="K3315" s="32"/>
      <c r="L3315" s="32"/>
      <c r="M3315" s="32"/>
      <c r="N3315" s="32"/>
    </row>
    <row r="3316" spans="2:14">
      <c r="B3316" s="29"/>
      <c r="C3316" s="33"/>
      <c r="D3316" s="34"/>
      <c r="E3316" s="33"/>
      <c r="F3316" s="32"/>
      <c r="G3316" s="32"/>
      <c r="H3316" s="32"/>
      <c r="I3316" s="32"/>
      <c r="J3316" s="32"/>
      <c r="K3316" s="32"/>
      <c r="L3316" s="32"/>
      <c r="M3316" s="32"/>
      <c r="N3316" s="32"/>
    </row>
    <row r="3317" spans="2:14">
      <c r="B3317" s="29"/>
      <c r="C3317" s="33"/>
      <c r="D3317" s="34"/>
      <c r="E3317" s="33"/>
      <c r="F3317" s="32"/>
      <c r="G3317" s="32"/>
      <c r="H3317" s="32"/>
      <c r="I3317" s="32"/>
      <c r="J3317" s="32"/>
      <c r="K3317" s="32"/>
      <c r="L3317" s="32"/>
      <c r="M3317" s="32"/>
      <c r="N3317" s="32"/>
    </row>
    <row r="3318" spans="2:14">
      <c r="B3318" s="29"/>
      <c r="C3318" s="33"/>
      <c r="D3318" s="34"/>
      <c r="E3318" s="33"/>
      <c r="F3318" s="32"/>
      <c r="G3318" s="32"/>
      <c r="H3318" s="32"/>
      <c r="I3318" s="32"/>
      <c r="J3318" s="32"/>
      <c r="K3318" s="32"/>
      <c r="L3318" s="32"/>
      <c r="M3318" s="32"/>
      <c r="N3318" s="32"/>
    </row>
    <row r="3319" spans="2:14">
      <c r="B3319" s="29"/>
      <c r="C3319" s="33"/>
      <c r="D3319" s="34"/>
      <c r="E3319" s="33"/>
      <c r="F3319" s="32"/>
      <c r="G3319" s="32"/>
      <c r="H3319" s="32"/>
      <c r="I3319" s="32"/>
      <c r="J3319" s="32"/>
      <c r="K3319" s="32"/>
      <c r="L3319" s="32"/>
      <c r="M3319" s="32"/>
      <c r="N3319" s="32"/>
    </row>
    <row r="3320" spans="2:14">
      <c r="B3320" s="29"/>
      <c r="C3320" s="33"/>
      <c r="D3320" s="34"/>
      <c r="E3320" s="33"/>
      <c r="F3320" s="32"/>
      <c r="G3320" s="32"/>
      <c r="H3320" s="32"/>
      <c r="I3320" s="32"/>
      <c r="J3320" s="32"/>
      <c r="K3320" s="32"/>
      <c r="L3320" s="32"/>
      <c r="M3320" s="32"/>
      <c r="N3320" s="32"/>
    </row>
    <row r="3321" spans="2:14">
      <c r="B3321" s="29"/>
      <c r="C3321" s="33"/>
      <c r="D3321" s="34"/>
      <c r="E3321" s="33"/>
      <c r="F3321" s="32"/>
      <c r="G3321" s="32"/>
      <c r="H3321" s="32"/>
      <c r="I3321" s="32"/>
      <c r="J3321" s="32"/>
      <c r="K3321" s="32"/>
      <c r="L3321" s="32"/>
      <c r="M3321" s="32"/>
      <c r="N3321" s="32"/>
    </row>
    <row r="3322" spans="2:14">
      <c r="B3322" s="29"/>
      <c r="C3322" s="33"/>
      <c r="D3322" s="34"/>
      <c r="E3322" s="33"/>
      <c r="F3322" s="32"/>
      <c r="G3322" s="32"/>
      <c r="H3322" s="32"/>
      <c r="I3322" s="32"/>
      <c r="J3322" s="32"/>
      <c r="K3322" s="32"/>
      <c r="L3322" s="32"/>
      <c r="M3322" s="32"/>
      <c r="N3322" s="32"/>
    </row>
    <row r="3323" spans="2:14">
      <c r="B3323" s="29"/>
      <c r="C3323" s="33"/>
      <c r="D3323" s="34"/>
      <c r="E3323" s="33"/>
      <c r="F3323" s="32"/>
      <c r="G3323" s="32"/>
      <c r="H3323" s="32"/>
      <c r="I3323" s="32"/>
      <c r="J3323" s="32"/>
      <c r="K3323" s="32"/>
      <c r="L3323" s="32"/>
      <c r="M3323" s="32"/>
      <c r="N3323" s="32"/>
    </row>
    <row r="3324" spans="2:14">
      <c r="B3324" s="29"/>
      <c r="C3324" s="33"/>
      <c r="D3324" s="34"/>
      <c r="E3324" s="33"/>
      <c r="F3324" s="32"/>
      <c r="G3324" s="32"/>
      <c r="H3324" s="32"/>
      <c r="I3324" s="32"/>
      <c r="J3324" s="32"/>
      <c r="K3324" s="32"/>
      <c r="L3324" s="32"/>
      <c r="M3324" s="32"/>
      <c r="N3324" s="32"/>
    </row>
    <row r="3325" spans="2:14">
      <c r="B3325" s="29"/>
      <c r="C3325" s="33"/>
      <c r="D3325" s="34"/>
      <c r="E3325" s="33"/>
      <c r="F3325" s="32"/>
      <c r="G3325" s="32"/>
      <c r="H3325" s="32"/>
      <c r="I3325" s="32"/>
      <c r="J3325" s="32"/>
      <c r="K3325" s="32"/>
      <c r="L3325" s="32"/>
      <c r="M3325" s="32"/>
      <c r="N3325" s="32"/>
    </row>
    <row r="3326" spans="2:14">
      <c r="B3326" s="29"/>
      <c r="C3326" s="33"/>
      <c r="D3326" s="34"/>
      <c r="E3326" s="33"/>
      <c r="F3326" s="32"/>
      <c r="G3326" s="32"/>
      <c r="H3326" s="32"/>
      <c r="I3326" s="32"/>
      <c r="J3326" s="32"/>
      <c r="K3326" s="32"/>
      <c r="L3326" s="32"/>
      <c r="M3326" s="32"/>
      <c r="N3326" s="32"/>
    </row>
    <row r="3327" spans="2:14">
      <c r="B3327" s="29"/>
      <c r="C3327" s="33"/>
      <c r="D3327" s="34"/>
      <c r="E3327" s="33"/>
      <c r="F3327" s="32"/>
      <c r="G3327" s="32"/>
      <c r="H3327" s="32"/>
      <c r="I3327" s="32"/>
      <c r="J3327" s="32"/>
      <c r="K3327" s="32"/>
      <c r="L3327" s="32"/>
      <c r="M3327" s="32"/>
      <c r="N3327" s="32"/>
    </row>
    <row r="3328" spans="2:14">
      <c r="B3328" s="29"/>
      <c r="C3328" s="33"/>
      <c r="D3328" s="34"/>
      <c r="E3328" s="33"/>
      <c r="F3328" s="32"/>
      <c r="G3328" s="32"/>
      <c r="H3328" s="32"/>
      <c r="I3328" s="32"/>
      <c r="J3328" s="32"/>
      <c r="K3328" s="32"/>
      <c r="L3328" s="32"/>
      <c r="M3328" s="32"/>
      <c r="N3328" s="32"/>
    </row>
    <row r="3329" spans="2:14">
      <c r="B3329" s="29"/>
      <c r="C3329" s="33"/>
      <c r="D3329" s="34"/>
      <c r="E3329" s="33"/>
      <c r="F3329" s="32"/>
      <c r="G3329" s="32"/>
      <c r="H3329" s="32"/>
      <c r="I3329" s="32"/>
      <c r="J3329" s="32"/>
      <c r="K3329" s="32"/>
      <c r="L3329" s="32"/>
      <c r="M3329" s="32"/>
      <c r="N3329" s="32"/>
    </row>
    <row r="3330" spans="2:14">
      <c r="B3330" s="29"/>
      <c r="C3330" s="33"/>
      <c r="D3330" s="34"/>
      <c r="E3330" s="33"/>
      <c r="F3330" s="32"/>
      <c r="G3330" s="32"/>
      <c r="H3330" s="32"/>
      <c r="I3330" s="32"/>
      <c r="J3330" s="32"/>
      <c r="K3330" s="32"/>
      <c r="L3330" s="32"/>
      <c r="M3330" s="32"/>
      <c r="N3330" s="32"/>
    </row>
    <row r="3331" spans="2:14">
      <c r="B3331" s="29"/>
      <c r="C3331" s="33"/>
      <c r="D3331" s="34"/>
      <c r="E3331" s="33"/>
      <c r="F3331" s="32"/>
      <c r="G3331" s="32"/>
      <c r="H3331" s="32"/>
      <c r="I3331" s="32"/>
      <c r="J3331" s="32"/>
      <c r="K3331" s="32"/>
      <c r="L3331" s="32"/>
      <c r="M3331" s="32"/>
      <c r="N3331" s="32"/>
    </row>
    <row r="3332" spans="2:14">
      <c r="B3332" s="29"/>
      <c r="C3332" s="33"/>
      <c r="D3332" s="34"/>
      <c r="E3332" s="33"/>
      <c r="F3332" s="32"/>
      <c r="G3332" s="32"/>
      <c r="H3332" s="32"/>
      <c r="I3332" s="32"/>
      <c r="J3332" s="32"/>
      <c r="K3332" s="32"/>
      <c r="L3332" s="32"/>
      <c r="M3332" s="32"/>
      <c r="N3332" s="32"/>
    </row>
    <row r="3333" spans="2:14">
      <c r="B3333" s="29"/>
      <c r="C3333" s="33"/>
      <c r="D3333" s="34"/>
      <c r="E3333" s="33"/>
      <c r="F3333" s="32"/>
      <c r="G3333" s="32"/>
      <c r="H3333" s="32"/>
      <c r="I3333" s="32"/>
      <c r="J3333" s="32"/>
      <c r="K3333" s="32"/>
      <c r="L3333" s="32"/>
      <c r="M3333" s="32"/>
      <c r="N3333" s="32"/>
    </row>
    <row r="3334" spans="2:14">
      <c r="B3334" s="29"/>
      <c r="C3334" s="33"/>
      <c r="D3334" s="34"/>
      <c r="E3334" s="33"/>
      <c r="F3334" s="32"/>
      <c r="G3334" s="32"/>
      <c r="H3334" s="32"/>
      <c r="I3334" s="32"/>
      <c r="J3334" s="32"/>
      <c r="K3334" s="32"/>
      <c r="L3334" s="32"/>
      <c r="M3334" s="32"/>
      <c r="N3334" s="32"/>
    </row>
    <row r="3335" spans="2:14">
      <c r="B3335" s="29"/>
      <c r="C3335" s="33"/>
      <c r="D3335" s="34"/>
      <c r="E3335" s="33"/>
      <c r="F3335" s="32"/>
      <c r="G3335" s="32"/>
      <c r="H3335" s="32"/>
      <c r="I3335" s="32"/>
      <c r="J3335" s="32"/>
      <c r="K3335" s="32"/>
      <c r="L3335" s="32"/>
      <c r="M3335" s="32"/>
      <c r="N3335" s="32"/>
    </row>
    <row r="3336" spans="2:14">
      <c r="B3336" s="29"/>
      <c r="C3336" s="33"/>
      <c r="D3336" s="34"/>
      <c r="E3336" s="33"/>
      <c r="F3336" s="32"/>
      <c r="G3336" s="32"/>
      <c r="H3336" s="32"/>
      <c r="I3336" s="32"/>
      <c r="J3336" s="32"/>
      <c r="K3336" s="32"/>
      <c r="L3336" s="32"/>
      <c r="M3336" s="32"/>
      <c r="N3336" s="32"/>
    </row>
    <row r="3337" spans="2:14">
      <c r="B3337" s="29"/>
      <c r="C3337" s="33"/>
      <c r="D3337" s="34"/>
      <c r="E3337" s="33"/>
      <c r="F3337" s="32"/>
      <c r="G3337" s="32"/>
      <c r="H3337" s="32"/>
      <c r="I3337" s="32"/>
      <c r="J3337" s="32"/>
      <c r="K3337" s="32"/>
      <c r="L3337" s="32"/>
      <c r="M3337" s="32"/>
      <c r="N3337" s="32"/>
    </row>
    <row r="3338" spans="2:14">
      <c r="B3338" s="29"/>
      <c r="C3338" s="33"/>
      <c r="D3338" s="34"/>
      <c r="E3338" s="33"/>
      <c r="F3338" s="32"/>
      <c r="G3338" s="32"/>
      <c r="H3338" s="32"/>
      <c r="I3338" s="32"/>
      <c r="J3338" s="32"/>
      <c r="K3338" s="32"/>
      <c r="L3338" s="32"/>
      <c r="M3338" s="32"/>
      <c r="N3338" s="32"/>
    </row>
    <row r="3339" spans="2:14">
      <c r="B3339" s="29"/>
      <c r="C3339" s="33"/>
      <c r="D3339" s="34"/>
      <c r="E3339" s="33"/>
      <c r="F3339" s="32"/>
      <c r="G3339" s="32"/>
      <c r="H3339" s="32"/>
      <c r="I3339" s="32"/>
      <c r="J3339" s="32"/>
      <c r="K3339" s="32"/>
      <c r="L3339" s="32"/>
      <c r="M3339" s="32"/>
      <c r="N3339" s="32"/>
    </row>
    <row r="3340" spans="2:14">
      <c r="B3340" s="29"/>
      <c r="C3340" s="33"/>
      <c r="D3340" s="34"/>
      <c r="E3340" s="33"/>
      <c r="F3340" s="32"/>
      <c r="G3340" s="32"/>
      <c r="H3340" s="32"/>
      <c r="I3340" s="32"/>
      <c r="J3340" s="32"/>
      <c r="K3340" s="32"/>
      <c r="L3340" s="32"/>
      <c r="M3340" s="32"/>
      <c r="N3340" s="32"/>
    </row>
    <row r="3341" spans="2:14">
      <c r="B3341" s="29"/>
      <c r="C3341" s="33"/>
      <c r="D3341" s="34"/>
      <c r="E3341" s="33"/>
      <c r="F3341" s="32"/>
      <c r="G3341" s="32"/>
      <c r="H3341" s="32"/>
      <c r="I3341" s="32"/>
      <c r="J3341" s="32"/>
      <c r="K3341" s="32"/>
      <c r="L3341" s="32"/>
      <c r="M3341" s="32"/>
      <c r="N3341" s="32"/>
    </row>
    <row r="3342" spans="2:14">
      <c r="B3342" s="29"/>
      <c r="C3342" s="33"/>
      <c r="D3342" s="34"/>
      <c r="E3342" s="33"/>
      <c r="F3342" s="32"/>
      <c r="G3342" s="32"/>
      <c r="H3342" s="32"/>
      <c r="I3342" s="32"/>
      <c r="J3342" s="32"/>
      <c r="K3342" s="32"/>
      <c r="L3342" s="32"/>
      <c r="M3342" s="32"/>
      <c r="N3342" s="32"/>
    </row>
    <row r="3343" spans="2:14">
      <c r="B3343" s="29"/>
      <c r="C3343" s="33"/>
      <c r="D3343" s="34"/>
      <c r="E3343" s="33"/>
      <c r="F3343" s="32"/>
      <c r="G3343" s="32"/>
      <c r="H3343" s="32"/>
      <c r="I3343" s="32"/>
      <c r="J3343" s="32"/>
      <c r="K3343" s="32"/>
      <c r="L3343" s="32"/>
      <c r="M3343" s="32"/>
      <c r="N3343" s="32"/>
    </row>
    <row r="3344" spans="2:14">
      <c r="B3344" s="29"/>
      <c r="C3344" s="33"/>
      <c r="D3344" s="34"/>
      <c r="E3344" s="33"/>
      <c r="F3344" s="32"/>
      <c r="G3344" s="32"/>
      <c r="H3344" s="32"/>
      <c r="I3344" s="32"/>
      <c r="J3344" s="32"/>
      <c r="K3344" s="32"/>
      <c r="L3344" s="32"/>
      <c r="M3344" s="32"/>
      <c r="N3344" s="32"/>
    </row>
    <row r="3345" spans="2:14">
      <c r="B3345" s="29"/>
      <c r="C3345" s="33"/>
      <c r="D3345" s="34"/>
      <c r="E3345" s="33"/>
      <c r="F3345" s="32"/>
      <c r="G3345" s="32"/>
      <c r="H3345" s="32"/>
      <c r="I3345" s="32"/>
      <c r="J3345" s="32"/>
      <c r="K3345" s="32"/>
      <c r="L3345" s="32"/>
      <c r="M3345" s="32"/>
      <c r="N3345" s="32"/>
    </row>
    <row r="3346" spans="2:14">
      <c r="B3346" s="29"/>
      <c r="C3346" s="33"/>
      <c r="D3346" s="34"/>
      <c r="E3346" s="33"/>
      <c r="F3346" s="32"/>
      <c r="G3346" s="32"/>
      <c r="H3346" s="32"/>
      <c r="I3346" s="32"/>
      <c r="J3346" s="32"/>
      <c r="K3346" s="32"/>
      <c r="L3346" s="32"/>
      <c r="M3346" s="32"/>
      <c r="N3346" s="32"/>
    </row>
    <row r="3347" spans="2:14">
      <c r="B3347" s="29"/>
      <c r="C3347" s="33"/>
      <c r="D3347" s="34"/>
      <c r="E3347" s="33"/>
      <c r="F3347" s="32"/>
      <c r="G3347" s="32"/>
      <c r="H3347" s="32"/>
      <c r="I3347" s="32"/>
      <c r="J3347" s="32"/>
      <c r="K3347" s="32"/>
      <c r="L3347" s="32"/>
      <c r="M3347" s="32"/>
      <c r="N3347" s="32"/>
    </row>
    <row r="3348" spans="2:14">
      <c r="B3348" s="29"/>
      <c r="C3348" s="33"/>
      <c r="D3348" s="34"/>
      <c r="E3348" s="33"/>
      <c r="F3348" s="32"/>
      <c r="G3348" s="32"/>
      <c r="H3348" s="32"/>
      <c r="I3348" s="32"/>
      <c r="J3348" s="32"/>
      <c r="K3348" s="32"/>
      <c r="L3348" s="32"/>
      <c r="M3348" s="32"/>
      <c r="N3348" s="32"/>
    </row>
    <row r="3349" spans="2:14">
      <c r="B3349" s="29"/>
      <c r="C3349" s="33"/>
      <c r="D3349" s="34"/>
      <c r="E3349" s="33"/>
      <c r="F3349" s="32"/>
      <c r="G3349" s="32"/>
      <c r="H3349" s="32"/>
      <c r="I3349" s="32"/>
      <c r="J3349" s="32"/>
      <c r="K3349" s="32"/>
      <c r="L3349" s="32"/>
      <c r="M3349" s="32"/>
      <c r="N3349" s="32"/>
    </row>
    <row r="3350" spans="2:14">
      <c r="B3350" s="29"/>
      <c r="C3350" s="33"/>
      <c r="D3350" s="34"/>
      <c r="E3350" s="33"/>
      <c r="F3350" s="32"/>
      <c r="G3350" s="32"/>
      <c r="H3350" s="32"/>
      <c r="I3350" s="32"/>
      <c r="J3350" s="32"/>
      <c r="K3350" s="32"/>
      <c r="L3350" s="32"/>
      <c r="M3350" s="32"/>
      <c r="N3350" s="32"/>
    </row>
    <row r="3351" spans="2:14">
      <c r="B3351" s="29"/>
      <c r="C3351" s="33"/>
      <c r="D3351" s="34"/>
      <c r="E3351" s="33"/>
      <c r="F3351" s="32"/>
      <c r="G3351" s="32"/>
      <c r="H3351" s="32"/>
      <c r="I3351" s="32"/>
      <c r="J3351" s="32"/>
      <c r="K3351" s="32"/>
      <c r="L3351" s="32"/>
      <c r="M3351" s="32"/>
      <c r="N3351" s="32"/>
    </row>
    <row r="3352" spans="2:14">
      <c r="B3352" s="29"/>
      <c r="C3352" s="33"/>
      <c r="D3352" s="34"/>
      <c r="E3352" s="33"/>
      <c r="F3352" s="32"/>
      <c r="G3352" s="32"/>
      <c r="H3352" s="32"/>
      <c r="I3352" s="32"/>
      <c r="J3352" s="32"/>
      <c r="K3352" s="32"/>
      <c r="L3352" s="32"/>
      <c r="M3352" s="32"/>
      <c r="N3352" s="32"/>
    </row>
    <row r="3353" spans="2:14">
      <c r="B3353" s="29"/>
      <c r="C3353" s="33"/>
      <c r="D3353" s="34"/>
      <c r="E3353" s="33"/>
      <c r="F3353" s="32"/>
      <c r="G3353" s="32"/>
      <c r="H3353" s="32"/>
      <c r="I3353" s="32"/>
      <c r="J3353" s="32"/>
      <c r="K3353" s="32"/>
      <c r="L3353" s="32"/>
      <c r="M3353" s="32"/>
      <c r="N3353" s="32"/>
    </row>
    <row r="3354" spans="2:14">
      <c r="B3354" s="29"/>
      <c r="C3354" s="33"/>
      <c r="D3354" s="34"/>
      <c r="E3354" s="33"/>
      <c r="F3354" s="32"/>
      <c r="G3354" s="32"/>
      <c r="H3354" s="32"/>
      <c r="I3354" s="32"/>
      <c r="J3354" s="32"/>
      <c r="K3354" s="32"/>
      <c r="L3354" s="32"/>
      <c r="M3354" s="32"/>
      <c r="N3354" s="32"/>
    </row>
    <row r="3355" spans="2:14">
      <c r="B3355" s="29"/>
      <c r="C3355" s="33"/>
      <c r="D3355" s="34"/>
      <c r="E3355" s="33"/>
      <c r="F3355" s="32"/>
      <c r="G3355" s="32"/>
      <c r="H3355" s="32"/>
      <c r="I3355" s="32"/>
      <c r="J3355" s="32"/>
      <c r="K3355" s="32"/>
      <c r="L3355" s="32"/>
      <c r="M3355" s="32"/>
      <c r="N3355" s="32"/>
    </row>
    <row r="3356" spans="2:14">
      <c r="B3356" s="29"/>
      <c r="C3356" s="33"/>
      <c r="D3356" s="34"/>
      <c r="E3356" s="33"/>
      <c r="F3356" s="32"/>
      <c r="G3356" s="32"/>
      <c r="H3356" s="32"/>
      <c r="I3356" s="32"/>
      <c r="J3356" s="32"/>
      <c r="K3356" s="32"/>
      <c r="L3356" s="32"/>
      <c r="M3356" s="32"/>
      <c r="N3356" s="32"/>
    </row>
    <row r="3357" spans="2:14">
      <c r="B3357" s="29"/>
      <c r="C3357" s="33"/>
      <c r="D3357" s="34"/>
      <c r="E3357" s="33"/>
      <c r="F3357" s="32"/>
      <c r="G3357" s="32"/>
      <c r="H3357" s="32"/>
      <c r="I3357" s="32"/>
      <c r="J3357" s="32"/>
      <c r="K3357" s="32"/>
      <c r="L3357" s="32"/>
      <c r="M3357" s="32"/>
      <c r="N3357" s="32"/>
    </row>
    <row r="3358" spans="2:14">
      <c r="B3358" s="29"/>
      <c r="C3358" s="33"/>
      <c r="D3358" s="34"/>
      <c r="E3358" s="33"/>
      <c r="F3358" s="32"/>
      <c r="G3358" s="32"/>
      <c r="H3358" s="32"/>
      <c r="I3358" s="32"/>
      <c r="J3358" s="32"/>
      <c r="K3358" s="32"/>
      <c r="L3358" s="32"/>
      <c r="M3358" s="32"/>
      <c r="N3358" s="32"/>
    </row>
    <row r="3359" spans="2:14">
      <c r="B3359" s="29"/>
      <c r="C3359" s="33"/>
      <c r="D3359" s="34"/>
      <c r="E3359" s="33"/>
      <c r="F3359" s="32"/>
      <c r="G3359" s="32"/>
      <c r="H3359" s="32"/>
      <c r="I3359" s="32"/>
      <c r="J3359" s="32"/>
      <c r="K3359" s="32"/>
      <c r="L3359" s="32"/>
      <c r="M3359" s="32"/>
      <c r="N3359" s="32"/>
    </row>
    <row r="3360" spans="2:14">
      <c r="B3360" s="29"/>
      <c r="C3360" s="33"/>
      <c r="D3360" s="34"/>
      <c r="E3360" s="33"/>
      <c r="F3360" s="32"/>
      <c r="G3360" s="32"/>
      <c r="H3360" s="32"/>
      <c r="I3360" s="32"/>
      <c r="J3360" s="32"/>
      <c r="K3360" s="32"/>
      <c r="L3360" s="32"/>
      <c r="M3360" s="32"/>
      <c r="N3360" s="32"/>
    </row>
    <row r="3361" spans="2:14">
      <c r="B3361" s="29"/>
      <c r="C3361" s="33"/>
      <c r="D3361" s="34"/>
      <c r="E3361" s="33"/>
      <c r="F3361" s="32"/>
      <c r="G3361" s="32"/>
      <c r="H3361" s="32"/>
      <c r="I3361" s="32"/>
      <c r="J3361" s="32"/>
      <c r="K3361" s="32"/>
      <c r="L3361" s="32"/>
      <c r="M3361" s="32"/>
      <c r="N3361" s="32"/>
    </row>
    <row r="3362" spans="2:14">
      <c r="B3362" s="29"/>
      <c r="C3362" s="33"/>
      <c r="D3362" s="34"/>
      <c r="E3362" s="33"/>
      <c r="F3362" s="32"/>
      <c r="G3362" s="32"/>
      <c r="H3362" s="32"/>
      <c r="I3362" s="32"/>
      <c r="J3362" s="32"/>
      <c r="K3362" s="32"/>
      <c r="L3362" s="32"/>
      <c r="M3362" s="32"/>
      <c r="N3362" s="32"/>
    </row>
    <row r="3363" spans="2:14">
      <c r="B3363" s="29"/>
      <c r="C3363" s="33"/>
      <c r="D3363" s="34"/>
      <c r="E3363" s="33"/>
      <c r="F3363" s="32"/>
      <c r="G3363" s="32"/>
      <c r="H3363" s="32"/>
      <c r="I3363" s="32"/>
      <c r="J3363" s="32"/>
      <c r="K3363" s="32"/>
      <c r="L3363" s="32"/>
      <c r="M3363" s="32"/>
      <c r="N3363" s="32"/>
    </row>
    <row r="3364" spans="2:14">
      <c r="B3364" s="29"/>
      <c r="C3364" s="33"/>
      <c r="D3364" s="34"/>
      <c r="E3364" s="33"/>
      <c r="F3364" s="32"/>
      <c r="G3364" s="32"/>
      <c r="H3364" s="32"/>
      <c r="I3364" s="32"/>
      <c r="J3364" s="32"/>
      <c r="K3364" s="32"/>
      <c r="L3364" s="32"/>
      <c r="M3364" s="32"/>
      <c r="N3364" s="32"/>
    </row>
    <row r="3365" spans="2:14">
      <c r="B3365" s="29"/>
      <c r="C3365" s="33"/>
      <c r="D3365" s="34"/>
      <c r="E3365" s="33"/>
      <c r="F3365" s="32"/>
      <c r="G3365" s="32"/>
      <c r="H3365" s="32"/>
      <c r="I3365" s="32"/>
      <c r="J3365" s="32"/>
      <c r="K3365" s="32"/>
      <c r="L3365" s="32"/>
      <c r="M3365" s="32"/>
      <c r="N3365" s="32"/>
    </row>
    <row r="3366" spans="2:14">
      <c r="B3366" s="29"/>
      <c r="C3366" s="33"/>
      <c r="D3366" s="34"/>
      <c r="E3366" s="33"/>
      <c r="F3366" s="32"/>
      <c r="G3366" s="32"/>
      <c r="H3366" s="32"/>
      <c r="I3366" s="32"/>
      <c r="J3366" s="32"/>
      <c r="K3366" s="32"/>
      <c r="L3366" s="32"/>
      <c r="M3366" s="32"/>
      <c r="N3366" s="32"/>
    </row>
    <row r="3367" spans="2:14">
      <c r="B3367" s="29"/>
      <c r="C3367" s="33"/>
      <c r="D3367" s="34"/>
      <c r="E3367" s="33"/>
      <c r="F3367" s="32"/>
      <c r="G3367" s="32"/>
      <c r="H3367" s="32"/>
      <c r="I3367" s="32"/>
      <c r="J3367" s="32"/>
      <c r="K3367" s="32"/>
      <c r="L3367" s="32"/>
      <c r="M3367" s="32"/>
      <c r="N3367" s="32"/>
    </row>
    <row r="3368" spans="2:14">
      <c r="B3368" s="29"/>
      <c r="C3368" s="33"/>
      <c r="D3368" s="34"/>
      <c r="E3368" s="33"/>
      <c r="F3368" s="32"/>
      <c r="G3368" s="32"/>
      <c r="H3368" s="32"/>
      <c r="I3368" s="32"/>
      <c r="J3368" s="32"/>
      <c r="K3368" s="32"/>
      <c r="L3368" s="32"/>
      <c r="M3368" s="32"/>
      <c r="N3368" s="32"/>
    </row>
    <row r="3369" spans="2:14">
      <c r="B3369" s="29"/>
      <c r="C3369" s="33"/>
      <c r="D3369" s="34"/>
      <c r="E3369" s="33"/>
      <c r="F3369" s="32"/>
      <c r="G3369" s="32"/>
      <c r="H3369" s="32"/>
      <c r="I3369" s="32"/>
      <c r="J3369" s="32"/>
      <c r="K3369" s="32"/>
      <c r="L3369" s="32"/>
      <c r="M3369" s="32"/>
      <c r="N3369" s="32"/>
    </row>
    <row r="3370" spans="2:14">
      <c r="B3370" s="29"/>
      <c r="C3370" s="33"/>
      <c r="D3370" s="34"/>
      <c r="E3370" s="33"/>
      <c r="F3370" s="32"/>
      <c r="G3370" s="32"/>
      <c r="H3370" s="32"/>
      <c r="I3370" s="32"/>
      <c r="J3370" s="32"/>
      <c r="K3370" s="32"/>
      <c r="L3370" s="32"/>
      <c r="M3370" s="32"/>
      <c r="N3370" s="32"/>
    </row>
    <row r="3371" spans="2:14">
      <c r="B3371" s="29"/>
      <c r="C3371" s="33"/>
      <c r="D3371" s="34"/>
      <c r="E3371" s="33"/>
      <c r="F3371" s="32"/>
      <c r="G3371" s="32"/>
      <c r="H3371" s="32"/>
      <c r="I3371" s="32"/>
      <c r="J3371" s="32"/>
      <c r="K3371" s="32"/>
      <c r="L3371" s="32"/>
      <c r="M3371" s="32"/>
      <c r="N3371" s="32"/>
    </row>
    <row r="3372" spans="2:14">
      <c r="B3372" s="29"/>
      <c r="C3372" s="33"/>
      <c r="D3372" s="34"/>
      <c r="E3372" s="33"/>
      <c r="F3372" s="32"/>
      <c r="G3372" s="32"/>
      <c r="H3372" s="32"/>
      <c r="I3372" s="32"/>
      <c r="J3372" s="32"/>
      <c r="K3372" s="32"/>
      <c r="L3372" s="32"/>
      <c r="M3372" s="32"/>
      <c r="N3372" s="32"/>
    </row>
    <row r="3373" spans="2:14">
      <c r="B3373" s="29"/>
      <c r="C3373" s="33"/>
      <c r="D3373" s="34"/>
      <c r="E3373" s="33"/>
      <c r="F3373" s="32"/>
      <c r="G3373" s="32"/>
      <c r="H3373" s="32"/>
      <c r="I3373" s="32"/>
      <c r="J3373" s="32"/>
      <c r="K3373" s="32"/>
      <c r="L3373" s="32"/>
      <c r="M3373" s="32"/>
      <c r="N3373" s="32"/>
    </row>
    <row r="3374" spans="2:14">
      <c r="B3374" s="29"/>
      <c r="C3374" s="33"/>
      <c r="D3374" s="34"/>
      <c r="E3374" s="33"/>
      <c r="F3374" s="32"/>
      <c r="G3374" s="32"/>
      <c r="H3374" s="32"/>
      <c r="I3374" s="32"/>
      <c r="J3374" s="32"/>
      <c r="K3374" s="32"/>
      <c r="L3374" s="32"/>
      <c r="M3374" s="32"/>
      <c r="N3374" s="32"/>
    </row>
    <row r="3375" spans="2:14">
      <c r="B3375" s="29"/>
      <c r="C3375" s="33"/>
      <c r="D3375" s="34"/>
      <c r="E3375" s="33"/>
      <c r="F3375" s="32"/>
      <c r="G3375" s="32"/>
      <c r="H3375" s="32"/>
      <c r="I3375" s="32"/>
      <c r="J3375" s="32"/>
      <c r="K3375" s="32"/>
      <c r="L3375" s="32"/>
      <c r="M3375" s="32"/>
      <c r="N3375" s="32"/>
    </row>
    <row r="3376" spans="2:14">
      <c r="B3376" s="29"/>
      <c r="C3376" s="33"/>
      <c r="D3376" s="34"/>
      <c r="E3376" s="33"/>
      <c r="F3376" s="32"/>
      <c r="G3376" s="32"/>
      <c r="H3376" s="32"/>
      <c r="I3376" s="32"/>
      <c r="J3376" s="32"/>
      <c r="K3376" s="32"/>
      <c r="L3376" s="32"/>
      <c r="M3376" s="32"/>
      <c r="N3376" s="32"/>
    </row>
    <row r="3377" spans="2:14">
      <c r="B3377" s="29"/>
      <c r="C3377" s="33"/>
      <c r="D3377" s="34"/>
      <c r="E3377" s="33"/>
      <c r="F3377" s="32"/>
      <c r="G3377" s="32"/>
      <c r="H3377" s="32"/>
      <c r="I3377" s="32"/>
      <c r="J3377" s="32"/>
      <c r="K3377" s="32"/>
      <c r="L3377" s="32"/>
      <c r="M3377" s="32"/>
      <c r="N3377" s="32"/>
    </row>
    <row r="3378" spans="2:14">
      <c r="B3378" s="29"/>
      <c r="C3378" s="33"/>
      <c r="D3378" s="34"/>
      <c r="E3378" s="33"/>
      <c r="F3378" s="32"/>
      <c r="G3378" s="32"/>
      <c r="H3378" s="32"/>
      <c r="I3378" s="32"/>
      <c r="J3378" s="32"/>
      <c r="K3378" s="32"/>
      <c r="L3378" s="32"/>
      <c r="M3378" s="32"/>
      <c r="N3378" s="32"/>
    </row>
    <row r="3379" spans="2:14">
      <c r="B3379" s="29"/>
      <c r="C3379" s="33"/>
      <c r="D3379" s="34"/>
      <c r="E3379" s="33"/>
      <c r="F3379" s="32"/>
      <c r="G3379" s="32"/>
      <c r="H3379" s="32"/>
      <c r="I3379" s="32"/>
      <c r="J3379" s="32"/>
      <c r="K3379" s="32"/>
      <c r="L3379" s="32"/>
      <c r="M3379" s="32"/>
      <c r="N3379" s="32"/>
    </row>
    <row r="3380" spans="2:14">
      <c r="B3380" s="29"/>
      <c r="C3380" s="33"/>
      <c r="D3380" s="34"/>
      <c r="E3380" s="33"/>
      <c r="F3380" s="32"/>
      <c r="G3380" s="32"/>
      <c r="H3380" s="32"/>
      <c r="I3380" s="32"/>
      <c r="J3380" s="32"/>
      <c r="K3380" s="32"/>
      <c r="L3380" s="32"/>
      <c r="M3380" s="32"/>
      <c r="N3380" s="32"/>
    </row>
    <row r="3381" spans="2:14">
      <c r="B3381" s="29"/>
      <c r="C3381" s="33"/>
      <c r="D3381" s="34"/>
      <c r="E3381" s="33"/>
      <c r="F3381" s="32"/>
      <c r="G3381" s="32"/>
      <c r="H3381" s="32"/>
      <c r="I3381" s="32"/>
      <c r="J3381" s="32"/>
      <c r="K3381" s="32"/>
      <c r="L3381" s="32"/>
      <c r="M3381" s="32"/>
      <c r="N3381" s="32"/>
    </row>
    <row r="3382" spans="2:14">
      <c r="B3382" s="29"/>
      <c r="C3382" s="33"/>
      <c r="D3382" s="34"/>
      <c r="E3382" s="33"/>
      <c r="F3382" s="32"/>
      <c r="G3382" s="32"/>
      <c r="H3382" s="32"/>
      <c r="I3382" s="32"/>
      <c r="J3382" s="32"/>
      <c r="K3382" s="32"/>
      <c r="L3382" s="32"/>
      <c r="M3382" s="32"/>
      <c r="N3382" s="32"/>
    </row>
    <row r="3383" spans="2:14">
      <c r="B3383" s="29"/>
      <c r="C3383" s="33"/>
      <c r="D3383" s="34"/>
      <c r="E3383" s="33"/>
      <c r="F3383" s="32"/>
      <c r="G3383" s="32"/>
      <c r="H3383" s="32"/>
      <c r="I3383" s="32"/>
      <c r="J3383" s="32"/>
      <c r="K3383" s="32"/>
      <c r="L3383" s="32"/>
      <c r="M3383" s="32"/>
      <c r="N3383" s="32"/>
    </row>
    <row r="3384" spans="2:14">
      <c r="B3384" s="29"/>
      <c r="C3384" s="33"/>
      <c r="D3384" s="34"/>
      <c r="E3384" s="33"/>
      <c r="F3384" s="32"/>
      <c r="G3384" s="32"/>
      <c r="H3384" s="32"/>
      <c r="I3384" s="32"/>
      <c r="J3384" s="32"/>
      <c r="K3384" s="32"/>
      <c r="L3384" s="32"/>
      <c r="M3384" s="32"/>
      <c r="N3384" s="32"/>
    </row>
    <row r="3385" spans="2:14">
      <c r="B3385" s="29"/>
      <c r="C3385" s="33"/>
      <c r="D3385" s="34"/>
      <c r="E3385" s="33"/>
      <c r="F3385" s="32"/>
      <c r="G3385" s="32"/>
      <c r="H3385" s="32"/>
      <c r="I3385" s="32"/>
      <c r="J3385" s="32"/>
      <c r="K3385" s="32"/>
      <c r="L3385" s="32"/>
      <c r="M3385" s="32"/>
      <c r="N3385" s="32"/>
    </row>
    <row r="3386" spans="2:14">
      <c r="B3386" s="29"/>
      <c r="C3386" s="33"/>
      <c r="D3386" s="34"/>
      <c r="E3386" s="33"/>
      <c r="F3386" s="32"/>
      <c r="G3386" s="32"/>
      <c r="H3386" s="32"/>
      <c r="I3386" s="32"/>
      <c r="J3386" s="32"/>
      <c r="K3386" s="32"/>
      <c r="L3386" s="32"/>
      <c r="M3386" s="32"/>
      <c r="N3386" s="32"/>
    </row>
    <row r="3387" spans="2:14">
      <c r="B3387" s="29"/>
      <c r="C3387" s="33"/>
      <c r="D3387" s="34"/>
      <c r="E3387" s="33"/>
      <c r="F3387" s="32"/>
      <c r="G3387" s="32"/>
      <c r="H3387" s="32"/>
      <c r="I3387" s="32"/>
      <c r="J3387" s="32"/>
      <c r="K3387" s="32"/>
      <c r="L3387" s="32"/>
      <c r="M3387" s="32"/>
      <c r="N3387" s="32"/>
    </row>
    <row r="3388" spans="2:14">
      <c r="B3388" s="29"/>
      <c r="C3388" s="33"/>
      <c r="D3388" s="34"/>
      <c r="E3388" s="33"/>
      <c r="F3388" s="32"/>
      <c r="G3388" s="32"/>
      <c r="H3388" s="32"/>
      <c r="I3388" s="32"/>
      <c r="J3388" s="32"/>
      <c r="K3388" s="32"/>
      <c r="L3388" s="32"/>
      <c r="M3388" s="32"/>
      <c r="N3388" s="32"/>
    </row>
    <row r="3389" spans="2:14">
      <c r="B3389" s="29"/>
      <c r="C3389" s="33"/>
      <c r="D3389" s="34"/>
      <c r="E3389" s="33"/>
      <c r="F3389" s="32"/>
      <c r="G3389" s="32"/>
      <c r="H3389" s="32"/>
      <c r="I3389" s="32"/>
      <c r="J3389" s="32"/>
      <c r="K3389" s="32"/>
      <c r="L3389" s="32"/>
      <c r="M3389" s="32"/>
      <c r="N3389" s="32"/>
    </row>
    <row r="3390" spans="2:14">
      <c r="B3390" s="29"/>
      <c r="C3390" s="33"/>
      <c r="D3390" s="34"/>
      <c r="E3390" s="33"/>
      <c r="F3390" s="32"/>
      <c r="G3390" s="32"/>
      <c r="H3390" s="32"/>
      <c r="I3390" s="32"/>
      <c r="J3390" s="32"/>
      <c r="K3390" s="32"/>
      <c r="L3390" s="32"/>
      <c r="M3390" s="32"/>
      <c r="N3390" s="32"/>
    </row>
    <row r="3391" spans="2:14">
      <c r="B3391" s="29"/>
      <c r="C3391" s="33"/>
      <c r="D3391" s="34"/>
      <c r="E3391" s="33"/>
      <c r="F3391" s="32"/>
      <c r="G3391" s="32"/>
      <c r="H3391" s="32"/>
      <c r="I3391" s="32"/>
      <c r="J3391" s="32"/>
      <c r="K3391" s="32"/>
      <c r="L3391" s="32"/>
      <c r="M3391" s="32"/>
      <c r="N3391" s="32"/>
    </row>
    <row r="3392" spans="2:14">
      <c r="B3392" s="29"/>
      <c r="C3392" s="33"/>
      <c r="D3392" s="34"/>
      <c r="E3392" s="33"/>
      <c r="F3392" s="32"/>
      <c r="G3392" s="32"/>
      <c r="H3392" s="32"/>
      <c r="I3392" s="32"/>
      <c r="J3392" s="32"/>
      <c r="K3392" s="32"/>
      <c r="L3392" s="32"/>
      <c r="M3392" s="32"/>
      <c r="N3392" s="32"/>
    </row>
    <row r="3393" spans="2:14">
      <c r="B3393" s="29"/>
      <c r="C3393" s="33"/>
      <c r="D3393" s="34"/>
      <c r="E3393" s="33"/>
      <c r="F3393" s="32"/>
      <c r="G3393" s="32"/>
      <c r="H3393" s="32"/>
      <c r="I3393" s="32"/>
      <c r="J3393" s="32"/>
      <c r="K3393" s="32"/>
      <c r="L3393" s="32"/>
      <c r="M3393" s="32"/>
      <c r="N3393" s="32"/>
    </row>
    <row r="3394" spans="2:14">
      <c r="B3394" s="29"/>
      <c r="C3394" s="33"/>
      <c r="D3394" s="34"/>
      <c r="E3394" s="33"/>
      <c r="F3394" s="32"/>
      <c r="G3394" s="32"/>
      <c r="H3394" s="32"/>
      <c r="I3394" s="32"/>
      <c r="J3394" s="32"/>
      <c r="K3394" s="32"/>
      <c r="L3394" s="32"/>
      <c r="M3394" s="32"/>
      <c r="N3394" s="32"/>
    </row>
    <row r="3395" spans="2:14">
      <c r="B3395" s="29"/>
      <c r="C3395" s="33"/>
      <c r="D3395" s="34"/>
      <c r="E3395" s="33"/>
      <c r="F3395" s="32"/>
      <c r="G3395" s="32"/>
      <c r="H3395" s="32"/>
      <c r="I3395" s="32"/>
      <c r="J3395" s="32"/>
      <c r="K3395" s="32"/>
      <c r="L3395" s="32"/>
      <c r="M3395" s="32"/>
      <c r="N3395" s="32"/>
    </row>
    <row r="3396" spans="2:14">
      <c r="B3396" s="29"/>
      <c r="C3396" s="33"/>
      <c r="D3396" s="34"/>
      <c r="E3396" s="33"/>
      <c r="F3396" s="32"/>
      <c r="G3396" s="32"/>
      <c r="H3396" s="32"/>
      <c r="I3396" s="32"/>
      <c r="J3396" s="32"/>
      <c r="K3396" s="32"/>
      <c r="L3396" s="32"/>
      <c r="M3396" s="32"/>
      <c r="N3396" s="32"/>
    </row>
    <row r="3397" spans="2:14">
      <c r="B3397" s="29"/>
      <c r="C3397" s="33"/>
      <c r="D3397" s="34"/>
      <c r="E3397" s="33"/>
      <c r="F3397" s="32"/>
      <c r="G3397" s="32"/>
      <c r="H3397" s="32"/>
      <c r="I3397" s="32"/>
      <c r="J3397" s="32"/>
      <c r="K3397" s="32"/>
      <c r="L3397" s="32"/>
      <c r="M3397" s="32"/>
      <c r="N3397" s="32"/>
    </row>
    <row r="3398" spans="2:14">
      <c r="B3398" s="29"/>
      <c r="C3398" s="33"/>
      <c r="D3398" s="34"/>
      <c r="E3398" s="33"/>
      <c r="F3398" s="32"/>
      <c r="G3398" s="32"/>
      <c r="H3398" s="32"/>
      <c r="I3398" s="32"/>
      <c r="J3398" s="32"/>
      <c r="K3398" s="32"/>
      <c r="L3398" s="32"/>
      <c r="M3398" s="32"/>
      <c r="N3398" s="32"/>
    </row>
    <row r="3399" spans="2:14">
      <c r="B3399" s="29"/>
      <c r="C3399" s="33"/>
      <c r="D3399" s="34"/>
      <c r="E3399" s="33"/>
      <c r="F3399" s="32"/>
      <c r="G3399" s="32"/>
      <c r="H3399" s="32"/>
      <c r="I3399" s="32"/>
      <c r="J3399" s="32"/>
      <c r="K3399" s="32"/>
      <c r="L3399" s="32"/>
      <c r="M3399" s="32"/>
      <c r="N3399" s="32"/>
    </row>
    <row r="3400" spans="2:14">
      <c r="B3400" s="29"/>
      <c r="C3400" s="33"/>
      <c r="D3400" s="34"/>
      <c r="E3400" s="33"/>
      <c r="F3400" s="32"/>
      <c r="G3400" s="32"/>
      <c r="H3400" s="32"/>
      <c r="I3400" s="32"/>
      <c r="J3400" s="32"/>
      <c r="K3400" s="32"/>
      <c r="L3400" s="32"/>
      <c r="M3400" s="32"/>
      <c r="N3400" s="32"/>
    </row>
    <row r="3401" spans="2:14">
      <c r="B3401" s="29"/>
      <c r="C3401" s="33"/>
      <c r="D3401" s="34"/>
      <c r="E3401" s="33"/>
      <c r="F3401" s="32"/>
      <c r="G3401" s="32"/>
      <c r="H3401" s="32"/>
      <c r="I3401" s="32"/>
      <c r="J3401" s="32"/>
      <c r="K3401" s="32"/>
      <c r="L3401" s="32"/>
      <c r="M3401" s="32"/>
      <c r="N3401" s="32"/>
    </row>
    <row r="3402" spans="2:14">
      <c r="B3402" s="29"/>
      <c r="C3402" s="33"/>
      <c r="D3402" s="34"/>
      <c r="E3402" s="33"/>
      <c r="F3402" s="32"/>
      <c r="G3402" s="32"/>
      <c r="H3402" s="32"/>
      <c r="I3402" s="32"/>
      <c r="J3402" s="32"/>
      <c r="K3402" s="32"/>
      <c r="L3402" s="32"/>
      <c r="M3402" s="32"/>
      <c r="N3402" s="32"/>
    </row>
    <row r="3403" spans="2:14">
      <c r="B3403" s="29"/>
      <c r="C3403" s="33"/>
      <c r="D3403" s="34"/>
      <c r="E3403" s="33"/>
      <c r="F3403" s="32"/>
      <c r="G3403" s="32"/>
      <c r="H3403" s="32"/>
      <c r="I3403" s="32"/>
      <c r="J3403" s="32"/>
      <c r="K3403" s="32"/>
      <c r="L3403" s="32"/>
      <c r="M3403" s="32"/>
      <c r="N3403" s="32"/>
    </row>
    <row r="3404" spans="2:14">
      <c r="B3404" s="29"/>
      <c r="C3404" s="33"/>
      <c r="D3404" s="34"/>
      <c r="E3404" s="33"/>
      <c r="F3404" s="32"/>
      <c r="G3404" s="32"/>
      <c r="H3404" s="32"/>
      <c r="I3404" s="32"/>
      <c r="J3404" s="32"/>
      <c r="K3404" s="32"/>
      <c r="L3404" s="32"/>
      <c r="M3404" s="32"/>
      <c r="N3404" s="32"/>
    </row>
    <row r="3405" spans="2:14">
      <c r="B3405" s="29"/>
      <c r="C3405" s="33"/>
      <c r="D3405" s="34"/>
      <c r="E3405" s="33"/>
      <c r="F3405" s="32"/>
      <c r="G3405" s="32"/>
      <c r="H3405" s="32"/>
      <c r="I3405" s="32"/>
      <c r="J3405" s="32"/>
      <c r="K3405" s="32"/>
      <c r="L3405" s="32"/>
      <c r="M3405" s="32"/>
      <c r="N3405" s="32"/>
    </row>
    <row r="3406" spans="2:14">
      <c r="B3406" s="29"/>
      <c r="C3406" s="33"/>
      <c r="D3406" s="34"/>
      <c r="E3406" s="33"/>
      <c r="F3406" s="32"/>
      <c r="G3406" s="32"/>
      <c r="H3406" s="32"/>
      <c r="I3406" s="32"/>
      <c r="J3406" s="32"/>
      <c r="K3406" s="32"/>
      <c r="L3406" s="32"/>
      <c r="M3406" s="32"/>
      <c r="N3406" s="32"/>
    </row>
    <row r="3407" spans="2:14">
      <c r="B3407" s="29"/>
      <c r="C3407" s="33"/>
      <c r="D3407" s="34"/>
      <c r="E3407" s="33"/>
      <c r="F3407" s="32"/>
      <c r="G3407" s="32"/>
      <c r="H3407" s="32"/>
      <c r="I3407" s="32"/>
      <c r="J3407" s="32"/>
      <c r="K3407" s="32"/>
      <c r="L3407" s="32"/>
      <c r="M3407" s="32"/>
      <c r="N3407" s="32"/>
    </row>
    <row r="3408" spans="2:14">
      <c r="B3408" s="29"/>
      <c r="C3408" s="33"/>
      <c r="D3408" s="34"/>
      <c r="E3408" s="33"/>
      <c r="F3408" s="32"/>
      <c r="G3408" s="32"/>
      <c r="H3408" s="32"/>
      <c r="I3408" s="32"/>
      <c r="J3408" s="32"/>
      <c r="K3408" s="32"/>
      <c r="L3408" s="32"/>
      <c r="M3408" s="32"/>
      <c r="N3408" s="32"/>
    </row>
    <row r="3409" spans="2:14">
      <c r="B3409" s="29"/>
      <c r="C3409" s="33"/>
      <c r="D3409" s="34"/>
      <c r="E3409" s="33"/>
      <c r="F3409" s="32"/>
      <c r="G3409" s="32"/>
      <c r="H3409" s="32"/>
      <c r="I3409" s="32"/>
      <c r="J3409" s="32"/>
      <c r="K3409" s="32"/>
      <c r="L3409" s="32"/>
      <c r="M3409" s="32"/>
      <c r="N3409" s="32"/>
    </row>
    <row r="3410" spans="2:14">
      <c r="B3410" s="29"/>
      <c r="C3410" s="33"/>
      <c r="D3410" s="34"/>
      <c r="E3410" s="33"/>
      <c r="F3410" s="32"/>
      <c r="G3410" s="32"/>
      <c r="H3410" s="32"/>
      <c r="I3410" s="32"/>
      <c r="J3410" s="32"/>
      <c r="K3410" s="32"/>
      <c r="L3410" s="32"/>
      <c r="M3410" s="32"/>
      <c r="N3410" s="32"/>
    </row>
    <row r="3411" spans="2:14">
      <c r="B3411" s="29"/>
      <c r="C3411" s="33"/>
      <c r="D3411" s="34"/>
      <c r="E3411" s="33"/>
      <c r="F3411" s="32"/>
      <c r="G3411" s="32"/>
      <c r="H3411" s="32"/>
      <c r="I3411" s="32"/>
      <c r="J3411" s="32"/>
      <c r="K3411" s="32"/>
      <c r="L3411" s="32"/>
      <c r="M3411" s="32"/>
      <c r="N3411" s="32"/>
    </row>
    <row r="3412" spans="2:14">
      <c r="B3412" s="29"/>
      <c r="C3412" s="33"/>
      <c r="D3412" s="34"/>
      <c r="E3412" s="33"/>
      <c r="F3412" s="32"/>
      <c r="G3412" s="32"/>
      <c r="H3412" s="32"/>
      <c r="I3412" s="32"/>
      <c r="J3412" s="32"/>
      <c r="K3412" s="32"/>
      <c r="L3412" s="32"/>
      <c r="M3412" s="32"/>
      <c r="N3412" s="32"/>
    </row>
    <row r="3413" spans="2:14">
      <c r="B3413" s="29"/>
      <c r="C3413" s="33"/>
      <c r="D3413" s="34"/>
      <c r="E3413" s="33"/>
      <c r="F3413" s="32"/>
      <c r="G3413" s="32"/>
      <c r="H3413" s="32"/>
      <c r="I3413" s="32"/>
      <c r="J3413" s="32"/>
      <c r="K3413" s="32"/>
      <c r="L3413" s="32"/>
      <c r="M3413" s="32"/>
      <c r="N3413" s="32"/>
    </row>
    <row r="3414" spans="2:14">
      <c r="B3414" s="29"/>
      <c r="C3414" s="33"/>
      <c r="D3414" s="34"/>
      <c r="E3414" s="33"/>
      <c r="F3414" s="32"/>
      <c r="G3414" s="32"/>
      <c r="H3414" s="32"/>
      <c r="I3414" s="32"/>
      <c r="J3414" s="32"/>
      <c r="K3414" s="32"/>
      <c r="L3414" s="32"/>
      <c r="M3414" s="32"/>
      <c r="N3414" s="32"/>
    </row>
    <row r="3415" spans="2:14">
      <c r="B3415" s="29"/>
      <c r="C3415" s="33"/>
      <c r="D3415" s="34"/>
      <c r="E3415" s="33"/>
      <c r="F3415" s="32"/>
      <c r="G3415" s="32"/>
      <c r="H3415" s="32"/>
      <c r="I3415" s="32"/>
      <c r="J3415" s="32"/>
      <c r="K3415" s="32"/>
      <c r="L3415" s="32"/>
      <c r="M3415" s="32"/>
      <c r="N3415" s="32"/>
    </row>
    <row r="3416" spans="2:14">
      <c r="B3416" s="29"/>
      <c r="C3416" s="33"/>
      <c r="D3416" s="34"/>
      <c r="E3416" s="33"/>
      <c r="F3416" s="32"/>
      <c r="G3416" s="32"/>
      <c r="H3416" s="32"/>
      <c r="I3416" s="32"/>
      <c r="J3416" s="32"/>
      <c r="K3416" s="32"/>
      <c r="L3416" s="32"/>
      <c r="M3416" s="32"/>
      <c r="N3416" s="32"/>
    </row>
    <row r="3417" spans="2:14">
      <c r="B3417" s="29"/>
      <c r="C3417" s="33"/>
      <c r="D3417" s="34"/>
      <c r="E3417" s="33"/>
      <c r="F3417" s="32"/>
      <c r="G3417" s="32"/>
      <c r="H3417" s="32"/>
      <c r="I3417" s="32"/>
      <c r="J3417" s="32"/>
      <c r="K3417" s="32"/>
      <c r="L3417" s="32"/>
      <c r="M3417" s="32"/>
      <c r="N3417" s="32"/>
    </row>
    <row r="3418" spans="2:14">
      <c r="B3418" s="29"/>
      <c r="C3418" s="33"/>
      <c r="D3418" s="34"/>
      <c r="E3418" s="33"/>
      <c r="F3418" s="32"/>
      <c r="G3418" s="32"/>
      <c r="H3418" s="32"/>
      <c r="I3418" s="32"/>
      <c r="J3418" s="32"/>
      <c r="K3418" s="32"/>
      <c r="L3418" s="32"/>
      <c r="M3418" s="32"/>
      <c r="N3418" s="32"/>
    </row>
    <row r="3419" spans="2:14">
      <c r="B3419" s="29"/>
      <c r="C3419" s="33"/>
      <c r="D3419" s="34"/>
      <c r="E3419" s="33"/>
      <c r="F3419" s="32"/>
      <c r="G3419" s="32"/>
      <c r="H3419" s="32"/>
      <c r="I3419" s="32"/>
      <c r="J3419" s="32"/>
      <c r="K3419" s="32"/>
      <c r="L3419" s="32"/>
      <c r="M3419" s="32"/>
      <c r="N3419" s="32"/>
    </row>
    <row r="3420" spans="2:14">
      <c r="B3420" s="29"/>
      <c r="C3420" s="33"/>
      <c r="D3420" s="34"/>
      <c r="E3420" s="33"/>
      <c r="F3420" s="32"/>
      <c r="G3420" s="32"/>
      <c r="H3420" s="32"/>
      <c r="I3420" s="32"/>
      <c r="J3420" s="32"/>
      <c r="K3420" s="32"/>
      <c r="L3420" s="32"/>
      <c r="M3420" s="32"/>
      <c r="N3420" s="32"/>
    </row>
    <row r="3421" spans="2:14">
      <c r="B3421" s="29"/>
      <c r="C3421" s="33"/>
      <c r="D3421" s="34"/>
      <c r="E3421" s="33"/>
      <c r="F3421" s="32"/>
      <c r="G3421" s="32"/>
      <c r="H3421" s="32"/>
      <c r="I3421" s="32"/>
      <c r="J3421" s="32"/>
      <c r="K3421" s="32"/>
      <c r="L3421" s="32"/>
      <c r="M3421" s="32"/>
      <c r="N3421" s="32"/>
    </row>
    <row r="3422" spans="2:14">
      <c r="B3422" s="29"/>
      <c r="C3422" s="33"/>
      <c r="D3422" s="34"/>
      <c r="E3422" s="33"/>
      <c r="F3422" s="32"/>
      <c r="G3422" s="32"/>
      <c r="H3422" s="32"/>
      <c r="I3422" s="32"/>
      <c r="J3422" s="32"/>
      <c r="K3422" s="32"/>
      <c r="L3422" s="32"/>
      <c r="M3422" s="32"/>
      <c r="N3422" s="32"/>
    </row>
    <row r="3423" spans="2:14">
      <c r="B3423" s="29"/>
      <c r="C3423" s="33"/>
      <c r="D3423" s="34"/>
      <c r="E3423" s="33"/>
      <c r="F3423" s="32"/>
      <c r="G3423" s="32"/>
      <c r="H3423" s="32"/>
      <c r="I3423" s="32"/>
      <c r="J3423" s="32"/>
      <c r="K3423" s="32"/>
      <c r="L3423" s="32"/>
      <c r="M3423" s="32"/>
      <c r="N3423" s="32"/>
    </row>
    <row r="3424" spans="2:14">
      <c r="B3424" s="29"/>
      <c r="C3424" s="33"/>
      <c r="D3424" s="34"/>
      <c r="E3424" s="33"/>
      <c r="F3424" s="32"/>
      <c r="G3424" s="32"/>
      <c r="H3424" s="32"/>
      <c r="I3424" s="32"/>
      <c r="J3424" s="32"/>
      <c r="K3424" s="32"/>
      <c r="L3424" s="32"/>
      <c r="M3424" s="32"/>
      <c r="N3424" s="32"/>
    </row>
    <row r="3425" spans="2:14">
      <c r="B3425" s="29"/>
      <c r="C3425" s="33"/>
      <c r="D3425" s="34"/>
      <c r="E3425" s="33"/>
      <c r="F3425" s="32"/>
      <c r="G3425" s="32"/>
      <c r="H3425" s="32"/>
      <c r="I3425" s="32"/>
      <c r="J3425" s="32"/>
      <c r="K3425" s="32"/>
      <c r="L3425" s="32"/>
      <c r="M3425" s="32"/>
      <c r="N3425" s="32"/>
    </row>
    <row r="3426" spans="2:14">
      <c r="B3426" s="29"/>
      <c r="C3426" s="33"/>
      <c r="D3426" s="34"/>
      <c r="E3426" s="33"/>
      <c r="F3426" s="32"/>
      <c r="G3426" s="32"/>
      <c r="H3426" s="32"/>
      <c r="I3426" s="32"/>
      <c r="J3426" s="32"/>
      <c r="K3426" s="32"/>
      <c r="L3426" s="32"/>
      <c r="M3426" s="32"/>
      <c r="N3426" s="32"/>
    </row>
    <row r="3427" spans="2:14">
      <c r="B3427" s="29"/>
      <c r="C3427" s="33"/>
      <c r="D3427" s="34"/>
      <c r="E3427" s="33"/>
      <c r="F3427" s="32"/>
      <c r="G3427" s="32"/>
      <c r="H3427" s="32"/>
      <c r="I3427" s="32"/>
      <c r="J3427" s="32"/>
      <c r="K3427" s="32"/>
      <c r="L3427" s="32"/>
      <c r="M3427" s="32"/>
      <c r="N3427" s="32"/>
    </row>
    <row r="3428" spans="2:14">
      <c r="B3428" s="29"/>
      <c r="C3428" s="33"/>
      <c r="D3428" s="34"/>
      <c r="E3428" s="33"/>
      <c r="F3428" s="32"/>
      <c r="G3428" s="32"/>
      <c r="H3428" s="32"/>
      <c r="I3428" s="32"/>
      <c r="J3428" s="32"/>
      <c r="K3428" s="32"/>
      <c r="L3428" s="32"/>
      <c r="M3428" s="32"/>
      <c r="N3428" s="32"/>
    </row>
    <row r="3429" spans="2:14">
      <c r="B3429" s="29"/>
      <c r="C3429" s="33"/>
      <c r="D3429" s="34"/>
      <c r="E3429" s="33"/>
      <c r="F3429" s="32"/>
      <c r="G3429" s="32"/>
      <c r="H3429" s="32"/>
      <c r="I3429" s="32"/>
      <c r="J3429" s="32"/>
      <c r="K3429" s="32"/>
      <c r="L3429" s="32"/>
      <c r="M3429" s="32"/>
      <c r="N3429" s="32"/>
    </row>
    <row r="3430" spans="2:14">
      <c r="B3430" s="29"/>
      <c r="C3430" s="33"/>
      <c r="D3430" s="34"/>
      <c r="E3430" s="33"/>
      <c r="F3430" s="32"/>
      <c r="G3430" s="32"/>
      <c r="H3430" s="32"/>
      <c r="I3430" s="32"/>
      <c r="J3430" s="32"/>
      <c r="K3430" s="32"/>
      <c r="L3430" s="32"/>
      <c r="M3430" s="32"/>
      <c r="N3430" s="32"/>
    </row>
    <row r="3431" spans="2:14">
      <c r="B3431" s="29"/>
      <c r="C3431" s="33"/>
      <c r="D3431" s="34"/>
      <c r="E3431" s="33"/>
      <c r="F3431" s="32"/>
      <c r="G3431" s="32"/>
      <c r="H3431" s="32"/>
      <c r="I3431" s="32"/>
      <c r="J3431" s="32"/>
      <c r="K3431" s="32"/>
      <c r="L3431" s="32"/>
      <c r="M3431" s="32"/>
      <c r="N3431" s="32"/>
    </row>
    <row r="3432" spans="2:14">
      <c r="B3432" s="29"/>
      <c r="C3432" s="33"/>
      <c r="D3432" s="34"/>
      <c r="E3432" s="33"/>
      <c r="F3432" s="32"/>
      <c r="G3432" s="32"/>
      <c r="H3432" s="32"/>
      <c r="I3432" s="32"/>
      <c r="J3432" s="32"/>
      <c r="K3432" s="32"/>
      <c r="L3432" s="32"/>
      <c r="M3432" s="32"/>
      <c r="N3432" s="32"/>
    </row>
    <row r="3433" spans="2:14">
      <c r="B3433" s="29"/>
      <c r="C3433" s="33"/>
      <c r="D3433" s="34"/>
      <c r="E3433" s="33"/>
      <c r="F3433" s="32"/>
      <c r="G3433" s="32"/>
      <c r="H3433" s="32"/>
      <c r="I3433" s="32"/>
      <c r="J3433" s="32"/>
      <c r="K3433" s="32"/>
      <c r="L3433" s="32"/>
      <c r="M3433" s="32"/>
      <c r="N3433" s="32"/>
    </row>
    <row r="3434" spans="2:14">
      <c r="B3434" s="29"/>
      <c r="C3434" s="33"/>
      <c r="D3434" s="34"/>
      <c r="E3434" s="33"/>
      <c r="F3434" s="32"/>
      <c r="G3434" s="32"/>
      <c r="H3434" s="32"/>
      <c r="I3434" s="32"/>
      <c r="J3434" s="32"/>
      <c r="K3434" s="32"/>
      <c r="L3434" s="32"/>
      <c r="M3434" s="32"/>
      <c r="N3434" s="32"/>
    </row>
    <row r="3435" spans="2:14">
      <c r="B3435" s="29"/>
      <c r="C3435" s="33"/>
      <c r="D3435" s="34"/>
      <c r="E3435" s="33"/>
      <c r="F3435" s="32"/>
      <c r="G3435" s="32"/>
      <c r="H3435" s="32"/>
      <c r="I3435" s="32"/>
      <c r="J3435" s="32"/>
      <c r="K3435" s="32"/>
      <c r="L3435" s="32"/>
      <c r="M3435" s="32"/>
      <c r="N3435" s="32"/>
    </row>
    <row r="3436" spans="2:14">
      <c r="B3436" s="29"/>
      <c r="C3436" s="33"/>
      <c r="D3436" s="34"/>
      <c r="E3436" s="33"/>
      <c r="F3436" s="32"/>
      <c r="G3436" s="32"/>
      <c r="H3436" s="32"/>
      <c r="I3436" s="32"/>
      <c r="J3436" s="32"/>
      <c r="K3436" s="32"/>
      <c r="L3436" s="32"/>
      <c r="M3436" s="32"/>
      <c r="N3436" s="32"/>
    </row>
    <row r="3437" spans="2:14">
      <c r="B3437" s="29"/>
      <c r="C3437" s="33"/>
      <c r="D3437" s="34"/>
      <c r="E3437" s="33"/>
      <c r="F3437" s="32"/>
      <c r="G3437" s="32"/>
      <c r="H3437" s="32"/>
      <c r="I3437" s="32"/>
      <c r="J3437" s="32"/>
      <c r="K3437" s="32"/>
      <c r="L3437" s="32"/>
      <c r="M3437" s="32"/>
      <c r="N3437" s="32"/>
    </row>
    <row r="3438" spans="2:14">
      <c r="B3438" s="29"/>
      <c r="C3438" s="33"/>
      <c r="D3438" s="34"/>
      <c r="E3438" s="33"/>
      <c r="F3438" s="32"/>
      <c r="G3438" s="32"/>
      <c r="H3438" s="32"/>
      <c r="I3438" s="32"/>
      <c r="J3438" s="32"/>
      <c r="K3438" s="32"/>
      <c r="L3438" s="32"/>
      <c r="M3438" s="32"/>
      <c r="N3438" s="32"/>
    </row>
    <row r="3439" spans="2:14">
      <c r="B3439" s="29"/>
      <c r="C3439" s="33"/>
      <c r="D3439" s="34"/>
      <c r="E3439" s="33"/>
      <c r="F3439" s="32"/>
      <c r="G3439" s="32"/>
      <c r="H3439" s="32"/>
      <c r="I3439" s="32"/>
      <c r="J3439" s="32"/>
      <c r="K3439" s="32"/>
      <c r="L3439" s="32"/>
      <c r="M3439" s="32"/>
      <c r="N3439" s="32"/>
    </row>
    <row r="3440" spans="2:14">
      <c r="B3440" s="29"/>
      <c r="C3440" s="33"/>
      <c r="D3440" s="34"/>
      <c r="E3440" s="33"/>
      <c r="F3440" s="32"/>
      <c r="G3440" s="32"/>
      <c r="H3440" s="32"/>
      <c r="I3440" s="32"/>
      <c r="J3440" s="32"/>
      <c r="K3440" s="32"/>
      <c r="L3440" s="32"/>
      <c r="M3440" s="32"/>
      <c r="N3440" s="32"/>
    </row>
    <row r="3441" spans="2:14">
      <c r="B3441" s="29"/>
      <c r="C3441" s="33"/>
      <c r="D3441" s="34"/>
      <c r="E3441" s="33"/>
      <c r="F3441" s="32"/>
      <c r="G3441" s="32"/>
      <c r="H3441" s="32"/>
      <c r="I3441" s="32"/>
      <c r="J3441" s="32"/>
      <c r="K3441" s="32"/>
      <c r="L3441" s="32"/>
      <c r="M3441" s="32"/>
      <c r="N3441" s="32"/>
    </row>
    <row r="3442" spans="2:14">
      <c r="B3442" s="29"/>
      <c r="C3442" s="33"/>
      <c r="D3442" s="34"/>
      <c r="E3442" s="33"/>
      <c r="F3442" s="32"/>
      <c r="G3442" s="32"/>
      <c r="H3442" s="32"/>
      <c r="I3442" s="32"/>
      <c r="J3442" s="32"/>
      <c r="K3442" s="32"/>
      <c r="L3442" s="32"/>
      <c r="M3442" s="32"/>
      <c r="N3442" s="32"/>
    </row>
    <row r="3443" spans="2:14">
      <c r="B3443" s="29"/>
      <c r="C3443" s="33"/>
      <c r="D3443" s="34"/>
      <c r="E3443" s="33"/>
      <c r="F3443" s="32"/>
      <c r="G3443" s="32"/>
      <c r="H3443" s="32"/>
      <c r="I3443" s="32"/>
      <c r="J3443" s="32"/>
      <c r="K3443" s="32"/>
      <c r="L3443" s="32"/>
      <c r="M3443" s="32"/>
      <c r="N3443" s="32"/>
    </row>
    <row r="3444" spans="2:14">
      <c r="B3444" s="29"/>
      <c r="C3444" s="33"/>
      <c r="D3444" s="34"/>
      <c r="E3444" s="33"/>
      <c r="F3444" s="32"/>
      <c r="G3444" s="32"/>
      <c r="H3444" s="32"/>
      <c r="I3444" s="32"/>
      <c r="J3444" s="32"/>
      <c r="K3444" s="32"/>
      <c r="L3444" s="32"/>
      <c r="M3444" s="32"/>
      <c r="N3444" s="32"/>
    </row>
    <row r="3445" spans="2:14">
      <c r="B3445" s="29"/>
      <c r="C3445" s="33"/>
      <c r="D3445" s="34"/>
      <c r="E3445" s="33"/>
      <c r="F3445" s="32"/>
      <c r="G3445" s="32"/>
      <c r="H3445" s="32"/>
      <c r="I3445" s="32"/>
      <c r="J3445" s="32"/>
      <c r="K3445" s="32"/>
      <c r="L3445" s="32"/>
      <c r="M3445" s="32"/>
      <c r="N3445" s="32"/>
    </row>
    <row r="3446" spans="2:14">
      <c r="B3446" s="29"/>
      <c r="C3446" s="33"/>
      <c r="D3446" s="34"/>
      <c r="E3446" s="33"/>
      <c r="F3446" s="32"/>
      <c r="G3446" s="32"/>
      <c r="H3446" s="32"/>
      <c r="I3446" s="32"/>
      <c r="J3446" s="32"/>
      <c r="K3446" s="32"/>
      <c r="L3446" s="32"/>
      <c r="M3446" s="32"/>
      <c r="N3446" s="32"/>
    </row>
    <row r="3447" spans="2:14">
      <c r="B3447" s="29"/>
      <c r="C3447" s="33"/>
      <c r="D3447" s="34"/>
      <c r="E3447" s="33"/>
      <c r="F3447" s="32"/>
      <c r="G3447" s="32"/>
      <c r="H3447" s="32"/>
      <c r="I3447" s="32"/>
      <c r="J3447" s="32"/>
      <c r="K3447" s="32"/>
      <c r="L3447" s="32"/>
      <c r="M3447" s="32"/>
      <c r="N3447" s="32"/>
    </row>
    <row r="3448" spans="2:14">
      <c r="B3448" s="29"/>
      <c r="C3448" s="33"/>
      <c r="D3448" s="34"/>
      <c r="E3448" s="33"/>
      <c r="F3448" s="32"/>
      <c r="G3448" s="32"/>
      <c r="H3448" s="32"/>
      <c r="I3448" s="32"/>
      <c r="J3448" s="32"/>
      <c r="K3448" s="32"/>
      <c r="L3448" s="32"/>
      <c r="M3448" s="32"/>
      <c r="N3448" s="32"/>
    </row>
    <row r="3449" spans="2:14">
      <c r="B3449" s="29"/>
      <c r="C3449" s="33"/>
      <c r="D3449" s="34"/>
      <c r="E3449" s="33"/>
      <c r="F3449" s="32"/>
      <c r="G3449" s="32"/>
      <c r="H3449" s="32"/>
      <c r="I3449" s="32"/>
      <c r="J3449" s="32"/>
      <c r="K3449" s="32"/>
      <c r="L3449" s="32"/>
      <c r="M3449" s="32"/>
      <c r="N3449" s="32"/>
    </row>
    <row r="3450" spans="2:14">
      <c r="B3450" s="29"/>
      <c r="C3450" s="33"/>
      <c r="D3450" s="34"/>
      <c r="E3450" s="33"/>
      <c r="F3450" s="32"/>
      <c r="G3450" s="32"/>
      <c r="H3450" s="32"/>
      <c r="I3450" s="32"/>
      <c r="J3450" s="32"/>
      <c r="K3450" s="32"/>
      <c r="L3450" s="32"/>
      <c r="M3450" s="32"/>
      <c r="N3450" s="32"/>
    </row>
    <row r="3451" spans="2:14">
      <c r="B3451" s="29"/>
      <c r="C3451" s="33"/>
      <c r="D3451" s="34"/>
      <c r="E3451" s="33"/>
      <c r="F3451" s="32"/>
      <c r="G3451" s="32"/>
      <c r="H3451" s="32"/>
      <c r="I3451" s="32"/>
      <c r="J3451" s="32"/>
      <c r="K3451" s="32"/>
      <c r="L3451" s="32"/>
      <c r="M3451" s="32"/>
      <c r="N3451" s="32"/>
    </row>
    <row r="3452" spans="2:14">
      <c r="B3452" s="29"/>
      <c r="C3452" s="33"/>
      <c r="D3452" s="34"/>
      <c r="E3452" s="33"/>
      <c r="F3452" s="32"/>
      <c r="G3452" s="32"/>
      <c r="H3452" s="32"/>
      <c r="I3452" s="32"/>
      <c r="J3452" s="32"/>
      <c r="K3452" s="32"/>
      <c r="L3452" s="32"/>
      <c r="M3452" s="32"/>
      <c r="N3452" s="32"/>
    </row>
    <row r="3453" spans="2:14">
      <c r="B3453" s="29"/>
      <c r="C3453" s="33"/>
      <c r="D3453" s="34"/>
      <c r="E3453" s="33"/>
      <c r="F3453" s="32"/>
      <c r="G3453" s="32"/>
      <c r="H3453" s="32"/>
      <c r="I3453" s="32"/>
      <c r="J3453" s="32"/>
      <c r="K3453" s="32"/>
      <c r="L3453" s="32"/>
      <c r="M3453" s="32"/>
      <c r="N3453" s="32"/>
    </row>
    <row r="3454" spans="2:14">
      <c r="B3454" s="29"/>
      <c r="C3454" s="33"/>
      <c r="D3454" s="34"/>
      <c r="E3454" s="33"/>
      <c r="F3454" s="32"/>
      <c r="G3454" s="32"/>
      <c r="H3454" s="32"/>
      <c r="I3454" s="32"/>
      <c r="J3454" s="32"/>
      <c r="K3454" s="32"/>
      <c r="L3454" s="32"/>
      <c r="M3454" s="32"/>
      <c r="N3454" s="32"/>
    </row>
    <row r="3455" spans="2:14">
      <c r="B3455" s="29"/>
      <c r="C3455" s="33"/>
      <c r="D3455" s="34"/>
      <c r="E3455" s="33"/>
      <c r="F3455" s="32"/>
      <c r="G3455" s="32"/>
      <c r="H3455" s="32"/>
      <c r="I3455" s="32"/>
      <c r="J3455" s="32"/>
      <c r="K3455" s="32"/>
      <c r="L3455" s="32"/>
      <c r="M3455" s="32"/>
      <c r="N3455" s="32"/>
    </row>
    <row r="3456" spans="2:14">
      <c r="B3456" s="29"/>
      <c r="C3456" s="33"/>
      <c r="D3456" s="34"/>
      <c r="E3456" s="33"/>
      <c r="F3456" s="32"/>
      <c r="G3456" s="32"/>
      <c r="H3456" s="32"/>
      <c r="I3456" s="32"/>
      <c r="J3456" s="32"/>
      <c r="K3456" s="32"/>
      <c r="L3456" s="32"/>
      <c r="M3456" s="32"/>
      <c r="N3456" s="32"/>
    </row>
    <row r="3457" spans="2:14">
      <c r="B3457" s="29"/>
      <c r="C3457" s="33"/>
      <c r="D3457" s="34"/>
      <c r="E3457" s="33"/>
      <c r="F3457" s="32"/>
      <c r="G3457" s="32"/>
      <c r="H3457" s="32"/>
      <c r="I3457" s="32"/>
      <c r="J3457" s="32"/>
      <c r="K3457" s="32"/>
      <c r="L3457" s="32"/>
      <c r="M3457" s="32"/>
      <c r="N3457" s="32"/>
    </row>
    <row r="3458" spans="2:14">
      <c r="B3458" s="29"/>
      <c r="C3458" s="33"/>
      <c r="D3458" s="34"/>
      <c r="E3458" s="33"/>
      <c r="F3458" s="32"/>
      <c r="G3458" s="32"/>
      <c r="H3458" s="32"/>
      <c r="I3458" s="32"/>
      <c r="J3458" s="32"/>
      <c r="K3458" s="32"/>
      <c r="L3458" s="32"/>
      <c r="M3458" s="32"/>
      <c r="N3458" s="32"/>
    </row>
    <row r="3459" spans="2:14">
      <c r="B3459" s="29"/>
      <c r="C3459" s="33"/>
      <c r="D3459" s="34"/>
      <c r="E3459" s="33"/>
      <c r="F3459" s="32"/>
      <c r="G3459" s="32"/>
      <c r="H3459" s="32"/>
      <c r="I3459" s="32"/>
      <c r="J3459" s="32"/>
      <c r="K3459" s="32"/>
      <c r="L3459" s="32"/>
      <c r="M3459" s="32"/>
      <c r="N3459" s="32"/>
    </row>
    <row r="3460" spans="2:14">
      <c r="B3460" s="29"/>
      <c r="C3460" s="33"/>
      <c r="D3460" s="34"/>
      <c r="E3460" s="33"/>
      <c r="F3460" s="32"/>
      <c r="G3460" s="32"/>
      <c r="H3460" s="32"/>
      <c r="I3460" s="32"/>
      <c r="J3460" s="32"/>
      <c r="K3460" s="32"/>
      <c r="L3460" s="32"/>
      <c r="M3460" s="32"/>
      <c r="N3460" s="32"/>
    </row>
    <row r="3461" spans="2:14">
      <c r="B3461" s="29"/>
      <c r="C3461" s="33"/>
      <c r="D3461" s="34"/>
      <c r="E3461" s="33"/>
      <c r="F3461" s="32"/>
      <c r="G3461" s="32"/>
      <c r="H3461" s="32"/>
      <c r="I3461" s="32"/>
      <c r="J3461" s="32"/>
      <c r="K3461" s="32"/>
      <c r="L3461" s="32"/>
      <c r="M3461" s="32"/>
      <c r="N3461" s="32"/>
    </row>
    <row r="3462" spans="2:14">
      <c r="B3462" s="29"/>
      <c r="C3462" s="33"/>
      <c r="D3462" s="34"/>
      <c r="E3462" s="33"/>
      <c r="F3462" s="32"/>
      <c r="G3462" s="32"/>
      <c r="H3462" s="32"/>
      <c r="I3462" s="32"/>
      <c r="J3462" s="32"/>
      <c r="K3462" s="32"/>
      <c r="L3462" s="32"/>
      <c r="M3462" s="32"/>
      <c r="N3462" s="32"/>
    </row>
    <row r="3463" spans="2:14">
      <c r="B3463" s="29"/>
      <c r="C3463" s="33"/>
      <c r="D3463" s="34"/>
      <c r="E3463" s="33"/>
      <c r="F3463" s="32"/>
      <c r="G3463" s="32"/>
      <c r="H3463" s="32"/>
      <c r="I3463" s="32"/>
      <c r="J3463" s="32"/>
      <c r="K3463" s="32"/>
      <c r="L3463" s="32"/>
      <c r="M3463" s="32"/>
      <c r="N3463" s="32"/>
    </row>
    <row r="3464" spans="2:14">
      <c r="B3464" s="29"/>
      <c r="C3464" s="33"/>
      <c r="D3464" s="34"/>
      <c r="E3464" s="33"/>
      <c r="F3464" s="32"/>
      <c r="G3464" s="32"/>
      <c r="H3464" s="32"/>
      <c r="I3464" s="32"/>
      <c r="J3464" s="32"/>
      <c r="K3464" s="32"/>
      <c r="L3464" s="32"/>
      <c r="M3464" s="32"/>
      <c r="N3464" s="32"/>
    </row>
    <row r="3465" spans="2:14">
      <c r="B3465" s="29"/>
      <c r="C3465" s="33"/>
      <c r="D3465" s="34"/>
      <c r="E3465" s="33"/>
      <c r="F3465" s="32"/>
      <c r="G3465" s="32"/>
      <c r="H3465" s="32"/>
      <c r="I3465" s="32"/>
      <c r="J3465" s="32"/>
      <c r="K3465" s="32"/>
      <c r="L3465" s="32"/>
      <c r="M3465" s="32"/>
      <c r="N3465" s="32"/>
    </row>
    <row r="3466" spans="2:14">
      <c r="B3466" s="29"/>
      <c r="C3466" s="33"/>
      <c r="D3466" s="34"/>
      <c r="E3466" s="33"/>
      <c r="F3466" s="32"/>
      <c r="G3466" s="32"/>
      <c r="H3466" s="32"/>
      <c r="I3466" s="32"/>
      <c r="J3466" s="32"/>
      <c r="K3466" s="32"/>
      <c r="L3466" s="32"/>
      <c r="M3466" s="32"/>
      <c r="N3466" s="32"/>
    </row>
    <row r="3467" spans="2:14">
      <c r="B3467" s="29"/>
      <c r="C3467" s="33"/>
      <c r="D3467" s="34"/>
      <c r="E3467" s="33"/>
      <c r="F3467" s="32"/>
      <c r="G3467" s="32"/>
      <c r="H3467" s="32"/>
      <c r="I3467" s="32"/>
      <c r="J3467" s="32"/>
      <c r="K3467" s="32"/>
      <c r="L3467" s="32"/>
      <c r="M3467" s="32"/>
      <c r="N3467" s="32"/>
    </row>
    <row r="3468" spans="2:14">
      <c r="B3468" s="29"/>
      <c r="C3468" s="33"/>
      <c r="D3468" s="34"/>
      <c r="E3468" s="33"/>
      <c r="F3468" s="32"/>
      <c r="G3468" s="32"/>
      <c r="H3468" s="32"/>
      <c r="I3468" s="32"/>
      <c r="J3468" s="32"/>
      <c r="K3468" s="32"/>
      <c r="L3468" s="32"/>
      <c r="M3468" s="32"/>
      <c r="N3468" s="32"/>
    </row>
    <row r="3469" spans="2:14">
      <c r="B3469" s="29"/>
      <c r="C3469" s="33"/>
      <c r="D3469" s="34"/>
      <c r="E3469" s="33"/>
      <c r="F3469" s="32"/>
      <c r="G3469" s="32"/>
      <c r="H3469" s="32"/>
      <c r="I3469" s="32"/>
      <c r="J3469" s="32"/>
      <c r="K3469" s="32"/>
      <c r="L3469" s="32"/>
      <c r="M3469" s="32"/>
      <c r="N3469" s="32"/>
    </row>
    <row r="3470" spans="2:14">
      <c r="B3470" s="29"/>
      <c r="C3470" s="33"/>
      <c r="D3470" s="34"/>
      <c r="E3470" s="33"/>
      <c r="F3470" s="32"/>
      <c r="G3470" s="32"/>
      <c r="H3470" s="32"/>
      <c r="I3470" s="32"/>
      <c r="J3470" s="32"/>
      <c r="K3470" s="32"/>
      <c r="L3470" s="32"/>
      <c r="M3470" s="32"/>
      <c r="N3470" s="32"/>
    </row>
    <row r="3471" spans="2:14">
      <c r="B3471" s="29"/>
      <c r="C3471" s="33"/>
      <c r="D3471" s="34"/>
      <c r="E3471" s="33"/>
      <c r="F3471" s="32"/>
      <c r="G3471" s="32"/>
      <c r="H3471" s="32"/>
      <c r="I3471" s="32"/>
      <c r="J3471" s="32"/>
      <c r="K3471" s="32"/>
      <c r="L3471" s="32"/>
      <c r="M3471" s="32"/>
      <c r="N3471" s="32"/>
    </row>
    <row r="3472" spans="2:14">
      <c r="B3472" s="29"/>
      <c r="C3472" s="33"/>
      <c r="D3472" s="34"/>
      <c r="E3472" s="33"/>
      <c r="F3472" s="32"/>
      <c r="G3472" s="32"/>
      <c r="H3472" s="32"/>
      <c r="I3472" s="32"/>
      <c r="J3472" s="32"/>
      <c r="K3472" s="32"/>
      <c r="L3472" s="32"/>
      <c r="M3472" s="32"/>
      <c r="N3472" s="32"/>
    </row>
    <row r="3473" spans="2:14">
      <c r="B3473" s="29"/>
      <c r="C3473" s="33"/>
      <c r="D3473" s="34"/>
      <c r="E3473" s="33"/>
      <c r="F3473" s="32"/>
      <c r="G3473" s="32"/>
      <c r="H3473" s="32"/>
      <c r="I3473" s="32"/>
      <c r="J3473" s="32"/>
      <c r="K3473" s="32"/>
      <c r="L3473" s="32"/>
      <c r="M3473" s="32"/>
      <c r="N3473" s="32"/>
    </row>
    <row r="3474" spans="2:14">
      <c r="B3474" s="29"/>
      <c r="C3474" s="33"/>
      <c r="D3474" s="34"/>
      <c r="E3474" s="33"/>
      <c r="F3474" s="32"/>
      <c r="G3474" s="32"/>
      <c r="H3474" s="32"/>
      <c r="I3474" s="32"/>
      <c r="J3474" s="32"/>
      <c r="K3474" s="32"/>
      <c r="L3474" s="32"/>
      <c r="M3474" s="32"/>
      <c r="N3474" s="32"/>
    </row>
    <row r="3475" spans="2:14">
      <c r="B3475" s="29"/>
      <c r="C3475" s="33"/>
      <c r="D3475" s="34"/>
      <c r="E3475" s="33"/>
      <c r="F3475" s="32"/>
      <c r="G3475" s="32"/>
      <c r="H3475" s="32"/>
      <c r="I3475" s="32"/>
      <c r="J3475" s="32"/>
      <c r="K3475" s="32"/>
      <c r="L3475" s="32"/>
      <c r="M3475" s="32"/>
      <c r="N3475" s="32"/>
    </row>
    <row r="3476" spans="2:14">
      <c r="B3476" s="29"/>
      <c r="C3476" s="33"/>
      <c r="D3476" s="34"/>
      <c r="E3476" s="33"/>
      <c r="F3476" s="32"/>
      <c r="G3476" s="32"/>
      <c r="H3476" s="32"/>
      <c r="I3476" s="32"/>
      <c r="J3476" s="32"/>
      <c r="K3476" s="32"/>
      <c r="L3476" s="32"/>
      <c r="M3476" s="32"/>
      <c r="N3476" s="32"/>
    </row>
    <row r="3477" spans="2:14">
      <c r="B3477" s="29"/>
      <c r="C3477" s="33"/>
      <c r="D3477" s="34"/>
      <c r="E3477" s="33"/>
      <c r="F3477" s="32"/>
      <c r="G3477" s="32"/>
      <c r="H3477" s="32"/>
      <c r="I3477" s="32"/>
      <c r="J3477" s="32"/>
      <c r="K3477" s="32"/>
      <c r="L3477" s="32"/>
      <c r="M3477" s="32"/>
      <c r="N3477" s="32"/>
    </row>
    <row r="3478" spans="2:14">
      <c r="B3478" s="29"/>
      <c r="C3478" s="33"/>
      <c r="D3478" s="34"/>
      <c r="E3478" s="33"/>
      <c r="F3478" s="32"/>
      <c r="G3478" s="32"/>
      <c r="H3478" s="32"/>
      <c r="I3478" s="32"/>
      <c r="J3478" s="32"/>
      <c r="K3478" s="32"/>
      <c r="L3478" s="32"/>
      <c r="M3478" s="32"/>
      <c r="N3478" s="32"/>
    </row>
    <row r="3479" spans="2:14">
      <c r="B3479" s="29"/>
      <c r="C3479" s="33"/>
      <c r="D3479" s="34"/>
      <c r="E3479" s="33"/>
      <c r="F3479" s="32"/>
      <c r="G3479" s="32"/>
      <c r="H3479" s="32"/>
      <c r="I3479" s="32"/>
      <c r="J3479" s="32"/>
      <c r="K3479" s="32"/>
      <c r="L3479" s="32"/>
      <c r="M3479" s="32"/>
      <c r="N3479" s="32"/>
    </row>
    <row r="3480" spans="2:14">
      <c r="B3480" s="29"/>
      <c r="C3480" s="33"/>
      <c r="D3480" s="34"/>
      <c r="E3480" s="33"/>
      <c r="F3480" s="32"/>
      <c r="G3480" s="32"/>
      <c r="H3480" s="32"/>
      <c r="I3480" s="32"/>
      <c r="J3480" s="32"/>
      <c r="K3480" s="32"/>
      <c r="L3480" s="32"/>
      <c r="M3480" s="32"/>
      <c r="N3480" s="32"/>
    </row>
    <row r="3481" spans="2:14">
      <c r="B3481" s="29"/>
      <c r="C3481" s="33"/>
      <c r="D3481" s="34"/>
      <c r="E3481" s="33"/>
      <c r="F3481" s="32"/>
      <c r="G3481" s="32"/>
      <c r="H3481" s="32"/>
      <c r="I3481" s="32"/>
      <c r="J3481" s="32"/>
      <c r="K3481" s="32"/>
      <c r="L3481" s="32"/>
      <c r="M3481" s="32"/>
      <c r="N3481" s="32"/>
    </row>
    <row r="3482" spans="2:14">
      <c r="B3482" s="29"/>
      <c r="C3482" s="33"/>
      <c r="D3482" s="34"/>
      <c r="E3482" s="33"/>
      <c r="F3482" s="32"/>
      <c r="G3482" s="32"/>
      <c r="H3482" s="32"/>
      <c r="I3482" s="32"/>
      <c r="J3482" s="32"/>
      <c r="K3482" s="32"/>
      <c r="L3482" s="32"/>
      <c r="M3482" s="32"/>
      <c r="N3482" s="32"/>
    </row>
    <row r="3483" spans="2:14">
      <c r="B3483" s="29"/>
      <c r="C3483" s="33"/>
      <c r="D3483" s="34"/>
      <c r="E3483" s="33"/>
      <c r="F3483" s="32"/>
      <c r="G3483" s="32"/>
      <c r="H3483" s="32"/>
      <c r="I3483" s="32"/>
      <c r="J3483" s="32"/>
      <c r="K3483" s="32"/>
      <c r="L3483" s="32"/>
      <c r="M3483" s="32"/>
      <c r="N3483" s="32"/>
    </row>
    <row r="3484" spans="2:14">
      <c r="B3484" s="29"/>
      <c r="C3484" s="33"/>
      <c r="D3484" s="34"/>
      <c r="E3484" s="33"/>
      <c r="F3484" s="32"/>
      <c r="G3484" s="32"/>
      <c r="H3484" s="32"/>
      <c r="I3484" s="32"/>
      <c r="J3484" s="32"/>
      <c r="K3484" s="32"/>
      <c r="L3484" s="32"/>
      <c r="M3484" s="32"/>
      <c r="N3484" s="32"/>
    </row>
    <row r="3485" spans="2:14">
      <c r="B3485" s="29"/>
      <c r="C3485" s="33"/>
      <c r="D3485" s="34"/>
      <c r="E3485" s="33"/>
      <c r="F3485" s="32"/>
      <c r="G3485" s="32"/>
      <c r="H3485" s="32"/>
      <c r="I3485" s="32"/>
      <c r="J3485" s="32"/>
      <c r="K3485" s="32"/>
      <c r="L3485" s="32"/>
      <c r="M3485" s="32"/>
      <c r="N3485" s="32"/>
    </row>
    <row r="3486" spans="2:14">
      <c r="B3486" s="29"/>
      <c r="C3486" s="33"/>
      <c r="D3486" s="34"/>
      <c r="E3486" s="33"/>
      <c r="F3486" s="32"/>
      <c r="G3486" s="32"/>
      <c r="H3486" s="32"/>
      <c r="I3486" s="32"/>
      <c r="J3486" s="32"/>
      <c r="K3486" s="32"/>
      <c r="L3486" s="32"/>
      <c r="M3486" s="32"/>
      <c r="N3486" s="32"/>
    </row>
    <row r="3487" spans="2:14">
      <c r="B3487" s="29"/>
      <c r="C3487" s="33"/>
      <c r="D3487" s="34"/>
      <c r="E3487" s="33"/>
      <c r="F3487" s="32"/>
      <c r="G3487" s="32"/>
      <c r="H3487" s="32"/>
      <c r="I3487" s="32"/>
      <c r="J3487" s="32"/>
      <c r="K3487" s="32"/>
      <c r="L3487" s="32"/>
      <c r="M3487" s="32"/>
      <c r="N3487" s="32"/>
    </row>
    <row r="3488" spans="2:14">
      <c r="B3488" s="29"/>
      <c r="C3488" s="33"/>
      <c r="D3488" s="34"/>
      <c r="E3488" s="33"/>
      <c r="F3488" s="32"/>
      <c r="G3488" s="32"/>
      <c r="H3488" s="32"/>
      <c r="I3488" s="32"/>
      <c r="J3488" s="32"/>
      <c r="K3488" s="32"/>
      <c r="L3488" s="32"/>
      <c r="M3488" s="32"/>
      <c r="N3488" s="32"/>
    </row>
    <row r="3489" spans="2:14">
      <c r="B3489" s="29"/>
      <c r="C3489" s="33"/>
      <c r="D3489" s="34"/>
      <c r="E3489" s="33"/>
      <c r="F3489" s="32"/>
      <c r="G3489" s="32"/>
      <c r="H3489" s="32"/>
      <c r="I3489" s="32"/>
      <c r="J3489" s="32"/>
      <c r="K3489" s="32"/>
      <c r="L3489" s="32"/>
      <c r="M3489" s="32"/>
      <c r="N3489" s="32"/>
    </row>
    <row r="3490" spans="2:14">
      <c r="B3490" s="29"/>
      <c r="C3490" s="33"/>
      <c r="D3490" s="34"/>
      <c r="E3490" s="33"/>
      <c r="F3490" s="32"/>
      <c r="G3490" s="32"/>
      <c r="H3490" s="32"/>
      <c r="I3490" s="32"/>
      <c r="J3490" s="32"/>
      <c r="K3490" s="32"/>
      <c r="L3490" s="32"/>
      <c r="M3490" s="32"/>
      <c r="N3490" s="32"/>
    </row>
    <row r="3491" spans="2:14">
      <c r="B3491" s="29"/>
      <c r="C3491" s="33"/>
      <c r="D3491" s="34"/>
      <c r="E3491" s="33"/>
      <c r="F3491" s="32"/>
      <c r="G3491" s="32"/>
      <c r="H3491" s="32"/>
      <c r="I3491" s="32"/>
      <c r="J3491" s="32"/>
      <c r="K3491" s="32"/>
      <c r="L3491" s="32"/>
      <c r="M3491" s="32"/>
      <c r="N3491" s="32"/>
    </row>
    <row r="3492" spans="2:14">
      <c r="B3492" s="29"/>
      <c r="C3492" s="33"/>
      <c r="D3492" s="34"/>
      <c r="E3492" s="33"/>
      <c r="F3492" s="32"/>
      <c r="G3492" s="32"/>
      <c r="H3492" s="32"/>
      <c r="I3492" s="32"/>
      <c r="J3492" s="32"/>
      <c r="K3492" s="32"/>
      <c r="L3492" s="32"/>
      <c r="M3492" s="32"/>
      <c r="N3492" s="32"/>
    </row>
    <row r="3493" spans="2:14">
      <c r="B3493" s="29"/>
      <c r="C3493" s="33"/>
      <c r="D3493" s="34"/>
      <c r="E3493" s="33"/>
      <c r="F3493" s="32"/>
      <c r="G3493" s="32"/>
      <c r="H3493" s="32"/>
      <c r="I3493" s="32"/>
      <c r="J3493" s="32"/>
      <c r="K3493" s="32"/>
      <c r="L3493" s="32"/>
      <c r="M3493" s="32"/>
      <c r="N3493" s="32"/>
    </row>
    <row r="3494" spans="2:14">
      <c r="B3494" s="29"/>
      <c r="C3494" s="33"/>
      <c r="D3494" s="34"/>
      <c r="E3494" s="33"/>
      <c r="F3494" s="32"/>
      <c r="G3494" s="32"/>
      <c r="H3494" s="32"/>
      <c r="I3494" s="32"/>
      <c r="J3494" s="32"/>
      <c r="K3494" s="32"/>
      <c r="L3494" s="32"/>
      <c r="M3494" s="32"/>
      <c r="N3494" s="32"/>
    </row>
    <row r="3495" spans="2:14">
      <c r="B3495" s="29"/>
      <c r="C3495" s="33"/>
      <c r="D3495" s="34"/>
      <c r="E3495" s="33"/>
      <c r="F3495" s="32"/>
      <c r="G3495" s="32"/>
      <c r="H3495" s="32"/>
      <c r="I3495" s="32"/>
      <c r="J3495" s="32"/>
      <c r="K3495" s="32"/>
      <c r="L3495" s="32"/>
      <c r="M3495" s="32"/>
      <c r="N3495" s="32"/>
    </row>
    <row r="3496" spans="2:14">
      <c r="B3496" s="29"/>
      <c r="C3496" s="33"/>
      <c r="D3496" s="34"/>
      <c r="E3496" s="33"/>
      <c r="F3496" s="32"/>
      <c r="G3496" s="32"/>
      <c r="H3496" s="32"/>
      <c r="I3496" s="32"/>
      <c r="J3496" s="32"/>
      <c r="K3496" s="32"/>
      <c r="L3496" s="32"/>
      <c r="M3496" s="32"/>
      <c r="N3496" s="32"/>
    </row>
    <row r="3497" spans="2:14">
      <c r="B3497" s="29"/>
      <c r="C3497" s="33"/>
      <c r="D3497" s="34"/>
      <c r="E3497" s="33"/>
      <c r="F3497" s="32"/>
      <c r="G3497" s="32"/>
      <c r="H3497" s="32"/>
      <c r="I3497" s="32"/>
      <c r="J3497" s="32"/>
      <c r="K3497" s="32"/>
      <c r="L3497" s="32"/>
      <c r="M3497" s="32"/>
      <c r="N3497" s="32"/>
    </row>
    <row r="3498" spans="2:14">
      <c r="B3498" s="29"/>
      <c r="C3498" s="33"/>
      <c r="D3498" s="34"/>
      <c r="E3498" s="33"/>
      <c r="F3498" s="32"/>
      <c r="G3498" s="32"/>
      <c r="H3498" s="32"/>
      <c r="I3498" s="32"/>
      <c r="J3498" s="32"/>
      <c r="K3498" s="32"/>
      <c r="L3498" s="32"/>
      <c r="M3498" s="32"/>
      <c r="N3498" s="32"/>
    </row>
    <row r="3499" spans="2:14">
      <c r="B3499" s="29"/>
      <c r="C3499" s="33"/>
      <c r="D3499" s="34"/>
      <c r="E3499" s="33"/>
      <c r="F3499" s="32"/>
      <c r="G3499" s="32"/>
      <c r="H3499" s="32"/>
      <c r="I3499" s="32"/>
      <c r="J3499" s="32"/>
      <c r="K3499" s="32"/>
      <c r="L3499" s="32"/>
      <c r="M3499" s="32"/>
      <c r="N3499" s="32"/>
    </row>
    <row r="3500" spans="2:14">
      <c r="B3500" s="29"/>
      <c r="C3500" s="33"/>
      <c r="D3500" s="34"/>
      <c r="E3500" s="33"/>
      <c r="F3500" s="32"/>
      <c r="G3500" s="32"/>
      <c r="H3500" s="32"/>
      <c r="I3500" s="32"/>
      <c r="J3500" s="32"/>
      <c r="K3500" s="32"/>
      <c r="L3500" s="32"/>
      <c r="M3500" s="32"/>
      <c r="N3500" s="32"/>
    </row>
    <row r="3501" spans="2:14">
      <c r="B3501" s="29"/>
      <c r="C3501" s="33"/>
      <c r="D3501" s="34"/>
      <c r="E3501" s="33"/>
      <c r="F3501" s="32"/>
      <c r="G3501" s="32"/>
      <c r="H3501" s="32"/>
      <c r="I3501" s="32"/>
      <c r="J3501" s="32"/>
      <c r="K3501" s="32"/>
      <c r="L3501" s="32"/>
      <c r="M3501" s="32"/>
      <c r="N3501" s="32"/>
    </row>
    <row r="3502" spans="2:14">
      <c r="B3502" s="29"/>
      <c r="C3502" s="33"/>
      <c r="D3502" s="34"/>
      <c r="E3502" s="33"/>
      <c r="F3502" s="32"/>
      <c r="G3502" s="32"/>
      <c r="H3502" s="32"/>
      <c r="I3502" s="32"/>
      <c r="J3502" s="32"/>
      <c r="K3502" s="32"/>
      <c r="L3502" s="32"/>
      <c r="M3502" s="32"/>
      <c r="N3502" s="32"/>
    </row>
    <row r="3503" spans="2:14">
      <c r="B3503" s="29"/>
      <c r="C3503" s="33"/>
      <c r="D3503" s="34"/>
      <c r="E3503" s="33"/>
      <c r="F3503" s="32"/>
      <c r="G3503" s="32"/>
      <c r="H3503" s="32"/>
      <c r="I3503" s="32"/>
      <c r="J3503" s="32"/>
      <c r="K3503" s="32"/>
      <c r="L3503" s="32"/>
      <c r="M3503" s="32"/>
      <c r="N3503" s="32"/>
    </row>
    <row r="3504" spans="2:14">
      <c r="B3504" s="29"/>
      <c r="C3504" s="33"/>
      <c r="D3504" s="34"/>
      <c r="E3504" s="33"/>
      <c r="F3504" s="32"/>
      <c r="G3504" s="32"/>
      <c r="H3504" s="32"/>
      <c r="I3504" s="32"/>
      <c r="J3504" s="32"/>
      <c r="K3504" s="32"/>
      <c r="L3504" s="32"/>
      <c r="M3504" s="32"/>
      <c r="N3504" s="32"/>
    </row>
    <row r="3505" spans="2:14">
      <c r="B3505" s="29"/>
      <c r="C3505" s="33"/>
      <c r="D3505" s="34"/>
      <c r="E3505" s="33"/>
      <c r="F3505" s="32"/>
      <c r="G3505" s="32"/>
      <c r="H3505" s="32"/>
      <c r="I3505" s="32"/>
      <c r="J3505" s="32"/>
      <c r="K3505" s="32"/>
      <c r="L3505" s="32"/>
      <c r="M3505" s="32"/>
      <c r="N3505" s="32"/>
    </row>
    <row r="3506" spans="2:14">
      <c r="B3506" s="29"/>
      <c r="C3506" s="33"/>
      <c r="D3506" s="34"/>
      <c r="E3506" s="33"/>
      <c r="F3506" s="32"/>
      <c r="G3506" s="32"/>
      <c r="H3506" s="32"/>
      <c r="I3506" s="32"/>
      <c r="J3506" s="32"/>
      <c r="K3506" s="32"/>
      <c r="L3506" s="32"/>
      <c r="M3506" s="32"/>
      <c r="N3506" s="32"/>
    </row>
    <row r="3507" spans="2:14">
      <c r="B3507" s="29"/>
      <c r="C3507" s="33"/>
      <c r="D3507" s="34"/>
      <c r="E3507" s="33"/>
      <c r="F3507" s="32"/>
      <c r="G3507" s="32"/>
      <c r="H3507" s="32"/>
      <c r="I3507" s="32"/>
      <c r="J3507" s="32"/>
      <c r="K3507" s="32"/>
      <c r="L3507" s="32"/>
      <c r="M3507" s="32"/>
      <c r="N3507" s="32"/>
    </row>
    <row r="3508" spans="2:14">
      <c r="B3508" s="29"/>
      <c r="C3508" s="33"/>
      <c r="D3508" s="34"/>
      <c r="E3508" s="33"/>
      <c r="F3508" s="32"/>
      <c r="G3508" s="32"/>
      <c r="H3508" s="32"/>
      <c r="I3508" s="32"/>
      <c r="J3508" s="32"/>
      <c r="K3508" s="32"/>
      <c r="L3508" s="32"/>
      <c r="M3508" s="32"/>
      <c r="N3508" s="32"/>
    </row>
    <row r="3509" spans="2:14">
      <c r="B3509" s="29"/>
      <c r="C3509" s="33"/>
      <c r="D3509" s="34"/>
      <c r="E3509" s="33"/>
      <c r="F3509" s="32"/>
      <c r="G3509" s="32"/>
      <c r="H3509" s="32"/>
      <c r="I3509" s="32"/>
      <c r="J3509" s="32"/>
      <c r="K3509" s="32"/>
      <c r="L3509" s="32"/>
      <c r="M3509" s="32"/>
      <c r="N3509" s="32"/>
    </row>
    <row r="3510" spans="2:14">
      <c r="B3510" s="29"/>
      <c r="C3510" s="33"/>
      <c r="D3510" s="34"/>
      <c r="E3510" s="33"/>
      <c r="F3510" s="32"/>
      <c r="G3510" s="32"/>
      <c r="H3510" s="32"/>
      <c r="I3510" s="32"/>
      <c r="J3510" s="32"/>
      <c r="K3510" s="32"/>
      <c r="L3510" s="32"/>
      <c r="M3510" s="32"/>
      <c r="N3510" s="32"/>
    </row>
    <row r="3511" spans="2:14">
      <c r="B3511" s="29"/>
      <c r="C3511" s="33"/>
      <c r="D3511" s="34"/>
      <c r="E3511" s="33"/>
      <c r="F3511" s="32"/>
      <c r="G3511" s="32"/>
      <c r="H3511" s="32"/>
      <c r="I3511" s="32"/>
      <c r="J3511" s="32"/>
      <c r="K3511" s="32"/>
      <c r="L3511" s="32"/>
      <c r="M3511" s="32"/>
      <c r="N3511" s="32"/>
    </row>
    <row r="3512" spans="2:14">
      <c r="B3512" s="29"/>
      <c r="C3512" s="33"/>
      <c r="D3512" s="34"/>
      <c r="E3512" s="33"/>
      <c r="F3512" s="32"/>
      <c r="G3512" s="32"/>
      <c r="H3512" s="32"/>
      <c r="I3512" s="32"/>
      <c r="J3512" s="32"/>
      <c r="K3512" s="32"/>
      <c r="L3512" s="32"/>
      <c r="M3512" s="32"/>
      <c r="N3512" s="32"/>
    </row>
    <row r="3513" spans="2:14">
      <c r="B3513" s="29"/>
      <c r="C3513" s="33"/>
      <c r="D3513" s="34"/>
      <c r="E3513" s="33"/>
      <c r="F3513" s="32"/>
      <c r="G3513" s="32"/>
      <c r="H3513" s="32"/>
      <c r="I3513" s="32"/>
      <c r="J3513" s="32"/>
      <c r="K3513" s="32"/>
      <c r="L3513" s="32"/>
      <c r="M3513" s="32"/>
      <c r="N3513" s="32"/>
    </row>
    <row r="3514" spans="2:14">
      <c r="B3514" s="29"/>
      <c r="C3514" s="33"/>
      <c r="D3514" s="34"/>
      <c r="E3514" s="33"/>
      <c r="F3514" s="32"/>
      <c r="G3514" s="32"/>
      <c r="H3514" s="32"/>
      <c r="I3514" s="32"/>
      <c r="J3514" s="32"/>
      <c r="K3514" s="32"/>
      <c r="L3514" s="32"/>
      <c r="M3514" s="32"/>
      <c r="N3514" s="32"/>
    </row>
    <row r="3515" spans="2:14">
      <c r="B3515" s="29"/>
      <c r="C3515" s="33"/>
      <c r="D3515" s="34"/>
      <c r="E3515" s="33"/>
      <c r="F3515" s="32"/>
      <c r="G3515" s="32"/>
      <c r="H3515" s="32"/>
      <c r="I3515" s="32"/>
      <c r="J3515" s="32"/>
      <c r="K3515" s="32"/>
      <c r="L3515" s="32"/>
      <c r="M3515" s="32"/>
      <c r="N3515" s="32"/>
    </row>
    <row r="3516" spans="2:14">
      <c r="B3516" s="29"/>
      <c r="C3516" s="33"/>
      <c r="D3516" s="34"/>
      <c r="E3516" s="33"/>
      <c r="F3516" s="32"/>
      <c r="G3516" s="32"/>
      <c r="H3516" s="32"/>
      <c r="I3516" s="32"/>
      <c r="J3516" s="32"/>
      <c r="K3516" s="32"/>
      <c r="L3516" s="32"/>
      <c r="M3516" s="32"/>
      <c r="N3516" s="32"/>
    </row>
    <row r="3517" spans="2:14">
      <c r="B3517" s="29"/>
      <c r="C3517" s="33"/>
      <c r="D3517" s="34"/>
      <c r="E3517" s="33"/>
      <c r="F3517" s="32"/>
      <c r="G3517" s="32"/>
      <c r="H3517" s="32"/>
      <c r="I3517" s="32"/>
      <c r="J3517" s="32"/>
      <c r="K3517" s="32"/>
      <c r="L3517" s="32"/>
      <c r="M3517" s="32"/>
      <c r="N3517" s="32"/>
    </row>
    <row r="3518" spans="2:14">
      <c r="B3518" s="29"/>
      <c r="C3518" s="33"/>
      <c r="D3518" s="34"/>
      <c r="E3518" s="33"/>
      <c r="F3518" s="32"/>
      <c r="G3518" s="32"/>
      <c r="H3518" s="32"/>
      <c r="I3518" s="32"/>
      <c r="J3518" s="32"/>
      <c r="K3518" s="32"/>
      <c r="L3518" s="32"/>
      <c r="M3518" s="32"/>
      <c r="N3518" s="32"/>
    </row>
    <row r="3519" spans="2:14">
      <c r="B3519" s="29"/>
      <c r="C3519" s="33"/>
      <c r="D3519" s="34"/>
      <c r="E3519" s="33"/>
      <c r="F3519" s="32"/>
      <c r="G3519" s="32"/>
      <c r="H3519" s="32"/>
      <c r="I3519" s="32"/>
      <c r="J3519" s="32"/>
      <c r="K3519" s="32"/>
      <c r="L3519" s="32"/>
      <c r="M3519" s="32"/>
      <c r="N3519" s="32"/>
    </row>
    <row r="3520" spans="2:14">
      <c r="B3520" s="29"/>
      <c r="C3520" s="33"/>
      <c r="D3520" s="34"/>
      <c r="E3520" s="33"/>
      <c r="F3520" s="32"/>
      <c r="G3520" s="32"/>
      <c r="H3520" s="32"/>
      <c r="I3520" s="32"/>
      <c r="J3520" s="32"/>
      <c r="K3520" s="32"/>
      <c r="L3520" s="32"/>
      <c r="M3520" s="32"/>
      <c r="N3520" s="32"/>
    </row>
    <row r="3521" spans="2:14">
      <c r="B3521" s="29"/>
      <c r="C3521" s="33"/>
      <c r="D3521" s="34"/>
      <c r="E3521" s="33"/>
      <c r="F3521" s="32"/>
      <c r="G3521" s="32"/>
      <c r="H3521" s="32"/>
      <c r="I3521" s="32"/>
      <c r="J3521" s="32"/>
      <c r="K3521" s="32"/>
      <c r="L3521" s="32"/>
      <c r="M3521" s="32"/>
      <c r="N3521" s="32"/>
    </row>
    <row r="3522" spans="2:14">
      <c r="B3522" s="29"/>
      <c r="C3522" s="33"/>
      <c r="D3522" s="34"/>
      <c r="E3522" s="33"/>
      <c r="F3522" s="32"/>
      <c r="G3522" s="32"/>
      <c r="H3522" s="32"/>
      <c r="I3522" s="32"/>
      <c r="J3522" s="32"/>
      <c r="K3522" s="32"/>
      <c r="L3522" s="32"/>
      <c r="M3522" s="32"/>
      <c r="N3522" s="32"/>
    </row>
    <row r="3523" spans="2:14">
      <c r="B3523" s="29"/>
      <c r="C3523" s="33"/>
      <c r="D3523" s="34"/>
      <c r="E3523" s="33"/>
      <c r="F3523" s="32"/>
      <c r="G3523" s="32"/>
      <c r="H3523" s="32"/>
      <c r="I3523" s="32"/>
      <c r="J3523" s="32"/>
      <c r="K3523" s="32"/>
      <c r="L3523" s="32"/>
      <c r="M3523" s="32"/>
      <c r="N3523" s="32"/>
    </row>
    <row r="3524" spans="2:14">
      <c r="B3524" s="29"/>
      <c r="C3524" s="33"/>
      <c r="D3524" s="34"/>
      <c r="E3524" s="33"/>
      <c r="F3524" s="32"/>
      <c r="G3524" s="32"/>
      <c r="H3524" s="32"/>
      <c r="I3524" s="32"/>
      <c r="J3524" s="32"/>
      <c r="K3524" s="32"/>
      <c r="L3524" s="32"/>
      <c r="M3524" s="32"/>
      <c r="N3524" s="32"/>
    </row>
    <row r="3525" spans="2:14">
      <c r="B3525" s="29"/>
      <c r="C3525" s="33"/>
      <c r="D3525" s="34"/>
      <c r="E3525" s="33"/>
      <c r="F3525" s="32"/>
      <c r="G3525" s="32"/>
      <c r="H3525" s="32"/>
      <c r="I3525" s="32"/>
      <c r="J3525" s="32"/>
      <c r="K3525" s="32"/>
      <c r="L3525" s="32"/>
      <c r="M3525" s="32"/>
      <c r="N3525" s="32"/>
    </row>
    <row r="3526" spans="2:14">
      <c r="B3526" s="29"/>
      <c r="C3526" s="33"/>
      <c r="D3526" s="34"/>
      <c r="E3526" s="33"/>
      <c r="F3526" s="32"/>
      <c r="G3526" s="32"/>
      <c r="H3526" s="32"/>
      <c r="I3526" s="32"/>
      <c r="J3526" s="32"/>
      <c r="K3526" s="32"/>
      <c r="L3526" s="32"/>
      <c r="M3526" s="32"/>
      <c r="N3526" s="32"/>
    </row>
    <row r="3527" spans="2:14">
      <c r="B3527" s="29"/>
      <c r="C3527" s="33"/>
      <c r="D3527" s="34"/>
      <c r="E3527" s="33"/>
      <c r="F3527" s="32"/>
      <c r="G3527" s="32"/>
      <c r="H3527" s="32"/>
      <c r="I3527" s="32"/>
      <c r="J3527" s="32"/>
      <c r="K3527" s="32"/>
      <c r="L3527" s="32"/>
      <c r="M3527" s="32"/>
      <c r="N3527" s="32"/>
    </row>
    <row r="3528" spans="2:14">
      <c r="B3528" s="29"/>
      <c r="C3528" s="33"/>
      <c r="D3528" s="34"/>
      <c r="E3528" s="33"/>
      <c r="F3528" s="32"/>
      <c r="G3528" s="32"/>
      <c r="H3528" s="32"/>
      <c r="I3528" s="32"/>
      <c r="J3528" s="32"/>
      <c r="K3528" s="32"/>
      <c r="L3528" s="32"/>
      <c r="M3528" s="32"/>
      <c r="N3528" s="32"/>
    </row>
    <row r="3529" spans="2:14">
      <c r="B3529" s="29"/>
      <c r="C3529" s="33"/>
      <c r="D3529" s="34"/>
      <c r="E3529" s="33"/>
      <c r="F3529" s="32"/>
      <c r="G3529" s="32"/>
      <c r="H3529" s="32"/>
      <c r="I3529" s="32"/>
      <c r="J3529" s="32"/>
      <c r="K3529" s="32"/>
      <c r="L3529" s="32"/>
      <c r="M3529" s="32"/>
      <c r="N3529" s="32"/>
    </row>
    <row r="3530" spans="2:14">
      <c r="B3530" s="29"/>
      <c r="C3530" s="33"/>
      <c r="D3530" s="34"/>
      <c r="E3530" s="33"/>
      <c r="F3530" s="32"/>
      <c r="G3530" s="32"/>
      <c r="H3530" s="32"/>
      <c r="I3530" s="32"/>
      <c r="J3530" s="32"/>
      <c r="K3530" s="32"/>
      <c r="L3530" s="32"/>
      <c r="M3530" s="32"/>
      <c r="N3530" s="32"/>
    </row>
    <row r="3531" spans="2:14">
      <c r="B3531" s="29"/>
      <c r="C3531" s="33"/>
      <c r="D3531" s="34"/>
      <c r="E3531" s="33"/>
      <c r="F3531" s="32"/>
      <c r="G3531" s="32"/>
      <c r="H3531" s="32"/>
      <c r="I3531" s="32"/>
      <c r="J3531" s="32"/>
      <c r="K3531" s="32"/>
      <c r="L3531" s="32"/>
      <c r="M3531" s="32"/>
      <c r="N3531" s="32"/>
    </row>
    <row r="3532" spans="2:14">
      <c r="B3532" s="29"/>
      <c r="C3532" s="33"/>
      <c r="D3532" s="34"/>
      <c r="E3532" s="33"/>
      <c r="F3532" s="32"/>
      <c r="G3532" s="32"/>
      <c r="H3532" s="32"/>
      <c r="I3532" s="32"/>
      <c r="J3532" s="32"/>
      <c r="K3532" s="32"/>
      <c r="L3532" s="32"/>
      <c r="M3532" s="32"/>
      <c r="N3532" s="32"/>
    </row>
    <row r="3533" spans="2:14">
      <c r="B3533" s="29"/>
      <c r="C3533" s="33"/>
      <c r="D3533" s="34"/>
      <c r="E3533" s="33"/>
      <c r="F3533" s="32"/>
      <c r="G3533" s="32"/>
      <c r="H3533" s="32"/>
      <c r="I3533" s="32"/>
      <c r="J3533" s="32"/>
      <c r="K3533" s="32"/>
      <c r="L3533" s="32"/>
      <c r="M3533" s="32"/>
      <c r="N3533" s="32"/>
    </row>
    <row r="3534" spans="2:14">
      <c r="B3534" s="29"/>
      <c r="C3534" s="33"/>
      <c r="D3534" s="34"/>
      <c r="E3534" s="33"/>
      <c r="F3534" s="32"/>
      <c r="G3534" s="32"/>
      <c r="H3534" s="32"/>
      <c r="I3534" s="32"/>
      <c r="J3534" s="32"/>
      <c r="K3534" s="32"/>
      <c r="L3534" s="32"/>
      <c r="M3534" s="32"/>
      <c r="N3534" s="32"/>
    </row>
    <row r="3535" spans="2:14">
      <c r="B3535" s="29"/>
      <c r="C3535" s="33"/>
      <c r="D3535" s="34"/>
      <c r="E3535" s="33"/>
      <c r="F3535" s="32"/>
      <c r="G3535" s="32"/>
      <c r="H3535" s="32"/>
      <c r="I3535" s="32"/>
      <c r="J3535" s="32"/>
      <c r="K3535" s="32"/>
      <c r="L3535" s="32"/>
      <c r="M3535" s="32"/>
      <c r="N3535" s="32"/>
    </row>
    <row r="3536" spans="2:14">
      <c r="B3536" s="29"/>
      <c r="C3536" s="33"/>
      <c r="D3536" s="34"/>
      <c r="E3536" s="33"/>
      <c r="F3536" s="32"/>
      <c r="G3536" s="32"/>
      <c r="H3536" s="32"/>
      <c r="I3536" s="32"/>
      <c r="J3536" s="32"/>
      <c r="K3536" s="32"/>
      <c r="L3536" s="32"/>
      <c r="M3536" s="32"/>
      <c r="N3536" s="32"/>
    </row>
    <row r="3537" spans="2:14">
      <c r="B3537" s="29"/>
      <c r="C3537" s="33"/>
      <c r="D3537" s="34"/>
      <c r="E3537" s="33"/>
      <c r="F3537" s="32"/>
      <c r="G3537" s="32"/>
      <c r="H3537" s="32"/>
      <c r="I3537" s="32"/>
      <c r="J3537" s="32"/>
      <c r="K3537" s="32"/>
      <c r="L3537" s="32"/>
      <c r="M3537" s="32"/>
      <c r="N3537" s="32"/>
    </row>
    <row r="3538" spans="2:14">
      <c r="B3538" s="29"/>
      <c r="C3538" s="33"/>
      <c r="D3538" s="34"/>
      <c r="E3538" s="33"/>
      <c r="F3538" s="32"/>
      <c r="G3538" s="32"/>
      <c r="H3538" s="32"/>
      <c r="I3538" s="32"/>
      <c r="J3538" s="32"/>
      <c r="K3538" s="32"/>
      <c r="L3538" s="32"/>
      <c r="M3538" s="32"/>
      <c r="N3538" s="32"/>
    </row>
    <row r="3539" spans="2:14">
      <c r="B3539" s="29"/>
      <c r="C3539" s="33"/>
      <c r="D3539" s="34"/>
      <c r="E3539" s="33"/>
      <c r="F3539" s="32"/>
      <c r="G3539" s="32"/>
      <c r="H3539" s="32"/>
      <c r="I3539" s="32"/>
      <c r="J3539" s="32"/>
      <c r="K3539" s="32"/>
      <c r="L3539" s="32"/>
      <c r="M3539" s="32"/>
      <c r="N3539" s="32"/>
    </row>
    <row r="3540" spans="2:14">
      <c r="B3540" s="29"/>
      <c r="C3540" s="33"/>
      <c r="D3540" s="34"/>
      <c r="E3540" s="33"/>
      <c r="F3540" s="32"/>
      <c r="G3540" s="32"/>
      <c r="H3540" s="32"/>
      <c r="I3540" s="32"/>
      <c r="J3540" s="32"/>
      <c r="K3540" s="32"/>
      <c r="L3540" s="32"/>
      <c r="M3540" s="32"/>
      <c r="N3540" s="32"/>
    </row>
    <row r="3541" spans="2:14">
      <c r="B3541" s="29"/>
      <c r="C3541" s="33"/>
      <c r="D3541" s="34"/>
      <c r="E3541" s="33"/>
      <c r="F3541" s="32"/>
      <c r="G3541" s="32"/>
      <c r="H3541" s="32"/>
      <c r="I3541" s="32"/>
      <c r="J3541" s="32"/>
      <c r="K3541" s="32"/>
      <c r="L3541" s="32"/>
      <c r="M3541" s="32"/>
      <c r="N3541" s="32"/>
    </row>
    <row r="3542" spans="2:14">
      <c r="B3542" s="29"/>
      <c r="C3542" s="33"/>
      <c r="D3542" s="34"/>
      <c r="E3542" s="33"/>
      <c r="F3542" s="32"/>
      <c r="G3542" s="32"/>
      <c r="H3542" s="32"/>
      <c r="I3542" s="32"/>
      <c r="J3542" s="32"/>
      <c r="K3542" s="32"/>
      <c r="L3542" s="32"/>
      <c r="M3542" s="32"/>
      <c r="N3542" s="32"/>
    </row>
    <row r="3543" spans="2:14">
      <c r="B3543" s="29"/>
      <c r="C3543" s="33"/>
      <c r="D3543" s="34"/>
      <c r="E3543" s="33"/>
      <c r="F3543" s="32"/>
      <c r="G3543" s="32"/>
      <c r="H3543" s="32"/>
      <c r="I3543" s="32"/>
      <c r="J3543" s="32"/>
      <c r="K3543" s="32"/>
      <c r="L3543" s="32"/>
      <c r="M3543" s="32"/>
      <c r="N3543" s="32"/>
    </row>
    <row r="3544" spans="2:14">
      <c r="B3544" s="29"/>
      <c r="C3544" s="33"/>
      <c r="D3544" s="34"/>
      <c r="E3544" s="33"/>
      <c r="F3544" s="32"/>
      <c r="G3544" s="32"/>
      <c r="H3544" s="32"/>
      <c r="I3544" s="32"/>
      <c r="J3544" s="32"/>
      <c r="K3544" s="32"/>
      <c r="L3544" s="32"/>
      <c r="M3544" s="32"/>
      <c r="N3544" s="32"/>
    </row>
    <row r="3545" spans="2:14">
      <c r="B3545" s="29"/>
      <c r="C3545" s="33"/>
      <c r="D3545" s="34"/>
      <c r="E3545" s="33"/>
      <c r="F3545" s="32"/>
      <c r="G3545" s="32"/>
      <c r="H3545" s="32"/>
      <c r="I3545" s="32"/>
      <c r="J3545" s="32"/>
      <c r="K3545" s="32"/>
      <c r="L3545" s="32"/>
      <c r="M3545" s="32"/>
      <c r="N3545" s="32"/>
    </row>
    <row r="3546" spans="2:14">
      <c r="B3546" s="29"/>
      <c r="C3546" s="33"/>
      <c r="D3546" s="34"/>
      <c r="E3546" s="33"/>
      <c r="F3546" s="32"/>
      <c r="G3546" s="32"/>
      <c r="H3546" s="32"/>
      <c r="I3546" s="32"/>
      <c r="J3546" s="32"/>
      <c r="K3546" s="32"/>
      <c r="L3546" s="32"/>
      <c r="M3546" s="32"/>
      <c r="N3546" s="32"/>
    </row>
    <row r="3547" spans="2:14">
      <c r="B3547" s="29"/>
      <c r="C3547" s="33"/>
      <c r="D3547" s="34"/>
      <c r="E3547" s="33"/>
      <c r="F3547" s="32"/>
      <c r="G3547" s="32"/>
      <c r="H3547" s="32"/>
      <c r="I3547" s="32"/>
      <c r="J3547" s="32"/>
      <c r="K3547" s="32"/>
      <c r="L3547" s="32"/>
      <c r="M3547" s="32"/>
      <c r="N3547" s="32"/>
    </row>
    <row r="3548" spans="2:14">
      <c r="B3548" s="29"/>
      <c r="C3548" s="33"/>
      <c r="D3548" s="34"/>
      <c r="E3548" s="33"/>
      <c r="F3548" s="32"/>
      <c r="G3548" s="32"/>
      <c r="H3548" s="32"/>
      <c r="I3548" s="32"/>
      <c r="J3548" s="32"/>
      <c r="K3548" s="32"/>
      <c r="L3548" s="32"/>
      <c r="M3548" s="32"/>
      <c r="N3548" s="32"/>
    </row>
    <row r="3549" spans="2:14">
      <c r="B3549" s="29"/>
      <c r="C3549" s="33"/>
      <c r="D3549" s="34"/>
      <c r="E3549" s="33"/>
      <c r="F3549" s="32"/>
      <c r="G3549" s="32"/>
      <c r="H3549" s="32"/>
      <c r="I3549" s="32"/>
      <c r="J3549" s="32"/>
      <c r="K3549" s="32"/>
      <c r="L3549" s="32"/>
      <c r="M3549" s="32"/>
      <c r="N3549" s="32"/>
    </row>
    <row r="3550" spans="2:14">
      <c r="B3550" s="29"/>
      <c r="C3550" s="33"/>
      <c r="D3550" s="34"/>
      <c r="E3550" s="33"/>
      <c r="F3550" s="32"/>
      <c r="G3550" s="32"/>
      <c r="H3550" s="32"/>
      <c r="I3550" s="32"/>
      <c r="J3550" s="32"/>
      <c r="K3550" s="32"/>
      <c r="L3550" s="32"/>
      <c r="M3550" s="32"/>
      <c r="N3550" s="32"/>
    </row>
    <row r="3551" spans="2:14">
      <c r="B3551" s="29"/>
      <c r="C3551" s="33"/>
      <c r="D3551" s="34"/>
      <c r="E3551" s="33"/>
      <c r="F3551" s="32"/>
      <c r="G3551" s="32"/>
      <c r="H3551" s="32"/>
      <c r="I3551" s="32"/>
      <c r="J3551" s="32"/>
      <c r="K3551" s="32"/>
      <c r="L3551" s="32"/>
      <c r="M3551" s="32"/>
      <c r="N3551" s="32"/>
    </row>
    <row r="3552" spans="2:14">
      <c r="B3552" s="29"/>
      <c r="C3552" s="33"/>
      <c r="D3552" s="34"/>
      <c r="E3552" s="33"/>
      <c r="F3552" s="32"/>
      <c r="G3552" s="32"/>
      <c r="H3552" s="32"/>
      <c r="I3552" s="32"/>
      <c r="J3552" s="32"/>
      <c r="K3552" s="32"/>
      <c r="L3552" s="32"/>
      <c r="M3552" s="32"/>
      <c r="N3552" s="32"/>
    </row>
    <row r="3553" spans="2:14">
      <c r="B3553" s="29"/>
      <c r="C3553" s="33"/>
      <c r="D3553" s="34"/>
      <c r="E3553" s="33"/>
      <c r="F3553" s="32"/>
      <c r="G3553" s="32"/>
      <c r="H3553" s="32"/>
      <c r="I3553" s="32"/>
      <c r="J3553" s="32"/>
      <c r="K3553" s="32"/>
      <c r="L3553" s="32"/>
      <c r="M3553" s="32"/>
      <c r="N3553" s="32"/>
    </row>
    <row r="3554" spans="2:14">
      <c r="B3554" s="29"/>
      <c r="C3554" s="33"/>
      <c r="D3554" s="34"/>
      <c r="E3554" s="33"/>
      <c r="F3554" s="32"/>
      <c r="G3554" s="32"/>
      <c r="H3554" s="32"/>
      <c r="I3554" s="32"/>
      <c r="J3554" s="32"/>
      <c r="K3554" s="32"/>
      <c r="L3554" s="32"/>
      <c r="M3554" s="32"/>
      <c r="N3554" s="32"/>
    </row>
    <row r="3555" spans="2:14">
      <c r="B3555" s="29"/>
      <c r="C3555" s="33"/>
      <c r="D3555" s="34"/>
      <c r="E3555" s="33"/>
      <c r="F3555" s="32"/>
      <c r="G3555" s="32"/>
      <c r="H3555" s="32"/>
      <c r="I3555" s="32"/>
      <c r="J3555" s="32"/>
      <c r="K3555" s="32"/>
      <c r="L3555" s="32"/>
      <c r="M3555" s="32"/>
      <c r="N3555" s="32"/>
    </row>
    <row r="3556" spans="2:14">
      <c r="B3556" s="29"/>
      <c r="C3556" s="33"/>
      <c r="D3556" s="34"/>
      <c r="E3556" s="33"/>
      <c r="F3556" s="32"/>
      <c r="G3556" s="32"/>
      <c r="H3556" s="32"/>
      <c r="I3556" s="32"/>
      <c r="J3556" s="32"/>
      <c r="K3556" s="32"/>
      <c r="L3556" s="32"/>
      <c r="M3556" s="32"/>
      <c r="N3556" s="32"/>
    </row>
    <row r="3557" spans="2:14">
      <c r="B3557" s="29"/>
      <c r="C3557" s="33"/>
      <c r="D3557" s="34"/>
      <c r="E3557" s="33"/>
      <c r="F3557" s="32"/>
      <c r="G3557" s="32"/>
      <c r="H3557" s="32"/>
      <c r="I3557" s="32"/>
      <c r="J3557" s="32"/>
      <c r="K3557" s="32"/>
      <c r="L3557" s="32"/>
      <c r="M3557" s="32"/>
      <c r="N3557" s="32"/>
    </row>
    <row r="3558" spans="2:14">
      <c r="B3558" s="29"/>
      <c r="C3558" s="33"/>
      <c r="D3558" s="34"/>
      <c r="E3558" s="33"/>
      <c r="F3558" s="32"/>
      <c r="G3558" s="32"/>
      <c r="H3558" s="32"/>
      <c r="I3558" s="32"/>
      <c r="J3558" s="32"/>
      <c r="K3558" s="32"/>
      <c r="L3558" s="32"/>
      <c r="M3558" s="32"/>
      <c r="N3558" s="32"/>
    </row>
    <row r="3559" spans="2:14">
      <c r="B3559" s="29"/>
      <c r="C3559" s="33"/>
      <c r="D3559" s="34"/>
      <c r="E3559" s="33"/>
      <c r="F3559" s="32"/>
      <c r="G3559" s="32"/>
      <c r="H3559" s="32"/>
      <c r="I3559" s="32"/>
      <c r="J3559" s="32"/>
      <c r="K3559" s="32"/>
      <c r="L3559" s="32"/>
      <c r="M3559" s="32"/>
      <c r="N3559" s="32"/>
    </row>
    <row r="3560" spans="2:14">
      <c r="B3560" s="29"/>
      <c r="C3560" s="33"/>
      <c r="D3560" s="34"/>
      <c r="E3560" s="33"/>
      <c r="F3560" s="32"/>
      <c r="G3560" s="32"/>
      <c r="H3560" s="32"/>
      <c r="I3560" s="32"/>
      <c r="J3560" s="32"/>
      <c r="K3560" s="32"/>
      <c r="L3560" s="32"/>
      <c r="M3560" s="32"/>
      <c r="N3560" s="32"/>
    </row>
    <row r="3561" spans="2:14">
      <c r="B3561" s="29"/>
      <c r="C3561" s="33"/>
      <c r="D3561" s="34"/>
      <c r="E3561" s="33"/>
      <c r="F3561" s="32"/>
      <c r="G3561" s="32"/>
      <c r="H3561" s="32"/>
      <c r="I3561" s="32"/>
      <c r="J3561" s="32"/>
      <c r="K3561" s="32"/>
      <c r="L3561" s="32"/>
      <c r="M3561" s="32"/>
      <c r="N3561" s="32"/>
    </row>
    <row r="3562" spans="2:14">
      <c r="B3562" s="29"/>
      <c r="C3562" s="33"/>
      <c r="D3562" s="34"/>
      <c r="E3562" s="33"/>
      <c r="F3562" s="32"/>
      <c r="G3562" s="32"/>
      <c r="H3562" s="32"/>
      <c r="I3562" s="32"/>
      <c r="J3562" s="32"/>
      <c r="K3562" s="32"/>
      <c r="L3562" s="32"/>
      <c r="M3562" s="32"/>
      <c r="N3562" s="32"/>
    </row>
    <row r="3563" spans="2:14">
      <c r="B3563" s="29"/>
      <c r="C3563" s="33"/>
      <c r="D3563" s="34"/>
      <c r="E3563" s="33"/>
      <c r="F3563" s="32"/>
      <c r="G3563" s="32"/>
      <c r="H3563" s="32"/>
      <c r="I3563" s="32"/>
      <c r="J3563" s="32"/>
      <c r="K3563" s="32"/>
      <c r="L3563" s="32"/>
      <c r="M3563" s="32"/>
      <c r="N3563" s="32"/>
    </row>
    <row r="3564" spans="2:14">
      <c r="B3564" s="29"/>
      <c r="C3564" s="33"/>
      <c r="D3564" s="34"/>
      <c r="E3564" s="33"/>
      <c r="F3564" s="32"/>
      <c r="G3564" s="32"/>
      <c r="H3564" s="32"/>
      <c r="I3564" s="32"/>
      <c r="J3564" s="32"/>
      <c r="K3564" s="32"/>
      <c r="L3564" s="32"/>
      <c r="M3564" s="32"/>
      <c r="N3564" s="32"/>
    </row>
    <row r="3565" spans="2:14">
      <c r="B3565" s="29"/>
      <c r="C3565" s="33"/>
      <c r="D3565" s="34"/>
      <c r="E3565" s="33"/>
      <c r="F3565" s="32"/>
      <c r="G3565" s="32"/>
      <c r="H3565" s="32"/>
      <c r="I3565" s="32"/>
      <c r="J3565" s="32"/>
      <c r="K3565" s="32"/>
      <c r="L3565" s="32"/>
      <c r="M3565" s="32"/>
      <c r="N3565" s="32"/>
    </row>
    <row r="3566" spans="2:14">
      <c r="B3566" s="29"/>
      <c r="C3566" s="33"/>
      <c r="D3566" s="34"/>
      <c r="E3566" s="33"/>
      <c r="F3566" s="32"/>
      <c r="G3566" s="32"/>
      <c r="H3566" s="32"/>
      <c r="I3566" s="32"/>
      <c r="J3566" s="32"/>
      <c r="K3566" s="32"/>
      <c r="L3566" s="32"/>
      <c r="M3566" s="32"/>
      <c r="N3566" s="32"/>
    </row>
    <row r="3567" spans="2:14">
      <c r="B3567" s="29"/>
      <c r="C3567" s="33"/>
      <c r="D3567" s="34"/>
      <c r="E3567" s="33"/>
      <c r="F3567" s="32"/>
      <c r="G3567" s="32"/>
      <c r="H3567" s="32"/>
      <c r="I3567" s="32"/>
      <c r="J3567" s="32"/>
      <c r="K3567" s="32"/>
      <c r="L3567" s="32"/>
      <c r="M3567" s="32"/>
      <c r="N3567" s="32"/>
    </row>
    <row r="3568" spans="2:14">
      <c r="B3568" s="29"/>
      <c r="C3568" s="33"/>
      <c r="D3568" s="34"/>
      <c r="E3568" s="33"/>
      <c r="F3568" s="32"/>
      <c r="G3568" s="32"/>
      <c r="H3568" s="32"/>
      <c r="I3568" s="32"/>
      <c r="J3568" s="32"/>
      <c r="K3568" s="32"/>
      <c r="L3568" s="32"/>
      <c r="M3568" s="32"/>
      <c r="N3568" s="32"/>
    </row>
    <row r="3569" spans="2:14">
      <c r="B3569" s="29"/>
      <c r="C3569" s="33"/>
      <c r="D3569" s="34"/>
      <c r="E3569" s="33"/>
      <c r="F3569" s="32"/>
      <c r="G3569" s="32"/>
      <c r="H3569" s="32"/>
      <c r="I3569" s="32"/>
      <c r="J3569" s="32"/>
      <c r="K3569" s="32"/>
      <c r="L3569" s="32"/>
      <c r="M3569" s="32"/>
      <c r="N3569" s="32"/>
    </row>
    <row r="3570" spans="2:14">
      <c r="B3570" s="29"/>
      <c r="C3570" s="33"/>
      <c r="D3570" s="34"/>
      <c r="E3570" s="33"/>
      <c r="F3570" s="32"/>
      <c r="G3570" s="32"/>
      <c r="H3570" s="32"/>
      <c r="I3570" s="32"/>
      <c r="J3570" s="32"/>
      <c r="K3570" s="32"/>
      <c r="L3570" s="32"/>
      <c r="M3570" s="32"/>
      <c r="N3570" s="32"/>
    </row>
    <row r="3571" spans="2:14">
      <c r="B3571" s="29"/>
      <c r="C3571" s="33"/>
      <c r="D3571" s="34"/>
      <c r="E3571" s="33"/>
      <c r="F3571" s="32"/>
      <c r="G3571" s="32"/>
      <c r="H3571" s="32"/>
      <c r="I3571" s="32"/>
      <c r="J3571" s="32"/>
      <c r="K3571" s="32"/>
      <c r="L3571" s="32"/>
      <c r="M3571" s="32"/>
      <c r="N3571" s="32"/>
    </row>
    <row r="3572" spans="2:14">
      <c r="B3572" s="29"/>
      <c r="C3572" s="33"/>
      <c r="D3572" s="34"/>
      <c r="E3572" s="33"/>
      <c r="F3572" s="32"/>
      <c r="G3572" s="32"/>
      <c r="H3572" s="32"/>
      <c r="I3572" s="32"/>
      <c r="J3572" s="32"/>
      <c r="K3572" s="32"/>
      <c r="L3572" s="32"/>
      <c r="M3572" s="32"/>
      <c r="N3572" s="32"/>
    </row>
    <row r="3573" spans="2:14">
      <c r="B3573" s="29"/>
      <c r="C3573" s="33"/>
      <c r="D3573" s="34"/>
      <c r="E3573" s="33"/>
      <c r="F3573" s="32"/>
      <c r="G3573" s="32"/>
      <c r="H3573" s="32"/>
      <c r="I3573" s="32"/>
      <c r="J3573" s="32"/>
      <c r="K3573" s="32"/>
      <c r="L3573" s="32"/>
      <c r="M3573" s="32"/>
      <c r="N3573" s="32"/>
    </row>
    <row r="3574" spans="2:14">
      <c r="B3574" s="29"/>
      <c r="C3574" s="33"/>
      <c r="D3574" s="34"/>
      <c r="E3574" s="33"/>
      <c r="F3574" s="32"/>
      <c r="G3574" s="32"/>
      <c r="H3574" s="32"/>
      <c r="I3574" s="32"/>
      <c r="J3574" s="32"/>
      <c r="K3574" s="32"/>
      <c r="L3574" s="32"/>
      <c r="M3574" s="32"/>
      <c r="N3574" s="32"/>
    </row>
    <row r="3575" spans="2:14">
      <c r="B3575" s="29"/>
      <c r="C3575" s="33"/>
      <c r="D3575" s="34"/>
      <c r="E3575" s="33"/>
      <c r="F3575" s="32"/>
      <c r="G3575" s="32"/>
      <c r="H3575" s="32"/>
      <c r="I3575" s="32"/>
      <c r="J3575" s="32"/>
      <c r="K3575" s="32"/>
      <c r="L3575" s="32"/>
      <c r="M3575" s="32"/>
      <c r="N3575" s="32"/>
    </row>
    <row r="3576" spans="2:14">
      <c r="B3576" s="29"/>
      <c r="C3576" s="33"/>
      <c r="D3576" s="34"/>
      <c r="E3576" s="33"/>
      <c r="F3576" s="32"/>
      <c r="G3576" s="32"/>
      <c r="H3576" s="32"/>
      <c r="I3576" s="32"/>
      <c r="J3576" s="32"/>
      <c r="K3576" s="32"/>
      <c r="L3576" s="32"/>
      <c r="M3576" s="32"/>
      <c r="N3576" s="32"/>
    </row>
    <row r="3577" spans="2:14">
      <c r="B3577" s="29"/>
      <c r="C3577" s="33"/>
      <c r="D3577" s="34"/>
      <c r="E3577" s="33"/>
      <c r="F3577" s="32"/>
      <c r="G3577" s="32"/>
      <c r="H3577" s="32"/>
      <c r="I3577" s="32"/>
      <c r="J3577" s="32"/>
      <c r="K3577" s="32"/>
      <c r="L3577" s="32"/>
      <c r="M3577" s="32"/>
      <c r="N3577" s="32"/>
    </row>
    <row r="3578" spans="2:14">
      <c r="B3578" s="29"/>
      <c r="C3578" s="33"/>
      <c r="D3578" s="34"/>
      <c r="E3578" s="33"/>
      <c r="F3578" s="32"/>
      <c r="G3578" s="32"/>
      <c r="H3578" s="32"/>
      <c r="I3578" s="32"/>
      <c r="J3578" s="32"/>
      <c r="K3578" s="32"/>
      <c r="L3578" s="32"/>
      <c r="M3578" s="32"/>
      <c r="N3578" s="32"/>
    </row>
    <row r="3579" spans="2:14">
      <c r="B3579" s="29"/>
      <c r="C3579" s="33"/>
      <c r="D3579" s="34"/>
      <c r="E3579" s="33"/>
      <c r="F3579" s="32"/>
      <c r="G3579" s="32"/>
      <c r="H3579" s="32"/>
      <c r="I3579" s="32"/>
      <c r="J3579" s="32"/>
      <c r="K3579" s="32"/>
      <c r="L3579" s="32"/>
      <c r="M3579" s="32"/>
      <c r="N3579" s="32"/>
    </row>
    <row r="3580" spans="2:14">
      <c r="B3580" s="29"/>
      <c r="C3580" s="33"/>
      <c r="D3580" s="34"/>
      <c r="E3580" s="33"/>
      <c r="F3580" s="32"/>
      <c r="G3580" s="32"/>
      <c r="H3580" s="32"/>
      <c r="I3580" s="32"/>
      <c r="J3580" s="32"/>
      <c r="K3580" s="32"/>
      <c r="L3580" s="32"/>
      <c r="M3580" s="32"/>
      <c r="N3580" s="32"/>
    </row>
    <row r="3581" spans="2:14">
      <c r="B3581" s="29"/>
      <c r="C3581" s="33"/>
      <c r="D3581" s="34"/>
      <c r="E3581" s="33"/>
      <c r="F3581" s="32"/>
      <c r="G3581" s="32"/>
      <c r="H3581" s="32"/>
      <c r="I3581" s="32"/>
      <c r="J3581" s="32"/>
      <c r="K3581" s="32"/>
      <c r="L3581" s="32"/>
      <c r="M3581" s="32"/>
      <c r="N3581" s="32"/>
    </row>
    <row r="3582" spans="2:14">
      <c r="B3582" s="29"/>
      <c r="C3582" s="33"/>
      <c r="D3582" s="34"/>
      <c r="E3582" s="33"/>
      <c r="F3582" s="32"/>
      <c r="G3582" s="32"/>
      <c r="H3582" s="32"/>
      <c r="I3582" s="32"/>
      <c r="J3582" s="32"/>
      <c r="K3582" s="32"/>
      <c r="L3582" s="32"/>
      <c r="M3582" s="32"/>
      <c r="N3582" s="32"/>
    </row>
    <row r="3583" spans="2:14">
      <c r="B3583" s="29"/>
      <c r="C3583" s="33"/>
      <c r="D3583" s="34"/>
      <c r="E3583" s="33"/>
      <c r="F3583" s="32"/>
      <c r="G3583" s="32"/>
      <c r="H3583" s="32"/>
      <c r="I3583" s="32"/>
      <c r="J3583" s="32"/>
      <c r="K3583" s="32"/>
      <c r="L3583" s="32"/>
      <c r="M3583" s="32"/>
      <c r="N3583" s="32"/>
    </row>
    <row r="3584" spans="2:14">
      <c r="B3584" s="29"/>
      <c r="C3584" s="33"/>
      <c r="D3584" s="34"/>
      <c r="E3584" s="33"/>
      <c r="F3584" s="32"/>
      <c r="G3584" s="32"/>
      <c r="H3584" s="32"/>
      <c r="I3584" s="32"/>
      <c r="J3584" s="32"/>
      <c r="K3584" s="32"/>
      <c r="L3584" s="32"/>
      <c r="M3584" s="32"/>
      <c r="N3584" s="32"/>
    </row>
    <row r="3585" spans="2:14">
      <c r="B3585" s="29"/>
      <c r="C3585" s="33"/>
      <c r="D3585" s="34"/>
      <c r="E3585" s="33"/>
      <c r="F3585" s="32"/>
      <c r="G3585" s="32"/>
      <c r="H3585" s="32"/>
      <c r="I3585" s="32"/>
      <c r="J3585" s="32"/>
      <c r="K3585" s="32"/>
      <c r="L3585" s="32"/>
      <c r="M3585" s="32"/>
      <c r="N3585" s="32"/>
    </row>
    <row r="3586" spans="2:14">
      <c r="B3586" s="29"/>
      <c r="C3586" s="33"/>
      <c r="D3586" s="34"/>
      <c r="E3586" s="33"/>
      <c r="F3586" s="32"/>
      <c r="G3586" s="32"/>
      <c r="H3586" s="32"/>
      <c r="I3586" s="32"/>
      <c r="J3586" s="32"/>
      <c r="K3586" s="32"/>
      <c r="L3586" s="32"/>
      <c r="M3586" s="32"/>
      <c r="N3586" s="32"/>
    </row>
    <row r="3587" spans="2:14">
      <c r="B3587" s="29"/>
      <c r="C3587" s="33"/>
      <c r="D3587" s="34"/>
      <c r="E3587" s="33"/>
      <c r="F3587" s="32"/>
      <c r="G3587" s="32"/>
      <c r="H3587" s="32"/>
      <c r="I3587" s="32"/>
      <c r="J3587" s="32"/>
      <c r="K3587" s="32"/>
      <c r="L3587" s="32"/>
      <c r="M3587" s="32"/>
      <c r="N3587" s="32"/>
    </row>
    <row r="3588" spans="2:14">
      <c r="B3588" s="29"/>
      <c r="C3588" s="33"/>
      <c r="D3588" s="34"/>
      <c r="E3588" s="33"/>
      <c r="F3588" s="32"/>
      <c r="G3588" s="32"/>
      <c r="H3588" s="32"/>
      <c r="I3588" s="32"/>
      <c r="J3588" s="32"/>
      <c r="K3588" s="32"/>
      <c r="L3588" s="32"/>
      <c r="M3588" s="32"/>
      <c r="N3588" s="32"/>
    </row>
    <row r="3589" spans="2:14">
      <c r="B3589" s="29"/>
      <c r="C3589" s="33"/>
      <c r="D3589" s="34"/>
      <c r="E3589" s="33"/>
      <c r="F3589" s="32"/>
      <c r="G3589" s="32"/>
      <c r="H3589" s="32"/>
      <c r="I3589" s="32"/>
      <c r="J3589" s="32"/>
      <c r="K3589" s="32"/>
      <c r="L3589" s="32"/>
      <c r="M3589" s="32"/>
      <c r="N3589" s="32"/>
    </row>
    <row r="3590" spans="2:14">
      <c r="B3590" s="29"/>
      <c r="C3590" s="33"/>
      <c r="D3590" s="34"/>
      <c r="E3590" s="33"/>
      <c r="F3590" s="32"/>
      <c r="G3590" s="32"/>
      <c r="H3590" s="32"/>
      <c r="I3590" s="32"/>
      <c r="J3590" s="32"/>
      <c r="K3590" s="32"/>
      <c r="L3590" s="32"/>
      <c r="M3590" s="32"/>
      <c r="N3590" s="32"/>
    </row>
    <row r="3591" spans="2:14">
      <c r="B3591" s="29"/>
      <c r="C3591" s="33"/>
      <c r="D3591" s="34"/>
      <c r="E3591" s="33"/>
      <c r="F3591" s="32"/>
      <c r="G3591" s="32"/>
      <c r="H3591" s="32"/>
      <c r="I3591" s="32"/>
      <c r="J3591" s="32"/>
      <c r="K3591" s="32"/>
      <c r="L3591" s="32"/>
      <c r="M3591" s="32"/>
      <c r="N3591" s="32"/>
    </row>
    <row r="3592" spans="2:14">
      <c r="B3592" s="29"/>
      <c r="C3592" s="33"/>
      <c r="D3592" s="34"/>
      <c r="E3592" s="33"/>
      <c r="F3592" s="32"/>
      <c r="G3592" s="32"/>
      <c r="H3592" s="32"/>
      <c r="I3592" s="32"/>
      <c r="J3592" s="32"/>
      <c r="K3592" s="32"/>
      <c r="L3592" s="32"/>
      <c r="M3592" s="32"/>
      <c r="N3592" s="32"/>
    </row>
    <row r="3593" spans="2:14">
      <c r="B3593" s="29"/>
      <c r="C3593" s="33"/>
      <c r="D3593" s="34"/>
      <c r="E3593" s="33"/>
      <c r="F3593" s="32"/>
      <c r="G3593" s="32"/>
      <c r="H3593" s="32"/>
      <c r="I3593" s="32"/>
      <c r="J3593" s="32"/>
      <c r="K3593" s="32"/>
      <c r="L3593" s="32"/>
      <c r="M3593" s="32"/>
      <c r="N3593" s="32"/>
    </row>
    <row r="3594" spans="2:14">
      <c r="B3594" s="29"/>
      <c r="C3594" s="33"/>
      <c r="D3594" s="34"/>
      <c r="E3594" s="33"/>
      <c r="F3594" s="32"/>
      <c r="G3594" s="32"/>
      <c r="H3594" s="32"/>
      <c r="I3594" s="32"/>
      <c r="J3594" s="32"/>
      <c r="K3594" s="32"/>
      <c r="L3594" s="32"/>
      <c r="M3594" s="32"/>
      <c r="N3594" s="32"/>
    </row>
    <row r="3595" spans="2:14">
      <c r="B3595" s="29"/>
      <c r="C3595" s="33"/>
      <c r="D3595" s="34"/>
      <c r="E3595" s="33"/>
      <c r="F3595" s="32"/>
      <c r="G3595" s="32"/>
      <c r="H3595" s="32"/>
      <c r="I3595" s="32"/>
      <c r="J3595" s="32"/>
      <c r="K3595" s="32"/>
      <c r="L3595" s="32"/>
      <c r="M3595" s="32"/>
      <c r="N3595" s="32"/>
    </row>
    <row r="3596" spans="2:14">
      <c r="B3596" s="29"/>
      <c r="C3596" s="33"/>
      <c r="D3596" s="34"/>
      <c r="E3596" s="33"/>
      <c r="F3596" s="32"/>
      <c r="G3596" s="32"/>
      <c r="H3596" s="32"/>
      <c r="I3596" s="32"/>
      <c r="J3596" s="32"/>
      <c r="K3596" s="32"/>
      <c r="L3596" s="32"/>
      <c r="M3596" s="32"/>
      <c r="N3596" s="32"/>
    </row>
    <row r="3597" spans="2:14">
      <c r="B3597" s="29"/>
      <c r="C3597" s="33"/>
      <c r="D3597" s="34"/>
      <c r="E3597" s="33"/>
      <c r="F3597" s="32"/>
      <c r="G3597" s="32"/>
      <c r="H3597" s="32"/>
      <c r="I3597" s="32"/>
      <c r="J3597" s="32"/>
      <c r="K3597" s="32"/>
      <c r="L3597" s="32"/>
      <c r="M3597" s="32"/>
      <c r="N3597" s="32"/>
    </row>
    <row r="3598" spans="2:14">
      <c r="B3598" s="29"/>
      <c r="C3598" s="33"/>
      <c r="D3598" s="34"/>
      <c r="E3598" s="33"/>
      <c r="F3598" s="32"/>
      <c r="G3598" s="32"/>
      <c r="H3598" s="32"/>
      <c r="I3598" s="32"/>
      <c r="J3598" s="32"/>
      <c r="K3598" s="32"/>
      <c r="L3598" s="32"/>
      <c r="M3598" s="32"/>
      <c r="N3598" s="32"/>
    </row>
    <row r="3599" spans="2:14">
      <c r="B3599" s="29"/>
      <c r="C3599" s="33"/>
      <c r="D3599" s="34"/>
      <c r="E3599" s="33"/>
      <c r="F3599" s="32"/>
      <c r="G3599" s="32"/>
      <c r="H3599" s="32"/>
      <c r="I3599" s="32"/>
      <c r="J3599" s="32"/>
      <c r="K3599" s="32"/>
      <c r="L3599" s="32"/>
      <c r="M3599" s="32"/>
      <c r="N3599" s="32"/>
    </row>
    <row r="3600" spans="2:14">
      <c r="B3600" s="29"/>
      <c r="C3600" s="33"/>
      <c r="D3600" s="34"/>
      <c r="E3600" s="33"/>
      <c r="F3600" s="32"/>
      <c r="G3600" s="32"/>
      <c r="H3600" s="32"/>
      <c r="I3600" s="32"/>
      <c r="J3600" s="32"/>
      <c r="K3600" s="32"/>
      <c r="L3600" s="32"/>
      <c r="M3600" s="32"/>
      <c r="N3600" s="32"/>
    </row>
    <row r="3601" spans="2:14">
      <c r="B3601" s="29"/>
      <c r="C3601" s="33"/>
      <c r="D3601" s="34"/>
      <c r="E3601" s="33"/>
      <c r="F3601" s="32"/>
      <c r="G3601" s="32"/>
      <c r="H3601" s="32"/>
      <c r="I3601" s="32"/>
      <c r="J3601" s="32"/>
      <c r="K3601" s="32"/>
      <c r="L3601" s="32"/>
      <c r="M3601" s="32"/>
      <c r="N3601" s="32"/>
    </row>
    <row r="3602" spans="2:14">
      <c r="B3602" s="29"/>
      <c r="C3602" s="33"/>
      <c r="D3602" s="34"/>
      <c r="E3602" s="33"/>
      <c r="F3602" s="32"/>
      <c r="G3602" s="32"/>
      <c r="H3602" s="32"/>
      <c r="I3602" s="32"/>
      <c r="J3602" s="32"/>
      <c r="K3602" s="32"/>
      <c r="L3602" s="32"/>
      <c r="M3602" s="32"/>
      <c r="N3602" s="32"/>
    </row>
    <row r="3603" spans="2:14">
      <c r="B3603" s="29"/>
      <c r="C3603" s="33"/>
      <c r="D3603" s="34"/>
      <c r="E3603" s="33"/>
      <c r="F3603" s="32"/>
      <c r="G3603" s="32"/>
      <c r="H3603" s="32"/>
      <c r="I3603" s="32"/>
      <c r="J3603" s="32"/>
      <c r="K3603" s="32"/>
      <c r="L3603" s="32"/>
      <c r="M3603" s="32"/>
      <c r="N3603" s="32"/>
    </row>
    <row r="3604" spans="2:14">
      <c r="B3604" s="29"/>
      <c r="C3604" s="33"/>
      <c r="D3604" s="34"/>
      <c r="E3604" s="33"/>
      <c r="F3604" s="32"/>
      <c r="G3604" s="32"/>
      <c r="H3604" s="32"/>
      <c r="I3604" s="32"/>
      <c r="J3604" s="32"/>
      <c r="K3604" s="32"/>
      <c r="L3604" s="32"/>
      <c r="M3604" s="32"/>
      <c r="N3604" s="32"/>
    </row>
    <row r="3605" spans="2:14">
      <c r="B3605" s="29"/>
      <c r="C3605" s="33"/>
      <c r="D3605" s="34"/>
      <c r="E3605" s="33"/>
      <c r="F3605" s="32"/>
      <c r="G3605" s="32"/>
      <c r="H3605" s="32"/>
      <c r="I3605" s="32"/>
      <c r="J3605" s="32"/>
      <c r="K3605" s="32"/>
      <c r="L3605" s="32"/>
      <c r="M3605" s="32"/>
      <c r="N3605" s="32"/>
    </row>
    <row r="3606" spans="2:14">
      <c r="B3606" s="29"/>
      <c r="C3606" s="33"/>
      <c r="D3606" s="34"/>
      <c r="E3606" s="33"/>
      <c r="F3606" s="32"/>
      <c r="G3606" s="32"/>
      <c r="H3606" s="32"/>
      <c r="I3606" s="32"/>
      <c r="J3606" s="32"/>
      <c r="K3606" s="32"/>
      <c r="L3606" s="32"/>
      <c r="M3606" s="32"/>
      <c r="N3606" s="32"/>
    </row>
    <row r="3607" spans="2:14">
      <c r="B3607" s="29"/>
      <c r="C3607" s="33"/>
      <c r="D3607" s="34"/>
      <c r="E3607" s="33"/>
      <c r="F3607" s="32"/>
      <c r="G3607" s="32"/>
      <c r="H3607" s="32"/>
      <c r="I3607" s="32"/>
      <c r="J3607" s="32"/>
      <c r="K3607" s="32"/>
      <c r="L3607" s="32"/>
      <c r="M3607" s="32"/>
      <c r="N3607" s="32"/>
    </row>
    <row r="3608" spans="2:14">
      <c r="B3608" s="29"/>
      <c r="C3608" s="33"/>
      <c r="D3608" s="34"/>
      <c r="E3608" s="33"/>
      <c r="F3608" s="32"/>
      <c r="G3608" s="32"/>
      <c r="H3608" s="32"/>
      <c r="I3608" s="32"/>
      <c r="J3608" s="32"/>
      <c r="K3608" s="32"/>
      <c r="L3608" s="32"/>
      <c r="M3608" s="32"/>
      <c r="N3608" s="32"/>
    </row>
    <row r="3609" spans="2:14">
      <c r="B3609" s="29"/>
      <c r="C3609" s="33"/>
      <c r="D3609" s="34"/>
      <c r="E3609" s="33"/>
      <c r="F3609" s="32"/>
      <c r="G3609" s="32"/>
      <c r="H3609" s="32"/>
      <c r="I3609" s="32"/>
      <c r="J3609" s="32"/>
      <c r="K3609" s="32"/>
      <c r="L3609" s="32"/>
      <c r="M3609" s="32"/>
      <c r="N3609" s="32"/>
    </row>
    <row r="3610" spans="2:14">
      <c r="B3610" s="29"/>
      <c r="C3610" s="33"/>
      <c r="D3610" s="34"/>
      <c r="E3610" s="33"/>
      <c r="F3610" s="32"/>
      <c r="G3610" s="32"/>
      <c r="H3610" s="32"/>
      <c r="I3610" s="32"/>
      <c r="J3610" s="32"/>
      <c r="K3610" s="32"/>
      <c r="L3610" s="32"/>
      <c r="M3610" s="32"/>
      <c r="N3610" s="32"/>
    </row>
    <row r="3611" spans="2:14">
      <c r="B3611" s="29"/>
      <c r="C3611" s="33"/>
      <c r="D3611" s="34"/>
      <c r="E3611" s="33"/>
      <c r="F3611" s="32"/>
      <c r="G3611" s="32"/>
      <c r="H3611" s="32"/>
      <c r="I3611" s="32"/>
      <c r="J3611" s="32"/>
      <c r="K3611" s="32"/>
      <c r="L3611" s="32"/>
      <c r="M3611" s="32"/>
      <c r="N3611" s="32"/>
    </row>
    <row r="3612" spans="2:14">
      <c r="B3612" s="29"/>
      <c r="C3612" s="33"/>
      <c r="D3612" s="34"/>
      <c r="E3612" s="33"/>
      <c r="F3612" s="32"/>
      <c r="G3612" s="32"/>
      <c r="H3612" s="32"/>
      <c r="I3612" s="32"/>
      <c r="J3612" s="32"/>
      <c r="K3612" s="32"/>
      <c r="L3612" s="32"/>
      <c r="M3612" s="32"/>
      <c r="N3612" s="32"/>
    </row>
    <row r="3613" spans="2:14">
      <c r="B3613" s="29"/>
      <c r="C3613" s="33"/>
      <c r="D3613" s="34"/>
      <c r="E3613" s="33"/>
      <c r="F3613" s="32"/>
      <c r="G3613" s="32"/>
      <c r="H3613" s="32"/>
      <c r="I3613" s="32"/>
      <c r="J3613" s="32"/>
      <c r="K3613" s="32"/>
      <c r="L3613" s="32"/>
      <c r="M3613" s="32"/>
      <c r="N3613" s="32"/>
    </row>
    <row r="3614" spans="2:14">
      <c r="B3614" s="29"/>
      <c r="C3614" s="33"/>
      <c r="D3614" s="34"/>
      <c r="E3614" s="33"/>
      <c r="F3614" s="32"/>
      <c r="G3614" s="32"/>
      <c r="H3614" s="32"/>
      <c r="I3614" s="32"/>
      <c r="J3614" s="32"/>
      <c r="K3614" s="32"/>
      <c r="L3614" s="32"/>
      <c r="M3614" s="32"/>
      <c r="N3614" s="32"/>
    </row>
    <row r="3615" spans="2:14">
      <c r="B3615" s="29"/>
      <c r="C3615" s="33"/>
      <c r="D3615" s="34"/>
      <c r="E3615" s="33"/>
      <c r="F3615" s="32"/>
      <c r="G3615" s="32"/>
      <c r="H3615" s="32"/>
      <c r="I3615" s="32"/>
      <c r="J3615" s="32"/>
      <c r="K3615" s="32"/>
      <c r="L3615" s="32"/>
      <c r="M3615" s="32"/>
      <c r="N3615" s="32"/>
    </row>
    <row r="3616" spans="2:14">
      <c r="B3616" s="29"/>
      <c r="C3616" s="33"/>
      <c r="D3616" s="34"/>
      <c r="E3616" s="33"/>
      <c r="F3616" s="32"/>
      <c r="G3616" s="32"/>
      <c r="H3616" s="32"/>
      <c r="I3616" s="32"/>
      <c r="J3616" s="32"/>
      <c r="K3616" s="32"/>
      <c r="L3616" s="32"/>
      <c r="M3616" s="32"/>
      <c r="N3616" s="32"/>
    </row>
    <row r="3617" spans="2:14">
      <c r="B3617" s="29"/>
      <c r="C3617" s="33"/>
      <c r="D3617" s="34"/>
      <c r="E3617" s="33"/>
      <c r="F3617" s="32"/>
      <c r="G3617" s="32"/>
      <c r="H3617" s="32"/>
      <c r="I3617" s="32"/>
      <c r="J3617" s="32"/>
      <c r="K3617" s="32"/>
      <c r="L3617" s="32"/>
      <c r="M3617" s="32"/>
      <c r="N3617" s="32"/>
    </row>
    <row r="3618" spans="2:14">
      <c r="B3618" s="29"/>
      <c r="C3618" s="33"/>
      <c r="D3618" s="34"/>
      <c r="E3618" s="33"/>
      <c r="F3618" s="32"/>
      <c r="G3618" s="32"/>
      <c r="H3618" s="32"/>
      <c r="I3618" s="32"/>
      <c r="J3618" s="32"/>
      <c r="K3618" s="32"/>
      <c r="L3618" s="32"/>
      <c r="M3618" s="32"/>
      <c r="N3618" s="32"/>
    </row>
    <row r="3619" spans="2:14">
      <c r="B3619" s="29"/>
      <c r="C3619" s="33"/>
      <c r="D3619" s="34"/>
      <c r="E3619" s="33"/>
      <c r="F3619" s="32"/>
      <c r="G3619" s="32"/>
      <c r="H3619" s="32"/>
      <c r="I3619" s="32"/>
      <c r="J3619" s="32"/>
      <c r="K3619" s="32"/>
      <c r="L3619" s="32"/>
      <c r="M3619" s="32"/>
      <c r="N3619" s="32"/>
    </row>
    <row r="3620" spans="2:14">
      <c r="B3620" s="29"/>
      <c r="C3620" s="33"/>
      <c r="D3620" s="34"/>
      <c r="E3620" s="33"/>
      <c r="F3620" s="32"/>
      <c r="G3620" s="32"/>
      <c r="H3620" s="32"/>
      <c r="I3620" s="32"/>
      <c r="J3620" s="32"/>
      <c r="K3620" s="32"/>
      <c r="L3620" s="32"/>
      <c r="M3620" s="32"/>
      <c r="N3620" s="32"/>
    </row>
    <row r="3621" spans="2:14">
      <c r="B3621" s="29"/>
      <c r="C3621" s="33"/>
      <c r="D3621" s="34"/>
      <c r="E3621" s="33"/>
      <c r="F3621" s="32"/>
      <c r="G3621" s="32"/>
      <c r="H3621" s="32"/>
      <c r="I3621" s="32"/>
      <c r="J3621" s="32"/>
      <c r="K3621" s="32"/>
      <c r="L3621" s="32"/>
      <c r="M3621" s="32"/>
      <c r="N3621" s="32"/>
    </row>
    <row r="3622" spans="2:14">
      <c r="B3622" s="29"/>
      <c r="C3622" s="33"/>
      <c r="D3622" s="34"/>
      <c r="E3622" s="33"/>
      <c r="F3622" s="32"/>
      <c r="G3622" s="32"/>
      <c r="H3622" s="32"/>
      <c r="I3622" s="32"/>
      <c r="J3622" s="32"/>
      <c r="K3622" s="32"/>
      <c r="L3622" s="32"/>
      <c r="M3622" s="32"/>
      <c r="N3622" s="32"/>
    </row>
    <row r="3623" spans="2:14">
      <c r="B3623" s="29"/>
      <c r="C3623" s="33"/>
      <c r="D3623" s="34"/>
      <c r="E3623" s="33"/>
      <c r="F3623" s="32"/>
      <c r="G3623" s="32"/>
      <c r="H3623" s="32"/>
      <c r="I3623" s="32"/>
      <c r="J3623" s="32"/>
      <c r="K3623" s="32"/>
      <c r="L3623" s="32"/>
      <c r="M3623" s="32"/>
      <c r="N3623" s="32"/>
    </row>
    <row r="3624" spans="2:14">
      <c r="B3624" s="29"/>
      <c r="C3624" s="33"/>
      <c r="D3624" s="34"/>
      <c r="E3624" s="33"/>
      <c r="F3624" s="32"/>
      <c r="G3624" s="32"/>
      <c r="H3624" s="32"/>
      <c r="I3624" s="32"/>
      <c r="J3624" s="32"/>
      <c r="K3624" s="32"/>
      <c r="L3624" s="32"/>
      <c r="M3624" s="32"/>
      <c r="N3624" s="32"/>
    </row>
    <row r="3625" spans="2:14">
      <c r="B3625" s="29"/>
      <c r="C3625" s="33"/>
      <c r="D3625" s="34"/>
      <c r="E3625" s="33"/>
      <c r="F3625" s="32"/>
      <c r="G3625" s="32"/>
      <c r="H3625" s="32"/>
      <c r="I3625" s="32"/>
      <c r="J3625" s="32"/>
      <c r="K3625" s="32"/>
      <c r="L3625" s="32"/>
      <c r="M3625" s="32"/>
      <c r="N3625" s="32"/>
    </row>
    <row r="3626" spans="2:14">
      <c r="B3626" s="29"/>
      <c r="C3626" s="33"/>
      <c r="D3626" s="34"/>
      <c r="E3626" s="33"/>
      <c r="F3626" s="32"/>
      <c r="G3626" s="32"/>
      <c r="H3626" s="32"/>
      <c r="I3626" s="32"/>
      <c r="J3626" s="32"/>
      <c r="K3626" s="32"/>
      <c r="L3626" s="32"/>
      <c r="M3626" s="32"/>
      <c r="N3626" s="32"/>
    </row>
    <row r="3627" spans="2:14">
      <c r="B3627" s="29"/>
      <c r="C3627" s="33"/>
      <c r="D3627" s="34"/>
      <c r="E3627" s="33"/>
      <c r="F3627" s="32"/>
      <c r="G3627" s="32"/>
      <c r="H3627" s="32"/>
      <c r="I3627" s="32"/>
      <c r="J3627" s="32"/>
      <c r="K3627" s="32"/>
      <c r="L3627" s="32"/>
      <c r="M3627" s="32"/>
      <c r="N3627" s="32"/>
    </row>
    <row r="3628" spans="2:14">
      <c r="B3628" s="29"/>
      <c r="C3628" s="33"/>
      <c r="D3628" s="34"/>
      <c r="E3628" s="33"/>
      <c r="F3628" s="32"/>
      <c r="G3628" s="32"/>
      <c r="H3628" s="32"/>
      <c r="I3628" s="32"/>
      <c r="J3628" s="32"/>
      <c r="K3628" s="32"/>
      <c r="L3628" s="32"/>
      <c r="M3628" s="32"/>
      <c r="N3628" s="32"/>
    </row>
    <row r="3629" spans="2:14">
      <c r="B3629" s="29"/>
      <c r="C3629" s="33"/>
      <c r="D3629" s="34"/>
      <c r="E3629" s="33"/>
      <c r="F3629" s="32"/>
      <c r="G3629" s="32"/>
      <c r="H3629" s="32"/>
      <c r="I3629" s="32"/>
      <c r="J3629" s="32"/>
      <c r="K3629" s="32"/>
      <c r="L3629" s="32"/>
      <c r="M3629" s="32"/>
      <c r="N3629" s="32"/>
    </row>
    <row r="3630" spans="2:14">
      <c r="B3630" s="29"/>
      <c r="C3630" s="33"/>
      <c r="D3630" s="34"/>
      <c r="E3630" s="33"/>
      <c r="F3630" s="32"/>
      <c r="G3630" s="32"/>
      <c r="H3630" s="32"/>
      <c r="I3630" s="32"/>
      <c r="J3630" s="32"/>
      <c r="K3630" s="32"/>
      <c r="L3630" s="32"/>
      <c r="M3630" s="32"/>
      <c r="N3630" s="32"/>
    </row>
    <row r="3631" spans="2:14">
      <c r="B3631" s="29"/>
      <c r="C3631" s="33"/>
      <c r="D3631" s="34"/>
      <c r="E3631" s="33"/>
      <c r="F3631" s="32"/>
      <c r="G3631" s="32"/>
      <c r="H3631" s="32"/>
      <c r="I3631" s="32"/>
      <c r="J3631" s="32"/>
      <c r="K3631" s="32"/>
      <c r="L3631" s="32"/>
      <c r="M3631" s="32"/>
      <c r="N3631" s="32"/>
    </row>
    <row r="3632" spans="2:14">
      <c r="B3632" s="29"/>
      <c r="C3632" s="33"/>
      <c r="D3632" s="34"/>
      <c r="E3632" s="33"/>
      <c r="F3632" s="32"/>
      <c r="G3632" s="32"/>
      <c r="H3632" s="32"/>
      <c r="I3632" s="32"/>
      <c r="J3632" s="32"/>
      <c r="K3632" s="32"/>
      <c r="L3632" s="32"/>
      <c r="M3632" s="32"/>
      <c r="N3632" s="32"/>
    </row>
    <row r="3633" spans="2:14">
      <c r="B3633" s="29"/>
      <c r="C3633" s="33"/>
      <c r="D3633" s="34"/>
      <c r="E3633" s="33"/>
      <c r="F3633" s="32"/>
      <c r="G3633" s="32"/>
      <c r="H3633" s="32"/>
      <c r="I3633" s="32"/>
      <c r="J3633" s="32"/>
      <c r="K3633" s="32"/>
      <c r="L3633" s="32"/>
      <c r="M3633" s="32"/>
      <c r="N3633" s="32"/>
    </row>
    <row r="3634" spans="2:14">
      <c r="B3634" s="29"/>
      <c r="C3634" s="33"/>
      <c r="D3634" s="34"/>
      <c r="E3634" s="33"/>
      <c r="F3634" s="32"/>
      <c r="G3634" s="32"/>
      <c r="H3634" s="32"/>
      <c r="I3634" s="32"/>
      <c r="J3634" s="32"/>
      <c r="K3634" s="32"/>
      <c r="L3634" s="32"/>
      <c r="M3634" s="32"/>
      <c r="N3634" s="32"/>
    </row>
    <row r="3635" spans="2:14">
      <c r="B3635" s="29"/>
      <c r="C3635" s="33"/>
      <c r="D3635" s="34"/>
      <c r="E3635" s="33"/>
      <c r="F3635" s="32"/>
      <c r="G3635" s="32"/>
      <c r="H3635" s="32"/>
      <c r="I3635" s="32"/>
      <c r="J3635" s="32"/>
      <c r="K3635" s="32"/>
      <c r="L3635" s="32"/>
      <c r="M3635" s="32"/>
      <c r="N3635" s="32"/>
    </row>
    <row r="3636" spans="2:14">
      <c r="B3636" s="29"/>
      <c r="C3636" s="33"/>
      <c r="D3636" s="34"/>
      <c r="E3636" s="33"/>
      <c r="F3636" s="32"/>
      <c r="G3636" s="32"/>
      <c r="H3636" s="32"/>
      <c r="I3636" s="32"/>
      <c r="J3636" s="32"/>
      <c r="K3636" s="32"/>
      <c r="L3636" s="32"/>
      <c r="M3636" s="32"/>
      <c r="N3636" s="32"/>
    </row>
    <row r="3637" spans="2:14">
      <c r="B3637" s="29"/>
      <c r="C3637" s="33"/>
      <c r="D3637" s="34"/>
      <c r="E3637" s="33"/>
      <c r="F3637" s="32"/>
      <c r="G3637" s="32"/>
      <c r="H3637" s="32"/>
      <c r="I3637" s="32"/>
      <c r="J3637" s="32"/>
      <c r="K3637" s="32"/>
      <c r="L3637" s="32"/>
      <c r="M3637" s="32"/>
      <c r="N3637" s="32"/>
    </row>
    <row r="3638" spans="2:14">
      <c r="B3638" s="29"/>
      <c r="C3638" s="33"/>
      <c r="D3638" s="34"/>
      <c r="E3638" s="33"/>
      <c r="F3638" s="32"/>
      <c r="G3638" s="32"/>
      <c r="H3638" s="32"/>
      <c r="I3638" s="32"/>
      <c r="J3638" s="32"/>
      <c r="K3638" s="32"/>
      <c r="L3638" s="32"/>
      <c r="M3638" s="32"/>
      <c r="N3638" s="32"/>
    </row>
    <row r="3639" spans="2:14">
      <c r="B3639" s="29"/>
      <c r="C3639" s="33"/>
      <c r="D3639" s="34"/>
      <c r="E3639" s="33"/>
      <c r="F3639" s="32"/>
      <c r="G3639" s="32"/>
      <c r="H3639" s="32"/>
      <c r="I3639" s="32"/>
      <c r="J3639" s="32"/>
      <c r="K3639" s="32"/>
      <c r="L3639" s="32"/>
      <c r="M3639" s="32"/>
      <c r="N3639" s="32"/>
    </row>
    <row r="3640" spans="2:14">
      <c r="B3640" s="29"/>
      <c r="C3640" s="33"/>
      <c r="D3640" s="34"/>
      <c r="E3640" s="33"/>
      <c r="F3640" s="32"/>
      <c r="G3640" s="32"/>
      <c r="H3640" s="32"/>
      <c r="I3640" s="32"/>
      <c r="J3640" s="32"/>
      <c r="K3640" s="32"/>
      <c r="L3640" s="32"/>
      <c r="M3640" s="32"/>
      <c r="N3640" s="32"/>
    </row>
    <row r="3641" spans="2:14">
      <c r="B3641" s="29"/>
      <c r="C3641" s="33"/>
      <c r="D3641" s="34"/>
      <c r="E3641" s="33"/>
      <c r="F3641" s="32"/>
      <c r="G3641" s="32"/>
      <c r="H3641" s="32"/>
      <c r="I3641" s="32"/>
      <c r="J3641" s="32"/>
      <c r="K3641" s="32"/>
      <c r="L3641" s="32"/>
      <c r="M3641" s="32"/>
      <c r="N3641" s="32"/>
    </row>
    <row r="3642" spans="2:14">
      <c r="B3642" s="29"/>
      <c r="C3642" s="33"/>
      <c r="D3642" s="34"/>
      <c r="E3642" s="33"/>
      <c r="F3642" s="32"/>
      <c r="G3642" s="32"/>
      <c r="H3642" s="32"/>
      <c r="I3642" s="32"/>
      <c r="J3642" s="32"/>
      <c r="K3642" s="32"/>
      <c r="L3642" s="32"/>
      <c r="M3642" s="32"/>
      <c r="N3642" s="32"/>
    </row>
    <row r="3643" spans="2:14">
      <c r="B3643" s="29"/>
      <c r="C3643" s="33"/>
      <c r="D3643" s="34"/>
      <c r="E3643" s="33"/>
      <c r="F3643" s="32"/>
      <c r="G3643" s="32"/>
      <c r="H3643" s="32"/>
      <c r="I3643" s="32"/>
      <c r="J3643" s="32"/>
      <c r="K3643" s="32"/>
      <c r="L3643" s="32"/>
      <c r="M3643" s="32"/>
      <c r="N3643" s="32"/>
    </row>
    <row r="3644" spans="2:14">
      <c r="B3644" s="29"/>
      <c r="C3644" s="33"/>
      <c r="D3644" s="34"/>
      <c r="E3644" s="33"/>
      <c r="F3644" s="32"/>
      <c r="G3644" s="32"/>
      <c r="H3644" s="32"/>
      <c r="I3644" s="32"/>
      <c r="J3644" s="32"/>
      <c r="K3644" s="32"/>
      <c r="L3644" s="32"/>
      <c r="M3644" s="32"/>
      <c r="N3644" s="32"/>
    </row>
    <row r="3645" spans="2:14">
      <c r="B3645" s="29"/>
      <c r="C3645" s="33"/>
      <c r="D3645" s="34"/>
      <c r="E3645" s="33"/>
      <c r="F3645" s="32"/>
      <c r="G3645" s="32"/>
      <c r="H3645" s="32"/>
      <c r="I3645" s="32"/>
      <c r="J3645" s="32"/>
      <c r="K3645" s="32"/>
      <c r="L3645" s="32"/>
      <c r="M3645" s="32"/>
      <c r="N3645" s="32"/>
    </row>
    <row r="3646" spans="2:14">
      <c r="B3646" s="29"/>
      <c r="C3646" s="33"/>
      <c r="D3646" s="34"/>
      <c r="E3646" s="33"/>
      <c r="F3646" s="32"/>
      <c r="G3646" s="32"/>
      <c r="H3646" s="32"/>
      <c r="I3646" s="32"/>
      <c r="J3646" s="32"/>
      <c r="K3646" s="32"/>
      <c r="L3646" s="32"/>
      <c r="M3646" s="32"/>
      <c r="N3646" s="32"/>
    </row>
    <row r="3647" spans="2:14">
      <c r="B3647" s="29"/>
      <c r="C3647" s="33"/>
      <c r="D3647" s="34"/>
      <c r="E3647" s="33"/>
      <c r="F3647" s="32"/>
      <c r="G3647" s="32"/>
      <c r="H3647" s="32"/>
      <c r="I3647" s="32"/>
      <c r="J3647" s="32"/>
      <c r="K3647" s="32"/>
      <c r="L3647" s="32"/>
      <c r="M3647" s="32"/>
      <c r="N3647" s="32"/>
    </row>
    <row r="3648" spans="2:14">
      <c r="B3648" s="29"/>
      <c r="C3648" s="33"/>
      <c r="D3648" s="34"/>
      <c r="E3648" s="33"/>
      <c r="F3648" s="32"/>
      <c r="G3648" s="32"/>
      <c r="H3648" s="32"/>
      <c r="I3648" s="32"/>
      <c r="J3648" s="32"/>
      <c r="K3648" s="32"/>
      <c r="L3648" s="32"/>
      <c r="M3648" s="32"/>
      <c r="N3648" s="32"/>
    </row>
    <row r="3649" spans="2:14">
      <c r="B3649" s="29"/>
      <c r="C3649" s="33"/>
      <c r="D3649" s="34"/>
      <c r="E3649" s="33"/>
      <c r="F3649" s="32"/>
      <c r="G3649" s="32"/>
      <c r="H3649" s="32"/>
      <c r="I3649" s="32"/>
      <c r="J3649" s="32"/>
      <c r="K3649" s="32"/>
      <c r="L3649" s="32"/>
      <c r="M3649" s="32"/>
      <c r="N3649" s="32"/>
    </row>
    <row r="3650" spans="2:14">
      <c r="B3650" s="29"/>
      <c r="C3650" s="33"/>
      <c r="D3650" s="34"/>
      <c r="E3650" s="33"/>
      <c r="F3650" s="32"/>
      <c r="G3650" s="32"/>
      <c r="H3650" s="32"/>
      <c r="I3650" s="32"/>
      <c r="J3650" s="32"/>
      <c r="K3650" s="32"/>
      <c r="L3650" s="32"/>
      <c r="M3650" s="32"/>
      <c r="N3650" s="32"/>
    </row>
    <row r="3651" spans="2:14">
      <c r="B3651" s="29"/>
      <c r="C3651" s="33"/>
      <c r="D3651" s="34"/>
      <c r="E3651" s="33"/>
      <c r="F3651" s="32"/>
      <c r="G3651" s="32"/>
      <c r="H3651" s="32"/>
      <c r="I3651" s="32"/>
      <c r="J3651" s="32"/>
      <c r="K3651" s="32"/>
      <c r="L3651" s="32"/>
      <c r="M3651" s="32"/>
      <c r="N3651" s="32"/>
    </row>
    <row r="3652" spans="2:14">
      <c r="B3652" s="29"/>
      <c r="C3652" s="33"/>
      <c r="D3652" s="34"/>
      <c r="E3652" s="33"/>
      <c r="F3652" s="32"/>
      <c r="G3652" s="32"/>
      <c r="H3652" s="32"/>
      <c r="I3652" s="32"/>
      <c r="J3652" s="32"/>
      <c r="K3652" s="32"/>
      <c r="L3652" s="32"/>
      <c r="M3652" s="32"/>
      <c r="N3652" s="32"/>
    </row>
    <row r="3653" spans="2:14">
      <c r="B3653" s="29"/>
      <c r="C3653" s="33"/>
      <c r="D3653" s="34"/>
      <c r="E3653" s="33"/>
      <c r="F3653" s="32"/>
      <c r="G3653" s="32"/>
      <c r="H3653" s="32"/>
      <c r="I3653" s="32"/>
      <c r="J3653" s="32"/>
      <c r="K3653" s="32"/>
      <c r="L3653" s="32"/>
      <c r="M3653" s="32"/>
      <c r="N3653" s="32"/>
    </row>
    <row r="3654" spans="2:14">
      <c r="B3654" s="29"/>
      <c r="C3654" s="33"/>
      <c r="D3654" s="34"/>
      <c r="E3654" s="33"/>
      <c r="F3654" s="32"/>
      <c r="G3654" s="32"/>
      <c r="H3654" s="32"/>
      <c r="I3654" s="32"/>
      <c r="J3654" s="32"/>
      <c r="K3654" s="32"/>
      <c r="L3654" s="32"/>
      <c r="M3654" s="32"/>
      <c r="N3654" s="32"/>
    </row>
    <row r="3655" spans="2:14">
      <c r="B3655" s="29"/>
      <c r="C3655" s="33"/>
      <c r="D3655" s="34"/>
      <c r="E3655" s="33"/>
      <c r="F3655" s="32"/>
      <c r="G3655" s="32"/>
      <c r="H3655" s="32"/>
      <c r="I3655" s="32"/>
      <c r="J3655" s="32"/>
      <c r="K3655" s="32"/>
      <c r="L3655" s="32"/>
      <c r="M3655" s="32"/>
      <c r="N3655" s="32"/>
    </row>
    <row r="3656" spans="2:14">
      <c r="B3656" s="29"/>
      <c r="C3656" s="33"/>
      <c r="D3656" s="34"/>
      <c r="E3656" s="33"/>
      <c r="F3656" s="32"/>
      <c r="G3656" s="32"/>
      <c r="H3656" s="32"/>
      <c r="I3656" s="32"/>
      <c r="J3656" s="32"/>
      <c r="K3656" s="32"/>
      <c r="L3656" s="32"/>
      <c r="M3656" s="32"/>
      <c r="N3656" s="32"/>
    </row>
    <row r="3657" spans="2:14">
      <c r="B3657" s="29"/>
      <c r="C3657" s="33"/>
      <c r="D3657" s="34"/>
      <c r="E3657" s="33"/>
      <c r="F3657" s="32"/>
      <c r="G3657" s="32"/>
      <c r="H3657" s="32"/>
      <c r="I3657" s="32"/>
      <c r="J3657" s="32"/>
      <c r="K3657" s="32"/>
      <c r="L3657" s="32"/>
      <c r="M3657" s="32"/>
      <c r="N3657" s="32"/>
    </row>
    <row r="3658" spans="2:14">
      <c r="B3658" s="29"/>
      <c r="C3658" s="33"/>
      <c r="D3658" s="34"/>
      <c r="E3658" s="33"/>
      <c r="F3658" s="32"/>
      <c r="G3658" s="32"/>
      <c r="H3658" s="32"/>
      <c r="I3658" s="32"/>
      <c r="J3658" s="32"/>
      <c r="K3658" s="32"/>
      <c r="L3658" s="32"/>
      <c r="M3658" s="32"/>
      <c r="N3658" s="32"/>
    </row>
    <row r="3659" spans="2:14">
      <c r="B3659" s="29"/>
      <c r="C3659" s="33"/>
      <c r="D3659" s="34"/>
      <c r="E3659" s="33"/>
      <c r="F3659" s="32"/>
      <c r="G3659" s="32"/>
      <c r="H3659" s="32"/>
      <c r="I3659" s="32"/>
      <c r="J3659" s="32"/>
      <c r="K3659" s="32"/>
      <c r="L3659" s="32"/>
      <c r="M3659" s="32"/>
      <c r="N3659" s="32"/>
    </row>
    <row r="3660" spans="2:14">
      <c r="B3660" s="29"/>
      <c r="C3660" s="33"/>
      <c r="D3660" s="34"/>
      <c r="E3660" s="33"/>
      <c r="F3660" s="32"/>
      <c r="G3660" s="32"/>
      <c r="H3660" s="32"/>
      <c r="I3660" s="32"/>
      <c r="J3660" s="32"/>
      <c r="K3660" s="32"/>
      <c r="L3660" s="32"/>
      <c r="M3660" s="32"/>
      <c r="N3660" s="32"/>
    </row>
    <row r="3661" spans="2:14">
      <c r="B3661" s="29"/>
      <c r="C3661" s="33"/>
      <c r="D3661" s="34"/>
      <c r="E3661" s="33"/>
      <c r="F3661" s="32"/>
      <c r="G3661" s="32"/>
      <c r="H3661" s="32"/>
      <c r="I3661" s="32"/>
      <c r="J3661" s="32"/>
      <c r="K3661" s="32"/>
      <c r="L3661" s="32"/>
      <c r="M3661" s="32"/>
      <c r="N3661" s="32"/>
    </row>
    <row r="3662" spans="2:14">
      <c r="B3662" s="29"/>
      <c r="C3662" s="33"/>
      <c r="D3662" s="34"/>
      <c r="E3662" s="33"/>
      <c r="F3662" s="32"/>
      <c r="G3662" s="32"/>
      <c r="H3662" s="32"/>
      <c r="I3662" s="32"/>
      <c r="J3662" s="32"/>
      <c r="K3662" s="32"/>
      <c r="L3662" s="32"/>
      <c r="M3662" s="32"/>
      <c r="N3662" s="32"/>
    </row>
    <row r="3663" spans="2:14">
      <c r="B3663" s="29"/>
      <c r="C3663" s="33"/>
      <c r="D3663" s="34"/>
      <c r="E3663" s="33"/>
      <c r="F3663" s="32"/>
      <c r="G3663" s="32"/>
      <c r="H3663" s="32"/>
      <c r="I3663" s="32"/>
      <c r="J3663" s="32"/>
      <c r="K3663" s="32"/>
      <c r="L3663" s="32"/>
      <c r="M3663" s="32"/>
      <c r="N3663" s="32"/>
    </row>
    <row r="3664" spans="2:14">
      <c r="B3664" s="29"/>
      <c r="C3664" s="33"/>
      <c r="D3664" s="34"/>
      <c r="E3664" s="33"/>
      <c r="F3664" s="32"/>
      <c r="G3664" s="32"/>
      <c r="H3664" s="32"/>
      <c r="I3664" s="32"/>
      <c r="J3664" s="32"/>
      <c r="K3664" s="32"/>
      <c r="L3664" s="32"/>
      <c r="M3664" s="32"/>
      <c r="N3664" s="32"/>
    </row>
    <row r="3665" spans="2:14">
      <c r="B3665" s="29"/>
      <c r="C3665" s="33"/>
      <c r="D3665" s="34"/>
      <c r="E3665" s="33"/>
      <c r="F3665" s="32"/>
      <c r="G3665" s="32"/>
      <c r="H3665" s="32"/>
      <c r="I3665" s="32"/>
      <c r="J3665" s="32"/>
      <c r="K3665" s="32"/>
      <c r="L3665" s="32"/>
      <c r="M3665" s="32"/>
      <c r="N3665" s="32"/>
    </row>
    <row r="3666" spans="2:14">
      <c r="B3666" s="29"/>
      <c r="C3666" s="33"/>
      <c r="D3666" s="34"/>
      <c r="E3666" s="33"/>
      <c r="F3666" s="32"/>
      <c r="G3666" s="32"/>
      <c r="H3666" s="32"/>
      <c r="I3666" s="32"/>
      <c r="J3666" s="32"/>
      <c r="K3666" s="32"/>
      <c r="L3666" s="32"/>
      <c r="M3666" s="32"/>
      <c r="N3666" s="32"/>
    </row>
    <row r="3667" spans="2:14">
      <c r="B3667" s="29"/>
      <c r="C3667" s="33"/>
      <c r="D3667" s="34"/>
      <c r="E3667" s="33"/>
      <c r="F3667" s="32"/>
      <c r="G3667" s="32"/>
      <c r="H3667" s="32"/>
      <c r="I3667" s="32"/>
      <c r="J3667" s="32"/>
      <c r="K3667" s="32"/>
      <c r="L3667" s="32"/>
      <c r="M3667" s="32"/>
      <c r="N3667" s="32"/>
    </row>
    <row r="3668" spans="2:14">
      <c r="B3668" s="29"/>
      <c r="C3668" s="33"/>
      <c r="D3668" s="34"/>
      <c r="E3668" s="33"/>
      <c r="F3668" s="32"/>
      <c r="G3668" s="32"/>
      <c r="H3668" s="32"/>
      <c r="I3668" s="32"/>
      <c r="J3668" s="32"/>
      <c r="K3668" s="32"/>
      <c r="L3668" s="32"/>
      <c r="M3668" s="32"/>
      <c r="N3668" s="32"/>
    </row>
    <row r="3669" spans="2:14">
      <c r="B3669" s="29"/>
      <c r="C3669" s="33"/>
      <c r="D3669" s="34"/>
      <c r="E3669" s="33"/>
      <c r="F3669" s="32"/>
      <c r="G3669" s="32"/>
      <c r="H3669" s="32"/>
      <c r="I3669" s="32"/>
      <c r="J3669" s="32"/>
      <c r="K3669" s="32"/>
      <c r="L3669" s="32"/>
      <c r="M3669" s="32"/>
      <c r="N3669" s="32"/>
    </row>
    <row r="3670" spans="2:14">
      <c r="B3670" s="29"/>
      <c r="C3670" s="33"/>
      <c r="D3670" s="34"/>
      <c r="E3670" s="33"/>
      <c r="F3670" s="32"/>
      <c r="G3670" s="32"/>
      <c r="H3670" s="32"/>
      <c r="I3670" s="32"/>
      <c r="J3670" s="32"/>
      <c r="K3670" s="32"/>
      <c r="L3670" s="32"/>
      <c r="M3670" s="32"/>
      <c r="N3670" s="32"/>
    </row>
    <row r="3671" spans="2:14">
      <c r="B3671" s="29"/>
      <c r="C3671" s="33"/>
      <c r="D3671" s="34"/>
      <c r="E3671" s="33"/>
      <c r="F3671" s="32"/>
      <c r="G3671" s="32"/>
      <c r="H3671" s="32"/>
      <c r="I3671" s="32"/>
      <c r="J3671" s="32"/>
      <c r="K3671" s="32"/>
      <c r="L3671" s="32"/>
      <c r="M3671" s="32"/>
      <c r="N3671" s="32"/>
    </row>
    <row r="3672" spans="2:14">
      <c r="B3672" s="29"/>
      <c r="C3672" s="33"/>
      <c r="D3672" s="34"/>
      <c r="E3672" s="33"/>
      <c r="F3672" s="32"/>
      <c r="G3672" s="32"/>
      <c r="H3672" s="32"/>
      <c r="I3672" s="32"/>
      <c r="J3672" s="32"/>
      <c r="K3672" s="32"/>
      <c r="L3672" s="32"/>
      <c r="M3672" s="32"/>
      <c r="N3672" s="32"/>
    </row>
    <row r="3673" spans="2:14">
      <c r="B3673" s="29"/>
      <c r="C3673" s="33"/>
      <c r="D3673" s="34"/>
      <c r="E3673" s="33"/>
      <c r="F3673" s="32"/>
      <c r="G3673" s="32"/>
      <c r="H3673" s="32"/>
      <c r="I3673" s="32"/>
      <c r="J3673" s="32"/>
      <c r="K3673" s="32"/>
      <c r="L3673" s="32"/>
      <c r="M3673" s="32"/>
      <c r="N3673" s="32"/>
    </row>
    <row r="3674" spans="2:14">
      <c r="B3674" s="29"/>
      <c r="C3674" s="33"/>
      <c r="D3674" s="34"/>
      <c r="E3674" s="33"/>
      <c r="F3674" s="32"/>
      <c r="G3674" s="32"/>
      <c r="H3674" s="32"/>
      <c r="I3674" s="32"/>
      <c r="J3674" s="32"/>
      <c r="K3674" s="32"/>
      <c r="L3674" s="32"/>
      <c r="M3674" s="32"/>
      <c r="N3674" s="32"/>
    </row>
    <row r="3675" spans="2:14">
      <c r="B3675" s="29"/>
      <c r="C3675" s="33"/>
      <c r="D3675" s="34"/>
      <c r="E3675" s="33"/>
      <c r="F3675" s="32"/>
      <c r="G3675" s="32"/>
      <c r="H3675" s="32"/>
      <c r="I3675" s="32"/>
      <c r="J3675" s="32"/>
      <c r="K3675" s="32"/>
      <c r="L3675" s="32"/>
      <c r="M3675" s="32"/>
      <c r="N3675" s="32"/>
    </row>
    <row r="3676" spans="2:14">
      <c r="B3676" s="29"/>
      <c r="C3676" s="33"/>
      <c r="D3676" s="34"/>
      <c r="E3676" s="33"/>
      <c r="F3676" s="32"/>
      <c r="G3676" s="32"/>
      <c r="H3676" s="32"/>
      <c r="I3676" s="32"/>
      <c r="J3676" s="32"/>
      <c r="K3676" s="32"/>
      <c r="L3676" s="32"/>
      <c r="M3676" s="32"/>
      <c r="N3676" s="32"/>
    </row>
    <row r="3677" spans="2:14">
      <c r="B3677" s="29"/>
      <c r="C3677" s="33"/>
      <c r="D3677" s="34"/>
      <c r="E3677" s="33"/>
      <c r="F3677" s="32"/>
      <c r="G3677" s="32"/>
      <c r="H3677" s="32"/>
      <c r="I3677" s="32"/>
      <c r="J3677" s="32"/>
      <c r="K3677" s="32"/>
      <c r="L3677" s="32"/>
      <c r="M3677" s="32"/>
      <c r="N3677" s="32"/>
    </row>
    <row r="3678" spans="2:14">
      <c r="B3678" s="29"/>
      <c r="C3678" s="33"/>
      <c r="D3678" s="34"/>
      <c r="E3678" s="33"/>
      <c r="F3678" s="32"/>
      <c r="G3678" s="32"/>
      <c r="H3678" s="32"/>
      <c r="I3678" s="32"/>
      <c r="J3678" s="32"/>
      <c r="K3678" s="32"/>
      <c r="L3678" s="32"/>
      <c r="M3678" s="32"/>
      <c r="N3678" s="32"/>
    </row>
    <row r="3679" spans="2:14">
      <c r="B3679" s="29"/>
      <c r="C3679" s="33"/>
      <c r="D3679" s="34"/>
      <c r="E3679" s="33"/>
      <c r="F3679" s="32"/>
      <c r="G3679" s="32"/>
      <c r="H3679" s="32"/>
      <c r="I3679" s="32"/>
      <c r="J3679" s="32"/>
      <c r="K3679" s="32"/>
      <c r="L3679" s="32"/>
      <c r="M3679" s="32"/>
      <c r="N3679" s="32"/>
    </row>
    <row r="3680" spans="2:14">
      <c r="B3680" s="29"/>
      <c r="C3680" s="33"/>
      <c r="D3680" s="34"/>
      <c r="E3680" s="33"/>
      <c r="F3680" s="32"/>
      <c r="G3680" s="32"/>
      <c r="H3680" s="32"/>
      <c r="I3680" s="32"/>
      <c r="J3680" s="32"/>
      <c r="K3680" s="32"/>
      <c r="L3680" s="32"/>
      <c r="M3680" s="32"/>
      <c r="N3680" s="32"/>
    </row>
    <row r="3681" spans="2:14">
      <c r="B3681" s="29"/>
      <c r="C3681" s="33"/>
      <c r="D3681" s="34"/>
      <c r="E3681" s="33"/>
      <c r="F3681" s="32"/>
      <c r="G3681" s="32"/>
      <c r="H3681" s="32"/>
      <c r="I3681" s="32"/>
      <c r="J3681" s="32"/>
      <c r="K3681" s="32"/>
      <c r="L3681" s="32"/>
      <c r="M3681" s="32"/>
      <c r="N3681" s="32"/>
    </row>
    <row r="3682" spans="2:14">
      <c r="B3682" s="29"/>
      <c r="C3682" s="33"/>
      <c r="D3682" s="34"/>
      <c r="E3682" s="33"/>
      <c r="F3682" s="32"/>
      <c r="G3682" s="32"/>
      <c r="H3682" s="32"/>
      <c r="I3682" s="32"/>
      <c r="J3682" s="32"/>
      <c r="K3682" s="32"/>
      <c r="L3682" s="32"/>
      <c r="M3682" s="32"/>
      <c r="N3682" s="32"/>
    </row>
    <row r="3683" spans="2:14">
      <c r="B3683" s="29"/>
      <c r="C3683" s="33"/>
      <c r="D3683" s="34"/>
      <c r="E3683" s="33"/>
      <c r="F3683" s="32"/>
      <c r="G3683" s="32"/>
      <c r="H3683" s="32"/>
      <c r="I3683" s="32"/>
      <c r="J3683" s="32"/>
      <c r="K3683" s="32"/>
      <c r="L3683" s="32"/>
      <c r="M3683" s="32"/>
      <c r="N3683" s="32"/>
    </row>
    <row r="3684" spans="2:14">
      <c r="B3684" s="29"/>
      <c r="C3684" s="33"/>
      <c r="D3684" s="34"/>
      <c r="E3684" s="33"/>
      <c r="F3684" s="32"/>
      <c r="G3684" s="32"/>
      <c r="H3684" s="32"/>
      <c r="I3684" s="32"/>
      <c r="J3684" s="32"/>
      <c r="K3684" s="32"/>
      <c r="L3684" s="32"/>
      <c r="M3684" s="32"/>
      <c r="N3684" s="32"/>
    </row>
    <row r="3685" spans="2:14">
      <c r="B3685" s="29"/>
      <c r="C3685" s="33"/>
      <c r="D3685" s="34"/>
      <c r="E3685" s="33"/>
      <c r="F3685" s="32"/>
      <c r="G3685" s="32"/>
      <c r="H3685" s="32"/>
      <c r="I3685" s="32"/>
      <c r="J3685" s="32"/>
      <c r="K3685" s="32"/>
      <c r="L3685" s="32"/>
      <c r="M3685" s="32"/>
      <c r="N3685" s="32"/>
    </row>
    <row r="3686" spans="2:14">
      <c r="B3686" s="29"/>
      <c r="C3686" s="33"/>
      <c r="D3686" s="34"/>
      <c r="E3686" s="33"/>
      <c r="F3686" s="32"/>
      <c r="G3686" s="32"/>
      <c r="H3686" s="32"/>
      <c r="I3686" s="32"/>
      <c r="J3686" s="32"/>
      <c r="K3686" s="32"/>
      <c r="L3686" s="32"/>
      <c r="M3686" s="32"/>
      <c r="N3686" s="32"/>
    </row>
    <row r="3687" spans="2:14">
      <c r="B3687" s="29"/>
      <c r="C3687" s="33"/>
      <c r="D3687" s="34"/>
      <c r="E3687" s="33"/>
      <c r="F3687" s="32"/>
      <c r="G3687" s="32"/>
      <c r="H3687" s="32"/>
      <c r="I3687" s="32"/>
      <c r="J3687" s="32"/>
      <c r="K3687" s="32"/>
      <c r="L3687" s="32"/>
      <c r="M3687" s="32"/>
      <c r="N3687" s="32"/>
    </row>
    <row r="3688" spans="2:14">
      <c r="B3688" s="29"/>
      <c r="C3688" s="33"/>
      <c r="D3688" s="34"/>
      <c r="E3688" s="33"/>
      <c r="F3688" s="32"/>
      <c r="G3688" s="32"/>
      <c r="H3688" s="32"/>
      <c r="I3688" s="32"/>
      <c r="J3688" s="32"/>
      <c r="K3688" s="32"/>
      <c r="L3688" s="32"/>
      <c r="M3688" s="32"/>
      <c r="N3688" s="32"/>
    </row>
    <row r="3689" spans="2:14">
      <c r="B3689" s="29"/>
      <c r="C3689" s="33"/>
      <c r="D3689" s="34"/>
      <c r="E3689" s="33"/>
      <c r="F3689" s="32"/>
      <c r="G3689" s="32"/>
      <c r="H3689" s="32"/>
      <c r="I3689" s="32"/>
      <c r="J3689" s="32"/>
      <c r="K3689" s="32"/>
      <c r="L3689" s="32"/>
      <c r="M3689" s="32"/>
      <c r="N3689" s="32"/>
    </row>
    <row r="3690" spans="2:14">
      <c r="B3690" s="29"/>
      <c r="C3690" s="33"/>
      <c r="D3690" s="34"/>
      <c r="E3690" s="33"/>
      <c r="F3690" s="32"/>
      <c r="G3690" s="32"/>
      <c r="H3690" s="32"/>
      <c r="I3690" s="32"/>
      <c r="J3690" s="32"/>
      <c r="K3690" s="32"/>
      <c r="L3690" s="32"/>
      <c r="M3690" s="32"/>
      <c r="N3690" s="32"/>
    </row>
    <row r="3691" spans="2:14">
      <c r="B3691" s="29"/>
      <c r="C3691" s="33"/>
      <c r="D3691" s="34"/>
      <c r="E3691" s="33"/>
      <c r="F3691" s="32"/>
      <c r="G3691" s="32"/>
      <c r="H3691" s="32"/>
      <c r="I3691" s="32"/>
      <c r="J3691" s="32"/>
      <c r="K3691" s="32"/>
      <c r="L3691" s="32"/>
      <c r="M3691" s="32"/>
      <c r="N3691" s="32"/>
    </row>
    <row r="3692" spans="2:14">
      <c r="B3692" s="29"/>
      <c r="C3692" s="33"/>
      <c r="D3692" s="34"/>
      <c r="E3692" s="33"/>
      <c r="F3692" s="32"/>
      <c r="G3692" s="32"/>
      <c r="H3692" s="32"/>
      <c r="I3692" s="32"/>
      <c r="J3692" s="32"/>
      <c r="K3692" s="32"/>
      <c r="L3692" s="32"/>
      <c r="M3692" s="32"/>
      <c r="N3692" s="32"/>
    </row>
    <row r="3693" spans="2:14">
      <c r="B3693" s="29"/>
      <c r="C3693" s="33"/>
      <c r="D3693" s="34"/>
      <c r="E3693" s="33"/>
      <c r="F3693" s="32"/>
      <c r="G3693" s="32"/>
      <c r="H3693" s="32"/>
      <c r="I3693" s="32"/>
      <c r="J3693" s="32"/>
      <c r="K3693" s="32"/>
      <c r="L3693" s="32"/>
      <c r="M3693" s="32"/>
      <c r="N3693" s="32"/>
    </row>
    <row r="3694" spans="2:14">
      <c r="B3694" s="29"/>
      <c r="C3694" s="33"/>
      <c r="D3694" s="34"/>
      <c r="E3694" s="33"/>
      <c r="F3694" s="32"/>
      <c r="G3694" s="32"/>
      <c r="H3694" s="32"/>
      <c r="I3694" s="32"/>
      <c r="J3694" s="32"/>
      <c r="K3694" s="32"/>
      <c r="L3694" s="32"/>
      <c r="M3694" s="32"/>
      <c r="N3694" s="32"/>
    </row>
    <row r="3695" spans="2:14">
      <c r="B3695" s="29"/>
      <c r="C3695" s="33"/>
      <c r="D3695" s="34"/>
      <c r="E3695" s="33"/>
      <c r="F3695" s="32"/>
      <c r="G3695" s="32"/>
      <c r="H3695" s="32"/>
      <c r="I3695" s="32"/>
      <c r="J3695" s="32"/>
      <c r="K3695" s="32"/>
      <c r="L3695" s="32"/>
      <c r="M3695" s="32"/>
      <c r="N3695" s="32"/>
    </row>
    <row r="3696" spans="2:14">
      <c r="B3696" s="29"/>
      <c r="C3696" s="33"/>
      <c r="D3696" s="34"/>
      <c r="E3696" s="33"/>
      <c r="F3696" s="32"/>
      <c r="G3696" s="32"/>
      <c r="H3696" s="32"/>
      <c r="I3696" s="32"/>
      <c r="J3696" s="32"/>
      <c r="K3696" s="32"/>
      <c r="L3696" s="32"/>
      <c r="M3696" s="32"/>
      <c r="N3696" s="32"/>
    </row>
    <row r="3697" spans="2:14">
      <c r="B3697" s="29"/>
      <c r="C3697" s="33"/>
      <c r="D3697" s="34"/>
      <c r="E3697" s="33"/>
      <c r="F3697" s="32"/>
      <c r="G3697" s="32"/>
      <c r="H3697" s="32"/>
      <c r="I3697" s="32"/>
      <c r="J3697" s="32"/>
      <c r="K3697" s="32"/>
      <c r="L3697" s="32"/>
      <c r="M3697" s="32"/>
      <c r="N3697" s="32"/>
    </row>
    <row r="3698" spans="2:14">
      <c r="B3698" s="29"/>
      <c r="C3698" s="33"/>
      <c r="D3698" s="34"/>
      <c r="E3698" s="33"/>
      <c r="F3698" s="32"/>
      <c r="G3698" s="32"/>
      <c r="H3698" s="32"/>
      <c r="I3698" s="32"/>
      <c r="J3698" s="32"/>
      <c r="K3698" s="32"/>
      <c r="L3698" s="32"/>
      <c r="M3698" s="32"/>
      <c r="N3698" s="32"/>
    </row>
    <row r="3699" spans="2:14">
      <c r="B3699" s="29"/>
      <c r="C3699" s="33"/>
      <c r="D3699" s="34"/>
      <c r="E3699" s="33"/>
      <c r="F3699" s="32"/>
      <c r="G3699" s="32"/>
      <c r="H3699" s="32"/>
      <c r="I3699" s="32"/>
      <c r="J3699" s="32"/>
      <c r="K3699" s="32"/>
      <c r="L3699" s="32"/>
      <c r="M3699" s="32"/>
      <c r="N3699" s="32"/>
    </row>
    <row r="3700" spans="2:14">
      <c r="B3700" s="29"/>
      <c r="C3700" s="33"/>
      <c r="D3700" s="34"/>
      <c r="E3700" s="33"/>
      <c r="F3700" s="32"/>
      <c r="G3700" s="32"/>
      <c r="H3700" s="32"/>
      <c r="I3700" s="32"/>
      <c r="J3700" s="32"/>
      <c r="K3700" s="32"/>
      <c r="L3700" s="32"/>
      <c r="M3700" s="32"/>
      <c r="N3700" s="32"/>
    </row>
    <row r="3701" spans="2:14">
      <c r="B3701" s="29"/>
      <c r="C3701" s="33"/>
      <c r="D3701" s="34"/>
      <c r="E3701" s="33"/>
      <c r="F3701" s="32"/>
      <c r="G3701" s="32"/>
      <c r="H3701" s="32"/>
      <c r="I3701" s="32"/>
      <c r="J3701" s="32"/>
      <c r="K3701" s="32"/>
      <c r="L3701" s="32"/>
      <c r="M3701" s="32"/>
      <c r="N3701" s="32"/>
    </row>
    <row r="3702" spans="2:14">
      <c r="B3702" s="29"/>
      <c r="C3702" s="33"/>
      <c r="D3702" s="34"/>
      <c r="E3702" s="33"/>
      <c r="F3702" s="32"/>
      <c r="G3702" s="32"/>
      <c r="H3702" s="32"/>
      <c r="I3702" s="32"/>
      <c r="J3702" s="32"/>
      <c r="K3702" s="32"/>
      <c r="L3702" s="32"/>
      <c r="M3702" s="32"/>
      <c r="N3702" s="32"/>
    </row>
    <row r="3703" spans="2:14">
      <c r="B3703" s="29"/>
      <c r="C3703" s="33"/>
      <c r="D3703" s="34"/>
      <c r="E3703" s="33"/>
      <c r="F3703" s="32"/>
      <c r="G3703" s="32"/>
      <c r="H3703" s="32"/>
      <c r="I3703" s="32"/>
      <c r="J3703" s="32"/>
      <c r="K3703" s="32"/>
      <c r="L3703" s="32"/>
      <c r="M3703" s="32"/>
      <c r="N3703" s="32"/>
    </row>
    <row r="3704" spans="2:14">
      <c r="B3704" s="29"/>
      <c r="C3704" s="33"/>
      <c r="D3704" s="34"/>
      <c r="E3704" s="33"/>
      <c r="F3704" s="32"/>
      <c r="G3704" s="32"/>
      <c r="H3704" s="32"/>
      <c r="I3704" s="32"/>
      <c r="J3704" s="32"/>
      <c r="K3704" s="32"/>
      <c r="L3704" s="32"/>
      <c r="M3704" s="32"/>
      <c r="N3704" s="32"/>
    </row>
    <row r="3705" spans="2:14">
      <c r="B3705" s="29"/>
      <c r="C3705" s="33"/>
      <c r="D3705" s="34"/>
      <c r="E3705" s="33"/>
      <c r="F3705" s="32"/>
      <c r="G3705" s="32"/>
      <c r="H3705" s="32"/>
      <c r="I3705" s="32"/>
      <c r="J3705" s="32"/>
      <c r="K3705" s="32"/>
      <c r="L3705" s="32"/>
      <c r="M3705" s="32"/>
      <c r="N3705" s="32"/>
    </row>
    <row r="3706" spans="2:14">
      <c r="B3706" s="29"/>
      <c r="C3706" s="33"/>
      <c r="D3706" s="34"/>
      <c r="E3706" s="33"/>
      <c r="F3706" s="32"/>
      <c r="G3706" s="32"/>
      <c r="H3706" s="32"/>
      <c r="I3706" s="32"/>
      <c r="J3706" s="32"/>
      <c r="K3706" s="32"/>
      <c r="L3706" s="32"/>
      <c r="M3706" s="32"/>
      <c r="N3706" s="32"/>
    </row>
    <row r="3707" spans="2:14">
      <c r="B3707" s="29"/>
      <c r="C3707" s="33"/>
      <c r="D3707" s="34"/>
      <c r="E3707" s="33"/>
      <c r="F3707" s="32"/>
      <c r="G3707" s="32"/>
      <c r="H3707" s="32"/>
      <c r="I3707" s="32"/>
      <c r="J3707" s="32"/>
      <c r="K3707" s="32"/>
      <c r="L3707" s="32"/>
      <c r="M3707" s="32"/>
      <c r="N3707" s="32"/>
    </row>
    <row r="3708" spans="2:14">
      <c r="B3708" s="29"/>
      <c r="C3708" s="33"/>
      <c r="D3708" s="34"/>
      <c r="E3708" s="33"/>
      <c r="F3708" s="32"/>
      <c r="G3708" s="32"/>
      <c r="H3708" s="32"/>
      <c r="I3708" s="32"/>
      <c r="J3708" s="32"/>
      <c r="K3708" s="32"/>
      <c r="L3708" s="32"/>
      <c r="M3708" s="32"/>
      <c r="N3708" s="32"/>
    </row>
    <row r="3709" spans="2:14">
      <c r="B3709" s="29"/>
      <c r="C3709" s="33"/>
      <c r="D3709" s="34"/>
      <c r="E3709" s="33"/>
      <c r="F3709" s="32"/>
      <c r="G3709" s="32"/>
      <c r="H3709" s="32"/>
      <c r="I3709" s="32"/>
      <c r="J3709" s="32"/>
      <c r="K3709" s="32"/>
      <c r="L3709" s="32"/>
      <c r="M3709" s="32"/>
      <c r="N3709" s="32"/>
    </row>
    <row r="3710" spans="2:14">
      <c r="B3710" s="29"/>
      <c r="C3710" s="33"/>
      <c r="D3710" s="34"/>
      <c r="E3710" s="33"/>
      <c r="F3710" s="32"/>
      <c r="G3710" s="32"/>
      <c r="H3710" s="32"/>
      <c r="I3710" s="32"/>
      <c r="J3710" s="32"/>
      <c r="K3710" s="32"/>
      <c r="L3710" s="32"/>
      <c r="M3710" s="32"/>
      <c r="N3710" s="32"/>
    </row>
    <row r="3711" spans="2:14">
      <c r="B3711" s="29"/>
      <c r="C3711" s="33"/>
      <c r="D3711" s="34"/>
      <c r="E3711" s="33"/>
      <c r="F3711" s="32"/>
      <c r="G3711" s="32"/>
      <c r="H3711" s="32"/>
      <c r="I3711" s="32"/>
      <c r="J3711" s="32"/>
      <c r="K3711" s="32"/>
      <c r="L3711" s="32"/>
      <c r="M3711" s="32"/>
      <c r="N3711" s="32"/>
    </row>
    <row r="3712" spans="2:14">
      <c r="B3712" s="29"/>
      <c r="C3712" s="33"/>
      <c r="D3712" s="34"/>
      <c r="E3712" s="33"/>
      <c r="F3712" s="32"/>
      <c r="G3712" s="32"/>
      <c r="H3712" s="32"/>
      <c r="I3712" s="32"/>
      <c r="J3712" s="32"/>
      <c r="K3712" s="32"/>
      <c r="L3712" s="32"/>
      <c r="M3712" s="32"/>
      <c r="N3712" s="32"/>
    </row>
    <row r="3713" spans="2:14">
      <c r="B3713" s="29"/>
      <c r="C3713" s="33"/>
      <c r="D3713" s="34"/>
      <c r="E3713" s="33"/>
      <c r="F3713" s="32"/>
      <c r="G3713" s="32"/>
      <c r="H3713" s="32"/>
      <c r="I3713" s="32"/>
      <c r="J3713" s="32"/>
      <c r="K3713" s="32"/>
      <c r="L3713" s="32"/>
      <c r="M3713" s="32"/>
      <c r="N3713" s="32"/>
    </row>
    <row r="3714" spans="2:14">
      <c r="B3714" s="29"/>
      <c r="C3714" s="33"/>
      <c r="D3714" s="34"/>
      <c r="E3714" s="33"/>
      <c r="F3714" s="32"/>
      <c r="G3714" s="32"/>
      <c r="H3714" s="32"/>
      <c r="I3714" s="32"/>
      <c r="J3714" s="32"/>
      <c r="K3714" s="32"/>
      <c r="L3714" s="32"/>
      <c r="M3714" s="32"/>
      <c r="N3714" s="32"/>
    </row>
    <row r="3715" spans="2:14">
      <c r="B3715" s="29"/>
      <c r="C3715" s="33"/>
      <c r="D3715" s="34"/>
      <c r="E3715" s="33"/>
      <c r="F3715" s="32"/>
      <c r="G3715" s="32"/>
      <c r="H3715" s="32"/>
      <c r="I3715" s="32"/>
      <c r="J3715" s="32"/>
      <c r="K3715" s="32"/>
      <c r="L3715" s="32"/>
      <c r="M3715" s="32"/>
      <c r="N3715" s="32"/>
    </row>
    <row r="3716" spans="2:14">
      <c r="B3716" s="29"/>
      <c r="C3716" s="33"/>
      <c r="D3716" s="34"/>
      <c r="E3716" s="33"/>
      <c r="F3716" s="32"/>
      <c r="G3716" s="32"/>
      <c r="H3716" s="32"/>
      <c r="I3716" s="32"/>
      <c r="J3716" s="32"/>
      <c r="K3716" s="32"/>
      <c r="L3716" s="32"/>
      <c r="M3716" s="32"/>
      <c r="N3716" s="32"/>
    </row>
    <row r="3717" spans="2:14">
      <c r="B3717" s="29"/>
      <c r="C3717" s="33"/>
      <c r="D3717" s="34"/>
      <c r="E3717" s="33"/>
      <c r="F3717" s="32"/>
      <c r="G3717" s="32"/>
      <c r="H3717" s="32"/>
      <c r="I3717" s="32"/>
      <c r="J3717" s="32"/>
      <c r="K3717" s="32"/>
      <c r="L3717" s="32"/>
      <c r="M3717" s="32"/>
      <c r="N3717" s="32"/>
    </row>
    <row r="3718" spans="2:14">
      <c r="B3718" s="29"/>
      <c r="C3718" s="33"/>
      <c r="D3718" s="34"/>
      <c r="E3718" s="33"/>
      <c r="F3718" s="32"/>
      <c r="G3718" s="32"/>
      <c r="H3718" s="32"/>
      <c r="I3718" s="32"/>
      <c r="J3718" s="32"/>
      <c r="K3718" s="32"/>
      <c r="L3718" s="32"/>
      <c r="M3718" s="32"/>
      <c r="N3718" s="32"/>
    </row>
    <row r="3719" spans="2:14">
      <c r="B3719" s="29"/>
      <c r="C3719" s="33"/>
      <c r="D3719" s="34"/>
      <c r="E3719" s="33"/>
      <c r="F3719" s="32"/>
      <c r="G3719" s="32"/>
      <c r="H3719" s="32"/>
      <c r="I3719" s="32"/>
      <c r="J3719" s="32"/>
      <c r="K3719" s="32"/>
      <c r="L3719" s="32"/>
      <c r="M3719" s="32"/>
      <c r="N3719" s="32"/>
    </row>
    <row r="3720" spans="2:14">
      <c r="B3720" s="29"/>
      <c r="C3720" s="33"/>
      <c r="D3720" s="34"/>
      <c r="E3720" s="33"/>
      <c r="F3720" s="32"/>
      <c r="G3720" s="32"/>
      <c r="H3720" s="32"/>
      <c r="I3720" s="32"/>
      <c r="J3720" s="32"/>
      <c r="K3720" s="32"/>
      <c r="L3720" s="32"/>
      <c r="M3720" s="32"/>
      <c r="N3720" s="32"/>
    </row>
    <row r="3721" spans="2:14">
      <c r="B3721" s="29"/>
      <c r="C3721" s="33"/>
      <c r="D3721" s="34"/>
      <c r="E3721" s="33"/>
      <c r="F3721" s="32"/>
      <c r="G3721" s="32"/>
      <c r="H3721" s="32"/>
      <c r="I3721" s="32"/>
      <c r="J3721" s="32"/>
      <c r="K3721" s="32"/>
      <c r="L3721" s="32"/>
      <c r="M3721" s="32"/>
      <c r="N3721" s="32"/>
    </row>
    <row r="3722" spans="2:14">
      <c r="B3722" s="29"/>
      <c r="C3722" s="33"/>
      <c r="D3722" s="34"/>
      <c r="E3722" s="33"/>
      <c r="F3722" s="32"/>
      <c r="G3722" s="32"/>
      <c r="H3722" s="32"/>
      <c r="I3722" s="32"/>
      <c r="J3722" s="32"/>
      <c r="K3722" s="32"/>
      <c r="L3722" s="32"/>
      <c r="M3722" s="32"/>
      <c r="N3722" s="32"/>
    </row>
    <row r="3723" spans="2:14">
      <c r="B3723" s="29"/>
      <c r="C3723" s="33"/>
      <c r="D3723" s="34"/>
      <c r="E3723" s="33"/>
      <c r="F3723" s="32"/>
      <c r="G3723" s="32"/>
      <c r="H3723" s="32"/>
      <c r="I3723" s="32"/>
      <c r="J3723" s="32"/>
      <c r="K3723" s="32"/>
      <c r="L3723" s="32"/>
      <c r="M3723" s="32"/>
      <c r="N3723" s="32"/>
    </row>
    <row r="3724" spans="2:14">
      <c r="B3724" s="29"/>
      <c r="C3724" s="33"/>
      <c r="D3724" s="34"/>
      <c r="E3724" s="33"/>
      <c r="F3724" s="32"/>
      <c r="G3724" s="32"/>
      <c r="H3724" s="32"/>
      <c r="I3724" s="32"/>
      <c r="J3724" s="32"/>
      <c r="K3724" s="32"/>
      <c r="L3724" s="32"/>
      <c r="M3724" s="32"/>
      <c r="N3724" s="32"/>
    </row>
    <row r="3725" spans="2:14">
      <c r="B3725" s="29"/>
      <c r="C3725" s="33"/>
      <c r="D3725" s="34"/>
      <c r="E3725" s="33"/>
      <c r="F3725" s="32"/>
      <c r="G3725" s="32"/>
      <c r="H3725" s="32"/>
      <c r="I3725" s="32"/>
      <c r="J3725" s="32"/>
      <c r="K3725" s="32"/>
      <c r="L3725" s="32"/>
      <c r="M3725" s="32"/>
      <c r="N3725" s="32"/>
    </row>
    <row r="3726" spans="2:14">
      <c r="B3726" s="29"/>
      <c r="C3726" s="33"/>
      <c r="D3726" s="34"/>
      <c r="E3726" s="33"/>
      <c r="F3726" s="32"/>
      <c r="G3726" s="32"/>
      <c r="H3726" s="32"/>
      <c r="I3726" s="32"/>
      <c r="J3726" s="32"/>
      <c r="K3726" s="32"/>
      <c r="L3726" s="32"/>
      <c r="M3726" s="32"/>
      <c r="N3726" s="32"/>
    </row>
    <row r="3727" spans="2:14">
      <c r="B3727" s="29"/>
      <c r="C3727" s="33"/>
      <c r="D3727" s="34"/>
      <c r="E3727" s="33"/>
      <c r="F3727" s="32"/>
      <c r="G3727" s="32"/>
      <c r="H3727" s="32"/>
      <c r="I3727" s="32"/>
      <c r="J3727" s="32"/>
      <c r="K3727" s="32"/>
      <c r="L3727" s="32"/>
      <c r="M3727" s="32"/>
      <c r="N3727" s="32"/>
    </row>
    <row r="3728" spans="2:14">
      <c r="B3728" s="29"/>
      <c r="C3728" s="33"/>
      <c r="D3728" s="34"/>
      <c r="E3728" s="33"/>
      <c r="F3728" s="32"/>
      <c r="G3728" s="32"/>
      <c r="H3728" s="32"/>
      <c r="I3728" s="32"/>
      <c r="J3728" s="32"/>
      <c r="K3728" s="32"/>
      <c r="L3728" s="32"/>
      <c r="M3728" s="32"/>
      <c r="N3728" s="32"/>
    </row>
    <row r="3729" spans="2:14">
      <c r="B3729" s="29"/>
      <c r="C3729" s="33"/>
      <c r="D3729" s="34"/>
      <c r="E3729" s="33"/>
      <c r="F3729" s="32"/>
      <c r="G3729" s="32"/>
      <c r="H3729" s="32"/>
      <c r="I3729" s="32"/>
      <c r="J3729" s="32"/>
      <c r="K3729" s="32"/>
      <c r="L3729" s="32"/>
      <c r="M3729" s="32"/>
      <c r="N3729" s="32"/>
    </row>
    <row r="3730" spans="2:14">
      <c r="B3730" s="29"/>
      <c r="C3730" s="33"/>
      <c r="D3730" s="34"/>
      <c r="E3730" s="33"/>
      <c r="F3730" s="32"/>
      <c r="G3730" s="32"/>
      <c r="H3730" s="32"/>
      <c r="I3730" s="32"/>
      <c r="J3730" s="32"/>
      <c r="K3730" s="32"/>
      <c r="L3730" s="32"/>
      <c r="M3730" s="32"/>
      <c r="N3730" s="32"/>
    </row>
    <row r="3731" spans="2:14">
      <c r="B3731" s="29"/>
      <c r="C3731" s="33"/>
      <c r="D3731" s="34"/>
      <c r="E3731" s="33"/>
      <c r="F3731" s="32"/>
      <c r="G3731" s="32"/>
      <c r="H3731" s="32"/>
      <c r="I3731" s="32"/>
      <c r="J3731" s="32"/>
      <c r="K3731" s="32"/>
      <c r="L3731" s="32"/>
      <c r="M3731" s="32"/>
      <c r="N3731" s="32"/>
    </row>
    <row r="3732" spans="2:14">
      <c r="B3732" s="29"/>
      <c r="C3732" s="33"/>
      <c r="D3732" s="34"/>
      <c r="E3732" s="33"/>
      <c r="F3732" s="32"/>
      <c r="G3732" s="32"/>
      <c r="H3732" s="32"/>
      <c r="I3732" s="32"/>
      <c r="J3732" s="32"/>
      <c r="K3732" s="32"/>
      <c r="L3732" s="32"/>
      <c r="M3732" s="32"/>
      <c r="N3732" s="32"/>
    </row>
    <row r="3733" spans="2:14">
      <c r="B3733" s="29"/>
      <c r="C3733" s="33"/>
      <c r="D3733" s="34"/>
      <c r="E3733" s="33"/>
      <c r="F3733" s="32"/>
      <c r="G3733" s="32"/>
      <c r="H3733" s="32"/>
      <c r="I3733" s="32"/>
      <c r="J3733" s="32"/>
      <c r="K3733" s="32"/>
      <c r="L3733" s="32"/>
      <c r="M3733" s="32"/>
      <c r="N3733" s="32"/>
    </row>
    <row r="3734" spans="2:14">
      <c r="B3734" s="29"/>
      <c r="C3734" s="33"/>
      <c r="D3734" s="34"/>
      <c r="E3734" s="33"/>
      <c r="F3734" s="32"/>
      <c r="G3734" s="32"/>
      <c r="H3734" s="32"/>
      <c r="I3734" s="32"/>
      <c r="J3734" s="32"/>
      <c r="K3734" s="32"/>
      <c r="L3734" s="32"/>
      <c r="M3734" s="32"/>
      <c r="N3734" s="32"/>
    </row>
    <row r="3735" spans="2:14">
      <c r="B3735" s="29"/>
      <c r="C3735" s="33"/>
      <c r="D3735" s="34"/>
      <c r="E3735" s="33"/>
      <c r="F3735" s="32"/>
      <c r="G3735" s="32"/>
      <c r="H3735" s="32"/>
      <c r="I3735" s="32"/>
      <c r="J3735" s="32"/>
      <c r="K3735" s="32"/>
      <c r="L3735" s="32"/>
      <c r="M3735" s="32"/>
      <c r="N3735" s="32"/>
    </row>
    <row r="3736" spans="2:14">
      <c r="B3736" s="29"/>
      <c r="C3736" s="33"/>
      <c r="D3736" s="34"/>
      <c r="E3736" s="33"/>
      <c r="F3736" s="32"/>
      <c r="G3736" s="32"/>
      <c r="H3736" s="32"/>
      <c r="I3736" s="32"/>
      <c r="J3736" s="32"/>
      <c r="K3736" s="32"/>
      <c r="L3736" s="32"/>
      <c r="M3736" s="32"/>
      <c r="N3736" s="32"/>
    </row>
    <row r="3737" spans="2:14">
      <c r="B3737" s="29"/>
      <c r="C3737" s="33"/>
      <c r="D3737" s="34"/>
      <c r="E3737" s="33"/>
      <c r="F3737" s="32"/>
      <c r="G3737" s="32"/>
      <c r="H3737" s="32"/>
      <c r="I3737" s="32"/>
      <c r="J3737" s="32"/>
      <c r="K3737" s="32"/>
      <c r="L3737" s="32"/>
      <c r="M3737" s="32"/>
      <c r="N3737" s="32"/>
    </row>
    <row r="3738" spans="2:14">
      <c r="B3738" s="29"/>
      <c r="C3738" s="33"/>
      <c r="D3738" s="34"/>
      <c r="E3738" s="33"/>
      <c r="F3738" s="32"/>
      <c r="G3738" s="32"/>
      <c r="H3738" s="32"/>
      <c r="I3738" s="32"/>
      <c r="J3738" s="32"/>
      <c r="K3738" s="32"/>
      <c r="L3738" s="32"/>
      <c r="M3738" s="32"/>
      <c r="N3738" s="32"/>
    </row>
    <row r="3739" spans="2:14">
      <c r="B3739" s="29"/>
      <c r="C3739" s="33"/>
      <c r="D3739" s="34"/>
      <c r="E3739" s="33"/>
      <c r="F3739" s="32"/>
      <c r="G3739" s="32"/>
      <c r="H3739" s="32"/>
      <c r="I3739" s="32"/>
      <c r="J3739" s="32"/>
      <c r="K3739" s="32"/>
      <c r="L3739" s="32"/>
      <c r="M3739" s="32"/>
      <c r="N3739" s="32"/>
    </row>
    <row r="3740" spans="2:14">
      <c r="B3740" s="29"/>
      <c r="C3740" s="33"/>
      <c r="D3740" s="34"/>
      <c r="E3740" s="33"/>
      <c r="F3740" s="32"/>
      <c r="G3740" s="32"/>
      <c r="H3740" s="32"/>
      <c r="I3740" s="32"/>
      <c r="J3740" s="32"/>
      <c r="K3740" s="32"/>
      <c r="L3740" s="32"/>
      <c r="M3740" s="32"/>
      <c r="N3740" s="32"/>
    </row>
    <row r="3741" spans="2:14">
      <c r="B3741" s="29"/>
      <c r="C3741" s="33"/>
      <c r="D3741" s="34"/>
      <c r="E3741" s="33"/>
      <c r="F3741" s="32"/>
      <c r="G3741" s="32"/>
      <c r="H3741" s="32"/>
      <c r="I3741" s="32"/>
      <c r="J3741" s="32"/>
      <c r="K3741" s="32"/>
      <c r="L3741" s="32"/>
      <c r="M3741" s="32"/>
      <c r="N3741" s="32"/>
    </row>
    <row r="3742" spans="2:14">
      <c r="B3742" s="29"/>
      <c r="C3742" s="33"/>
      <c r="D3742" s="34"/>
      <c r="E3742" s="33"/>
      <c r="F3742" s="32"/>
      <c r="G3742" s="32"/>
      <c r="H3742" s="32"/>
      <c r="I3742" s="32"/>
      <c r="J3742" s="32"/>
      <c r="K3742" s="32"/>
      <c r="L3742" s="32"/>
      <c r="M3742" s="32"/>
      <c r="N3742" s="32"/>
    </row>
    <row r="3743" spans="2:14">
      <c r="B3743" s="29"/>
      <c r="C3743" s="33"/>
      <c r="D3743" s="34"/>
      <c r="E3743" s="33"/>
      <c r="F3743" s="32"/>
      <c r="G3743" s="32"/>
      <c r="H3743" s="32"/>
      <c r="I3743" s="32"/>
      <c r="J3743" s="32"/>
      <c r="K3743" s="32"/>
      <c r="L3743" s="32"/>
      <c r="M3743" s="32"/>
      <c r="N3743" s="32"/>
    </row>
    <row r="3744" spans="2:14">
      <c r="B3744" s="29"/>
      <c r="C3744" s="33"/>
      <c r="D3744" s="34"/>
      <c r="E3744" s="33"/>
      <c r="F3744" s="32"/>
      <c r="G3744" s="32"/>
      <c r="H3744" s="32"/>
      <c r="I3744" s="32"/>
      <c r="J3744" s="32"/>
      <c r="K3744" s="32"/>
      <c r="L3744" s="32"/>
      <c r="M3744" s="32"/>
      <c r="N3744" s="32"/>
    </row>
    <row r="3745" spans="2:14">
      <c r="B3745" s="29"/>
      <c r="C3745" s="33"/>
      <c r="D3745" s="34"/>
      <c r="E3745" s="33"/>
      <c r="F3745" s="32"/>
      <c r="G3745" s="32"/>
      <c r="H3745" s="32"/>
      <c r="I3745" s="32"/>
      <c r="J3745" s="32"/>
      <c r="K3745" s="32"/>
      <c r="L3745" s="32"/>
      <c r="M3745" s="32"/>
      <c r="N3745" s="32"/>
    </row>
    <row r="3746" spans="2:14">
      <c r="B3746" s="29"/>
      <c r="C3746" s="33"/>
      <c r="D3746" s="34"/>
      <c r="E3746" s="33"/>
      <c r="F3746" s="32"/>
      <c r="G3746" s="32"/>
      <c r="H3746" s="32"/>
      <c r="I3746" s="32"/>
      <c r="J3746" s="32"/>
      <c r="K3746" s="32"/>
      <c r="L3746" s="32"/>
      <c r="M3746" s="32"/>
      <c r="N3746" s="32"/>
    </row>
    <row r="3747" spans="2:14">
      <c r="B3747" s="29"/>
      <c r="C3747" s="33"/>
      <c r="D3747" s="34"/>
      <c r="E3747" s="33"/>
      <c r="F3747" s="32"/>
      <c r="G3747" s="32"/>
      <c r="H3747" s="32"/>
      <c r="I3747" s="32"/>
      <c r="J3747" s="32"/>
      <c r="K3747" s="32"/>
      <c r="L3747" s="32"/>
      <c r="M3747" s="32"/>
      <c r="N3747" s="32"/>
    </row>
    <row r="3748" spans="2:14">
      <c r="B3748" s="29"/>
      <c r="C3748" s="33"/>
      <c r="D3748" s="34"/>
      <c r="E3748" s="33"/>
      <c r="F3748" s="32"/>
      <c r="G3748" s="32"/>
      <c r="H3748" s="32"/>
      <c r="I3748" s="32"/>
      <c r="J3748" s="32"/>
      <c r="K3748" s="32"/>
      <c r="L3748" s="32"/>
      <c r="M3748" s="32"/>
      <c r="N3748" s="32"/>
    </row>
    <row r="3749" spans="2:14">
      <c r="B3749" s="29"/>
      <c r="C3749" s="33"/>
      <c r="D3749" s="34"/>
      <c r="E3749" s="33"/>
      <c r="F3749" s="32"/>
      <c r="G3749" s="32"/>
      <c r="H3749" s="32"/>
      <c r="I3749" s="32"/>
      <c r="J3749" s="32"/>
      <c r="K3749" s="32"/>
      <c r="L3749" s="32"/>
      <c r="M3749" s="32"/>
      <c r="N3749" s="32"/>
    </row>
    <row r="3750" spans="2:14">
      <c r="B3750" s="29"/>
      <c r="C3750" s="33"/>
      <c r="D3750" s="34"/>
      <c r="E3750" s="33"/>
      <c r="F3750" s="32"/>
      <c r="G3750" s="32"/>
      <c r="H3750" s="32"/>
      <c r="I3750" s="32"/>
      <c r="J3750" s="32"/>
      <c r="K3750" s="32"/>
      <c r="L3750" s="32"/>
      <c r="M3750" s="32"/>
      <c r="N3750" s="32"/>
    </row>
    <row r="3751" spans="2:14">
      <c r="B3751" s="29"/>
      <c r="C3751" s="33"/>
      <c r="D3751" s="34"/>
      <c r="E3751" s="33"/>
      <c r="F3751" s="32"/>
      <c r="G3751" s="32"/>
      <c r="H3751" s="32"/>
      <c r="I3751" s="32"/>
      <c r="J3751" s="32"/>
      <c r="K3751" s="32"/>
      <c r="L3751" s="32"/>
      <c r="M3751" s="32"/>
      <c r="N3751" s="32"/>
    </row>
    <row r="3752" spans="2:14">
      <c r="B3752" s="29"/>
      <c r="C3752" s="33"/>
      <c r="D3752" s="34"/>
      <c r="E3752" s="33"/>
      <c r="F3752" s="32"/>
      <c r="G3752" s="32"/>
      <c r="H3752" s="32"/>
      <c r="I3752" s="32"/>
      <c r="J3752" s="32"/>
      <c r="K3752" s="32"/>
      <c r="L3752" s="32"/>
      <c r="M3752" s="32"/>
      <c r="N3752" s="32"/>
    </row>
    <row r="3753" spans="2:14">
      <c r="B3753" s="29"/>
      <c r="C3753" s="33"/>
      <c r="D3753" s="34"/>
      <c r="E3753" s="33"/>
      <c r="F3753" s="32"/>
      <c r="G3753" s="32"/>
      <c r="H3753" s="32"/>
      <c r="I3753" s="32"/>
      <c r="J3753" s="32"/>
      <c r="K3753" s="32"/>
      <c r="L3753" s="32"/>
      <c r="M3753" s="32"/>
      <c r="N3753" s="32"/>
    </row>
    <row r="3754" spans="2:14">
      <c r="B3754" s="29"/>
      <c r="C3754" s="33"/>
      <c r="D3754" s="34"/>
      <c r="E3754" s="33"/>
      <c r="F3754" s="32"/>
      <c r="G3754" s="32"/>
      <c r="H3754" s="32"/>
      <c r="I3754" s="32"/>
      <c r="J3754" s="32"/>
      <c r="K3754" s="32"/>
      <c r="L3754" s="32"/>
      <c r="M3754" s="32"/>
      <c r="N3754" s="32"/>
    </row>
    <row r="3755" spans="2:14">
      <c r="B3755" s="29"/>
      <c r="C3755" s="33"/>
      <c r="D3755" s="34"/>
      <c r="E3755" s="33"/>
      <c r="F3755" s="32"/>
      <c r="G3755" s="32"/>
      <c r="H3755" s="32"/>
      <c r="I3755" s="32"/>
      <c r="J3755" s="32"/>
      <c r="K3755" s="32"/>
      <c r="L3755" s="32"/>
      <c r="M3755" s="32"/>
      <c r="N3755" s="32"/>
    </row>
    <row r="3756" spans="2:14">
      <c r="B3756" s="29"/>
      <c r="C3756" s="33"/>
      <c r="D3756" s="34"/>
      <c r="E3756" s="33"/>
      <c r="F3756" s="32"/>
      <c r="G3756" s="32"/>
      <c r="H3756" s="32"/>
      <c r="I3756" s="32"/>
      <c r="J3756" s="32"/>
      <c r="K3756" s="32"/>
      <c r="L3756" s="32"/>
      <c r="M3756" s="32"/>
      <c r="N3756" s="32"/>
    </row>
    <row r="3757" spans="2:14">
      <c r="B3757" s="29"/>
      <c r="C3757" s="33"/>
      <c r="D3757" s="34"/>
      <c r="E3757" s="33"/>
      <c r="F3757" s="32"/>
      <c r="G3757" s="32"/>
      <c r="H3757" s="32"/>
      <c r="I3757" s="32"/>
      <c r="J3757" s="32"/>
      <c r="K3757" s="32"/>
      <c r="L3757" s="32"/>
      <c r="M3757" s="32"/>
      <c r="N3757" s="32"/>
    </row>
    <row r="3758" spans="2:14">
      <c r="B3758" s="29"/>
      <c r="C3758" s="33"/>
      <c r="D3758" s="34"/>
      <c r="E3758" s="33"/>
      <c r="F3758" s="32"/>
      <c r="G3758" s="32"/>
      <c r="H3758" s="32"/>
      <c r="I3758" s="32"/>
      <c r="J3758" s="32"/>
      <c r="K3758" s="32"/>
      <c r="L3758" s="32"/>
      <c r="M3758" s="32"/>
      <c r="N3758" s="32"/>
    </row>
    <row r="3759" spans="2:14">
      <c r="B3759" s="29"/>
      <c r="C3759" s="33"/>
      <c r="D3759" s="34"/>
      <c r="E3759" s="33"/>
      <c r="F3759" s="32"/>
      <c r="G3759" s="32"/>
      <c r="H3759" s="32"/>
      <c r="I3759" s="32"/>
      <c r="J3759" s="32"/>
      <c r="K3759" s="32"/>
      <c r="L3759" s="32"/>
      <c r="M3759" s="32"/>
      <c r="N3759" s="32"/>
    </row>
    <row r="3760" spans="2:14">
      <c r="B3760" s="29"/>
      <c r="C3760" s="33"/>
      <c r="D3760" s="34"/>
      <c r="E3760" s="33"/>
      <c r="F3760" s="32"/>
      <c r="G3760" s="32"/>
      <c r="H3760" s="32"/>
      <c r="I3760" s="32"/>
      <c r="J3760" s="32"/>
      <c r="K3760" s="32"/>
      <c r="L3760" s="32"/>
      <c r="M3760" s="32"/>
      <c r="N3760" s="32"/>
    </row>
    <row r="3761" spans="2:14">
      <c r="B3761" s="29"/>
      <c r="C3761" s="33"/>
      <c r="D3761" s="34"/>
      <c r="E3761" s="33"/>
      <c r="F3761" s="32"/>
      <c r="G3761" s="32"/>
      <c r="H3761" s="32"/>
      <c r="I3761" s="32"/>
      <c r="J3761" s="32"/>
      <c r="K3761" s="32"/>
      <c r="L3761" s="32"/>
      <c r="M3761" s="32"/>
      <c r="N3761" s="32"/>
    </row>
    <row r="3762" spans="2:14">
      <c r="B3762" s="29"/>
      <c r="C3762" s="33"/>
      <c r="D3762" s="34"/>
      <c r="E3762" s="33"/>
      <c r="F3762" s="32"/>
      <c r="G3762" s="32"/>
      <c r="H3762" s="32"/>
      <c r="I3762" s="32"/>
      <c r="J3762" s="32"/>
      <c r="K3762" s="32"/>
      <c r="L3762" s="32"/>
      <c r="M3762" s="32"/>
      <c r="N3762" s="32"/>
    </row>
    <row r="3763" spans="2:14">
      <c r="B3763" s="29"/>
      <c r="C3763" s="33"/>
      <c r="D3763" s="34"/>
      <c r="E3763" s="33"/>
      <c r="F3763" s="32"/>
      <c r="G3763" s="32"/>
      <c r="H3763" s="32"/>
      <c r="I3763" s="32"/>
      <c r="J3763" s="32"/>
      <c r="K3763" s="32"/>
      <c r="L3763" s="32"/>
      <c r="M3763" s="32"/>
      <c r="N3763" s="32"/>
    </row>
    <row r="3764" spans="2:14">
      <c r="B3764" s="29"/>
      <c r="C3764" s="33"/>
      <c r="D3764" s="34"/>
      <c r="E3764" s="33"/>
      <c r="F3764" s="32"/>
      <c r="G3764" s="32"/>
      <c r="H3764" s="32"/>
      <c r="I3764" s="32"/>
      <c r="J3764" s="32"/>
      <c r="K3764" s="32"/>
      <c r="L3764" s="32"/>
      <c r="M3764" s="32"/>
      <c r="N3764" s="32"/>
    </row>
    <row r="3765" spans="2:14">
      <c r="B3765" s="29"/>
      <c r="C3765" s="33"/>
      <c r="D3765" s="34"/>
      <c r="E3765" s="33"/>
      <c r="F3765" s="32"/>
      <c r="G3765" s="32"/>
      <c r="H3765" s="32"/>
      <c r="I3765" s="32"/>
      <c r="J3765" s="32"/>
      <c r="K3765" s="32"/>
      <c r="L3765" s="32"/>
      <c r="M3765" s="32"/>
      <c r="N3765" s="32"/>
    </row>
    <row r="3766" spans="2:14">
      <c r="B3766" s="29"/>
      <c r="C3766" s="33"/>
      <c r="D3766" s="34"/>
      <c r="E3766" s="33"/>
      <c r="F3766" s="32"/>
      <c r="G3766" s="32"/>
      <c r="H3766" s="32"/>
      <c r="I3766" s="32"/>
      <c r="J3766" s="32"/>
      <c r="K3766" s="32"/>
      <c r="L3766" s="32"/>
      <c r="M3766" s="32"/>
      <c r="N3766" s="32"/>
    </row>
    <row r="3767" spans="2:14">
      <c r="B3767" s="29"/>
      <c r="C3767" s="33"/>
      <c r="D3767" s="34"/>
      <c r="E3767" s="33"/>
      <c r="F3767" s="32"/>
      <c r="G3767" s="32"/>
      <c r="H3767" s="32"/>
      <c r="I3767" s="32"/>
      <c r="J3767" s="32"/>
      <c r="K3767" s="32"/>
      <c r="L3767" s="32"/>
      <c r="M3767" s="32"/>
      <c r="N3767" s="32"/>
    </row>
    <row r="3768" spans="2:14">
      <c r="B3768" s="29"/>
      <c r="C3768" s="33"/>
      <c r="D3768" s="34"/>
      <c r="E3768" s="33"/>
      <c r="F3768" s="32"/>
      <c r="G3768" s="32"/>
      <c r="H3768" s="32"/>
      <c r="I3768" s="32"/>
      <c r="J3768" s="32"/>
      <c r="K3768" s="32"/>
      <c r="L3768" s="32"/>
      <c r="M3768" s="32"/>
      <c r="N3768" s="32"/>
    </row>
    <row r="3769" spans="2:14">
      <c r="B3769" s="29"/>
      <c r="C3769" s="33"/>
      <c r="D3769" s="34"/>
      <c r="E3769" s="33"/>
      <c r="F3769" s="32"/>
      <c r="G3769" s="32"/>
      <c r="H3769" s="32"/>
      <c r="I3769" s="32"/>
      <c r="J3769" s="32"/>
      <c r="K3769" s="32"/>
      <c r="L3769" s="32"/>
      <c r="M3769" s="32"/>
      <c r="N3769" s="32"/>
    </row>
    <row r="3770" spans="2:14">
      <c r="B3770" s="29"/>
      <c r="C3770" s="33"/>
      <c r="D3770" s="34"/>
      <c r="E3770" s="33"/>
      <c r="F3770" s="32"/>
      <c r="G3770" s="32"/>
      <c r="H3770" s="32"/>
      <c r="I3770" s="32"/>
      <c r="J3770" s="32"/>
      <c r="K3770" s="32"/>
      <c r="L3770" s="32"/>
      <c r="M3770" s="32"/>
      <c r="N3770" s="32"/>
    </row>
    <row r="3771" spans="2:14">
      <c r="B3771" s="29"/>
      <c r="C3771" s="33"/>
      <c r="D3771" s="34"/>
      <c r="E3771" s="33"/>
      <c r="F3771" s="32"/>
      <c r="G3771" s="32"/>
      <c r="H3771" s="32"/>
      <c r="I3771" s="32"/>
      <c r="J3771" s="32"/>
      <c r="K3771" s="32"/>
      <c r="L3771" s="32"/>
      <c r="M3771" s="32"/>
      <c r="N3771" s="32"/>
    </row>
    <row r="3772" spans="2:14">
      <c r="B3772" s="29"/>
      <c r="C3772" s="33"/>
      <c r="D3772" s="34"/>
      <c r="E3772" s="33"/>
      <c r="F3772" s="32"/>
      <c r="G3772" s="32"/>
      <c r="H3772" s="32"/>
      <c r="I3772" s="32"/>
      <c r="J3772" s="32"/>
      <c r="K3772" s="32"/>
      <c r="L3772" s="32"/>
      <c r="M3772" s="32"/>
      <c r="N3772" s="32"/>
    </row>
    <row r="3773" spans="2:14">
      <c r="B3773" s="29"/>
      <c r="C3773" s="33"/>
      <c r="D3773" s="34"/>
      <c r="E3773" s="33"/>
      <c r="F3773" s="32"/>
      <c r="G3773" s="32"/>
      <c r="H3773" s="32"/>
      <c r="I3773" s="32"/>
      <c r="J3773" s="32"/>
      <c r="K3773" s="32"/>
      <c r="L3773" s="32"/>
      <c r="M3773" s="32"/>
      <c r="N3773" s="32"/>
    </row>
    <row r="3774" spans="2:14">
      <c r="B3774" s="29"/>
      <c r="C3774" s="33"/>
      <c r="D3774" s="34"/>
      <c r="E3774" s="33"/>
      <c r="F3774" s="32"/>
      <c r="G3774" s="32"/>
      <c r="H3774" s="32"/>
      <c r="I3774" s="32"/>
      <c r="J3774" s="32"/>
      <c r="K3774" s="32"/>
      <c r="L3774" s="32"/>
      <c r="M3774" s="32"/>
      <c r="N3774" s="32"/>
    </row>
    <row r="3775" spans="2:14">
      <c r="B3775" s="29"/>
      <c r="C3775" s="33"/>
      <c r="D3775" s="34"/>
      <c r="E3775" s="33"/>
      <c r="F3775" s="32"/>
      <c r="G3775" s="32"/>
      <c r="H3775" s="32"/>
      <c r="I3775" s="32"/>
      <c r="J3775" s="32"/>
      <c r="K3775" s="32"/>
      <c r="L3775" s="32"/>
      <c r="M3775" s="32"/>
      <c r="N3775" s="32"/>
    </row>
    <row r="3776" spans="2:14">
      <c r="B3776" s="29"/>
      <c r="C3776" s="33"/>
      <c r="D3776" s="34"/>
      <c r="E3776" s="33"/>
      <c r="F3776" s="32"/>
      <c r="G3776" s="32"/>
      <c r="H3776" s="32"/>
      <c r="I3776" s="32"/>
      <c r="J3776" s="32"/>
      <c r="K3776" s="32"/>
      <c r="L3776" s="32"/>
      <c r="M3776" s="32"/>
      <c r="N3776" s="32"/>
    </row>
    <row r="3777" spans="2:14">
      <c r="B3777" s="29"/>
      <c r="C3777" s="33"/>
      <c r="D3777" s="34"/>
      <c r="E3777" s="33"/>
      <c r="F3777" s="32"/>
      <c r="G3777" s="32"/>
      <c r="H3777" s="32"/>
      <c r="I3777" s="32"/>
      <c r="J3777" s="32"/>
      <c r="K3777" s="32"/>
      <c r="L3777" s="32"/>
      <c r="M3777" s="32"/>
      <c r="N3777" s="32"/>
    </row>
    <row r="3778" spans="2:14">
      <c r="B3778" s="29"/>
      <c r="C3778" s="33"/>
      <c r="D3778" s="34"/>
      <c r="E3778" s="33"/>
      <c r="F3778" s="32"/>
      <c r="G3778" s="32"/>
      <c r="H3778" s="32"/>
      <c r="I3778" s="32"/>
      <c r="J3778" s="32"/>
      <c r="K3778" s="32"/>
      <c r="L3778" s="32"/>
      <c r="M3778" s="32"/>
      <c r="N3778" s="32"/>
    </row>
    <row r="3779" spans="2:14">
      <c r="B3779" s="29"/>
      <c r="C3779" s="33"/>
      <c r="D3779" s="34"/>
      <c r="E3779" s="33"/>
      <c r="F3779" s="32"/>
      <c r="G3779" s="32"/>
      <c r="H3779" s="32"/>
      <c r="I3779" s="32"/>
      <c r="J3779" s="32"/>
      <c r="K3779" s="32"/>
      <c r="L3779" s="32"/>
      <c r="M3779" s="32"/>
      <c r="N3779" s="32"/>
    </row>
    <row r="3780" spans="2:14">
      <c r="B3780" s="29"/>
      <c r="C3780" s="33"/>
      <c r="D3780" s="34"/>
      <c r="E3780" s="33"/>
      <c r="F3780" s="32"/>
      <c r="G3780" s="32"/>
      <c r="H3780" s="32"/>
      <c r="I3780" s="32"/>
      <c r="J3780" s="32"/>
      <c r="K3780" s="32"/>
      <c r="L3780" s="32"/>
      <c r="M3780" s="32"/>
      <c r="N3780" s="32"/>
    </row>
    <row r="3781" spans="2:14">
      <c r="B3781" s="29"/>
      <c r="C3781" s="33"/>
      <c r="D3781" s="34"/>
      <c r="E3781" s="33"/>
      <c r="F3781" s="32"/>
      <c r="G3781" s="32"/>
      <c r="H3781" s="32"/>
      <c r="I3781" s="32"/>
      <c r="J3781" s="32"/>
      <c r="K3781" s="32"/>
      <c r="L3781" s="32"/>
      <c r="M3781" s="32"/>
      <c r="N3781" s="32"/>
    </row>
    <row r="3782" spans="2:14">
      <c r="B3782" s="29"/>
      <c r="C3782" s="33"/>
      <c r="D3782" s="34"/>
      <c r="E3782" s="33"/>
      <c r="F3782" s="32"/>
      <c r="G3782" s="32"/>
      <c r="H3782" s="32"/>
      <c r="I3782" s="32"/>
      <c r="J3782" s="32"/>
      <c r="K3782" s="32"/>
      <c r="L3782" s="32"/>
      <c r="M3782" s="32"/>
      <c r="N3782" s="32"/>
    </row>
    <row r="3783" spans="2:14">
      <c r="B3783" s="29"/>
      <c r="C3783" s="33"/>
      <c r="D3783" s="34"/>
      <c r="E3783" s="33"/>
      <c r="F3783" s="32"/>
      <c r="G3783" s="32"/>
      <c r="H3783" s="32"/>
      <c r="I3783" s="32"/>
      <c r="J3783" s="32"/>
      <c r="K3783" s="32"/>
      <c r="L3783" s="32"/>
      <c r="M3783" s="32"/>
      <c r="N3783" s="32"/>
    </row>
    <row r="3784" spans="2:14">
      <c r="B3784" s="29"/>
      <c r="C3784" s="33"/>
      <c r="D3784" s="34"/>
      <c r="E3784" s="33"/>
      <c r="F3784" s="32"/>
      <c r="G3784" s="32"/>
      <c r="H3784" s="32"/>
      <c r="I3784" s="32"/>
      <c r="J3784" s="32"/>
      <c r="K3784" s="32"/>
      <c r="L3784" s="32"/>
      <c r="M3784" s="32"/>
      <c r="N3784" s="32"/>
    </row>
    <row r="3785" spans="2:14">
      <c r="B3785" s="29"/>
      <c r="C3785" s="33"/>
      <c r="D3785" s="34"/>
      <c r="E3785" s="33"/>
      <c r="F3785" s="32"/>
      <c r="G3785" s="32"/>
      <c r="H3785" s="32"/>
      <c r="I3785" s="32"/>
      <c r="J3785" s="32"/>
      <c r="K3785" s="32"/>
      <c r="L3785" s="32"/>
      <c r="M3785" s="32"/>
      <c r="N3785" s="32"/>
    </row>
    <row r="3786" spans="2:14">
      <c r="B3786" s="29"/>
      <c r="C3786" s="33"/>
      <c r="D3786" s="34"/>
      <c r="E3786" s="33"/>
      <c r="F3786" s="32"/>
      <c r="G3786" s="32"/>
      <c r="H3786" s="32"/>
      <c r="I3786" s="32"/>
      <c r="J3786" s="32"/>
      <c r="K3786" s="32"/>
      <c r="L3786" s="32"/>
      <c r="M3786" s="32"/>
      <c r="N3786" s="32"/>
    </row>
    <row r="3787" spans="2:14">
      <c r="B3787" s="29"/>
      <c r="C3787" s="33"/>
      <c r="D3787" s="34"/>
      <c r="E3787" s="33"/>
      <c r="F3787" s="32"/>
      <c r="G3787" s="32"/>
      <c r="H3787" s="32"/>
      <c r="I3787" s="32"/>
      <c r="J3787" s="32"/>
      <c r="K3787" s="32"/>
      <c r="L3787" s="32"/>
      <c r="M3787" s="32"/>
      <c r="N3787" s="32"/>
    </row>
    <row r="3788" spans="2:14">
      <c r="B3788" s="29"/>
      <c r="C3788" s="33"/>
      <c r="D3788" s="34"/>
      <c r="E3788" s="33"/>
      <c r="F3788" s="32"/>
      <c r="G3788" s="32"/>
      <c r="H3788" s="32"/>
      <c r="I3788" s="32"/>
      <c r="J3788" s="32"/>
      <c r="K3788" s="32"/>
      <c r="L3788" s="32"/>
      <c r="M3788" s="32"/>
      <c r="N3788" s="32"/>
    </row>
    <row r="3789" spans="2:14">
      <c r="B3789" s="29"/>
      <c r="C3789" s="33"/>
      <c r="D3789" s="34"/>
      <c r="E3789" s="33"/>
      <c r="F3789" s="32"/>
      <c r="G3789" s="32"/>
      <c r="H3789" s="32"/>
      <c r="I3789" s="32"/>
      <c r="J3789" s="32"/>
      <c r="K3789" s="32"/>
      <c r="L3789" s="32"/>
      <c r="M3789" s="32"/>
      <c r="N3789" s="32"/>
    </row>
    <row r="3790" spans="2:14">
      <c r="B3790" s="29"/>
      <c r="C3790" s="33"/>
      <c r="D3790" s="34"/>
      <c r="E3790" s="33"/>
      <c r="F3790" s="32"/>
      <c r="G3790" s="32"/>
      <c r="H3790" s="32"/>
      <c r="I3790" s="32"/>
      <c r="J3790" s="32"/>
      <c r="K3790" s="32"/>
      <c r="L3790" s="32"/>
      <c r="M3790" s="32"/>
      <c r="N3790" s="32"/>
    </row>
    <row r="3791" spans="2:14">
      <c r="B3791" s="29"/>
      <c r="C3791" s="33"/>
      <c r="D3791" s="34"/>
      <c r="E3791" s="33"/>
      <c r="F3791" s="32"/>
      <c r="G3791" s="32"/>
      <c r="H3791" s="32"/>
      <c r="I3791" s="32"/>
      <c r="J3791" s="32"/>
      <c r="K3791" s="32"/>
      <c r="L3791" s="32"/>
      <c r="M3791" s="32"/>
      <c r="N3791" s="32"/>
    </row>
    <row r="3792" spans="2:14">
      <c r="B3792" s="29"/>
      <c r="C3792" s="33"/>
      <c r="D3792" s="34"/>
      <c r="E3792" s="33"/>
      <c r="F3792" s="32"/>
      <c r="G3792" s="32"/>
      <c r="H3792" s="32"/>
      <c r="I3792" s="32"/>
      <c r="J3792" s="32"/>
      <c r="K3792" s="32"/>
      <c r="L3792" s="32"/>
      <c r="M3792" s="32"/>
      <c r="N3792" s="32"/>
    </row>
    <row r="3793" spans="2:14">
      <c r="B3793" s="29"/>
      <c r="C3793" s="33"/>
      <c r="D3793" s="34"/>
      <c r="E3793" s="33"/>
      <c r="F3793" s="32"/>
      <c r="G3793" s="32"/>
      <c r="H3793" s="32"/>
      <c r="I3793" s="32"/>
      <c r="J3793" s="32"/>
      <c r="K3793" s="32"/>
      <c r="L3793" s="32"/>
      <c r="M3793" s="32"/>
      <c r="N3793" s="32"/>
    </row>
    <row r="3794" spans="2:14">
      <c r="B3794" s="29"/>
      <c r="C3794" s="33"/>
      <c r="D3794" s="34"/>
      <c r="E3794" s="33"/>
      <c r="F3794" s="32"/>
      <c r="G3794" s="32"/>
      <c r="H3794" s="32"/>
      <c r="I3794" s="32"/>
      <c r="J3794" s="32"/>
      <c r="K3794" s="32"/>
      <c r="L3794" s="32"/>
      <c r="M3794" s="32"/>
      <c r="N3794" s="32"/>
    </row>
    <row r="3795" spans="2:14">
      <c r="B3795" s="29"/>
      <c r="C3795" s="33"/>
      <c r="D3795" s="34"/>
      <c r="E3795" s="33"/>
      <c r="F3795" s="32"/>
      <c r="G3795" s="32"/>
      <c r="H3795" s="32"/>
      <c r="I3795" s="32"/>
      <c r="J3795" s="32"/>
      <c r="K3795" s="32"/>
      <c r="L3795" s="32"/>
      <c r="M3795" s="32"/>
      <c r="N3795" s="32"/>
    </row>
    <row r="3796" spans="2:14">
      <c r="B3796" s="29"/>
      <c r="C3796" s="33"/>
      <c r="D3796" s="34"/>
      <c r="E3796" s="33"/>
      <c r="F3796" s="32"/>
      <c r="G3796" s="32"/>
      <c r="H3796" s="32"/>
      <c r="I3796" s="32"/>
      <c r="J3796" s="32"/>
      <c r="K3796" s="32"/>
      <c r="L3796" s="32"/>
      <c r="M3796" s="32"/>
      <c r="N3796" s="32"/>
    </row>
    <row r="3797" spans="2:14">
      <c r="B3797" s="29"/>
      <c r="C3797" s="33"/>
      <c r="D3797" s="34"/>
      <c r="E3797" s="33"/>
      <c r="F3797" s="32"/>
      <c r="G3797" s="32"/>
      <c r="H3797" s="32"/>
      <c r="I3797" s="32"/>
      <c r="J3797" s="32"/>
      <c r="K3797" s="32"/>
      <c r="L3797" s="32"/>
      <c r="M3797" s="32"/>
      <c r="N3797" s="32"/>
    </row>
    <row r="3798" spans="2:14">
      <c r="B3798" s="29"/>
      <c r="C3798" s="33"/>
      <c r="D3798" s="34"/>
      <c r="E3798" s="33"/>
      <c r="F3798" s="32"/>
      <c r="G3798" s="32"/>
      <c r="H3798" s="32"/>
      <c r="I3798" s="32"/>
      <c r="J3798" s="32"/>
      <c r="K3798" s="32"/>
      <c r="L3798" s="32"/>
      <c r="M3798" s="32"/>
      <c r="N3798" s="32"/>
    </row>
    <row r="3799" spans="2:14">
      <c r="B3799" s="29"/>
      <c r="C3799" s="33"/>
      <c r="D3799" s="34"/>
      <c r="E3799" s="33"/>
      <c r="F3799" s="32"/>
      <c r="G3799" s="32"/>
      <c r="H3799" s="32"/>
      <c r="I3799" s="32"/>
      <c r="J3799" s="32"/>
      <c r="K3799" s="32"/>
      <c r="L3799" s="32"/>
      <c r="M3799" s="32"/>
      <c r="N3799" s="32"/>
    </row>
    <row r="3800" spans="2:14">
      <c r="B3800" s="29"/>
      <c r="C3800" s="33"/>
      <c r="D3800" s="34"/>
      <c r="E3800" s="33"/>
      <c r="F3800" s="32"/>
      <c r="G3800" s="32"/>
      <c r="H3800" s="32"/>
      <c r="I3800" s="32"/>
      <c r="J3800" s="32"/>
      <c r="K3800" s="32"/>
      <c r="L3800" s="32"/>
      <c r="M3800" s="32"/>
      <c r="N3800" s="32"/>
    </row>
    <row r="3801" spans="2:14">
      <c r="B3801" s="29"/>
      <c r="C3801" s="33"/>
      <c r="D3801" s="34"/>
      <c r="E3801" s="33"/>
      <c r="F3801" s="32"/>
      <c r="G3801" s="32"/>
      <c r="H3801" s="32"/>
      <c r="I3801" s="32"/>
      <c r="J3801" s="32"/>
      <c r="K3801" s="32"/>
      <c r="L3801" s="32"/>
      <c r="M3801" s="32"/>
      <c r="N3801" s="32"/>
    </row>
    <row r="3802" spans="2:14">
      <c r="B3802" s="29"/>
      <c r="C3802" s="33"/>
      <c r="D3802" s="34"/>
      <c r="E3802" s="33"/>
      <c r="F3802" s="32"/>
      <c r="G3802" s="32"/>
      <c r="H3802" s="32"/>
      <c r="I3802" s="32"/>
      <c r="J3802" s="32"/>
      <c r="K3802" s="32"/>
      <c r="L3802" s="32"/>
      <c r="M3802" s="32"/>
      <c r="N3802" s="32"/>
    </row>
    <row r="3803" spans="2:14">
      <c r="B3803" s="29"/>
      <c r="C3803" s="33"/>
      <c r="D3803" s="34"/>
      <c r="E3803" s="33"/>
      <c r="F3803" s="32"/>
      <c r="G3803" s="32"/>
      <c r="H3803" s="32"/>
      <c r="I3803" s="32"/>
      <c r="J3803" s="32"/>
      <c r="K3803" s="32"/>
      <c r="L3803" s="32"/>
      <c r="M3803" s="32"/>
      <c r="N3803" s="32"/>
    </row>
    <row r="3804" spans="2:14">
      <c r="B3804" s="29"/>
      <c r="C3804" s="33"/>
      <c r="D3804" s="34"/>
      <c r="E3804" s="33"/>
      <c r="F3804" s="32"/>
      <c r="G3804" s="32"/>
      <c r="H3804" s="32"/>
      <c r="I3804" s="32"/>
      <c r="J3804" s="32"/>
      <c r="K3804" s="32"/>
      <c r="L3804" s="32"/>
      <c r="M3804" s="32"/>
      <c r="N3804" s="32"/>
    </row>
    <row r="3805" spans="2:14">
      <c r="B3805" s="29"/>
      <c r="C3805" s="33"/>
      <c r="D3805" s="34"/>
      <c r="E3805" s="33"/>
      <c r="F3805" s="32"/>
      <c r="G3805" s="32"/>
      <c r="H3805" s="32"/>
      <c r="I3805" s="32"/>
      <c r="J3805" s="32"/>
      <c r="K3805" s="32"/>
      <c r="L3805" s="32"/>
      <c r="M3805" s="32"/>
      <c r="N3805" s="32"/>
    </row>
    <row r="3806" spans="2:14">
      <c r="B3806" s="29"/>
      <c r="C3806" s="33"/>
      <c r="D3806" s="34"/>
      <c r="E3806" s="33"/>
      <c r="F3806" s="32"/>
      <c r="G3806" s="32"/>
      <c r="H3806" s="32"/>
      <c r="I3806" s="32"/>
      <c r="J3806" s="32"/>
      <c r="K3806" s="32"/>
      <c r="L3806" s="32"/>
      <c r="M3806" s="32"/>
      <c r="N3806" s="32"/>
    </row>
    <row r="3807" spans="2:14">
      <c r="B3807" s="29"/>
      <c r="C3807" s="33"/>
      <c r="D3807" s="34"/>
      <c r="E3807" s="33"/>
      <c r="F3807" s="32"/>
      <c r="G3807" s="32"/>
      <c r="H3807" s="32"/>
      <c r="I3807" s="32"/>
      <c r="J3807" s="32"/>
      <c r="K3807" s="32"/>
      <c r="L3807" s="32"/>
      <c r="M3807" s="32"/>
      <c r="N3807" s="32"/>
    </row>
    <row r="3808" spans="2:14">
      <c r="B3808" s="29"/>
      <c r="C3808" s="33"/>
      <c r="D3808" s="34"/>
      <c r="E3808" s="33"/>
      <c r="F3808" s="32"/>
      <c r="G3808" s="32"/>
      <c r="H3808" s="32"/>
      <c r="I3808" s="32"/>
      <c r="J3808" s="32"/>
      <c r="K3808" s="32"/>
      <c r="L3808" s="32"/>
      <c r="M3808" s="32"/>
      <c r="N3808" s="32"/>
    </row>
    <row r="3809" spans="2:14">
      <c r="B3809" s="29"/>
      <c r="C3809" s="33"/>
      <c r="D3809" s="34"/>
      <c r="E3809" s="33"/>
      <c r="F3809" s="32"/>
      <c r="G3809" s="32"/>
      <c r="H3809" s="32"/>
      <c r="I3809" s="32"/>
      <c r="J3809" s="32"/>
      <c r="K3809" s="32"/>
      <c r="L3809" s="32"/>
      <c r="M3809" s="32"/>
      <c r="N3809" s="32"/>
    </row>
    <row r="3810" spans="2:14">
      <c r="B3810" s="29"/>
      <c r="C3810" s="33"/>
      <c r="D3810" s="34"/>
      <c r="E3810" s="33"/>
      <c r="F3810" s="32"/>
      <c r="G3810" s="32"/>
      <c r="H3810" s="32"/>
      <c r="I3810" s="32"/>
      <c r="J3810" s="32"/>
      <c r="K3810" s="32"/>
      <c r="L3810" s="32"/>
      <c r="M3810" s="32"/>
      <c r="N3810" s="32"/>
    </row>
    <row r="3811" spans="2:14">
      <c r="B3811" s="29"/>
      <c r="C3811" s="33"/>
      <c r="D3811" s="34"/>
      <c r="E3811" s="33"/>
      <c r="F3811" s="32"/>
      <c r="G3811" s="32"/>
      <c r="H3811" s="32"/>
      <c r="I3811" s="32"/>
      <c r="J3811" s="32"/>
      <c r="K3811" s="32"/>
      <c r="L3811" s="32"/>
      <c r="M3811" s="32"/>
      <c r="N3811" s="32"/>
    </row>
    <row r="3812" spans="2:14">
      <c r="B3812" s="29"/>
      <c r="C3812" s="33"/>
      <c r="D3812" s="34"/>
      <c r="E3812" s="33"/>
      <c r="F3812" s="32"/>
      <c r="G3812" s="32"/>
      <c r="H3812" s="32"/>
      <c r="I3812" s="32"/>
      <c r="J3812" s="32"/>
      <c r="K3812" s="32"/>
      <c r="L3812" s="32"/>
      <c r="M3812" s="32"/>
      <c r="N3812" s="32"/>
    </row>
    <row r="3813" spans="2:14">
      <c r="B3813" s="29"/>
      <c r="C3813" s="33"/>
      <c r="D3813" s="34"/>
      <c r="E3813" s="33"/>
      <c r="F3813" s="32"/>
      <c r="G3813" s="32"/>
      <c r="H3813" s="32"/>
      <c r="I3813" s="32"/>
      <c r="J3813" s="32"/>
      <c r="K3813" s="32"/>
      <c r="L3813" s="32"/>
      <c r="M3813" s="32"/>
      <c r="N3813" s="32"/>
    </row>
    <row r="3814" spans="2:14">
      <c r="B3814" s="29"/>
      <c r="C3814" s="33"/>
      <c r="D3814" s="34"/>
      <c r="E3814" s="33"/>
      <c r="F3814" s="32"/>
      <c r="G3814" s="32"/>
      <c r="H3814" s="32"/>
      <c r="I3814" s="32"/>
      <c r="J3814" s="32"/>
      <c r="K3814" s="32"/>
      <c r="L3814" s="32"/>
      <c r="M3814" s="32"/>
      <c r="N3814" s="32"/>
    </row>
    <row r="3815" spans="2:14">
      <c r="B3815" s="29"/>
      <c r="C3815" s="33"/>
      <c r="D3815" s="34"/>
      <c r="E3815" s="33"/>
      <c r="F3815" s="32"/>
      <c r="G3815" s="32"/>
      <c r="H3815" s="32"/>
      <c r="I3815" s="32"/>
      <c r="J3815" s="32"/>
      <c r="K3815" s="32"/>
      <c r="L3815" s="32"/>
      <c r="M3815" s="32"/>
      <c r="N3815" s="32"/>
    </row>
    <row r="3816" spans="2:14">
      <c r="B3816" s="29"/>
      <c r="C3816" s="33"/>
      <c r="D3816" s="34"/>
      <c r="E3816" s="33"/>
      <c r="F3816" s="32"/>
      <c r="G3816" s="32"/>
      <c r="H3816" s="32"/>
      <c r="I3816" s="32"/>
      <c r="J3816" s="32"/>
      <c r="K3816" s="32"/>
      <c r="L3816" s="32"/>
      <c r="M3816" s="32"/>
      <c r="N3816" s="32"/>
    </row>
    <row r="3817" spans="2:14">
      <c r="B3817" s="29"/>
      <c r="C3817" s="33"/>
      <c r="D3817" s="34"/>
      <c r="E3817" s="33"/>
      <c r="F3817" s="32"/>
      <c r="G3817" s="32"/>
      <c r="H3817" s="32"/>
      <c r="I3817" s="32"/>
      <c r="J3817" s="32"/>
      <c r="K3817" s="32"/>
      <c r="L3817" s="32"/>
      <c r="M3817" s="32"/>
      <c r="N3817" s="32"/>
    </row>
    <row r="3818" spans="2:14">
      <c r="B3818" s="29"/>
      <c r="C3818" s="33"/>
      <c r="D3818" s="34"/>
      <c r="E3818" s="33"/>
      <c r="F3818" s="32"/>
      <c r="G3818" s="32"/>
      <c r="H3818" s="32"/>
      <c r="I3818" s="32"/>
      <c r="J3818" s="32"/>
      <c r="K3818" s="32"/>
      <c r="L3818" s="32"/>
      <c r="M3818" s="32"/>
      <c r="N3818" s="32"/>
    </row>
    <row r="3819" spans="2:14">
      <c r="B3819" s="29"/>
      <c r="C3819" s="33"/>
      <c r="D3819" s="34"/>
      <c r="E3819" s="33"/>
      <c r="F3819" s="32"/>
      <c r="G3819" s="32"/>
      <c r="H3819" s="32"/>
      <c r="I3819" s="32"/>
      <c r="J3819" s="32"/>
      <c r="K3819" s="32"/>
      <c r="L3819" s="32"/>
      <c r="M3819" s="32"/>
      <c r="N3819" s="32"/>
    </row>
    <row r="3820" spans="2:14">
      <c r="B3820" s="29"/>
      <c r="C3820" s="33"/>
      <c r="D3820" s="34"/>
      <c r="E3820" s="33"/>
      <c r="F3820" s="32"/>
      <c r="G3820" s="32"/>
      <c r="H3820" s="32"/>
      <c r="I3820" s="32"/>
      <c r="J3820" s="32"/>
      <c r="K3820" s="32"/>
      <c r="L3820" s="32"/>
      <c r="M3820" s="32"/>
      <c r="N3820" s="32"/>
    </row>
    <row r="3821" spans="2:14">
      <c r="B3821" s="29"/>
      <c r="C3821" s="33"/>
      <c r="D3821" s="34"/>
      <c r="E3821" s="33"/>
      <c r="F3821" s="32"/>
      <c r="G3821" s="32"/>
      <c r="H3821" s="32"/>
      <c r="I3821" s="32"/>
      <c r="J3821" s="32"/>
      <c r="K3821" s="32"/>
      <c r="L3821" s="32"/>
      <c r="M3821" s="32"/>
      <c r="N3821" s="32"/>
    </row>
    <row r="3822" spans="2:14">
      <c r="B3822" s="29"/>
      <c r="C3822" s="33"/>
      <c r="D3822" s="34"/>
      <c r="E3822" s="33"/>
      <c r="F3822" s="32"/>
      <c r="G3822" s="32"/>
      <c r="H3822" s="32"/>
      <c r="I3822" s="32"/>
      <c r="J3822" s="32"/>
      <c r="K3822" s="32"/>
      <c r="L3822" s="32"/>
      <c r="M3822" s="32"/>
      <c r="N3822" s="32"/>
    </row>
    <row r="3823" spans="2:14">
      <c r="B3823" s="29"/>
      <c r="C3823" s="33"/>
      <c r="D3823" s="34"/>
      <c r="E3823" s="33"/>
      <c r="F3823" s="32"/>
      <c r="G3823" s="32"/>
      <c r="H3823" s="32"/>
      <c r="I3823" s="32"/>
      <c r="J3823" s="32"/>
      <c r="K3823" s="32"/>
      <c r="L3823" s="32"/>
      <c r="M3823" s="32"/>
      <c r="N3823" s="32"/>
    </row>
    <row r="3824" spans="2:14">
      <c r="B3824" s="29"/>
      <c r="C3824" s="33"/>
      <c r="D3824" s="34"/>
      <c r="E3824" s="33"/>
      <c r="F3824" s="32"/>
      <c r="G3824" s="32"/>
      <c r="H3824" s="32"/>
      <c r="I3824" s="32"/>
      <c r="J3824" s="32"/>
      <c r="K3824" s="32"/>
      <c r="L3824" s="32"/>
      <c r="M3824" s="32"/>
      <c r="N3824" s="32"/>
    </row>
    <row r="3825" spans="2:14">
      <c r="B3825" s="29"/>
      <c r="C3825" s="33"/>
      <c r="D3825" s="34"/>
      <c r="E3825" s="33"/>
      <c r="F3825" s="32"/>
      <c r="G3825" s="32"/>
      <c r="H3825" s="32"/>
      <c r="I3825" s="32"/>
      <c r="J3825" s="32"/>
      <c r="K3825" s="32"/>
      <c r="L3825" s="32"/>
      <c r="M3825" s="32"/>
      <c r="N3825" s="32"/>
    </row>
    <row r="3826" spans="2:14">
      <c r="B3826" s="29"/>
      <c r="C3826" s="33"/>
      <c r="D3826" s="34"/>
      <c r="E3826" s="33"/>
      <c r="F3826" s="32"/>
      <c r="G3826" s="32"/>
      <c r="H3826" s="32"/>
      <c r="I3826" s="32"/>
      <c r="J3826" s="32"/>
      <c r="K3826" s="32"/>
      <c r="L3826" s="32"/>
      <c r="M3826" s="32"/>
      <c r="N3826" s="32"/>
    </row>
    <row r="3827" spans="2:14">
      <c r="B3827" s="29"/>
      <c r="C3827" s="33"/>
      <c r="D3827" s="34"/>
      <c r="E3827" s="33"/>
      <c r="F3827" s="32"/>
      <c r="G3827" s="32"/>
      <c r="H3827" s="32"/>
      <c r="I3827" s="32"/>
      <c r="J3827" s="32"/>
      <c r="K3827" s="32"/>
      <c r="L3827" s="32"/>
      <c r="M3827" s="32"/>
      <c r="N3827" s="32"/>
    </row>
    <row r="3828" spans="2:14">
      <c r="B3828" s="29"/>
      <c r="C3828" s="33"/>
      <c r="D3828" s="34"/>
      <c r="E3828" s="33"/>
      <c r="F3828" s="32"/>
      <c r="G3828" s="32"/>
      <c r="H3828" s="32"/>
      <c r="I3828" s="32"/>
      <c r="J3828" s="32"/>
      <c r="K3828" s="32"/>
      <c r="L3828" s="32"/>
      <c r="M3828" s="32"/>
      <c r="N3828" s="32"/>
    </row>
    <row r="3829" spans="2:14">
      <c r="B3829" s="29"/>
      <c r="C3829" s="33"/>
      <c r="D3829" s="34"/>
      <c r="E3829" s="33"/>
      <c r="F3829" s="32"/>
      <c r="G3829" s="32"/>
      <c r="H3829" s="32"/>
      <c r="I3829" s="32"/>
      <c r="J3829" s="32"/>
      <c r="K3829" s="32"/>
      <c r="L3829" s="32"/>
      <c r="M3829" s="32"/>
      <c r="N3829" s="32"/>
    </row>
    <row r="3830" spans="2:14">
      <c r="B3830" s="29"/>
      <c r="C3830" s="33"/>
      <c r="D3830" s="34"/>
      <c r="E3830" s="33"/>
      <c r="F3830" s="32"/>
      <c r="G3830" s="32"/>
      <c r="H3830" s="32"/>
      <c r="I3830" s="32"/>
      <c r="J3830" s="32"/>
      <c r="K3830" s="32"/>
      <c r="L3830" s="32"/>
      <c r="M3830" s="32"/>
      <c r="N3830" s="32"/>
    </row>
    <row r="3831" spans="2:14">
      <c r="B3831" s="29"/>
      <c r="C3831" s="33"/>
      <c r="D3831" s="34"/>
      <c r="E3831" s="33"/>
      <c r="F3831" s="32"/>
      <c r="G3831" s="32"/>
      <c r="H3831" s="32"/>
      <c r="I3831" s="32"/>
      <c r="J3831" s="32"/>
      <c r="K3831" s="32"/>
      <c r="L3831" s="32"/>
      <c r="M3831" s="32"/>
      <c r="N3831" s="32"/>
    </row>
    <row r="3832" spans="2:14">
      <c r="B3832" s="29"/>
      <c r="C3832" s="33"/>
      <c r="D3832" s="34"/>
      <c r="E3832" s="33"/>
      <c r="F3832" s="32"/>
      <c r="G3832" s="32"/>
      <c r="H3832" s="32"/>
      <c r="I3832" s="32"/>
      <c r="J3832" s="32"/>
      <c r="K3832" s="32"/>
      <c r="L3832" s="32"/>
      <c r="M3832" s="32"/>
      <c r="N3832" s="32"/>
    </row>
    <row r="3833" spans="2:14">
      <c r="B3833" s="29"/>
      <c r="C3833" s="33"/>
      <c r="D3833" s="34"/>
      <c r="E3833" s="33"/>
      <c r="F3833" s="32"/>
      <c r="G3833" s="32"/>
      <c r="H3833" s="32"/>
      <c r="I3833" s="32"/>
      <c r="J3833" s="32"/>
      <c r="K3833" s="32"/>
      <c r="L3833" s="32"/>
      <c r="M3833" s="32"/>
      <c r="N3833" s="32"/>
    </row>
    <row r="3834" spans="2:14">
      <c r="B3834" s="29"/>
      <c r="C3834" s="33"/>
      <c r="D3834" s="34"/>
      <c r="E3834" s="33"/>
      <c r="F3834" s="32"/>
      <c r="G3834" s="32"/>
      <c r="H3834" s="32"/>
      <c r="I3834" s="32"/>
      <c r="J3834" s="32"/>
      <c r="K3834" s="32"/>
      <c r="L3834" s="32"/>
      <c r="M3834" s="32"/>
      <c r="N3834" s="32"/>
    </row>
    <row r="3835" spans="2:14">
      <c r="B3835" s="29"/>
      <c r="C3835" s="33"/>
      <c r="D3835" s="34"/>
      <c r="E3835" s="33"/>
      <c r="F3835" s="32"/>
      <c r="G3835" s="32"/>
      <c r="H3835" s="32"/>
      <c r="I3835" s="32"/>
      <c r="J3835" s="32"/>
      <c r="K3835" s="32"/>
      <c r="L3835" s="32"/>
      <c r="M3835" s="32"/>
      <c r="N3835" s="32"/>
    </row>
    <row r="3836" spans="2:14">
      <c r="B3836" s="29"/>
      <c r="C3836" s="33"/>
      <c r="D3836" s="34"/>
      <c r="E3836" s="33"/>
      <c r="F3836" s="32"/>
      <c r="G3836" s="32"/>
      <c r="H3836" s="32"/>
      <c r="I3836" s="32"/>
      <c r="J3836" s="32"/>
      <c r="K3836" s="32"/>
      <c r="L3836" s="32"/>
      <c r="M3836" s="32"/>
      <c r="N3836" s="32"/>
    </row>
    <row r="3837" spans="2:14">
      <c r="B3837" s="29"/>
      <c r="C3837" s="33"/>
      <c r="D3837" s="34"/>
      <c r="E3837" s="33"/>
      <c r="F3837" s="32"/>
      <c r="G3837" s="32"/>
      <c r="H3837" s="32"/>
      <c r="I3837" s="32"/>
      <c r="J3837" s="32"/>
      <c r="K3837" s="32"/>
      <c r="L3837" s="32"/>
      <c r="M3837" s="32"/>
      <c r="N3837" s="32"/>
    </row>
    <row r="3838" spans="2:14">
      <c r="B3838" s="29"/>
      <c r="C3838" s="33"/>
      <c r="D3838" s="34"/>
      <c r="E3838" s="33"/>
      <c r="F3838" s="32"/>
      <c r="G3838" s="32"/>
      <c r="H3838" s="32"/>
      <c r="I3838" s="32"/>
      <c r="J3838" s="32"/>
      <c r="K3838" s="32"/>
      <c r="L3838" s="32"/>
      <c r="M3838" s="32"/>
      <c r="N3838" s="32"/>
    </row>
    <row r="3839" spans="2:14">
      <c r="B3839" s="29"/>
      <c r="C3839" s="33"/>
      <c r="D3839" s="34"/>
      <c r="E3839" s="33"/>
      <c r="F3839" s="32"/>
      <c r="G3839" s="32"/>
      <c r="H3839" s="32"/>
      <c r="I3839" s="32"/>
      <c r="J3839" s="32"/>
      <c r="K3839" s="32"/>
      <c r="L3839" s="32"/>
      <c r="M3839" s="32"/>
      <c r="N3839" s="32"/>
    </row>
    <row r="3840" spans="2:14">
      <c r="B3840" s="29"/>
      <c r="C3840" s="33"/>
      <c r="D3840" s="34"/>
      <c r="E3840" s="33"/>
      <c r="F3840" s="32"/>
      <c r="G3840" s="32"/>
      <c r="H3840" s="32"/>
      <c r="I3840" s="32"/>
      <c r="J3840" s="32"/>
      <c r="K3840" s="32"/>
      <c r="L3840" s="32"/>
      <c r="M3840" s="32"/>
      <c r="N3840" s="32"/>
    </row>
    <row r="3841" spans="2:14">
      <c r="B3841" s="29"/>
      <c r="C3841" s="33"/>
      <c r="D3841" s="34"/>
      <c r="E3841" s="33"/>
      <c r="F3841" s="32"/>
      <c r="G3841" s="32"/>
      <c r="H3841" s="32"/>
      <c r="I3841" s="32"/>
      <c r="J3841" s="32"/>
      <c r="K3841" s="32"/>
      <c r="L3841" s="32"/>
      <c r="M3841" s="32"/>
      <c r="N3841" s="32"/>
    </row>
    <row r="3842" spans="2:14">
      <c r="B3842" s="29"/>
      <c r="C3842" s="33"/>
      <c r="D3842" s="34"/>
      <c r="E3842" s="33"/>
      <c r="F3842" s="32"/>
      <c r="G3842" s="32"/>
      <c r="H3842" s="32"/>
      <c r="I3842" s="32"/>
      <c r="J3842" s="32"/>
      <c r="K3842" s="32"/>
      <c r="L3842" s="32"/>
      <c r="M3842" s="32"/>
      <c r="N3842" s="32"/>
    </row>
    <row r="3843" spans="2:14">
      <c r="B3843" s="29"/>
      <c r="C3843" s="33"/>
      <c r="D3843" s="34"/>
      <c r="E3843" s="33"/>
      <c r="F3843" s="32"/>
      <c r="G3843" s="32"/>
      <c r="H3843" s="32"/>
      <c r="I3843" s="32"/>
      <c r="J3843" s="32"/>
      <c r="K3843" s="32"/>
      <c r="L3843" s="32"/>
      <c r="M3843" s="32"/>
      <c r="N3843" s="32"/>
    </row>
    <row r="3844" spans="2:14">
      <c r="B3844" s="29"/>
      <c r="C3844" s="33"/>
      <c r="D3844" s="34"/>
      <c r="E3844" s="33"/>
      <c r="F3844" s="32"/>
      <c r="G3844" s="32"/>
      <c r="H3844" s="32"/>
      <c r="I3844" s="32"/>
      <c r="J3844" s="32"/>
      <c r="K3844" s="32"/>
      <c r="L3844" s="32"/>
      <c r="M3844" s="32"/>
      <c r="N3844" s="32"/>
    </row>
    <row r="3845" spans="2:14">
      <c r="B3845" s="29"/>
      <c r="C3845" s="33"/>
      <c r="D3845" s="34"/>
      <c r="E3845" s="33"/>
      <c r="F3845" s="32"/>
      <c r="G3845" s="32"/>
      <c r="H3845" s="32"/>
      <c r="I3845" s="32"/>
      <c r="J3845" s="32"/>
      <c r="K3845" s="32"/>
      <c r="L3845" s="32"/>
      <c r="M3845" s="32"/>
      <c r="N3845" s="32"/>
    </row>
    <row r="3846" spans="2:14">
      <c r="B3846" s="29"/>
      <c r="C3846" s="33"/>
      <c r="D3846" s="34"/>
      <c r="E3846" s="33"/>
      <c r="F3846" s="32"/>
      <c r="G3846" s="32"/>
      <c r="H3846" s="32"/>
      <c r="I3846" s="32"/>
      <c r="J3846" s="32"/>
      <c r="K3846" s="32"/>
      <c r="L3846" s="32"/>
      <c r="M3846" s="32"/>
      <c r="N3846" s="32"/>
    </row>
    <row r="3847" spans="2:14">
      <c r="B3847" s="29"/>
      <c r="C3847" s="33"/>
      <c r="D3847" s="34"/>
      <c r="E3847" s="33"/>
      <c r="F3847" s="32"/>
      <c r="G3847" s="32"/>
      <c r="H3847" s="32"/>
      <c r="I3847" s="32"/>
      <c r="J3847" s="32"/>
      <c r="K3847" s="32"/>
      <c r="L3847" s="32"/>
      <c r="M3847" s="32"/>
      <c r="N3847" s="32"/>
    </row>
    <row r="3848" spans="2:14">
      <c r="B3848" s="29"/>
      <c r="C3848" s="33"/>
      <c r="D3848" s="34"/>
      <c r="E3848" s="33"/>
      <c r="F3848" s="32"/>
      <c r="G3848" s="32"/>
      <c r="H3848" s="32"/>
      <c r="I3848" s="32"/>
      <c r="J3848" s="32"/>
      <c r="K3848" s="32"/>
      <c r="L3848" s="32"/>
      <c r="M3848" s="32"/>
      <c r="N3848" s="32"/>
    </row>
    <row r="3849" spans="2:14">
      <c r="B3849" s="29"/>
      <c r="C3849" s="33"/>
      <c r="D3849" s="34"/>
      <c r="E3849" s="33"/>
      <c r="F3849" s="32"/>
      <c r="G3849" s="32"/>
      <c r="H3849" s="32"/>
      <c r="I3849" s="32"/>
      <c r="J3849" s="32"/>
      <c r="K3849" s="32"/>
      <c r="L3849" s="32"/>
      <c r="M3849" s="32"/>
      <c r="N3849" s="32"/>
    </row>
    <row r="3850" spans="2:14">
      <c r="B3850" s="29"/>
      <c r="C3850" s="33"/>
      <c r="D3850" s="34"/>
      <c r="E3850" s="33"/>
      <c r="F3850" s="32"/>
      <c r="G3850" s="32"/>
      <c r="H3850" s="32"/>
      <c r="I3850" s="32"/>
      <c r="J3850" s="32"/>
      <c r="K3850" s="32"/>
      <c r="L3850" s="32"/>
      <c r="M3850" s="32"/>
      <c r="N3850" s="32"/>
    </row>
    <row r="3851" spans="2:14">
      <c r="B3851" s="29"/>
      <c r="C3851" s="33"/>
      <c r="D3851" s="34"/>
      <c r="E3851" s="33"/>
      <c r="F3851" s="32"/>
      <c r="G3851" s="32"/>
      <c r="H3851" s="32"/>
      <c r="I3851" s="32"/>
      <c r="J3851" s="32"/>
      <c r="K3851" s="32"/>
      <c r="L3851" s="32"/>
      <c r="M3851" s="32"/>
      <c r="N3851" s="32"/>
    </row>
    <row r="3852" spans="2:14">
      <c r="B3852" s="29"/>
      <c r="C3852" s="33"/>
      <c r="D3852" s="34"/>
      <c r="E3852" s="33"/>
      <c r="F3852" s="32"/>
      <c r="G3852" s="32"/>
      <c r="H3852" s="32"/>
      <c r="I3852" s="32"/>
      <c r="J3852" s="32"/>
      <c r="K3852" s="32"/>
      <c r="L3852" s="32"/>
      <c r="M3852" s="32"/>
      <c r="N3852" s="32"/>
    </row>
    <row r="3853" spans="2:14">
      <c r="B3853" s="29"/>
      <c r="C3853" s="33"/>
      <c r="D3853" s="34"/>
      <c r="E3853" s="33"/>
      <c r="F3853" s="32"/>
      <c r="G3853" s="32"/>
      <c r="H3853" s="32"/>
      <c r="I3853" s="32"/>
      <c r="J3853" s="32"/>
      <c r="K3853" s="32"/>
      <c r="L3853" s="32"/>
      <c r="M3853" s="32"/>
      <c r="N3853" s="32"/>
    </row>
    <row r="3854" spans="2:14">
      <c r="B3854" s="29"/>
      <c r="C3854" s="33"/>
      <c r="D3854" s="34"/>
      <c r="E3854" s="33"/>
      <c r="F3854" s="32"/>
      <c r="G3854" s="32"/>
      <c r="H3854" s="32"/>
      <c r="I3854" s="32"/>
      <c r="J3854" s="32"/>
      <c r="K3854" s="32"/>
      <c r="L3854" s="32"/>
      <c r="M3854" s="32"/>
      <c r="N3854" s="32"/>
    </row>
    <row r="3855" spans="2:14">
      <c r="B3855" s="29"/>
      <c r="C3855" s="33"/>
      <c r="D3855" s="34"/>
      <c r="E3855" s="33"/>
      <c r="F3855" s="32"/>
      <c r="G3855" s="32"/>
      <c r="H3855" s="32"/>
      <c r="I3855" s="32"/>
      <c r="J3855" s="32"/>
      <c r="K3855" s="32"/>
      <c r="L3855" s="32"/>
      <c r="M3855" s="32"/>
      <c r="N3855" s="32"/>
    </row>
    <row r="3856" spans="2:14">
      <c r="B3856" s="29"/>
      <c r="C3856" s="33"/>
      <c r="D3856" s="34"/>
      <c r="E3856" s="33"/>
      <c r="F3856" s="32"/>
      <c r="G3856" s="32"/>
      <c r="H3856" s="32"/>
      <c r="I3856" s="32"/>
      <c r="J3856" s="32"/>
      <c r="K3856" s="32"/>
      <c r="L3856" s="32"/>
      <c r="M3856" s="32"/>
      <c r="N3856" s="32"/>
    </row>
    <row r="3857" spans="2:14">
      <c r="B3857" s="29"/>
      <c r="C3857" s="33"/>
      <c r="D3857" s="34"/>
      <c r="E3857" s="33"/>
      <c r="F3857" s="32"/>
      <c r="G3857" s="32"/>
      <c r="H3857" s="32"/>
      <c r="I3857" s="32"/>
      <c r="J3857" s="32"/>
      <c r="K3857" s="32"/>
      <c r="L3857" s="32"/>
      <c r="M3857" s="32"/>
      <c r="N3857" s="32"/>
    </row>
    <row r="3858" spans="2:14">
      <c r="B3858" s="29"/>
      <c r="C3858" s="33"/>
      <c r="D3858" s="34"/>
      <c r="E3858" s="33"/>
      <c r="F3858" s="32"/>
      <c r="G3858" s="32"/>
      <c r="H3858" s="32"/>
      <c r="I3858" s="32"/>
      <c r="J3858" s="32"/>
      <c r="K3858" s="32"/>
      <c r="L3858" s="32"/>
      <c r="M3858" s="32"/>
      <c r="N3858" s="32"/>
    </row>
    <row r="3859" spans="2:14">
      <c r="B3859" s="29"/>
      <c r="C3859" s="33"/>
      <c r="D3859" s="34"/>
      <c r="E3859" s="33"/>
      <c r="F3859" s="32"/>
      <c r="G3859" s="32"/>
      <c r="H3859" s="32"/>
      <c r="I3859" s="32"/>
      <c r="J3859" s="32"/>
      <c r="K3859" s="32"/>
      <c r="L3859" s="32"/>
      <c r="M3859" s="32"/>
      <c r="N3859" s="32"/>
    </row>
    <row r="3860" spans="2:14">
      <c r="B3860" s="29"/>
      <c r="C3860" s="33"/>
      <c r="D3860" s="34"/>
      <c r="E3860" s="33"/>
      <c r="F3860" s="32"/>
      <c r="G3860" s="32"/>
      <c r="H3860" s="32"/>
      <c r="I3860" s="32"/>
      <c r="J3860" s="32"/>
      <c r="K3860" s="32"/>
      <c r="L3860" s="32"/>
      <c r="M3860" s="32"/>
      <c r="N3860" s="32"/>
    </row>
    <row r="3861" spans="2:14">
      <c r="B3861" s="29"/>
      <c r="C3861" s="33"/>
      <c r="D3861" s="34"/>
      <c r="E3861" s="33"/>
      <c r="F3861" s="32"/>
      <c r="G3861" s="32"/>
      <c r="H3861" s="32"/>
      <c r="I3861" s="32"/>
      <c r="J3861" s="32"/>
      <c r="K3861" s="32"/>
      <c r="L3861" s="32"/>
      <c r="M3861" s="32"/>
      <c r="N3861" s="32"/>
    </row>
    <row r="3862" spans="2:14">
      <c r="B3862" s="29"/>
      <c r="C3862" s="33"/>
      <c r="D3862" s="34"/>
      <c r="E3862" s="33"/>
      <c r="F3862" s="32"/>
      <c r="G3862" s="32"/>
      <c r="H3862" s="32"/>
      <c r="I3862" s="32"/>
      <c r="J3862" s="32"/>
      <c r="K3862" s="32"/>
      <c r="L3862" s="32"/>
      <c r="M3862" s="32"/>
      <c r="N3862" s="32"/>
    </row>
    <row r="3863" spans="2:14">
      <c r="B3863" s="29"/>
      <c r="C3863" s="33"/>
      <c r="D3863" s="34"/>
      <c r="E3863" s="33"/>
      <c r="F3863" s="32"/>
      <c r="G3863" s="32"/>
      <c r="H3863" s="32"/>
      <c r="I3863" s="32"/>
      <c r="J3863" s="32"/>
      <c r="K3863" s="32"/>
      <c r="L3863" s="32"/>
      <c r="M3863" s="32"/>
      <c r="N3863" s="32"/>
    </row>
    <row r="3864" spans="2:14">
      <c r="B3864" s="29"/>
      <c r="C3864" s="33"/>
      <c r="D3864" s="34"/>
      <c r="E3864" s="33"/>
      <c r="F3864" s="32"/>
      <c r="G3864" s="32"/>
      <c r="H3864" s="32"/>
      <c r="I3864" s="32"/>
      <c r="J3864" s="32"/>
      <c r="K3864" s="32"/>
      <c r="L3864" s="32"/>
      <c r="M3864" s="32"/>
      <c r="N3864" s="32"/>
    </row>
    <row r="3865" spans="2:14">
      <c r="B3865" s="29"/>
      <c r="C3865" s="33"/>
      <c r="D3865" s="34"/>
      <c r="E3865" s="33"/>
      <c r="F3865" s="32"/>
      <c r="G3865" s="32"/>
      <c r="H3865" s="32"/>
      <c r="I3865" s="32"/>
      <c r="J3865" s="32"/>
      <c r="K3865" s="32"/>
      <c r="L3865" s="32"/>
      <c r="M3865" s="32"/>
      <c r="N3865" s="32"/>
    </row>
    <row r="3866" spans="2:14">
      <c r="B3866" s="29"/>
      <c r="C3866" s="33"/>
      <c r="D3866" s="34"/>
      <c r="E3866" s="33"/>
      <c r="F3866" s="32"/>
      <c r="G3866" s="32"/>
      <c r="H3866" s="32"/>
      <c r="I3866" s="32"/>
      <c r="J3866" s="32"/>
      <c r="K3866" s="32"/>
      <c r="L3866" s="32"/>
      <c r="M3866" s="32"/>
      <c r="N3866" s="32"/>
    </row>
    <row r="3867" spans="2:14">
      <c r="B3867" s="29"/>
      <c r="C3867" s="33"/>
      <c r="D3867" s="34"/>
      <c r="E3867" s="33"/>
      <c r="F3867" s="32"/>
      <c r="G3867" s="32"/>
      <c r="H3867" s="32"/>
      <c r="I3867" s="32"/>
      <c r="J3867" s="32"/>
      <c r="K3867" s="32"/>
      <c r="L3867" s="32"/>
      <c r="M3867" s="32"/>
      <c r="N3867" s="32"/>
    </row>
    <row r="3868" spans="2:14">
      <c r="B3868" s="29"/>
      <c r="C3868" s="33"/>
      <c r="D3868" s="34"/>
      <c r="E3868" s="33"/>
      <c r="F3868" s="32"/>
      <c r="G3868" s="32"/>
      <c r="H3868" s="32"/>
      <c r="I3868" s="32"/>
      <c r="J3868" s="32"/>
      <c r="K3868" s="32"/>
      <c r="L3868" s="32"/>
      <c r="M3868" s="32"/>
      <c r="N3868" s="32"/>
    </row>
    <row r="3869" spans="2:14">
      <c r="B3869" s="29"/>
      <c r="C3869" s="33"/>
      <c r="D3869" s="34"/>
      <c r="E3869" s="33"/>
      <c r="F3869" s="32"/>
      <c r="G3869" s="32"/>
      <c r="H3869" s="32"/>
      <c r="I3869" s="32"/>
      <c r="J3869" s="32"/>
      <c r="K3869" s="32"/>
      <c r="L3869" s="32"/>
      <c r="M3869" s="32"/>
      <c r="N3869" s="32"/>
    </row>
    <row r="3870" spans="2:14">
      <c r="B3870" s="29"/>
      <c r="C3870" s="33"/>
      <c r="D3870" s="34"/>
      <c r="E3870" s="33"/>
      <c r="F3870" s="32"/>
      <c r="G3870" s="32"/>
      <c r="H3870" s="32"/>
      <c r="I3870" s="32"/>
      <c r="J3870" s="32"/>
      <c r="K3870" s="32"/>
      <c r="L3870" s="32"/>
      <c r="M3870" s="32"/>
      <c r="N3870" s="32"/>
    </row>
    <row r="3871" spans="2:14">
      <c r="B3871" s="29"/>
      <c r="C3871" s="33"/>
      <c r="D3871" s="34"/>
      <c r="E3871" s="33"/>
      <c r="F3871" s="32"/>
      <c r="G3871" s="32"/>
      <c r="H3871" s="32"/>
      <c r="I3871" s="32"/>
      <c r="J3871" s="32"/>
      <c r="K3871" s="32"/>
      <c r="L3871" s="32"/>
      <c r="M3871" s="32"/>
      <c r="N3871" s="32"/>
    </row>
    <row r="3872" spans="2:14">
      <c r="B3872" s="29"/>
      <c r="C3872" s="33"/>
      <c r="D3872" s="34"/>
      <c r="E3872" s="33"/>
      <c r="F3872" s="32"/>
      <c r="G3872" s="32"/>
      <c r="H3872" s="32"/>
      <c r="I3872" s="32"/>
      <c r="J3872" s="32"/>
      <c r="K3872" s="32"/>
      <c r="L3872" s="32"/>
      <c r="M3872" s="32"/>
      <c r="N3872" s="32"/>
    </row>
    <row r="3873" spans="2:14">
      <c r="B3873" s="29"/>
      <c r="C3873" s="33"/>
      <c r="D3873" s="34"/>
      <c r="E3873" s="33"/>
      <c r="F3873" s="32"/>
      <c r="G3873" s="32"/>
      <c r="H3873" s="32"/>
      <c r="I3873" s="32"/>
      <c r="J3873" s="32"/>
      <c r="K3873" s="32"/>
      <c r="L3873" s="32"/>
      <c r="M3873" s="32"/>
      <c r="N3873" s="32"/>
    </row>
    <row r="3874" spans="2:14">
      <c r="B3874" s="29"/>
      <c r="C3874" s="33"/>
      <c r="D3874" s="34"/>
      <c r="E3874" s="33"/>
      <c r="F3874" s="32"/>
      <c r="G3874" s="32"/>
      <c r="H3874" s="32"/>
      <c r="I3874" s="32"/>
      <c r="J3874" s="32"/>
      <c r="K3874" s="32"/>
      <c r="L3874" s="32"/>
      <c r="M3874" s="32"/>
      <c r="N3874" s="32"/>
    </row>
    <row r="3875" spans="2:14">
      <c r="B3875" s="29"/>
      <c r="C3875" s="33"/>
      <c r="D3875" s="34"/>
      <c r="E3875" s="33"/>
      <c r="F3875" s="32"/>
      <c r="G3875" s="32"/>
      <c r="H3875" s="32"/>
      <c r="I3875" s="32"/>
      <c r="J3875" s="32"/>
      <c r="K3875" s="32"/>
      <c r="L3875" s="32"/>
      <c r="M3875" s="32"/>
      <c r="N3875" s="32"/>
    </row>
    <row r="3876" spans="2:14">
      <c r="B3876" s="29"/>
      <c r="C3876" s="33"/>
      <c r="D3876" s="34"/>
      <c r="E3876" s="33"/>
      <c r="F3876" s="32"/>
      <c r="G3876" s="32"/>
      <c r="H3876" s="32"/>
      <c r="I3876" s="32"/>
      <c r="J3876" s="32"/>
      <c r="K3876" s="32"/>
      <c r="L3876" s="32"/>
      <c r="M3876" s="32"/>
      <c r="N3876" s="32"/>
    </row>
    <row r="3877" spans="2:14">
      <c r="B3877" s="29"/>
      <c r="C3877" s="33"/>
      <c r="D3877" s="34"/>
      <c r="E3877" s="33"/>
      <c r="F3877" s="32"/>
      <c r="G3877" s="32"/>
      <c r="H3877" s="32"/>
      <c r="I3877" s="32"/>
      <c r="J3877" s="32"/>
      <c r="K3877" s="32"/>
      <c r="L3877" s="32"/>
      <c r="M3877" s="32"/>
      <c r="N3877" s="32"/>
    </row>
    <row r="3878" spans="2:14">
      <c r="B3878" s="29"/>
      <c r="C3878" s="33"/>
      <c r="D3878" s="34"/>
      <c r="E3878" s="33"/>
      <c r="F3878" s="32"/>
      <c r="G3878" s="32"/>
      <c r="H3878" s="32"/>
      <c r="I3878" s="32"/>
      <c r="J3878" s="32"/>
      <c r="K3878" s="32"/>
      <c r="L3878" s="32"/>
      <c r="M3878" s="32"/>
      <c r="N3878" s="32"/>
    </row>
    <row r="3879" spans="2:14">
      <c r="B3879" s="29"/>
      <c r="C3879" s="33"/>
      <c r="D3879" s="34"/>
      <c r="E3879" s="33"/>
      <c r="F3879" s="32"/>
      <c r="G3879" s="32"/>
      <c r="H3879" s="32"/>
      <c r="I3879" s="32"/>
      <c r="J3879" s="32"/>
      <c r="K3879" s="32"/>
      <c r="L3879" s="32"/>
      <c r="M3879" s="32"/>
      <c r="N3879" s="32"/>
    </row>
    <row r="3880" spans="2:14">
      <c r="B3880" s="29"/>
      <c r="C3880" s="33"/>
      <c r="D3880" s="34"/>
      <c r="E3880" s="33"/>
      <c r="F3880" s="32"/>
      <c r="G3880" s="32"/>
      <c r="H3880" s="32"/>
      <c r="I3880" s="32"/>
      <c r="J3880" s="32"/>
      <c r="K3880" s="32"/>
      <c r="L3880" s="32"/>
      <c r="M3880" s="32"/>
      <c r="N3880" s="32"/>
    </row>
    <row r="3881" spans="2:14">
      <c r="B3881" s="29"/>
      <c r="C3881" s="33"/>
      <c r="D3881" s="34"/>
      <c r="E3881" s="33"/>
      <c r="F3881" s="32"/>
      <c r="G3881" s="32"/>
      <c r="H3881" s="32"/>
      <c r="I3881" s="32"/>
      <c r="J3881" s="32"/>
      <c r="K3881" s="32"/>
      <c r="L3881" s="32"/>
      <c r="M3881" s="32"/>
      <c r="N3881" s="32"/>
    </row>
    <row r="3882" spans="2:14">
      <c r="B3882" s="29"/>
      <c r="C3882" s="33"/>
      <c r="D3882" s="34"/>
      <c r="E3882" s="33"/>
      <c r="F3882" s="32"/>
      <c r="G3882" s="32"/>
      <c r="H3882" s="32"/>
      <c r="I3882" s="32"/>
      <c r="J3882" s="32"/>
      <c r="K3882" s="32"/>
      <c r="L3882" s="32"/>
      <c r="M3882" s="32"/>
      <c r="N3882" s="32"/>
    </row>
    <row r="3883" spans="2:14">
      <c r="B3883" s="29"/>
      <c r="C3883" s="33"/>
      <c r="D3883" s="34"/>
      <c r="E3883" s="33"/>
      <c r="F3883" s="32"/>
      <c r="G3883" s="32"/>
      <c r="H3883" s="32"/>
      <c r="I3883" s="32"/>
      <c r="J3883" s="32"/>
      <c r="K3883" s="32"/>
      <c r="L3883" s="32"/>
      <c r="M3883" s="32"/>
      <c r="N3883" s="32"/>
    </row>
    <row r="3884" spans="2:14">
      <c r="B3884" s="29"/>
      <c r="C3884" s="33"/>
      <c r="D3884" s="34"/>
      <c r="E3884" s="33"/>
      <c r="F3884" s="32"/>
      <c r="G3884" s="32"/>
      <c r="H3884" s="32"/>
      <c r="I3884" s="32"/>
      <c r="J3884" s="32"/>
      <c r="K3884" s="32"/>
      <c r="L3884" s="32"/>
      <c r="M3884" s="32"/>
      <c r="N3884" s="32"/>
    </row>
    <row r="3885" spans="2:14">
      <c r="B3885" s="29"/>
      <c r="C3885" s="33"/>
      <c r="D3885" s="34"/>
      <c r="E3885" s="33"/>
      <c r="F3885" s="32"/>
      <c r="G3885" s="32"/>
      <c r="H3885" s="32"/>
      <c r="I3885" s="32"/>
      <c r="J3885" s="32"/>
      <c r="K3885" s="32"/>
      <c r="L3885" s="32"/>
      <c r="M3885" s="32"/>
      <c r="N3885" s="32"/>
    </row>
    <row r="3886" spans="2:14">
      <c r="B3886" s="29"/>
      <c r="C3886" s="33"/>
      <c r="D3886" s="34"/>
      <c r="E3886" s="33"/>
      <c r="F3886" s="32"/>
      <c r="G3886" s="32"/>
      <c r="H3886" s="32"/>
      <c r="I3886" s="32"/>
      <c r="J3886" s="32"/>
      <c r="K3886" s="32"/>
      <c r="L3886" s="32"/>
      <c r="M3886" s="32"/>
      <c r="N3886" s="32"/>
    </row>
    <row r="3887" spans="2:14">
      <c r="B3887" s="29"/>
      <c r="C3887" s="33"/>
      <c r="D3887" s="34"/>
      <c r="E3887" s="33"/>
      <c r="F3887" s="32"/>
      <c r="G3887" s="32"/>
      <c r="H3887" s="32"/>
      <c r="I3887" s="32"/>
      <c r="J3887" s="32"/>
      <c r="K3887" s="32"/>
      <c r="L3887" s="32"/>
      <c r="M3887" s="32"/>
      <c r="N3887" s="32"/>
    </row>
    <row r="3888" spans="2:14">
      <c r="B3888" s="29"/>
      <c r="C3888" s="33"/>
      <c r="D3888" s="34"/>
      <c r="E3888" s="33"/>
      <c r="F3888" s="32"/>
      <c r="G3888" s="32"/>
      <c r="H3888" s="32"/>
      <c r="I3888" s="32"/>
      <c r="J3888" s="32"/>
      <c r="K3888" s="32"/>
      <c r="L3888" s="32"/>
      <c r="M3888" s="32"/>
      <c r="N3888" s="32"/>
    </row>
    <row r="3889" spans="2:14">
      <c r="B3889" s="29"/>
      <c r="C3889" s="33"/>
      <c r="D3889" s="34"/>
      <c r="E3889" s="33"/>
      <c r="F3889" s="32"/>
      <c r="G3889" s="32"/>
      <c r="H3889" s="32"/>
      <c r="I3889" s="32"/>
      <c r="J3889" s="32"/>
      <c r="K3889" s="32"/>
      <c r="L3889" s="32"/>
      <c r="M3889" s="32"/>
      <c r="N3889" s="32"/>
    </row>
    <row r="3890" spans="2:14">
      <c r="B3890" s="29"/>
      <c r="C3890" s="33"/>
      <c r="D3890" s="34"/>
      <c r="E3890" s="33"/>
      <c r="F3890" s="32"/>
      <c r="G3890" s="32"/>
      <c r="H3890" s="32"/>
      <c r="I3890" s="32"/>
      <c r="J3890" s="32"/>
      <c r="K3890" s="32"/>
      <c r="L3890" s="32"/>
      <c r="M3890" s="32"/>
      <c r="N3890" s="32"/>
    </row>
    <row r="3891" spans="2:14">
      <c r="B3891" s="29"/>
      <c r="C3891" s="33"/>
      <c r="D3891" s="34"/>
      <c r="E3891" s="33"/>
      <c r="F3891" s="32"/>
      <c r="G3891" s="32"/>
      <c r="H3891" s="32"/>
      <c r="I3891" s="32"/>
      <c r="J3891" s="32"/>
      <c r="K3891" s="32"/>
      <c r="L3891" s="32"/>
      <c r="M3891" s="32"/>
      <c r="N3891" s="32"/>
    </row>
    <row r="3892" spans="2:14">
      <c r="B3892" s="29"/>
      <c r="C3892" s="33"/>
      <c r="D3892" s="34"/>
      <c r="E3892" s="33"/>
      <c r="F3892" s="32"/>
      <c r="G3892" s="32"/>
      <c r="H3892" s="32"/>
      <c r="I3892" s="32"/>
      <c r="J3892" s="32"/>
      <c r="K3892" s="32"/>
      <c r="L3892" s="32"/>
      <c r="M3892" s="32"/>
      <c r="N3892" s="32"/>
    </row>
    <row r="3893" spans="2:14">
      <c r="B3893" s="29"/>
      <c r="C3893" s="33"/>
      <c r="D3893" s="34"/>
      <c r="E3893" s="33"/>
      <c r="F3893" s="32"/>
      <c r="G3893" s="32"/>
      <c r="H3893" s="32"/>
      <c r="I3893" s="32"/>
      <c r="J3893" s="32"/>
      <c r="K3893" s="32"/>
      <c r="L3893" s="32"/>
      <c r="M3893" s="32"/>
      <c r="N3893" s="32"/>
    </row>
    <row r="3894" spans="2:14">
      <c r="B3894" s="29"/>
      <c r="C3894" s="33"/>
      <c r="D3894" s="34"/>
      <c r="E3894" s="33"/>
      <c r="F3894" s="32"/>
      <c r="G3894" s="32"/>
      <c r="H3894" s="32"/>
      <c r="I3894" s="32"/>
      <c r="J3894" s="32"/>
      <c r="K3894" s="32"/>
      <c r="L3894" s="32"/>
      <c r="M3894" s="32"/>
      <c r="N3894" s="32"/>
    </row>
    <row r="3895" spans="2:14">
      <c r="B3895" s="29"/>
      <c r="C3895" s="33"/>
      <c r="D3895" s="34"/>
      <c r="E3895" s="33"/>
      <c r="F3895" s="32"/>
      <c r="G3895" s="32"/>
      <c r="H3895" s="32"/>
      <c r="I3895" s="32"/>
      <c r="J3895" s="32"/>
      <c r="K3895" s="32"/>
      <c r="L3895" s="32"/>
      <c r="M3895" s="32"/>
      <c r="N3895" s="32"/>
    </row>
    <row r="3896" spans="2:14">
      <c r="B3896" s="29"/>
      <c r="C3896" s="33"/>
      <c r="D3896" s="34"/>
      <c r="E3896" s="33"/>
      <c r="F3896" s="32"/>
      <c r="G3896" s="32"/>
      <c r="H3896" s="32"/>
      <c r="I3896" s="32"/>
      <c r="J3896" s="32"/>
      <c r="K3896" s="32"/>
      <c r="L3896" s="32"/>
      <c r="M3896" s="32"/>
      <c r="N3896" s="32"/>
    </row>
    <row r="3897" spans="2:14">
      <c r="B3897" s="29"/>
      <c r="C3897" s="33"/>
      <c r="D3897" s="34"/>
      <c r="E3897" s="33"/>
      <c r="F3897" s="32"/>
      <c r="G3897" s="32"/>
      <c r="H3897" s="32"/>
      <c r="I3897" s="32"/>
      <c r="J3897" s="32"/>
      <c r="K3897" s="32"/>
      <c r="L3897" s="32"/>
      <c r="M3897" s="32"/>
      <c r="N3897" s="32"/>
    </row>
    <row r="3898" spans="2:14">
      <c r="B3898" s="29"/>
      <c r="C3898" s="33"/>
      <c r="D3898" s="34"/>
      <c r="E3898" s="33"/>
      <c r="F3898" s="32"/>
      <c r="G3898" s="32"/>
      <c r="H3898" s="32"/>
      <c r="I3898" s="32"/>
      <c r="J3898" s="32"/>
      <c r="K3898" s="32"/>
      <c r="L3898" s="32"/>
      <c r="M3898" s="32"/>
      <c r="N3898" s="32"/>
    </row>
    <row r="3899" spans="2:14">
      <c r="B3899" s="29"/>
      <c r="C3899" s="33"/>
      <c r="D3899" s="34"/>
      <c r="E3899" s="33"/>
      <c r="F3899" s="32"/>
      <c r="G3899" s="32"/>
      <c r="H3899" s="32"/>
      <c r="I3899" s="32"/>
      <c r="J3899" s="32"/>
      <c r="K3899" s="32"/>
      <c r="L3899" s="32"/>
      <c r="M3899" s="32"/>
      <c r="N3899" s="32"/>
    </row>
    <row r="3900" spans="2:14">
      <c r="B3900" s="29"/>
      <c r="C3900" s="33"/>
      <c r="D3900" s="34"/>
      <c r="E3900" s="33"/>
      <c r="F3900" s="32"/>
      <c r="G3900" s="32"/>
      <c r="H3900" s="32"/>
      <c r="I3900" s="32"/>
      <c r="J3900" s="32"/>
      <c r="K3900" s="32"/>
      <c r="L3900" s="32"/>
      <c r="M3900" s="32"/>
      <c r="N3900" s="32"/>
    </row>
    <row r="3901" spans="2:14">
      <c r="B3901" s="29"/>
      <c r="C3901" s="33"/>
      <c r="D3901" s="34"/>
      <c r="E3901" s="33"/>
      <c r="F3901" s="32"/>
      <c r="G3901" s="32"/>
      <c r="H3901" s="32"/>
      <c r="I3901" s="32"/>
      <c r="J3901" s="32"/>
      <c r="K3901" s="32"/>
      <c r="L3901" s="32"/>
      <c r="M3901" s="32"/>
      <c r="N3901" s="32"/>
    </row>
    <row r="3902" spans="2:14">
      <c r="B3902" s="29"/>
      <c r="C3902" s="33"/>
      <c r="D3902" s="34"/>
      <c r="E3902" s="33"/>
      <c r="F3902" s="32"/>
      <c r="G3902" s="32"/>
      <c r="H3902" s="32"/>
      <c r="I3902" s="32"/>
      <c r="J3902" s="32"/>
      <c r="K3902" s="32"/>
      <c r="L3902" s="32"/>
      <c r="M3902" s="32"/>
      <c r="N3902" s="32"/>
    </row>
    <row r="3903" spans="2:14">
      <c r="B3903" s="29"/>
      <c r="C3903" s="33"/>
      <c r="D3903" s="34"/>
      <c r="E3903" s="33"/>
      <c r="F3903" s="32"/>
      <c r="G3903" s="32"/>
      <c r="H3903" s="32"/>
      <c r="I3903" s="32"/>
      <c r="J3903" s="32"/>
      <c r="K3903" s="32"/>
      <c r="L3903" s="32"/>
      <c r="M3903" s="32"/>
      <c r="N3903" s="32"/>
    </row>
    <row r="3904" spans="2:14">
      <c r="B3904" s="29"/>
      <c r="C3904" s="33"/>
      <c r="D3904" s="34"/>
      <c r="E3904" s="33"/>
      <c r="F3904" s="32"/>
      <c r="G3904" s="32"/>
      <c r="H3904" s="32"/>
      <c r="I3904" s="32"/>
      <c r="J3904" s="32"/>
      <c r="K3904" s="32"/>
      <c r="L3904" s="32"/>
      <c r="M3904" s="32"/>
      <c r="N3904" s="32"/>
    </row>
    <row r="3905" spans="2:14">
      <c r="B3905" s="29"/>
      <c r="C3905" s="33"/>
      <c r="D3905" s="34"/>
      <c r="E3905" s="33"/>
      <c r="F3905" s="32"/>
      <c r="G3905" s="32"/>
      <c r="H3905" s="32"/>
      <c r="I3905" s="32"/>
      <c r="J3905" s="32"/>
      <c r="K3905" s="32"/>
      <c r="L3905" s="32"/>
      <c r="M3905" s="32"/>
      <c r="N3905" s="32"/>
    </row>
    <row r="3906" spans="2:14">
      <c r="B3906" s="29"/>
      <c r="C3906" s="33"/>
      <c r="D3906" s="34"/>
      <c r="E3906" s="33"/>
      <c r="F3906" s="32"/>
      <c r="G3906" s="32"/>
      <c r="H3906" s="32"/>
      <c r="I3906" s="32"/>
      <c r="J3906" s="32"/>
      <c r="K3906" s="32"/>
      <c r="L3906" s="32"/>
      <c r="M3906" s="32"/>
      <c r="N3906" s="32"/>
    </row>
    <row r="3907" spans="2:14">
      <c r="B3907" s="29"/>
      <c r="C3907" s="33"/>
      <c r="D3907" s="34"/>
      <c r="E3907" s="33"/>
      <c r="F3907" s="32"/>
      <c r="G3907" s="32"/>
      <c r="H3907" s="32"/>
      <c r="I3907" s="32"/>
      <c r="J3907" s="32"/>
      <c r="K3907" s="32"/>
      <c r="L3907" s="32"/>
      <c r="M3907" s="32"/>
      <c r="N3907" s="32"/>
    </row>
    <row r="3908" spans="2:14">
      <c r="B3908" s="29"/>
      <c r="C3908" s="33"/>
      <c r="D3908" s="34"/>
      <c r="E3908" s="33"/>
      <c r="F3908" s="32"/>
      <c r="G3908" s="32"/>
      <c r="H3908" s="32"/>
      <c r="I3908" s="32"/>
      <c r="J3908" s="32"/>
      <c r="K3908" s="32"/>
      <c r="L3908" s="32"/>
      <c r="M3908" s="32"/>
      <c r="N3908" s="32"/>
    </row>
    <row r="3909" spans="2:14">
      <c r="B3909" s="29"/>
      <c r="C3909" s="33"/>
      <c r="D3909" s="34"/>
      <c r="E3909" s="33"/>
      <c r="F3909" s="32"/>
      <c r="G3909" s="32"/>
      <c r="H3909" s="32"/>
      <c r="I3909" s="32"/>
      <c r="J3909" s="32"/>
      <c r="K3909" s="32"/>
      <c r="L3909" s="32"/>
      <c r="M3909" s="32"/>
      <c r="N3909" s="32"/>
    </row>
    <row r="3910" spans="2:14">
      <c r="B3910" s="29"/>
      <c r="C3910" s="33"/>
      <c r="D3910" s="34"/>
      <c r="E3910" s="33"/>
      <c r="F3910" s="32"/>
      <c r="G3910" s="32"/>
      <c r="H3910" s="32"/>
      <c r="I3910" s="32"/>
      <c r="J3910" s="32"/>
      <c r="K3910" s="32"/>
      <c r="L3910" s="32"/>
      <c r="M3910" s="32"/>
      <c r="N3910" s="32"/>
    </row>
    <row r="3911" spans="2:14">
      <c r="B3911" s="29"/>
      <c r="C3911" s="33"/>
      <c r="D3911" s="34"/>
      <c r="E3911" s="33"/>
      <c r="F3911" s="32"/>
      <c r="G3911" s="32"/>
      <c r="H3911" s="32"/>
      <c r="I3911" s="32"/>
      <c r="J3911" s="32"/>
      <c r="K3911" s="32"/>
      <c r="L3911" s="32"/>
      <c r="M3911" s="32"/>
      <c r="N3911" s="32"/>
    </row>
    <row r="3912" spans="2:14">
      <c r="B3912" s="29"/>
      <c r="C3912" s="33"/>
      <c r="D3912" s="34"/>
      <c r="E3912" s="33"/>
      <c r="F3912" s="32"/>
      <c r="G3912" s="32"/>
      <c r="H3912" s="32"/>
      <c r="I3912" s="32"/>
      <c r="J3912" s="32"/>
      <c r="K3912" s="32"/>
      <c r="L3912" s="32"/>
      <c r="M3912" s="32"/>
      <c r="N3912" s="32"/>
    </row>
    <row r="3913" spans="2:14">
      <c r="B3913" s="29"/>
      <c r="C3913" s="33"/>
      <c r="D3913" s="34"/>
      <c r="E3913" s="33"/>
      <c r="F3913" s="32"/>
      <c r="G3913" s="32"/>
      <c r="H3913" s="32"/>
      <c r="I3913" s="32"/>
      <c r="J3913" s="32"/>
      <c r="K3913" s="32"/>
      <c r="L3913" s="32"/>
      <c r="M3913" s="32"/>
      <c r="N3913" s="32"/>
    </row>
    <row r="3914" spans="2:14">
      <c r="B3914" s="29"/>
      <c r="C3914" s="33"/>
      <c r="D3914" s="34"/>
      <c r="E3914" s="33"/>
      <c r="F3914" s="32"/>
      <c r="G3914" s="32"/>
      <c r="H3914" s="32"/>
      <c r="I3914" s="32"/>
      <c r="J3914" s="32"/>
      <c r="K3914" s="32"/>
      <c r="L3914" s="32"/>
      <c r="M3914" s="32"/>
      <c r="N3914" s="32"/>
    </row>
    <row r="3915" spans="2:14">
      <c r="B3915" s="29"/>
      <c r="C3915" s="33"/>
      <c r="D3915" s="34"/>
      <c r="E3915" s="33"/>
      <c r="F3915" s="32"/>
      <c r="G3915" s="32"/>
      <c r="H3915" s="32"/>
      <c r="I3915" s="32"/>
      <c r="J3915" s="32"/>
      <c r="K3915" s="32"/>
      <c r="L3915" s="32"/>
      <c r="M3915" s="32"/>
      <c r="N3915" s="32"/>
    </row>
    <row r="3916" spans="2:14">
      <c r="B3916" s="29"/>
      <c r="C3916" s="33"/>
      <c r="D3916" s="34"/>
      <c r="E3916" s="33"/>
      <c r="F3916" s="32"/>
      <c r="G3916" s="32"/>
      <c r="H3916" s="32"/>
      <c r="I3916" s="32"/>
      <c r="J3916" s="32"/>
      <c r="K3916" s="32"/>
      <c r="L3916" s="32"/>
      <c r="M3916" s="32"/>
      <c r="N3916" s="32"/>
    </row>
    <row r="3917" spans="2:14">
      <c r="B3917" s="29"/>
      <c r="C3917" s="33"/>
      <c r="D3917" s="34"/>
      <c r="E3917" s="33"/>
      <c r="F3917" s="32"/>
      <c r="G3917" s="32"/>
      <c r="H3917" s="32"/>
      <c r="I3917" s="32"/>
      <c r="J3917" s="32"/>
      <c r="K3917" s="32"/>
      <c r="L3917" s="32"/>
      <c r="M3917" s="32"/>
      <c r="N3917" s="32"/>
    </row>
    <row r="3918" spans="2:14">
      <c r="B3918" s="29"/>
      <c r="C3918" s="33"/>
      <c r="D3918" s="34"/>
      <c r="E3918" s="33"/>
      <c r="F3918" s="32"/>
      <c r="G3918" s="32"/>
      <c r="H3918" s="32"/>
      <c r="I3918" s="32"/>
      <c r="J3918" s="32"/>
      <c r="K3918" s="32"/>
      <c r="L3918" s="32"/>
      <c r="M3918" s="32"/>
      <c r="N3918" s="32"/>
    </row>
    <row r="3919" spans="2:14">
      <c r="B3919" s="29"/>
      <c r="C3919" s="33"/>
      <c r="D3919" s="34"/>
      <c r="E3919" s="33"/>
      <c r="F3919" s="32"/>
      <c r="G3919" s="32"/>
      <c r="H3919" s="32"/>
      <c r="I3919" s="32"/>
      <c r="J3919" s="32"/>
      <c r="K3919" s="32"/>
      <c r="L3919" s="32"/>
      <c r="M3919" s="32"/>
      <c r="N3919" s="32"/>
    </row>
    <row r="3920" spans="2:14">
      <c r="B3920" s="29"/>
      <c r="C3920" s="33"/>
      <c r="D3920" s="34"/>
      <c r="E3920" s="33"/>
      <c r="F3920" s="32"/>
      <c r="G3920" s="32"/>
      <c r="H3920" s="32"/>
      <c r="I3920" s="32"/>
      <c r="J3920" s="32"/>
      <c r="K3920" s="32"/>
      <c r="L3920" s="32"/>
      <c r="M3920" s="32"/>
      <c r="N3920" s="32"/>
    </row>
    <row r="3921" spans="2:14">
      <c r="B3921" s="29"/>
      <c r="C3921" s="33"/>
      <c r="D3921" s="34"/>
      <c r="E3921" s="33"/>
      <c r="F3921" s="32"/>
      <c r="G3921" s="32"/>
      <c r="H3921" s="32"/>
      <c r="I3921" s="32"/>
      <c r="J3921" s="32"/>
      <c r="K3921" s="32"/>
      <c r="L3921" s="32"/>
      <c r="M3921" s="32"/>
      <c r="N3921" s="32"/>
    </row>
    <row r="3922" spans="2:14">
      <c r="B3922" s="29"/>
      <c r="C3922" s="33"/>
      <c r="D3922" s="34"/>
      <c r="E3922" s="33"/>
      <c r="F3922" s="32"/>
      <c r="G3922" s="32"/>
      <c r="H3922" s="32"/>
      <c r="I3922" s="32"/>
      <c r="J3922" s="32"/>
      <c r="K3922" s="32"/>
      <c r="L3922" s="32"/>
      <c r="M3922" s="32"/>
      <c r="N3922" s="32"/>
    </row>
    <row r="3923" spans="2:14">
      <c r="B3923" s="29"/>
      <c r="C3923" s="33"/>
      <c r="D3923" s="34"/>
      <c r="E3923" s="33"/>
      <c r="F3923" s="32"/>
      <c r="G3923" s="32"/>
      <c r="H3923" s="32"/>
      <c r="I3923" s="32"/>
      <c r="J3923" s="32"/>
      <c r="K3923" s="32"/>
      <c r="L3923" s="32"/>
      <c r="M3923" s="32"/>
      <c r="N3923" s="32"/>
    </row>
    <row r="3924" spans="2:14">
      <c r="B3924" s="29"/>
      <c r="C3924" s="33"/>
      <c r="D3924" s="34"/>
      <c r="E3924" s="33"/>
      <c r="F3924" s="32"/>
      <c r="G3924" s="32"/>
      <c r="H3924" s="32"/>
      <c r="I3924" s="32"/>
      <c r="J3924" s="32"/>
      <c r="K3924" s="32"/>
      <c r="L3924" s="32"/>
      <c r="M3924" s="32"/>
      <c r="N3924" s="32"/>
    </row>
    <row r="3925" spans="2:14">
      <c r="B3925" s="29"/>
      <c r="C3925" s="33"/>
      <c r="D3925" s="34"/>
      <c r="E3925" s="33"/>
      <c r="F3925" s="32"/>
      <c r="G3925" s="32"/>
      <c r="H3925" s="32"/>
      <c r="I3925" s="32"/>
      <c r="J3925" s="32"/>
      <c r="K3925" s="32"/>
      <c r="L3925" s="32"/>
      <c r="M3925" s="32"/>
      <c r="N3925" s="32"/>
    </row>
    <row r="3926" spans="2:14">
      <c r="B3926" s="29"/>
      <c r="C3926" s="33"/>
      <c r="D3926" s="34"/>
      <c r="E3926" s="33"/>
      <c r="F3926" s="32"/>
      <c r="G3926" s="32"/>
      <c r="H3926" s="32"/>
      <c r="I3926" s="32"/>
      <c r="J3926" s="32"/>
      <c r="K3926" s="32"/>
      <c r="L3926" s="32"/>
      <c r="M3926" s="32"/>
      <c r="N3926" s="32"/>
    </row>
    <row r="3927" spans="2:14">
      <c r="B3927" s="29"/>
      <c r="C3927" s="33"/>
      <c r="D3927" s="34"/>
      <c r="E3927" s="33"/>
      <c r="F3927" s="32"/>
      <c r="G3927" s="32"/>
      <c r="H3927" s="32"/>
      <c r="I3927" s="32"/>
      <c r="J3927" s="32"/>
      <c r="K3927" s="32"/>
      <c r="L3927" s="32"/>
      <c r="M3927" s="32"/>
      <c r="N3927" s="32"/>
    </row>
    <row r="3928" spans="2:14">
      <c r="B3928" s="29"/>
      <c r="C3928" s="33"/>
      <c r="D3928" s="34"/>
      <c r="E3928" s="33"/>
      <c r="F3928" s="32"/>
      <c r="G3928" s="32"/>
      <c r="H3928" s="32"/>
      <c r="I3928" s="32"/>
      <c r="J3928" s="32"/>
      <c r="K3928" s="32"/>
      <c r="L3928" s="32"/>
      <c r="M3928" s="32"/>
      <c r="N3928" s="32"/>
    </row>
    <row r="3929" spans="2:14">
      <c r="B3929" s="29"/>
      <c r="C3929" s="33"/>
      <c r="D3929" s="34"/>
      <c r="E3929" s="33"/>
      <c r="F3929" s="32"/>
      <c r="G3929" s="32"/>
      <c r="H3929" s="32"/>
      <c r="I3929" s="32"/>
      <c r="J3929" s="32"/>
      <c r="K3929" s="32"/>
      <c r="L3929" s="32"/>
      <c r="M3929" s="32"/>
      <c r="N3929" s="32"/>
    </row>
    <row r="3930" spans="2:14">
      <c r="B3930" s="29"/>
      <c r="C3930" s="33"/>
      <c r="D3930" s="34"/>
      <c r="E3930" s="33"/>
      <c r="F3930" s="32"/>
      <c r="G3930" s="32"/>
      <c r="H3930" s="32"/>
      <c r="I3930" s="32"/>
      <c r="J3930" s="32"/>
      <c r="K3930" s="32"/>
      <c r="L3930" s="32"/>
      <c r="M3930" s="32"/>
      <c r="N3930" s="32"/>
    </row>
    <row r="3931" spans="2:14">
      <c r="B3931" s="29"/>
      <c r="C3931" s="33"/>
      <c r="D3931" s="34"/>
      <c r="E3931" s="33"/>
      <c r="F3931" s="32"/>
      <c r="G3931" s="32"/>
      <c r="H3931" s="32"/>
      <c r="I3931" s="32"/>
      <c r="J3931" s="32"/>
      <c r="K3931" s="32"/>
      <c r="L3931" s="32"/>
      <c r="M3931" s="32"/>
      <c r="N3931" s="32"/>
    </row>
    <row r="3932" spans="2:14">
      <c r="B3932" s="29"/>
      <c r="C3932" s="33"/>
      <c r="D3932" s="34"/>
      <c r="E3932" s="33"/>
      <c r="F3932" s="32"/>
      <c r="G3932" s="32"/>
      <c r="H3932" s="32"/>
      <c r="I3932" s="32"/>
      <c r="J3932" s="32"/>
      <c r="K3932" s="32"/>
      <c r="L3932" s="32"/>
      <c r="M3932" s="32"/>
      <c r="N3932" s="32"/>
    </row>
    <row r="3933" spans="2:14">
      <c r="B3933" s="29"/>
      <c r="C3933" s="33"/>
      <c r="D3933" s="34"/>
      <c r="E3933" s="33"/>
      <c r="F3933" s="32"/>
      <c r="G3933" s="32"/>
      <c r="H3933" s="32"/>
      <c r="I3933" s="32"/>
      <c r="J3933" s="32"/>
      <c r="K3933" s="32"/>
      <c r="L3933" s="32"/>
      <c r="M3933" s="32"/>
      <c r="N3933" s="32"/>
    </row>
    <row r="3934" spans="2:14">
      <c r="B3934" s="29"/>
      <c r="C3934" s="33"/>
      <c r="D3934" s="34"/>
      <c r="E3934" s="33"/>
      <c r="F3934" s="32"/>
      <c r="G3934" s="32"/>
      <c r="H3934" s="32"/>
      <c r="I3934" s="32"/>
      <c r="J3934" s="32"/>
      <c r="K3934" s="32"/>
      <c r="L3934" s="32"/>
      <c r="M3934" s="32"/>
      <c r="N3934" s="32"/>
    </row>
    <row r="3935" spans="2:14">
      <c r="B3935" s="29"/>
      <c r="C3935" s="33"/>
      <c r="D3935" s="34"/>
      <c r="E3935" s="33"/>
      <c r="F3935" s="32"/>
      <c r="G3935" s="32"/>
      <c r="H3935" s="32"/>
      <c r="I3935" s="32"/>
      <c r="J3935" s="32"/>
      <c r="K3935" s="32"/>
      <c r="L3935" s="32"/>
      <c r="M3935" s="32"/>
      <c r="N3935" s="32"/>
    </row>
    <row r="3936" spans="2:14">
      <c r="B3936" s="29"/>
      <c r="C3936" s="33"/>
      <c r="D3936" s="34"/>
      <c r="E3936" s="33"/>
      <c r="F3936" s="32"/>
      <c r="G3936" s="32"/>
      <c r="H3936" s="32"/>
      <c r="I3936" s="32"/>
      <c r="J3936" s="32"/>
      <c r="K3936" s="32"/>
      <c r="L3936" s="32"/>
      <c r="M3936" s="32"/>
      <c r="N3936" s="32"/>
    </row>
    <row r="3937" spans="2:14">
      <c r="B3937" s="29"/>
      <c r="C3937" s="33"/>
      <c r="D3937" s="34"/>
      <c r="E3937" s="33"/>
      <c r="F3937" s="32"/>
      <c r="G3937" s="32"/>
      <c r="H3937" s="32"/>
      <c r="I3937" s="32"/>
      <c r="J3937" s="32"/>
      <c r="K3937" s="32"/>
      <c r="L3937" s="32"/>
      <c r="M3937" s="32"/>
      <c r="N3937" s="32"/>
    </row>
    <row r="3938" spans="2:14">
      <c r="B3938" s="29"/>
      <c r="C3938" s="33"/>
      <c r="D3938" s="34"/>
      <c r="E3938" s="33"/>
      <c r="F3938" s="32"/>
      <c r="G3938" s="32"/>
      <c r="H3938" s="32"/>
      <c r="I3938" s="32"/>
      <c r="J3938" s="32"/>
      <c r="K3938" s="32"/>
      <c r="L3938" s="32"/>
      <c r="M3938" s="32"/>
      <c r="N3938" s="32"/>
    </row>
    <row r="3939" spans="2:14">
      <c r="B3939" s="29"/>
      <c r="C3939" s="33"/>
      <c r="D3939" s="34"/>
      <c r="E3939" s="33"/>
      <c r="F3939" s="32"/>
      <c r="G3939" s="32"/>
      <c r="H3939" s="32"/>
      <c r="I3939" s="32"/>
      <c r="J3939" s="32"/>
      <c r="K3939" s="32"/>
      <c r="L3939" s="32"/>
      <c r="M3939" s="32"/>
      <c r="N3939" s="32"/>
    </row>
    <row r="3940" spans="2:14">
      <c r="B3940" s="29"/>
      <c r="C3940" s="33"/>
      <c r="D3940" s="34"/>
      <c r="E3940" s="33"/>
      <c r="F3940" s="32"/>
      <c r="G3940" s="32"/>
      <c r="H3940" s="32"/>
      <c r="I3940" s="32"/>
      <c r="J3940" s="32"/>
      <c r="K3940" s="32"/>
      <c r="L3940" s="32"/>
      <c r="M3940" s="32"/>
      <c r="N3940" s="32"/>
    </row>
    <row r="3941" spans="2:14">
      <c r="B3941" s="29"/>
      <c r="C3941" s="33"/>
      <c r="D3941" s="34"/>
      <c r="E3941" s="33"/>
      <c r="F3941" s="32"/>
      <c r="G3941" s="32"/>
      <c r="H3941" s="32"/>
      <c r="I3941" s="32"/>
      <c r="J3941" s="32"/>
      <c r="K3941" s="32"/>
      <c r="L3941" s="32"/>
      <c r="M3941" s="32"/>
      <c r="N3941" s="32"/>
    </row>
    <row r="3942" spans="2:14">
      <c r="B3942" s="29"/>
      <c r="C3942" s="33"/>
      <c r="D3942" s="34"/>
      <c r="E3942" s="33"/>
      <c r="F3942" s="32"/>
      <c r="G3942" s="32"/>
      <c r="H3942" s="32"/>
      <c r="I3942" s="32"/>
      <c r="J3942" s="32"/>
      <c r="K3942" s="32"/>
      <c r="L3942" s="32"/>
      <c r="M3942" s="32"/>
      <c r="N3942" s="32"/>
    </row>
    <row r="3943" spans="2:14">
      <c r="B3943" s="29"/>
      <c r="C3943" s="33"/>
      <c r="D3943" s="34"/>
      <c r="E3943" s="33"/>
      <c r="F3943" s="32"/>
      <c r="G3943" s="32"/>
      <c r="H3943" s="32"/>
      <c r="I3943" s="32"/>
      <c r="J3943" s="32"/>
      <c r="K3943" s="32"/>
      <c r="L3943" s="32"/>
      <c r="M3943" s="32"/>
      <c r="N3943" s="32"/>
    </row>
    <row r="3944" spans="2:14">
      <c r="B3944" s="29"/>
      <c r="C3944" s="33"/>
      <c r="D3944" s="34"/>
      <c r="E3944" s="33"/>
      <c r="F3944" s="32"/>
      <c r="G3944" s="32"/>
      <c r="H3944" s="32"/>
      <c r="I3944" s="32"/>
      <c r="J3944" s="32"/>
      <c r="K3944" s="32"/>
      <c r="L3944" s="32"/>
      <c r="M3944" s="32"/>
      <c r="N3944" s="32"/>
    </row>
    <row r="3945" spans="2:14">
      <c r="B3945" s="29"/>
      <c r="C3945" s="33"/>
      <c r="D3945" s="34"/>
      <c r="E3945" s="33"/>
      <c r="F3945" s="32"/>
      <c r="G3945" s="32"/>
      <c r="H3945" s="32"/>
      <c r="I3945" s="32"/>
      <c r="J3945" s="32"/>
      <c r="K3945" s="32"/>
      <c r="L3945" s="32"/>
      <c r="M3945" s="32"/>
      <c r="N3945" s="32"/>
    </row>
    <row r="3946" spans="2:14">
      <c r="B3946" s="29"/>
      <c r="C3946" s="33"/>
      <c r="D3946" s="34"/>
      <c r="E3946" s="33"/>
      <c r="F3946" s="32"/>
      <c r="G3946" s="32"/>
      <c r="H3946" s="32"/>
      <c r="I3946" s="32"/>
      <c r="J3946" s="32"/>
      <c r="K3946" s="32"/>
      <c r="L3946" s="32"/>
      <c r="M3946" s="32"/>
      <c r="N3946" s="32"/>
    </row>
    <row r="3947" spans="2:14">
      <c r="B3947" s="29"/>
      <c r="C3947" s="33"/>
      <c r="D3947" s="34"/>
      <c r="E3947" s="33"/>
      <c r="F3947" s="32"/>
      <c r="G3947" s="32"/>
      <c r="H3947" s="32"/>
      <c r="I3947" s="32"/>
      <c r="J3947" s="32"/>
      <c r="K3947" s="32"/>
      <c r="L3947" s="32"/>
      <c r="M3947" s="32"/>
      <c r="N3947" s="32"/>
    </row>
    <row r="3948" spans="2:14">
      <c r="B3948" s="29"/>
      <c r="C3948" s="33"/>
      <c r="D3948" s="34"/>
      <c r="E3948" s="33"/>
      <c r="F3948" s="32"/>
      <c r="G3948" s="32"/>
      <c r="H3948" s="32"/>
      <c r="I3948" s="32"/>
      <c r="J3948" s="32"/>
      <c r="K3948" s="32"/>
      <c r="L3948" s="32"/>
      <c r="M3948" s="32"/>
      <c r="N3948" s="32"/>
    </row>
    <row r="3949" spans="2:14">
      <c r="B3949" s="29"/>
      <c r="C3949" s="33"/>
      <c r="D3949" s="34"/>
      <c r="E3949" s="33"/>
      <c r="F3949" s="32"/>
      <c r="G3949" s="32"/>
      <c r="H3949" s="32"/>
      <c r="I3949" s="32"/>
      <c r="J3949" s="32"/>
      <c r="K3949" s="32"/>
      <c r="L3949" s="32"/>
      <c r="M3949" s="32"/>
      <c r="N3949" s="32"/>
    </row>
    <row r="3950" spans="2:14">
      <c r="B3950" s="29"/>
      <c r="C3950" s="33"/>
      <c r="D3950" s="34"/>
      <c r="E3950" s="33"/>
      <c r="F3950" s="32"/>
      <c r="G3950" s="32"/>
      <c r="H3950" s="32"/>
      <c r="I3950" s="32"/>
      <c r="J3950" s="32"/>
      <c r="K3950" s="32"/>
      <c r="L3950" s="32"/>
      <c r="M3950" s="32"/>
      <c r="N3950" s="32"/>
    </row>
    <row r="3951" spans="2:14">
      <c r="B3951" s="29"/>
      <c r="C3951" s="33"/>
      <c r="D3951" s="34"/>
      <c r="E3951" s="33"/>
      <c r="F3951" s="32"/>
      <c r="G3951" s="32"/>
      <c r="H3951" s="32"/>
      <c r="I3951" s="32"/>
      <c r="J3951" s="32"/>
      <c r="K3951" s="32"/>
      <c r="L3951" s="32"/>
      <c r="M3951" s="32"/>
      <c r="N3951" s="32"/>
    </row>
    <row r="3952" spans="2:14">
      <c r="B3952" s="29"/>
      <c r="C3952" s="33"/>
      <c r="D3952" s="34"/>
      <c r="E3952" s="33"/>
      <c r="F3952" s="32"/>
      <c r="G3952" s="32"/>
      <c r="H3952" s="32"/>
      <c r="I3952" s="32"/>
      <c r="J3952" s="32"/>
      <c r="K3952" s="32"/>
      <c r="L3952" s="32"/>
      <c r="M3952" s="32"/>
      <c r="N3952" s="32"/>
    </row>
    <row r="3953" spans="2:14">
      <c r="B3953" s="29"/>
      <c r="C3953" s="33"/>
      <c r="D3953" s="34"/>
      <c r="E3953" s="33"/>
      <c r="F3953" s="32"/>
      <c r="G3953" s="32"/>
      <c r="H3953" s="32"/>
      <c r="I3953" s="32"/>
      <c r="J3953" s="32"/>
      <c r="K3953" s="32"/>
      <c r="L3953" s="32"/>
      <c r="M3953" s="32"/>
      <c r="N3953" s="32"/>
    </row>
    <row r="3954" spans="2:14">
      <c r="B3954" s="29"/>
      <c r="C3954" s="33"/>
      <c r="D3954" s="34"/>
      <c r="E3954" s="33"/>
      <c r="F3954" s="32"/>
      <c r="G3954" s="32"/>
      <c r="H3954" s="32"/>
      <c r="I3954" s="32"/>
      <c r="J3954" s="32"/>
      <c r="K3954" s="32"/>
      <c r="L3954" s="32"/>
      <c r="M3954" s="32"/>
      <c r="N3954" s="32"/>
    </row>
    <row r="3955" spans="2:14">
      <c r="B3955" s="29"/>
      <c r="C3955" s="33"/>
      <c r="D3955" s="34"/>
      <c r="E3955" s="33"/>
      <c r="F3955" s="32"/>
      <c r="G3955" s="32"/>
      <c r="H3955" s="32"/>
      <c r="I3955" s="32"/>
      <c r="J3955" s="32"/>
      <c r="K3955" s="32"/>
      <c r="L3955" s="32"/>
      <c r="M3955" s="32"/>
      <c r="N3955" s="32"/>
    </row>
    <row r="3956" spans="2:14">
      <c r="B3956" s="29"/>
      <c r="C3956" s="33"/>
      <c r="D3956" s="34"/>
      <c r="E3956" s="33"/>
      <c r="F3956" s="32"/>
      <c r="G3956" s="32"/>
      <c r="H3956" s="32"/>
      <c r="I3956" s="32"/>
      <c r="J3956" s="32"/>
      <c r="K3956" s="32"/>
      <c r="L3956" s="32"/>
      <c r="M3956" s="32"/>
      <c r="N3956" s="32"/>
    </row>
    <row r="3957" spans="2:14">
      <c r="B3957" s="29"/>
      <c r="C3957" s="33"/>
      <c r="D3957" s="34"/>
      <c r="E3957" s="33"/>
      <c r="F3957" s="32"/>
      <c r="G3957" s="32"/>
      <c r="H3957" s="32"/>
      <c r="I3957" s="32"/>
      <c r="J3957" s="32"/>
      <c r="K3957" s="32"/>
      <c r="L3957" s="32"/>
      <c r="M3957" s="32"/>
      <c r="N3957" s="32"/>
    </row>
    <row r="3958" spans="2:14">
      <c r="B3958" s="29"/>
      <c r="C3958" s="33"/>
      <c r="D3958" s="34"/>
      <c r="E3958" s="33"/>
      <c r="F3958" s="32"/>
      <c r="G3958" s="32"/>
      <c r="H3958" s="32"/>
      <c r="I3958" s="32"/>
      <c r="J3958" s="32"/>
      <c r="K3958" s="32"/>
      <c r="L3958" s="32"/>
      <c r="M3958" s="32"/>
      <c r="N3958" s="32"/>
    </row>
    <row r="3959" spans="2:14">
      <c r="B3959" s="29"/>
      <c r="C3959" s="33"/>
      <c r="D3959" s="34"/>
      <c r="E3959" s="33"/>
      <c r="F3959" s="32"/>
      <c r="G3959" s="32"/>
      <c r="H3959" s="32"/>
      <c r="I3959" s="32"/>
      <c r="J3959" s="32"/>
      <c r="K3959" s="32"/>
      <c r="L3959" s="32"/>
      <c r="M3959" s="32"/>
      <c r="N3959" s="32"/>
    </row>
    <row r="3960" spans="2:14">
      <c r="B3960" s="29"/>
      <c r="C3960" s="33"/>
      <c r="D3960" s="34"/>
      <c r="E3960" s="33"/>
      <c r="F3960" s="32"/>
      <c r="G3960" s="32"/>
      <c r="H3960" s="32"/>
      <c r="I3960" s="32"/>
      <c r="J3960" s="32"/>
      <c r="K3960" s="32"/>
      <c r="L3960" s="32"/>
      <c r="M3960" s="32"/>
      <c r="N3960" s="32"/>
    </row>
    <row r="3961" spans="2:14">
      <c r="B3961" s="29"/>
      <c r="C3961" s="33"/>
      <c r="D3961" s="34"/>
      <c r="E3961" s="33"/>
      <c r="F3961" s="32"/>
      <c r="G3961" s="32"/>
      <c r="H3961" s="32"/>
      <c r="I3961" s="32"/>
      <c r="J3961" s="32"/>
      <c r="K3961" s="32"/>
      <c r="L3961" s="32"/>
      <c r="M3961" s="32"/>
      <c r="N3961" s="32"/>
    </row>
    <row r="3962" spans="2:14">
      <c r="B3962" s="29"/>
      <c r="C3962" s="33"/>
      <c r="D3962" s="34"/>
      <c r="E3962" s="33"/>
      <c r="F3962" s="32"/>
      <c r="G3962" s="32"/>
      <c r="H3962" s="32"/>
      <c r="I3962" s="32"/>
      <c r="J3962" s="32"/>
      <c r="K3962" s="32"/>
      <c r="L3962" s="32"/>
      <c r="M3962" s="32"/>
      <c r="N3962" s="32"/>
    </row>
    <row r="3963" spans="2:14">
      <c r="B3963" s="29"/>
      <c r="C3963" s="33"/>
      <c r="D3963" s="34"/>
      <c r="E3963" s="33"/>
      <c r="F3963" s="32"/>
      <c r="G3963" s="32"/>
      <c r="H3963" s="32"/>
      <c r="I3963" s="32"/>
      <c r="J3963" s="32"/>
      <c r="K3963" s="32"/>
      <c r="L3963" s="32"/>
      <c r="M3963" s="32"/>
      <c r="N3963" s="32"/>
    </row>
    <row r="3964" spans="2:14">
      <c r="B3964" s="29"/>
      <c r="C3964" s="33"/>
      <c r="D3964" s="34"/>
      <c r="E3964" s="33"/>
      <c r="F3964" s="32"/>
      <c r="G3964" s="32"/>
      <c r="H3964" s="32"/>
      <c r="I3964" s="32"/>
      <c r="J3964" s="32"/>
      <c r="K3964" s="32"/>
      <c r="L3964" s="32"/>
      <c r="M3964" s="32"/>
      <c r="N3964" s="32"/>
    </row>
    <row r="3965" spans="2:14">
      <c r="B3965" s="29"/>
      <c r="C3965" s="33"/>
      <c r="D3965" s="34"/>
      <c r="E3965" s="33"/>
      <c r="F3965" s="32"/>
      <c r="G3965" s="32"/>
      <c r="H3965" s="32"/>
      <c r="I3965" s="32"/>
      <c r="J3965" s="32"/>
      <c r="K3965" s="32"/>
      <c r="L3965" s="32"/>
      <c r="M3965" s="32"/>
      <c r="N3965" s="32"/>
    </row>
    <row r="3966" spans="2:14">
      <c r="B3966" s="29"/>
      <c r="C3966" s="33"/>
      <c r="D3966" s="34"/>
      <c r="E3966" s="33"/>
      <c r="F3966" s="32"/>
      <c r="G3966" s="32"/>
      <c r="H3966" s="32"/>
      <c r="I3966" s="32"/>
      <c r="J3966" s="32"/>
      <c r="K3966" s="32"/>
      <c r="L3966" s="32"/>
      <c r="M3966" s="32"/>
      <c r="N3966" s="32"/>
    </row>
    <row r="3967" spans="2:14">
      <c r="B3967" s="29"/>
      <c r="C3967" s="33"/>
      <c r="D3967" s="34"/>
      <c r="E3967" s="33"/>
      <c r="F3967" s="32"/>
      <c r="G3967" s="32"/>
      <c r="H3967" s="32"/>
      <c r="I3967" s="32"/>
      <c r="J3967" s="32"/>
      <c r="K3967" s="32"/>
      <c r="L3967" s="32"/>
      <c r="M3967" s="32"/>
      <c r="N3967" s="32"/>
    </row>
    <row r="3968" spans="2:14">
      <c r="B3968" s="29"/>
      <c r="C3968" s="33"/>
      <c r="D3968" s="34"/>
      <c r="E3968" s="33"/>
      <c r="F3968" s="32"/>
      <c r="G3968" s="32"/>
      <c r="H3968" s="32"/>
      <c r="I3968" s="32"/>
      <c r="J3968" s="32"/>
      <c r="K3968" s="32"/>
      <c r="L3968" s="32"/>
      <c r="M3968" s="32"/>
      <c r="N3968" s="32"/>
    </row>
    <row r="3969" spans="2:14">
      <c r="B3969" s="29"/>
      <c r="C3969" s="33"/>
      <c r="D3969" s="34"/>
      <c r="E3969" s="33"/>
      <c r="F3969" s="32"/>
      <c r="G3969" s="32"/>
      <c r="H3969" s="32"/>
      <c r="I3969" s="32"/>
      <c r="J3969" s="32"/>
      <c r="K3969" s="32"/>
      <c r="L3969" s="32"/>
      <c r="M3969" s="32"/>
      <c r="N3969" s="32"/>
    </row>
    <row r="3970" spans="2:14">
      <c r="B3970" s="29"/>
      <c r="C3970" s="33"/>
      <c r="D3970" s="34"/>
      <c r="E3970" s="33"/>
      <c r="F3970" s="32"/>
      <c r="G3970" s="32"/>
      <c r="H3970" s="32"/>
      <c r="I3970" s="32"/>
      <c r="J3970" s="32"/>
      <c r="K3970" s="32"/>
      <c r="L3970" s="32"/>
      <c r="M3970" s="32"/>
      <c r="N3970" s="32"/>
    </row>
    <row r="3971" spans="2:14">
      <c r="B3971" s="29"/>
      <c r="C3971" s="33"/>
      <c r="D3971" s="34"/>
      <c r="E3971" s="33"/>
      <c r="F3971" s="32"/>
      <c r="G3971" s="32"/>
      <c r="H3971" s="32"/>
      <c r="I3971" s="32"/>
      <c r="J3971" s="32"/>
      <c r="K3971" s="32"/>
      <c r="L3971" s="32"/>
      <c r="M3971" s="32"/>
      <c r="N3971" s="32"/>
    </row>
    <row r="3972" spans="2:14">
      <c r="B3972" s="29"/>
      <c r="C3972" s="33"/>
      <c r="D3972" s="34"/>
      <c r="E3972" s="33"/>
      <c r="F3972" s="32"/>
      <c r="G3972" s="32"/>
      <c r="H3972" s="32"/>
      <c r="I3972" s="32"/>
      <c r="J3972" s="32"/>
      <c r="K3972" s="32"/>
      <c r="L3972" s="32"/>
      <c r="M3972" s="32"/>
      <c r="N3972" s="32"/>
    </row>
    <row r="3973" spans="2:14">
      <c r="B3973" s="29"/>
      <c r="C3973" s="33"/>
      <c r="D3973" s="34"/>
      <c r="E3973" s="33"/>
      <c r="F3973" s="32"/>
      <c r="G3973" s="32"/>
      <c r="H3973" s="32"/>
      <c r="I3973" s="32"/>
      <c r="J3973" s="32"/>
      <c r="K3973" s="32"/>
      <c r="L3973" s="32"/>
      <c r="M3973" s="32"/>
      <c r="N3973" s="32"/>
    </row>
    <row r="3974" spans="2:14">
      <c r="B3974" s="29"/>
      <c r="C3974" s="33"/>
      <c r="D3974" s="34"/>
      <c r="E3974" s="33"/>
      <c r="F3974" s="32"/>
      <c r="G3974" s="32"/>
      <c r="H3974" s="32"/>
      <c r="I3974" s="32"/>
      <c r="J3974" s="32"/>
      <c r="K3974" s="32"/>
      <c r="L3974" s="32"/>
      <c r="M3974" s="32"/>
      <c r="N3974" s="32"/>
    </row>
    <row r="3975" spans="2:14">
      <c r="B3975" s="29"/>
      <c r="C3975" s="33"/>
      <c r="D3975" s="34"/>
      <c r="E3975" s="33"/>
      <c r="F3975" s="32"/>
      <c r="G3975" s="32"/>
      <c r="H3975" s="32"/>
      <c r="I3975" s="32"/>
      <c r="J3975" s="32"/>
      <c r="K3975" s="32"/>
      <c r="L3975" s="32"/>
      <c r="M3975" s="32"/>
      <c r="N3975" s="32"/>
    </row>
    <row r="3976" spans="2:14">
      <c r="B3976" s="29"/>
      <c r="C3976" s="33"/>
      <c r="D3976" s="34"/>
      <c r="E3976" s="33"/>
      <c r="F3976" s="32"/>
      <c r="G3976" s="32"/>
      <c r="H3976" s="32"/>
      <c r="I3976" s="32"/>
      <c r="J3976" s="32"/>
      <c r="K3976" s="32"/>
      <c r="L3976" s="32"/>
      <c r="M3976" s="32"/>
      <c r="N3976" s="32"/>
    </row>
    <row r="3977" spans="2:14">
      <c r="B3977" s="29"/>
      <c r="C3977" s="33"/>
      <c r="D3977" s="34"/>
      <c r="E3977" s="33"/>
      <c r="F3977" s="32"/>
      <c r="G3977" s="32"/>
      <c r="H3977" s="32"/>
      <c r="I3977" s="32"/>
      <c r="J3977" s="32"/>
      <c r="K3977" s="32"/>
      <c r="L3977" s="32"/>
      <c r="M3977" s="32"/>
      <c r="N3977" s="32"/>
    </row>
    <row r="3978" spans="2:14">
      <c r="B3978" s="29"/>
      <c r="C3978" s="33"/>
      <c r="D3978" s="34"/>
      <c r="E3978" s="33"/>
      <c r="F3978" s="32"/>
      <c r="G3978" s="32"/>
      <c r="H3978" s="32"/>
      <c r="I3978" s="32"/>
      <c r="J3978" s="32"/>
      <c r="K3978" s="32"/>
      <c r="L3978" s="32"/>
      <c r="M3978" s="32"/>
      <c r="N3978" s="32"/>
    </row>
    <row r="3979" spans="2:14">
      <c r="B3979" s="29"/>
      <c r="C3979" s="33"/>
      <c r="D3979" s="34"/>
      <c r="E3979" s="33"/>
      <c r="F3979" s="32"/>
      <c r="G3979" s="32"/>
      <c r="H3979" s="32"/>
      <c r="I3979" s="32"/>
      <c r="J3979" s="32"/>
      <c r="K3979" s="32"/>
      <c r="L3979" s="32"/>
      <c r="M3979" s="32"/>
      <c r="N3979" s="32"/>
    </row>
    <row r="3980" spans="2:14">
      <c r="B3980" s="29"/>
      <c r="C3980" s="33"/>
      <c r="D3980" s="34"/>
      <c r="E3980" s="33"/>
      <c r="F3980" s="32"/>
      <c r="G3980" s="32"/>
      <c r="H3980" s="32"/>
      <c r="I3980" s="32"/>
      <c r="J3980" s="32"/>
      <c r="K3980" s="32"/>
      <c r="L3980" s="32"/>
      <c r="M3980" s="32"/>
      <c r="N3980" s="32"/>
    </row>
    <row r="3981" spans="2:14">
      <c r="B3981" s="29"/>
      <c r="C3981" s="33"/>
      <c r="D3981" s="34"/>
      <c r="E3981" s="33"/>
      <c r="F3981" s="32"/>
      <c r="G3981" s="32"/>
      <c r="H3981" s="32"/>
      <c r="I3981" s="32"/>
      <c r="J3981" s="32"/>
      <c r="K3981" s="32"/>
      <c r="L3981" s="32"/>
      <c r="M3981" s="32"/>
      <c r="N3981" s="32"/>
    </row>
    <row r="3982" spans="2:14">
      <c r="B3982" s="29"/>
      <c r="C3982" s="33"/>
      <c r="D3982" s="34"/>
      <c r="E3982" s="33"/>
      <c r="F3982" s="32"/>
      <c r="G3982" s="32"/>
      <c r="H3982" s="32"/>
      <c r="I3982" s="32"/>
      <c r="J3982" s="32"/>
      <c r="K3982" s="32"/>
      <c r="L3982" s="32"/>
      <c r="M3982" s="32"/>
      <c r="N3982" s="32"/>
    </row>
    <row r="3983" spans="2:14">
      <c r="B3983" s="29"/>
      <c r="C3983" s="33"/>
      <c r="D3983" s="34"/>
      <c r="E3983" s="33"/>
      <c r="F3983" s="32"/>
      <c r="G3983" s="32"/>
      <c r="H3983" s="32"/>
      <c r="I3983" s="32"/>
      <c r="J3983" s="32"/>
      <c r="K3983" s="32"/>
      <c r="L3983" s="32"/>
      <c r="M3983" s="32"/>
      <c r="N3983" s="32"/>
    </row>
    <row r="3984" spans="2:14">
      <c r="B3984" s="29"/>
      <c r="C3984" s="33"/>
      <c r="D3984" s="34"/>
      <c r="E3984" s="33"/>
      <c r="F3984" s="32"/>
      <c r="G3984" s="32"/>
      <c r="H3984" s="32"/>
      <c r="I3984" s="32"/>
      <c r="J3984" s="32"/>
      <c r="K3984" s="32"/>
      <c r="L3984" s="32"/>
      <c r="M3984" s="32"/>
      <c r="N3984" s="32"/>
    </row>
    <row r="3985" spans="2:14">
      <c r="B3985" s="29"/>
      <c r="C3985" s="33"/>
      <c r="D3985" s="34"/>
      <c r="E3985" s="33"/>
      <c r="F3985" s="32"/>
      <c r="G3985" s="32"/>
      <c r="H3985" s="32"/>
      <c r="I3985" s="32"/>
      <c r="J3985" s="32"/>
      <c r="K3985" s="32"/>
      <c r="L3985" s="32"/>
      <c r="M3985" s="32"/>
      <c r="N3985" s="32"/>
    </row>
    <row r="3986" spans="2:14">
      <c r="B3986" s="29"/>
      <c r="C3986" s="33"/>
      <c r="D3986" s="34"/>
      <c r="E3986" s="33"/>
      <c r="F3986" s="32"/>
      <c r="G3986" s="32"/>
      <c r="H3986" s="32"/>
      <c r="I3986" s="32"/>
      <c r="J3986" s="32"/>
      <c r="K3986" s="32"/>
      <c r="L3986" s="32"/>
      <c r="M3986" s="32"/>
      <c r="N3986" s="32"/>
    </row>
    <row r="3987" spans="2:14">
      <c r="B3987" s="29"/>
      <c r="C3987" s="33"/>
      <c r="D3987" s="34"/>
      <c r="E3987" s="33"/>
      <c r="F3987" s="32"/>
      <c r="G3987" s="32"/>
      <c r="H3987" s="32"/>
      <c r="I3987" s="32"/>
      <c r="J3987" s="32"/>
      <c r="K3987" s="32"/>
      <c r="L3987" s="32"/>
      <c r="M3987" s="32"/>
      <c r="N3987" s="32"/>
    </row>
    <row r="3988" spans="2:14">
      <c r="B3988" s="29"/>
      <c r="C3988" s="33"/>
      <c r="D3988" s="34"/>
      <c r="E3988" s="33"/>
      <c r="F3988" s="32"/>
      <c r="G3988" s="32"/>
      <c r="H3988" s="32"/>
      <c r="I3988" s="32"/>
      <c r="J3988" s="32"/>
      <c r="K3988" s="32"/>
      <c r="L3988" s="32"/>
      <c r="M3988" s="32"/>
      <c r="N3988" s="32"/>
    </row>
    <row r="3989" spans="2:14">
      <c r="B3989" s="29"/>
      <c r="C3989" s="33"/>
      <c r="D3989" s="34"/>
      <c r="E3989" s="33"/>
      <c r="F3989" s="32"/>
      <c r="G3989" s="32"/>
      <c r="H3989" s="32"/>
      <c r="I3989" s="32"/>
      <c r="J3989" s="32"/>
      <c r="K3989" s="32"/>
      <c r="L3989" s="32"/>
      <c r="M3989" s="32"/>
      <c r="N3989" s="32"/>
    </row>
    <row r="3990" spans="2:14">
      <c r="B3990" s="29"/>
      <c r="C3990" s="33"/>
      <c r="D3990" s="34"/>
      <c r="E3990" s="33"/>
      <c r="F3990" s="32"/>
      <c r="G3990" s="32"/>
      <c r="H3990" s="32"/>
      <c r="I3990" s="32"/>
      <c r="J3990" s="32"/>
      <c r="K3990" s="32"/>
      <c r="L3990" s="32"/>
      <c r="M3990" s="32"/>
      <c r="N3990" s="32"/>
    </row>
    <row r="3991" spans="2:14">
      <c r="B3991" s="29"/>
      <c r="C3991" s="33"/>
      <c r="D3991" s="34"/>
      <c r="E3991" s="33"/>
      <c r="F3991" s="32"/>
      <c r="G3991" s="32"/>
      <c r="H3991" s="32"/>
      <c r="I3991" s="32"/>
      <c r="J3991" s="32"/>
      <c r="K3991" s="32"/>
      <c r="L3991" s="32"/>
      <c r="M3991" s="32"/>
      <c r="N3991" s="32"/>
    </row>
    <row r="3992" spans="2:14">
      <c r="B3992" s="29"/>
      <c r="C3992" s="33"/>
      <c r="D3992" s="34"/>
      <c r="E3992" s="33"/>
      <c r="F3992" s="32"/>
      <c r="G3992" s="32"/>
      <c r="H3992" s="32"/>
      <c r="I3992" s="32"/>
      <c r="J3992" s="32"/>
      <c r="K3992" s="32"/>
      <c r="L3992" s="32"/>
      <c r="M3992" s="32"/>
      <c r="N3992" s="32"/>
    </row>
    <row r="3993" spans="2:14">
      <c r="B3993" s="29"/>
      <c r="C3993" s="33"/>
      <c r="D3993" s="34"/>
      <c r="E3993" s="33"/>
      <c r="F3993" s="32"/>
      <c r="G3993" s="32"/>
      <c r="H3993" s="32"/>
      <c r="I3993" s="32"/>
      <c r="J3993" s="32"/>
      <c r="K3993" s="32"/>
      <c r="L3993" s="32"/>
      <c r="M3993" s="32"/>
      <c r="N3993" s="32"/>
    </row>
    <row r="3994" spans="2:14">
      <c r="B3994" s="29"/>
      <c r="C3994" s="33"/>
      <c r="D3994" s="34"/>
      <c r="E3994" s="33"/>
      <c r="F3994" s="32"/>
      <c r="G3994" s="32"/>
      <c r="H3994" s="32"/>
      <c r="I3994" s="32"/>
      <c r="J3994" s="32"/>
      <c r="K3994" s="32"/>
      <c r="L3994" s="32"/>
      <c r="M3994" s="32"/>
      <c r="N3994" s="32"/>
    </row>
    <row r="3995" spans="2:14">
      <c r="B3995" s="29"/>
      <c r="C3995" s="33"/>
      <c r="D3995" s="34"/>
      <c r="E3995" s="33"/>
      <c r="F3995" s="32"/>
      <c r="G3995" s="32"/>
      <c r="H3995" s="32"/>
      <c r="I3995" s="32"/>
      <c r="J3995" s="32"/>
      <c r="K3995" s="32"/>
      <c r="L3995" s="32"/>
      <c r="M3995" s="32"/>
      <c r="N3995" s="32"/>
    </row>
    <row r="3996" spans="2:14">
      <c r="B3996" s="29"/>
      <c r="C3996" s="33"/>
      <c r="D3996" s="34"/>
      <c r="E3996" s="33"/>
      <c r="F3996" s="32"/>
      <c r="G3996" s="32"/>
      <c r="H3996" s="32"/>
      <c r="I3996" s="32"/>
      <c r="J3996" s="32"/>
      <c r="K3996" s="32"/>
      <c r="L3996" s="32"/>
      <c r="M3996" s="32"/>
      <c r="N3996" s="32"/>
    </row>
    <row r="3997" spans="2:14">
      <c r="B3997" s="29"/>
      <c r="C3997" s="33"/>
      <c r="D3997" s="34"/>
      <c r="E3997" s="33"/>
      <c r="F3997" s="32"/>
      <c r="G3997" s="32"/>
      <c r="H3997" s="32"/>
      <c r="I3997" s="32"/>
      <c r="J3997" s="32"/>
      <c r="K3997" s="32"/>
      <c r="L3997" s="32"/>
      <c r="M3997" s="32"/>
      <c r="N3997" s="32"/>
    </row>
    <row r="3998" spans="2:14">
      <c r="B3998" s="29"/>
      <c r="C3998" s="33"/>
      <c r="D3998" s="34"/>
      <c r="E3998" s="33"/>
      <c r="F3998" s="32"/>
      <c r="G3998" s="32"/>
      <c r="H3998" s="32"/>
      <c r="I3998" s="32"/>
      <c r="J3998" s="32"/>
      <c r="K3998" s="32"/>
      <c r="L3998" s="32"/>
      <c r="M3998" s="32"/>
      <c r="N3998" s="32"/>
    </row>
    <row r="3999" spans="2:14">
      <c r="B3999" s="29"/>
      <c r="C3999" s="33"/>
      <c r="D3999" s="34"/>
      <c r="E3999" s="33"/>
      <c r="F3999" s="32"/>
      <c r="G3999" s="32"/>
      <c r="H3999" s="32"/>
      <c r="I3999" s="32"/>
      <c r="J3999" s="32"/>
      <c r="K3999" s="32"/>
      <c r="L3999" s="32"/>
      <c r="M3999" s="32"/>
      <c r="N3999" s="32"/>
    </row>
    <row r="4000" spans="2:14">
      <c r="B4000" s="29"/>
      <c r="C4000" s="33"/>
      <c r="D4000" s="34"/>
      <c r="E4000" s="33"/>
      <c r="F4000" s="32"/>
      <c r="G4000" s="32"/>
      <c r="H4000" s="32"/>
      <c r="I4000" s="32"/>
      <c r="J4000" s="32"/>
      <c r="K4000" s="32"/>
      <c r="L4000" s="32"/>
      <c r="M4000" s="32"/>
      <c r="N4000" s="32"/>
    </row>
    <row r="4001" spans="2:14">
      <c r="B4001" s="29"/>
      <c r="C4001" s="33"/>
      <c r="D4001" s="34"/>
      <c r="E4001" s="33"/>
      <c r="F4001" s="32"/>
      <c r="G4001" s="32"/>
      <c r="H4001" s="32"/>
      <c r="I4001" s="32"/>
      <c r="J4001" s="32"/>
      <c r="K4001" s="32"/>
      <c r="L4001" s="32"/>
      <c r="M4001" s="32"/>
      <c r="N4001" s="32"/>
    </row>
    <row r="4002" spans="2:14">
      <c r="B4002" s="29"/>
      <c r="C4002" s="33"/>
      <c r="D4002" s="34"/>
      <c r="E4002" s="33"/>
      <c r="F4002" s="32"/>
      <c r="G4002" s="32"/>
      <c r="H4002" s="32"/>
      <c r="I4002" s="32"/>
      <c r="J4002" s="32"/>
      <c r="K4002" s="32"/>
      <c r="L4002" s="32"/>
      <c r="M4002" s="32"/>
      <c r="N4002" s="32"/>
    </row>
    <row r="4003" spans="2:14">
      <c r="B4003" s="29"/>
      <c r="C4003" s="33"/>
      <c r="D4003" s="34"/>
      <c r="E4003" s="33"/>
      <c r="F4003" s="32"/>
      <c r="G4003" s="32"/>
      <c r="H4003" s="32"/>
      <c r="I4003" s="32"/>
      <c r="J4003" s="32"/>
      <c r="K4003" s="32"/>
      <c r="L4003" s="32"/>
      <c r="M4003" s="32"/>
      <c r="N4003" s="32"/>
    </row>
    <row r="4004" spans="2:14">
      <c r="B4004" s="29"/>
      <c r="C4004" s="33"/>
      <c r="D4004" s="34"/>
      <c r="E4004" s="33"/>
      <c r="F4004" s="32"/>
      <c r="G4004" s="32"/>
      <c r="H4004" s="32"/>
      <c r="I4004" s="32"/>
      <c r="J4004" s="32"/>
      <c r="K4004" s="32"/>
      <c r="L4004" s="32"/>
      <c r="M4004" s="32"/>
      <c r="N4004" s="32"/>
    </row>
    <row r="4005" spans="2:14">
      <c r="B4005" s="29"/>
      <c r="C4005" s="33"/>
      <c r="D4005" s="34"/>
      <c r="E4005" s="33"/>
      <c r="F4005" s="32"/>
      <c r="G4005" s="32"/>
      <c r="H4005" s="32"/>
      <c r="I4005" s="32"/>
      <c r="J4005" s="32"/>
      <c r="K4005" s="32"/>
      <c r="L4005" s="32"/>
      <c r="M4005" s="32"/>
      <c r="N4005" s="32"/>
    </row>
    <row r="4006" spans="2:14">
      <c r="B4006" s="29"/>
      <c r="C4006" s="33"/>
      <c r="D4006" s="34"/>
      <c r="E4006" s="33"/>
      <c r="F4006" s="32"/>
      <c r="G4006" s="32"/>
      <c r="H4006" s="32"/>
      <c r="I4006" s="32"/>
      <c r="J4006" s="32"/>
      <c r="K4006" s="32"/>
      <c r="L4006" s="32"/>
      <c r="M4006" s="32"/>
      <c r="N4006" s="32"/>
    </row>
    <row r="4007" spans="2:14">
      <c r="B4007" s="29"/>
      <c r="C4007" s="33"/>
      <c r="D4007" s="34"/>
      <c r="E4007" s="33"/>
      <c r="F4007" s="32"/>
      <c r="G4007" s="32"/>
      <c r="H4007" s="32"/>
      <c r="I4007" s="32"/>
      <c r="J4007" s="32"/>
      <c r="K4007" s="32"/>
      <c r="L4007" s="32"/>
      <c r="M4007" s="32"/>
      <c r="N4007" s="32"/>
    </row>
    <row r="4008" spans="2:14">
      <c r="B4008" s="29"/>
      <c r="C4008" s="33"/>
      <c r="D4008" s="34"/>
      <c r="E4008" s="33"/>
      <c r="F4008" s="32"/>
      <c r="G4008" s="32"/>
      <c r="H4008" s="32"/>
      <c r="I4008" s="32"/>
      <c r="J4008" s="32"/>
      <c r="K4008" s="32"/>
      <c r="L4008" s="32"/>
      <c r="M4008" s="32"/>
      <c r="N4008" s="32"/>
    </row>
    <row r="4009" spans="2:14">
      <c r="B4009" s="29"/>
      <c r="C4009" s="33"/>
      <c r="D4009" s="34"/>
      <c r="E4009" s="33"/>
      <c r="F4009" s="32"/>
      <c r="G4009" s="32"/>
      <c r="H4009" s="32"/>
      <c r="I4009" s="32"/>
      <c r="J4009" s="32"/>
      <c r="K4009" s="32"/>
      <c r="L4009" s="32"/>
      <c r="M4009" s="32"/>
      <c r="N4009" s="32"/>
    </row>
    <row r="4010" spans="2:14">
      <c r="B4010" s="29"/>
      <c r="C4010" s="33"/>
      <c r="D4010" s="34"/>
      <c r="E4010" s="33"/>
      <c r="F4010" s="32"/>
      <c r="G4010" s="32"/>
      <c r="H4010" s="32"/>
      <c r="I4010" s="32"/>
      <c r="J4010" s="32"/>
      <c r="K4010" s="32"/>
      <c r="L4010" s="32"/>
      <c r="M4010" s="32"/>
      <c r="N4010" s="32"/>
    </row>
    <row r="4011" spans="2:14">
      <c r="B4011" s="29"/>
      <c r="C4011" s="33"/>
      <c r="D4011" s="34"/>
      <c r="E4011" s="33"/>
      <c r="F4011" s="32"/>
      <c r="G4011" s="32"/>
      <c r="H4011" s="32"/>
      <c r="I4011" s="32"/>
      <c r="J4011" s="32"/>
      <c r="K4011" s="32"/>
      <c r="L4011" s="32"/>
      <c r="M4011" s="32"/>
      <c r="N4011" s="32"/>
    </row>
    <row r="4012" spans="2:14">
      <c r="B4012" s="29"/>
      <c r="C4012" s="33"/>
      <c r="D4012" s="34"/>
      <c r="E4012" s="33"/>
      <c r="F4012" s="32"/>
      <c r="G4012" s="32"/>
      <c r="H4012" s="32"/>
      <c r="I4012" s="32"/>
      <c r="J4012" s="32"/>
      <c r="K4012" s="32"/>
      <c r="L4012" s="32"/>
      <c r="M4012" s="32"/>
      <c r="N4012" s="32"/>
    </row>
    <row r="4013" spans="2:14">
      <c r="B4013" s="29"/>
      <c r="C4013" s="33"/>
      <c r="D4013" s="34"/>
      <c r="E4013" s="33"/>
      <c r="F4013" s="32"/>
      <c r="G4013" s="32"/>
      <c r="H4013" s="32"/>
      <c r="I4013" s="32"/>
      <c r="J4013" s="32"/>
      <c r="K4013" s="32"/>
      <c r="L4013" s="32"/>
      <c r="M4013" s="32"/>
      <c r="N4013" s="32"/>
    </row>
    <row r="4014" spans="2:14">
      <c r="B4014" s="29"/>
      <c r="C4014" s="33"/>
      <c r="D4014" s="34"/>
      <c r="E4014" s="33"/>
      <c r="F4014" s="32"/>
      <c r="G4014" s="32"/>
      <c r="H4014" s="32"/>
      <c r="I4014" s="32"/>
      <c r="J4014" s="32"/>
      <c r="K4014" s="32"/>
      <c r="L4014" s="32"/>
      <c r="M4014" s="32"/>
      <c r="N4014" s="32"/>
    </row>
    <row r="4015" spans="2:14">
      <c r="B4015" s="29"/>
      <c r="C4015" s="33"/>
      <c r="D4015" s="34"/>
      <c r="E4015" s="33"/>
      <c r="F4015" s="32"/>
      <c r="G4015" s="32"/>
      <c r="H4015" s="32"/>
      <c r="I4015" s="32"/>
      <c r="J4015" s="32"/>
      <c r="K4015" s="32"/>
      <c r="L4015" s="32"/>
      <c r="M4015" s="32"/>
      <c r="N4015" s="32"/>
    </row>
    <row r="4016" spans="2:14">
      <c r="B4016" s="29"/>
      <c r="C4016" s="33"/>
      <c r="D4016" s="34"/>
      <c r="E4016" s="33"/>
      <c r="F4016" s="32"/>
      <c r="G4016" s="32"/>
      <c r="H4016" s="32"/>
      <c r="I4016" s="32"/>
      <c r="J4016" s="32"/>
      <c r="K4016" s="32"/>
      <c r="L4016" s="32"/>
      <c r="M4016" s="32"/>
      <c r="N4016" s="32"/>
    </row>
    <row r="4017" spans="2:14">
      <c r="B4017" s="29"/>
      <c r="C4017" s="33"/>
      <c r="D4017" s="34"/>
      <c r="E4017" s="33"/>
      <c r="F4017" s="32"/>
      <c r="G4017" s="32"/>
      <c r="H4017" s="32"/>
      <c r="I4017" s="32"/>
      <c r="J4017" s="32"/>
      <c r="K4017" s="32"/>
      <c r="L4017" s="32"/>
      <c r="M4017" s="32"/>
      <c r="N4017" s="32"/>
    </row>
    <row r="4018" spans="2:14">
      <c r="B4018" s="29"/>
      <c r="C4018" s="33"/>
      <c r="D4018" s="34"/>
      <c r="E4018" s="33"/>
      <c r="F4018" s="32"/>
      <c r="G4018" s="32"/>
      <c r="H4018" s="32"/>
      <c r="I4018" s="32"/>
      <c r="J4018" s="32"/>
      <c r="K4018" s="32"/>
      <c r="L4018" s="32"/>
      <c r="M4018" s="32"/>
      <c r="N4018" s="32"/>
    </row>
    <row r="4019" spans="2:14">
      <c r="B4019" s="29"/>
      <c r="C4019" s="33"/>
      <c r="D4019" s="34"/>
      <c r="E4019" s="33"/>
      <c r="F4019" s="32"/>
      <c r="G4019" s="32"/>
      <c r="H4019" s="32"/>
      <c r="I4019" s="32"/>
      <c r="J4019" s="32"/>
      <c r="K4019" s="32"/>
      <c r="L4019" s="32"/>
      <c r="M4019" s="32"/>
      <c r="N4019" s="32"/>
    </row>
    <row r="4020" spans="2:14">
      <c r="B4020" s="29"/>
      <c r="C4020" s="33"/>
      <c r="D4020" s="34"/>
      <c r="E4020" s="33"/>
      <c r="F4020" s="32"/>
      <c r="G4020" s="32"/>
      <c r="H4020" s="32"/>
      <c r="I4020" s="32"/>
      <c r="J4020" s="32"/>
      <c r="K4020" s="32"/>
      <c r="L4020" s="32"/>
      <c r="M4020" s="32"/>
      <c r="N4020" s="32"/>
    </row>
    <row r="4021" spans="2:14">
      <c r="B4021" s="29"/>
      <c r="C4021" s="33"/>
      <c r="D4021" s="34"/>
      <c r="E4021" s="33"/>
      <c r="F4021" s="32"/>
      <c r="G4021" s="32"/>
      <c r="H4021" s="32"/>
      <c r="I4021" s="32"/>
      <c r="J4021" s="32"/>
      <c r="K4021" s="32"/>
      <c r="L4021" s="32"/>
      <c r="M4021" s="32"/>
      <c r="N4021" s="32"/>
    </row>
    <row r="4022" spans="2:14">
      <c r="B4022" s="29"/>
      <c r="C4022" s="33"/>
      <c r="D4022" s="34"/>
      <c r="E4022" s="33"/>
      <c r="F4022" s="32"/>
      <c r="G4022" s="32"/>
      <c r="H4022" s="32"/>
      <c r="I4022" s="32"/>
      <c r="J4022" s="32"/>
      <c r="K4022" s="32"/>
      <c r="L4022" s="32"/>
      <c r="M4022" s="32"/>
      <c r="N4022" s="32"/>
    </row>
    <row r="4023" spans="2:14">
      <c r="B4023" s="29"/>
      <c r="C4023" s="33"/>
      <c r="D4023" s="34"/>
      <c r="E4023" s="33"/>
      <c r="F4023" s="32"/>
      <c r="G4023" s="32"/>
      <c r="H4023" s="32"/>
      <c r="I4023" s="32"/>
      <c r="J4023" s="32"/>
      <c r="K4023" s="32"/>
      <c r="L4023" s="32"/>
      <c r="M4023" s="32"/>
      <c r="N4023" s="32"/>
    </row>
    <row r="4024" spans="2:14">
      <c r="B4024" s="29"/>
      <c r="C4024" s="33"/>
      <c r="D4024" s="34"/>
      <c r="E4024" s="33"/>
      <c r="F4024" s="32"/>
      <c r="G4024" s="32"/>
      <c r="H4024" s="32"/>
      <c r="I4024" s="32"/>
      <c r="J4024" s="32"/>
      <c r="K4024" s="32"/>
      <c r="L4024" s="32"/>
      <c r="M4024" s="32"/>
      <c r="N4024" s="32"/>
    </row>
    <row r="4025" spans="2:14">
      <c r="B4025" s="29"/>
      <c r="C4025" s="33"/>
      <c r="D4025" s="34"/>
      <c r="E4025" s="33"/>
      <c r="F4025" s="32"/>
      <c r="G4025" s="32"/>
      <c r="H4025" s="32"/>
      <c r="I4025" s="32"/>
      <c r="J4025" s="32"/>
      <c r="K4025" s="32"/>
      <c r="L4025" s="32"/>
      <c r="M4025" s="32"/>
      <c r="N4025" s="32"/>
    </row>
    <row r="4026" spans="2:14">
      <c r="B4026" s="29"/>
      <c r="C4026" s="33"/>
      <c r="D4026" s="34"/>
      <c r="E4026" s="33"/>
      <c r="F4026" s="32"/>
      <c r="G4026" s="32"/>
      <c r="H4026" s="32"/>
      <c r="I4026" s="32"/>
      <c r="J4026" s="32"/>
      <c r="K4026" s="32"/>
      <c r="L4026" s="32"/>
      <c r="M4026" s="32"/>
      <c r="N4026" s="32"/>
    </row>
    <row r="4027" spans="2:14">
      <c r="B4027" s="29"/>
      <c r="C4027" s="33"/>
      <c r="D4027" s="34"/>
      <c r="E4027" s="33"/>
      <c r="F4027" s="32"/>
      <c r="G4027" s="32"/>
      <c r="H4027" s="32"/>
      <c r="I4027" s="32"/>
      <c r="J4027" s="32"/>
      <c r="K4027" s="32"/>
      <c r="L4027" s="32"/>
      <c r="M4027" s="32"/>
      <c r="N4027" s="32"/>
    </row>
    <row r="4028" spans="2:14">
      <c r="B4028" s="29"/>
      <c r="C4028" s="33"/>
      <c r="D4028" s="34"/>
      <c r="E4028" s="33"/>
      <c r="F4028" s="32"/>
      <c r="G4028" s="32"/>
      <c r="H4028" s="32"/>
      <c r="I4028" s="32"/>
      <c r="J4028" s="32"/>
      <c r="K4028" s="32"/>
      <c r="L4028" s="32"/>
      <c r="M4028" s="32"/>
      <c r="N4028" s="32"/>
    </row>
    <row r="4029" spans="2:14">
      <c r="B4029" s="29"/>
      <c r="C4029" s="33"/>
      <c r="D4029" s="34"/>
      <c r="E4029" s="33"/>
      <c r="F4029" s="32"/>
      <c r="G4029" s="32"/>
      <c r="H4029" s="32"/>
      <c r="I4029" s="32"/>
      <c r="J4029" s="32"/>
      <c r="K4029" s="32"/>
      <c r="L4029" s="32"/>
      <c r="M4029" s="32"/>
      <c r="N4029" s="32"/>
    </row>
    <row r="4030" spans="2:14">
      <c r="B4030" s="29"/>
      <c r="C4030" s="33"/>
      <c r="D4030" s="34"/>
      <c r="E4030" s="33"/>
      <c r="F4030" s="32"/>
      <c r="G4030" s="32"/>
      <c r="H4030" s="32"/>
      <c r="I4030" s="32"/>
      <c r="J4030" s="32"/>
      <c r="K4030" s="32"/>
      <c r="L4030" s="32"/>
      <c r="M4030" s="32"/>
      <c r="N4030" s="32"/>
    </row>
    <row r="4031" spans="2:14">
      <c r="B4031" s="29"/>
      <c r="C4031" s="33"/>
      <c r="D4031" s="34"/>
      <c r="E4031" s="33"/>
      <c r="F4031" s="32"/>
      <c r="G4031" s="32"/>
      <c r="H4031" s="32"/>
      <c r="I4031" s="32"/>
      <c r="J4031" s="32"/>
      <c r="K4031" s="32"/>
      <c r="L4031" s="32"/>
      <c r="M4031" s="32"/>
      <c r="N4031" s="32"/>
    </row>
    <row r="4032" spans="2:14">
      <c r="B4032" s="29"/>
      <c r="C4032" s="33"/>
      <c r="D4032" s="34"/>
      <c r="E4032" s="33"/>
      <c r="F4032" s="32"/>
      <c r="G4032" s="32"/>
      <c r="H4032" s="32"/>
      <c r="I4032" s="32"/>
      <c r="J4032" s="32"/>
      <c r="K4032" s="32"/>
      <c r="L4032" s="32"/>
      <c r="M4032" s="32"/>
      <c r="N4032" s="32"/>
    </row>
    <row r="4033" spans="2:14">
      <c r="B4033" s="29"/>
      <c r="C4033" s="33"/>
      <c r="D4033" s="34"/>
      <c r="E4033" s="33"/>
      <c r="F4033" s="32"/>
      <c r="G4033" s="32"/>
      <c r="H4033" s="32"/>
      <c r="I4033" s="32"/>
      <c r="J4033" s="32"/>
      <c r="K4033" s="32"/>
      <c r="L4033" s="32"/>
      <c r="M4033" s="32"/>
      <c r="N4033" s="32"/>
    </row>
    <row r="4034" spans="2:14">
      <c r="B4034" s="29"/>
      <c r="C4034" s="33"/>
      <c r="D4034" s="34"/>
      <c r="E4034" s="33"/>
      <c r="F4034" s="32"/>
      <c r="G4034" s="32"/>
      <c r="H4034" s="32"/>
      <c r="I4034" s="32"/>
      <c r="J4034" s="32"/>
      <c r="K4034" s="32"/>
      <c r="L4034" s="32"/>
      <c r="M4034" s="32"/>
      <c r="N4034" s="32"/>
    </row>
    <row r="4035" spans="2:14">
      <c r="B4035" s="29"/>
      <c r="C4035" s="33"/>
      <c r="D4035" s="34"/>
      <c r="E4035" s="33"/>
      <c r="F4035" s="32"/>
      <c r="G4035" s="32"/>
      <c r="H4035" s="32"/>
      <c r="I4035" s="32"/>
      <c r="J4035" s="32"/>
      <c r="K4035" s="32"/>
      <c r="L4035" s="32"/>
      <c r="M4035" s="32"/>
      <c r="N4035" s="32"/>
    </row>
    <row r="4036" spans="2:14">
      <c r="B4036" s="29"/>
      <c r="C4036" s="33"/>
      <c r="D4036" s="34"/>
      <c r="E4036" s="33"/>
      <c r="F4036" s="32"/>
      <c r="G4036" s="32"/>
      <c r="H4036" s="32"/>
      <c r="I4036" s="32"/>
      <c r="J4036" s="32"/>
      <c r="K4036" s="32"/>
      <c r="L4036" s="32"/>
      <c r="M4036" s="32"/>
      <c r="N4036" s="32"/>
    </row>
    <row r="4037" spans="2:14">
      <c r="B4037" s="29"/>
      <c r="C4037" s="33"/>
      <c r="D4037" s="34"/>
      <c r="E4037" s="33"/>
      <c r="F4037" s="32"/>
      <c r="G4037" s="32"/>
      <c r="H4037" s="32"/>
      <c r="I4037" s="32"/>
      <c r="J4037" s="32"/>
      <c r="K4037" s="32"/>
      <c r="L4037" s="32"/>
      <c r="M4037" s="32"/>
      <c r="N4037" s="32"/>
    </row>
    <row r="4038" spans="2:14">
      <c r="B4038" s="29"/>
      <c r="C4038" s="33"/>
      <c r="D4038" s="34"/>
      <c r="E4038" s="33"/>
      <c r="F4038" s="32"/>
      <c r="G4038" s="32"/>
      <c r="H4038" s="32"/>
      <c r="I4038" s="32"/>
      <c r="J4038" s="32"/>
      <c r="K4038" s="32"/>
      <c r="L4038" s="32"/>
      <c r="M4038" s="32"/>
      <c r="N4038" s="32"/>
    </row>
    <row r="4039" spans="2:14">
      <c r="B4039" s="29"/>
      <c r="C4039" s="33"/>
      <c r="D4039" s="34"/>
      <c r="E4039" s="33"/>
      <c r="F4039" s="32"/>
      <c r="G4039" s="32"/>
      <c r="H4039" s="32"/>
      <c r="I4039" s="32"/>
      <c r="J4039" s="32"/>
      <c r="K4039" s="32"/>
      <c r="L4039" s="32"/>
      <c r="M4039" s="32"/>
      <c r="N4039" s="32"/>
    </row>
    <row r="4040" spans="2:14">
      <c r="B4040" s="29"/>
      <c r="C4040" s="33"/>
      <c r="D4040" s="34"/>
      <c r="E4040" s="33"/>
      <c r="F4040" s="32"/>
      <c r="G4040" s="32"/>
      <c r="H4040" s="32"/>
      <c r="I4040" s="32"/>
      <c r="J4040" s="32"/>
      <c r="K4040" s="32"/>
      <c r="L4040" s="32"/>
      <c r="M4040" s="32"/>
      <c r="N4040" s="32"/>
    </row>
    <row r="4041" spans="2:14">
      <c r="B4041" s="29"/>
      <c r="C4041" s="33"/>
      <c r="D4041" s="34"/>
      <c r="E4041" s="33"/>
      <c r="F4041" s="32"/>
      <c r="G4041" s="32"/>
      <c r="H4041" s="32"/>
      <c r="I4041" s="32"/>
      <c r="J4041" s="32"/>
      <c r="K4041" s="32"/>
      <c r="L4041" s="32"/>
      <c r="M4041" s="32"/>
      <c r="N4041" s="32"/>
    </row>
    <row r="4042" spans="2:14">
      <c r="B4042" s="29"/>
      <c r="C4042" s="33"/>
      <c r="D4042" s="34"/>
      <c r="E4042" s="33"/>
      <c r="F4042" s="32"/>
      <c r="G4042" s="32"/>
      <c r="H4042" s="32"/>
      <c r="I4042" s="32"/>
      <c r="J4042" s="32"/>
      <c r="K4042" s="32"/>
      <c r="L4042" s="32"/>
      <c r="M4042" s="32"/>
      <c r="N4042" s="32"/>
    </row>
    <row r="4043" spans="2:14">
      <c r="B4043" s="29"/>
      <c r="C4043" s="33"/>
      <c r="D4043" s="34"/>
      <c r="E4043" s="33"/>
      <c r="F4043" s="32"/>
      <c r="G4043" s="32"/>
      <c r="H4043" s="32"/>
      <c r="I4043" s="32"/>
      <c r="J4043" s="32"/>
      <c r="K4043" s="32"/>
      <c r="L4043" s="32"/>
      <c r="M4043" s="32"/>
      <c r="N4043" s="32"/>
    </row>
    <row r="4044" spans="2:14">
      <c r="B4044" s="29"/>
      <c r="C4044" s="33"/>
      <c r="D4044" s="34"/>
      <c r="E4044" s="33"/>
      <c r="F4044" s="32"/>
      <c r="G4044" s="32"/>
      <c r="H4044" s="32"/>
      <c r="I4044" s="32"/>
      <c r="J4044" s="32"/>
      <c r="K4044" s="32"/>
      <c r="L4044" s="32"/>
      <c r="M4044" s="32"/>
      <c r="N4044" s="32"/>
    </row>
    <row r="4045" spans="2:14">
      <c r="B4045" s="29"/>
      <c r="C4045" s="33"/>
      <c r="D4045" s="34"/>
      <c r="E4045" s="33"/>
      <c r="F4045" s="32"/>
      <c r="G4045" s="32"/>
      <c r="H4045" s="32"/>
      <c r="I4045" s="32"/>
      <c r="J4045" s="32"/>
      <c r="K4045" s="32"/>
      <c r="L4045" s="32"/>
      <c r="M4045" s="32"/>
      <c r="N4045" s="32"/>
    </row>
    <row r="4046" spans="2:14">
      <c r="B4046" s="29"/>
      <c r="C4046" s="33"/>
      <c r="D4046" s="34"/>
      <c r="E4046" s="33"/>
      <c r="F4046" s="32"/>
      <c r="G4046" s="32"/>
      <c r="H4046" s="32"/>
      <c r="I4046" s="32"/>
      <c r="J4046" s="32"/>
      <c r="K4046" s="32"/>
      <c r="L4046" s="32"/>
      <c r="M4046" s="32"/>
      <c r="N4046" s="32"/>
    </row>
    <row r="4047" spans="2:14">
      <c r="B4047" s="29"/>
      <c r="C4047" s="33"/>
      <c r="D4047" s="34"/>
      <c r="E4047" s="33"/>
      <c r="F4047" s="32"/>
      <c r="G4047" s="32"/>
      <c r="H4047" s="32"/>
      <c r="I4047" s="32"/>
      <c r="J4047" s="32"/>
      <c r="K4047" s="32"/>
      <c r="L4047" s="32"/>
      <c r="M4047" s="32"/>
      <c r="N4047" s="32"/>
    </row>
    <row r="4048" spans="2:14">
      <c r="B4048" s="29"/>
      <c r="C4048" s="33"/>
      <c r="D4048" s="34"/>
      <c r="E4048" s="33"/>
      <c r="F4048" s="32"/>
      <c r="G4048" s="32"/>
      <c r="H4048" s="32"/>
      <c r="I4048" s="32"/>
      <c r="J4048" s="32"/>
      <c r="K4048" s="32"/>
      <c r="L4048" s="32"/>
      <c r="M4048" s="32"/>
      <c r="N4048" s="32"/>
    </row>
    <row r="4049" spans="2:14">
      <c r="B4049" s="29"/>
      <c r="C4049" s="33"/>
      <c r="D4049" s="34"/>
      <c r="E4049" s="33"/>
      <c r="F4049" s="32"/>
      <c r="G4049" s="32"/>
      <c r="H4049" s="32"/>
      <c r="I4049" s="32"/>
      <c r="J4049" s="32"/>
      <c r="K4049" s="32"/>
      <c r="L4049" s="32"/>
      <c r="M4049" s="32"/>
      <c r="N4049" s="32"/>
    </row>
    <row r="4050" spans="2:14">
      <c r="B4050" s="29"/>
      <c r="C4050" s="33"/>
      <c r="D4050" s="34"/>
      <c r="E4050" s="33"/>
      <c r="F4050" s="32"/>
      <c r="G4050" s="32"/>
      <c r="H4050" s="32"/>
      <c r="I4050" s="32"/>
      <c r="J4050" s="32"/>
      <c r="K4050" s="32"/>
      <c r="L4050" s="32"/>
      <c r="M4050" s="32"/>
      <c r="N4050" s="32"/>
    </row>
    <row r="4051" spans="2:14">
      <c r="B4051" s="29"/>
      <c r="C4051" s="33"/>
      <c r="D4051" s="34"/>
      <c r="E4051" s="33"/>
      <c r="F4051" s="32"/>
      <c r="G4051" s="32"/>
      <c r="H4051" s="32"/>
      <c r="I4051" s="32"/>
      <c r="J4051" s="32"/>
      <c r="K4051" s="32"/>
      <c r="L4051" s="32"/>
      <c r="M4051" s="32"/>
      <c r="N4051" s="32"/>
    </row>
    <row r="4052" spans="2:14">
      <c r="B4052" s="29"/>
      <c r="C4052" s="33"/>
      <c r="D4052" s="34"/>
      <c r="E4052" s="33"/>
      <c r="F4052" s="32"/>
      <c r="G4052" s="32"/>
      <c r="H4052" s="32"/>
      <c r="I4052" s="32"/>
      <c r="J4052" s="32"/>
      <c r="K4052" s="32"/>
      <c r="L4052" s="32"/>
      <c r="M4052" s="32"/>
      <c r="N4052" s="32"/>
    </row>
    <row r="4053" spans="2:14">
      <c r="B4053" s="29"/>
      <c r="C4053" s="33"/>
      <c r="D4053" s="34"/>
      <c r="E4053" s="33"/>
      <c r="F4053" s="32"/>
      <c r="G4053" s="32"/>
      <c r="H4053" s="32"/>
      <c r="I4053" s="32"/>
      <c r="J4053" s="32"/>
      <c r="K4053" s="32"/>
      <c r="L4053" s="32"/>
      <c r="M4053" s="32"/>
      <c r="N4053" s="32"/>
    </row>
    <row r="4054" spans="2:14">
      <c r="B4054" s="29"/>
      <c r="C4054" s="33"/>
      <c r="D4054" s="34"/>
      <c r="E4054" s="33"/>
      <c r="F4054" s="32"/>
      <c r="G4054" s="32"/>
      <c r="H4054" s="32"/>
      <c r="I4054" s="32"/>
      <c r="J4054" s="32"/>
      <c r="K4054" s="32"/>
      <c r="L4054" s="32"/>
      <c r="M4054" s="32"/>
      <c r="N4054" s="32"/>
    </row>
    <row r="4055" spans="2:14">
      <c r="B4055" s="29"/>
      <c r="C4055" s="33"/>
      <c r="D4055" s="34"/>
      <c r="E4055" s="33"/>
      <c r="F4055" s="32"/>
      <c r="G4055" s="32"/>
      <c r="H4055" s="32"/>
      <c r="I4055" s="32"/>
      <c r="J4055" s="32"/>
      <c r="K4055" s="32"/>
      <c r="L4055" s="32"/>
      <c r="M4055" s="32"/>
      <c r="N4055" s="32"/>
    </row>
    <row r="4056" spans="2:14">
      <c r="B4056" s="29"/>
      <c r="C4056" s="33"/>
      <c r="D4056" s="34"/>
      <c r="E4056" s="33"/>
      <c r="F4056" s="32"/>
      <c r="G4056" s="32"/>
      <c r="H4056" s="32"/>
      <c r="I4056" s="32"/>
      <c r="J4056" s="32"/>
      <c r="K4056" s="32"/>
      <c r="L4056" s="32"/>
      <c r="M4056" s="32"/>
      <c r="N4056" s="32"/>
    </row>
    <row r="4057" spans="2:14">
      <c r="B4057" s="29"/>
      <c r="C4057" s="33"/>
      <c r="D4057" s="34"/>
      <c r="E4057" s="33"/>
      <c r="F4057" s="32"/>
      <c r="G4057" s="32"/>
      <c r="H4057" s="32"/>
      <c r="I4057" s="32"/>
      <c r="J4057" s="32"/>
      <c r="K4057" s="32"/>
      <c r="L4057" s="32"/>
      <c r="M4057" s="32"/>
      <c r="N4057" s="32"/>
    </row>
    <row r="4058" spans="2:14">
      <c r="B4058" s="29"/>
      <c r="C4058" s="33"/>
      <c r="D4058" s="34"/>
      <c r="E4058" s="33"/>
      <c r="F4058" s="32"/>
      <c r="G4058" s="32"/>
      <c r="H4058" s="32"/>
      <c r="I4058" s="32"/>
      <c r="J4058" s="32"/>
      <c r="K4058" s="32"/>
      <c r="L4058" s="32"/>
      <c r="M4058" s="32"/>
      <c r="N4058" s="32"/>
    </row>
    <row r="4059" spans="2:14">
      <c r="B4059" s="29"/>
      <c r="C4059" s="33"/>
      <c r="D4059" s="34"/>
      <c r="E4059" s="33"/>
      <c r="F4059" s="32"/>
      <c r="G4059" s="32"/>
      <c r="H4059" s="32"/>
      <c r="I4059" s="32"/>
      <c r="J4059" s="32"/>
      <c r="K4059" s="32"/>
      <c r="L4059" s="32"/>
      <c r="M4059" s="32"/>
      <c r="N4059" s="32"/>
    </row>
    <row r="4060" spans="2:14">
      <c r="B4060" s="29"/>
      <c r="C4060" s="33"/>
      <c r="D4060" s="34"/>
      <c r="E4060" s="33"/>
      <c r="F4060" s="32"/>
      <c r="G4060" s="32"/>
      <c r="H4060" s="32"/>
      <c r="I4060" s="32"/>
      <c r="J4060" s="32"/>
      <c r="K4060" s="32"/>
      <c r="L4060" s="32"/>
      <c r="M4060" s="32"/>
      <c r="N4060" s="32"/>
    </row>
    <row r="4061" spans="2:14">
      <c r="B4061" s="29"/>
      <c r="C4061" s="33"/>
      <c r="D4061" s="34"/>
      <c r="E4061" s="33"/>
      <c r="F4061" s="32"/>
      <c r="G4061" s="32"/>
      <c r="H4061" s="32"/>
      <c r="I4061" s="32"/>
      <c r="J4061" s="32"/>
      <c r="K4061" s="32"/>
      <c r="L4061" s="32"/>
      <c r="M4061" s="32"/>
      <c r="N4061" s="32"/>
    </row>
    <row r="4062" spans="2:14">
      <c r="B4062" s="29"/>
      <c r="C4062" s="33"/>
      <c r="D4062" s="34"/>
      <c r="E4062" s="33"/>
      <c r="F4062" s="32"/>
      <c r="G4062" s="32"/>
      <c r="H4062" s="32"/>
      <c r="I4062" s="32"/>
      <c r="J4062" s="32"/>
      <c r="K4062" s="32"/>
      <c r="L4062" s="32"/>
      <c r="M4062" s="32"/>
      <c r="N4062" s="32"/>
    </row>
    <row r="4063" spans="2:14">
      <c r="B4063" s="29"/>
      <c r="C4063" s="33"/>
      <c r="D4063" s="34"/>
      <c r="E4063" s="33"/>
      <c r="F4063" s="32"/>
      <c r="G4063" s="32"/>
      <c r="H4063" s="32"/>
      <c r="I4063" s="32"/>
      <c r="J4063" s="32"/>
      <c r="K4063" s="32"/>
      <c r="L4063" s="32"/>
      <c r="M4063" s="32"/>
      <c r="N4063" s="32"/>
    </row>
    <row r="4064" spans="2:14">
      <c r="B4064" s="29"/>
      <c r="C4064" s="33"/>
      <c r="D4064" s="34"/>
      <c r="E4064" s="33"/>
      <c r="F4064" s="32"/>
      <c r="G4064" s="32"/>
      <c r="H4064" s="32"/>
      <c r="I4064" s="32"/>
      <c r="J4064" s="32"/>
      <c r="K4064" s="32"/>
      <c r="L4064" s="32"/>
      <c r="M4064" s="32"/>
      <c r="N4064" s="32"/>
    </row>
    <row r="4065" spans="2:14">
      <c r="B4065" s="29"/>
      <c r="C4065" s="33"/>
      <c r="D4065" s="34"/>
      <c r="E4065" s="33"/>
      <c r="F4065" s="32"/>
      <c r="G4065" s="32"/>
      <c r="H4065" s="32"/>
      <c r="I4065" s="32"/>
      <c r="J4065" s="32"/>
      <c r="K4065" s="32"/>
      <c r="L4065" s="32"/>
      <c r="M4065" s="32"/>
      <c r="N4065" s="32"/>
    </row>
    <row r="4066" spans="2:14">
      <c r="B4066" s="29"/>
      <c r="C4066" s="33"/>
      <c r="D4066" s="34"/>
      <c r="E4066" s="33"/>
      <c r="F4066" s="32"/>
      <c r="G4066" s="32"/>
      <c r="H4066" s="32"/>
      <c r="I4066" s="32"/>
      <c r="J4066" s="32"/>
      <c r="K4066" s="32"/>
      <c r="L4066" s="32"/>
      <c r="M4066" s="32"/>
      <c r="N4066" s="32"/>
    </row>
    <row r="4067" spans="2:14">
      <c r="B4067" s="29"/>
      <c r="C4067" s="33"/>
      <c r="D4067" s="34"/>
      <c r="E4067" s="33"/>
      <c r="F4067" s="32"/>
      <c r="G4067" s="32"/>
      <c r="H4067" s="32"/>
      <c r="I4067" s="32"/>
      <c r="J4067" s="32"/>
      <c r="K4067" s="32"/>
      <c r="L4067" s="32"/>
      <c r="M4067" s="32"/>
      <c r="N4067" s="32"/>
    </row>
    <row r="4068" spans="2:14">
      <c r="B4068" s="29"/>
      <c r="C4068" s="33"/>
      <c r="D4068" s="34"/>
      <c r="E4068" s="33"/>
      <c r="F4068" s="32"/>
      <c r="G4068" s="32"/>
      <c r="H4068" s="32"/>
      <c r="I4068" s="32"/>
      <c r="J4068" s="32"/>
      <c r="K4068" s="32"/>
      <c r="L4068" s="32"/>
      <c r="M4068" s="32"/>
      <c r="N4068" s="32"/>
    </row>
    <row r="4069" spans="2:14">
      <c r="B4069" s="29"/>
      <c r="C4069" s="33"/>
      <c r="D4069" s="34"/>
      <c r="E4069" s="33"/>
      <c r="F4069" s="32"/>
      <c r="G4069" s="32"/>
      <c r="H4069" s="32"/>
      <c r="I4069" s="32"/>
      <c r="J4069" s="32"/>
      <c r="K4069" s="32"/>
      <c r="L4069" s="32"/>
      <c r="M4069" s="32"/>
      <c r="N4069" s="32"/>
    </row>
    <row r="4070" spans="2:14">
      <c r="B4070" s="29"/>
      <c r="C4070" s="33"/>
      <c r="D4070" s="34"/>
      <c r="E4070" s="33"/>
      <c r="F4070" s="32"/>
      <c r="G4070" s="32"/>
      <c r="H4070" s="32"/>
      <c r="I4070" s="32"/>
      <c r="J4070" s="32"/>
      <c r="K4070" s="32"/>
      <c r="L4070" s="32"/>
      <c r="M4070" s="32"/>
      <c r="N4070" s="32"/>
    </row>
    <row r="4071" spans="2:14">
      <c r="B4071" s="29"/>
      <c r="C4071" s="33"/>
      <c r="D4071" s="34"/>
      <c r="E4071" s="33"/>
      <c r="F4071" s="32"/>
      <c r="G4071" s="32"/>
      <c r="H4071" s="32"/>
      <c r="I4071" s="32"/>
      <c r="J4071" s="32"/>
      <c r="K4071" s="32"/>
      <c r="L4071" s="32"/>
      <c r="M4071" s="32"/>
      <c r="N4071" s="32"/>
    </row>
    <row r="4072" spans="2:14">
      <c r="B4072" s="29"/>
      <c r="C4072" s="33"/>
      <c r="D4072" s="34"/>
      <c r="E4072" s="33"/>
      <c r="F4072" s="32"/>
      <c r="G4072" s="32"/>
      <c r="H4072" s="32"/>
      <c r="I4072" s="32"/>
      <c r="J4072" s="32"/>
      <c r="K4072" s="32"/>
      <c r="L4072" s="32"/>
      <c r="M4072" s="32"/>
      <c r="N4072" s="32"/>
    </row>
    <row r="4073" spans="2:14">
      <c r="B4073" s="29"/>
      <c r="C4073" s="33"/>
      <c r="D4073" s="34"/>
      <c r="E4073" s="33"/>
      <c r="F4073" s="32"/>
      <c r="G4073" s="32"/>
      <c r="H4073" s="32"/>
      <c r="I4073" s="32"/>
      <c r="J4073" s="32"/>
      <c r="K4073" s="32"/>
      <c r="L4073" s="32"/>
      <c r="M4073" s="32"/>
      <c r="N4073" s="32"/>
    </row>
    <row r="4074" spans="2:14">
      <c r="B4074" s="29"/>
      <c r="C4074" s="33"/>
      <c r="D4074" s="34"/>
      <c r="E4074" s="33"/>
      <c r="F4074" s="32"/>
      <c r="G4074" s="32"/>
      <c r="H4074" s="32"/>
      <c r="I4074" s="32"/>
      <c r="J4074" s="32"/>
      <c r="K4074" s="32"/>
      <c r="L4074" s="32"/>
      <c r="M4074" s="32"/>
      <c r="N4074" s="32"/>
    </row>
    <row r="4075" spans="2:14">
      <c r="B4075" s="29"/>
      <c r="C4075" s="33"/>
      <c r="D4075" s="34"/>
      <c r="E4075" s="33"/>
      <c r="F4075" s="32"/>
      <c r="G4075" s="32"/>
      <c r="H4075" s="32"/>
      <c r="I4075" s="32"/>
      <c r="J4075" s="32"/>
      <c r="K4075" s="32"/>
      <c r="L4075" s="32"/>
      <c r="M4075" s="32"/>
      <c r="N4075" s="32"/>
    </row>
    <row r="4076" spans="2:14">
      <c r="B4076" s="29"/>
      <c r="C4076" s="33"/>
      <c r="D4076" s="34"/>
      <c r="E4076" s="33"/>
      <c r="F4076" s="32"/>
      <c r="G4076" s="32"/>
      <c r="H4076" s="32"/>
      <c r="I4076" s="32"/>
      <c r="J4076" s="32"/>
      <c r="K4076" s="32"/>
      <c r="L4076" s="32"/>
      <c r="M4076" s="32"/>
      <c r="N4076" s="32"/>
    </row>
    <row r="4077" spans="2:14">
      <c r="B4077" s="29"/>
      <c r="C4077" s="33"/>
      <c r="D4077" s="34"/>
      <c r="E4077" s="33"/>
      <c r="F4077" s="32"/>
      <c r="G4077" s="32"/>
      <c r="H4077" s="32"/>
      <c r="I4077" s="32"/>
      <c r="J4077" s="32"/>
      <c r="K4077" s="32"/>
      <c r="L4077" s="32"/>
      <c r="M4077" s="32"/>
      <c r="N4077" s="32"/>
    </row>
    <row r="4078" spans="2:14">
      <c r="B4078" s="29"/>
      <c r="C4078" s="33"/>
      <c r="D4078" s="34"/>
      <c r="E4078" s="33"/>
      <c r="F4078" s="32"/>
      <c r="G4078" s="32"/>
      <c r="H4078" s="32"/>
      <c r="I4078" s="32"/>
      <c r="J4078" s="32"/>
      <c r="K4078" s="32"/>
      <c r="L4078" s="32"/>
      <c r="M4078" s="32"/>
      <c r="N4078" s="32"/>
    </row>
    <row r="4079" spans="2:14">
      <c r="B4079" s="29"/>
      <c r="C4079" s="33"/>
      <c r="D4079" s="34"/>
      <c r="E4079" s="33"/>
      <c r="F4079" s="32"/>
      <c r="G4079" s="32"/>
      <c r="H4079" s="32"/>
      <c r="I4079" s="32"/>
      <c r="J4079" s="32"/>
      <c r="K4079" s="32"/>
      <c r="L4079" s="32"/>
      <c r="M4079" s="32"/>
      <c r="N4079" s="32"/>
    </row>
    <row r="4080" spans="2:14">
      <c r="B4080" s="29"/>
      <c r="C4080" s="33"/>
      <c r="D4080" s="34"/>
      <c r="E4080" s="33"/>
      <c r="F4080" s="32"/>
      <c r="G4080" s="32"/>
      <c r="H4080" s="32"/>
      <c r="I4080" s="32"/>
      <c r="J4080" s="32"/>
      <c r="K4080" s="32"/>
      <c r="L4080" s="32"/>
      <c r="M4080" s="32"/>
      <c r="N4080" s="32"/>
    </row>
    <row r="4081" spans="2:14">
      <c r="B4081" s="29"/>
      <c r="C4081" s="33"/>
      <c r="D4081" s="34"/>
      <c r="E4081" s="33"/>
      <c r="F4081" s="32"/>
      <c r="G4081" s="32"/>
      <c r="H4081" s="32"/>
      <c r="I4081" s="32"/>
      <c r="J4081" s="32"/>
      <c r="K4081" s="32"/>
      <c r="L4081" s="32"/>
      <c r="M4081" s="32"/>
      <c r="N4081" s="32"/>
    </row>
    <row r="4082" spans="2:14">
      <c r="B4082" s="29"/>
      <c r="C4082" s="33"/>
      <c r="D4082" s="34"/>
      <c r="E4082" s="33"/>
      <c r="F4082" s="32"/>
      <c r="G4082" s="32"/>
      <c r="H4082" s="32"/>
      <c r="I4082" s="32"/>
      <c r="J4082" s="32"/>
      <c r="K4082" s="32"/>
      <c r="L4082" s="32"/>
      <c r="M4082" s="32"/>
      <c r="N4082" s="32"/>
    </row>
    <row r="4083" spans="2:14">
      <c r="B4083" s="29"/>
      <c r="C4083" s="33"/>
      <c r="D4083" s="34"/>
      <c r="E4083" s="33"/>
      <c r="F4083" s="32"/>
      <c r="G4083" s="32"/>
      <c r="H4083" s="32"/>
      <c r="I4083" s="32"/>
      <c r="J4083" s="32"/>
      <c r="K4083" s="32"/>
      <c r="L4083" s="32"/>
      <c r="M4083" s="32"/>
      <c r="N4083" s="32"/>
    </row>
    <row r="4084" spans="2:14">
      <c r="B4084" s="29"/>
      <c r="C4084" s="33"/>
      <c r="D4084" s="34"/>
      <c r="E4084" s="33"/>
      <c r="F4084" s="32"/>
      <c r="G4084" s="32"/>
      <c r="H4084" s="32"/>
      <c r="I4084" s="32"/>
      <c r="J4084" s="32"/>
      <c r="K4084" s="32"/>
      <c r="L4084" s="32"/>
      <c r="M4084" s="32"/>
      <c r="N4084" s="32"/>
    </row>
    <row r="4085" spans="2:14">
      <c r="B4085" s="29"/>
      <c r="C4085" s="33"/>
      <c r="D4085" s="34"/>
      <c r="E4085" s="33"/>
      <c r="F4085" s="32"/>
      <c r="G4085" s="32"/>
      <c r="H4085" s="32"/>
      <c r="I4085" s="32"/>
      <c r="J4085" s="32"/>
      <c r="K4085" s="32"/>
      <c r="L4085" s="32"/>
      <c r="M4085" s="32"/>
      <c r="N4085" s="32"/>
    </row>
    <row r="4086" spans="2:14">
      <c r="B4086" s="29"/>
      <c r="C4086" s="33"/>
      <c r="D4086" s="34"/>
      <c r="E4086" s="33"/>
      <c r="F4086" s="32"/>
      <c r="G4086" s="32"/>
      <c r="H4086" s="32"/>
      <c r="I4086" s="32"/>
      <c r="J4086" s="32"/>
      <c r="K4086" s="32"/>
      <c r="L4086" s="32"/>
      <c r="M4086" s="32"/>
      <c r="N4086" s="32"/>
    </row>
    <row r="4087" spans="2:14">
      <c r="B4087" s="29"/>
      <c r="C4087" s="33"/>
      <c r="D4087" s="34"/>
      <c r="E4087" s="33"/>
      <c r="F4087" s="32"/>
      <c r="G4087" s="32"/>
      <c r="H4087" s="32"/>
      <c r="I4087" s="32"/>
      <c r="J4087" s="32"/>
      <c r="K4087" s="32"/>
      <c r="L4087" s="32"/>
      <c r="M4087" s="32"/>
      <c r="N4087" s="32"/>
    </row>
    <row r="4088" spans="2:14">
      <c r="B4088" s="29"/>
      <c r="C4088" s="33"/>
      <c r="D4088" s="34"/>
      <c r="E4088" s="33"/>
      <c r="F4088" s="32"/>
      <c r="G4088" s="32"/>
      <c r="H4088" s="32"/>
      <c r="I4088" s="32"/>
      <c r="J4088" s="32"/>
      <c r="K4088" s="32"/>
      <c r="L4088" s="32"/>
      <c r="M4088" s="32"/>
      <c r="N4088" s="32"/>
    </row>
    <row r="4089" spans="2:14">
      <c r="B4089" s="29"/>
      <c r="C4089" s="33"/>
      <c r="D4089" s="34"/>
      <c r="E4089" s="33"/>
      <c r="F4089" s="32"/>
      <c r="G4089" s="32"/>
      <c r="H4089" s="32"/>
      <c r="I4089" s="32"/>
      <c r="J4089" s="32"/>
      <c r="K4089" s="32"/>
      <c r="L4089" s="32"/>
      <c r="M4089" s="32"/>
      <c r="N4089" s="32"/>
    </row>
    <row r="4090" spans="2:14">
      <c r="B4090" s="29"/>
      <c r="C4090" s="33"/>
      <c r="D4090" s="34"/>
      <c r="E4090" s="33"/>
      <c r="F4090" s="32"/>
      <c r="G4090" s="32"/>
      <c r="H4090" s="32"/>
      <c r="I4090" s="32"/>
      <c r="J4090" s="32"/>
      <c r="K4090" s="32"/>
      <c r="L4090" s="32"/>
      <c r="M4090" s="32"/>
      <c r="N4090" s="32"/>
    </row>
    <row r="4091" spans="2:14">
      <c r="B4091" s="29"/>
      <c r="C4091" s="33"/>
      <c r="D4091" s="34"/>
      <c r="E4091" s="33"/>
      <c r="F4091" s="32"/>
      <c r="G4091" s="32"/>
      <c r="H4091" s="32"/>
      <c r="I4091" s="32"/>
      <c r="J4091" s="32"/>
      <c r="K4091" s="32"/>
      <c r="L4091" s="32"/>
      <c r="M4091" s="32"/>
      <c r="N4091" s="32"/>
    </row>
    <row r="4092" spans="2:14">
      <c r="B4092" s="29"/>
      <c r="C4092" s="33"/>
      <c r="D4092" s="34"/>
      <c r="E4092" s="33"/>
      <c r="F4092" s="32"/>
      <c r="G4092" s="32"/>
      <c r="H4092" s="32"/>
      <c r="I4092" s="32"/>
      <c r="J4092" s="32"/>
      <c r="K4092" s="32"/>
      <c r="L4092" s="32"/>
      <c r="M4092" s="32"/>
      <c r="N4092" s="32"/>
    </row>
    <row r="4093" spans="2:14">
      <c r="B4093" s="29"/>
      <c r="C4093" s="33"/>
      <c r="D4093" s="34"/>
      <c r="E4093" s="33"/>
      <c r="F4093" s="32"/>
      <c r="G4093" s="32"/>
      <c r="H4093" s="32"/>
      <c r="I4093" s="32"/>
      <c r="J4093" s="32"/>
      <c r="K4093" s="32"/>
      <c r="L4093" s="32"/>
      <c r="M4093" s="32"/>
      <c r="N4093" s="32"/>
    </row>
    <row r="4094" spans="2:14">
      <c r="B4094" s="29"/>
      <c r="C4094" s="33"/>
      <c r="D4094" s="34"/>
      <c r="E4094" s="33"/>
      <c r="F4094" s="32"/>
      <c r="G4094" s="32"/>
      <c r="H4094" s="32"/>
      <c r="I4094" s="32"/>
      <c r="J4094" s="32"/>
      <c r="K4094" s="32"/>
      <c r="L4094" s="32"/>
      <c r="M4094" s="32"/>
      <c r="N4094" s="32"/>
    </row>
    <row r="4095" spans="2:14">
      <c r="B4095" s="29"/>
      <c r="C4095" s="33"/>
      <c r="D4095" s="34"/>
      <c r="E4095" s="33"/>
      <c r="F4095" s="32"/>
      <c r="G4095" s="32"/>
      <c r="H4095" s="32"/>
      <c r="I4095" s="32"/>
      <c r="J4095" s="32"/>
      <c r="K4095" s="32"/>
      <c r="L4095" s="32"/>
      <c r="M4095" s="32"/>
      <c r="N4095" s="32"/>
    </row>
    <row r="4096" spans="2:14">
      <c r="B4096" s="29"/>
      <c r="C4096" s="33"/>
      <c r="D4096" s="34"/>
      <c r="E4096" s="33"/>
      <c r="F4096" s="32"/>
      <c r="G4096" s="32"/>
      <c r="H4096" s="32"/>
      <c r="I4096" s="32"/>
      <c r="J4096" s="32"/>
      <c r="K4096" s="32"/>
      <c r="L4096" s="32"/>
      <c r="M4096" s="32"/>
      <c r="N4096" s="32"/>
    </row>
    <row r="4097" spans="2:14">
      <c r="B4097" s="29"/>
      <c r="C4097" s="33"/>
      <c r="D4097" s="34"/>
      <c r="E4097" s="33"/>
      <c r="F4097" s="32"/>
      <c r="G4097" s="32"/>
      <c r="H4097" s="32"/>
      <c r="I4097" s="32"/>
      <c r="J4097" s="32"/>
      <c r="K4097" s="32"/>
      <c r="L4097" s="32"/>
      <c r="M4097" s="32"/>
      <c r="N4097" s="32"/>
    </row>
    <row r="4098" spans="2:14">
      <c r="B4098" s="29"/>
      <c r="C4098" s="33"/>
      <c r="D4098" s="34"/>
      <c r="E4098" s="33"/>
      <c r="F4098" s="32"/>
      <c r="G4098" s="32"/>
      <c r="H4098" s="32"/>
      <c r="I4098" s="32"/>
      <c r="J4098" s="32"/>
      <c r="K4098" s="32"/>
      <c r="L4098" s="32"/>
      <c r="M4098" s="32"/>
      <c r="N4098" s="32"/>
    </row>
    <row r="4099" spans="2:14">
      <c r="B4099" s="29"/>
      <c r="C4099" s="33"/>
      <c r="D4099" s="34"/>
      <c r="E4099" s="33"/>
      <c r="F4099" s="32"/>
      <c r="G4099" s="32"/>
      <c r="H4099" s="32"/>
      <c r="I4099" s="32"/>
      <c r="J4099" s="32"/>
      <c r="K4099" s="32"/>
      <c r="L4099" s="32"/>
      <c r="M4099" s="32"/>
      <c r="N4099" s="32"/>
    </row>
    <row r="4100" spans="2:14">
      <c r="B4100" s="29"/>
      <c r="C4100" s="33"/>
      <c r="D4100" s="34"/>
      <c r="E4100" s="33"/>
      <c r="F4100" s="32"/>
      <c r="G4100" s="32"/>
      <c r="H4100" s="32"/>
      <c r="I4100" s="32"/>
      <c r="J4100" s="32"/>
      <c r="K4100" s="32"/>
      <c r="L4100" s="32"/>
      <c r="M4100" s="32"/>
      <c r="N4100" s="32"/>
    </row>
    <row r="4101" spans="2:14">
      <c r="B4101" s="29"/>
      <c r="C4101" s="33"/>
      <c r="D4101" s="34"/>
      <c r="E4101" s="33"/>
      <c r="F4101" s="32"/>
      <c r="G4101" s="32"/>
      <c r="H4101" s="32"/>
      <c r="I4101" s="32"/>
      <c r="J4101" s="32"/>
      <c r="K4101" s="32"/>
      <c r="L4101" s="32"/>
      <c r="M4101" s="32"/>
      <c r="N4101" s="32"/>
    </row>
    <row r="4102" spans="2:14">
      <c r="B4102" s="29"/>
      <c r="C4102" s="33"/>
      <c r="D4102" s="34"/>
      <c r="E4102" s="33"/>
      <c r="F4102" s="32"/>
      <c r="G4102" s="32"/>
      <c r="H4102" s="32"/>
      <c r="I4102" s="32"/>
      <c r="J4102" s="32"/>
      <c r="K4102" s="32"/>
      <c r="L4102" s="32"/>
      <c r="M4102" s="32"/>
      <c r="N4102" s="32"/>
    </row>
    <row r="4103" spans="2:14">
      <c r="B4103" s="29"/>
      <c r="C4103" s="33"/>
      <c r="D4103" s="34"/>
      <c r="E4103" s="33"/>
      <c r="F4103" s="32"/>
      <c r="G4103" s="32"/>
      <c r="H4103" s="32"/>
      <c r="I4103" s="32"/>
      <c r="J4103" s="32"/>
      <c r="K4103" s="32"/>
      <c r="L4103" s="32"/>
      <c r="M4103" s="32"/>
      <c r="N4103" s="32"/>
    </row>
    <row r="4104" spans="2:14">
      <c r="B4104" s="29"/>
      <c r="C4104" s="33"/>
      <c r="D4104" s="34"/>
      <c r="E4104" s="33"/>
      <c r="F4104" s="32"/>
      <c r="G4104" s="32"/>
      <c r="H4104" s="32"/>
      <c r="I4104" s="32"/>
      <c r="J4104" s="32"/>
      <c r="K4104" s="32"/>
      <c r="L4104" s="32"/>
      <c r="M4104" s="32"/>
      <c r="N4104" s="32"/>
    </row>
    <row r="4105" spans="2:14">
      <c r="B4105" s="29"/>
      <c r="C4105" s="33"/>
      <c r="D4105" s="34"/>
      <c r="E4105" s="33"/>
      <c r="F4105" s="32"/>
      <c r="G4105" s="32"/>
      <c r="H4105" s="32"/>
      <c r="I4105" s="32"/>
      <c r="J4105" s="32"/>
      <c r="K4105" s="32"/>
      <c r="L4105" s="32"/>
      <c r="M4105" s="32"/>
      <c r="N4105" s="32"/>
    </row>
    <row r="4106" spans="2:14">
      <c r="B4106" s="29"/>
      <c r="C4106" s="33"/>
      <c r="D4106" s="34"/>
      <c r="E4106" s="33"/>
      <c r="F4106" s="32"/>
      <c r="G4106" s="32"/>
      <c r="H4106" s="32"/>
      <c r="I4106" s="32"/>
      <c r="J4106" s="32"/>
      <c r="K4106" s="32"/>
      <c r="L4106" s="32"/>
      <c r="M4106" s="32"/>
      <c r="N4106" s="32"/>
    </row>
    <row r="4107" spans="2:14">
      <c r="B4107" s="29"/>
      <c r="C4107" s="33"/>
      <c r="D4107" s="34"/>
      <c r="E4107" s="33"/>
      <c r="F4107" s="32"/>
      <c r="G4107" s="32"/>
      <c r="H4107" s="32"/>
      <c r="I4107" s="32"/>
      <c r="J4107" s="32"/>
      <c r="K4107" s="32"/>
      <c r="L4107" s="32"/>
      <c r="M4107" s="32"/>
      <c r="N4107" s="32"/>
    </row>
    <row r="4108" spans="2:14">
      <c r="B4108" s="29"/>
      <c r="C4108" s="33"/>
      <c r="D4108" s="34"/>
      <c r="E4108" s="33"/>
      <c r="F4108" s="32"/>
      <c r="G4108" s="32"/>
      <c r="H4108" s="32"/>
      <c r="I4108" s="32"/>
      <c r="J4108" s="32"/>
      <c r="K4108" s="32"/>
      <c r="L4108" s="32"/>
      <c r="M4108" s="32"/>
      <c r="N4108" s="32"/>
    </row>
    <row r="4109" spans="2:14">
      <c r="B4109" s="29"/>
      <c r="C4109" s="33"/>
      <c r="D4109" s="34"/>
      <c r="E4109" s="33"/>
      <c r="F4109" s="32"/>
      <c r="G4109" s="32"/>
      <c r="H4109" s="32"/>
      <c r="I4109" s="32"/>
      <c r="J4109" s="32"/>
      <c r="K4109" s="32"/>
      <c r="L4109" s="32"/>
      <c r="M4109" s="32"/>
      <c r="N4109" s="32"/>
    </row>
    <row r="4110" spans="2:14">
      <c r="B4110" s="29"/>
      <c r="C4110" s="33"/>
      <c r="D4110" s="34"/>
      <c r="E4110" s="33"/>
      <c r="F4110" s="32"/>
      <c r="G4110" s="32"/>
      <c r="H4110" s="32"/>
      <c r="I4110" s="32"/>
      <c r="J4110" s="32"/>
      <c r="K4110" s="32"/>
      <c r="L4110" s="32"/>
      <c r="M4110" s="32"/>
      <c r="N4110" s="32"/>
    </row>
    <row r="4111" spans="2:14">
      <c r="B4111" s="29"/>
      <c r="C4111" s="33"/>
      <c r="D4111" s="34"/>
      <c r="E4111" s="33"/>
      <c r="F4111" s="32"/>
      <c r="G4111" s="32"/>
      <c r="H4111" s="32"/>
      <c r="I4111" s="32"/>
      <c r="J4111" s="32"/>
      <c r="K4111" s="32"/>
      <c r="L4111" s="32"/>
      <c r="M4111" s="32"/>
      <c r="N4111" s="32"/>
    </row>
    <row r="4112" spans="2:14">
      <c r="B4112" s="29"/>
      <c r="C4112" s="33"/>
      <c r="D4112" s="34"/>
      <c r="E4112" s="33"/>
      <c r="F4112" s="32"/>
      <c r="G4112" s="32"/>
      <c r="H4112" s="32"/>
      <c r="I4112" s="32"/>
      <c r="J4112" s="32"/>
      <c r="K4112" s="32"/>
      <c r="L4112" s="32"/>
      <c r="M4112" s="32"/>
      <c r="N4112" s="32"/>
    </row>
    <row r="4113" spans="2:14">
      <c r="B4113" s="29"/>
      <c r="C4113" s="33"/>
      <c r="D4113" s="34"/>
      <c r="E4113" s="33"/>
      <c r="F4113" s="32"/>
      <c r="G4113" s="32"/>
      <c r="H4113" s="32"/>
      <c r="I4113" s="32"/>
      <c r="J4113" s="32"/>
      <c r="K4113" s="32"/>
      <c r="L4113" s="32"/>
      <c r="M4113" s="32"/>
      <c r="N4113" s="32"/>
    </row>
    <row r="4114" spans="2:14">
      <c r="B4114" s="29"/>
      <c r="C4114" s="33"/>
      <c r="D4114" s="34"/>
      <c r="E4114" s="33"/>
      <c r="F4114" s="32"/>
      <c r="G4114" s="32"/>
      <c r="H4114" s="32"/>
      <c r="I4114" s="32"/>
      <c r="J4114" s="32"/>
      <c r="K4114" s="32"/>
      <c r="L4114" s="32"/>
      <c r="M4114" s="32"/>
      <c r="N4114" s="32"/>
    </row>
    <row r="4115" spans="2:14">
      <c r="B4115" s="29"/>
      <c r="C4115" s="33"/>
      <c r="D4115" s="34"/>
      <c r="E4115" s="33"/>
      <c r="F4115" s="32"/>
      <c r="G4115" s="32"/>
      <c r="H4115" s="32"/>
      <c r="I4115" s="32"/>
      <c r="J4115" s="32"/>
      <c r="K4115" s="32"/>
      <c r="L4115" s="32"/>
      <c r="M4115" s="32"/>
      <c r="N4115" s="32"/>
    </row>
    <row r="4116" spans="2:14">
      <c r="B4116" s="29"/>
      <c r="C4116" s="33"/>
      <c r="D4116" s="34"/>
      <c r="E4116" s="33"/>
      <c r="F4116" s="32"/>
      <c r="G4116" s="32"/>
      <c r="H4116" s="32"/>
      <c r="I4116" s="32"/>
      <c r="J4116" s="32"/>
      <c r="K4116" s="32"/>
      <c r="L4116" s="32"/>
      <c r="M4116" s="32"/>
      <c r="N4116" s="32"/>
    </row>
    <row r="4117" spans="2:14">
      <c r="B4117" s="29"/>
      <c r="C4117" s="33"/>
      <c r="D4117" s="34"/>
      <c r="E4117" s="33"/>
      <c r="F4117" s="32"/>
      <c r="G4117" s="32"/>
      <c r="H4117" s="32"/>
      <c r="I4117" s="32"/>
      <c r="J4117" s="32"/>
      <c r="K4117" s="32"/>
      <c r="L4117" s="32"/>
      <c r="M4117" s="32"/>
      <c r="N4117" s="32"/>
    </row>
    <row r="4118" spans="2:14">
      <c r="B4118" s="29"/>
      <c r="C4118" s="33"/>
      <c r="D4118" s="34"/>
      <c r="E4118" s="33"/>
      <c r="F4118" s="32"/>
      <c r="G4118" s="32"/>
      <c r="H4118" s="32"/>
      <c r="I4118" s="32"/>
      <c r="J4118" s="32"/>
      <c r="K4118" s="32"/>
      <c r="L4118" s="32"/>
      <c r="M4118" s="32"/>
      <c r="N4118" s="32"/>
    </row>
    <row r="4119" spans="2:14">
      <c r="B4119" s="29"/>
      <c r="C4119" s="33"/>
      <c r="D4119" s="34"/>
      <c r="E4119" s="33"/>
      <c r="F4119" s="32"/>
      <c r="G4119" s="32"/>
      <c r="H4119" s="32"/>
      <c r="I4119" s="32"/>
      <c r="J4119" s="32"/>
      <c r="K4119" s="32"/>
      <c r="L4119" s="32"/>
      <c r="M4119" s="32"/>
      <c r="N4119" s="32"/>
    </row>
    <row r="4120" spans="2:14">
      <c r="B4120" s="29"/>
      <c r="C4120" s="33"/>
      <c r="D4120" s="34"/>
      <c r="E4120" s="33"/>
      <c r="F4120" s="32"/>
      <c r="G4120" s="32"/>
      <c r="H4120" s="32"/>
      <c r="I4120" s="32"/>
      <c r="J4120" s="32"/>
      <c r="K4120" s="32"/>
      <c r="L4120" s="32"/>
      <c r="M4120" s="32"/>
      <c r="N4120" s="32"/>
    </row>
    <row r="4121" spans="2:14">
      <c r="B4121" s="29"/>
      <c r="C4121" s="33"/>
      <c r="D4121" s="34"/>
      <c r="E4121" s="33"/>
      <c r="F4121" s="32"/>
      <c r="G4121" s="32"/>
      <c r="H4121" s="32"/>
      <c r="I4121" s="32"/>
      <c r="J4121" s="32"/>
      <c r="K4121" s="32"/>
      <c r="L4121" s="32"/>
      <c r="M4121" s="32"/>
      <c r="N4121" s="32"/>
    </row>
    <row r="4122" spans="2:14">
      <c r="B4122" s="29"/>
      <c r="C4122" s="33"/>
      <c r="D4122" s="34"/>
      <c r="E4122" s="33"/>
      <c r="F4122" s="32"/>
      <c r="G4122" s="32"/>
      <c r="H4122" s="32"/>
      <c r="I4122" s="32"/>
      <c r="J4122" s="32"/>
      <c r="K4122" s="32"/>
      <c r="L4122" s="32"/>
      <c r="M4122" s="32"/>
      <c r="N4122" s="32"/>
    </row>
    <row r="4123" spans="2:14">
      <c r="B4123" s="29"/>
      <c r="C4123" s="33"/>
      <c r="D4123" s="34"/>
      <c r="E4123" s="33"/>
      <c r="F4123" s="32"/>
      <c r="G4123" s="32"/>
      <c r="H4123" s="32"/>
      <c r="I4123" s="32"/>
      <c r="J4123" s="32"/>
      <c r="K4123" s="32"/>
      <c r="L4123" s="32"/>
      <c r="M4123" s="32"/>
      <c r="N4123" s="32"/>
    </row>
    <row r="4124" spans="2:14">
      <c r="B4124" s="29"/>
      <c r="C4124" s="33"/>
      <c r="D4124" s="34"/>
      <c r="E4124" s="33"/>
      <c r="F4124" s="32"/>
      <c r="G4124" s="32"/>
      <c r="H4124" s="32"/>
      <c r="I4124" s="32"/>
      <c r="J4124" s="32"/>
      <c r="K4124" s="32"/>
      <c r="L4124" s="32"/>
      <c r="M4124" s="32"/>
      <c r="N4124" s="32"/>
    </row>
    <row r="4125" spans="2:14">
      <c r="B4125" s="29"/>
      <c r="C4125" s="33"/>
      <c r="D4125" s="34"/>
      <c r="E4125" s="33"/>
      <c r="F4125" s="32"/>
      <c r="G4125" s="32"/>
      <c r="H4125" s="32"/>
      <c r="I4125" s="32"/>
      <c r="J4125" s="32"/>
      <c r="K4125" s="32"/>
      <c r="L4125" s="32"/>
      <c r="M4125" s="32"/>
      <c r="N4125" s="32"/>
    </row>
    <row r="4126" spans="2:14">
      <c r="B4126" s="29"/>
      <c r="C4126" s="33"/>
      <c r="D4126" s="34"/>
      <c r="E4126" s="33"/>
      <c r="F4126" s="32"/>
      <c r="G4126" s="32"/>
      <c r="H4126" s="32"/>
      <c r="I4126" s="32"/>
      <c r="J4126" s="32"/>
      <c r="K4126" s="32"/>
      <c r="L4126" s="32"/>
      <c r="M4126" s="32"/>
      <c r="N4126" s="32"/>
    </row>
    <row r="4127" spans="2:14">
      <c r="B4127" s="29"/>
      <c r="C4127" s="33"/>
      <c r="D4127" s="34"/>
      <c r="E4127" s="33"/>
      <c r="F4127" s="32"/>
      <c r="G4127" s="32"/>
      <c r="H4127" s="32"/>
      <c r="I4127" s="32"/>
      <c r="J4127" s="32"/>
      <c r="K4127" s="32"/>
      <c r="L4127" s="32"/>
      <c r="M4127" s="32"/>
      <c r="N4127" s="32"/>
    </row>
    <row r="4128" spans="2:14">
      <c r="B4128" s="29"/>
      <c r="C4128" s="33"/>
      <c r="D4128" s="34"/>
      <c r="E4128" s="33"/>
      <c r="F4128" s="32"/>
      <c r="G4128" s="32"/>
      <c r="H4128" s="32"/>
      <c r="I4128" s="32"/>
      <c r="J4128" s="32"/>
      <c r="K4128" s="32"/>
      <c r="L4128" s="32"/>
      <c r="M4128" s="32"/>
      <c r="N4128" s="32"/>
    </row>
    <row r="4129" spans="2:14">
      <c r="B4129" s="29"/>
      <c r="C4129" s="33"/>
      <c r="D4129" s="34"/>
      <c r="E4129" s="33"/>
      <c r="F4129" s="32"/>
      <c r="G4129" s="32"/>
      <c r="H4129" s="32"/>
      <c r="I4129" s="32"/>
      <c r="J4129" s="32"/>
      <c r="K4129" s="32"/>
      <c r="L4129" s="32"/>
      <c r="M4129" s="32"/>
      <c r="N4129" s="32"/>
    </row>
    <row r="4130" spans="2:14">
      <c r="B4130" s="29"/>
      <c r="C4130" s="33"/>
      <c r="D4130" s="34"/>
      <c r="E4130" s="33"/>
      <c r="F4130" s="32"/>
      <c r="G4130" s="32"/>
      <c r="H4130" s="32"/>
      <c r="I4130" s="32"/>
      <c r="J4130" s="32"/>
      <c r="K4130" s="32"/>
      <c r="L4130" s="32"/>
      <c r="M4130" s="32"/>
      <c r="N4130" s="32"/>
    </row>
    <row r="4131" spans="2:14">
      <c r="B4131" s="29"/>
      <c r="C4131" s="33"/>
      <c r="D4131" s="34"/>
      <c r="E4131" s="33"/>
      <c r="F4131" s="32"/>
      <c r="G4131" s="32"/>
      <c r="H4131" s="32"/>
      <c r="I4131" s="32"/>
      <c r="J4131" s="32"/>
      <c r="K4131" s="32"/>
      <c r="L4131" s="32"/>
      <c r="M4131" s="32"/>
      <c r="N4131" s="32"/>
    </row>
    <row r="4132" spans="2:14">
      <c r="B4132" s="29"/>
      <c r="C4132" s="33"/>
      <c r="D4132" s="34"/>
      <c r="E4132" s="33"/>
      <c r="F4132" s="32"/>
      <c r="G4132" s="32"/>
      <c r="H4132" s="32"/>
      <c r="I4132" s="32"/>
      <c r="J4132" s="32"/>
      <c r="K4132" s="32"/>
      <c r="L4132" s="32"/>
      <c r="M4132" s="32"/>
      <c r="N4132" s="32"/>
    </row>
    <row r="4133" spans="2:14">
      <c r="B4133" s="29"/>
      <c r="C4133" s="33"/>
      <c r="D4133" s="34"/>
      <c r="E4133" s="33"/>
      <c r="F4133" s="32"/>
      <c r="G4133" s="32"/>
      <c r="H4133" s="32"/>
      <c r="I4133" s="32"/>
      <c r="J4133" s="32"/>
      <c r="K4133" s="32"/>
      <c r="L4133" s="32"/>
      <c r="M4133" s="32"/>
      <c r="N4133" s="32"/>
    </row>
    <row r="4134" spans="2:14">
      <c r="B4134" s="29"/>
      <c r="C4134" s="33"/>
      <c r="D4134" s="34"/>
      <c r="E4134" s="33"/>
      <c r="F4134" s="32"/>
      <c r="G4134" s="32"/>
      <c r="H4134" s="32"/>
      <c r="I4134" s="32"/>
      <c r="J4134" s="32"/>
      <c r="K4134" s="32"/>
      <c r="L4134" s="32"/>
      <c r="M4134" s="32"/>
      <c r="N4134" s="32"/>
    </row>
    <row r="4135" spans="2:14">
      <c r="B4135" s="29"/>
      <c r="C4135" s="33"/>
      <c r="D4135" s="34"/>
      <c r="E4135" s="33"/>
      <c r="F4135" s="32"/>
      <c r="G4135" s="32"/>
      <c r="H4135" s="32"/>
      <c r="I4135" s="32"/>
      <c r="J4135" s="32"/>
      <c r="K4135" s="32"/>
      <c r="L4135" s="32"/>
      <c r="M4135" s="32"/>
      <c r="N4135" s="32"/>
    </row>
    <row r="4136" spans="2:14">
      <c r="B4136" s="29"/>
      <c r="C4136" s="33"/>
      <c r="D4136" s="34"/>
      <c r="E4136" s="33"/>
      <c r="F4136" s="32"/>
      <c r="G4136" s="32"/>
      <c r="H4136" s="32"/>
      <c r="I4136" s="32"/>
      <c r="J4136" s="32"/>
      <c r="K4136" s="32"/>
      <c r="L4136" s="32"/>
      <c r="M4136" s="32"/>
      <c r="N4136" s="32"/>
    </row>
    <row r="4137" spans="2:14">
      <c r="B4137" s="29"/>
      <c r="C4137" s="33"/>
      <c r="D4137" s="34"/>
      <c r="E4137" s="33"/>
      <c r="F4137" s="32"/>
      <c r="G4137" s="32"/>
      <c r="H4137" s="32"/>
      <c r="I4137" s="32"/>
      <c r="J4137" s="32"/>
      <c r="K4137" s="32"/>
      <c r="L4137" s="32"/>
      <c r="M4137" s="32"/>
      <c r="N4137" s="32"/>
    </row>
    <row r="4138" spans="2:14">
      <c r="B4138" s="29"/>
      <c r="C4138" s="33"/>
      <c r="D4138" s="34"/>
      <c r="E4138" s="33"/>
      <c r="F4138" s="32"/>
      <c r="G4138" s="32"/>
      <c r="H4138" s="32"/>
      <c r="I4138" s="32"/>
      <c r="J4138" s="32"/>
      <c r="K4138" s="32"/>
      <c r="L4138" s="32"/>
      <c r="M4138" s="32"/>
      <c r="N4138" s="32"/>
    </row>
    <row r="4139" spans="2:14">
      <c r="B4139" s="29"/>
      <c r="C4139" s="33"/>
      <c r="D4139" s="34"/>
      <c r="E4139" s="33"/>
      <c r="F4139" s="32"/>
      <c r="G4139" s="32"/>
      <c r="H4139" s="32"/>
      <c r="I4139" s="32"/>
      <c r="J4139" s="32"/>
      <c r="K4139" s="32"/>
      <c r="L4139" s="32"/>
      <c r="M4139" s="32"/>
      <c r="N4139" s="32"/>
    </row>
    <row r="4140" spans="2:14">
      <c r="B4140" s="29"/>
      <c r="C4140" s="33"/>
      <c r="D4140" s="34"/>
      <c r="E4140" s="33"/>
      <c r="F4140" s="32"/>
      <c r="G4140" s="32"/>
      <c r="H4140" s="32"/>
      <c r="I4140" s="32"/>
      <c r="J4140" s="32"/>
      <c r="K4140" s="32"/>
      <c r="L4140" s="32"/>
      <c r="M4140" s="32"/>
      <c r="N4140" s="32"/>
    </row>
    <row r="4141" spans="2:14">
      <c r="B4141" s="29"/>
      <c r="C4141" s="33"/>
      <c r="D4141" s="34"/>
      <c r="E4141" s="33"/>
      <c r="F4141" s="32"/>
      <c r="G4141" s="32"/>
      <c r="H4141" s="32"/>
      <c r="I4141" s="32"/>
      <c r="J4141" s="32"/>
      <c r="K4141" s="32"/>
      <c r="L4141" s="32"/>
      <c r="M4141" s="32"/>
      <c r="N4141" s="32"/>
    </row>
    <row r="4142" spans="2:14">
      <c r="B4142" s="29"/>
      <c r="C4142" s="33"/>
      <c r="D4142" s="34"/>
      <c r="E4142" s="33"/>
      <c r="F4142" s="32"/>
      <c r="G4142" s="32"/>
      <c r="H4142" s="32"/>
      <c r="I4142" s="32"/>
      <c r="J4142" s="32"/>
      <c r="K4142" s="32"/>
      <c r="L4142" s="32"/>
      <c r="M4142" s="32"/>
      <c r="N4142" s="32"/>
    </row>
    <row r="4143" spans="2:14">
      <c r="B4143" s="29"/>
      <c r="C4143" s="33"/>
      <c r="D4143" s="34"/>
      <c r="E4143" s="33"/>
      <c r="F4143" s="32"/>
      <c r="G4143" s="32"/>
      <c r="H4143" s="32"/>
      <c r="I4143" s="32"/>
      <c r="J4143" s="32"/>
      <c r="K4143" s="32"/>
      <c r="L4143" s="32"/>
      <c r="M4143" s="32"/>
      <c r="N4143" s="32"/>
    </row>
    <row r="4144" spans="2:14">
      <c r="B4144" s="29"/>
      <c r="C4144" s="33"/>
      <c r="D4144" s="34"/>
      <c r="E4144" s="33"/>
      <c r="F4144" s="32"/>
      <c r="G4144" s="32"/>
      <c r="H4144" s="32"/>
      <c r="I4144" s="32"/>
      <c r="J4144" s="32"/>
      <c r="K4144" s="32"/>
      <c r="L4144" s="32"/>
      <c r="M4144" s="32"/>
      <c r="N4144" s="32"/>
    </row>
    <row r="4145" spans="2:14">
      <c r="B4145" s="29"/>
      <c r="C4145" s="33"/>
      <c r="D4145" s="34"/>
      <c r="E4145" s="33"/>
      <c r="F4145" s="32"/>
      <c r="G4145" s="32"/>
      <c r="H4145" s="32"/>
      <c r="I4145" s="32"/>
      <c r="J4145" s="32"/>
      <c r="K4145" s="32"/>
      <c r="L4145" s="32"/>
      <c r="M4145" s="32"/>
      <c r="N4145" s="32"/>
    </row>
    <row r="4146" spans="2:14">
      <c r="B4146" s="29"/>
      <c r="C4146" s="33"/>
      <c r="D4146" s="34"/>
      <c r="E4146" s="33"/>
      <c r="F4146" s="32"/>
      <c r="G4146" s="32"/>
      <c r="H4146" s="32"/>
      <c r="I4146" s="32"/>
      <c r="J4146" s="32"/>
      <c r="K4146" s="32"/>
      <c r="L4146" s="32"/>
      <c r="M4146" s="32"/>
      <c r="N4146" s="32"/>
    </row>
    <row r="4147" spans="2:14">
      <c r="B4147" s="29"/>
      <c r="C4147" s="33"/>
      <c r="D4147" s="34"/>
      <c r="E4147" s="33"/>
      <c r="F4147" s="32"/>
      <c r="G4147" s="32"/>
      <c r="H4147" s="32"/>
      <c r="I4147" s="32"/>
      <c r="J4147" s="32"/>
      <c r="K4147" s="32"/>
      <c r="L4147" s="32"/>
      <c r="M4147" s="32"/>
      <c r="N4147" s="32"/>
    </row>
    <row r="4148" spans="2:14">
      <c r="B4148" s="29"/>
      <c r="C4148" s="33"/>
      <c r="D4148" s="34"/>
      <c r="E4148" s="33"/>
      <c r="F4148" s="32"/>
      <c r="G4148" s="32"/>
      <c r="H4148" s="32"/>
      <c r="I4148" s="32"/>
      <c r="J4148" s="32"/>
      <c r="K4148" s="32"/>
      <c r="L4148" s="32"/>
      <c r="M4148" s="32"/>
      <c r="N4148" s="32"/>
    </row>
    <row r="4149" spans="2:14">
      <c r="B4149" s="29"/>
      <c r="C4149" s="33"/>
      <c r="D4149" s="34"/>
      <c r="E4149" s="33"/>
      <c r="F4149" s="32"/>
      <c r="G4149" s="32"/>
      <c r="H4149" s="32"/>
      <c r="I4149" s="32"/>
      <c r="J4149" s="32"/>
      <c r="K4149" s="32"/>
      <c r="L4149" s="32"/>
      <c r="M4149" s="32"/>
      <c r="N4149" s="32"/>
    </row>
    <row r="4150" spans="2:14">
      <c r="B4150" s="29"/>
      <c r="C4150" s="33"/>
      <c r="D4150" s="34"/>
      <c r="E4150" s="33"/>
      <c r="F4150" s="32"/>
      <c r="G4150" s="32"/>
      <c r="H4150" s="32"/>
      <c r="I4150" s="32"/>
      <c r="J4150" s="32"/>
      <c r="K4150" s="32"/>
      <c r="L4150" s="32"/>
      <c r="M4150" s="32"/>
      <c r="N4150" s="32"/>
    </row>
    <row r="4151" spans="2:14">
      <c r="B4151" s="29"/>
      <c r="C4151" s="33"/>
      <c r="D4151" s="34"/>
      <c r="E4151" s="33"/>
      <c r="F4151" s="32"/>
      <c r="G4151" s="32"/>
      <c r="H4151" s="32"/>
      <c r="I4151" s="32"/>
      <c r="J4151" s="32"/>
      <c r="K4151" s="32"/>
      <c r="L4151" s="32"/>
      <c r="M4151" s="32"/>
      <c r="N4151" s="32"/>
    </row>
    <row r="4152" spans="2:14">
      <c r="B4152" s="29"/>
      <c r="C4152" s="33"/>
      <c r="D4152" s="34"/>
      <c r="E4152" s="33"/>
      <c r="F4152" s="32"/>
      <c r="G4152" s="32"/>
      <c r="H4152" s="32"/>
      <c r="I4152" s="32"/>
      <c r="J4152" s="32"/>
      <c r="K4152" s="32"/>
      <c r="L4152" s="32"/>
      <c r="M4152" s="32"/>
      <c r="N4152" s="32"/>
    </row>
    <row r="4153" spans="2:14">
      <c r="B4153" s="29"/>
      <c r="C4153" s="33"/>
      <c r="D4153" s="34"/>
      <c r="E4153" s="33"/>
      <c r="F4153" s="32"/>
      <c r="G4153" s="32"/>
      <c r="H4153" s="32"/>
      <c r="I4153" s="32"/>
      <c r="J4153" s="32"/>
      <c r="K4153" s="32"/>
      <c r="L4153" s="32"/>
      <c r="M4153" s="32"/>
      <c r="N4153" s="32"/>
    </row>
    <row r="4154" spans="2:14">
      <c r="B4154" s="29"/>
      <c r="C4154" s="33"/>
      <c r="D4154" s="34"/>
      <c r="E4154" s="33"/>
      <c r="F4154" s="32"/>
      <c r="G4154" s="32"/>
      <c r="H4154" s="32"/>
      <c r="I4154" s="32"/>
      <c r="J4154" s="32"/>
      <c r="K4154" s="32"/>
      <c r="L4154" s="32"/>
      <c r="M4154" s="32"/>
      <c r="N4154" s="32"/>
    </row>
    <row r="4155" spans="2:14">
      <c r="B4155" s="29"/>
      <c r="C4155" s="33"/>
      <c r="D4155" s="34"/>
      <c r="E4155" s="33"/>
      <c r="F4155" s="32"/>
      <c r="G4155" s="32"/>
      <c r="H4155" s="32"/>
      <c r="I4155" s="32"/>
      <c r="J4155" s="32"/>
      <c r="K4155" s="32"/>
      <c r="L4155" s="32"/>
      <c r="M4155" s="32"/>
      <c r="N4155" s="32"/>
    </row>
    <row r="4156" spans="2:14">
      <c r="B4156" s="29"/>
      <c r="C4156" s="33"/>
      <c r="D4156" s="34"/>
      <c r="E4156" s="33"/>
      <c r="F4156" s="32"/>
      <c r="G4156" s="32"/>
      <c r="H4156" s="32"/>
      <c r="I4156" s="32"/>
      <c r="J4156" s="32"/>
      <c r="K4156" s="32"/>
      <c r="L4156" s="32"/>
      <c r="M4156" s="32"/>
      <c r="N4156" s="32"/>
    </row>
    <row r="4157" spans="2:14">
      <c r="B4157" s="29"/>
      <c r="C4157" s="33"/>
      <c r="D4157" s="34"/>
      <c r="E4157" s="33"/>
      <c r="F4157" s="32"/>
      <c r="G4157" s="32"/>
      <c r="H4157" s="32"/>
      <c r="I4157" s="32"/>
      <c r="J4157" s="32"/>
      <c r="K4157" s="32"/>
      <c r="L4157" s="32"/>
      <c r="M4157" s="32"/>
      <c r="N4157" s="32"/>
    </row>
    <row r="4158" spans="2:14">
      <c r="B4158" s="29"/>
      <c r="C4158" s="33"/>
      <c r="D4158" s="34"/>
      <c r="E4158" s="33"/>
      <c r="F4158" s="32"/>
      <c r="G4158" s="32"/>
      <c r="H4158" s="32"/>
      <c r="I4158" s="32"/>
      <c r="J4158" s="32"/>
      <c r="K4158" s="32"/>
      <c r="L4158" s="32"/>
      <c r="M4158" s="32"/>
      <c r="N4158" s="32"/>
    </row>
    <row r="4159" spans="2:14">
      <c r="B4159" s="29"/>
      <c r="C4159" s="33"/>
      <c r="D4159" s="34"/>
      <c r="E4159" s="33"/>
      <c r="F4159" s="32"/>
      <c r="G4159" s="32"/>
      <c r="H4159" s="32"/>
      <c r="I4159" s="32"/>
      <c r="J4159" s="32"/>
      <c r="K4159" s="32"/>
      <c r="L4159" s="32"/>
      <c r="M4159" s="32"/>
      <c r="N4159" s="32"/>
    </row>
    <row r="4160" spans="2:14">
      <c r="B4160" s="29"/>
      <c r="C4160" s="33"/>
      <c r="D4160" s="34"/>
      <c r="E4160" s="33"/>
      <c r="F4160" s="32"/>
      <c r="G4160" s="32"/>
      <c r="H4160" s="32"/>
      <c r="I4160" s="32"/>
      <c r="J4160" s="32"/>
      <c r="K4160" s="32"/>
      <c r="L4160" s="32"/>
      <c r="M4160" s="32"/>
      <c r="N4160" s="32"/>
    </row>
    <row r="4161" spans="2:14">
      <c r="B4161" s="29"/>
      <c r="C4161" s="33"/>
      <c r="D4161" s="34"/>
      <c r="E4161" s="33"/>
      <c r="F4161" s="32"/>
      <c r="G4161" s="32"/>
      <c r="H4161" s="32"/>
      <c r="I4161" s="32"/>
      <c r="J4161" s="32"/>
      <c r="K4161" s="32"/>
      <c r="L4161" s="32"/>
      <c r="M4161" s="32"/>
      <c r="N4161" s="32"/>
    </row>
    <row r="4162" spans="2:14">
      <c r="B4162" s="29"/>
      <c r="C4162" s="33"/>
      <c r="D4162" s="34"/>
      <c r="E4162" s="33"/>
      <c r="F4162" s="32"/>
      <c r="G4162" s="32"/>
      <c r="H4162" s="32"/>
      <c r="I4162" s="32"/>
      <c r="J4162" s="32"/>
      <c r="K4162" s="32"/>
      <c r="L4162" s="32"/>
      <c r="M4162" s="32"/>
      <c r="N4162" s="32"/>
    </row>
    <row r="4163" spans="2:14">
      <c r="B4163" s="29"/>
      <c r="C4163" s="33"/>
      <c r="D4163" s="34"/>
      <c r="E4163" s="33"/>
      <c r="F4163" s="32"/>
      <c r="G4163" s="32"/>
      <c r="H4163" s="32"/>
      <c r="I4163" s="32"/>
      <c r="J4163" s="32"/>
      <c r="K4163" s="32"/>
      <c r="L4163" s="32"/>
      <c r="M4163" s="32"/>
      <c r="N4163" s="32"/>
    </row>
    <row r="4164" spans="2:14">
      <c r="B4164" s="29"/>
      <c r="C4164" s="33"/>
      <c r="D4164" s="34"/>
      <c r="E4164" s="33"/>
      <c r="F4164" s="32"/>
      <c r="G4164" s="32"/>
      <c r="H4164" s="32"/>
      <c r="I4164" s="32"/>
      <c r="J4164" s="32"/>
      <c r="K4164" s="32"/>
      <c r="L4164" s="32"/>
      <c r="M4164" s="32"/>
      <c r="N4164" s="32"/>
    </row>
    <row r="4165" spans="2:14">
      <c r="B4165" s="29"/>
      <c r="C4165" s="33"/>
      <c r="D4165" s="34"/>
      <c r="E4165" s="33"/>
      <c r="F4165" s="32"/>
      <c r="G4165" s="32"/>
      <c r="H4165" s="32"/>
      <c r="I4165" s="32"/>
      <c r="J4165" s="32"/>
      <c r="K4165" s="32"/>
      <c r="L4165" s="32"/>
      <c r="M4165" s="32"/>
      <c r="N4165" s="32"/>
    </row>
    <row r="4166" spans="2:14">
      <c r="B4166" s="29"/>
      <c r="C4166" s="33"/>
      <c r="D4166" s="34"/>
      <c r="E4166" s="33"/>
      <c r="F4166" s="32"/>
      <c r="G4166" s="32"/>
      <c r="H4166" s="32"/>
      <c r="I4166" s="32"/>
      <c r="J4166" s="32"/>
      <c r="K4166" s="32"/>
      <c r="L4166" s="32"/>
      <c r="M4166" s="32"/>
      <c r="N4166" s="32"/>
    </row>
    <row r="4167" spans="2:14">
      <c r="B4167" s="29"/>
      <c r="C4167" s="33"/>
      <c r="D4167" s="34"/>
      <c r="E4167" s="33"/>
      <c r="F4167" s="32"/>
      <c r="G4167" s="32"/>
      <c r="H4167" s="32"/>
      <c r="I4167" s="32"/>
      <c r="J4167" s="32"/>
      <c r="K4167" s="32"/>
      <c r="L4167" s="32"/>
      <c r="M4167" s="32"/>
      <c r="N4167" s="32"/>
    </row>
    <row r="4168" spans="2:14">
      <c r="B4168" s="29"/>
      <c r="C4168" s="33"/>
      <c r="D4168" s="34"/>
      <c r="E4168" s="33"/>
      <c r="F4168" s="32"/>
      <c r="G4168" s="32"/>
      <c r="H4168" s="32"/>
      <c r="I4168" s="32"/>
      <c r="J4168" s="32"/>
      <c r="K4168" s="32"/>
      <c r="L4168" s="32"/>
      <c r="M4168" s="32"/>
      <c r="N4168" s="32"/>
    </row>
    <row r="4169" spans="2:14">
      <c r="B4169" s="29"/>
      <c r="C4169" s="33"/>
      <c r="D4169" s="34"/>
      <c r="E4169" s="33"/>
      <c r="F4169" s="32"/>
      <c r="G4169" s="32"/>
      <c r="H4169" s="32"/>
      <c r="I4169" s="32"/>
      <c r="J4169" s="32"/>
      <c r="K4169" s="32"/>
      <c r="L4169" s="32"/>
      <c r="M4169" s="32"/>
      <c r="N4169" s="32"/>
    </row>
    <row r="4170" spans="2:14">
      <c r="B4170" s="29"/>
      <c r="C4170" s="33"/>
      <c r="D4170" s="34"/>
      <c r="E4170" s="33"/>
      <c r="F4170" s="32"/>
      <c r="G4170" s="32"/>
      <c r="H4170" s="32"/>
      <c r="I4170" s="32"/>
      <c r="J4170" s="32"/>
      <c r="K4170" s="32"/>
      <c r="L4170" s="32"/>
      <c r="M4170" s="32"/>
      <c r="N4170" s="32"/>
    </row>
    <row r="4171" spans="2:14">
      <c r="B4171" s="29"/>
      <c r="C4171" s="33"/>
      <c r="D4171" s="34"/>
      <c r="E4171" s="33"/>
      <c r="F4171" s="32"/>
      <c r="G4171" s="32"/>
      <c r="H4171" s="32"/>
      <c r="I4171" s="32"/>
      <c r="J4171" s="32"/>
      <c r="K4171" s="32"/>
      <c r="L4171" s="32"/>
      <c r="M4171" s="32"/>
      <c r="N4171" s="32"/>
    </row>
    <row r="4172" spans="2:14">
      <c r="B4172" s="29"/>
      <c r="C4172" s="33"/>
      <c r="D4172" s="34"/>
      <c r="E4172" s="33"/>
      <c r="F4172" s="32"/>
      <c r="G4172" s="32"/>
      <c r="H4172" s="32"/>
      <c r="I4172" s="32"/>
      <c r="J4172" s="32"/>
      <c r="K4172" s="32"/>
      <c r="L4172" s="32"/>
      <c r="M4172" s="32"/>
      <c r="N4172" s="32"/>
    </row>
    <row r="4173" spans="2:14">
      <c r="B4173" s="29"/>
      <c r="C4173" s="33"/>
      <c r="D4173" s="34"/>
      <c r="E4173" s="33"/>
      <c r="F4173" s="32"/>
      <c r="G4173" s="32"/>
      <c r="H4173" s="32"/>
      <c r="I4173" s="32"/>
      <c r="J4173" s="32"/>
      <c r="K4173" s="32"/>
      <c r="L4173" s="32"/>
      <c r="M4173" s="32"/>
      <c r="N4173" s="32"/>
    </row>
    <row r="4174" spans="2:14">
      <c r="B4174" s="29"/>
      <c r="C4174" s="33"/>
      <c r="D4174" s="34"/>
      <c r="E4174" s="33"/>
      <c r="F4174" s="32"/>
      <c r="G4174" s="32"/>
      <c r="H4174" s="32"/>
      <c r="I4174" s="32"/>
      <c r="J4174" s="32"/>
      <c r="K4174" s="32"/>
      <c r="L4174" s="32"/>
      <c r="M4174" s="32"/>
      <c r="N4174" s="32"/>
    </row>
    <row r="4175" spans="2:14">
      <c r="B4175" s="29"/>
      <c r="C4175" s="33"/>
      <c r="D4175" s="34"/>
      <c r="E4175" s="33"/>
      <c r="F4175" s="32"/>
      <c r="G4175" s="32"/>
      <c r="H4175" s="32"/>
      <c r="I4175" s="32"/>
      <c r="J4175" s="32"/>
      <c r="K4175" s="32"/>
      <c r="L4175" s="32"/>
      <c r="M4175" s="32"/>
      <c r="N4175" s="32"/>
    </row>
    <row r="4176" spans="2:14">
      <c r="B4176" s="29"/>
      <c r="C4176" s="33"/>
      <c r="D4176" s="34"/>
      <c r="E4176" s="33"/>
      <c r="F4176" s="32"/>
      <c r="G4176" s="32"/>
      <c r="H4176" s="32"/>
      <c r="I4176" s="32"/>
      <c r="J4176" s="32"/>
      <c r="K4176" s="32"/>
      <c r="L4176" s="32"/>
      <c r="M4176" s="32"/>
      <c r="N4176" s="32"/>
    </row>
    <row r="4177" spans="2:14">
      <c r="B4177" s="29"/>
      <c r="C4177" s="33"/>
      <c r="D4177" s="34"/>
      <c r="E4177" s="33"/>
      <c r="F4177" s="32"/>
      <c r="G4177" s="32"/>
      <c r="H4177" s="32"/>
      <c r="I4177" s="32"/>
      <c r="J4177" s="32"/>
      <c r="K4177" s="32"/>
      <c r="L4177" s="32"/>
      <c r="M4177" s="32"/>
      <c r="N4177" s="32"/>
    </row>
    <row r="4178" spans="2:14">
      <c r="B4178" s="29"/>
      <c r="C4178" s="33"/>
      <c r="D4178" s="34"/>
      <c r="E4178" s="33"/>
      <c r="F4178" s="32"/>
      <c r="G4178" s="32"/>
      <c r="H4178" s="32"/>
      <c r="I4178" s="32"/>
      <c r="J4178" s="32"/>
      <c r="K4178" s="32"/>
      <c r="L4178" s="32"/>
      <c r="M4178" s="32"/>
      <c r="N4178" s="32"/>
    </row>
    <row r="4179" spans="2:14">
      <c r="B4179" s="29"/>
      <c r="C4179" s="33"/>
      <c r="D4179" s="34"/>
      <c r="E4179" s="33"/>
      <c r="F4179" s="32"/>
      <c r="G4179" s="32"/>
      <c r="H4179" s="32"/>
      <c r="I4179" s="32"/>
      <c r="J4179" s="32"/>
      <c r="K4179" s="32"/>
      <c r="L4179" s="32"/>
      <c r="M4179" s="32"/>
      <c r="N4179" s="32"/>
    </row>
    <row r="4180" spans="2:14">
      <c r="B4180" s="29"/>
      <c r="C4180" s="33"/>
      <c r="D4180" s="34"/>
      <c r="E4180" s="33"/>
      <c r="F4180" s="32"/>
      <c r="G4180" s="32"/>
      <c r="H4180" s="32"/>
      <c r="I4180" s="32"/>
      <c r="J4180" s="32"/>
      <c r="K4180" s="32"/>
      <c r="L4180" s="32"/>
      <c r="M4180" s="32"/>
      <c r="N4180" s="32"/>
    </row>
    <row r="4181" spans="2:14">
      <c r="B4181" s="29"/>
      <c r="C4181" s="33"/>
      <c r="D4181" s="34"/>
      <c r="E4181" s="33"/>
      <c r="F4181" s="32"/>
      <c r="G4181" s="32"/>
      <c r="H4181" s="32"/>
      <c r="I4181" s="32"/>
      <c r="J4181" s="32"/>
      <c r="K4181" s="32"/>
      <c r="L4181" s="32"/>
      <c r="M4181" s="32"/>
      <c r="N4181" s="32"/>
    </row>
    <row r="4182" spans="2:14">
      <c r="B4182" s="29"/>
      <c r="C4182" s="33"/>
      <c r="D4182" s="34"/>
      <c r="E4182" s="33"/>
      <c r="F4182" s="32"/>
      <c r="G4182" s="32"/>
      <c r="H4182" s="32"/>
      <c r="I4182" s="32"/>
      <c r="J4182" s="32"/>
      <c r="K4182" s="32"/>
      <c r="L4182" s="32"/>
      <c r="M4182" s="32"/>
      <c r="N4182" s="32"/>
    </row>
    <row r="4183" spans="2:14">
      <c r="B4183" s="29"/>
      <c r="C4183" s="33"/>
      <c r="D4183" s="34"/>
      <c r="E4183" s="33"/>
      <c r="F4183" s="32"/>
      <c r="G4183" s="32"/>
      <c r="H4183" s="32"/>
      <c r="I4183" s="32"/>
      <c r="J4183" s="32"/>
      <c r="K4183" s="32"/>
      <c r="L4183" s="32"/>
      <c r="M4183" s="32"/>
      <c r="N4183" s="32"/>
    </row>
    <row r="4184" spans="2:14">
      <c r="B4184" s="29"/>
      <c r="C4184" s="33"/>
      <c r="D4184" s="34"/>
      <c r="E4184" s="33"/>
      <c r="F4184" s="32"/>
      <c r="G4184" s="32"/>
      <c r="H4184" s="32"/>
      <c r="I4184" s="32"/>
      <c r="J4184" s="32"/>
      <c r="K4184" s="32"/>
      <c r="L4184" s="32"/>
      <c r="M4184" s="32"/>
      <c r="N4184" s="32"/>
    </row>
    <row r="4185" spans="2:14">
      <c r="B4185" s="29"/>
      <c r="C4185" s="33"/>
      <c r="D4185" s="34"/>
      <c r="E4185" s="33"/>
      <c r="F4185" s="32"/>
      <c r="G4185" s="32"/>
      <c r="H4185" s="32"/>
      <c r="I4185" s="32"/>
      <c r="J4185" s="32"/>
      <c r="K4185" s="32"/>
      <c r="L4185" s="32"/>
      <c r="M4185" s="32"/>
      <c r="N4185" s="32"/>
    </row>
    <row r="4186" spans="2:14">
      <c r="B4186" s="29"/>
      <c r="C4186" s="33"/>
      <c r="D4186" s="34"/>
      <c r="E4186" s="33"/>
      <c r="F4186" s="32"/>
      <c r="G4186" s="32"/>
      <c r="H4186" s="32"/>
      <c r="I4186" s="32"/>
      <c r="J4186" s="32"/>
      <c r="K4186" s="32"/>
      <c r="L4186" s="32"/>
      <c r="M4186" s="32"/>
      <c r="N4186" s="32"/>
    </row>
    <row r="4187" spans="2:14">
      <c r="B4187" s="29"/>
      <c r="C4187" s="33"/>
      <c r="D4187" s="34"/>
      <c r="E4187" s="33"/>
      <c r="F4187" s="32"/>
      <c r="G4187" s="32"/>
      <c r="H4187" s="32"/>
      <c r="I4187" s="32"/>
      <c r="J4187" s="32"/>
      <c r="K4187" s="32"/>
      <c r="L4187" s="32"/>
      <c r="M4187" s="32"/>
      <c r="N4187" s="32"/>
    </row>
    <row r="4188" spans="2:14">
      <c r="B4188" s="29"/>
      <c r="C4188" s="33"/>
      <c r="D4188" s="34"/>
      <c r="E4188" s="33"/>
      <c r="F4188" s="32"/>
      <c r="G4188" s="32"/>
      <c r="H4188" s="32"/>
      <c r="I4188" s="32"/>
      <c r="J4188" s="32"/>
      <c r="K4188" s="32"/>
      <c r="L4188" s="32"/>
      <c r="M4188" s="32"/>
      <c r="N4188" s="32"/>
    </row>
    <row r="4189" spans="2:14">
      <c r="B4189" s="29"/>
      <c r="C4189" s="33"/>
      <c r="D4189" s="34"/>
      <c r="E4189" s="33"/>
      <c r="F4189" s="32"/>
      <c r="G4189" s="32"/>
      <c r="H4189" s="32"/>
      <c r="I4189" s="32"/>
      <c r="J4189" s="32"/>
      <c r="K4189" s="32"/>
      <c r="L4189" s="32"/>
      <c r="M4189" s="32"/>
      <c r="N4189" s="32"/>
    </row>
    <row r="4190" spans="2:14">
      <c r="B4190" s="29"/>
      <c r="C4190" s="33"/>
      <c r="D4190" s="34"/>
      <c r="E4190" s="33"/>
      <c r="F4190" s="32"/>
      <c r="G4190" s="32"/>
      <c r="H4190" s="32"/>
      <c r="I4190" s="32"/>
      <c r="J4190" s="32"/>
      <c r="K4190" s="32"/>
      <c r="L4190" s="32"/>
      <c r="M4190" s="32"/>
      <c r="N4190" s="32"/>
    </row>
    <row r="4191" spans="2:14">
      <c r="B4191" s="29"/>
      <c r="C4191" s="33"/>
      <c r="D4191" s="34"/>
      <c r="E4191" s="33"/>
      <c r="F4191" s="32"/>
      <c r="G4191" s="32"/>
      <c r="H4191" s="32"/>
      <c r="I4191" s="32"/>
      <c r="J4191" s="32"/>
      <c r="K4191" s="32"/>
      <c r="L4191" s="32"/>
      <c r="M4191" s="32"/>
      <c r="N4191" s="32"/>
    </row>
    <row r="4192" spans="2:14">
      <c r="B4192" s="29"/>
      <c r="C4192" s="33"/>
      <c r="D4192" s="34"/>
      <c r="E4192" s="33"/>
      <c r="F4192" s="32"/>
      <c r="G4192" s="32"/>
      <c r="H4192" s="32"/>
      <c r="I4192" s="32"/>
      <c r="J4192" s="32"/>
      <c r="K4192" s="32"/>
      <c r="L4192" s="32"/>
      <c r="M4192" s="32"/>
      <c r="N4192" s="32"/>
    </row>
    <row r="4193" spans="2:14">
      <c r="B4193" s="29"/>
      <c r="C4193" s="33"/>
      <c r="D4193" s="34"/>
      <c r="E4193" s="33"/>
      <c r="F4193" s="32"/>
      <c r="G4193" s="32"/>
      <c r="H4193" s="32"/>
      <c r="I4193" s="32"/>
      <c r="J4193" s="32"/>
      <c r="K4193" s="32"/>
      <c r="L4193" s="32"/>
      <c r="M4193" s="32"/>
      <c r="N4193" s="32"/>
    </row>
    <row r="4194" spans="2:14">
      <c r="B4194" s="29"/>
      <c r="C4194" s="33"/>
      <c r="D4194" s="34"/>
      <c r="E4194" s="33"/>
      <c r="F4194" s="32"/>
      <c r="G4194" s="32"/>
      <c r="H4194" s="32"/>
      <c r="I4194" s="32"/>
      <c r="J4194" s="32"/>
      <c r="K4194" s="32"/>
      <c r="L4194" s="32"/>
      <c r="M4194" s="32"/>
      <c r="N4194" s="32"/>
    </row>
    <row r="4195" spans="2:14">
      <c r="B4195" s="29"/>
      <c r="C4195" s="33"/>
      <c r="D4195" s="34"/>
      <c r="E4195" s="33"/>
      <c r="F4195" s="32"/>
      <c r="G4195" s="32"/>
      <c r="H4195" s="32"/>
      <c r="I4195" s="32"/>
      <c r="J4195" s="32"/>
      <c r="K4195" s="32"/>
      <c r="L4195" s="32"/>
      <c r="M4195" s="32"/>
      <c r="N4195" s="32"/>
    </row>
    <row r="4196" spans="2:14">
      <c r="B4196" s="29"/>
      <c r="C4196" s="33"/>
      <c r="D4196" s="34"/>
      <c r="E4196" s="33"/>
      <c r="F4196" s="32"/>
      <c r="G4196" s="32"/>
      <c r="H4196" s="32"/>
      <c r="I4196" s="32"/>
      <c r="J4196" s="32"/>
      <c r="K4196" s="32"/>
      <c r="L4196" s="32"/>
      <c r="M4196" s="32"/>
      <c r="N4196" s="32"/>
    </row>
    <row r="4197" spans="2:14">
      <c r="B4197" s="29"/>
      <c r="C4197" s="33"/>
      <c r="D4197" s="34"/>
      <c r="E4197" s="33"/>
      <c r="F4197" s="32"/>
      <c r="G4197" s="32"/>
      <c r="H4197" s="32"/>
      <c r="I4197" s="32"/>
      <c r="J4197" s="32"/>
      <c r="K4197" s="32"/>
      <c r="L4197" s="32"/>
      <c r="M4197" s="32"/>
      <c r="N4197" s="32"/>
    </row>
    <row r="4198" spans="2:14">
      <c r="B4198" s="29"/>
      <c r="C4198" s="33"/>
      <c r="D4198" s="34"/>
      <c r="E4198" s="33"/>
      <c r="F4198" s="32"/>
      <c r="G4198" s="32"/>
      <c r="H4198" s="32"/>
      <c r="I4198" s="32"/>
      <c r="J4198" s="32"/>
      <c r="K4198" s="32"/>
      <c r="L4198" s="32"/>
      <c r="M4198" s="32"/>
      <c r="N4198" s="32"/>
    </row>
    <row r="4199" spans="2:14">
      <c r="B4199" s="29"/>
      <c r="C4199" s="33"/>
      <c r="D4199" s="34"/>
      <c r="E4199" s="33"/>
      <c r="F4199" s="32"/>
      <c r="G4199" s="32"/>
      <c r="H4199" s="32"/>
      <c r="I4199" s="32"/>
      <c r="J4199" s="32"/>
      <c r="K4199" s="32"/>
      <c r="L4199" s="32"/>
      <c r="M4199" s="32"/>
      <c r="N4199" s="32"/>
    </row>
    <row r="4200" spans="2:14">
      <c r="B4200" s="29"/>
      <c r="C4200" s="33"/>
      <c r="D4200" s="34"/>
      <c r="E4200" s="33"/>
      <c r="F4200" s="32"/>
      <c r="G4200" s="32"/>
      <c r="H4200" s="32"/>
      <c r="I4200" s="32"/>
      <c r="J4200" s="32"/>
      <c r="K4200" s="32"/>
      <c r="L4200" s="32"/>
      <c r="M4200" s="32"/>
      <c r="N4200" s="32"/>
    </row>
    <row r="4201" spans="2:14">
      <c r="B4201" s="29"/>
      <c r="C4201" s="33"/>
      <c r="D4201" s="34"/>
      <c r="E4201" s="33"/>
      <c r="F4201" s="32"/>
      <c r="G4201" s="32"/>
      <c r="H4201" s="32"/>
      <c r="I4201" s="32"/>
      <c r="J4201" s="32"/>
      <c r="K4201" s="32"/>
      <c r="L4201" s="32"/>
      <c r="M4201" s="32"/>
      <c r="N4201" s="32"/>
    </row>
    <row r="4202" spans="2:14">
      <c r="B4202" s="29"/>
      <c r="C4202" s="33"/>
      <c r="D4202" s="34"/>
      <c r="E4202" s="33"/>
      <c r="F4202" s="32"/>
      <c r="G4202" s="32"/>
      <c r="H4202" s="32"/>
      <c r="I4202" s="32"/>
      <c r="J4202" s="32"/>
      <c r="K4202" s="32"/>
      <c r="L4202" s="32"/>
      <c r="M4202" s="32"/>
      <c r="N4202" s="32"/>
    </row>
    <row r="4203" spans="2:14">
      <c r="B4203" s="29"/>
      <c r="C4203" s="33"/>
      <c r="D4203" s="34"/>
      <c r="E4203" s="33"/>
      <c r="F4203" s="32"/>
      <c r="G4203" s="32"/>
      <c r="H4203" s="32"/>
      <c r="I4203" s="32"/>
      <c r="J4203" s="32"/>
      <c r="K4203" s="32"/>
      <c r="L4203" s="32"/>
      <c r="M4203" s="32"/>
      <c r="N4203" s="32"/>
    </row>
    <row r="4204" spans="2:14">
      <c r="B4204" s="29"/>
      <c r="C4204" s="33"/>
      <c r="D4204" s="34"/>
      <c r="E4204" s="33"/>
      <c r="F4204" s="32"/>
      <c r="G4204" s="32"/>
      <c r="H4204" s="32"/>
      <c r="I4204" s="32"/>
      <c r="J4204" s="32"/>
      <c r="K4204" s="32"/>
      <c r="L4204" s="32"/>
      <c r="M4204" s="32"/>
      <c r="N4204" s="32"/>
    </row>
    <row r="4205" spans="2:14">
      <c r="B4205" s="29"/>
      <c r="C4205" s="33"/>
      <c r="D4205" s="34"/>
      <c r="E4205" s="33"/>
      <c r="F4205" s="32"/>
      <c r="G4205" s="32"/>
      <c r="H4205" s="32"/>
      <c r="I4205" s="32"/>
      <c r="J4205" s="32"/>
      <c r="K4205" s="32"/>
      <c r="L4205" s="32"/>
      <c r="M4205" s="32"/>
      <c r="N4205" s="32"/>
    </row>
    <row r="4206" spans="2:14">
      <c r="B4206" s="29"/>
      <c r="C4206" s="33"/>
      <c r="D4206" s="34"/>
      <c r="E4206" s="33"/>
      <c r="F4206" s="32"/>
      <c r="G4206" s="32"/>
      <c r="H4206" s="32"/>
      <c r="I4206" s="32"/>
      <c r="J4206" s="32"/>
      <c r="K4206" s="32"/>
      <c r="L4206" s="32"/>
      <c r="M4206" s="32"/>
      <c r="N4206" s="32"/>
    </row>
    <row r="4207" spans="2:14">
      <c r="B4207" s="29"/>
      <c r="C4207" s="33"/>
      <c r="D4207" s="34"/>
      <c r="E4207" s="33"/>
      <c r="F4207" s="32"/>
      <c r="G4207" s="32"/>
      <c r="H4207" s="32"/>
      <c r="I4207" s="32"/>
      <c r="J4207" s="32"/>
      <c r="K4207" s="32"/>
      <c r="L4207" s="32"/>
      <c r="M4207" s="32"/>
      <c r="N4207" s="32"/>
    </row>
    <row r="4208" spans="2:14">
      <c r="B4208" s="29"/>
      <c r="C4208" s="33"/>
      <c r="D4208" s="34"/>
      <c r="E4208" s="33"/>
      <c r="F4208" s="32"/>
      <c r="G4208" s="32"/>
      <c r="H4208" s="32"/>
      <c r="I4208" s="32"/>
      <c r="J4208" s="32"/>
      <c r="K4208" s="32"/>
      <c r="L4208" s="32"/>
      <c r="M4208" s="32"/>
      <c r="N4208" s="32"/>
    </row>
    <row r="4209" spans="2:14">
      <c r="B4209" s="29"/>
      <c r="C4209" s="33"/>
      <c r="D4209" s="34"/>
      <c r="E4209" s="33"/>
      <c r="F4209" s="32"/>
      <c r="G4209" s="32"/>
      <c r="H4209" s="32"/>
      <c r="I4209" s="32"/>
      <c r="J4209" s="32"/>
      <c r="K4209" s="32"/>
      <c r="L4209" s="32"/>
      <c r="M4209" s="32"/>
      <c r="N4209" s="32"/>
    </row>
    <row r="4210" spans="2:14">
      <c r="B4210" s="29"/>
      <c r="C4210" s="33"/>
      <c r="D4210" s="34"/>
      <c r="E4210" s="33"/>
      <c r="F4210" s="32"/>
      <c r="G4210" s="32"/>
      <c r="H4210" s="32"/>
      <c r="I4210" s="32"/>
      <c r="J4210" s="32"/>
      <c r="K4210" s="32"/>
      <c r="L4210" s="32"/>
      <c r="M4210" s="32"/>
      <c r="N4210" s="32"/>
    </row>
    <row r="4211" spans="2:14">
      <c r="B4211" s="29"/>
      <c r="C4211" s="33"/>
      <c r="D4211" s="34"/>
      <c r="E4211" s="33"/>
      <c r="F4211" s="32"/>
      <c r="G4211" s="32"/>
      <c r="H4211" s="32"/>
      <c r="I4211" s="32"/>
      <c r="J4211" s="32"/>
      <c r="K4211" s="32"/>
      <c r="L4211" s="32"/>
      <c r="M4211" s="32"/>
      <c r="N4211" s="32"/>
    </row>
    <row r="4212" spans="2:14">
      <c r="B4212" s="29"/>
      <c r="C4212" s="33"/>
      <c r="D4212" s="34"/>
      <c r="E4212" s="33"/>
      <c r="F4212" s="32"/>
      <c r="G4212" s="32"/>
      <c r="H4212" s="32"/>
      <c r="I4212" s="32"/>
      <c r="J4212" s="32"/>
      <c r="K4212" s="32"/>
      <c r="L4212" s="32"/>
      <c r="M4212" s="32"/>
      <c r="N4212" s="32"/>
    </row>
    <row r="4213" spans="2:14">
      <c r="B4213" s="29"/>
      <c r="C4213" s="33"/>
      <c r="D4213" s="34"/>
      <c r="E4213" s="33"/>
      <c r="F4213" s="32"/>
      <c r="G4213" s="32"/>
      <c r="H4213" s="32"/>
      <c r="I4213" s="32"/>
      <c r="J4213" s="32"/>
      <c r="K4213" s="32"/>
      <c r="L4213" s="32"/>
      <c r="M4213" s="32"/>
      <c r="N4213" s="32"/>
    </row>
    <row r="4214" spans="2:14">
      <c r="B4214" s="29"/>
      <c r="C4214" s="33"/>
      <c r="D4214" s="34"/>
      <c r="E4214" s="33"/>
      <c r="F4214" s="32"/>
      <c r="G4214" s="32"/>
      <c r="H4214" s="32"/>
      <c r="I4214" s="32"/>
      <c r="J4214" s="32"/>
      <c r="K4214" s="32"/>
      <c r="L4214" s="32"/>
      <c r="M4214" s="32"/>
      <c r="N4214" s="32"/>
    </row>
    <row r="4215" spans="2:14">
      <c r="B4215" s="29"/>
      <c r="C4215" s="33"/>
      <c r="D4215" s="34"/>
      <c r="E4215" s="33"/>
      <c r="F4215" s="32"/>
      <c r="G4215" s="32"/>
      <c r="H4215" s="32"/>
      <c r="I4215" s="32"/>
      <c r="J4215" s="32"/>
      <c r="K4215" s="32"/>
      <c r="L4215" s="32"/>
      <c r="M4215" s="32"/>
      <c r="N4215" s="32"/>
    </row>
    <row r="4216" spans="2:14">
      <c r="B4216" s="29"/>
      <c r="C4216" s="33"/>
      <c r="D4216" s="34"/>
      <c r="E4216" s="33"/>
      <c r="F4216" s="32"/>
      <c r="G4216" s="32"/>
      <c r="H4216" s="32"/>
      <c r="I4216" s="32"/>
      <c r="J4216" s="32"/>
      <c r="K4216" s="32"/>
      <c r="L4216" s="32"/>
      <c r="M4216" s="32"/>
      <c r="N4216" s="32"/>
    </row>
    <row r="4217" spans="2:14">
      <c r="B4217" s="29"/>
      <c r="C4217" s="33"/>
      <c r="D4217" s="34"/>
      <c r="E4217" s="33"/>
      <c r="F4217" s="32"/>
      <c r="G4217" s="32"/>
      <c r="H4217" s="32"/>
      <c r="I4217" s="32"/>
      <c r="J4217" s="32"/>
      <c r="K4217" s="32"/>
      <c r="L4217" s="32"/>
      <c r="M4217" s="32"/>
      <c r="N4217" s="32"/>
    </row>
    <row r="4218" spans="2:14">
      <c r="B4218" s="29"/>
      <c r="C4218" s="33"/>
      <c r="D4218" s="34"/>
      <c r="E4218" s="33"/>
      <c r="F4218" s="32"/>
      <c r="G4218" s="32"/>
      <c r="H4218" s="32"/>
      <c r="I4218" s="32"/>
      <c r="J4218" s="32"/>
      <c r="K4218" s="32"/>
      <c r="L4218" s="32"/>
      <c r="M4218" s="32"/>
      <c r="N4218" s="32"/>
    </row>
    <row r="4219" spans="2:14">
      <c r="B4219" s="29"/>
      <c r="C4219" s="33"/>
      <c r="D4219" s="34"/>
      <c r="E4219" s="33"/>
      <c r="F4219" s="32"/>
      <c r="G4219" s="32"/>
      <c r="H4219" s="32"/>
      <c r="I4219" s="32"/>
      <c r="J4219" s="32"/>
      <c r="K4219" s="32"/>
      <c r="L4219" s="32"/>
      <c r="M4219" s="32"/>
      <c r="N4219" s="32"/>
    </row>
    <row r="4220" spans="2:14">
      <c r="B4220" s="29"/>
      <c r="C4220" s="33"/>
      <c r="D4220" s="34"/>
      <c r="E4220" s="33"/>
      <c r="F4220" s="32"/>
      <c r="G4220" s="32"/>
      <c r="H4220" s="32"/>
      <c r="I4220" s="32"/>
      <c r="J4220" s="32"/>
      <c r="K4220" s="32"/>
      <c r="L4220" s="32"/>
      <c r="M4220" s="32"/>
      <c r="N4220" s="32"/>
    </row>
    <row r="4221" spans="2:14">
      <c r="B4221" s="29"/>
      <c r="C4221" s="33"/>
      <c r="D4221" s="34"/>
      <c r="E4221" s="33"/>
      <c r="F4221" s="32"/>
      <c r="G4221" s="32"/>
      <c r="H4221" s="32"/>
      <c r="I4221" s="32"/>
      <c r="J4221" s="32"/>
      <c r="K4221" s="32"/>
      <c r="L4221" s="32"/>
      <c r="M4221" s="32"/>
      <c r="N4221" s="32"/>
    </row>
    <row r="4222" spans="2:14">
      <c r="B4222" s="29"/>
      <c r="C4222" s="33"/>
      <c r="D4222" s="34"/>
      <c r="E4222" s="33"/>
      <c r="F4222" s="32"/>
      <c r="G4222" s="32"/>
      <c r="H4222" s="32"/>
      <c r="I4222" s="32"/>
      <c r="J4222" s="32"/>
      <c r="K4222" s="32"/>
      <c r="L4222" s="32"/>
      <c r="M4222" s="32"/>
      <c r="N4222" s="32"/>
    </row>
    <row r="4223" spans="2:14">
      <c r="B4223" s="29"/>
      <c r="C4223" s="33"/>
      <c r="D4223" s="34"/>
      <c r="E4223" s="33"/>
      <c r="F4223" s="32"/>
      <c r="G4223" s="32"/>
      <c r="H4223" s="32"/>
      <c r="I4223" s="32"/>
      <c r="J4223" s="32"/>
      <c r="K4223" s="32"/>
      <c r="L4223" s="32"/>
      <c r="M4223" s="32"/>
      <c r="N4223" s="32"/>
    </row>
    <row r="4224" spans="2:14">
      <c r="B4224" s="29"/>
      <c r="C4224" s="33"/>
      <c r="D4224" s="34"/>
      <c r="E4224" s="33"/>
      <c r="F4224" s="32"/>
      <c r="G4224" s="32"/>
      <c r="H4224" s="32"/>
      <c r="I4224" s="32"/>
      <c r="J4224" s="32"/>
      <c r="K4224" s="32"/>
      <c r="L4224" s="32"/>
      <c r="M4224" s="32"/>
      <c r="N4224" s="32"/>
    </row>
    <row r="4225" spans="2:14">
      <c r="B4225" s="29"/>
      <c r="C4225" s="33"/>
      <c r="D4225" s="34"/>
      <c r="E4225" s="33"/>
      <c r="F4225" s="32"/>
      <c r="G4225" s="32"/>
      <c r="H4225" s="32"/>
      <c r="I4225" s="32"/>
      <c r="J4225" s="32"/>
      <c r="K4225" s="32"/>
      <c r="L4225" s="32"/>
      <c r="M4225" s="32"/>
      <c r="N4225" s="32"/>
    </row>
    <row r="4226" spans="2:14">
      <c r="B4226" s="29"/>
      <c r="C4226" s="33"/>
      <c r="D4226" s="34"/>
      <c r="E4226" s="33"/>
      <c r="F4226" s="32"/>
      <c r="G4226" s="32"/>
      <c r="H4226" s="32"/>
      <c r="I4226" s="32"/>
      <c r="J4226" s="32"/>
      <c r="K4226" s="32"/>
      <c r="L4226" s="32"/>
      <c r="M4226" s="32"/>
      <c r="N4226" s="32"/>
    </row>
    <row r="4227" spans="2:14">
      <c r="B4227" s="29"/>
      <c r="C4227" s="33"/>
      <c r="D4227" s="34"/>
      <c r="E4227" s="33"/>
      <c r="F4227" s="32"/>
      <c r="G4227" s="32"/>
      <c r="H4227" s="32"/>
      <c r="I4227" s="32"/>
      <c r="J4227" s="32"/>
      <c r="K4227" s="32"/>
      <c r="L4227" s="32"/>
      <c r="M4227" s="32"/>
      <c r="N4227" s="32"/>
    </row>
    <row r="4228" spans="2:14">
      <c r="B4228" s="29"/>
      <c r="C4228" s="33"/>
      <c r="D4228" s="34"/>
      <c r="E4228" s="33"/>
      <c r="F4228" s="32"/>
      <c r="G4228" s="32"/>
      <c r="H4228" s="32"/>
      <c r="I4228" s="32"/>
      <c r="J4228" s="32"/>
      <c r="K4228" s="32"/>
      <c r="L4228" s="32"/>
      <c r="M4228" s="32"/>
      <c r="N4228" s="32"/>
    </row>
    <row r="4229" spans="2:14">
      <c r="B4229" s="29"/>
      <c r="C4229" s="33"/>
      <c r="D4229" s="34"/>
      <c r="E4229" s="33"/>
      <c r="F4229" s="32"/>
      <c r="G4229" s="32"/>
      <c r="H4229" s="32"/>
      <c r="I4229" s="32"/>
      <c r="J4229" s="32"/>
      <c r="K4229" s="32"/>
      <c r="L4229" s="32"/>
      <c r="M4229" s="32"/>
      <c r="N4229" s="32"/>
    </row>
    <row r="4230" spans="2:14">
      <c r="B4230" s="29"/>
      <c r="C4230" s="33"/>
      <c r="D4230" s="34"/>
      <c r="E4230" s="33"/>
      <c r="F4230" s="32"/>
      <c r="G4230" s="32"/>
      <c r="H4230" s="32"/>
      <c r="I4230" s="32"/>
      <c r="J4230" s="32"/>
      <c r="K4230" s="32"/>
      <c r="L4230" s="32"/>
      <c r="M4230" s="32"/>
      <c r="N4230" s="32"/>
    </row>
    <row r="4231" spans="2:14">
      <c r="B4231" s="29"/>
      <c r="C4231" s="33"/>
      <c r="D4231" s="34"/>
      <c r="E4231" s="33"/>
      <c r="F4231" s="32"/>
      <c r="G4231" s="32"/>
      <c r="H4231" s="32"/>
      <c r="I4231" s="32"/>
      <c r="J4231" s="32"/>
      <c r="K4231" s="32"/>
      <c r="L4231" s="32"/>
      <c r="M4231" s="32"/>
      <c r="N4231" s="32"/>
    </row>
    <row r="4232" spans="2:14">
      <c r="B4232" s="29"/>
      <c r="C4232" s="33"/>
      <c r="D4232" s="34"/>
      <c r="E4232" s="33"/>
      <c r="F4232" s="32"/>
      <c r="G4232" s="32"/>
      <c r="H4232" s="32"/>
      <c r="I4232" s="32"/>
      <c r="J4232" s="32"/>
      <c r="K4232" s="32"/>
      <c r="L4232" s="32"/>
      <c r="M4232" s="32"/>
      <c r="N4232" s="32"/>
    </row>
    <row r="4233" spans="2:14">
      <c r="B4233" s="29"/>
      <c r="C4233" s="33"/>
      <c r="D4233" s="34"/>
      <c r="E4233" s="33"/>
      <c r="F4233" s="32"/>
      <c r="G4233" s="32"/>
      <c r="H4233" s="32"/>
      <c r="I4233" s="32"/>
      <c r="J4233" s="32"/>
      <c r="K4233" s="32"/>
      <c r="L4233" s="32"/>
      <c r="M4233" s="32"/>
      <c r="N4233" s="32"/>
    </row>
    <row r="4234" spans="2:14">
      <c r="B4234" s="29"/>
      <c r="C4234" s="33"/>
      <c r="D4234" s="34"/>
      <c r="E4234" s="33"/>
      <c r="F4234" s="32"/>
      <c r="G4234" s="32"/>
      <c r="H4234" s="32"/>
      <c r="I4234" s="32"/>
      <c r="J4234" s="32"/>
      <c r="K4234" s="32"/>
      <c r="L4234" s="32"/>
      <c r="M4234" s="32"/>
      <c r="N4234" s="32"/>
    </row>
    <row r="4235" spans="2:14">
      <c r="B4235" s="29"/>
      <c r="C4235" s="33"/>
      <c r="D4235" s="34"/>
      <c r="E4235" s="33"/>
      <c r="F4235" s="32"/>
      <c r="G4235" s="32"/>
      <c r="H4235" s="32"/>
      <c r="I4235" s="32"/>
      <c r="J4235" s="32"/>
      <c r="K4235" s="32"/>
      <c r="L4235" s="32"/>
      <c r="M4235" s="32"/>
      <c r="N4235" s="32"/>
    </row>
    <row r="4236" spans="2:14">
      <c r="B4236" s="29"/>
      <c r="C4236" s="33"/>
      <c r="D4236" s="34"/>
      <c r="E4236" s="33"/>
      <c r="F4236" s="32"/>
      <c r="G4236" s="32"/>
      <c r="H4236" s="32"/>
      <c r="I4236" s="32"/>
      <c r="J4236" s="32"/>
      <c r="K4236" s="32"/>
      <c r="L4236" s="32"/>
      <c r="M4236" s="32"/>
      <c r="N4236" s="32"/>
    </row>
    <row r="4237" spans="2:14">
      <c r="B4237" s="29"/>
      <c r="C4237" s="33"/>
      <c r="D4237" s="34"/>
      <c r="E4237" s="33"/>
      <c r="F4237" s="32"/>
      <c r="G4237" s="32"/>
      <c r="H4237" s="32"/>
      <c r="I4237" s="32"/>
      <c r="J4237" s="32"/>
      <c r="K4237" s="32"/>
      <c r="L4237" s="32"/>
      <c r="M4237" s="32"/>
      <c r="N4237" s="32"/>
    </row>
    <row r="4238" spans="2:14">
      <c r="B4238" s="29"/>
      <c r="C4238" s="33"/>
      <c r="D4238" s="34"/>
      <c r="E4238" s="33"/>
      <c r="F4238" s="32"/>
      <c r="G4238" s="32"/>
      <c r="H4238" s="32"/>
      <c r="I4238" s="32"/>
      <c r="J4238" s="32"/>
      <c r="K4238" s="32"/>
      <c r="L4238" s="32"/>
      <c r="M4238" s="32"/>
      <c r="N4238" s="32"/>
    </row>
    <row r="4239" spans="2:14">
      <c r="B4239" s="29"/>
      <c r="C4239" s="33"/>
      <c r="D4239" s="34"/>
      <c r="E4239" s="33"/>
      <c r="F4239" s="32"/>
      <c r="G4239" s="32"/>
      <c r="H4239" s="32"/>
      <c r="I4239" s="32"/>
      <c r="J4239" s="32"/>
      <c r="K4239" s="32"/>
      <c r="L4239" s="32"/>
      <c r="M4239" s="32"/>
      <c r="N4239" s="32"/>
    </row>
    <row r="4240" spans="2:14">
      <c r="B4240" s="29"/>
      <c r="C4240" s="33"/>
      <c r="D4240" s="34"/>
      <c r="E4240" s="33"/>
      <c r="F4240" s="32"/>
      <c r="G4240" s="32"/>
      <c r="H4240" s="32"/>
      <c r="I4240" s="32"/>
      <c r="J4240" s="32"/>
      <c r="K4240" s="32"/>
      <c r="L4240" s="32"/>
      <c r="M4240" s="32"/>
      <c r="N4240" s="32"/>
    </row>
    <row r="4241" spans="2:14">
      <c r="B4241" s="29"/>
      <c r="C4241" s="33"/>
      <c r="D4241" s="34"/>
      <c r="E4241" s="33"/>
      <c r="F4241" s="32"/>
      <c r="G4241" s="32"/>
      <c r="H4241" s="32"/>
      <c r="I4241" s="32"/>
      <c r="J4241" s="32"/>
      <c r="K4241" s="32"/>
      <c r="L4241" s="32"/>
      <c r="M4241" s="32"/>
      <c r="N4241" s="32"/>
    </row>
    <row r="4242" spans="2:14">
      <c r="B4242" s="29"/>
      <c r="C4242" s="33"/>
      <c r="D4242" s="34"/>
      <c r="E4242" s="33"/>
      <c r="F4242" s="32"/>
      <c r="G4242" s="32"/>
      <c r="H4242" s="32"/>
      <c r="I4242" s="32"/>
      <c r="J4242" s="32"/>
      <c r="K4242" s="32"/>
      <c r="L4242" s="32"/>
      <c r="M4242" s="32"/>
      <c r="N4242" s="32"/>
    </row>
    <row r="4243" spans="2:14">
      <c r="B4243" s="29"/>
      <c r="C4243" s="33"/>
      <c r="D4243" s="34"/>
      <c r="E4243" s="33"/>
      <c r="F4243" s="32"/>
      <c r="G4243" s="32"/>
      <c r="H4243" s="32"/>
      <c r="I4243" s="32"/>
      <c r="J4243" s="32"/>
      <c r="K4243" s="32"/>
      <c r="L4243" s="32"/>
      <c r="M4243" s="32"/>
      <c r="N4243" s="32"/>
    </row>
    <row r="4244" spans="2:14">
      <c r="B4244" s="29"/>
      <c r="C4244" s="33"/>
      <c r="D4244" s="34"/>
      <c r="E4244" s="33"/>
      <c r="F4244" s="32"/>
      <c r="G4244" s="32"/>
      <c r="H4244" s="32"/>
      <c r="I4244" s="32"/>
      <c r="J4244" s="32"/>
      <c r="K4244" s="32"/>
      <c r="L4244" s="32"/>
      <c r="M4244" s="32"/>
      <c r="N4244" s="32"/>
    </row>
    <row r="4245" spans="2:14">
      <c r="B4245" s="29"/>
      <c r="C4245" s="33"/>
      <c r="D4245" s="34"/>
      <c r="E4245" s="33"/>
      <c r="F4245" s="32"/>
      <c r="G4245" s="32"/>
      <c r="H4245" s="32"/>
      <c r="I4245" s="32"/>
      <c r="J4245" s="32"/>
      <c r="K4245" s="32"/>
      <c r="L4245" s="32"/>
      <c r="M4245" s="32"/>
      <c r="N4245" s="32"/>
    </row>
    <row r="4246" spans="2:14">
      <c r="B4246" s="29"/>
      <c r="C4246" s="33"/>
      <c r="D4246" s="34"/>
      <c r="E4246" s="33"/>
      <c r="F4246" s="32"/>
      <c r="G4246" s="32"/>
      <c r="H4246" s="32"/>
      <c r="I4246" s="32"/>
      <c r="J4246" s="32"/>
      <c r="K4246" s="32"/>
      <c r="L4246" s="32"/>
      <c r="M4246" s="32"/>
      <c r="N4246" s="32"/>
    </row>
    <row r="4247" spans="2:14">
      <c r="B4247" s="29"/>
      <c r="C4247" s="33"/>
      <c r="D4247" s="34"/>
      <c r="E4247" s="33"/>
      <c r="F4247" s="32"/>
      <c r="G4247" s="32"/>
      <c r="H4247" s="32"/>
      <c r="I4247" s="32"/>
      <c r="J4247" s="32"/>
      <c r="K4247" s="32"/>
      <c r="L4247" s="32"/>
      <c r="M4247" s="32"/>
      <c r="N4247" s="32"/>
    </row>
    <row r="4248" spans="2:14">
      <c r="B4248" s="29"/>
      <c r="C4248" s="33"/>
      <c r="D4248" s="34"/>
      <c r="E4248" s="33"/>
      <c r="F4248" s="32"/>
      <c r="G4248" s="32"/>
      <c r="H4248" s="32"/>
      <c r="I4248" s="32"/>
      <c r="J4248" s="32"/>
      <c r="K4248" s="32"/>
      <c r="L4248" s="32"/>
      <c r="M4248" s="32"/>
      <c r="N4248" s="32"/>
    </row>
    <row r="4249" spans="2:14">
      <c r="B4249" s="29"/>
      <c r="C4249" s="33"/>
      <c r="D4249" s="34"/>
      <c r="E4249" s="33"/>
      <c r="F4249" s="32"/>
      <c r="G4249" s="32"/>
      <c r="H4249" s="32"/>
      <c r="I4249" s="32"/>
      <c r="J4249" s="32"/>
      <c r="K4249" s="32"/>
      <c r="L4249" s="32"/>
      <c r="M4249" s="32"/>
      <c r="N4249" s="32"/>
    </row>
    <row r="4250" spans="2:14">
      <c r="B4250" s="29"/>
      <c r="C4250" s="33"/>
      <c r="D4250" s="34"/>
      <c r="E4250" s="33"/>
      <c r="F4250" s="32"/>
      <c r="G4250" s="32"/>
      <c r="H4250" s="32"/>
      <c r="I4250" s="32"/>
      <c r="J4250" s="32"/>
      <c r="K4250" s="32"/>
      <c r="L4250" s="32"/>
      <c r="M4250" s="32"/>
      <c r="N4250" s="32"/>
    </row>
    <row r="4251" spans="2:14">
      <c r="B4251" s="29"/>
      <c r="C4251" s="33"/>
      <c r="D4251" s="34"/>
      <c r="E4251" s="33"/>
      <c r="F4251" s="32"/>
      <c r="G4251" s="32"/>
      <c r="H4251" s="32"/>
      <c r="I4251" s="32"/>
      <c r="J4251" s="32"/>
      <c r="K4251" s="32"/>
      <c r="L4251" s="32"/>
      <c r="M4251" s="32"/>
      <c r="N4251" s="32"/>
    </row>
    <row r="4252" spans="2:14">
      <c r="B4252" s="29"/>
      <c r="C4252" s="33"/>
      <c r="D4252" s="34"/>
      <c r="E4252" s="33"/>
      <c r="F4252" s="32"/>
      <c r="G4252" s="32"/>
      <c r="H4252" s="32"/>
      <c r="I4252" s="32"/>
      <c r="J4252" s="32"/>
      <c r="K4252" s="32"/>
      <c r="L4252" s="32"/>
      <c r="M4252" s="32"/>
      <c r="N4252" s="32"/>
    </row>
    <row r="4253" spans="2:14">
      <c r="B4253" s="29"/>
      <c r="C4253" s="33"/>
      <c r="D4253" s="34"/>
      <c r="E4253" s="33"/>
      <c r="F4253" s="32"/>
      <c r="G4253" s="32"/>
      <c r="H4253" s="32"/>
      <c r="I4253" s="32"/>
      <c r="J4253" s="32"/>
      <c r="K4253" s="32"/>
      <c r="L4253" s="32"/>
      <c r="M4253" s="32"/>
      <c r="N4253" s="32"/>
    </row>
    <row r="4254" spans="2:14">
      <c r="B4254" s="29"/>
      <c r="C4254" s="33"/>
      <c r="D4254" s="34"/>
      <c r="E4254" s="33"/>
      <c r="F4254" s="32"/>
      <c r="G4254" s="32"/>
      <c r="H4254" s="32"/>
      <c r="I4254" s="32"/>
      <c r="J4254" s="32"/>
      <c r="K4254" s="32"/>
      <c r="L4254" s="32"/>
      <c r="M4254" s="32"/>
      <c r="N4254" s="32"/>
    </row>
    <row r="4255" spans="2:14">
      <c r="B4255" s="29"/>
      <c r="C4255" s="33"/>
      <c r="D4255" s="34"/>
      <c r="E4255" s="33"/>
      <c r="F4255" s="32"/>
      <c r="G4255" s="32"/>
      <c r="H4255" s="32"/>
      <c r="I4255" s="32"/>
      <c r="J4255" s="32"/>
      <c r="K4255" s="32"/>
      <c r="L4255" s="32"/>
      <c r="M4255" s="32"/>
      <c r="N4255" s="32"/>
    </row>
    <row r="4256" spans="2:14">
      <c r="B4256" s="29"/>
      <c r="C4256" s="33"/>
      <c r="D4256" s="34"/>
      <c r="E4256" s="33"/>
      <c r="F4256" s="32"/>
      <c r="G4256" s="32"/>
      <c r="H4256" s="32"/>
      <c r="I4256" s="32"/>
      <c r="J4256" s="32"/>
      <c r="K4256" s="32"/>
      <c r="L4256" s="32"/>
      <c r="M4256" s="32"/>
      <c r="N4256" s="32"/>
    </row>
    <row r="4257" spans="2:14">
      <c r="B4257" s="29"/>
      <c r="C4257" s="33"/>
      <c r="D4257" s="34"/>
      <c r="E4257" s="33"/>
      <c r="F4257" s="32"/>
      <c r="G4257" s="32"/>
      <c r="H4257" s="32"/>
      <c r="I4257" s="32"/>
      <c r="J4257" s="32"/>
      <c r="K4257" s="32"/>
      <c r="L4257" s="32"/>
      <c r="M4257" s="32"/>
      <c r="N4257" s="32"/>
    </row>
    <row r="4258" spans="2:14">
      <c r="B4258" s="29"/>
      <c r="C4258" s="33"/>
      <c r="D4258" s="34"/>
      <c r="E4258" s="33"/>
      <c r="F4258" s="32"/>
      <c r="G4258" s="32"/>
      <c r="H4258" s="32"/>
      <c r="I4258" s="32"/>
      <c r="J4258" s="32"/>
      <c r="K4258" s="32"/>
      <c r="L4258" s="32"/>
      <c r="M4258" s="32"/>
      <c r="N4258" s="32"/>
    </row>
    <row r="4259" spans="2:14">
      <c r="B4259" s="29"/>
      <c r="C4259" s="33"/>
      <c r="D4259" s="34"/>
      <c r="E4259" s="33"/>
      <c r="F4259" s="32"/>
      <c r="G4259" s="32"/>
      <c r="H4259" s="32"/>
      <c r="I4259" s="32"/>
      <c r="J4259" s="32"/>
      <c r="K4259" s="32"/>
      <c r="L4259" s="32"/>
      <c r="M4259" s="32"/>
      <c r="N4259" s="32"/>
    </row>
    <row r="4260" spans="2:14">
      <c r="B4260" s="29"/>
      <c r="C4260" s="33"/>
      <c r="D4260" s="34"/>
      <c r="E4260" s="33"/>
      <c r="F4260" s="32"/>
      <c r="G4260" s="32"/>
      <c r="H4260" s="32"/>
      <c r="I4260" s="32"/>
      <c r="J4260" s="32"/>
      <c r="K4260" s="32"/>
      <c r="L4260" s="32"/>
      <c r="M4260" s="32"/>
      <c r="N4260" s="32"/>
    </row>
    <row r="4261" spans="2:14">
      <c r="B4261" s="29"/>
      <c r="C4261" s="33"/>
      <c r="D4261" s="34"/>
      <c r="E4261" s="33"/>
      <c r="F4261" s="32"/>
      <c r="G4261" s="32"/>
      <c r="H4261" s="32"/>
      <c r="I4261" s="32"/>
      <c r="J4261" s="32"/>
      <c r="K4261" s="32"/>
      <c r="L4261" s="32"/>
      <c r="M4261" s="32"/>
      <c r="N4261" s="32"/>
    </row>
    <row r="4262" spans="2:14">
      <c r="B4262" s="29"/>
      <c r="C4262" s="33"/>
      <c r="D4262" s="34"/>
      <c r="E4262" s="33"/>
      <c r="F4262" s="32"/>
      <c r="G4262" s="32"/>
      <c r="H4262" s="32"/>
      <c r="I4262" s="32"/>
      <c r="J4262" s="32"/>
      <c r="K4262" s="32"/>
      <c r="L4262" s="32"/>
      <c r="M4262" s="32"/>
      <c r="N4262" s="32"/>
    </row>
    <row r="4263" spans="2:14">
      <c r="B4263" s="29"/>
      <c r="C4263" s="33"/>
      <c r="D4263" s="34"/>
      <c r="E4263" s="33"/>
      <c r="F4263" s="32"/>
      <c r="G4263" s="32"/>
      <c r="H4263" s="32"/>
      <c r="I4263" s="32"/>
      <c r="J4263" s="32"/>
      <c r="K4263" s="32"/>
      <c r="L4263" s="32"/>
      <c r="M4263" s="32"/>
      <c r="N4263" s="32"/>
    </row>
    <row r="4264" spans="2:14">
      <c r="B4264" s="29"/>
      <c r="C4264" s="33"/>
      <c r="D4264" s="34"/>
      <c r="E4264" s="33"/>
      <c r="F4264" s="32"/>
      <c r="G4264" s="32"/>
      <c r="H4264" s="32"/>
      <c r="I4264" s="32"/>
      <c r="J4264" s="32"/>
      <c r="K4264" s="32"/>
      <c r="L4264" s="32"/>
      <c r="M4264" s="32"/>
      <c r="N4264" s="32"/>
    </row>
    <row r="4265" spans="2:14">
      <c r="B4265" s="29"/>
      <c r="C4265" s="33"/>
      <c r="D4265" s="34"/>
      <c r="E4265" s="33"/>
      <c r="F4265" s="32"/>
      <c r="G4265" s="32"/>
      <c r="H4265" s="32"/>
      <c r="I4265" s="32"/>
      <c r="J4265" s="32"/>
      <c r="K4265" s="32"/>
      <c r="L4265" s="32"/>
      <c r="M4265" s="32"/>
      <c r="N4265" s="32"/>
    </row>
    <row r="4266" spans="2:14">
      <c r="B4266" s="29"/>
      <c r="C4266" s="33"/>
      <c r="D4266" s="34"/>
      <c r="E4266" s="33"/>
      <c r="F4266" s="32"/>
      <c r="G4266" s="32"/>
      <c r="H4266" s="32"/>
      <c r="I4266" s="32"/>
      <c r="J4266" s="32"/>
      <c r="K4266" s="32"/>
      <c r="L4266" s="32"/>
      <c r="M4266" s="32"/>
      <c r="N4266" s="32"/>
    </row>
    <row r="4267" spans="2:14">
      <c r="B4267" s="29"/>
      <c r="C4267" s="33"/>
      <c r="D4267" s="34"/>
      <c r="E4267" s="33"/>
      <c r="F4267" s="32"/>
      <c r="G4267" s="32"/>
      <c r="H4267" s="32"/>
      <c r="I4267" s="32"/>
      <c r="J4267" s="32"/>
      <c r="K4267" s="32"/>
      <c r="L4267" s="32"/>
      <c r="M4267" s="32"/>
      <c r="N4267" s="32"/>
    </row>
    <row r="4268" spans="2:14">
      <c r="B4268" s="29"/>
      <c r="C4268" s="33"/>
      <c r="D4268" s="34"/>
      <c r="E4268" s="33"/>
      <c r="F4268" s="32"/>
      <c r="G4268" s="32"/>
      <c r="H4268" s="32"/>
      <c r="I4268" s="32"/>
      <c r="J4268" s="32"/>
      <c r="K4268" s="32"/>
      <c r="L4268" s="32"/>
      <c r="M4268" s="32"/>
      <c r="N4268" s="32"/>
    </row>
    <row r="4269" spans="2:14">
      <c r="B4269" s="29"/>
      <c r="C4269" s="33"/>
      <c r="D4269" s="34"/>
      <c r="E4269" s="33"/>
      <c r="F4269" s="32"/>
      <c r="G4269" s="32"/>
      <c r="H4269" s="32"/>
      <c r="I4269" s="32"/>
      <c r="J4269" s="32"/>
      <c r="K4269" s="32"/>
      <c r="L4269" s="32"/>
      <c r="M4269" s="32"/>
      <c r="N4269" s="32"/>
    </row>
    <row r="4270" spans="2:14">
      <c r="B4270" s="29"/>
      <c r="C4270" s="33"/>
      <c r="D4270" s="34"/>
      <c r="E4270" s="33"/>
      <c r="F4270" s="32"/>
      <c r="G4270" s="32"/>
      <c r="H4270" s="32"/>
      <c r="I4270" s="32"/>
      <c r="J4270" s="32"/>
      <c r="K4270" s="32"/>
      <c r="L4270" s="32"/>
      <c r="M4270" s="32"/>
      <c r="N4270" s="32"/>
    </row>
    <row r="4271" spans="2:14">
      <c r="B4271" s="29"/>
      <c r="C4271" s="33"/>
      <c r="D4271" s="34"/>
      <c r="E4271" s="33"/>
      <c r="F4271" s="32"/>
      <c r="G4271" s="32"/>
      <c r="H4271" s="32"/>
      <c r="I4271" s="32"/>
      <c r="J4271" s="32"/>
      <c r="K4271" s="32"/>
      <c r="L4271" s="32"/>
      <c r="M4271" s="32"/>
      <c r="N4271" s="32"/>
    </row>
    <row r="4272" spans="2:14">
      <c r="B4272" s="29"/>
      <c r="C4272" s="33"/>
      <c r="D4272" s="34"/>
      <c r="E4272" s="33"/>
      <c r="F4272" s="32"/>
      <c r="G4272" s="32"/>
      <c r="H4272" s="32"/>
      <c r="I4272" s="32"/>
      <c r="J4272" s="32"/>
      <c r="K4272" s="32"/>
      <c r="L4272" s="32"/>
      <c r="M4272" s="32"/>
      <c r="N4272" s="32"/>
    </row>
    <row r="4273" spans="2:14">
      <c r="B4273" s="29"/>
      <c r="C4273" s="33"/>
      <c r="D4273" s="34"/>
      <c r="E4273" s="33"/>
      <c r="F4273" s="32"/>
      <c r="G4273" s="32"/>
      <c r="H4273" s="32"/>
      <c r="I4273" s="32"/>
      <c r="J4273" s="32"/>
      <c r="K4273" s="32"/>
      <c r="L4273" s="32"/>
      <c r="M4273" s="32"/>
      <c r="N4273" s="32"/>
    </row>
    <row r="4274" spans="2:14">
      <c r="B4274" s="29"/>
      <c r="C4274" s="33"/>
      <c r="D4274" s="34"/>
      <c r="E4274" s="33"/>
      <c r="F4274" s="32"/>
      <c r="G4274" s="32"/>
      <c r="H4274" s="32"/>
      <c r="I4274" s="32"/>
      <c r="J4274" s="32"/>
      <c r="K4274" s="32"/>
      <c r="L4274" s="32"/>
      <c r="M4274" s="32"/>
      <c r="N4274" s="32"/>
    </row>
    <row r="4275" spans="2:14">
      <c r="B4275" s="29"/>
      <c r="C4275" s="33"/>
      <c r="D4275" s="34"/>
      <c r="E4275" s="33"/>
      <c r="F4275" s="32"/>
      <c r="G4275" s="32"/>
      <c r="H4275" s="32"/>
      <c r="I4275" s="32"/>
      <c r="J4275" s="32"/>
      <c r="K4275" s="32"/>
      <c r="L4275" s="32"/>
      <c r="M4275" s="32"/>
      <c r="N4275" s="32"/>
    </row>
    <row r="4276" spans="2:14">
      <c r="B4276" s="29"/>
      <c r="C4276" s="33"/>
      <c r="D4276" s="34"/>
      <c r="E4276" s="33"/>
      <c r="F4276" s="32"/>
      <c r="G4276" s="32"/>
      <c r="H4276" s="32"/>
      <c r="I4276" s="32"/>
      <c r="J4276" s="32"/>
      <c r="K4276" s="32"/>
      <c r="L4276" s="32"/>
      <c r="M4276" s="32"/>
      <c r="N4276" s="32"/>
    </row>
    <row r="4277" spans="2:14">
      <c r="B4277" s="29"/>
      <c r="C4277" s="33"/>
      <c r="D4277" s="34"/>
      <c r="E4277" s="33"/>
      <c r="F4277" s="32"/>
      <c r="G4277" s="32"/>
      <c r="H4277" s="32"/>
      <c r="I4277" s="32"/>
      <c r="J4277" s="32"/>
      <c r="K4277" s="32"/>
      <c r="L4277" s="32"/>
      <c r="M4277" s="32"/>
      <c r="N4277" s="32"/>
    </row>
    <row r="4278" spans="2:14">
      <c r="B4278" s="29"/>
      <c r="C4278" s="33"/>
      <c r="D4278" s="34"/>
      <c r="E4278" s="33"/>
      <c r="F4278" s="32"/>
      <c r="G4278" s="32"/>
      <c r="H4278" s="32"/>
      <c r="I4278" s="32"/>
      <c r="J4278" s="32"/>
      <c r="K4278" s="32"/>
      <c r="L4278" s="32"/>
      <c r="M4278" s="32"/>
      <c r="N4278" s="32"/>
    </row>
    <row r="4279" spans="2:14">
      <c r="B4279" s="29"/>
      <c r="C4279" s="33"/>
      <c r="D4279" s="34"/>
      <c r="E4279" s="33"/>
      <c r="F4279" s="32"/>
      <c r="G4279" s="32"/>
      <c r="H4279" s="32"/>
      <c r="I4279" s="32"/>
      <c r="J4279" s="32"/>
      <c r="K4279" s="32"/>
      <c r="L4279" s="32"/>
      <c r="M4279" s="32"/>
      <c r="N4279" s="32"/>
    </row>
    <row r="4280" spans="2:14">
      <c r="B4280" s="29"/>
      <c r="C4280" s="33"/>
      <c r="D4280" s="34"/>
      <c r="E4280" s="33"/>
      <c r="F4280" s="32"/>
      <c r="G4280" s="32"/>
      <c r="H4280" s="32"/>
      <c r="I4280" s="32"/>
      <c r="J4280" s="32"/>
      <c r="K4280" s="32"/>
      <c r="L4280" s="32"/>
      <c r="M4280" s="32"/>
      <c r="N4280" s="32"/>
    </row>
    <row r="4281" spans="2:14">
      <c r="B4281" s="29"/>
      <c r="C4281" s="33"/>
      <c r="D4281" s="34"/>
      <c r="E4281" s="33"/>
      <c r="F4281" s="32"/>
      <c r="G4281" s="32"/>
      <c r="H4281" s="32"/>
      <c r="I4281" s="32"/>
      <c r="J4281" s="32"/>
      <c r="K4281" s="32"/>
      <c r="L4281" s="32"/>
      <c r="M4281" s="32"/>
      <c r="N4281" s="32"/>
    </row>
    <row r="4282" spans="2:14">
      <c r="B4282" s="29"/>
      <c r="C4282" s="33"/>
      <c r="D4282" s="34"/>
      <c r="E4282" s="33"/>
      <c r="F4282" s="32"/>
      <c r="G4282" s="32"/>
      <c r="H4282" s="32"/>
      <c r="I4282" s="32"/>
      <c r="J4282" s="32"/>
      <c r="K4282" s="32"/>
      <c r="L4282" s="32"/>
      <c r="M4282" s="32"/>
      <c r="N4282" s="32"/>
    </row>
    <row r="4283" spans="2:14">
      <c r="B4283" s="29"/>
      <c r="C4283" s="33"/>
      <c r="D4283" s="34"/>
      <c r="E4283" s="33"/>
      <c r="F4283" s="32"/>
      <c r="G4283" s="32"/>
      <c r="H4283" s="32"/>
      <c r="I4283" s="32"/>
      <c r="J4283" s="32"/>
      <c r="K4283" s="32"/>
      <c r="L4283" s="32"/>
      <c r="M4283" s="32"/>
      <c r="N4283" s="32"/>
    </row>
    <row r="4284" spans="2:14">
      <c r="B4284" s="29"/>
      <c r="C4284" s="33"/>
      <c r="D4284" s="34"/>
      <c r="E4284" s="33"/>
      <c r="F4284" s="32"/>
      <c r="G4284" s="32"/>
      <c r="H4284" s="32"/>
      <c r="I4284" s="32"/>
      <c r="J4284" s="32"/>
      <c r="K4284" s="32"/>
      <c r="L4284" s="32"/>
      <c r="M4284" s="32"/>
      <c r="N4284" s="32"/>
    </row>
    <row r="4285" spans="2:14">
      <c r="B4285" s="29"/>
      <c r="C4285" s="33"/>
      <c r="D4285" s="34"/>
      <c r="E4285" s="33"/>
      <c r="F4285" s="32"/>
      <c r="G4285" s="32"/>
      <c r="H4285" s="32"/>
      <c r="I4285" s="32"/>
      <c r="J4285" s="32"/>
      <c r="K4285" s="32"/>
      <c r="L4285" s="32"/>
      <c r="M4285" s="32"/>
      <c r="N4285" s="32"/>
    </row>
    <row r="4286" spans="2:14">
      <c r="B4286" s="29"/>
      <c r="C4286" s="33"/>
      <c r="D4286" s="34"/>
      <c r="E4286" s="33"/>
      <c r="F4286" s="32"/>
      <c r="G4286" s="32"/>
      <c r="H4286" s="32"/>
      <c r="I4286" s="32"/>
      <c r="J4286" s="32"/>
      <c r="K4286" s="32"/>
      <c r="L4286" s="32"/>
      <c r="M4286" s="32"/>
      <c r="N4286" s="32"/>
    </row>
    <row r="4287" spans="2:14">
      <c r="B4287" s="29"/>
      <c r="C4287" s="33"/>
      <c r="D4287" s="34"/>
      <c r="E4287" s="33"/>
      <c r="F4287" s="32"/>
      <c r="G4287" s="32"/>
      <c r="H4287" s="32"/>
      <c r="I4287" s="32"/>
      <c r="J4287" s="32"/>
      <c r="K4287" s="32"/>
      <c r="L4287" s="32"/>
      <c r="M4287" s="32"/>
      <c r="N4287" s="32"/>
    </row>
    <row r="4288" spans="2:14">
      <c r="B4288" s="29"/>
      <c r="C4288" s="33"/>
      <c r="D4288" s="34"/>
      <c r="E4288" s="33"/>
      <c r="F4288" s="32"/>
      <c r="G4288" s="32"/>
      <c r="H4288" s="32"/>
      <c r="I4288" s="32"/>
      <c r="J4288" s="32"/>
      <c r="K4288" s="32"/>
      <c r="L4288" s="32"/>
      <c r="M4288" s="32"/>
      <c r="N4288" s="32"/>
    </row>
    <row r="4289" spans="2:14">
      <c r="B4289" s="29"/>
      <c r="C4289" s="33"/>
      <c r="D4289" s="34"/>
      <c r="E4289" s="33"/>
      <c r="F4289" s="32"/>
      <c r="G4289" s="32"/>
      <c r="H4289" s="32"/>
      <c r="I4289" s="32"/>
      <c r="J4289" s="32"/>
      <c r="K4289" s="32"/>
      <c r="L4289" s="32"/>
      <c r="M4289" s="32"/>
      <c r="N4289" s="32"/>
    </row>
    <row r="4290" spans="2:14">
      <c r="B4290" s="29"/>
      <c r="C4290" s="33"/>
      <c r="D4290" s="34"/>
      <c r="E4290" s="33"/>
      <c r="F4290" s="32"/>
      <c r="G4290" s="32"/>
      <c r="H4290" s="32"/>
      <c r="I4290" s="32"/>
      <c r="J4290" s="32"/>
      <c r="K4290" s="32"/>
      <c r="L4290" s="32"/>
      <c r="M4290" s="32"/>
      <c r="N4290" s="32"/>
    </row>
    <row r="4291" spans="2:14">
      <c r="B4291" s="29"/>
      <c r="C4291" s="33"/>
      <c r="D4291" s="34"/>
      <c r="E4291" s="33"/>
      <c r="F4291" s="32"/>
      <c r="G4291" s="32"/>
      <c r="H4291" s="32"/>
      <c r="I4291" s="32"/>
      <c r="J4291" s="32"/>
      <c r="K4291" s="32"/>
      <c r="L4291" s="32"/>
      <c r="M4291" s="32"/>
      <c r="N4291" s="32"/>
    </row>
    <row r="4292" spans="2:14">
      <c r="B4292" s="29"/>
      <c r="C4292" s="33"/>
      <c r="D4292" s="34"/>
      <c r="E4292" s="33"/>
      <c r="F4292" s="32"/>
      <c r="G4292" s="32"/>
      <c r="H4292" s="32"/>
      <c r="I4292" s="32"/>
      <c r="J4292" s="32"/>
      <c r="K4292" s="32"/>
      <c r="L4292" s="32"/>
      <c r="M4292" s="32"/>
      <c r="N4292" s="32"/>
    </row>
    <row r="4293" spans="2:14">
      <c r="B4293" s="29"/>
      <c r="C4293" s="33"/>
      <c r="D4293" s="34"/>
      <c r="E4293" s="33"/>
      <c r="F4293" s="32"/>
      <c r="G4293" s="32"/>
      <c r="H4293" s="32"/>
      <c r="I4293" s="32"/>
      <c r="J4293" s="32"/>
      <c r="K4293" s="32"/>
      <c r="L4293" s="32"/>
      <c r="M4293" s="32"/>
      <c r="N4293" s="32"/>
    </row>
    <row r="4294" spans="2:14">
      <c r="B4294" s="29"/>
      <c r="C4294" s="33"/>
      <c r="D4294" s="34"/>
      <c r="E4294" s="33"/>
      <c r="F4294" s="32"/>
      <c r="G4294" s="32"/>
      <c r="H4294" s="32"/>
      <c r="I4294" s="32"/>
      <c r="J4294" s="32"/>
      <c r="K4294" s="32"/>
      <c r="L4294" s="32"/>
      <c r="M4294" s="32"/>
      <c r="N4294" s="32"/>
    </row>
    <row r="4295" spans="2:14">
      <c r="B4295" s="29"/>
      <c r="C4295" s="33"/>
      <c r="D4295" s="34"/>
      <c r="E4295" s="33"/>
      <c r="F4295" s="32"/>
      <c r="G4295" s="32"/>
      <c r="H4295" s="32"/>
      <c r="I4295" s="32"/>
      <c r="J4295" s="32"/>
      <c r="K4295" s="32"/>
      <c r="L4295" s="32"/>
      <c r="M4295" s="32"/>
      <c r="N4295" s="32"/>
    </row>
    <row r="4296" spans="2:14">
      <c r="B4296" s="29"/>
      <c r="C4296" s="33"/>
      <c r="D4296" s="34"/>
      <c r="E4296" s="33"/>
      <c r="F4296" s="32"/>
      <c r="G4296" s="32"/>
      <c r="H4296" s="32"/>
      <c r="I4296" s="32"/>
      <c r="J4296" s="32"/>
      <c r="K4296" s="32"/>
      <c r="L4296" s="32"/>
      <c r="M4296" s="32"/>
      <c r="N4296" s="32"/>
    </row>
    <row r="4297" spans="2:14">
      <c r="B4297" s="29"/>
      <c r="C4297" s="33"/>
      <c r="D4297" s="34"/>
      <c r="E4297" s="33"/>
      <c r="F4297" s="32"/>
      <c r="G4297" s="32"/>
      <c r="H4297" s="32"/>
      <c r="I4297" s="32"/>
      <c r="J4297" s="32"/>
      <c r="K4297" s="32"/>
      <c r="L4297" s="32"/>
      <c r="M4297" s="32"/>
      <c r="N4297" s="32"/>
    </row>
    <row r="4298" spans="2:14">
      <c r="B4298" s="29"/>
      <c r="C4298" s="33"/>
      <c r="D4298" s="34"/>
      <c r="E4298" s="33"/>
      <c r="F4298" s="32"/>
      <c r="G4298" s="32"/>
      <c r="H4298" s="32"/>
      <c r="I4298" s="32"/>
      <c r="J4298" s="32"/>
      <c r="K4298" s="32"/>
      <c r="L4298" s="32"/>
      <c r="M4298" s="32"/>
      <c r="N4298" s="32"/>
    </row>
    <row r="4299" spans="2:14">
      <c r="B4299" s="29"/>
      <c r="C4299" s="33"/>
      <c r="D4299" s="34"/>
      <c r="E4299" s="33"/>
      <c r="F4299" s="32"/>
      <c r="G4299" s="32"/>
      <c r="H4299" s="32"/>
      <c r="I4299" s="32"/>
      <c r="J4299" s="32"/>
      <c r="K4299" s="32"/>
      <c r="L4299" s="32"/>
      <c r="M4299" s="32"/>
      <c r="N4299" s="32"/>
    </row>
    <row r="4300" spans="2:14">
      <c r="B4300" s="29"/>
      <c r="C4300" s="33"/>
      <c r="D4300" s="34"/>
      <c r="E4300" s="33"/>
      <c r="F4300" s="32"/>
      <c r="G4300" s="32"/>
      <c r="H4300" s="32"/>
      <c r="I4300" s="32"/>
      <c r="J4300" s="32"/>
      <c r="K4300" s="32"/>
      <c r="L4300" s="32"/>
      <c r="M4300" s="32"/>
      <c r="N4300" s="32"/>
    </row>
    <row r="4301" spans="2:14">
      <c r="B4301" s="29"/>
      <c r="C4301" s="33"/>
      <c r="D4301" s="34"/>
      <c r="E4301" s="33"/>
      <c r="F4301" s="32"/>
      <c r="G4301" s="32"/>
      <c r="H4301" s="32"/>
      <c r="I4301" s="32"/>
      <c r="J4301" s="32"/>
      <c r="K4301" s="32"/>
      <c r="L4301" s="32"/>
      <c r="M4301" s="32"/>
      <c r="N4301" s="32"/>
    </row>
    <row r="4302" spans="2:14">
      <c r="B4302" s="29"/>
      <c r="C4302" s="33"/>
      <c r="D4302" s="34"/>
      <c r="E4302" s="33"/>
      <c r="F4302" s="32"/>
      <c r="G4302" s="32"/>
      <c r="H4302" s="32"/>
      <c r="I4302" s="32"/>
      <c r="J4302" s="32"/>
      <c r="K4302" s="32"/>
      <c r="L4302" s="32"/>
      <c r="M4302" s="32"/>
      <c r="N4302" s="32"/>
    </row>
    <row r="4303" spans="2:14">
      <c r="B4303" s="29"/>
      <c r="C4303" s="33"/>
      <c r="D4303" s="34"/>
      <c r="E4303" s="33"/>
      <c r="F4303" s="32"/>
      <c r="G4303" s="32"/>
      <c r="H4303" s="32"/>
      <c r="I4303" s="32"/>
      <c r="J4303" s="32"/>
      <c r="K4303" s="32"/>
      <c r="L4303" s="32"/>
      <c r="M4303" s="32"/>
      <c r="N4303" s="32"/>
    </row>
    <row r="4304" spans="2:14">
      <c r="B4304" s="29"/>
      <c r="C4304" s="33"/>
      <c r="D4304" s="34"/>
      <c r="E4304" s="33"/>
      <c r="F4304" s="32"/>
      <c r="G4304" s="32"/>
      <c r="H4304" s="32"/>
      <c r="I4304" s="32"/>
      <c r="J4304" s="32"/>
      <c r="K4304" s="32"/>
      <c r="L4304" s="32"/>
      <c r="M4304" s="32"/>
      <c r="N4304" s="32"/>
    </row>
    <row r="4305" spans="2:14">
      <c r="B4305" s="29"/>
      <c r="C4305" s="33"/>
      <c r="D4305" s="34"/>
      <c r="E4305" s="33"/>
      <c r="F4305" s="32"/>
      <c r="G4305" s="32"/>
      <c r="H4305" s="32"/>
      <c r="I4305" s="32"/>
      <c r="J4305" s="32"/>
      <c r="K4305" s="32"/>
      <c r="L4305" s="32"/>
      <c r="M4305" s="32"/>
      <c r="N4305" s="32"/>
    </row>
    <row r="4306" spans="2:14">
      <c r="B4306" s="29"/>
      <c r="C4306" s="33"/>
      <c r="D4306" s="34"/>
      <c r="E4306" s="33"/>
      <c r="F4306" s="32"/>
      <c r="G4306" s="32"/>
      <c r="H4306" s="32"/>
      <c r="I4306" s="32"/>
      <c r="J4306" s="32"/>
      <c r="K4306" s="32"/>
      <c r="L4306" s="32"/>
      <c r="M4306" s="32"/>
      <c r="N4306" s="32"/>
    </row>
    <row r="4307" spans="2:14">
      <c r="B4307" s="29"/>
      <c r="C4307" s="33"/>
      <c r="D4307" s="34"/>
      <c r="E4307" s="33"/>
      <c r="F4307" s="32"/>
      <c r="G4307" s="32"/>
      <c r="H4307" s="32"/>
      <c r="I4307" s="32"/>
      <c r="J4307" s="32"/>
      <c r="K4307" s="32"/>
      <c r="L4307" s="32"/>
      <c r="M4307" s="32"/>
      <c r="N4307" s="32"/>
    </row>
    <row r="4308" spans="2:14">
      <c r="B4308" s="29"/>
      <c r="C4308" s="33"/>
      <c r="D4308" s="34"/>
      <c r="E4308" s="33"/>
      <c r="F4308" s="32"/>
      <c r="G4308" s="32"/>
      <c r="H4308" s="32"/>
      <c r="I4308" s="32"/>
      <c r="J4308" s="32"/>
      <c r="K4308" s="32"/>
      <c r="L4308" s="32"/>
      <c r="M4308" s="32"/>
      <c r="N4308" s="32"/>
    </row>
    <row r="4309" spans="2:14">
      <c r="B4309" s="29"/>
      <c r="C4309" s="33"/>
      <c r="D4309" s="34"/>
      <c r="E4309" s="33"/>
      <c r="F4309" s="32"/>
      <c r="G4309" s="32"/>
      <c r="H4309" s="32"/>
      <c r="I4309" s="32"/>
      <c r="J4309" s="32"/>
      <c r="K4309" s="32"/>
      <c r="L4309" s="32"/>
      <c r="M4309" s="32"/>
      <c r="N4309" s="32"/>
    </row>
    <row r="4310" spans="2:14">
      <c r="B4310" s="29"/>
      <c r="C4310" s="33"/>
      <c r="D4310" s="34"/>
      <c r="E4310" s="33"/>
      <c r="F4310" s="32"/>
      <c r="G4310" s="32"/>
      <c r="H4310" s="32"/>
      <c r="I4310" s="32"/>
      <c r="J4310" s="32"/>
      <c r="K4310" s="32"/>
      <c r="L4310" s="32"/>
      <c r="M4310" s="32"/>
      <c r="N4310" s="32"/>
    </row>
    <row r="4311" spans="2:14">
      <c r="B4311" s="29"/>
      <c r="C4311" s="33"/>
      <c r="D4311" s="34"/>
      <c r="E4311" s="33"/>
      <c r="F4311" s="32"/>
      <c r="G4311" s="32"/>
      <c r="H4311" s="32"/>
      <c r="I4311" s="32"/>
      <c r="J4311" s="32"/>
      <c r="K4311" s="32"/>
      <c r="L4311" s="32"/>
      <c r="M4311" s="32"/>
      <c r="N4311" s="32"/>
    </row>
    <row r="4312" spans="2:14">
      <c r="B4312" s="29"/>
      <c r="C4312" s="33"/>
      <c r="D4312" s="34"/>
      <c r="E4312" s="33"/>
      <c r="F4312" s="32"/>
      <c r="G4312" s="32"/>
      <c r="H4312" s="32"/>
      <c r="I4312" s="32"/>
      <c r="J4312" s="32"/>
      <c r="K4312" s="32"/>
      <c r="L4312" s="32"/>
      <c r="M4312" s="32"/>
      <c r="N4312" s="32"/>
    </row>
    <row r="4313" spans="2:14">
      <c r="B4313" s="29"/>
      <c r="C4313" s="33"/>
      <c r="D4313" s="34"/>
      <c r="E4313" s="33"/>
      <c r="F4313" s="32"/>
      <c r="G4313" s="32"/>
      <c r="H4313" s="32"/>
      <c r="I4313" s="32"/>
      <c r="J4313" s="32"/>
      <c r="K4313" s="32"/>
      <c r="L4313" s="32"/>
      <c r="M4313" s="32"/>
      <c r="N4313" s="32"/>
    </row>
    <row r="4314" spans="2:14">
      <c r="B4314" s="29"/>
      <c r="C4314" s="33"/>
      <c r="D4314" s="34"/>
      <c r="E4314" s="33"/>
      <c r="F4314" s="32"/>
      <c r="G4314" s="32"/>
      <c r="H4314" s="32"/>
      <c r="I4314" s="32"/>
      <c r="J4314" s="32"/>
      <c r="K4314" s="32"/>
      <c r="L4314" s="32"/>
      <c r="M4314" s="32"/>
      <c r="N4314" s="32"/>
    </row>
    <row r="4315" spans="2:14">
      <c r="B4315" s="29"/>
      <c r="C4315" s="33"/>
      <c r="D4315" s="34"/>
      <c r="E4315" s="33"/>
      <c r="F4315" s="32"/>
      <c r="G4315" s="32"/>
      <c r="H4315" s="32"/>
      <c r="I4315" s="32"/>
      <c r="J4315" s="32"/>
      <c r="K4315" s="32"/>
      <c r="L4315" s="32"/>
      <c r="M4315" s="32"/>
      <c r="N4315" s="32"/>
    </row>
    <row r="4316" spans="2:14">
      <c r="B4316" s="29"/>
      <c r="C4316" s="33"/>
      <c r="D4316" s="34"/>
      <c r="E4316" s="33"/>
      <c r="F4316" s="32"/>
      <c r="G4316" s="32"/>
      <c r="H4316" s="32"/>
      <c r="I4316" s="32"/>
      <c r="J4316" s="32"/>
      <c r="K4316" s="32"/>
      <c r="L4316" s="32"/>
      <c r="M4316" s="32"/>
      <c r="N4316" s="32"/>
    </row>
    <row r="4317" spans="2:14">
      <c r="B4317" s="29"/>
      <c r="C4317" s="33"/>
      <c r="D4317" s="34"/>
      <c r="E4317" s="33"/>
      <c r="F4317" s="32"/>
      <c r="G4317" s="32"/>
      <c r="H4317" s="32"/>
      <c r="I4317" s="32"/>
      <c r="J4317" s="32"/>
      <c r="K4317" s="32"/>
      <c r="L4317" s="32"/>
      <c r="M4317" s="32"/>
      <c r="N4317" s="32"/>
    </row>
    <row r="4318" spans="2:14">
      <c r="B4318" s="29"/>
      <c r="C4318" s="33"/>
      <c r="D4318" s="34"/>
      <c r="E4318" s="33"/>
      <c r="F4318" s="32"/>
      <c r="G4318" s="32"/>
      <c r="H4318" s="32"/>
      <c r="I4318" s="32"/>
      <c r="J4318" s="32"/>
      <c r="K4318" s="32"/>
      <c r="L4318" s="32"/>
      <c r="M4318" s="32"/>
      <c r="N4318" s="32"/>
    </row>
    <row r="4319" spans="2:14">
      <c r="B4319" s="29"/>
      <c r="C4319" s="33"/>
      <c r="D4319" s="34"/>
      <c r="E4319" s="33"/>
      <c r="F4319" s="32"/>
      <c r="G4319" s="32"/>
      <c r="H4319" s="32"/>
      <c r="I4319" s="32"/>
      <c r="J4319" s="32"/>
      <c r="K4319" s="32"/>
      <c r="L4319" s="32"/>
      <c r="M4319" s="32"/>
      <c r="N4319" s="32"/>
    </row>
    <row r="4320" spans="2:14">
      <c r="B4320" s="29"/>
      <c r="C4320" s="33"/>
      <c r="D4320" s="34"/>
      <c r="E4320" s="33"/>
      <c r="F4320" s="32"/>
      <c r="G4320" s="32"/>
      <c r="H4320" s="32"/>
      <c r="I4320" s="32"/>
      <c r="J4320" s="32"/>
      <c r="K4320" s="32"/>
      <c r="L4320" s="32"/>
      <c r="M4320" s="32"/>
      <c r="N4320" s="32"/>
    </row>
    <row r="4321" spans="2:14">
      <c r="B4321" s="29"/>
      <c r="C4321" s="33"/>
      <c r="D4321" s="34"/>
      <c r="E4321" s="33"/>
      <c r="F4321" s="32"/>
      <c r="G4321" s="32"/>
      <c r="H4321" s="32"/>
      <c r="I4321" s="32"/>
      <c r="J4321" s="32"/>
      <c r="K4321" s="32"/>
      <c r="L4321" s="32"/>
      <c r="M4321" s="32"/>
      <c r="N4321" s="32"/>
    </row>
    <row r="4322" spans="2:14">
      <c r="B4322" s="29"/>
      <c r="C4322" s="33"/>
      <c r="D4322" s="34"/>
      <c r="E4322" s="33"/>
      <c r="F4322" s="32"/>
      <c r="G4322" s="32"/>
      <c r="H4322" s="32"/>
      <c r="I4322" s="32"/>
      <c r="J4322" s="32"/>
      <c r="K4322" s="32"/>
      <c r="L4322" s="32"/>
      <c r="M4322" s="32"/>
      <c r="N4322" s="32"/>
    </row>
    <row r="4323" spans="2:14">
      <c r="B4323" s="29"/>
      <c r="C4323" s="33"/>
      <c r="D4323" s="34"/>
      <c r="E4323" s="33"/>
      <c r="F4323" s="32"/>
      <c r="G4323" s="32"/>
      <c r="H4323" s="32"/>
      <c r="I4323" s="32"/>
      <c r="J4323" s="32"/>
      <c r="K4323" s="32"/>
      <c r="L4323" s="32"/>
      <c r="M4323" s="32"/>
      <c r="N4323" s="32"/>
    </row>
    <row r="4324" spans="2:14">
      <c r="B4324" s="29"/>
      <c r="C4324" s="33"/>
      <c r="D4324" s="34"/>
      <c r="E4324" s="33"/>
      <c r="F4324" s="32"/>
      <c r="G4324" s="32"/>
      <c r="H4324" s="32"/>
      <c r="I4324" s="32"/>
      <c r="J4324" s="32"/>
      <c r="K4324" s="32"/>
      <c r="L4324" s="32"/>
      <c r="M4324" s="32"/>
      <c r="N4324" s="32"/>
    </row>
    <row r="4325" spans="2:14">
      <c r="B4325" s="29"/>
      <c r="C4325" s="33"/>
      <c r="D4325" s="34"/>
      <c r="E4325" s="33"/>
      <c r="F4325" s="32"/>
      <c r="G4325" s="32"/>
      <c r="H4325" s="32"/>
      <c r="I4325" s="32"/>
      <c r="J4325" s="32"/>
      <c r="K4325" s="32"/>
      <c r="L4325" s="32"/>
      <c r="M4325" s="32"/>
      <c r="N4325" s="32"/>
    </row>
    <row r="4326" spans="2:14">
      <c r="B4326" s="29"/>
      <c r="C4326" s="33"/>
      <c r="D4326" s="34"/>
      <c r="E4326" s="33"/>
      <c r="F4326" s="32"/>
      <c r="G4326" s="32"/>
      <c r="H4326" s="32"/>
      <c r="I4326" s="32"/>
      <c r="J4326" s="32"/>
      <c r="K4326" s="32"/>
      <c r="L4326" s="32"/>
      <c r="M4326" s="32"/>
      <c r="N4326" s="32"/>
    </row>
    <row r="4327" spans="2:14">
      <c r="B4327" s="29"/>
      <c r="C4327" s="33"/>
      <c r="D4327" s="34"/>
      <c r="E4327" s="33"/>
      <c r="F4327" s="32"/>
      <c r="G4327" s="32"/>
      <c r="H4327" s="32"/>
      <c r="I4327" s="32"/>
      <c r="J4327" s="32"/>
      <c r="K4327" s="32"/>
      <c r="L4327" s="32"/>
      <c r="M4327" s="32"/>
      <c r="N4327" s="32"/>
    </row>
    <row r="4328" spans="2:14">
      <c r="B4328" s="29"/>
      <c r="C4328" s="33"/>
      <c r="D4328" s="34"/>
      <c r="E4328" s="33"/>
      <c r="F4328" s="32"/>
      <c r="G4328" s="32"/>
      <c r="H4328" s="32"/>
      <c r="I4328" s="32"/>
      <c r="J4328" s="32"/>
      <c r="K4328" s="32"/>
      <c r="L4328" s="32"/>
      <c r="M4328" s="32"/>
      <c r="N4328" s="32"/>
    </row>
    <row r="4329" spans="2:14">
      <c r="B4329" s="29"/>
      <c r="C4329" s="33"/>
      <c r="D4329" s="34"/>
      <c r="E4329" s="33"/>
      <c r="F4329" s="32"/>
      <c r="G4329" s="32"/>
      <c r="H4329" s="32"/>
      <c r="I4329" s="32"/>
      <c r="J4329" s="32"/>
      <c r="K4329" s="32"/>
      <c r="L4329" s="32"/>
      <c r="M4329" s="32"/>
      <c r="N4329" s="32"/>
    </row>
    <row r="4330" spans="2:14">
      <c r="B4330" s="29"/>
      <c r="C4330" s="33"/>
      <c r="D4330" s="34"/>
      <c r="E4330" s="33"/>
      <c r="F4330" s="32"/>
      <c r="G4330" s="32"/>
      <c r="H4330" s="32"/>
      <c r="I4330" s="32"/>
      <c r="J4330" s="32"/>
      <c r="K4330" s="32"/>
      <c r="L4330" s="32"/>
      <c r="M4330" s="32"/>
      <c r="N4330" s="32"/>
    </row>
    <row r="4331" spans="2:14">
      <c r="B4331" s="29"/>
      <c r="C4331" s="33"/>
      <c r="D4331" s="34"/>
      <c r="E4331" s="33"/>
      <c r="F4331" s="32"/>
      <c r="G4331" s="32"/>
      <c r="H4331" s="32"/>
      <c r="I4331" s="32"/>
      <c r="J4331" s="32"/>
      <c r="K4331" s="32"/>
      <c r="L4331" s="32"/>
      <c r="M4331" s="32"/>
      <c r="N4331" s="32"/>
    </row>
    <row r="4332" spans="2:14">
      <c r="B4332" s="29"/>
      <c r="C4332" s="33"/>
      <c r="D4332" s="34"/>
      <c r="E4332" s="33"/>
      <c r="F4332" s="32"/>
      <c r="G4332" s="32"/>
      <c r="H4332" s="32"/>
      <c r="I4332" s="32"/>
      <c r="J4332" s="32"/>
      <c r="K4332" s="32"/>
      <c r="L4332" s="32"/>
      <c r="M4332" s="32"/>
      <c r="N4332" s="32"/>
    </row>
    <row r="4333" spans="2:14">
      <c r="B4333" s="29"/>
      <c r="C4333" s="33"/>
      <c r="D4333" s="34"/>
      <c r="E4333" s="33"/>
      <c r="F4333" s="32"/>
      <c r="G4333" s="32"/>
      <c r="H4333" s="32"/>
      <c r="I4333" s="32"/>
      <c r="J4333" s="32"/>
      <c r="K4333" s="32"/>
      <c r="L4333" s="32"/>
      <c r="M4333" s="32"/>
      <c r="N4333" s="32"/>
    </row>
    <row r="4334" spans="2:14">
      <c r="B4334" s="29"/>
      <c r="C4334" s="33"/>
      <c r="D4334" s="34"/>
      <c r="E4334" s="33"/>
      <c r="F4334" s="32"/>
      <c r="G4334" s="32"/>
      <c r="H4334" s="32"/>
      <c r="I4334" s="32"/>
      <c r="J4334" s="32"/>
      <c r="K4334" s="32"/>
      <c r="L4334" s="32"/>
      <c r="M4334" s="32"/>
      <c r="N4334" s="32"/>
    </row>
    <row r="4335" spans="2:14">
      <c r="B4335" s="29"/>
      <c r="C4335" s="33"/>
      <c r="D4335" s="34"/>
      <c r="E4335" s="33"/>
      <c r="F4335" s="32"/>
      <c r="G4335" s="32"/>
      <c r="H4335" s="32"/>
      <c r="I4335" s="32"/>
      <c r="J4335" s="32"/>
      <c r="K4335" s="32"/>
      <c r="L4335" s="32"/>
      <c r="M4335" s="32"/>
      <c r="N4335" s="32"/>
    </row>
    <row r="4336" spans="2:14">
      <c r="B4336" s="29"/>
      <c r="C4336" s="33"/>
      <c r="D4336" s="34"/>
      <c r="E4336" s="33"/>
      <c r="F4336" s="32"/>
      <c r="G4336" s="32"/>
      <c r="H4336" s="32"/>
      <c r="I4336" s="32"/>
      <c r="J4336" s="32"/>
      <c r="K4336" s="32"/>
      <c r="L4336" s="32"/>
      <c r="M4336" s="32"/>
      <c r="N4336" s="32"/>
    </row>
    <row r="4337" spans="2:14">
      <c r="B4337" s="29"/>
      <c r="C4337" s="33"/>
      <c r="D4337" s="34"/>
      <c r="E4337" s="33"/>
      <c r="F4337" s="32"/>
      <c r="G4337" s="32"/>
      <c r="H4337" s="32"/>
      <c r="I4337" s="32"/>
      <c r="J4337" s="32"/>
      <c r="K4337" s="32"/>
      <c r="L4337" s="32"/>
      <c r="M4337" s="32"/>
      <c r="N4337" s="32"/>
    </row>
    <row r="4338" spans="2:14">
      <c r="B4338" s="29"/>
      <c r="C4338" s="33"/>
      <c r="D4338" s="34"/>
      <c r="E4338" s="33"/>
      <c r="F4338" s="32"/>
      <c r="G4338" s="32"/>
      <c r="H4338" s="32"/>
      <c r="I4338" s="32"/>
      <c r="J4338" s="32"/>
      <c r="K4338" s="32"/>
      <c r="L4338" s="32"/>
      <c r="M4338" s="32"/>
      <c r="N4338" s="32"/>
    </row>
    <row r="4339" spans="2:14">
      <c r="B4339" s="29"/>
      <c r="C4339" s="33"/>
      <c r="D4339" s="34"/>
      <c r="E4339" s="33"/>
      <c r="F4339" s="32"/>
      <c r="G4339" s="32"/>
      <c r="H4339" s="32"/>
      <c r="I4339" s="32"/>
      <c r="J4339" s="32"/>
      <c r="K4339" s="32"/>
      <c r="L4339" s="32"/>
      <c r="M4339" s="32"/>
      <c r="N4339" s="32"/>
    </row>
    <row r="4340" spans="2:14">
      <c r="B4340" s="29"/>
      <c r="C4340" s="33"/>
      <c r="D4340" s="34"/>
      <c r="E4340" s="33"/>
      <c r="F4340" s="32"/>
      <c r="G4340" s="32"/>
      <c r="H4340" s="32"/>
      <c r="I4340" s="32"/>
      <c r="J4340" s="32"/>
      <c r="K4340" s="32"/>
      <c r="L4340" s="32"/>
      <c r="M4340" s="32"/>
      <c r="N4340" s="32"/>
    </row>
    <row r="4341" spans="2:14">
      <c r="B4341" s="29"/>
      <c r="C4341" s="33"/>
      <c r="D4341" s="34"/>
      <c r="E4341" s="33"/>
      <c r="F4341" s="32"/>
      <c r="G4341" s="32"/>
      <c r="H4341" s="32"/>
      <c r="I4341" s="32"/>
      <c r="J4341" s="32"/>
      <c r="K4341" s="32"/>
      <c r="L4341" s="32"/>
      <c r="M4341" s="32"/>
      <c r="N4341" s="32"/>
    </row>
    <row r="4342" spans="2:14">
      <c r="B4342" s="29"/>
      <c r="C4342" s="33"/>
      <c r="D4342" s="34"/>
      <c r="E4342" s="33"/>
      <c r="F4342" s="32"/>
      <c r="G4342" s="32"/>
      <c r="H4342" s="32"/>
      <c r="I4342" s="32"/>
      <c r="J4342" s="32"/>
      <c r="K4342" s="32"/>
      <c r="L4342" s="32"/>
      <c r="M4342" s="32"/>
      <c r="N4342" s="32"/>
    </row>
    <row r="4343" spans="2:14">
      <c r="B4343" s="29"/>
      <c r="C4343" s="33"/>
      <c r="D4343" s="34"/>
      <c r="E4343" s="33"/>
      <c r="F4343" s="32"/>
      <c r="G4343" s="32"/>
      <c r="H4343" s="32"/>
      <c r="I4343" s="32"/>
      <c r="J4343" s="32"/>
      <c r="K4343" s="32"/>
      <c r="L4343" s="32"/>
      <c r="M4343" s="32"/>
      <c r="N4343" s="32"/>
    </row>
    <row r="4344" spans="2:14">
      <c r="B4344" s="29"/>
      <c r="C4344" s="33"/>
      <c r="D4344" s="34"/>
      <c r="E4344" s="33"/>
      <c r="F4344" s="32"/>
      <c r="G4344" s="32"/>
      <c r="H4344" s="32"/>
      <c r="I4344" s="32"/>
      <c r="J4344" s="32"/>
      <c r="K4344" s="32"/>
      <c r="L4344" s="32"/>
      <c r="M4344" s="32"/>
      <c r="N4344" s="32"/>
    </row>
    <row r="4345" spans="2:14">
      <c r="B4345" s="29"/>
      <c r="C4345" s="33"/>
      <c r="D4345" s="34"/>
      <c r="E4345" s="33"/>
      <c r="F4345" s="32"/>
      <c r="G4345" s="32"/>
      <c r="H4345" s="32"/>
      <c r="I4345" s="32"/>
      <c r="J4345" s="32"/>
      <c r="K4345" s="32"/>
      <c r="L4345" s="32"/>
      <c r="M4345" s="32"/>
      <c r="N4345" s="32"/>
    </row>
    <row r="4346" spans="2:14">
      <c r="B4346" s="29"/>
      <c r="C4346" s="33"/>
      <c r="D4346" s="34"/>
      <c r="E4346" s="33"/>
      <c r="F4346" s="32"/>
      <c r="G4346" s="32"/>
      <c r="H4346" s="32"/>
      <c r="I4346" s="32"/>
      <c r="J4346" s="32"/>
      <c r="K4346" s="32"/>
      <c r="L4346" s="32"/>
      <c r="M4346" s="32"/>
      <c r="N4346" s="32"/>
    </row>
    <row r="4347" spans="2:14">
      <c r="B4347" s="29"/>
      <c r="C4347" s="33"/>
      <c r="D4347" s="34"/>
      <c r="E4347" s="33"/>
      <c r="F4347" s="32"/>
      <c r="G4347" s="32"/>
      <c r="H4347" s="32"/>
      <c r="I4347" s="32"/>
      <c r="J4347" s="32"/>
      <c r="K4347" s="32"/>
      <c r="L4347" s="32"/>
      <c r="M4347" s="32"/>
      <c r="N4347" s="32"/>
    </row>
    <row r="4348" spans="2:14">
      <c r="B4348" s="29"/>
      <c r="C4348" s="33"/>
      <c r="D4348" s="34"/>
      <c r="E4348" s="33"/>
      <c r="F4348" s="32"/>
      <c r="G4348" s="32"/>
      <c r="H4348" s="32"/>
      <c r="I4348" s="32"/>
      <c r="J4348" s="32"/>
      <c r="K4348" s="32"/>
      <c r="L4348" s="32"/>
      <c r="M4348" s="32"/>
      <c r="N4348" s="32"/>
    </row>
    <row r="4349" spans="2:14">
      <c r="B4349" s="29"/>
      <c r="C4349" s="33"/>
      <c r="D4349" s="34"/>
      <c r="E4349" s="33"/>
      <c r="F4349" s="32"/>
      <c r="G4349" s="32"/>
      <c r="H4349" s="32"/>
      <c r="I4349" s="32"/>
      <c r="J4349" s="32"/>
      <c r="K4349" s="32"/>
      <c r="L4349" s="32"/>
      <c r="M4349" s="32"/>
      <c r="N4349" s="32"/>
    </row>
    <row r="4350" spans="2:14">
      <c r="B4350" s="29"/>
      <c r="C4350" s="33"/>
      <c r="D4350" s="34"/>
      <c r="E4350" s="33"/>
      <c r="F4350" s="32"/>
      <c r="G4350" s="32"/>
      <c r="H4350" s="32"/>
      <c r="I4350" s="32"/>
      <c r="J4350" s="32"/>
      <c r="K4350" s="32"/>
      <c r="L4350" s="32"/>
      <c r="M4350" s="32"/>
      <c r="N4350" s="32"/>
    </row>
    <row r="4351" spans="2:14">
      <c r="B4351" s="29"/>
      <c r="C4351" s="33"/>
      <c r="D4351" s="34"/>
      <c r="E4351" s="33"/>
      <c r="F4351" s="32"/>
      <c r="G4351" s="32"/>
      <c r="H4351" s="32"/>
      <c r="I4351" s="32"/>
      <c r="J4351" s="32"/>
      <c r="K4351" s="32"/>
      <c r="L4351" s="32"/>
      <c r="M4351" s="32"/>
      <c r="N4351" s="32"/>
    </row>
    <row r="4352" spans="2:14">
      <c r="B4352" s="29"/>
      <c r="C4352" s="33"/>
      <c r="D4352" s="34"/>
      <c r="E4352" s="33"/>
      <c r="F4352" s="32"/>
      <c r="G4352" s="32"/>
      <c r="H4352" s="32"/>
      <c r="I4352" s="32"/>
      <c r="J4352" s="32"/>
      <c r="K4352" s="32"/>
      <c r="L4352" s="32"/>
      <c r="M4352" s="32"/>
      <c r="N4352" s="32"/>
    </row>
    <row r="4353" spans="2:14">
      <c r="B4353" s="29"/>
      <c r="C4353" s="33"/>
      <c r="D4353" s="34"/>
      <c r="E4353" s="33"/>
      <c r="F4353" s="32"/>
      <c r="G4353" s="32"/>
      <c r="H4353" s="32"/>
      <c r="I4353" s="32"/>
      <c r="J4353" s="32"/>
      <c r="K4353" s="32"/>
      <c r="L4353" s="32"/>
      <c r="M4353" s="32"/>
      <c r="N4353" s="32"/>
    </row>
    <row r="4354" spans="2:14">
      <c r="B4354" s="29"/>
      <c r="C4354" s="33"/>
      <c r="D4354" s="34"/>
      <c r="E4354" s="33"/>
      <c r="F4354" s="32"/>
      <c r="G4354" s="32"/>
      <c r="H4354" s="32"/>
      <c r="I4354" s="32"/>
      <c r="J4354" s="32"/>
      <c r="K4354" s="32"/>
      <c r="L4354" s="32"/>
      <c r="M4354" s="32"/>
      <c r="N4354" s="32"/>
    </row>
    <row r="4355" spans="2:14">
      <c r="B4355" s="29"/>
      <c r="C4355" s="33"/>
      <c r="D4355" s="34"/>
      <c r="E4355" s="33"/>
      <c r="F4355" s="32"/>
      <c r="G4355" s="32"/>
      <c r="H4355" s="32"/>
      <c r="I4355" s="32"/>
      <c r="J4355" s="32"/>
      <c r="K4355" s="32"/>
      <c r="L4355" s="32"/>
      <c r="M4355" s="32"/>
      <c r="N4355" s="32"/>
    </row>
    <row r="4356" spans="2:14">
      <c r="B4356" s="29"/>
      <c r="C4356" s="33"/>
      <c r="D4356" s="34"/>
      <c r="E4356" s="33"/>
      <c r="F4356" s="32"/>
      <c r="G4356" s="32"/>
      <c r="H4356" s="32"/>
      <c r="I4356" s="32"/>
      <c r="J4356" s="32"/>
      <c r="K4356" s="32"/>
      <c r="L4356" s="32"/>
      <c r="M4356" s="32"/>
      <c r="N4356" s="32"/>
    </row>
    <row r="4357" spans="2:14">
      <c r="B4357" s="29"/>
      <c r="C4357" s="33"/>
      <c r="D4357" s="34"/>
      <c r="E4357" s="33"/>
      <c r="F4357" s="32"/>
      <c r="G4357" s="32"/>
      <c r="H4357" s="32"/>
      <c r="I4357" s="32"/>
      <c r="J4357" s="32"/>
      <c r="K4357" s="32"/>
      <c r="L4357" s="32"/>
      <c r="M4357" s="32"/>
      <c r="N4357" s="32"/>
    </row>
    <row r="4358" spans="2:14">
      <c r="B4358" s="29"/>
      <c r="C4358" s="33"/>
      <c r="D4358" s="34"/>
      <c r="E4358" s="33"/>
      <c r="F4358" s="32"/>
      <c r="G4358" s="32"/>
      <c r="H4358" s="32"/>
      <c r="I4358" s="32"/>
      <c r="J4358" s="32"/>
      <c r="K4358" s="32"/>
      <c r="L4358" s="32"/>
      <c r="M4358" s="32"/>
      <c r="N4358" s="32"/>
    </row>
    <row r="4359" spans="2:14">
      <c r="B4359" s="29"/>
      <c r="C4359" s="33"/>
      <c r="D4359" s="34"/>
      <c r="E4359" s="33"/>
      <c r="F4359" s="32"/>
      <c r="G4359" s="32"/>
      <c r="H4359" s="32"/>
      <c r="I4359" s="32"/>
      <c r="J4359" s="32"/>
      <c r="K4359" s="32"/>
      <c r="L4359" s="32"/>
      <c r="M4359" s="32"/>
      <c r="N4359" s="32"/>
    </row>
    <row r="4360" spans="2:14">
      <c r="B4360" s="29"/>
      <c r="C4360" s="33"/>
      <c r="D4360" s="34"/>
      <c r="E4360" s="33"/>
      <c r="F4360" s="32"/>
      <c r="G4360" s="32"/>
      <c r="H4360" s="32"/>
      <c r="I4360" s="32"/>
      <c r="J4360" s="32"/>
      <c r="K4360" s="32"/>
      <c r="L4360" s="32"/>
      <c r="M4360" s="32"/>
      <c r="N4360" s="32"/>
    </row>
    <row r="4361" spans="2:14">
      <c r="B4361" s="29"/>
      <c r="C4361" s="33"/>
      <c r="D4361" s="34"/>
      <c r="E4361" s="33"/>
      <c r="F4361" s="32"/>
      <c r="G4361" s="32"/>
      <c r="H4361" s="32"/>
      <c r="I4361" s="32"/>
      <c r="J4361" s="32"/>
      <c r="K4361" s="32"/>
      <c r="L4361" s="32"/>
      <c r="M4361" s="32"/>
      <c r="N4361" s="32"/>
    </row>
    <row r="4362" spans="2:14">
      <c r="B4362" s="29"/>
      <c r="C4362" s="33"/>
      <c r="D4362" s="34"/>
      <c r="E4362" s="33"/>
      <c r="F4362" s="32"/>
      <c r="G4362" s="32"/>
      <c r="H4362" s="32"/>
      <c r="I4362" s="32"/>
      <c r="J4362" s="32"/>
      <c r="K4362" s="32"/>
      <c r="L4362" s="32"/>
      <c r="M4362" s="32"/>
      <c r="N4362" s="32"/>
    </row>
    <row r="4363" spans="2:14">
      <c r="B4363" s="29"/>
      <c r="C4363" s="33"/>
      <c r="D4363" s="34"/>
      <c r="E4363" s="33"/>
      <c r="F4363" s="32"/>
      <c r="G4363" s="32"/>
      <c r="H4363" s="32"/>
      <c r="I4363" s="32"/>
      <c r="J4363" s="32"/>
      <c r="K4363" s="32"/>
      <c r="L4363" s="32"/>
      <c r="M4363" s="32"/>
      <c r="N4363" s="32"/>
    </row>
    <row r="4364" spans="2:14">
      <c r="B4364" s="29"/>
      <c r="C4364" s="33"/>
      <c r="D4364" s="34"/>
      <c r="E4364" s="33"/>
      <c r="F4364" s="32"/>
      <c r="G4364" s="32"/>
      <c r="H4364" s="32"/>
      <c r="I4364" s="32"/>
      <c r="J4364" s="32"/>
      <c r="K4364" s="32"/>
      <c r="L4364" s="32"/>
      <c r="M4364" s="32"/>
      <c r="N4364" s="32"/>
    </row>
    <row r="4365" spans="2:14">
      <c r="B4365" s="29"/>
      <c r="C4365" s="33"/>
      <c r="D4365" s="34"/>
      <c r="E4365" s="33"/>
      <c r="F4365" s="32"/>
      <c r="G4365" s="32"/>
      <c r="H4365" s="32"/>
      <c r="I4365" s="32"/>
      <c r="J4365" s="32"/>
      <c r="K4365" s="32"/>
      <c r="L4365" s="32"/>
      <c r="M4365" s="32"/>
      <c r="N4365" s="32"/>
    </row>
    <row r="4366" spans="2:14">
      <c r="B4366" s="29"/>
      <c r="C4366" s="33"/>
      <c r="D4366" s="34"/>
      <c r="E4366" s="33"/>
      <c r="F4366" s="32"/>
      <c r="G4366" s="32"/>
      <c r="H4366" s="32"/>
      <c r="I4366" s="32"/>
      <c r="J4366" s="32"/>
      <c r="K4366" s="32"/>
      <c r="L4366" s="32"/>
      <c r="M4366" s="32"/>
      <c r="N4366" s="32"/>
    </row>
    <row r="4367" spans="2:14">
      <c r="B4367" s="29"/>
      <c r="C4367" s="33"/>
      <c r="D4367" s="34"/>
      <c r="E4367" s="33"/>
      <c r="F4367" s="32"/>
      <c r="G4367" s="32"/>
      <c r="H4367" s="32"/>
      <c r="I4367" s="32"/>
      <c r="J4367" s="32"/>
      <c r="K4367" s="32"/>
      <c r="L4367" s="32"/>
      <c r="M4367" s="32"/>
      <c r="N4367" s="32"/>
    </row>
    <row r="4368" spans="2:14">
      <c r="B4368" s="29"/>
      <c r="C4368" s="33"/>
      <c r="D4368" s="34"/>
      <c r="E4368" s="33"/>
      <c r="F4368" s="32"/>
      <c r="G4368" s="32"/>
      <c r="H4368" s="32"/>
      <c r="I4368" s="32"/>
      <c r="J4368" s="32"/>
      <c r="K4368" s="32"/>
      <c r="L4368" s="32"/>
      <c r="M4368" s="32"/>
      <c r="N4368" s="32"/>
    </row>
    <row r="4369" spans="2:14">
      <c r="B4369" s="29"/>
      <c r="C4369" s="33"/>
      <c r="D4369" s="34"/>
      <c r="E4369" s="33"/>
      <c r="F4369" s="32"/>
      <c r="G4369" s="32"/>
      <c r="H4369" s="32"/>
      <c r="I4369" s="32"/>
      <c r="J4369" s="32"/>
      <c r="K4369" s="32"/>
      <c r="L4369" s="32"/>
      <c r="M4369" s="32"/>
      <c r="N4369" s="32"/>
    </row>
    <row r="4370" spans="2:14">
      <c r="B4370" s="29"/>
      <c r="C4370" s="33"/>
      <c r="D4370" s="34"/>
      <c r="E4370" s="33"/>
      <c r="F4370" s="32"/>
      <c r="G4370" s="32"/>
      <c r="H4370" s="32"/>
      <c r="I4370" s="32"/>
      <c r="J4370" s="32"/>
      <c r="K4370" s="32"/>
      <c r="L4370" s="32"/>
      <c r="M4370" s="32"/>
      <c r="N4370" s="32"/>
    </row>
    <row r="4371" spans="2:14">
      <c r="B4371" s="29"/>
      <c r="C4371" s="33"/>
      <c r="D4371" s="34"/>
      <c r="E4371" s="33"/>
      <c r="F4371" s="32"/>
      <c r="G4371" s="32"/>
      <c r="H4371" s="32"/>
      <c r="I4371" s="32"/>
      <c r="J4371" s="32"/>
      <c r="K4371" s="32"/>
      <c r="L4371" s="32"/>
      <c r="M4371" s="32"/>
      <c r="N4371" s="32"/>
    </row>
    <row r="4372" spans="2:14">
      <c r="B4372" s="29"/>
      <c r="C4372" s="33"/>
      <c r="D4372" s="34"/>
      <c r="E4372" s="33"/>
      <c r="F4372" s="32"/>
      <c r="G4372" s="32"/>
      <c r="H4372" s="32"/>
      <c r="I4372" s="32"/>
      <c r="J4372" s="32"/>
      <c r="K4372" s="32"/>
      <c r="L4372" s="32"/>
      <c r="M4372" s="32"/>
      <c r="N4372" s="32"/>
    </row>
    <row r="4373" spans="2:14">
      <c r="B4373" s="29"/>
      <c r="C4373" s="33"/>
      <c r="D4373" s="34"/>
      <c r="E4373" s="33"/>
      <c r="F4373" s="32"/>
      <c r="G4373" s="32"/>
      <c r="H4373" s="32"/>
      <c r="I4373" s="32"/>
      <c r="J4373" s="32"/>
      <c r="K4373" s="32"/>
      <c r="L4373" s="32"/>
      <c r="M4373" s="32"/>
      <c r="N4373" s="32"/>
    </row>
    <row r="4374" spans="2:14">
      <c r="B4374" s="29"/>
      <c r="C4374" s="33"/>
      <c r="D4374" s="34"/>
      <c r="E4374" s="33"/>
      <c r="F4374" s="32"/>
      <c r="G4374" s="32"/>
      <c r="H4374" s="32"/>
      <c r="I4374" s="32"/>
      <c r="J4374" s="32"/>
      <c r="K4374" s="32"/>
      <c r="L4374" s="32"/>
      <c r="M4374" s="32"/>
      <c r="N4374" s="32"/>
    </row>
    <row r="4375" spans="2:14">
      <c r="B4375" s="29"/>
      <c r="C4375" s="33"/>
      <c r="D4375" s="34"/>
      <c r="E4375" s="33"/>
      <c r="F4375" s="32"/>
      <c r="G4375" s="32"/>
      <c r="H4375" s="32"/>
      <c r="I4375" s="32"/>
      <c r="J4375" s="32"/>
      <c r="K4375" s="32"/>
      <c r="L4375" s="32"/>
      <c r="M4375" s="32"/>
      <c r="N4375" s="32"/>
    </row>
    <row r="4376" spans="2:14">
      <c r="B4376" s="29"/>
      <c r="C4376" s="33"/>
      <c r="D4376" s="34"/>
      <c r="E4376" s="33"/>
      <c r="F4376" s="32"/>
      <c r="G4376" s="32"/>
      <c r="H4376" s="32"/>
      <c r="I4376" s="32"/>
      <c r="J4376" s="32"/>
      <c r="K4376" s="32"/>
      <c r="L4376" s="32"/>
      <c r="M4376" s="32"/>
      <c r="N4376" s="32"/>
    </row>
    <row r="4377" spans="2:14">
      <c r="B4377" s="29"/>
      <c r="C4377" s="33"/>
      <c r="D4377" s="34"/>
      <c r="E4377" s="33"/>
      <c r="F4377" s="32"/>
      <c r="G4377" s="32"/>
      <c r="H4377" s="32"/>
      <c r="I4377" s="32"/>
      <c r="J4377" s="32"/>
      <c r="K4377" s="32"/>
      <c r="L4377" s="32"/>
      <c r="M4377" s="32"/>
      <c r="N4377" s="32"/>
    </row>
    <row r="4378" spans="2:14">
      <c r="B4378" s="29"/>
      <c r="C4378" s="33"/>
      <c r="D4378" s="34"/>
      <c r="E4378" s="33"/>
      <c r="F4378" s="32"/>
      <c r="G4378" s="32"/>
      <c r="H4378" s="32"/>
      <c r="I4378" s="32"/>
      <c r="J4378" s="32"/>
      <c r="K4378" s="32"/>
      <c r="L4378" s="32"/>
      <c r="M4378" s="32"/>
      <c r="N4378" s="32"/>
    </row>
    <row r="4379" spans="2:14">
      <c r="B4379" s="29"/>
      <c r="C4379" s="33"/>
      <c r="D4379" s="34"/>
      <c r="E4379" s="33"/>
      <c r="F4379" s="32"/>
      <c r="G4379" s="32"/>
      <c r="H4379" s="32"/>
      <c r="I4379" s="32"/>
      <c r="J4379" s="32"/>
      <c r="K4379" s="32"/>
      <c r="L4379" s="32"/>
      <c r="M4379" s="32"/>
      <c r="N4379" s="32"/>
    </row>
    <row r="4380" spans="2:14">
      <c r="B4380" s="29"/>
      <c r="C4380" s="33"/>
      <c r="D4380" s="34"/>
      <c r="E4380" s="33"/>
      <c r="F4380" s="32"/>
      <c r="G4380" s="32"/>
      <c r="H4380" s="32"/>
      <c r="I4380" s="32"/>
      <c r="J4380" s="32"/>
      <c r="K4380" s="32"/>
      <c r="L4380" s="32"/>
      <c r="M4380" s="32"/>
      <c r="N4380" s="32"/>
    </row>
    <row r="4381" spans="2:14">
      <c r="B4381" s="29"/>
      <c r="C4381" s="33"/>
      <c r="D4381" s="34"/>
      <c r="E4381" s="33"/>
      <c r="F4381" s="32"/>
      <c r="G4381" s="32"/>
      <c r="H4381" s="32"/>
      <c r="I4381" s="32"/>
      <c r="J4381" s="32"/>
      <c r="K4381" s="32"/>
      <c r="L4381" s="32"/>
      <c r="M4381" s="32"/>
      <c r="N4381" s="32"/>
    </row>
    <row r="4382" spans="2:14">
      <c r="B4382" s="29"/>
      <c r="C4382" s="33"/>
      <c r="D4382" s="34"/>
      <c r="E4382" s="33"/>
      <c r="F4382" s="32"/>
      <c r="G4382" s="32"/>
      <c r="H4382" s="32"/>
      <c r="I4382" s="32"/>
      <c r="J4382" s="32"/>
      <c r="K4382" s="32"/>
      <c r="L4382" s="32"/>
      <c r="M4382" s="32"/>
      <c r="N4382" s="32"/>
    </row>
    <row r="4383" spans="2:14">
      <c r="B4383" s="29"/>
      <c r="C4383" s="33"/>
      <c r="D4383" s="34"/>
      <c r="E4383" s="33"/>
      <c r="F4383" s="32"/>
      <c r="G4383" s="32"/>
      <c r="H4383" s="32"/>
      <c r="I4383" s="32"/>
      <c r="J4383" s="32"/>
      <c r="K4383" s="32"/>
      <c r="L4383" s="32"/>
      <c r="M4383" s="32"/>
      <c r="N4383" s="32"/>
    </row>
    <row r="4384" spans="2:14">
      <c r="B4384" s="29"/>
      <c r="C4384" s="33"/>
      <c r="D4384" s="34"/>
      <c r="E4384" s="33"/>
      <c r="F4384" s="32"/>
      <c r="G4384" s="32"/>
      <c r="H4384" s="32"/>
      <c r="I4384" s="32"/>
      <c r="J4384" s="32"/>
      <c r="K4384" s="32"/>
      <c r="L4384" s="32"/>
      <c r="M4384" s="32"/>
      <c r="N4384" s="32"/>
    </row>
    <row r="4385" spans="2:14">
      <c r="B4385" s="29"/>
      <c r="C4385" s="33"/>
      <c r="D4385" s="34"/>
      <c r="E4385" s="33"/>
      <c r="F4385" s="32"/>
      <c r="G4385" s="32"/>
      <c r="H4385" s="32"/>
      <c r="I4385" s="32"/>
      <c r="J4385" s="32"/>
      <c r="K4385" s="32"/>
      <c r="L4385" s="32"/>
      <c r="M4385" s="32"/>
      <c r="N4385" s="32"/>
    </row>
    <row r="4386" spans="2:14">
      <c r="B4386" s="29"/>
      <c r="C4386" s="33"/>
      <c r="D4386" s="34"/>
      <c r="E4386" s="33"/>
      <c r="F4386" s="32"/>
      <c r="G4386" s="32"/>
      <c r="H4386" s="32"/>
      <c r="I4386" s="32"/>
      <c r="J4386" s="32"/>
      <c r="K4386" s="32"/>
      <c r="L4386" s="32"/>
      <c r="M4386" s="32"/>
      <c r="N4386" s="32"/>
    </row>
    <row r="4387" spans="2:14">
      <c r="B4387" s="29"/>
      <c r="C4387" s="33"/>
      <c r="D4387" s="34"/>
      <c r="E4387" s="33"/>
      <c r="F4387" s="32"/>
      <c r="G4387" s="32"/>
      <c r="H4387" s="32"/>
      <c r="I4387" s="32"/>
      <c r="J4387" s="32"/>
      <c r="K4387" s="32"/>
      <c r="L4387" s="32"/>
      <c r="M4387" s="32"/>
      <c r="N4387" s="32"/>
    </row>
    <row r="4388" spans="2:14">
      <c r="B4388" s="29"/>
      <c r="C4388" s="33"/>
      <c r="D4388" s="34"/>
      <c r="E4388" s="33"/>
      <c r="F4388" s="32"/>
      <c r="G4388" s="32"/>
      <c r="H4388" s="32"/>
      <c r="I4388" s="32"/>
      <c r="J4388" s="32"/>
      <c r="K4388" s="32"/>
      <c r="L4388" s="32"/>
      <c r="M4388" s="32"/>
      <c r="N4388" s="32"/>
    </row>
    <row r="4389" spans="2:14">
      <c r="B4389" s="29"/>
      <c r="C4389" s="33"/>
      <c r="D4389" s="34"/>
      <c r="E4389" s="33"/>
      <c r="F4389" s="32"/>
      <c r="G4389" s="32"/>
      <c r="H4389" s="32"/>
      <c r="I4389" s="32"/>
      <c r="J4389" s="32"/>
      <c r="K4389" s="32"/>
      <c r="L4389" s="32"/>
      <c r="M4389" s="32"/>
      <c r="N4389" s="32"/>
    </row>
    <row r="4390" spans="2:14">
      <c r="B4390" s="29"/>
      <c r="C4390" s="33"/>
      <c r="D4390" s="34"/>
      <c r="E4390" s="33"/>
      <c r="F4390" s="32"/>
      <c r="G4390" s="32"/>
      <c r="H4390" s="32"/>
      <c r="I4390" s="32"/>
      <c r="J4390" s="32"/>
      <c r="K4390" s="32"/>
      <c r="L4390" s="32"/>
      <c r="M4390" s="32"/>
      <c r="N4390" s="32"/>
    </row>
    <row r="4391" spans="2:14">
      <c r="B4391" s="29"/>
      <c r="C4391" s="33"/>
      <c r="D4391" s="34"/>
      <c r="E4391" s="33"/>
      <c r="F4391" s="32"/>
      <c r="G4391" s="32"/>
      <c r="H4391" s="32"/>
      <c r="I4391" s="32"/>
      <c r="J4391" s="32"/>
      <c r="K4391" s="32"/>
      <c r="L4391" s="32"/>
      <c r="M4391" s="32"/>
      <c r="N4391" s="32"/>
    </row>
    <row r="4392" spans="2:14">
      <c r="B4392" s="29"/>
      <c r="C4392" s="33"/>
      <c r="D4392" s="34"/>
      <c r="E4392" s="33"/>
      <c r="F4392" s="32"/>
      <c r="G4392" s="32"/>
      <c r="H4392" s="32"/>
      <c r="I4392" s="32"/>
      <c r="J4392" s="32"/>
      <c r="K4392" s="32"/>
      <c r="L4392" s="32"/>
      <c r="M4392" s="32"/>
      <c r="N4392" s="32"/>
    </row>
    <row r="4393" spans="2:14">
      <c r="B4393" s="29"/>
      <c r="C4393" s="33"/>
      <c r="D4393" s="34"/>
      <c r="E4393" s="33"/>
      <c r="F4393" s="32"/>
      <c r="G4393" s="32"/>
      <c r="H4393" s="32"/>
      <c r="I4393" s="32"/>
      <c r="J4393" s="32"/>
      <c r="K4393" s="32"/>
      <c r="L4393" s="32"/>
      <c r="M4393" s="32"/>
      <c r="N4393" s="32"/>
    </row>
    <row r="4394" spans="2:14">
      <c r="B4394" s="29"/>
      <c r="C4394" s="33"/>
      <c r="D4394" s="34"/>
      <c r="E4394" s="33"/>
      <c r="F4394" s="32"/>
      <c r="G4394" s="32"/>
      <c r="H4394" s="32"/>
      <c r="I4394" s="32"/>
      <c r="J4394" s="32"/>
      <c r="K4394" s="32"/>
      <c r="L4394" s="32"/>
      <c r="M4394" s="32"/>
      <c r="N4394" s="32"/>
    </row>
    <row r="4395" spans="2:14">
      <c r="B4395" s="29"/>
      <c r="C4395" s="33"/>
      <c r="D4395" s="34"/>
      <c r="E4395" s="33"/>
      <c r="F4395" s="32"/>
      <c r="G4395" s="32"/>
      <c r="H4395" s="32"/>
      <c r="I4395" s="32"/>
      <c r="J4395" s="32"/>
      <c r="K4395" s="32"/>
      <c r="L4395" s="32"/>
      <c r="M4395" s="32"/>
      <c r="N4395" s="32"/>
    </row>
    <row r="4396" spans="2:14">
      <c r="B4396" s="29"/>
      <c r="C4396" s="33"/>
      <c r="D4396" s="34"/>
      <c r="E4396" s="33"/>
      <c r="F4396" s="32"/>
      <c r="G4396" s="32"/>
      <c r="H4396" s="32"/>
      <c r="I4396" s="32"/>
      <c r="J4396" s="32"/>
      <c r="K4396" s="32"/>
      <c r="L4396" s="32"/>
      <c r="M4396" s="32"/>
      <c r="N4396" s="32"/>
    </row>
    <row r="4397" spans="2:14">
      <c r="B4397" s="29"/>
      <c r="C4397" s="33"/>
      <c r="D4397" s="34"/>
      <c r="E4397" s="33"/>
      <c r="F4397" s="32"/>
      <c r="G4397" s="32"/>
      <c r="H4397" s="32"/>
      <c r="I4397" s="32"/>
      <c r="J4397" s="32"/>
      <c r="K4397" s="32"/>
      <c r="L4397" s="32"/>
      <c r="M4397" s="32"/>
      <c r="N4397" s="32"/>
    </row>
    <row r="4398" spans="2:14">
      <c r="B4398" s="29"/>
      <c r="C4398" s="33"/>
      <c r="D4398" s="34"/>
      <c r="E4398" s="33"/>
      <c r="F4398" s="32"/>
      <c r="G4398" s="32"/>
      <c r="H4398" s="32"/>
      <c r="I4398" s="32"/>
      <c r="J4398" s="32"/>
      <c r="K4398" s="32"/>
      <c r="L4398" s="32"/>
      <c r="M4398" s="32"/>
      <c r="N4398" s="32"/>
    </row>
    <row r="4399" spans="2:14">
      <c r="B4399" s="29"/>
      <c r="C4399" s="33"/>
      <c r="D4399" s="34"/>
      <c r="E4399" s="33"/>
      <c r="F4399" s="32"/>
      <c r="G4399" s="32"/>
      <c r="H4399" s="32"/>
      <c r="I4399" s="32"/>
      <c r="J4399" s="32"/>
      <c r="K4399" s="32"/>
      <c r="L4399" s="32"/>
      <c r="M4399" s="32"/>
      <c r="N4399" s="32"/>
    </row>
    <row r="4400" spans="2:14">
      <c r="B4400" s="29"/>
      <c r="C4400" s="33"/>
      <c r="D4400" s="34"/>
      <c r="E4400" s="33"/>
      <c r="F4400" s="32"/>
      <c r="G4400" s="32"/>
      <c r="H4400" s="32"/>
      <c r="I4400" s="32"/>
      <c r="J4400" s="32"/>
      <c r="K4400" s="32"/>
      <c r="L4400" s="32"/>
      <c r="M4400" s="32"/>
      <c r="N4400" s="32"/>
    </row>
    <row r="4401" spans="2:14">
      <c r="B4401" s="29"/>
      <c r="C4401" s="33"/>
      <c r="D4401" s="34"/>
      <c r="E4401" s="33"/>
      <c r="F4401" s="32"/>
      <c r="G4401" s="32"/>
      <c r="H4401" s="32"/>
      <c r="I4401" s="32"/>
      <c r="J4401" s="32"/>
      <c r="K4401" s="32"/>
      <c r="L4401" s="32"/>
      <c r="M4401" s="32"/>
      <c r="N4401" s="32"/>
    </row>
    <row r="4402" spans="2:14">
      <c r="B4402" s="29"/>
      <c r="C4402" s="33"/>
      <c r="D4402" s="34"/>
      <c r="E4402" s="33"/>
      <c r="F4402" s="32"/>
      <c r="G4402" s="32"/>
      <c r="H4402" s="32"/>
      <c r="I4402" s="32"/>
      <c r="J4402" s="32"/>
      <c r="K4402" s="32"/>
      <c r="L4402" s="32"/>
      <c r="M4402" s="32"/>
      <c r="N4402" s="32"/>
    </row>
    <row r="4403" spans="2:14">
      <c r="B4403" s="29"/>
      <c r="C4403" s="33"/>
      <c r="D4403" s="34"/>
      <c r="E4403" s="33"/>
      <c r="F4403" s="32"/>
      <c r="G4403" s="32"/>
      <c r="H4403" s="32"/>
      <c r="I4403" s="32"/>
      <c r="J4403" s="32"/>
      <c r="K4403" s="32"/>
      <c r="L4403" s="32"/>
      <c r="M4403" s="32"/>
      <c r="N4403" s="32"/>
    </row>
    <row r="4404" spans="2:14">
      <c r="B4404" s="29"/>
      <c r="C4404" s="33"/>
      <c r="D4404" s="34"/>
      <c r="E4404" s="33"/>
      <c r="F4404" s="32"/>
      <c r="G4404" s="32"/>
      <c r="H4404" s="32"/>
      <c r="I4404" s="32"/>
      <c r="J4404" s="32"/>
      <c r="K4404" s="32"/>
      <c r="L4404" s="32"/>
      <c r="M4404" s="32"/>
      <c r="N4404" s="32"/>
    </row>
    <row r="4405" spans="2:14">
      <c r="B4405" s="29"/>
      <c r="C4405" s="33"/>
      <c r="D4405" s="34"/>
      <c r="E4405" s="33"/>
      <c r="F4405" s="32"/>
      <c r="G4405" s="32"/>
      <c r="H4405" s="32"/>
      <c r="I4405" s="32"/>
      <c r="J4405" s="32"/>
      <c r="K4405" s="32"/>
      <c r="L4405" s="32"/>
      <c r="M4405" s="32"/>
      <c r="N4405" s="32"/>
    </row>
    <row r="4406" spans="2:14">
      <c r="B4406" s="29"/>
      <c r="C4406" s="33"/>
      <c r="D4406" s="34"/>
      <c r="E4406" s="33"/>
      <c r="F4406" s="32"/>
      <c r="G4406" s="32"/>
      <c r="H4406" s="32"/>
      <c r="I4406" s="32"/>
      <c r="J4406" s="32"/>
      <c r="K4406" s="32"/>
      <c r="L4406" s="32"/>
      <c r="M4406" s="32"/>
      <c r="N4406" s="32"/>
    </row>
    <row r="4407" spans="2:14">
      <c r="B4407" s="29"/>
      <c r="C4407" s="33"/>
      <c r="D4407" s="34"/>
      <c r="E4407" s="33"/>
      <c r="F4407" s="32"/>
      <c r="G4407" s="32"/>
      <c r="H4407" s="32"/>
      <c r="I4407" s="32"/>
      <c r="J4407" s="32"/>
      <c r="K4407" s="32"/>
      <c r="L4407" s="32"/>
      <c r="M4407" s="32"/>
      <c r="N4407" s="32"/>
    </row>
    <row r="4408" spans="2:14">
      <c r="B4408" s="29"/>
      <c r="C4408" s="33"/>
      <c r="D4408" s="34"/>
      <c r="E4408" s="33"/>
      <c r="F4408" s="32"/>
      <c r="G4408" s="32"/>
      <c r="H4408" s="32"/>
      <c r="I4408" s="32"/>
      <c r="J4408" s="32"/>
      <c r="K4408" s="32"/>
      <c r="L4408" s="32"/>
      <c r="M4408" s="32"/>
      <c r="N4408" s="32"/>
    </row>
    <row r="4409" spans="2:14">
      <c r="B4409" s="29"/>
      <c r="C4409" s="33"/>
      <c r="D4409" s="34"/>
      <c r="E4409" s="33"/>
      <c r="F4409" s="32"/>
      <c r="G4409" s="32"/>
      <c r="H4409" s="32"/>
      <c r="I4409" s="32"/>
      <c r="J4409" s="32"/>
      <c r="K4409" s="32"/>
      <c r="L4409" s="32"/>
      <c r="M4409" s="32"/>
      <c r="N4409" s="32"/>
    </row>
    <row r="4410" spans="2:14">
      <c r="B4410" s="29"/>
      <c r="C4410" s="33"/>
      <c r="D4410" s="34"/>
      <c r="E4410" s="33"/>
      <c r="F4410" s="32"/>
      <c r="G4410" s="32"/>
      <c r="H4410" s="32"/>
      <c r="I4410" s="32"/>
      <c r="J4410" s="32"/>
      <c r="K4410" s="32"/>
      <c r="L4410" s="32"/>
      <c r="M4410" s="32"/>
      <c r="N4410" s="32"/>
    </row>
    <row r="4411" spans="2:14">
      <c r="B4411" s="29"/>
      <c r="C4411" s="33"/>
      <c r="D4411" s="34"/>
      <c r="E4411" s="33"/>
      <c r="F4411" s="32"/>
      <c r="G4411" s="32"/>
      <c r="H4411" s="32"/>
      <c r="I4411" s="32"/>
      <c r="J4411" s="32"/>
      <c r="K4411" s="32"/>
      <c r="L4411" s="32"/>
      <c r="M4411" s="32"/>
      <c r="N4411" s="32"/>
    </row>
    <row r="4412" spans="2:14">
      <c r="B4412" s="29"/>
      <c r="C4412" s="33"/>
      <c r="D4412" s="34"/>
      <c r="E4412" s="33"/>
      <c r="F4412" s="32"/>
      <c r="G4412" s="32"/>
      <c r="H4412" s="32"/>
      <c r="I4412" s="32"/>
      <c r="J4412" s="32"/>
      <c r="K4412" s="32"/>
      <c r="L4412" s="32"/>
      <c r="M4412" s="32"/>
      <c r="N4412" s="32"/>
    </row>
    <row r="4413" spans="2:14">
      <c r="B4413" s="29"/>
      <c r="C4413" s="33"/>
      <c r="D4413" s="34"/>
      <c r="E4413" s="33"/>
      <c r="F4413" s="32"/>
      <c r="G4413" s="32"/>
      <c r="H4413" s="32"/>
      <c r="I4413" s="32"/>
      <c r="J4413" s="32"/>
      <c r="K4413" s="32"/>
      <c r="L4413" s="32"/>
      <c r="M4413" s="32"/>
      <c r="N4413" s="32"/>
    </row>
    <row r="4414" spans="2:14">
      <c r="B4414" s="29"/>
      <c r="C4414" s="33"/>
      <c r="D4414" s="34"/>
      <c r="E4414" s="33"/>
      <c r="F4414" s="32"/>
      <c r="G4414" s="32"/>
      <c r="H4414" s="32"/>
      <c r="I4414" s="32"/>
      <c r="J4414" s="32"/>
      <c r="K4414" s="32"/>
      <c r="L4414" s="32"/>
      <c r="M4414" s="32"/>
      <c r="N4414" s="32"/>
    </row>
    <row r="4415" spans="2:14">
      <c r="B4415" s="29"/>
      <c r="C4415" s="33"/>
      <c r="D4415" s="34"/>
      <c r="E4415" s="33"/>
      <c r="F4415" s="32"/>
      <c r="G4415" s="32"/>
      <c r="H4415" s="32"/>
      <c r="I4415" s="32"/>
      <c r="J4415" s="32"/>
      <c r="K4415" s="32"/>
      <c r="L4415" s="32"/>
      <c r="M4415" s="32"/>
      <c r="N4415" s="32"/>
    </row>
    <row r="4416" spans="2:14">
      <c r="B4416" s="29"/>
      <c r="C4416" s="33"/>
      <c r="D4416" s="34"/>
      <c r="E4416" s="33"/>
      <c r="F4416" s="32"/>
      <c r="G4416" s="32"/>
      <c r="H4416" s="32"/>
      <c r="I4416" s="32"/>
      <c r="J4416" s="32"/>
      <c r="K4416" s="32"/>
      <c r="L4416" s="32"/>
      <c r="M4416" s="32"/>
      <c r="N4416" s="32"/>
    </row>
    <row r="4417" spans="2:14">
      <c r="B4417" s="29"/>
      <c r="C4417" s="33"/>
      <c r="D4417" s="34"/>
      <c r="E4417" s="33"/>
      <c r="F4417" s="32"/>
      <c r="G4417" s="32"/>
      <c r="H4417" s="32"/>
      <c r="I4417" s="32"/>
      <c r="J4417" s="32"/>
      <c r="K4417" s="32"/>
      <c r="L4417" s="32"/>
      <c r="M4417" s="32"/>
      <c r="N4417" s="32"/>
    </row>
    <row r="4418" spans="2:14">
      <c r="B4418" s="29"/>
      <c r="C4418" s="33"/>
      <c r="D4418" s="34"/>
      <c r="E4418" s="33"/>
      <c r="F4418" s="32"/>
      <c r="G4418" s="32"/>
      <c r="H4418" s="32"/>
      <c r="I4418" s="32"/>
      <c r="J4418" s="32"/>
      <c r="K4418" s="32"/>
      <c r="L4418" s="32"/>
      <c r="M4418" s="32"/>
      <c r="N4418" s="32"/>
    </row>
    <row r="4419" spans="2:14">
      <c r="B4419" s="29"/>
      <c r="C4419" s="33"/>
      <c r="D4419" s="34"/>
      <c r="E4419" s="33"/>
      <c r="F4419" s="32"/>
      <c r="G4419" s="32"/>
      <c r="H4419" s="32"/>
      <c r="I4419" s="32"/>
      <c r="J4419" s="32"/>
      <c r="K4419" s="32"/>
      <c r="L4419" s="32"/>
      <c r="M4419" s="32"/>
      <c r="N4419" s="32"/>
    </row>
    <row r="4420" spans="2:14">
      <c r="B4420" s="29"/>
      <c r="C4420" s="33"/>
      <c r="D4420" s="34"/>
      <c r="E4420" s="33"/>
      <c r="F4420" s="32"/>
      <c r="G4420" s="32"/>
      <c r="H4420" s="32"/>
      <c r="I4420" s="32"/>
      <c r="J4420" s="32"/>
      <c r="K4420" s="32"/>
      <c r="L4420" s="32"/>
      <c r="M4420" s="32"/>
      <c r="N4420" s="32"/>
    </row>
    <row r="4421" spans="2:14">
      <c r="B4421" s="29"/>
      <c r="C4421" s="33"/>
      <c r="D4421" s="34"/>
      <c r="E4421" s="33"/>
      <c r="F4421" s="32"/>
      <c r="G4421" s="32"/>
      <c r="H4421" s="32"/>
      <c r="I4421" s="32"/>
      <c r="J4421" s="32"/>
      <c r="K4421" s="32"/>
      <c r="L4421" s="32"/>
      <c r="M4421" s="32"/>
      <c r="N4421" s="32"/>
    </row>
    <row r="4422" spans="2:14">
      <c r="B4422" s="29"/>
      <c r="C4422" s="33"/>
      <c r="D4422" s="34"/>
      <c r="E4422" s="33"/>
      <c r="F4422" s="32"/>
      <c r="G4422" s="32"/>
      <c r="H4422" s="32"/>
      <c r="I4422" s="32"/>
      <c r="J4422" s="32"/>
      <c r="K4422" s="32"/>
      <c r="L4422" s="32"/>
      <c r="M4422" s="32"/>
      <c r="N4422" s="32"/>
    </row>
    <row r="4423" spans="2:14">
      <c r="B4423" s="29"/>
      <c r="C4423" s="33"/>
      <c r="D4423" s="34"/>
      <c r="E4423" s="33"/>
      <c r="F4423" s="32"/>
      <c r="G4423" s="32"/>
      <c r="H4423" s="32"/>
      <c r="I4423" s="32"/>
      <c r="J4423" s="32"/>
      <c r="K4423" s="32"/>
      <c r="L4423" s="32"/>
      <c r="M4423" s="32"/>
      <c r="N4423" s="32"/>
    </row>
    <row r="4424" spans="2:14">
      <c r="B4424" s="29"/>
      <c r="C4424" s="33"/>
      <c r="D4424" s="34"/>
      <c r="E4424" s="33"/>
      <c r="F4424" s="32"/>
      <c r="G4424" s="32"/>
      <c r="H4424" s="32"/>
      <c r="I4424" s="32"/>
      <c r="J4424" s="32"/>
      <c r="K4424" s="32"/>
      <c r="L4424" s="32"/>
      <c r="M4424" s="32"/>
      <c r="N4424" s="32"/>
    </row>
    <row r="4425" spans="2:14">
      <c r="B4425" s="29"/>
      <c r="C4425" s="33"/>
      <c r="D4425" s="34"/>
      <c r="E4425" s="33"/>
      <c r="F4425" s="32"/>
      <c r="G4425" s="32"/>
      <c r="H4425" s="32"/>
      <c r="I4425" s="32"/>
      <c r="J4425" s="32"/>
      <c r="K4425" s="32"/>
      <c r="L4425" s="32"/>
      <c r="M4425" s="32"/>
      <c r="N4425" s="32"/>
    </row>
    <row r="4426" spans="2:14">
      <c r="B4426" s="29"/>
      <c r="C4426" s="33"/>
      <c r="D4426" s="34"/>
      <c r="E4426" s="33"/>
      <c r="F4426" s="32"/>
      <c r="G4426" s="32"/>
      <c r="H4426" s="32"/>
      <c r="I4426" s="32"/>
      <c r="J4426" s="32"/>
      <c r="K4426" s="32"/>
      <c r="L4426" s="32"/>
      <c r="M4426" s="32"/>
      <c r="N4426" s="32"/>
    </row>
    <row r="4427" spans="2:14">
      <c r="B4427" s="29"/>
      <c r="C4427" s="33"/>
      <c r="D4427" s="34"/>
      <c r="E4427" s="33"/>
      <c r="F4427" s="32"/>
      <c r="G4427" s="32"/>
      <c r="H4427" s="32"/>
      <c r="I4427" s="32"/>
      <c r="J4427" s="32"/>
      <c r="K4427" s="32"/>
      <c r="L4427" s="32"/>
      <c r="M4427" s="32"/>
      <c r="N4427" s="32"/>
    </row>
    <row r="4428" spans="2:14">
      <c r="B4428" s="29"/>
      <c r="C4428" s="33"/>
      <c r="D4428" s="34"/>
      <c r="E4428" s="33"/>
      <c r="F4428" s="32"/>
      <c r="G4428" s="32"/>
      <c r="H4428" s="32"/>
      <c r="I4428" s="32"/>
      <c r="J4428" s="32"/>
      <c r="K4428" s="32"/>
      <c r="L4428" s="32"/>
      <c r="M4428" s="32"/>
      <c r="N4428" s="32"/>
    </row>
    <row r="4429" spans="2:14">
      <c r="B4429" s="29"/>
      <c r="C4429" s="33"/>
      <c r="D4429" s="34"/>
      <c r="E4429" s="33"/>
      <c r="F4429" s="32"/>
      <c r="G4429" s="32"/>
      <c r="H4429" s="32"/>
      <c r="I4429" s="32"/>
      <c r="J4429" s="32"/>
      <c r="K4429" s="32"/>
      <c r="L4429" s="32"/>
      <c r="M4429" s="32"/>
      <c r="N4429" s="32"/>
    </row>
    <row r="4430" spans="2:14">
      <c r="B4430" s="29"/>
      <c r="C4430" s="33"/>
      <c r="D4430" s="34"/>
      <c r="E4430" s="33"/>
      <c r="F4430" s="32"/>
      <c r="G4430" s="32"/>
      <c r="H4430" s="32"/>
      <c r="I4430" s="32"/>
      <c r="J4430" s="32"/>
      <c r="K4430" s="32"/>
      <c r="L4430" s="32"/>
      <c r="M4430" s="32"/>
      <c r="N4430" s="32"/>
    </row>
    <row r="4431" spans="2:14">
      <c r="B4431" s="29"/>
      <c r="C4431" s="33"/>
      <c r="D4431" s="34"/>
      <c r="E4431" s="33"/>
      <c r="F4431" s="32"/>
      <c r="G4431" s="32"/>
      <c r="H4431" s="32"/>
      <c r="I4431" s="32"/>
      <c r="J4431" s="32"/>
      <c r="K4431" s="32"/>
      <c r="L4431" s="32"/>
      <c r="M4431" s="32"/>
      <c r="N4431" s="32"/>
    </row>
    <row r="4432" spans="2:14">
      <c r="B4432" s="29"/>
      <c r="C4432" s="33"/>
      <c r="D4432" s="34"/>
      <c r="E4432" s="33"/>
      <c r="F4432" s="32"/>
      <c r="G4432" s="32"/>
      <c r="H4432" s="32"/>
      <c r="I4432" s="32"/>
      <c r="J4432" s="32"/>
      <c r="K4432" s="32"/>
      <c r="L4432" s="32"/>
      <c r="M4432" s="32"/>
      <c r="N4432" s="32"/>
    </row>
    <row r="4433" spans="2:14">
      <c r="B4433" s="29"/>
      <c r="C4433" s="33"/>
      <c r="D4433" s="34"/>
      <c r="E4433" s="33"/>
      <c r="F4433" s="32"/>
      <c r="G4433" s="32"/>
      <c r="H4433" s="32"/>
      <c r="I4433" s="32"/>
      <c r="J4433" s="32"/>
      <c r="K4433" s="32"/>
      <c r="L4433" s="32"/>
      <c r="M4433" s="32"/>
      <c r="N4433" s="32"/>
    </row>
    <row r="4434" spans="2:14">
      <c r="B4434" s="29"/>
      <c r="C4434" s="33"/>
      <c r="D4434" s="34"/>
      <c r="E4434" s="33"/>
      <c r="F4434" s="32"/>
      <c r="G4434" s="32"/>
      <c r="H4434" s="32"/>
      <c r="I4434" s="32"/>
      <c r="J4434" s="32"/>
      <c r="K4434" s="32"/>
      <c r="L4434" s="32"/>
      <c r="M4434" s="32"/>
      <c r="N4434" s="32"/>
    </row>
    <row r="4435" spans="2:14">
      <c r="B4435" s="29"/>
      <c r="C4435" s="33"/>
      <c r="D4435" s="34"/>
      <c r="E4435" s="33"/>
      <c r="F4435" s="32"/>
      <c r="G4435" s="32"/>
      <c r="H4435" s="32"/>
      <c r="I4435" s="32"/>
      <c r="J4435" s="32"/>
      <c r="K4435" s="32"/>
      <c r="L4435" s="32"/>
      <c r="M4435" s="32"/>
      <c r="N4435" s="32"/>
    </row>
    <row r="4436" spans="2:14">
      <c r="B4436" s="29"/>
      <c r="C4436" s="33"/>
      <c r="D4436" s="34"/>
      <c r="E4436" s="33"/>
      <c r="F4436" s="32"/>
      <c r="G4436" s="32"/>
      <c r="H4436" s="32"/>
      <c r="I4436" s="32"/>
      <c r="J4436" s="32"/>
      <c r="K4436" s="32"/>
      <c r="L4436" s="32"/>
      <c r="M4436" s="32"/>
      <c r="N4436" s="32"/>
    </row>
    <row r="4437" spans="2:14">
      <c r="B4437" s="29"/>
      <c r="C4437" s="33"/>
      <c r="D4437" s="34"/>
      <c r="E4437" s="33"/>
      <c r="F4437" s="32"/>
      <c r="G4437" s="32"/>
      <c r="H4437" s="32"/>
      <c r="I4437" s="32"/>
      <c r="J4437" s="32"/>
      <c r="K4437" s="32"/>
      <c r="L4437" s="32"/>
      <c r="M4437" s="32"/>
      <c r="N4437" s="32"/>
    </row>
    <row r="4438" spans="2:14">
      <c r="B4438" s="29"/>
      <c r="C4438" s="33"/>
      <c r="D4438" s="34"/>
      <c r="E4438" s="33"/>
      <c r="F4438" s="32"/>
      <c r="G4438" s="32"/>
      <c r="H4438" s="32"/>
      <c r="I4438" s="32"/>
      <c r="J4438" s="32"/>
      <c r="K4438" s="32"/>
      <c r="L4438" s="32"/>
      <c r="M4438" s="32"/>
      <c r="N4438" s="32"/>
    </row>
    <row r="4439" spans="2:14">
      <c r="B4439" s="29"/>
      <c r="C4439" s="33"/>
      <c r="D4439" s="34"/>
      <c r="E4439" s="33"/>
      <c r="F4439" s="32"/>
      <c r="G4439" s="32"/>
      <c r="H4439" s="32"/>
      <c r="I4439" s="32"/>
      <c r="J4439" s="32"/>
      <c r="K4439" s="32"/>
      <c r="L4439" s="32"/>
      <c r="M4439" s="32"/>
      <c r="N4439" s="32"/>
    </row>
    <row r="4440" spans="2:14">
      <c r="B4440" s="29"/>
      <c r="C4440" s="33"/>
      <c r="D4440" s="34"/>
      <c r="E4440" s="33"/>
      <c r="F4440" s="32"/>
      <c r="G4440" s="32"/>
      <c r="H4440" s="32"/>
      <c r="I4440" s="32"/>
      <c r="J4440" s="32"/>
      <c r="K4440" s="32"/>
      <c r="L4440" s="32"/>
      <c r="M4440" s="32"/>
      <c r="N4440" s="32"/>
    </row>
    <row r="4441" spans="2:14">
      <c r="B4441" s="29"/>
      <c r="C4441" s="33"/>
      <c r="D4441" s="34"/>
      <c r="E4441" s="33"/>
      <c r="F4441" s="32"/>
      <c r="G4441" s="32"/>
      <c r="H4441" s="32"/>
      <c r="I4441" s="32"/>
      <c r="J4441" s="32"/>
      <c r="K4441" s="32"/>
      <c r="L4441" s="32"/>
      <c r="M4441" s="32"/>
      <c r="N4441" s="32"/>
    </row>
    <row r="4442" spans="2:14">
      <c r="B4442" s="29"/>
      <c r="C4442" s="33"/>
      <c r="D4442" s="34"/>
      <c r="E4442" s="33"/>
      <c r="F4442" s="32"/>
      <c r="G4442" s="32"/>
      <c r="H4442" s="32"/>
      <c r="I4442" s="32"/>
      <c r="J4442" s="32"/>
      <c r="K4442" s="32"/>
      <c r="L4442" s="32"/>
      <c r="M4442" s="32"/>
      <c r="N4442" s="32"/>
    </row>
    <row r="4443" spans="2:14">
      <c r="B4443" s="29"/>
      <c r="C4443" s="33"/>
      <c r="D4443" s="34"/>
      <c r="E4443" s="33"/>
      <c r="F4443" s="32"/>
      <c r="G4443" s="32"/>
      <c r="H4443" s="32"/>
      <c r="I4443" s="32"/>
      <c r="J4443" s="32"/>
      <c r="K4443" s="32"/>
      <c r="L4443" s="32"/>
      <c r="M4443" s="32"/>
      <c r="N4443" s="32"/>
    </row>
    <row r="4444" spans="2:14">
      <c r="B4444" s="29"/>
      <c r="C4444" s="33"/>
      <c r="D4444" s="34"/>
      <c r="E4444" s="33"/>
      <c r="F4444" s="32"/>
      <c r="G4444" s="32"/>
      <c r="H4444" s="32"/>
      <c r="I4444" s="32"/>
      <c r="J4444" s="32"/>
      <c r="K4444" s="32"/>
      <c r="L4444" s="32"/>
      <c r="M4444" s="32"/>
      <c r="N4444" s="32"/>
    </row>
    <row r="4445" spans="2:14">
      <c r="B4445" s="29"/>
      <c r="C4445" s="33"/>
      <c r="D4445" s="34"/>
      <c r="E4445" s="33"/>
      <c r="F4445" s="32"/>
      <c r="G4445" s="32"/>
      <c r="H4445" s="32"/>
      <c r="I4445" s="32"/>
      <c r="J4445" s="32"/>
      <c r="K4445" s="32"/>
      <c r="L4445" s="32"/>
      <c r="M4445" s="32"/>
      <c r="N4445" s="32"/>
    </row>
    <row r="4446" spans="2:14">
      <c r="B4446" s="29"/>
      <c r="C4446" s="33"/>
      <c r="D4446" s="34"/>
      <c r="E4446" s="33"/>
      <c r="F4446" s="32"/>
      <c r="G4446" s="32"/>
      <c r="H4446" s="32"/>
      <c r="I4446" s="32"/>
      <c r="J4446" s="32"/>
      <c r="K4446" s="32"/>
      <c r="L4446" s="32"/>
      <c r="M4446" s="32"/>
      <c r="N4446" s="32"/>
    </row>
    <row r="4447" spans="2:14">
      <c r="B4447" s="29"/>
      <c r="C4447" s="33"/>
      <c r="D4447" s="34"/>
      <c r="E4447" s="33"/>
      <c r="F4447" s="32"/>
      <c r="G4447" s="32"/>
      <c r="H4447" s="32"/>
      <c r="I4447" s="32"/>
      <c r="J4447" s="32"/>
      <c r="K4447" s="32"/>
      <c r="L4447" s="32"/>
      <c r="M4447" s="32"/>
      <c r="N4447" s="32"/>
    </row>
    <row r="4448" spans="2:14">
      <c r="B4448" s="29"/>
      <c r="C4448" s="33"/>
      <c r="D4448" s="34"/>
      <c r="E4448" s="33"/>
      <c r="F4448" s="32"/>
      <c r="G4448" s="32"/>
      <c r="H4448" s="32"/>
      <c r="I4448" s="32"/>
      <c r="J4448" s="32"/>
      <c r="K4448" s="32"/>
      <c r="L4448" s="32"/>
      <c r="M4448" s="32"/>
      <c r="N4448" s="32"/>
    </row>
    <row r="4449" spans="2:14">
      <c r="B4449" s="29"/>
      <c r="C4449" s="33"/>
      <c r="D4449" s="34"/>
      <c r="E4449" s="33"/>
      <c r="F4449" s="32"/>
      <c r="G4449" s="32"/>
      <c r="H4449" s="32"/>
      <c r="I4449" s="32"/>
      <c r="J4449" s="32"/>
      <c r="K4449" s="32"/>
      <c r="L4449" s="32"/>
      <c r="M4449" s="32"/>
      <c r="N4449" s="32"/>
    </row>
    <row r="4450" spans="2:14">
      <c r="B4450" s="29"/>
      <c r="C4450" s="33"/>
      <c r="D4450" s="34"/>
      <c r="E4450" s="33"/>
      <c r="F4450" s="32"/>
      <c r="G4450" s="32"/>
      <c r="H4450" s="32"/>
      <c r="I4450" s="32"/>
      <c r="J4450" s="32"/>
      <c r="K4450" s="32"/>
      <c r="L4450" s="32"/>
      <c r="M4450" s="32"/>
      <c r="N4450" s="32"/>
    </row>
    <row r="4451" spans="2:14">
      <c r="B4451" s="29"/>
      <c r="C4451" s="33"/>
      <c r="D4451" s="34"/>
      <c r="E4451" s="33"/>
      <c r="F4451" s="32"/>
      <c r="G4451" s="32"/>
      <c r="H4451" s="32"/>
      <c r="I4451" s="32"/>
      <c r="J4451" s="32"/>
      <c r="K4451" s="32"/>
      <c r="L4451" s="32"/>
      <c r="M4451" s="32"/>
      <c r="N4451" s="32"/>
    </row>
    <row r="4452" spans="2:14">
      <c r="B4452" s="29"/>
      <c r="C4452" s="33"/>
      <c r="D4452" s="34"/>
      <c r="E4452" s="33"/>
      <c r="F4452" s="32"/>
      <c r="G4452" s="32"/>
      <c r="H4452" s="32"/>
      <c r="I4452" s="32"/>
      <c r="J4452" s="32"/>
      <c r="K4452" s="32"/>
      <c r="L4452" s="32"/>
      <c r="M4452" s="32"/>
      <c r="N4452" s="32"/>
    </row>
    <row r="4453" spans="2:14">
      <c r="B4453" s="29"/>
      <c r="C4453" s="33"/>
      <c r="D4453" s="34"/>
      <c r="E4453" s="33"/>
      <c r="F4453" s="32"/>
      <c r="G4453" s="32"/>
      <c r="H4453" s="32"/>
      <c r="I4453" s="32"/>
      <c r="J4453" s="32"/>
      <c r="K4453" s="32"/>
      <c r="L4453" s="32"/>
      <c r="M4453" s="32"/>
      <c r="N4453" s="32"/>
    </row>
    <row r="4454" spans="2:14">
      <c r="B4454" s="29"/>
      <c r="C4454" s="33"/>
      <c r="D4454" s="34"/>
      <c r="E4454" s="33"/>
      <c r="F4454" s="32"/>
      <c r="G4454" s="32"/>
      <c r="H4454" s="32"/>
      <c r="I4454" s="32"/>
      <c r="J4454" s="32"/>
      <c r="K4454" s="32"/>
      <c r="L4454" s="32"/>
      <c r="M4454" s="32"/>
      <c r="N4454" s="32"/>
    </row>
    <row r="4455" spans="2:14">
      <c r="B4455" s="29"/>
      <c r="C4455" s="33"/>
      <c r="D4455" s="34"/>
      <c r="E4455" s="33"/>
      <c r="F4455" s="32"/>
      <c r="G4455" s="32"/>
      <c r="H4455" s="32"/>
      <c r="I4455" s="32"/>
      <c r="J4455" s="32"/>
      <c r="K4455" s="32"/>
      <c r="L4455" s="32"/>
      <c r="M4455" s="32"/>
      <c r="N4455" s="32"/>
    </row>
    <row r="4456" spans="2:14">
      <c r="B4456" s="29"/>
      <c r="C4456" s="33"/>
      <c r="D4456" s="34"/>
      <c r="E4456" s="33"/>
      <c r="F4456" s="32"/>
      <c r="G4456" s="32"/>
      <c r="H4456" s="32"/>
      <c r="I4456" s="32"/>
      <c r="J4456" s="32"/>
      <c r="K4456" s="32"/>
      <c r="L4456" s="32"/>
      <c r="M4456" s="32"/>
      <c r="N4456" s="32"/>
    </row>
    <row r="4457" spans="2:14">
      <c r="B4457" s="29"/>
      <c r="C4457" s="33"/>
      <c r="D4457" s="34"/>
      <c r="E4457" s="33"/>
      <c r="F4457" s="32"/>
      <c r="G4457" s="32"/>
      <c r="H4457" s="32"/>
      <c r="I4457" s="32"/>
      <c r="J4457" s="32"/>
      <c r="K4457" s="32"/>
      <c r="L4457" s="32"/>
      <c r="M4457" s="32"/>
      <c r="N4457" s="32"/>
    </row>
    <row r="4458" spans="2:14">
      <c r="B4458" s="29"/>
      <c r="C4458" s="33"/>
      <c r="D4458" s="34"/>
      <c r="E4458" s="33"/>
      <c r="F4458" s="32"/>
      <c r="G4458" s="32"/>
      <c r="H4458" s="32"/>
      <c r="I4458" s="32"/>
      <c r="J4458" s="32"/>
      <c r="K4458" s="32"/>
      <c r="L4458" s="32"/>
      <c r="M4458" s="32"/>
      <c r="N4458" s="32"/>
    </row>
    <row r="4459" spans="2:14">
      <c r="B4459" s="29"/>
      <c r="C4459" s="33"/>
      <c r="D4459" s="34"/>
      <c r="E4459" s="33"/>
      <c r="F4459" s="32"/>
      <c r="G4459" s="32"/>
      <c r="H4459" s="32"/>
      <c r="I4459" s="32"/>
      <c r="J4459" s="32"/>
      <c r="K4459" s="32"/>
      <c r="L4459" s="32"/>
      <c r="M4459" s="32"/>
      <c r="N4459" s="32"/>
    </row>
    <row r="4460" spans="2:14">
      <c r="B4460" s="29"/>
      <c r="C4460" s="33"/>
      <c r="D4460" s="34"/>
      <c r="E4460" s="33"/>
      <c r="F4460" s="32"/>
      <c r="G4460" s="32"/>
      <c r="H4460" s="32"/>
      <c r="I4460" s="32"/>
      <c r="J4460" s="32"/>
      <c r="K4460" s="32"/>
      <c r="L4460" s="32"/>
      <c r="M4460" s="32"/>
      <c r="N4460" s="32"/>
    </row>
    <row r="4461" spans="2:14">
      <c r="B4461" s="29"/>
      <c r="C4461" s="33"/>
      <c r="D4461" s="34"/>
      <c r="E4461" s="33"/>
      <c r="F4461" s="32"/>
      <c r="G4461" s="32"/>
      <c r="H4461" s="32"/>
      <c r="I4461" s="32"/>
      <c r="J4461" s="32"/>
      <c r="K4461" s="32"/>
      <c r="L4461" s="32"/>
      <c r="M4461" s="32"/>
      <c r="N4461" s="32"/>
    </row>
    <row r="4462" spans="2:14">
      <c r="B4462" s="29"/>
      <c r="C4462" s="33"/>
      <c r="D4462" s="34"/>
      <c r="E4462" s="33"/>
      <c r="F4462" s="32"/>
      <c r="G4462" s="32"/>
      <c r="H4462" s="32"/>
      <c r="I4462" s="32"/>
      <c r="J4462" s="32"/>
      <c r="K4462" s="32"/>
      <c r="L4462" s="32"/>
      <c r="M4462" s="32"/>
      <c r="N4462" s="32"/>
    </row>
    <row r="4463" spans="2:14">
      <c r="B4463" s="29"/>
      <c r="C4463" s="33"/>
      <c r="D4463" s="34"/>
      <c r="E4463" s="33"/>
      <c r="F4463" s="32"/>
      <c r="G4463" s="32"/>
      <c r="H4463" s="32"/>
      <c r="I4463" s="32"/>
      <c r="J4463" s="32"/>
      <c r="K4463" s="32"/>
      <c r="L4463" s="32"/>
      <c r="M4463" s="32"/>
      <c r="N4463" s="32"/>
    </row>
    <row r="4464" spans="2:14">
      <c r="B4464" s="29"/>
      <c r="C4464" s="33"/>
      <c r="D4464" s="34"/>
      <c r="E4464" s="33"/>
      <c r="F4464" s="32"/>
      <c r="G4464" s="32"/>
      <c r="H4464" s="32"/>
      <c r="I4464" s="32"/>
      <c r="J4464" s="32"/>
      <c r="K4464" s="32"/>
      <c r="L4464" s="32"/>
      <c r="M4464" s="32"/>
      <c r="N4464" s="32"/>
    </row>
    <row r="4465" spans="2:14">
      <c r="B4465" s="29"/>
      <c r="C4465" s="33"/>
      <c r="D4465" s="34"/>
      <c r="E4465" s="33"/>
      <c r="F4465" s="32"/>
      <c r="G4465" s="32"/>
      <c r="H4465" s="32"/>
      <c r="I4465" s="32"/>
      <c r="J4465" s="32"/>
      <c r="K4465" s="32"/>
      <c r="L4465" s="32"/>
      <c r="M4465" s="32"/>
      <c r="N4465" s="32"/>
    </row>
    <row r="4466" spans="2:14">
      <c r="B4466" s="29"/>
      <c r="C4466" s="33"/>
      <c r="D4466" s="34"/>
      <c r="E4466" s="33"/>
      <c r="F4466" s="32"/>
      <c r="G4466" s="32"/>
      <c r="H4466" s="32"/>
      <c r="I4466" s="32"/>
      <c r="J4466" s="32"/>
      <c r="K4466" s="32"/>
      <c r="L4466" s="32"/>
      <c r="M4466" s="32"/>
      <c r="N4466" s="32"/>
    </row>
    <row r="4467" spans="2:14">
      <c r="B4467" s="29"/>
      <c r="C4467" s="33"/>
      <c r="D4467" s="34"/>
      <c r="E4467" s="33"/>
      <c r="F4467" s="32"/>
      <c r="G4467" s="32"/>
      <c r="H4467" s="32"/>
      <c r="I4467" s="32"/>
      <c r="J4467" s="32"/>
      <c r="K4467" s="32"/>
      <c r="L4467" s="32"/>
      <c r="M4467" s="32"/>
      <c r="N4467" s="32"/>
    </row>
    <row r="4468" spans="2:14">
      <c r="B4468" s="29"/>
      <c r="C4468" s="33"/>
      <c r="D4468" s="34"/>
      <c r="E4468" s="33"/>
      <c r="F4468" s="32"/>
      <c r="G4468" s="32"/>
      <c r="H4468" s="32"/>
      <c r="I4468" s="32"/>
      <c r="J4468" s="32"/>
      <c r="K4468" s="32"/>
      <c r="L4468" s="32"/>
      <c r="M4468" s="32"/>
      <c r="N4468" s="32"/>
    </row>
    <row r="4469" spans="2:14">
      <c r="B4469" s="29"/>
      <c r="C4469" s="33"/>
      <c r="D4469" s="34"/>
      <c r="E4469" s="33"/>
      <c r="F4469" s="32"/>
      <c r="G4469" s="32"/>
      <c r="H4469" s="32"/>
      <c r="I4469" s="32"/>
      <c r="J4469" s="32"/>
      <c r="K4469" s="32"/>
      <c r="L4469" s="32"/>
      <c r="M4469" s="32"/>
      <c r="N4469" s="32"/>
    </row>
    <row r="4470" spans="2:14">
      <c r="B4470" s="29"/>
      <c r="C4470" s="33"/>
      <c r="D4470" s="34"/>
      <c r="E4470" s="33"/>
      <c r="F4470" s="32"/>
      <c r="G4470" s="32"/>
      <c r="H4470" s="32"/>
      <c r="I4470" s="32"/>
      <c r="J4470" s="32"/>
      <c r="K4470" s="32"/>
      <c r="L4470" s="32"/>
      <c r="M4470" s="32"/>
      <c r="N4470" s="32"/>
    </row>
    <row r="4471" spans="2:14">
      <c r="B4471" s="29"/>
      <c r="C4471" s="33"/>
      <c r="D4471" s="34"/>
      <c r="E4471" s="33"/>
      <c r="F4471" s="32"/>
      <c r="G4471" s="32"/>
      <c r="H4471" s="32"/>
      <c r="I4471" s="32"/>
      <c r="J4471" s="32"/>
      <c r="K4471" s="32"/>
      <c r="L4471" s="32"/>
      <c r="M4471" s="32"/>
      <c r="N4471" s="32"/>
    </row>
    <row r="4472" spans="2:14">
      <c r="B4472" s="29"/>
      <c r="C4472" s="33"/>
      <c r="D4472" s="34"/>
      <c r="E4472" s="33"/>
      <c r="F4472" s="32"/>
      <c r="G4472" s="32"/>
      <c r="H4472" s="32"/>
      <c r="I4472" s="32"/>
      <c r="J4472" s="32"/>
      <c r="K4472" s="32"/>
      <c r="L4472" s="32"/>
      <c r="M4472" s="32"/>
      <c r="N4472" s="32"/>
    </row>
    <row r="4473" spans="2:14">
      <c r="B4473" s="29"/>
      <c r="C4473" s="33"/>
      <c r="D4473" s="34"/>
      <c r="E4473" s="33"/>
      <c r="F4473" s="32"/>
      <c r="G4473" s="32"/>
      <c r="H4473" s="32"/>
      <c r="I4473" s="32"/>
      <c r="J4473" s="32"/>
      <c r="K4473" s="32"/>
      <c r="L4473" s="32"/>
      <c r="M4473" s="32"/>
      <c r="N4473" s="32"/>
    </row>
    <row r="4474" spans="2:14">
      <c r="B4474" s="29"/>
      <c r="C4474" s="33"/>
      <c r="D4474" s="34"/>
      <c r="E4474" s="33"/>
      <c r="F4474" s="32"/>
      <c r="G4474" s="32"/>
      <c r="H4474" s="32"/>
      <c r="I4474" s="32"/>
      <c r="J4474" s="32"/>
      <c r="K4474" s="32"/>
      <c r="L4474" s="32"/>
      <c r="M4474" s="32"/>
      <c r="N4474" s="32"/>
    </row>
    <row r="4475" spans="2:14">
      <c r="B4475" s="29"/>
      <c r="C4475" s="33"/>
      <c r="D4475" s="34"/>
      <c r="E4475" s="33"/>
      <c r="F4475" s="32"/>
      <c r="G4475" s="32"/>
      <c r="H4475" s="32"/>
      <c r="I4475" s="32"/>
      <c r="J4475" s="32"/>
      <c r="K4475" s="32"/>
      <c r="L4475" s="32"/>
      <c r="M4475" s="32"/>
      <c r="N4475" s="32"/>
    </row>
    <row r="4476" spans="2:14">
      <c r="B4476" s="29"/>
      <c r="C4476" s="33"/>
      <c r="D4476" s="34"/>
      <c r="E4476" s="33"/>
      <c r="F4476" s="32"/>
      <c r="G4476" s="32"/>
      <c r="H4476" s="32"/>
      <c r="I4476" s="32"/>
      <c r="J4476" s="32"/>
      <c r="K4476" s="32"/>
      <c r="L4476" s="32"/>
      <c r="M4476" s="32"/>
      <c r="N4476" s="32"/>
    </row>
    <row r="4477" spans="2:14">
      <c r="B4477" s="29"/>
      <c r="C4477" s="33"/>
      <c r="D4477" s="34"/>
      <c r="E4477" s="33"/>
      <c r="F4477" s="32"/>
      <c r="G4477" s="32"/>
      <c r="H4477" s="32"/>
      <c r="I4477" s="32"/>
      <c r="J4477" s="32"/>
      <c r="K4477" s="32"/>
      <c r="L4477" s="32"/>
      <c r="M4477" s="32"/>
      <c r="N4477" s="32"/>
    </row>
    <row r="4478" spans="2:14">
      <c r="B4478" s="29"/>
      <c r="C4478" s="33"/>
      <c r="D4478" s="34"/>
      <c r="E4478" s="33"/>
      <c r="F4478" s="32"/>
      <c r="G4478" s="32"/>
      <c r="H4478" s="32"/>
      <c r="I4478" s="32"/>
      <c r="J4478" s="32"/>
      <c r="K4478" s="32"/>
      <c r="L4478" s="32"/>
      <c r="M4478" s="32"/>
      <c r="N4478" s="32"/>
    </row>
    <row r="4479" spans="2:14">
      <c r="B4479" s="29"/>
      <c r="C4479" s="33"/>
      <c r="D4479" s="34"/>
      <c r="E4479" s="33"/>
      <c r="F4479" s="32"/>
      <c r="G4479" s="32"/>
      <c r="H4479" s="32"/>
      <c r="I4479" s="32"/>
      <c r="J4479" s="32"/>
      <c r="K4479" s="32"/>
      <c r="L4479" s="32"/>
      <c r="M4479" s="32"/>
      <c r="N4479" s="32"/>
    </row>
    <row r="4480" spans="2:14">
      <c r="B4480" s="29"/>
      <c r="C4480" s="33"/>
      <c r="D4480" s="34"/>
      <c r="E4480" s="33"/>
      <c r="F4480" s="32"/>
      <c r="G4480" s="32"/>
      <c r="H4480" s="32"/>
      <c r="I4480" s="32"/>
      <c r="J4480" s="32"/>
      <c r="K4480" s="32"/>
      <c r="L4480" s="32"/>
      <c r="M4480" s="32"/>
      <c r="N4480" s="32"/>
    </row>
    <row r="4481" spans="2:14">
      <c r="B4481" s="29"/>
      <c r="C4481" s="33"/>
      <c r="D4481" s="34"/>
      <c r="E4481" s="33"/>
      <c r="F4481" s="32"/>
      <c r="G4481" s="32"/>
      <c r="H4481" s="32"/>
      <c r="I4481" s="32"/>
      <c r="J4481" s="32"/>
      <c r="K4481" s="32"/>
      <c r="L4481" s="32"/>
      <c r="M4481" s="32"/>
      <c r="N4481" s="32"/>
    </row>
    <row r="4482" spans="2:14">
      <c r="B4482" s="29"/>
      <c r="C4482" s="33"/>
      <c r="D4482" s="34"/>
      <c r="E4482" s="33"/>
      <c r="F4482" s="32"/>
      <c r="G4482" s="32"/>
      <c r="H4482" s="32"/>
      <c r="I4482" s="32"/>
      <c r="J4482" s="32"/>
      <c r="K4482" s="32"/>
      <c r="L4482" s="32"/>
      <c r="M4482" s="32"/>
      <c r="N4482" s="32"/>
    </row>
    <row r="4483" spans="2:14">
      <c r="B4483" s="29"/>
      <c r="C4483" s="33"/>
      <c r="D4483" s="34"/>
      <c r="E4483" s="33"/>
      <c r="F4483" s="32"/>
      <c r="G4483" s="32"/>
      <c r="H4483" s="32"/>
      <c r="I4483" s="32"/>
      <c r="J4483" s="32"/>
      <c r="K4483" s="32"/>
      <c r="L4483" s="32"/>
      <c r="M4483" s="32"/>
      <c r="N4483" s="32"/>
    </row>
    <row r="4484" spans="2:14">
      <c r="B4484" s="29"/>
      <c r="C4484" s="33"/>
      <c r="D4484" s="34"/>
      <c r="E4484" s="33"/>
      <c r="F4484" s="32"/>
      <c r="G4484" s="32"/>
      <c r="H4484" s="32"/>
      <c r="I4484" s="32"/>
      <c r="J4484" s="32"/>
      <c r="K4484" s="32"/>
      <c r="L4484" s="32"/>
      <c r="M4484" s="32"/>
      <c r="N4484" s="32"/>
    </row>
    <row r="4485" spans="2:14">
      <c r="B4485" s="29"/>
      <c r="C4485" s="33"/>
      <c r="D4485" s="34"/>
      <c r="E4485" s="33"/>
      <c r="F4485" s="32"/>
      <c r="G4485" s="32"/>
      <c r="H4485" s="32"/>
      <c r="I4485" s="32"/>
      <c r="J4485" s="32"/>
      <c r="K4485" s="32"/>
      <c r="L4485" s="32"/>
      <c r="M4485" s="32"/>
      <c r="N4485" s="32"/>
    </row>
    <row r="4486" spans="2:14">
      <c r="B4486" s="29"/>
      <c r="C4486" s="33"/>
      <c r="D4486" s="34"/>
      <c r="E4486" s="33"/>
      <c r="F4486" s="32"/>
      <c r="G4486" s="32"/>
      <c r="H4486" s="32"/>
      <c r="I4486" s="32"/>
      <c r="J4486" s="32"/>
      <c r="K4486" s="32"/>
      <c r="L4486" s="32"/>
      <c r="M4486" s="32"/>
      <c r="N4486" s="32"/>
    </row>
    <row r="4487" spans="2:14">
      <c r="B4487" s="29"/>
      <c r="C4487" s="33"/>
      <c r="D4487" s="34"/>
      <c r="E4487" s="33"/>
      <c r="F4487" s="32"/>
      <c r="G4487" s="32"/>
      <c r="H4487" s="32"/>
      <c r="I4487" s="32"/>
      <c r="J4487" s="32"/>
      <c r="K4487" s="32"/>
      <c r="L4487" s="32"/>
      <c r="M4487" s="32"/>
      <c r="N4487" s="32"/>
    </row>
    <row r="4488" spans="2:14">
      <c r="B4488" s="29"/>
      <c r="C4488" s="33"/>
      <c r="D4488" s="34"/>
      <c r="E4488" s="33"/>
      <c r="F4488" s="32"/>
      <c r="G4488" s="32"/>
      <c r="H4488" s="32"/>
      <c r="I4488" s="32"/>
      <c r="J4488" s="32"/>
      <c r="K4488" s="32"/>
      <c r="L4488" s="32"/>
      <c r="M4488" s="32"/>
      <c r="N4488" s="32"/>
    </row>
    <row r="4489" spans="2:14">
      <c r="B4489" s="29"/>
      <c r="C4489" s="33"/>
      <c r="D4489" s="34"/>
      <c r="E4489" s="33"/>
      <c r="F4489" s="32"/>
      <c r="G4489" s="32"/>
      <c r="H4489" s="32"/>
      <c r="I4489" s="32"/>
      <c r="J4489" s="32"/>
      <c r="K4489" s="32"/>
      <c r="L4489" s="32"/>
      <c r="M4489" s="32"/>
      <c r="N4489" s="32"/>
    </row>
    <row r="4490" spans="2:14">
      <c r="B4490" s="29"/>
      <c r="C4490" s="33"/>
      <c r="D4490" s="34"/>
      <c r="E4490" s="33"/>
      <c r="F4490" s="32"/>
      <c r="G4490" s="32"/>
      <c r="H4490" s="32"/>
      <c r="I4490" s="32"/>
      <c r="J4490" s="32"/>
      <c r="K4490" s="32"/>
      <c r="L4490" s="32"/>
      <c r="M4490" s="32"/>
      <c r="N4490" s="32"/>
    </row>
    <row r="4491" spans="2:14">
      <c r="B4491" s="29"/>
      <c r="C4491" s="33"/>
      <c r="D4491" s="34"/>
      <c r="E4491" s="33"/>
      <c r="F4491" s="32"/>
      <c r="G4491" s="32"/>
      <c r="H4491" s="32"/>
      <c r="I4491" s="32"/>
      <c r="J4491" s="32"/>
      <c r="K4491" s="32"/>
      <c r="L4491" s="32"/>
      <c r="M4491" s="32"/>
      <c r="N4491" s="32"/>
    </row>
    <row r="4492" spans="2:14">
      <c r="B4492" s="29"/>
      <c r="C4492" s="33"/>
      <c r="D4492" s="34"/>
      <c r="E4492" s="33"/>
      <c r="F4492" s="32"/>
      <c r="G4492" s="32"/>
      <c r="H4492" s="32"/>
      <c r="I4492" s="32"/>
      <c r="J4492" s="32"/>
      <c r="K4492" s="32"/>
      <c r="L4492" s="32"/>
      <c r="M4492" s="32"/>
      <c r="N4492" s="32"/>
    </row>
    <row r="4493" spans="2:14">
      <c r="B4493" s="29"/>
      <c r="C4493" s="33"/>
      <c r="D4493" s="34"/>
      <c r="E4493" s="33"/>
      <c r="F4493" s="32"/>
      <c r="G4493" s="32"/>
      <c r="H4493" s="32"/>
      <c r="I4493" s="32"/>
      <c r="J4493" s="32"/>
      <c r="K4493" s="32"/>
      <c r="L4493" s="32"/>
      <c r="M4493" s="32"/>
      <c r="N4493" s="32"/>
    </row>
    <row r="4494" spans="2:14">
      <c r="B4494" s="29"/>
      <c r="C4494" s="33"/>
      <c r="D4494" s="34"/>
      <c r="E4494" s="33"/>
      <c r="F4494" s="32"/>
      <c r="G4494" s="32"/>
      <c r="H4494" s="32"/>
      <c r="I4494" s="32"/>
      <c r="J4494" s="32"/>
      <c r="K4494" s="32"/>
      <c r="L4494" s="32"/>
      <c r="M4494" s="32"/>
      <c r="N4494" s="32"/>
    </row>
    <row r="4495" spans="2:14">
      <c r="B4495" s="29"/>
      <c r="C4495" s="33"/>
      <c r="D4495" s="34"/>
      <c r="E4495" s="33"/>
      <c r="F4495" s="32"/>
      <c r="G4495" s="32"/>
      <c r="H4495" s="32"/>
      <c r="I4495" s="32"/>
      <c r="J4495" s="32"/>
      <c r="K4495" s="32"/>
      <c r="L4495" s="32"/>
      <c r="M4495" s="32"/>
      <c r="N4495" s="32"/>
    </row>
    <row r="4496" spans="2:14">
      <c r="B4496" s="29"/>
      <c r="C4496" s="33"/>
      <c r="D4496" s="34"/>
      <c r="E4496" s="33"/>
      <c r="F4496" s="32"/>
      <c r="G4496" s="32"/>
      <c r="H4496" s="32"/>
      <c r="I4496" s="32"/>
      <c r="J4496" s="32"/>
      <c r="K4496" s="32"/>
      <c r="L4496" s="32"/>
      <c r="M4496" s="32"/>
      <c r="N4496" s="32"/>
    </row>
    <row r="4497" spans="2:14">
      <c r="B4497" s="29"/>
      <c r="C4497" s="33"/>
      <c r="D4497" s="34"/>
      <c r="E4497" s="33"/>
      <c r="F4497" s="32"/>
      <c r="G4497" s="32"/>
      <c r="H4497" s="32"/>
      <c r="I4497" s="32"/>
      <c r="J4497" s="32"/>
      <c r="K4497" s="32"/>
      <c r="L4497" s="32"/>
      <c r="M4497" s="32"/>
      <c r="N4497" s="32"/>
    </row>
    <row r="4498" spans="2:14">
      <c r="B4498" s="29"/>
      <c r="C4498" s="33"/>
      <c r="D4498" s="34"/>
      <c r="E4498" s="33"/>
      <c r="F4498" s="32"/>
      <c r="G4498" s="32"/>
      <c r="H4498" s="32"/>
      <c r="I4498" s="32"/>
      <c r="J4498" s="32"/>
      <c r="K4498" s="32"/>
      <c r="L4498" s="32"/>
      <c r="M4498" s="32"/>
      <c r="N4498" s="32"/>
    </row>
    <row r="4499" spans="2:14">
      <c r="B4499" s="29"/>
      <c r="C4499" s="33"/>
      <c r="D4499" s="34"/>
      <c r="E4499" s="33"/>
      <c r="F4499" s="32"/>
      <c r="G4499" s="32"/>
      <c r="H4499" s="32"/>
      <c r="I4499" s="32"/>
      <c r="J4499" s="32"/>
      <c r="K4499" s="32"/>
      <c r="L4499" s="32"/>
      <c r="M4499" s="32"/>
      <c r="N4499" s="32"/>
    </row>
    <row r="4500" spans="2:14">
      <c r="B4500" s="29"/>
      <c r="C4500" s="33"/>
      <c r="D4500" s="34"/>
      <c r="E4500" s="33"/>
      <c r="F4500" s="32"/>
      <c r="G4500" s="32"/>
      <c r="H4500" s="32"/>
      <c r="I4500" s="32"/>
      <c r="J4500" s="32"/>
      <c r="K4500" s="32"/>
      <c r="L4500" s="32"/>
      <c r="M4500" s="32"/>
      <c r="N4500" s="32"/>
    </row>
    <row r="4501" spans="2:14">
      <c r="B4501" s="29"/>
      <c r="C4501" s="33"/>
      <c r="D4501" s="34"/>
      <c r="E4501" s="33"/>
      <c r="F4501" s="32"/>
      <c r="G4501" s="32"/>
      <c r="H4501" s="32"/>
      <c r="I4501" s="32"/>
      <c r="J4501" s="32"/>
      <c r="K4501" s="32"/>
      <c r="L4501" s="32"/>
      <c r="M4501" s="32"/>
      <c r="N4501" s="32"/>
    </row>
    <row r="4502" spans="2:14">
      <c r="B4502" s="29"/>
      <c r="C4502" s="33"/>
      <c r="D4502" s="34"/>
      <c r="E4502" s="33"/>
      <c r="F4502" s="32"/>
      <c r="G4502" s="32"/>
      <c r="H4502" s="32"/>
      <c r="I4502" s="32"/>
      <c r="J4502" s="32"/>
      <c r="K4502" s="32"/>
      <c r="L4502" s="32"/>
      <c r="M4502" s="32"/>
      <c r="N4502" s="32"/>
    </row>
    <row r="4503" spans="2:14">
      <c r="B4503" s="29"/>
      <c r="C4503" s="33"/>
      <c r="D4503" s="34"/>
      <c r="E4503" s="33"/>
      <c r="F4503" s="32"/>
      <c r="G4503" s="32"/>
      <c r="H4503" s="32"/>
      <c r="I4503" s="32"/>
      <c r="J4503" s="32"/>
      <c r="K4503" s="32"/>
      <c r="L4503" s="32"/>
      <c r="M4503" s="32"/>
      <c r="N4503" s="32"/>
    </row>
    <row r="4504" spans="2:14">
      <c r="B4504" s="29"/>
      <c r="C4504" s="33"/>
      <c r="D4504" s="34"/>
      <c r="E4504" s="33"/>
      <c r="F4504" s="32"/>
      <c r="G4504" s="32"/>
      <c r="H4504" s="32"/>
      <c r="I4504" s="32"/>
      <c r="J4504" s="32"/>
      <c r="K4504" s="32"/>
      <c r="L4504" s="32"/>
      <c r="M4504" s="32"/>
      <c r="N4504" s="32"/>
    </row>
    <row r="4505" spans="2:14">
      <c r="B4505" s="29"/>
      <c r="C4505" s="33"/>
      <c r="D4505" s="34"/>
      <c r="E4505" s="33"/>
      <c r="F4505" s="32"/>
      <c r="G4505" s="32"/>
      <c r="H4505" s="32"/>
      <c r="I4505" s="32"/>
      <c r="J4505" s="32"/>
      <c r="K4505" s="32"/>
      <c r="L4505" s="32"/>
      <c r="M4505" s="32"/>
      <c r="N4505" s="32"/>
    </row>
    <row r="4506" spans="2:14">
      <c r="B4506" s="29"/>
      <c r="C4506" s="33"/>
      <c r="D4506" s="34"/>
      <c r="E4506" s="33"/>
      <c r="F4506" s="32"/>
      <c r="G4506" s="32"/>
      <c r="H4506" s="32"/>
      <c r="I4506" s="32"/>
      <c r="J4506" s="32"/>
      <c r="K4506" s="32"/>
      <c r="L4506" s="32"/>
      <c r="M4506" s="32"/>
      <c r="N4506" s="32"/>
    </row>
    <row r="4507" spans="2:14">
      <c r="B4507" s="29"/>
      <c r="C4507" s="33"/>
      <c r="D4507" s="34"/>
      <c r="E4507" s="33"/>
      <c r="F4507" s="32"/>
      <c r="G4507" s="32"/>
      <c r="H4507" s="32"/>
      <c r="I4507" s="32"/>
      <c r="J4507" s="32"/>
      <c r="K4507" s="32"/>
      <c r="L4507" s="32"/>
      <c r="M4507" s="32"/>
      <c r="N4507" s="32"/>
    </row>
    <row r="4508" spans="2:14">
      <c r="B4508" s="29"/>
      <c r="C4508" s="33"/>
      <c r="D4508" s="34"/>
      <c r="E4508" s="33"/>
      <c r="F4508" s="32"/>
      <c r="G4508" s="32"/>
      <c r="H4508" s="32"/>
      <c r="I4508" s="32"/>
      <c r="J4508" s="32"/>
      <c r="K4508" s="32"/>
      <c r="L4508" s="32"/>
      <c r="M4508" s="32"/>
      <c r="N4508" s="32"/>
    </row>
    <row r="4509" spans="2:14">
      <c r="B4509" s="29"/>
      <c r="C4509" s="33"/>
      <c r="D4509" s="34"/>
      <c r="E4509" s="33"/>
      <c r="F4509" s="32"/>
      <c r="G4509" s="32"/>
      <c r="H4509" s="32"/>
      <c r="I4509" s="32"/>
      <c r="J4509" s="32"/>
      <c r="K4509" s="32"/>
      <c r="L4509" s="32"/>
      <c r="M4509" s="32"/>
      <c r="N4509" s="32"/>
    </row>
    <row r="4510" spans="2:14">
      <c r="B4510" s="29"/>
      <c r="C4510" s="33"/>
      <c r="D4510" s="34"/>
      <c r="E4510" s="33"/>
      <c r="F4510" s="32"/>
      <c r="G4510" s="32"/>
      <c r="H4510" s="32"/>
      <c r="I4510" s="32"/>
      <c r="J4510" s="32"/>
      <c r="K4510" s="32"/>
      <c r="L4510" s="32"/>
      <c r="M4510" s="32"/>
      <c r="N4510" s="32"/>
    </row>
    <row r="4511" spans="2:14">
      <c r="B4511" s="29"/>
      <c r="C4511" s="33"/>
      <c r="D4511" s="34"/>
      <c r="E4511" s="33"/>
      <c r="F4511" s="32"/>
      <c r="G4511" s="32"/>
      <c r="H4511" s="32"/>
      <c r="I4511" s="32"/>
      <c r="J4511" s="32"/>
      <c r="K4511" s="32"/>
      <c r="L4511" s="32"/>
      <c r="M4511" s="32"/>
      <c r="N4511" s="32"/>
    </row>
    <row r="4512" spans="2:14">
      <c r="B4512" s="29"/>
      <c r="C4512" s="33"/>
      <c r="D4512" s="34"/>
      <c r="E4512" s="33"/>
      <c r="F4512" s="32"/>
      <c r="G4512" s="32"/>
      <c r="H4512" s="32"/>
      <c r="I4512" s="32"/>
      <c r="J4512" s="32"/>
      <c r="K4512" s="32"/>
      <c r="L4512" s="32"/>
      <c r="M4512" s="32"/>
      <c r="N4512" s="32"/>
    </row>
    <row r="4513" spans="2:14">
      <c r="B4513" s="29"/>
      <c r="C4513" s="33"/>
      <c r="D4513" s="34"/>
      <c r="E4513" s="33"/>
      <c r="F4513" s="32"/>
      <c r="G4513" s="32"/>
      <c r="H4513" s="32"/>
      <c r="I4513" s="32"/>
      <c r="J4513" s="32"/>
      <c r="K4513" s="32"/>
      <c r="L4513" s="32"/>
      <c r="M4513" s="32"/>
      <c r="N4513" s="32"/>
    </row>
    <row r="4514" spans="2:14">
      <c r="B4514" s="29"/>
      <c r="C4514" s="33"/>
      <c r="D4514" s="34"/>
      <c r="E4514" s="33"/>
      <c r="F4514" s="32"/>
      <c r="G4514" s="32"/>
      <c r="H4514" s="32"/>
      <c r="I4514" s="32"/>
      <c r="J4514" s="32"/>
      <c r="K4514" s="32"/>
      <c r="L4514" s="32"/>
      <c r="M4514" s="32"/>
      <c r="N4514" s="32"/>
    </row>
    <row r="4515" spans="2:14">
      <c r="B4515" s="29"/>
      <c r="C4515" s="33"/>
      <c r="D4515" s="34"/>
      <c r="E4515" s="33"/>
      <c r="F4515" s="32"/>
      <c r="G4515" s="32"/>
      <c r="H4515" s="32"/>
      <c r="I4515" s="32"/>
      <c r="J4515" s="32"/>
      <c r="K4515" s="32"/>
      <c r="L4515" s="32"/>
      <c r="M4515" s="32"/>
      <c r="N4515" s="32"/>
    </row>
    <row r="4516" spans="2:14">
      <c r="B4516" s="29"/>
      <c r="C4516" s="33"/>
      <c r="D4516" s="34"/>
      <c r="E4516" s="33"/>
      <c r="F4516" s="32"/>
      <c r="G4516" s="32"/>
      <c r="H4516" s="32"/>
      <c r="I4516" s="32"/>
      <c r="J4516" s="32"/>
      <c r="K4516" s="32"/>
      <c r="L4516" s="32"/>
      <c r="M4516" s="32"/>
      <c r="N4516" s="32"/>
    </row>
    <row r="4517" spans="2:14">
      <c r="B4517" s="29"/>
      <c r="C4517" s="33"/>
      <c r="D4517" s="34"/>
      <c r="E4517" s="33"/>
      <c r="F4517" s="32"/>
      <c r="G4517" s="32"/>
      <c r="H4517" s="32"/>
      <c r="I4517" s="32"/>
      <c r="J4517" s="32"/>
      <c r="K4517" s="32"/>
      <c r="L4517" s="32"/>
      <c r="M4517" s="32"/>
      <c r="N4517" s="32"/>
    </row>
    <row r="4518" spans="2:14">
      <c r="B4518" s="29"/>
      <c r="C4518" s="33"/>
      <c r="D4518" s="34"/>
      <c r="E4518" s="33"/>
      <c r="F4518" s="32"/>
      <c r="G4518" s="32"/>
      <c r="H4518" s="32"/>
      <c r="I4518" s="32"/>
      <c r="J4518" s="32"/>
      <c r="K4518" s="32"/>
      <c r="L4518" s="32"/>
      <c r="M4518" s="32"/>
      <c r="N4518" s="32"/>
    </row>
    <row r="4519" spans="2:14">
      <c r="B4519" s="29"/>
      <c r="C4519" s="33"/>
      <c r="D4519" s="34"/>
      <c r="E4519" s="33"/>
      <c r="F4519" s="32"/>
      <c r="G4519" s="32"/>
      <c r="H4519" s="32"/>
      <c r="I4519" s="32"/>
      <c r="J4519" s="32"/>
      <c r="K4519" s="32"/>
      <c r="L4519" s="32"/>
      <c r="M4519" s="32"/>
      <c r="N4519" s="32"/>
    </row>
    <row r="4520" spans="2:14">
      <c r="B4520" s="29"/>
      <c r="C4520" s="33"/>
      <c r="D4520" s="34"/>
      <c r="E4520" s="33"/>
      <c r="F4520" s="32"/>
      <c r="G4520" s="32"/>
      <c r="H4520" s="32"/>
      <c r="I4520" s="32"/>
      <c r="J4520" s="32"/>
      <c r="K4520" s="32"/>
      <c r="L4520" s="32"/>
      <c r="M4520" s="32"/>
      <c r="N4520" s="32"/>
    </row>
    <row r="4521" spans="2:14">
      <c r="B4521" s="29"/>
      <c r="C4521" s="33"/>
      <c r="D4521" s="34"/>
      <c r="E4521" s="33"/>
      <c r="F4521" s="32"/>
      <c r="G4521" s="32"/>
      <c r="H4521" s="32"/>
      <c r="I4521" s="32"/>
      <c r="J4521" s="32"/>
      <c r="K4521" s="32"/>
      <c r="L4521" s="32"/>
      <c r="M4521" s="32"/>
      <c r="N4521" s="32"/>
    </row>
    <row r="4522" spans="2:14">
      <c r="B4522" s="29"/>
      <c r="C4522" s="33"/>
      <c r="D4522" s="34"/>
      <c r="E4522" s="33"/>
      <c r="F4522" s="32"/>
      <c r="G4522" s="32"/>
      <c r="H4522" s="32"/>
      <c r="I4522" s="32"/>
      <c r="J4522" s="32"/>
      <c r="K4522" s="32"/>
      <c r="L4522" s="32"/>
      <c r="M4522" s="32"/>
      <c r="N4522" s="32"/>
    </row>
    <row r="4523" spans="2:14">
      <c r="B4523" s="29"/>
      <c r="C4523" s="33"/>
      <c r="D4523" s="34"/>
      <c r="E4523" s="33"/>
      <c r="F4523" s="32"/>
      <c r="G4523" s="32"/>
      <c r="H4523" s="32"/>
      <c r="I4523" s="32"/>
      <c r="J4523" s="32"/>
      <c r="K4523" s="32"/>
      <c r="L4523" s="32"/>
      <c r="M4523" s="32"/>
      <c r="N4523" s="32"/>
    </row>
    <row r="4524" spans="2:14">
      <c r="B4524" s="29"/>
      <c r="C4524" s="33"/>
      <c r="D4524" s="34"/>
      <c r="E4524" s="33"/>
      <c r="F4524" s="32"/>
      <c r="G4524" s="32"/>
      <c r="H4524" s="32"/>
      <c r="I4524" s="32"/>
      <c r="J4524" s="32"/>
      <c r="K4524" s="32"/>
      <c r="L4524" s="32"/>
      <c r="M4524" s="32"/>
      <c r="N4524" s="32"/>
    </row>
    <row r="4525" spans="2:14">
      <c r="B4525" s="29"/>
      <c r="C4525" s="33"/>
      <c r="D4525" s="34"/>
      <c r="E4525" s="33"/>
      <c r="F4525" s="32"/>
      <c r="G4525" s="32"/>
      <c r="H4525" s="32"/>
      <c r="I4525" s="32"/>
      <c r="J4525" s="32"/>
      <c r="K4525" s="32"/>
      <c r="L4525" s="32"/>
      <c r="M4525" s="32"/>
      <c r="N4525" s="32"/>
    </row>
    <row r="4526" spans="2:14">
      <c r="B4526" s="29"/>
      <c r="C4526" s="33"/>
      <c r="D4526" s="34"/>
      <c r="E4526" s="33"/>
      <c r="F4526" s="32"/>
      <c r="G4526" s="32"/>
      <c r="H4526" s="32"/>
      <c r="I4526" s="32"/>
      <c r="J4526" s="32"/>
      <c r="K4526" s="32"/>
      <c r="L4526" s="32"/>
      <c r="M4526" s="32"/>
      <c r="N4526" s="32"/>
    </row>
    <row r="4527" spans="2:14">
      <c r="B4527" s="29"/>
      <c r="C4527" s="33"/>
      <c r="D4527" s="34"/>
      <c r="E4527" s="33"/>
      <c r="F4527" s="32"/>
      <c r="G4527" s="32"/>
      <c r="H4527" s="32"/>
      <c r="I4527" s="32"/>
      <c r="J4527" s="32"/>
      <c r="K4527" s="32"/>
      <c r="L4527" s="32"/>
      <c r="M4527" s="32"/>
      <c r="N4527" s="32"/>
    </row>
    <row r="4528" spans="2:14">
      <c r="B4528" s="29"/>
      <c r="C4528" s="33"/>
      <c r="D4528" s="34"/>
      <c r="E4528" s="33"/>
      <c r="F4528" s="32"/>
      <c r="G4528" s="32"/>
      <c r="H4528" s="32"/>
      <c r="I4528" s="32"/>
      <c r="J4528" s="32"/>
      <c r="K4528" s="32"/>
      <c r="L4528" s="32"/>
      <c r="M4528" s="32"/>
      <c r="N4528" s="32"/>
    </row>
    <row r="4529" spans="2:14">
      <c r="B4529" s="29"/>
      <c r="C4529" s="33"/>
      <c r="D4529" s="34"/>
      <c r="E4529" s="33"/>
      <c r="F4529" s="32"/>
      <c r="G4529" s="32"/>
      <c r="H4529" s="32"/>
      <c r="I4529" s="32"/>
      <c r="J4529" s="32"/>
      <c r="K4529" s="32"/>
      <c r="L4529" s="32"/>
      <c r="M4529" s="32"/>
      <c r="N4529" s="32"/>
    </row>
    <row r="4530" spans="2:14">
      <c r="B4530" s="29"/>
      <c r="C4530" s="33"/>
      <c r="D4530" s="34"/>
      <c r="E4530" s="33"/>
      <c r="F4530" s="32"/>
      <c r="G4530" s="32"/>
      <c r="H4530" s="32"/>
      <c r="I4530" s="32"/>
      <c r="J4530" s="32"/>
      <c r="K4530" s="32"/>
      <c r="L4530" s="32"/>
      <c r="M4530" s="32"/>
      <c r="N4530" s="32"/>
    </row>
    <row r="4531" spans="2:14">
      <c r="B4531" s="29"/>
      <c r="C4531" s="33"/>
      <c r="D4531" s="34"/>
      <c r="E4531" s="33"/>
      <c r="F4531" s="32"/>
      <c r="G4531" s="32"/>
      <c r="H4531" s="32"/>
      <c r="I4531" s="32"/>
      <c r="J4531" s="32"/>
      <c r="K4531" s="32"/>
      <c r="L4531" s="32"/>
      <c r="M4531" s="32"/>
      <c r="N4531" s="32"/>
    </row>
    <row r="4532" spans="2:14">
      <c r="B4532" s="29"/>
      <c r="C4532" s="33"/>
      <c r="D4532" s="34"/>
      <c r="E4532" s="33"/>
      <c r="F4532" s="32"/>
      <c r="G4532" s="32"/>
      <c r="H4532" s="32"/>
      <c r="I4532" s="32"/>
      <c r="J4532" s="32"/>
      <c r="K4532" s="32"/>
      <c r="L4532" s="32"/>
      <c r="M4532" s="32"/>
      <c r="N4532" s="32"/>
    </row>
    <row r="4533" spans="2:14">
      <c r="B4533" s="29"/>
      <c r="C4533" s="33"/>
      <c r="D4533" s="34"/>
      <c r="E4533" s="33"/>
      <c r="F4533" s="32"/>
      <c r="G4533" s="32"/>
      <c r="H4533" s="32"/>
      <c r="I4533" s="32"/>
      <c r="J4533" s="32"/>
      <c r="K4533" s="32"/>
      <c r="L4533" s="32"/>
      <c r="M4533" s="32"/>
      <c r="N4533" s="32"/>
    </row>
    <row r="4534" spans="2:14">
      <c r="B4534" s="29"/>
      <c r="C4534" s="33"/>
      <c r="D4534" s="34"/>
      <c r="E4534" s="33"/>
      <c r="F4534" s="32"/>
      <c r="G4534" s="32"/>
      <c r="H4534" s="32"/>
      <c r="I4534" s="32"/>
      <c r="J4534" s="32"/>
      <c r="K4534" s="32"/>
      <c r="L4534" s="32"/>
      <c r="M4534" s="32"/>
      <c r="N4534" s="32"/>
    </row>
    <row r="4535" spans="2:14">
      <c r="B4535" s="29"/>
      <c r="C4535" s="33"/>
      <c r="D4535" s="34"/>
      <c r="E4535" s="33"/>
      <c r="F4535" s="32"/>
      <c r="G4535" s="32"/>
      <c r="H4535" s="32"/>
      <c r="I4535" s="32"/>
      <c r="J4535" s="32"/>
      <c r="K4535" s="32"/>
      <c r="L4535" s="32"/>
      <c r="M4535" s="32"/>
      <c r="N4535" s="32"/>
    </row>
    <row r="4536" spans="2:14">
      <c r="B4536" s="29"/>
      <c r="C4536" s="33"/>
      <c r="D4536" s="34"/>
      <c r="E4536" s="33"/>
      <c r="F4536" s="32"/>
      <c r="G4536" s="32"/>
      <c r="H4536" s="32"/>
      <c r="I4536" s="32"/>
      <c r="J4536" s="32"/>
      <c r="K4536" s="32"/>
      <c r="L4536" s="32"/>
      <c r="M4536" s="32"/>
      <c r="N4536" s="32"/>
    </row>
    <row r="4537" spans="2:14">
      <c r="B4537" s="29"/>
      <c r="C4537" s="33"/>
      <c r="D4537" s="34"/>
      <c r="E4537" s="33"/>
      <c r="F4537" s="32"/>
      <c r="G4537" s="32"/>
      <c r="H4537" s="32"/>
      <c r="I4537" s="32"/>
      <c r="J4537" s="32"/>
      <c r="K4537" s="32"/>
      <c r="L4537" s="32"/>
      <c r="M4537" s="32"/>
      <c r="N4537" s="32"/>
    </row>
    <row r="4538" spans="2:14">
      <c r="B4538" s="29"/>
      <c r="C4538" s="33"/>
      <c r="D4538" s="34"/>
      <c r="E4538" s="33"/>
      <c r="F4538" s="32"/>
      <c r="G4538" s="32"/>
      <c r="H4538" s="32"/>
      <c r="I4538" s="32"/>
      <c r="J4538" s="32"/>
      <c r="K4538" s="32"/>
      <c r="L4538" s="32"/>
      <c r="M4538" s="32"/>
      <c r="N4538" s="32"/>
    </row>
    <row r="4539" spans="2:14">
      <c r="B4539" s="29"/>
      <c r="C4539" s="33"/>
      <c r="D4539" s="34"/>
      <c r="E4539" s="33"/>
      <c r="F4539" s="32"/>
      <c r="G4539" s="32"/>
      <c r="H4539" s="32"/>
      <c r="I4539" s="32"/>
      <c r="J4539" s="32"/>
      <c r="K4539" s="32"/>
      <c r="L4539" s="32"/>
      <c r="M4539" s="32"/>
      <c r="N4539" s="32"/>
    </row>
    <row r="4540" spans="2:14">
      <c r="B4540" s="29"/>
      <c r="C4540" s="33"/>
      <c r="D4540" s="34"/>
      <c r="E4540" s="33"/>
      <c r="F4540" s="32"/>
      <c r="G4540" s="32"/>
      <c r="H4540" s="32"/>
      <c r="I4540" s="32"/>
      <c r="J4540" s="32"/>
      <c r="K4540" s="32"/>
      <c r="L4540" s="32"/>
      <c r="M4540" s="32"/>
      <c r="N4540" s="32"/>
    </row>
    <row r="4541" spans="2:14">
      <c r="B4541" s="29"/>
      <c r="C4541" s="33"/>
      <c r="D4541" s="34"/>
      <c r="E4541" s="33"/>
      <c r="F4541" s="32"/>
      <c r="G4541" s="32"/>
      <c r="H4541" s="32"/>
      <c r="I4541" s="32"/>
      <c r="J4541" s="32"/>
      <c r="K4541" s="32"/>
      <c r="L4541" s="32"/>
      <c r="M4541" s="32"/>
      <c r="N4541" s="32"/>
    </row>
    <row r="4542" spans="2:14">
      <c r="B4542" s="29"/>
      <c r="C4542" s="33"/>
      <c r="D4542" s="34"/>
      <c r="E4542" s="33"/>
      <c r="F4542" s="32"/>
      <c r="G4542" s="32"/>
      <c r="H4542" s="32"/>
      <c r="I4542" s="32"/>
      <c r="J4542" s="32"/>
      <c r="K4542" s="32"/>
      <c r="L4542" s="32"/>
      <c r="M4542" s="32"/>
      <c r="N4542" s="32"/>
    </row>
    <row r="4543" spans="2:14">
      <c r="B4543" s="29"/>
      <c r="C4543" s="33"/>
      <c r="D4543" s="34"/>
      <c r="E4543" s="33"/>
      <c r="F4543" s="32"/>
      <c r="G4543" s="32"/>
      <c r="H4543" s="32"/>
      <c r="I4543" s="32"/>
      <c r="J4543" s="32"/>
      <c r="K4543" s="32"/>
      <c r="L4543" s="32"/>
      <c r="M4543" s="32"/>
      <c r="N4543" s="32"/>
    </row>
    <row r="4544" spans="2:14">
      <c r="B4544" s="29"/>
      <c r="C4544" s="33"/>
      <c r="D4544" s="34"/>
      <c r="E4544" s="33"/>
      <c r="F4544" s="32"/>
      <c r="G4544" s="32"/>
      <c r="H4544" s="32"/>
      <c r="I4544" s="32"/>
      <c r="J4544" s="32"/>
      <c r="K4544" s="32"/>
      <c r="L4544" s="32"/>
      <c r="M4544" s="32"/>
      <c r="N4544" s="32"/>
    </row>
    <row r="4545" spans="2:14">
      <c r="B4545" s="29"/>
      <c r="C4545" s="33"/>
      <c r="D4545" s="34"/>
      <c r="E4545" s="33"/>
      <c r="F4545" s="32"/>
      <c r="G4545" s="32"/>
      <c r="H4545" s="32"/>
      <c r="I4545" s="32"/>
      <c r="J4545" s="32"/>
      <c r="K4545" s="32"/>
      <c r="L4545" s="32"/>
      <c r="M4545" s="32"/>
      <c r="N4545" s="32"/>
    </row>
    <row r="4546" spans="2:14">
      <c r="B4546" s="29"/>
      <c r="C4546" s="33"/>
      <c r="D4546" s="34"/>
      <c r="E4546" s="33"/>
      <c r="F4546" s="32"/>
      <c r="G4546" s="32"/>
      <c r="H4546" s="32"/>
      <c r="I4546" s="32"/>
      <c r="J4546" s="32"/>
      <c r="K4546" s="32"/>
      <c r="L4546" s="32"/>
      <c r="M4546" s="32"/>
      <c r="N4546" s="32"/>
    </row>
    <row r="4547" spans="2:14">
      <c r="B4547" s="29"/>
      <c r="C4547" s="33"/>
      <c r="D4547" s="34"/>
      <c r="E4547" s="33"/>
      <c r="F4547" s="32"/>
      <c r="G4547" s="32"/>
      <c r="H4547" s="32"/>
      <c r="I4547" s="32"/>
      <c r="J4547" s="32"/>
      <c r="K4547" s="32"/>
      <c r="L4547" s="32"/>
      <c r="M4547" s="32"/>
      <c r="N4547" s="32"/>
    </row>
    <row r="4548" spans="2:14">
      <c r="B4548" s="29"/>
      <c r="C4548" s="33"/>
      <c r="D4548" s="34"/>
      <c r="E4548" s="33"/>
      <c r="F4548" s="32"/>
      <c r="G4548" s="32"/>
      <c r="H4548" s="32"/>
      <c r="I4548" s="32"/>
      <c r="J4548" s="32"/>
      <c r="K4548" s="32"/>
      <c r="L4548" s="32"/>
      <c r="M4548" s="32"/>
      <c r="N4548" s="32"/>
    </row>
    <row r="4549" spans="2:14">
      <c r="B4549" s="29"/>
      <c r="C4549" s="33"/>
      <c r="D4549" s="34"/>
      <c r="E4549" s="33"/>
      <c r="F4549" s="32"/>
      <c r="G4549" s="32"/>
      <c r="H4549" s="32"/>
      <c r="I4549" s="32"/>
      <c r="J4549" s="32"/>
      <c r="K4549" s="32"/>
      <c r="L4549" s="32"/>
      <c r="M4549" s="32"/>
      <c r="N4549" s="32"/>
    </row>
    <row r="4550" spans="2:14">
      <c r="B4550" s="29"/>
      <c r="C4550" s="33"/>
      <c r="D4550" s="34"/>
      <c r="E4550" s="33"/>
      <c r="F4550" s="32"/>
      <c r="G4550" s="32"/>
      <c r="H4550" s="32"/>
      <c r="I4550" s="32"/>
      <c r="J4550" s="32"/>
      <c r="K4550" s="32"/>
      <c r="L4550" s="32"/>
      <c r="M4550" s="32"/>
      <c r="N4550" s="32"/>
    </row>
    <row r="4551" spans="2:14">
      <c r="B4551" s="29"/>
      <c r="C4551" s="33"/>
      <c r="D4551" s="34"/>
      <c r="E4551" s="33"/>
      <c r="F4551" s="32"/>
      <c r="G4551" s="32"/>
      <c r="H4551" s="32"/>
      <c r="I4551" s="32"/>
      <c r="J4551" s="32"/>
      <c r="K4551" s="32"/>
      <c r="L4551" s="32"/>
      <c r="M4551" s="32"/>
      <c r="N4551" s="32"/>
    </row>
    <row r="4552" spans="2:14">
      <c r="B4552" s="29"/>
      <c r="C4552" s="33"/>
      <c r="D4552" s="34"/>
      <c r="E4552" s="33"/>
      <c r="F4552" s="32"/>
      <c r="G4552" s="32"/>
      <c r="H4552" s="32"/>
      <c r="I4552" s="32"/>
      <c r="J4552" s="32"/>
      <c r="K4552" s="32"/>
      <c r="L4552" s="32"/>
      <c r="M4552" s="32"/>
      <c r="N4552" s="32"/>
    </row>
    <row r="4553" spans="2:14">
      <c r="B4553" s="29"/>
      <c r="C4553" s="33"/>
      <c r="D4553" s="34"/>
      <c r="E4553" s="33"/>
      <c r="F4553" s="32"/>
      <c r="G4553" s="32"/>
      <c r="H4553" s="32"/>
      <c r="I4553" s="32"/>
      <c r="J4553" s="32"/>
      <c r="K4553" s="32"/>
      <c r="L4553" s="32"/>
      <c r="M4553" s="32"/>
      <c r="N4553" s="32"/>
    </row>
    <row r="4554" spans="2:14">
      <c r="B4554" s="29"/>
      <c r="C4554" s="33"/>
      <c r="D4554" s="34"/>
      <c r="E4554" s="33"/>
      <c r="F4554" s="32"/>
      <c r="G4554" s="32"/>
      <c r="H4554" s="32"/>
      <c r="I4554" s="32"/>
      <c r="J4554" s="32"/>
      <c r="K4554" s="32"/>
      <c r="L4554" s="32"/>
      <c r="M4554" s="32"/>
      <c r="N4554" s="32"/>
    </row>
    <row r="4555" spans="2:14">
      <c r="B4555" s="29"/>
      <c r="C4555" s="33"/>
      <c r="D4555" s="34"/>
      <c r="E4555" s="33"/>
      <c r="F4555" s="32"/>
      <c r="G4555" s="32"/>
      <c r="H4555" s="32"/>
      <c r="I4555" s="32"/>
      <c r="J4555" s="32"/>
      <c r="K4555" s="32"/>
      <c r="L4555" s="32"/>
      <c r="M4555" s="32"/>
      <c r="N4555" s="32"/>
    </row>
    <row r="4556" spans="2:14">
      <c r="B4556" s="29"/>
      <c r="C4556" s="33"/>
      <c r="D4556" s="34"/>
      <c r="E4556" s="33"/>
      <c r="F4556" s="32"/>
      <c r="G4556" s="32"/>
      <c r="H4556" s="32"/>
      <c r="I4556" s="32"/>
      <c r="J4556" s="32"/>
      <c r="K4556" s="32"/>
      <c r="L4556" s="32"/>
      <c r="M4556" s="32"/>
      <c r="N4556" s="32"/>
    </row>
    <row r="4557" spans="2:14">
      <c r="B4557" s="29"/>
      <c r="C4557" s="33"/>
      <c r="D4557" s="34"/>
      <c r="E4557" s="33"/>
      <c r="F4557" s="32"/>
      <c r="G4557" s="32"/>
      <c r="H4557" s="32"/>
      <c r="I4557" s="32"/>
      <c r="J4557" s="32"/>
      <c r="K4557" s="32"/>
      <c r="L4557" s="32"/>
      <c r="M4557" s="32"/>
      <c r="N4557" s="32"/>
    </row>
    <row r="4558" spans="2:14">
      <c r="B4558" s="29"/>
      <c r="C4558" s="33"/>
      <c r="D4558" s="34"/>
      <c r="E4558" s="33"/>
      <c r="F4558" s="32"/>
      <c r="G4558" s="32"/>
      <c r="H4558" s="32"/>
      <c r="I4558" s="32"/>
      <c r="J4558" s="32"/>
      <c r="K4558" s="32"/>
      <c r="L4558" s="32"/>
      <c r="M4558" s="32"/>
      <c r="N4558" s="32"/>
    </row>
    <row r="4559" spans="2:14">
      <c r="B4559" s="29"/>
      <c r="C4559" s="33"/>
      <c r="D4559" s="34"/>
      <c r="E4559" s="33"/>
      <c r="F4559" s="32"/>
      <c r="G4559" s="32"/>
      <c r="H4559" s="32"/>
      <c r="I4559" s="32"/>
      <c r="J4559" s="32"/>
      <c r="K4559" s="32"/>
      <c r="L4559" s="32"/>
      <c r="M4559" s="32"/>
      <c r="N4559" s="32"/>
    </row>
    <row r="4560" spans="2:14">
      <c r="B4560" s="29"/>
      <c r="C4560" s="33"/>
      <c r="D4560" s="34"/>
      <c r="E4560" s="33"/>
      <c r="F4560" s="32"/>
      <c r="G4560" s="32"/>
      <c r="H4560" s="32"/>
      <c r="I4560" s="32"/>
      <c r="J4560" s="32"/>
      <c r="K4560" s="32"/>
      <c r="L4560" s="32"/>
      <c r="M4560" s="32"/>
      <c r="N4560" s="32"/>
    </row>
    <row r="4561" spans="2:14">
      <c r="B4561" s="29"/>
      <c r="C4561" s="33"/>
      <c r="D4561" s="34"/>
      <c r="E4561" s="33"/>
      <c r="F4561" s="32"/>
      <c r="G4561" s="32"/>
      <c r="H4561" s="32"/>
      <c r="I4561" s="32"/>
      <c r="J4561" s="32"/>
      <c r="K4561" s="32"/>
      <c r="L4561" s="32"/>
      <c r="M4561" s="32"/>
      <c r="N4561" s="32"/>
    </row>
    <row r="4562" spans="2:14">
      <c r="B4562" s="29"/>
      <c r="C4562" s="33"/>
      <c r="D4562" s="34"/>
      <c r="E4562" s="33"/>
      <c r="F4562" s="32"/>
      <c r="G4562" s="32"/>
      <c r="H4562" s="32"/>
      <c r="I4562" s="32"/>
      <c r="J4562" s="32"/>
      <c r="K4562" s="32"/>
      <c r="L4562" s="32"/>
      <c r="M4562" s="32"/>
      <c r="N4562" s="32"/>
    </row>
    <row r="4563" spans="2:14">
      <c r="B4563" s="29"/>
      <c r="C4563" s="33"/>
      <c r="D4563" s="34"/>
      <c r="E4563" s="33"/>
      <c r="F4563" s="32"/>
      <c r="G4563" s="32"/>
      <c r="H4563" s="32"/>
      <c r="I4563" s="32"/>
      <c r="J4563" s="32"/>
      <c r="K4563" s="32"/>
      <c r="L4563" s="32"/>
      <c r="M4563" s="32"/>
      <c r="N4563" s="32"/>
    </row>
    <row r="4564" spans="2:14">
      <c r="B4564" s="29"/>
      <c r="C4564" s="33"/>
      <c r="D4564" s="34"/>
      <c r="E4564" s="33"/>
      <c r="F4564" s="32"/>
      <c r="G4564" s="32"/>
      <c r="H4564" s="32"/>
      <c r="I4564" s="32"/>
      <c r="J4564" s="32"/>
      <c r="K4564" s="32"/>
      <c r="L4564" s="32"/>
      <c r="M4564" s="32"/>
      <c r="N4564" s="32"/>
    </row>
    <row r="4565" spans="2:14">
      <c r="B4565" s="29"/>
      <c r="C4565" s="33"/>
      <c r="D4565" s="34"/>
      <c r="E4565" s="33"/>
      <c r="F4565" s="32"/>
      <c r="G4565" s="32"/>
      <c r="H4565" s="32"/>
      <c r="I4565" s="32"/>
      <c r="J4565" s="32"/>
      <c r="K4565" s="32"/>
      <c r="L4565" s="32"/>
      <c r="M4565" s="32"/>
      <c r="N4565" s="32"/>
    </row>
    <row r="4566" spans="2:14">
      <c r="B4566" s="29"/>
      <c r="C4566" s="33"/>
      <c r="D4566" s="34"/>
      <c r="E4566" s="33"/>
      <c r="F4566" s="32"/>
      <c r="G4566" s="32"/>
      <c r="H4566" s="32"/>
      <c r="I4566" s="32"/>
      <c r="J4566" s="32"/>
      <c r="K4566" s="32"/>
      <c r="L4566" s="32"/>
      <c r="M4566" s="32"/>
      <c r="N4566" s="32"/>
    </row>
    <row r="4567" spans="2:14">
      <c r="B4567" s="29"/>
      <c r="C4567" s="33"/>
      <c r="D4567" s="34"/>
      <c r="E4567" s="33"/>
      <c r="F4567" s="32"/>
      <c r="G4567" s="32"/>
      <c r="H4567" s="32"/>
      <c r="I4567" s="32"/>
      <c r="J4567" s="32"/>
      <c r="K4567" s="32"/>
      <c r="L4567" s="32"/>
      <c r="M4567" s="32"/>
      <c r="N4567" s="32"/>
    </row>
    <row r="4568" spans="2:14">
      <c r="B4568" s="29"/>
      <c r="C4568" s="33"/>
      <c r="D4568" s="34"/>
      <c r="E4568" s="33"/>
      <c r="F4568" s="32"/>
      <c r="G4568" s="32"/>
      <c r="H4568" s="32"/>
      <c r="I4568" s="32"/>
      <c r="J4568" s="32"/>
      <c r="K4568" s="32"/>
      <c r="L4568" s="32"/>
      <c r="M4568" s="32"/>
      <c r="N4568" s="32"/>
    </row>
    <row r="4569" spans="2:14">
      <c r="B4569" s="29"/>
      <c r="C4569" s="33"/>
      <c r="D4569" s="34"/>
      <c r="E4569" s="33"/>
      <c r="F4569" s="32"/>
      <c r="G4569" s="32"/>
      <c r="H4569" s="32"/>
      <c r="I4569" s="32"/>
      <c r="J4569" s="32"/>
      <c r="K4569" s="32"/>
      <c r="L4569" s="32"/>
      <c r="M4569" s="32"/>
      <c r="N4569" s="32"/>
    </row>
    <row r="4570" spans="2:14">
      <c r="B4570" s="29"/>
      <c r="C4570" s="33"/>
      <c r="D4570" s="34"/>
      <c r="E4570" s="33"/>
      <c r="F4570" s="32"/>
      <c r="G4570" s="32"/>
      <c r="H4570" s="32"/>
      <c r="I4570" s="32"/>
      <c r="J4570" s="32"/>
      <c r="K4570" s="32"/>
      <c r="L4570" s="32"/>
      <c r="M4570" s="32"/>
      <c r="N4570" s="32"/>
    </row>
    <row r="4571" spans="2:14">
      <c r="B4571" s="29"/>
      <c r="C4571" s="33"/>
      <c r="D4571" s="34"/>
      <c r="E4571" s="33"/>
      <c r="F4571" s="32"/>
      <c r="G4571" s="32"/>
      <c r="H4571" s="32"/>
      <c r="I4571" s="32"/>
      <c r="J4571" s="32"/>
      <c r="K4571" s="32"/>
      <c r="L4571" s="32"/>
      <c r="M4571" s="32"/>
      <c r="N4571" s="32"/>
    </row>
    <row r="4572" spans="2:14">
      <c r="B4572" s="29"/>
      <c r="C4572" s="33"/>
      <c r="D4572" s="34"/>
      <c r="E4572" s="33"/>
      <c r="F4572" s="32"/>
      <c r="G4572" s="32"/>
      <c r="H4572" s="32"/>
      <c r="I4572" s="32"/>
      <c r="J4572" s="32"/>
      <c r="K4572" s="32"/>
      <c r="L4572" s="32"/>
      <c r="M4572" s="32"/>
      <c r="N4572" s="32"/>
    </row>
    <row r="4573" spans="2:14">
      <c r="B4573" s="29"/>
      <c r="C4573" s="33"/>
      <c r="D4573" s="34"/>
      <c r="E4573" s="33"/>
      <c r="F4573" s="32"/>
      <c r="G4573" s="32"/>
      <c r="H4573" s="32"/>
      <c r="I4573" s="32"/>
      <c r="J4573" s="32"/>
      <c r="K4573" s="32"/>
      <c r="L4573" s="32"/>
      <c r="M4573" s="32"/>
      <c r="N4573" s="32"/>
    </row>
    <row r="4574" spans="2:14">
      <c r="B4574" s="29"/>
      <c r="C4574" s="33"/>
      <c r="D4574" s="34"/>
      <c r="E4574" s="33"/>
      <c r="F4574" s="32"/>
      <c r="G4574" s="32"/>
      <c r="H4574" s="32"/>
      <c r="I4574" s="32"/>
      <c r="J4574" s="32"/>
      <c r="K4574" s="32"/>
      <c r="L4574" s="32"/>
      <c r="M4574" s="32"/>
      <c r="N4574" s="32"/>
    </row>
    <row r="4575" spans="2:14">
      <c r="B4575" s="29"/>
      <c r="C4575" s="33"/>
      <c r="D4575" s="34"/>
      <c r="E4575" s="33"/>
      <c r="F4575" s="32"/>
      <c r="G4575" s="32"/>
      <c r="H4575" s="32"/>
      <c r="I4575" s="32"/>
      <c r="J4575" s="32"/>
      <c r="K4575" s="32"/>
      <c r="L4575" s="32"/>
      <c r="M4575" s="32"/>
      <c r="N4575" s="32"/>
    </row>
    <row r="4576" spans="2:14">
      <c r="B4576" s="29"/>
      <c r="C4576" s="33"/>
      <c r="D4576" s="34"/>
      <c r="E4576" s="33"/>
      <c r="F4576" s="32"/>
      <c r="G4576" s="32"/>
      <c r="H4576" s="32"/>
      <c r="I4576" s="32"/>
      <c r="J4576" s="32"/>
      <c r="K4576" s="32"/>
      <c r="L4576" s="32"/>
      <c r="M4576" s="32"/>
      <c r="N4576" s="32"/>
    </row>
    <row r="4577" spans="2:14">
      <c r="B4577" s="29"/>
      <c r="C4577" s="33"/>
      <c r="D4577" s="34"/>
      <c r="E4577" s="33"/>
      <c r="F4577" s="32"/>
      <c r="G4577" s="32"/>
      <c r="H4577" s="32"/>
      <c r="I4577" s="32"/>
      <c r="J4577" s="32"/>
      <c r="K4577" s="32"/>
      <c r="L4577" s="32"/>
      <c r="M4577" s="32"/>
      <c r="N4577" s="32"/>
    </row>
    <row r="4578" spans="2:14">
      <c r="B4578" s="29"/>
      <c r="C4578" s="33"/>
      <c r="D4578" s="34"/>
      <c r="E4578" s="33"/>
      <c r="F4578" s="32"/>
      <c r="G4578" s="32"/>
      <c r="H4578" s="32"/>
      <c r="I4578" s="32"/>
      <c r="J4578" s="32"/>
      <c r="K4578" s="32"/>
      <c r="L4578" s="32"/>
      <c r="M4578" s="32"/>
      <c r="N4578" s="32"/>
    </row>
    <row r="4579" spans="2:14">
      <c r="B4579" s="29"/>
      <c r="C4579" s="33"/>
      <c r="D4579" s="34"/>
      <c r="E4579" s="33"/>
      <c r="F4579" s="32"/>
      <c r="G4579" s="32"/>
      <c r="H4579" s="32"/>
      <c r="I4579" s="32"/>
      <c r="J4579" s="32"/>
      <c r="K4579" s="32"/>
      <c r="L4579" s="32"/>
      <c r="M4579" s="32"/>
      <c r="N4579" s="32"/>
    </row>
    <row r="4580" spans="2:14">
      <c r="B4580" s="29"/>
      <c r="C4580" s="33"/>
      <c r="D4580" s="34"/>
      <c r="E4580" s="33"/>
      <c r="F4580" s="32"/>
      <c r="G4580" s="32"/>
      <c r="H4580" s="32"/>
      <c r="I4580" s="32"/>
      <c r="J4580" s="32"/>
      <c r="K4580" s="32"/>
      <c r="L4580" s="32"/>
      <c r="M4580" s="32"/>
      <c r="N4580" s="32"/>
    </row>
    <row r="4581" spans="2:14">
      <c r="B4581" s="29"/>
      <c r="C4581" s="33"/>
      <c r="D4581" s="34"/>
      <c r="E4581" s="33"/>
      <c r="F4581" s="32"/>
      <c r="G4581" s="32"/>
      <c r="H4581" s="32"/>
      <c r="I4581" s="32"/>
      <c r="J4581" s="32"/>
      <c r="K4581" s="32"/>
      <c r="L4581" s="32"/>
      <c r="M4581" s="32"/>
      <c r="N4581" s="32"/>
    </row>
    <row r="4582" spans="2:14">
      <c r="B4582" s="29"/>
      <c r="C4582" s="33"/>
      <c r="D4582" s="34"/>
      <c r="E4582" s="33"/>
      <c r="F4582" s="32"/>
      <c r="G4582" s="32"/>
      <c r="H4582" s="32"/>
      <c r="I4582" s="32"/>
      <c r="J4582" s="32"/>
      <c r="K4582" s="32"/>
      <c r="L4582" s="32"/>
      <c r="M4582" s="32"/>
      <c r="N4582" s="32"/>
    </row>
    <row r="4583" spans="2:14">
      <c r="B4583" s="29"/>
      <c r="C4583" s="33"/>
      <c r="D4583" s="34"/>
      <c r="E4583" s="33"/>
      <c r="F4583" s="32"/>
      <c r="G4583" s="32"/>
      <c r="H4583" s="32"/>
      <c r="I4583" s="32"/>
      <c r="J4583" s="32"/>
      <c r="K4583" s="32"/>
      <c r="L4583" s="32"/>
      <c r="M4583" s="32"/>
      <c r="N4583" s="32"/>
    </row>
    <row r="4584" spans="2:14">
      <c r="B4584" s="29"/>
      <c r="C4584" s="33"/>
      <c r="D4584" s="34"/>
      <c r="E4584" s="33"/>
      <c r="F4584" s="32"/>
      <c r="G4584" s="32"/>
      <c r="H4584" s="32"/>
      <c r="I4584" s="32"/>
      <c r="J4584" s="32"/>
      <c r="K4584" s="32"/>
      <c r="L4584" s="32"/>
      <c r="M4584" s="32"/>
      <c r="N4584" s="32"/>
    </row>
    <row r="4585" spans="2:14">
      <c r="B4585" s="29"/>
      <c r="C4585" s="33"/>
      <c r="D4585" s="34"/>
      <c r="E4585" s="33"/>
      <c r="F4585" s="32"/>
      <c r="G4585" s="32"/>
      <c r="H4585" s="32"/>
      <c r="I4585" s="32"/>
      <c r="J4585" s="32"/>
      <c r="K4585" s="32"/>
      <c r="L4585" s="32"/>
      <c r="M4585" s="32"/>
      <c r="N4585" s="32"/>
    </row>
    <row r="4586" spans="2:14">
      <c r="B4586" s="29"/>
      <c r="C4586" s="33"/>
      <c r="D4586" s="34"/>
      <c r="E4586" s="33"/>
      <c r="F4586" s="32"/>
      <c r="G4586" s="32"/>
      <c r="H4586" s="32"/>
      <c r="I4586" s="32"/>
      <c r="J4586" s="32"/>
      <c r="K4586" s="32"/>
      <c r="L4586" s="32"/>
      <c r="M4586" s="32"/>
      <c r="N4586" s="32"/>
    </row>
    <row r="4587" spans="2:14">
      <c r="B4587" s="29"/>
      <c r="C4587" s="33"/>
      <c r="D4587" s="34"/>
      <c r="E4587" s="33"/>
      <c r="F4587" s="32"/>
      <c r="G4587" s="32"/>
      <c r="H4587" s="32"/>
      <c r="I4587" s="32"/>
      <c r="J4587" s="32"/>
      <c r="K4587" s="32"/>
      <c r="L4587" s="32"/>
      <c r="M4587" s="32"/>
      <c r="N4587" s="32"/>
    </row>
    <row r="4588" spans="2:14">
      <c r="B4588" s="29"/>
      <c r="C4588" s="33"/>
      <c r="D4588" s="34"/>
      <c r="E4588" s="33"/>
      <c r="F4588" s="32"/>
      <c r="G4588" s="32"/>
      <c r="H4588" s="32"/>
      <c r="I4588" s="32"/>
      <c r="J4588" s="32"/>
      <c r="K4588" s="32"/>
      <c r="L4588" s="32"/>
      <c r="M4588" s="32"/>
      <c r="N4588" s="32"/>
    </row>
    <row r="4589" spans="2:14">
      <c r="B4589" s="29"/>
      <c r="C4589" s="33"/>
      <c r="D4589" s="34"/>
      <c r="E4589" s="33"/>
      <c r="F4589" s="32"/>
      <c r="G4589" s="32"/>
      <c r="H4589" s="32"/>
      <c r="I4589" s="32"/>
      <c r="J4589" s="32"/>
      <c r="K4589" s="32"/>
      <c r="L4589" s="32"/>
      <c r="M4589" s="32"/>
      <c r="N4589" s="32"/>
    </row>
    <row r="4590" spans="2:14">
      <c r="B4590" s="29"/>
      <c r="C4590" s="33"/>
      <c r="D4590" s="34"/>
      <c r="E4590" s="33"/>
      <c r="F4590" s="32"/>
      <c r="G4590" s="32"/>
      <c r="H4590" s="32"/>
      <c r="I4590" s="32"/>
      <c r="J4590" s="32"/>
      <c r="K4590" s="32"/>
      <c r="L4590" s="32"/>
      <c r="M4590" s="32"/>
      <c r="N4590" s="32"/>
    </row>
    <row r="4591" spans="2:14">
      <c r="B4591" s="29"/>
      <c r="C4591" s="33"/>
      <c r="D4591" s="34"/>
      <c r="E4591" s="33"/>
      <c r="F4591" s="32"/>
      <c r="G4591" s="32"/>
      <c r="H4591" s="32"/>
      <c r="I4591" s="32"/>
      <c r="J4591" s="32"/>
      <c r="K4591" s="32"/>
      <c r="L4591" s="32"/>
      <c r="M4591" s="32"/>
      <c r="N4591" s="32"/>
    </row>
    <row r="4592" spans="2:14">
      <c r="B4592" s="29"/>
      <c r="C4592" s="33"/>
      <c r="D4592" s="34"/>
      <c r="E4592" s="33"/>
      <c r="F4592" s="32"/>
      <c r="G4592" s="32"/>
      <c r="H4592" s="32"/>
      <c r="I4592" s="32"/>
      <c r="J4592" s="32"/>
      <c r="K4592" s="32"/>
      <c r="L4592" s="32"/>
      <c r="M4592" s="32"/>
      <c r="N4592" s="32"/>
    </row>
    <row r="4593" spans="2:14">
      <c r="B4593" s="29"/>
      <c r="C4593" s="33"/>
      <c r="D4593" s="34"/>
      <c r="E4593" s="33"/>
      <c r="F4593" s="32"/>
      <c r="G4593" s="32"/>
      <c r="H4593" s="32"/>
      <c r="I4593" s="32"/>
      <c r="J4593" s="32"/>
      <c r="K4593" s="32"/>
      <c r="L4593" s="32"/>
      <c r="M4593" s="32"/>
      <c r="N4593" s="32"/>
    </row>
    <row r="4594" spans="2:14">
      <c r="B4594" s="29"/>
      <c r="C4594" s="33"/>
      <c r="D4594" s="34"/>
      <c r="E4594" s="33"/>
      <c r="F4594" s="32"/>
      <c r="G4594" s="32"/>
      <c r="H4594" s="32"/>
      <c r="I4594" s="32"/>
      <c r="J4594" s="32"/>
      <c r="K4594" s="32"/>
      <c r="L4594" s="32"/>
      <c r="M4594" s="32"/>
      <c r="N4594" s="32"/>
    </row>
    <row r="4595" spans="2:14">
      <c r="B4595" s="29"/>
      <c r="C4595" s="33"/>
      <c r="D4595" s="34"/>
      <c r="E4595" s="33"/>
      <c r="F4595" s="32"/>
      <c r="G4595" s="32"/>
      <c r="H4595" s="32"/>
      <c r="I4595" s="32"/>
      <c r="J4595" s="32"/>
      <c r="K4595" s="32"/>
      <c r="L4595" s="32"/>
      <c r="M4595" s="32"/>
      <c r="N4595" s="32"/>
    </row>
    <row r="4596" spans="2:14">
      <c r="B4596" s="29"/>
      <c r="C4596" s="33"/>
      <c r="D4596" s="34"/>
      <c r="E4596" s="33"/>
      <c r="F4596" s="32"/>
      <c r="G4596" s="32"/>
      <c r="H4596" s="32"/>
      <c r="I4596" s="32"/>
      <c r="J4596" s="32"/>
      <c r="K4596" s="32"/>
      <c r="L4596" s="32"/>
      <c r="M4596" s="32"/>
      <c r="N4596" s="32"/>
    </row>
    <row r="4597" spans="2:14">
      <c r="B4597" s="29"/>
      <c r="C4597" s="33"/>
      <c r="D4597" s="34"/>
      <c r="E4597" s="33"/>
      <c r="F4597" s="32"/>
      <c r="G4597" s="32"/>
      <c r="H4597" s="32"/>
      <c r="I4597" s="32"/>
      <c r="J4597" s="32"/>
      <c r="K4597" s="32"/>
      <c r="L4597" s="32"/>
      <c r="M4597" s="32"/>
      <c r="N4597" s="32"/>
    </row>
    <row r="4598" spans="2:14">
      <c r="B4598" s="29"/>
      <c r="C4598" s="33"/>
      <c r="D4598" s="34"/>
      <c r="E4598" s="33"/>
      <c r="F4598" s="32"/>
      <c r="G4598" s="32"/>
      <c r="H4598" s="32"/>
      <c r="I4598" s="32"/>
      <c r="J4598" s="32"/>
      <c r="K4598" s="32"/>
      <c r="L4598" s="32"/>
      <c r="M4598" s="32"/>
      <c r="N4598" s="32"/>
    </row>
    <row r="4599" spans="2:14">
      <c r="B4599" s="29"/>
      <c r="C4599" s="33"/>
      <c r="D4599" s="34"/>
      <c r="E4599" s="33"/>
      <c r="F4599" s="32"/>
      <c r="G4599" s="32"/>
      <c r="H4599" s="32"/>
      <c r="I4599" s="32"/>
      <c r="J4599" s="32"/>
      <c r="K4599" s="32"/>
      <c r="L4599" s="32"/>
      <c r="M4599" s="32"/>
      <c r="N4599" s="32"/>
    </row>
    <row r="4600" spans="2:14">
      <c r="B4600" s="29"/>
      <c r="C4600" s="33"/>
      <c r="D4600" s="34"/>
      <c r="E4600" s="33"/>
      <c r="F4600" s="32"/>
      <c r="G4600" s="32"/>
      <c r="H4600" s="32"/>
      <c r="I4600" s="32"/>
      <c r="J4600" s="32"/>
      <c r="K4600" s="32"/>
      <c r="L4600" s="32"/>
      <c r="M4600" s="32"/>
      <c r="N4600" s="32"/>
    </row>
    <row r="4601" spans="2:14">
      <c r="B4601" s="29"/>
      <c r="C4601" s="33"/>
      <c r="D4601" s="34"/>
      <c r="E4601" s="33"/>
      <c r="F4601" s="32"/>
      <c r="G4601" s="32"/>
      <c r="H4601" s="32"/>
      <c r="I4601" s="32"/>
      <c r="J4601" s="32"/>
      <c r="K4601" s="32"/>
      <c r="L4601" s="32"/>
      <c r="M4601" s="32"/>
      <c r="N4601" s="32"/>
    </row>
    <row r="4602" spans="2:14">
      <c r="B4602" s="29"/>
      <c r="C4602" s="33"/>
      <c r="D4602" s="34"/>
      <c r="E4602" s="33"/>
      <c r="F4602" s="32"/>
      <c r="G4602" s="32"/>
      <c r="H4602" s="32"/>
      <c r="I4602" s="32"/>
      <c r="J4602" s="32"/>
      <c r="K4602" s="32"/>
      <c r="L4602" s="32"/>
      <c r="M4602" s="32"/>
      <c r="N4602" s="32"/>
    </row>
    <row r="4603" spans="2:14">
      <c r="B4603" s="29"/>
      <c r="C4603" s="33"/>
      <c r="D4603" s="34"/>
      <c r="E4603" s="33"/>
      <c r="F4603" s="32"/>
      <c r="G4603" s="32"/>
      <c r="H4603" s="32"/>
      <c r="I4603" s="32"/>
      <c r="J4603" s="32"/>
      <c r="K4603" s="32"/>
      <c r="L4603" s="32"/>
      <c r="M4603" s="32"/>
      <c r="N4603" s="32"/>
    </row>
    <row r="4604" spans="2:14">
      <c r="B4604" s="29"/>
      <c r="C4604" s="33"/>
      <c r="D4604" s="34"/>
      <c r="E4604" s="33"/>
      <c r="F4604" s="32"/>
      <c r="G4604" s="32"/>
      <c r="H4604" s="32"/>
      <c r="I4604" s="32"/>
      <c r="J4604" s="32"/>
      <c r="K4604" s="32"/>
      <c r="L4604" s="32"/>
      <c r="M4604" s="32"/>
      <c r="N4604" s="32"/>
    </row>
    <row r="4605" spans="2:14">
      <c r="B4605" s="29"/>
      <c r="C4605" s="33"/>
      <c r="D4605" s="34"/>
      <c r="E4605" s="33"/>
      <c r="F4605" s="32"/>
      <c r="G4605" s="32"/>
      <c r="H4605" s="32"/>
      <c r="I4605" s="32"/>
      <c r="J4605" s="32"/>
      <c r="K4605" s="32"/>
      <c r="L4605" s="32"/>
      <c r="M4605" s="32"/>
      <c r="N4605" s="32"/>
    </row>
    <row r="4606" spans="2:14">
      <c r="B4606" s="29"/>
      <c r="C4606" s="33"/>
      <c r="D4606" s="34"/>
      <c r="E4606" s="33"/>
      <c r="F4606" s="32"/>
      <c r="G4606" s="32"/>
      <c r="H4606" s="32"/>
      <c r="I4606" s="32"/>
      <c r="J4606" s="32"/>
      <c r="K4606" s="32"/>
      <c r="L4606" s="32"/>
      <c r="M4606" s="32"/>
      <c r="N4606" s="32"/>
    </row>
    <row r="4607" spans="2:14">
      <c r="B4607" s="29"/>
      <c r="C4607" s="33"/>
      <c r="D4607" s="34"/>
      <c r="E4607" s="33"/>
      <c r="F4607" s="32"/>
      <c r="G4607" s="32"/>
      <c r="H4607" s="32"/>
      <c r="I4607" s="32"/>
      <c r="J4607" s="32"/>
      <c r="K4607" s="32"/>
      <c r="L4607" s="32"/>
      <c r="M4607" s="32"/>
      <c r="N4607" s="32"/>
    </row>
    <row r="4608" spans="2:14">
      <c r="B4608" s="29"/>
      <c r="C4608" s="33"/>
      <c r="D4608" s="34"/>
      <c r="E4608" s="33"/>
      <c r="F4608" s="32"/>
      <c r="G4608" s="32"/>
      <c r="H4608" s="32"/>
      <c r="I4608" s="32"/>
      <c r="J4608" s="32"/>
      <c r="K4608" s="32"/>
      <c r="L4608" s="32"/>
      <c r="M4608" s="32"/>
      <c r="N4608" s="32"/>
    </row>
    <row r="4609" spans="2:14">
      <c r="B4609" s="29"/>
      <c r="C4609" s="33"/>
      <c r="D4609" s="34"/>
      <c r="E4609" s="33"/>
      <c r="F4609" s="32"/>
      <c r="G4609" s="32"/>
      <c r="H4609" s="32"/>
      <c r="I4609" s="32"/>
      <c r="J4609" s="32"/>
      <c r="K4609" s="32"/>
      <c r="L4609" s="32"/>
      <c r="M4609" s="32"/>
      <c r="N4609" s="32"/>
    </row>
    <row r="4610" spans="2:14">
      <c r="B4610" s="29"/>
      <c r="C4610" s="33"/>
      <c r="D4610" s="34"/>
      <c r="E4610" s="33"/>
      <c r="F4610" s="32"/>
      <c r="G4610" s="32"/>
      <c r="H4610" s="32"/>
      <c r="I4610" s="32"/>
      <c r="J4610" s="32"/>
      <c r="K4610" s="32"/>
      <c r="L4610" s="32"/>
      <c r="M4610" s="32"/>
      <c r="N4610" s="32"/>
    </row>
    <row r="4611" spans="2:14">
      <c r="B4611" s="29"/>
      <c r="C4611" s="33"/>
      <c r="D4611" s="34"/>
      <c r="E4611" s="33"/>
      <c r="F4611" s="32"/>
      <c r="G4611" s="32"/>
      <c r="H4611" s="32"/>
      <c r="I4611" s="32"/>
      <c r="J4611" s="32"/>
      <c r="K4611" s="32"/>
      <c r="L4611" s="32"/>
      <c r="M4611" s="32"/>
      <c r="N4611" s="32"/>
    </row>
    <row r="4612" spans="2:14">
      <c r="B4612" s="29"/>
      <c r="C4612" s="33"/>
      <c r="D4612" s="34"/>
      <c r="E4612" s="33"/>
      <c r="F4612" s="32"/>
      <c r="G4612" s="32"/>
      <c r="H4612" s="32"/>
      <c r="I4612" s="32"/>
      <c r="J4612" s="32"/>
      <c r="K4612" s="32"/>
      <c r="L4612" s="32"/>
      <c r="M4612" s="32"/>
      <c r="N4612" s="32"/>
    </row>
    <row r="4613" spans="2:14">
      <c r="B4613" s="29"/>
      <c r="C4613" s="33"/>
      <c r="D4613" s="34"/>
      <c r="E4613" s="33"/>
      <c r="F4613" s="32"/>
      <c r="G4613" s="32"/>
      <c r="H4613" s="32"/>
      <c r="I4613" s="32"/>
      <c r="J4613" s="32"/>
      <c r="K4613" s="32"/>
      <c r="L4613" s="32"/>
      <c r="M4613" s="32"/>
      <c r="N4613" s="32"/>
    </row>
    <row r="4614" spans="2:14">
      <c r="B4614" s="29"/>
      <c r="C4614" s="33"/>
      <c r="D4614" s="34"/>
      <c r="E4614" s="33"/>
      <c r="F4614" s="32"/>
      <c r="G4614" s="32"/>
      <c r="H4614" s="32"/>
      <c r="I4614" s="32"/>
      <c r="J4614" s="32"/>
      <c r="K4614" s="32"/>
      <c r="L4614" s="32"/>
      <c r="M4614" s="32"/>
      <c r="N4614" s="32"/>
    </row>
    <row r="4615" spans="2:14">
      <c r="B4615" s="29"/>
      <c r="C4615" s="33"/>
      <c r="D4615" s="34"/>
      <c r="E4615" s="33"/>
      <c r="F4615" s="32"/>
      <c r="G4615" s="32"/>
      <c r="H4615" s="32"/>
      <c r="I4615" s="32"/>
      <c r="J4615" s="32"/>
      <c r="K4615" s="32"/>
      <c r="L4615" s="32"/>
      <c r="M4615" s="32"/>
      <c r="N4615" s="32"/>
    </row>
    <row r="4616" spans="2:14">
      <c r="B4616" s="29"/>
      <c r="C4616" s="33"/>
      <c r="D4616" s="34"/>
      <c r="E4616" s="33"/>
      <c r="F4616" s="32"/>
      <c r="G4616" s="32"/>
      <c r="H4616" s="32"/>
      <c r="I4616" s="32"/>
      <c r="J4616" s="32"/>
      <c r="K4616" s="32"/>
      <c r="L4616" s="32"/>
      <c r="M4616" s="32"/>
      <c r="N4616" s="32"/>
    </row>
    <row r="4617" spans="2:14">
      <c r="B4617" s="29"/>
      <c r="C4617" s="33"/>
      <c r="D4617" s="34"/>
      <c r="E4617" s="33"/>
      <c r="F4617" s="32"/>
      <c r="G4617" s="32"/>
      <c r="H4617" s="32"/>
      <c r="I4617" s="32"/>
      <c r="J4617" s="32"/>
      <c r="K4617" s="32"/>
      <c r="L4617" s="32"/>
      <c r="M4617" s="32"/>
      <c r="N4617" s="32"/>
    </row>
    <row r="4618" spans="2:14">
      <c r="B4618" s="29"/>
      <c r="C4618" s="33"/>
      <c r="D4618" s="34"/>
      <c r="E4618" s="33"/>
      <c r="F4618" s="32"/>
      <c r="G4618" s="32"/>
      <c r="H4618" s="32"/>
      <c r="I4618" s="32"/>
      <c r="J4618" s="32"/>
      <c r="K4618" s="32"/>
      <c r="L4618" s="32"/>
      <c r="M4618" s="32"/>
      <c r="N4618" s="32"/>
    </row>
    <row r="4619" spans="2:14">
      <c r="B4619" s="29"/>
      <c r="C4619" s="33"/>
      <c r="D4619" s="34"/>
      <c r="E4619" s="33"/>
      <c r="F4619" s="32"/>
      <c r="G4619" s="32"/>
      <c r="H4619" s="32"/>
      <c r="I4619" s="32"/>
      <c r="J4619" s="32"/>
      <c r="K4619" s="32"/>
      <c r="L4619" s="32"/>
      <c r="M4619" s="32"/>
      <c r="N4619" s="32"/>
    </row>
    <row r="4620" spans="2:14">
      <c r="B4620" s="29"/>
      <c r="C4620" s="33"/>
      <c r="D4620" s="34"/>
      <c r="E4620" s="33"/>
      <c r="F4620" s="32"/>
      <c r="G4620" s="32"/>
      <c r="H4620" s="32"/>
      <c r="I4620" s="32"/>
      <c r="J4620" s="32"/>
      <c r="K4620" s="32"/>
      <c r="L4620" s="32"/>
      <c r="M4620" s="32"/>
      <c r="N4620" s="32"/>
    </row>
    <row r="4621" spans="2:14">
      <c r="B4621" s="29"/>
      <c r="C4621" s="33"/>
      <c r="D4621" s="34"/>
      <c r="E4621" s="33"/>
      <c r="F4621" s="32"/>
      <c r="G4621" s="32"/>
      <c r="H4621" s="32"/>
      <c r="I4621" s="32"/>
      <c r="J4621" s="32"/>
      <c r="K4621" s="32"/>
      <c r="L4621" s="32"/>
      <c r="M4621" s="32"/>
      <c r="N4621" s="32"/>
    </row>
    <row r="4622" spans="2:14">
      <c r="B4622" s="29"/>
      <c r="C4622" s="33"/>
      <c r="D4622" s="34"/>
      <c r="E4622" s="33"/>
      <c r="F4622" s="32"/>
      <c r="G4622" s="32"/>
      <c r="H4622" s="32"/>
      <c r="I4622" s="32"/>
      <c r="J4622" s="32"/>
      <c r="K4622" s="32"/>
      <c r="L4622" s="32"/>
      <c r="M4622" s="32"/>
      <c r="N4622" s="32"/>
    </row>
    <row r="4623" spans="2:14">
      <c r="B4623" s="29"/>
      <c r="C4623" s="33"/>
      <c r="D4623" s="34"/>
      <c r="E4623" s="33"/>
      <c r="F4623" s="32"/>
      <c r="G4623" s="32"/>
      <c r="H4623" s="32"/>
      <c r="I4623" s="32"/>
      <c r="J4623" s="32"/>
      <c r="K4623" s="32"/>
      <c r="L4623" s="32"/>
      <c r="M4623" s="32"/>
      <c r="N4623" s="32"/>
    </row>
    <row r="4624" spans="2:14">
      <c r="B4624" s="29"/>
      <c r="C4624" s="33"/>
      <c r="D4624" s="34"/>
      <c r="E4624" s="33"/>
      <c r="F4624" s="32"/>
      <c r="G4624" s="32"/>
      <c r="H4624" s="32"/>
      <c r="I4624" s="32"/>
      <c r="J4624" s="32"/>
      <c r="K4624" s="32"/>
      <c r="L4624" s="32"/>
      <c r="M4624" s="32"/>
      <c r="N4624" s="32"/>
    </row>
    <row r="4625" spans="2:14">
      <c r="B4625" s="29"/>
      <c r="C4625" s="33"/>
      <c r="D4625" s="34"/>
      <c r="E4625" s="33"/>
      <c r="F4625" s="32"/>
      <c r="G4625" s="32"/>
      <c r="H4625" s="32"/>
      <c r="I4625" s="32"/>
      <c r="J4625" s="32"/>
      <c r="K4625" s="32"/>
      <c r="L4625" s="32"/>
      <c r="M4625" s="32"/>
      <c r="N4625" s="32"/>
    </row>
    <row r="4626" spans="2:14">
      <c r="B4626" s="29"/>
      <c r="C4626" s="33"/>
      <c r="D4626" s="34"/>
      <c r="E4626" s="33"/>
      <c r="F4626" s="32"/>
      <c r="G4626" s="32"/>
      <c r="H4626" s="32"/>
      <c r="I4626" s="32"/>
      <c r="J4626" s="32"/>
      <c r="K4626" s="32"/>
      <c r="L4626" s="32"/>
      <c r="M4626" s="32"/>
      <c r="N4626" s="32"/>
    </row>
    <row r="4627" spans="2:14">
      <c r="B4627" s="29"/>
      <c r="C4627" s="33"/>
      <c r="D4627" s="34"/>
      <c r="E4627" s="33"/>
      <c r="F4627" s="32"/>
      <c r="G4627" s="32"/>
      <c r="H4627" s="32"/>
      <c r="I4627" s="32"/>
      <c r="J4627" s="32"/>
      <c r="K4627" s="32"/>
      <c r="L4627" s="32"/>
      <c r="M4627" s="32"/>
      <c r="N4627" s="32"/>
    </row>
    <row r="4628" spans="2:14">
      <c r="B4628" s="29"/>
      <c r="C4628" s="33"/>
      <c r="D4628" s="34"/>
      <c r="E4628" s="33"/>
      <c r="F4628" s="32"/>
      <c r="G4628" s="32"/>
      <c r="H4628" s="32"/>
      <c r="I4628" s="32"/>
      <c r="J4628" s="32"/>
      <c r="K4628" s="32"/>
      <c r="L4628" s="32"/>
      <c r="M4628" s="32"/>
      <c r="N4628" s="32"/>
    </row>
    <row r="4629" spans="2:14">
      <c r="B4629" s="29"/>
      <c r="C4629" s="33"/>
      <c r="D4629" s="34"/>
      <c r="E4629" s="33"/>
      <c r="F4629" s="32"/>
      <c r="G4629" s="32"/>
      <c r="H4629" s="32"/>
      <c r="I4629" s="32"/>
      <c r="J4629" s="32"/>
      <c r="K4629" s="32"/>
      <c r="L4629" s="32"/>
      <c r="M4629" s="32"/>
      <c r="N4629" s="32"/>
    </row>
    <row r="4630" spans="2:14">
      <c r="B4630" s="29"/>
      <c r="C4630" s="33"/>
      <c r="D4630" s="34"/>
      <c r="E4630" s="33"/>
      <c r="F4630" s="32"/>
      <c r="G4630" s="32"/>
      <c r="H4630" s="32"/>
      <c r="I4630" s="32"/>
      <c r="J4630" s="32"/>
      <c r="K4630" s="32"/>
      <c r="L4630" s="32"/>
      <c r="M4630" s="32"/>
      <c r="N4630" s="32"/>
    </row>
    <row r="4631" spans="2:14">
      <c r="B4631" s="29"/>
      <c r="C4631" s="33"/>
      <c r="D4631" s="34"/>
      <c r="E4631" s="33"/>
      <c r="F4631" s="32"/>
      <c r="G4631" s="32"/>
      <c r="H4631" s="32"/>
      <c r="I4631" s="32"/>
      <c r="J4631" s="32"/>
      <c r="K4631" s="32"/>
      <c r="L4631" s="32"/>
      <c r="M4631" s="32"/>
      <c r="N4631" s="32"/>
    </row>
    <row r="4632" spans="2:14">
      <c r="B4632" s="29"/>
      <c r="C4632" s="33"/>
      <c r="D4632" s="34"/>
      <c r="E4632" s="33"/>
      <c r="F4632" s="32"/>
      <c r="G4632" s="32"/>
      <c r="H4632" s="32"/>
      <c r="I4632" s="32"/>
      <c r="J4632" s="32"/>
      <c r="K4632" s="32"/>
      <c r="L4632" s="32"/>
      <c r="M4632" s="32"/>
      <c r="N4632" s="32"/>
    </row>
    <row r="4633" spans="2:14">
      <c r="B4633" s="29"/>
      <c r="C4633" s="33"/>
      <c r="D4633" s="34"/>
      <c r="E4633" s="33"/>
      <c r="F4633" s="32"/>
      <c r="G4633" s="32"/>
      <c r="H4633" s="32"/>
      <c r="I4633" s="32"/>
      <c r="J4633" s="32"/>
      <c r="K4633" s="32"/>
      <c r="L4633" s="32"/>
      <c r="M4633" s="32"/>
      <c r="N4633" s="32"/>
    </row>
    <row r="4634" spans="2:14">
      <c r="B4634" s="29"/>
      <c r="C4634" s="33"/>
      <c r="D4634" s="34"/>
      <c r="E4634" s="33"/>
      <c r="F4634" s="32"/>
      <c r="G4634" s="32"/>
      <c r="H4634" s="32"/>
      <c r="I4634" s="32"/>
      <c r="J4634" s="32"/>
      <c r="K4634" s="32"/>
      <c r="L4634" s="32"/>
      <c r="M4634" s="32"/>
      <c r="N4634" s="32"/>
    </row>
    <row r="4635" spans="2:14">
      <c r="B4635" s="29"/>
      <c r="C4635" s="33"/>
      <c r="D4635" s="34"/>
      <c r="E4635" s="33"/>
      <c r="F4635" s="32"/>
      <c r="G4635" s="32"/>
      <c r="H4635" s="32"/>
      <c r="I4635" s="32"/>
      <c r="J4635" s="32"/>
      <c r="K4635" s="32"/>
      <c r="L4635" s="32"/>
      <c r="M4635" s="32"/>
      <c r="N4635" s="32"/>
    </row>
    <row r="4636" spans="2:14">
      <c r="B4636" s="29"/>
      <c r="C4636" s="33"/>
      <c r="D4636" s="34"/>
      <c r="E4636" s="33"/>
      <c r="F4636" s="32"/>
      <c r="G4636" s="32"/>
      <c r="H4636" s="32"/>
      <c r="I4636" s="32"/>
      <c r="J4636" s="32"/>
      <c r="K4636" s="32"/>
      <c r="L4636" s="32"/>
      <c r="M4636" s="32"/>
      <c r="N4636" s="32"/>
    </row>
    <row r="4637" spans="2:14">
      <c r="B4637" s="29"/>
      <c r="C4637" s="33"/>
      <c r="D4637" s="34"/>
      <c r="E4637" s="33"/>
      <c r="F4637" s="32"/>
      <c r="G4637" s="32"/>
      <c r="H4637" s="32"/>
      <c r="I4637" s="32"/>
      <c r="J4637" s="32"/>
      <c r="K4637" s="32"/>
      <c r="L4637" s="32"/>
      <c r="M4637" s="32"/>
      <c r="N4637" s="32"/>
    </row>
    <row r="4638" spans="2:14">
      <c r="B4638" s="29"/>
      <c r="C4638" s="33"/>
      <c r="D4638" s="34"/>
      <c r="E4638" s="33"/>
      <c r="F4638" s="32"/>
      <c r="G4638" s="32"/>
      <c r="H4638" s="32"/>
      <c r="I4638" s="32"/>
      <c r="J4638" s="32"/>
      <c r="K4638" s="32"/>
      <c r="L4638" s="32"/>
      <c r="M4638" s="32"/>
      <c r="N4638" s="32"/>
    </row>
    <row r="4639" spans="2:14">
      <c r="B4639" s="29"/>
      <c r="C4639" s="33"/>
      <c r="D4639" s="34"/>
      <c r="E4639" s="33"/>
      <c r="F4639" s="32"/>
      <c r="G4639" s="32"/>
      <c r="H4639" s="32"/>
      <c r="I4639" s="32"/>
      <c r="J4639" s="32"/>
      <c r="K4639" s="32"/>
      <c r="L4639" s="32"/>
      <c r="M4639" s="32"/>
      <c r="N4639" s="32"/>
    </row>
    <row r="4640" spans="2:14">
      <c r="B4640" s="29"/>
      <c r="C4640" s="33"/>
      <c r="D4640" s="34"/>
      <c r="E4640" s="33"/>
      <c r="F4640" s="32"/>
      <c r="G4640" s="32"/>
      <c r="H4640" s="32"/>
      <c r="I4640" s="32"/>
      <c r="J4640" s="32"/>
      <c r="K4640" s="32"/>
      <c r="L4640" s="32"/>
      <c r="M4640" s="32"/>
      <c r="N4640" s="32"/>
    </row>
    <row r="4641" spans="2:14">
      <c r="B4641" s="29"/>
      <c r="C4641" s="33"/>
      <c r="D4641" s="34"/>
      <c r="E4641" s="33"/>
      <c r="F4641" s="32"/>
      <c r="G4641" s="32"/>
      <c r="H4641" s="32"/>
      <c r="I4641" s="32"/>
      <c r="J4641" s="32"/>
      <c r="K4641" s="32"/>
      <c r="L4641" s="32"/>
      <c r="M4641" s="32"/>
      <c r="N4641" s="32"/>
    </row>
    <row r="4642" spans="2:14">
      <c r="B4642" s="29"/>
      <c r="C4642" s="33"/>
      <c r="D4642" s="34"/>
      <c r="E4642" s="33"/>
      <c r="F4642" s="32"/>
      <c r="G4642" s="32"/>
      <c r="H4642" s="32"/>
      <c r="I4642" s="32"/>
      <c r="J4642" s="32"/>
      <c r="K4642" s="32"/>
      <c r="L4642" s="32"/>
      <c r="M4642" s="32"/>
      <c r="N4642" s="32"/>
    </row>
    <row r="4643" spans="2:14">
      <c r="B4643" s="29"/>
      <c r="C4643" s="33"/>
      <c r="D4643" s="34"/>
      <c r="E4643" s="33"/>
      <c r="F4643" s="32"/>
      <c r="G4643" s="32"/>
      <c r="H4643" s="32"/>
      <c r="I4643" s="32"/>
      <c r="J4643" s="32"/>
      <c r="K4643" s="32"/>
      <c r="L4643" s="32"/>
      <c r="M4643" s="32"/>
      <c r="N4643" s="32"/>
    </row>
    <row r="4644" spans="2:14">
      <c r="B4644" s="29"/>
      <c r="C4644" s="33"/>
      <c r="D4644" s="34"/>
      <c r="E4644" s="33"/>
      <c r="F4644" s="32"/>
      <c r="G4644" s="32"/>
      <c r="H4644" s="32"/>
      <c r="I4644" s="32"/>
      <c r="J4644" s="32"/>
      <c r="K4644" s="32"/>
      <c r="L4644" s="32"/>
      <c r="M4644" s="32"/>
      <c r="N4644" s="32"/>
    </row>
    <row r="4645" spans="2:14">
      <c r="B4645" s="29"/>
      <c r="C4645" s="33"/>
      <c r="D4645" s="34"/>
      <c r="E4645" s="33"/>
      <c r="F4645" s="32"/>
      <c r="G4645" s="32"/>
      <c r="H4645" s="32"/>
      <c r="I4645" s="32"/>
      <c r="J4645" s="32"/>
      <c r="K4645" s="32"/>
      <c r="L4645" s="32"/>
      <c r="M4645" s="32"/>
      <c r="N4645" s="32"/>
    </row>
    <row r="4646" spans="2:14">
      <c r="B4646" s="29"/>
      <c r="C4646" s="33"/>
      <c r="D4646" s="34"/>
      <c r="E4646" s="33"/>
      <c r="F4646" s="32"/>
      <c r="G4646" s="32"/>
      <c r="H4646" s="32"/>
      <c r="I4646" s="32"/>
      <c r="J4646" s="32"/>
      <c r="K4646" s="32"/>
      <c r="L4646" s="32"/>
      <c r="M4646" s="32"/>
      <c r="N4646" s="32"/>
    </row>
    <row r="4647" spans="2:14">
      <c r="B4647" s="29"/>
      <c r="C4647" s="33"/>
      <c r="D4647" s="34"/>
      <c r="E4647" s="33"/>
      <c r="F4647" s="32"/>
      <c r="G4647" s="32"/>
      <c r="H4647" s="32"/>
      <c r="I4647" s="32"/>
      <c r="J4647" s="32"/>
      <c r="K4647" s="32"/>
      <c r="L4647" s="32"/>
      <c r="M4647" s="32"/>
      <c r="N4647" s="32"/>
    </row>
    <row r="4648" spans="2:14">
      <c r="B4648" s="29"/>
      <c r="C4648" s="33"/>
      <c r="D4648" s="34"/>
      <c r="E4648" s="33"/>
      <c r="F4648" s="32"/>
      <c r="G4648" s="32"/>
      <c r="H4648" s="32"/>
      <c r="I4648" s="32"/>
      <c r="J4648" s="32"/>
      <c r="K4648" s="32"/>
      <c r="L4648" s="32"/>
      <c r="M4648" s="32"/>
      <c r="N4648" s="32"/>
    </row>
    <row r="4649" spans="2:14">
      <c r="B4649" s="29"/>
      <c r="C4649" s="33"/>
      <c r="D4649" s="34"/>
      <c r="E4649" s="33"/>
      <c r="F4649" s="32"/>
      <c r="G4649" s="32"/>
      <c r="H4649" s="32"/>
      <c r="I4649" s="32"/>
      <c r="J4649" s="32"/>
      <c r="K4649" s="32"/>
      <c r="L4649" s="32"/>
      <c r="M4649" s="32"/>
      <c r="N4649" s="32"/>
    </row>
    <row r="4650" spans="2:14">
      <c r="B4650" s="29"/>
      <c r="C4650" s="33"/>
      <c r="D4650" s="34"/>
      <c r="E4650" s="33"/>
      <c r="F4650" s="32"/>
      <c r="G4650" s="32"/>
      <c r="H4650" s="32"/>
      <c r="I4650" s="32"/>
      <c r="J4650" s="32"/>
      <c r="K4650" s="32"/>
      <c r="L4650" s="32"/>
      <c r="M4650" s="32"/>
      <c r="N4650" s="32"/>
    </row>
    <row r="4651" spans="2:14">
      <c r="B4651" s="29"/>
      <c r="C4651" s="33"/>
      <c r="D4651" s="34"/>
      <c r="E4651" s="33"/>
      <c r="F4651" s="32"/>
      <c r="G4651" s="32"/>
      <c r="H4651" s="32"/>
      <c r="I4651" s="32"/>
      <c r="J4651" s="32"/>
      <c r="K4651" s="32"/>
      <c r="L4651" s="32"/>
      <c r="M4651" s="32"/>
      <c r="N4651" s="32"/>
    </row>
    <row r="4652" spans="2:14">
      <c r="B4652" s="29"/>
      <c r="C4652" s="33"/>
      <c r="D4652" s="34"/>
      <c r="E4652" s="33"/>
      <c r="F4652" s="32"/>
      <c r="G4652" s="32"/>
      <c r="H4652" s="32"/>
      <c r="I4652" s="32"/>
      <c r="J4652" s="32"/>
      <c r="K4652" s="32"/>
      <c r="L4652" s="32"/>
      <c r="M4652" s="32"/>
      <c r="N4652" s="32"/>
    </row>
    <row r="4653" spans="2:14">
      <c r="B4653" s="29"/>
      <c r="C4653" s="33"/>
      <c r="D4653" s="34"/>
      <c r="E4653" s="33"/>
      <c r="F4653" s="32"/>
      <c r="G4653" s="32"/>
      <c r="H4653" s="32"/>
      <c r="I4653" s="32"/>
      <c r="J4653" s="32"/>
      <c r="K4653" s="32"/>
      <c r="L4653" s="32"/>
      <c r="M4653" s="32"/>
      <c r="N4653" s="32"/>
    </row>
    <row r="4654" spans="2:14">
      <c r="B4654" s="29"/>
      <c r="C4654" s="33"/>
      <c r="D4654" s="34"/>
      <c r="E4654" s="33"/>
      <c r="F4654" s="32"/>
      <c r="G4654" s="32"/>
      <c r="H4654" s="32"/>
      <c r="I4654" s="32"/>
      <c r="J4654" s="32"/>
      <c r="K4654" s="32"/>
      <c r="L4654" s="32"/>
      <c r="M4654" s="32"/>
      <c r="N4654" s="32"/>
    </row>
    <row r="4655" spans="2:14">
      <c r="B4655" s="29"/>
      <c r="C4655" s="33"/>
      <c r="D4655" s="34"/>
      <c r="E4655" s="33"/>
      <c r="F4655" s="32"/>
      <c r="G4655" s="32"/>
      <c r="H4655" s="32"/>
      <c r="I4655" s="32"/>
      <c r="J4655" s="32"/>
      <c r="K4655" s="32"/>
      <c r="L4655" s="32"/>
      <c r="M4655" s="32"/>
      <c r="N4655" s="32"/>
    </row>
    <row r="4656" spans="2:14">
      <c r="B4656" s="29"/>
      <c r="C4656" s="33"/>
      <c r="D4656" s="34"/>
      <c r="E4656" s="33"/>
      <c r="F4656" s="32"/>
      <c r="G4656" s="32"/>
      <c r="H4656" s="32"/>
      <c r="I4656" s="32"/>
      <c r="J4656" s="32"/>
      <c r="K4656" s="32"/>
      <c r="L4656" s="32"/>
      <c r="M4656" s="32"/>
      <c r="N4656" s="32"/>
    </row>
    <row r="4657" spans="2:14">
      <c r="B4657" s="29"/>
      <c r="C4657" s="33"/>
      <c r="D4657" s="34"/>
      <c r="E4657" s="33"/>
      <c r="F4657" s="32"/>
      <c r="G4657" s="32"/>
      <c r="H4657" s="32"/>
      <c r="I4657" s="32"/>
      <c r="J4657" s="32"/>
      <c r="K4657" s="32"/>
      <c r="L4657" s="32"/>
      <c r="M4657" s="32"/>
      <c r="N4657" s="32"/>
    </row>
    <row r="4658" spans="2:14">
      <c r="B4658" s="29"/>
      <c r="C4658" s="33"/>
      <c r="D4658" s="34"/>
      <c r="E4658" s="33"/>
      <c r="F4658" s="32"/>
      <c r="G4658" s="32"/>
      <c r="H4658" s="32"/>
      <c r="I4658" s="32"/>
      <c r="J4658" s="32"/>
      <c r="K4658" s="32"/>
      <c r="L4658" s="32"/>
      <c r="M4658" s="32"/>
      <c r="N4658" s="32"/>
    </row>
    <row r="4659" spans="2:14">
      <c r="B4659" s="29"/>
      <c r="C4659" s="33"/>
      <c r="D4659" s="34"/>
      <c r="E4659" s="33"/>
      <c r="F4659" s="32"/>
      <c r="G4659" s="32"/>
      <c r="H4659" s="32"/>
      <c r="I4659" s="32"/>
      <c r="J4659" s="32"/>
      <c r="K4659" s="32"/>
      <c r="L4659" s="32"/>
      <c r="M4659" s="32"/>
      <c r="N4659" s="32"/>
    </row>
    <row r="4660" spans="2:14">
      <c r="B4660" s="29"/>
      <c r="C4660" s="33"/>
      <c r="D4660" s="34"/>
      <c r="E4660" s="33"/>
      <c r="F4660" s="32"/>
      <c r="G4660" s="32"/>
      <c r="H4660" s="32"/>
      <c r="I4660" s="32"/>
      <c r="J4660" s="32"/>
      <c r="K4660" s="32"/>
      <c r="L4660" s="32"/>
      <c r="M4660" s="32"/>
      <c r="N4660" s="32"/>
    </row>
    <row r="4661" spans="2:14">
      <c r="B4661" s="29"/>
      <c r="C4661" s="33"/>
      <c r="D4661" s="34"/>
      <c r="E4661" s="33"/>
      <c r="F4661" s="32"/>
      <c r="G4661" s="32"/>
      <c r="H4661" s="32"/>
      <c r="I4661" s="32"/>
      <c r="J4661" s="32"/>
      <c r="K4661" s="32"/>
      <c r="L4661" s="32"/>
      <c r="M4661" s="32"/>
      <c r="N4661" s="32"/>
    </row>
    <row r="4662" spans="2:14">
      <c r="B4662" s="29"/>
      <c r="C4662" s="33"/>
      <c r="D4662" s="34"/>
      <c r="E4662" s="33"/>
      <c r="F4662" s="32"/>
      <c r="G4662" s="32"/>
      <c r="H4662" s="32"/>
      <c r="I4662" s="32"/>
      <c r="J4662" s="32"/>
      <c r="K4662" s="32"/>
      <c r="L4662" s="32"/>
      <c r="M4662" s="32"/>
      <c r="N4662" s="32"/>
    </row>
    <row r="4663" spans="2:14">
      <c r="B4663" s="29"/>
      <c r="C4663" s="33"/>
      <c r="D4663" s="34"/>
      <c r="E4663" s="33"/>
      <c r="F4663" s="32"/>
      <c r="G4663" s="32"/>
      <c r="H4663" s="32"/>
      <c r="I4663" s="32"/>
      <c r="J4663" s="32"/>
      <c r="K4663" s="32"/>
      <c r="L4663" s="32"/>
      <c r="M4663" s="32"/>
      <c r="N4663" s="32"/>
    </row>
    <row r="4664" spans="2:14">
      <c r="B4664" s="29"/>
      <c r="C4664" s="33"/>
      <c r="D4664" s="34"/>
      <c r="E4664" s="33"/>
      <c r="F4664" s="32"/>
      <c r="G4664" s="32"/>
      <c r="H4664" s="32"/>
      <c r="I4664" s="32"/>
      <c r="J4664" s="32"/>
      <c r="K4664" s="32"/>
      <c r="L4664" s="32"/>
      <c r="M4664" s="32"/>
      <c r="N4664" s="32"/>
    </row>
    <row r="4665" spans="2:14">
      <c r="B4665" s="29"/>
      <c r="C4665" s="33"/>
      <c r="D4665" s="34"/>
      <c r="E4665" s="33"/>
      <c r="F4665" s="32"/>
      <c r="G4665" s="32"/>
      <c r="H4665" s="32"/>
      <c r="I4665" s="32"/>
      <c r="J4665" s="32"/>
      <c r="K4665" s="32"/>
      <c r="L4665" s="32"/>
      <c r="M4665" s="32"/>
      <c r="N4665" s="32"/>
    </row>
    <row r="4666" spans="2:14">
      <c r="B4666" s="29"/>
      <c r="C4666" s="33"/>
      <c r="D4666" s="34"/>
      <c r="E4666" s="33"/>
      <c r="F4666" s="32"/>
      <c r="G4666" s="32"/>
      <c r="H4666" s="32"/>
      <c r="I4666" s="32"/>
      <c r="J4666" s="32"/>
      <c r="K4666" s="32"/>
      <c r="L4666" s="32"/>
      <c r="M4666" s="32"/>
      <c r="N4666" s="32"/>
    </row>
    <row r="4667" spans="2:14">
      <c r="B4667" s="29"/>
      <c r="C4667" s="33"/>
      <c r="D4667" s="34"/>
      <c r="E4667" s="33"/>
      <c r="F4667" s="32"/>
      <c r="G4667" s="32"/>
      <c r="H4667" s="32"/>
      <c r="I4667" s="32"/>
      <c r="J4667" s="32"/>
      <c r="K4667" s="32"/>
      <c r="L4667" s="32"/>
      <c r="M4667" s="32"/>
      <c r="N4667" s="32"/>
    </row>
    <row r="4668" spans="2:14">
      <c r="B4668" s="29"/>
      <c r="C4668" s="33"/>
      <c r="D4668" s="34"/>
      <c r="E4668" s="33"/>
      <c r="F4668" s="32"/>
      <c r="G4668" s="32"/>
      <c r="H4668" s="32"/>
      <c r="I4668" s="32"/>
      <c r="J4668" s="32"/>
      <c r="K4668" s="32"/>
      <c r="L4668" s="32"/>
      <c r="M4668" s="32"/>
      <c r="N4668" s="32"/>
    </row>
    <row r="4669" spans="2:14">
      <c r="B4669" s="29"/>
      <c r="C4669" s="33"/>
      <c r="D4669" s="34"/>
      <c r="E4669" s="33"/>
      <c r="F4669" s="32"/>
      <c r="G4669" s="32"/>
      <c r="H4669" s="32"/>
      <c r="I4669" s="32"/>
      <c r="J4669" s="32"/>
      <c r="K4669" s="32"/>
      <c r="L4669" s="32"/>
      <c r="M4669" s="32"/>
      <c r="N4669" s="32"/>
    </row>
    <row r="4670" spans="2:14">
      <c r="B4670" s="29"/>
      <c r="C4670" s="33"/>
      <c r="D4670" s="34"/>
      <c r="E4670" s="33"/>
      <c r="F4670" s="32"/>
      <c r="G4670" s="32"/>
      <c r="H4670" s="32"/>
      <c r="I4670" s="32"/>
      <c r="J4670" s="32"/>
      <c r="K4670" s="32"/>
      <c r="L4670" s="32"/>
      <c r="M4670" s="32"/>
      <c r="N4670" s="32"/>
    </row>
    <row r="4671" spans="2:14">
      <c r="B4671" s="29"/>
      <c r="C4671" s="33"/>
      <c r="D4671" s="34"/>
      <c r="E4671" s="33"/>
      <c r="F4671" s="32"/>
      <c r="G4671" s="32"/>
      <c r="H4671" s="32"/>
      <c r="I4671" s="32"/>
      <c r="J4671" s="32"/>
      <c r="K4671" s="32"/>
      <c r="L4671" s="32"/>
      <c r="M4671" s="32"/>
      <c r="N4671" s="32"/>
    </row>
    <row r="4672" spans="2:14">
      <c r="B4672" s="29"/>
      <c r="C4672" s="33"/>
      <c r="D4672" s="34"/>
      <c r="E4672" s="33"/>
      <c r="F4672" s="32"/>
      <c r="G4672" s="32"/>
      <c r="H4672" s="32"/>
      <c r="I4672" s="32"/>
      <c r="J4672" s="32"/>
      <c r="K4672" s="32"/>
      <c r="L4672" s="32"/>
      <c r="M4672" s="32"/>
      <c r="N4672" s="32"/>
    </row>
    <row r="4673" spans="2:14">
      <c r="B4673" s="29"/>
      <c r="C4673" s="33"/>
      <c r="D4673" s="34"/>
      <c r="E4673" s="33"/>
      <c r="F4673" s="32"/>
      <c r="G4673" s="32"/>
      <c r="H4673" s="32"/>
      <c r="I4673" s="32"/>
      <c r="J4673" s="32"/>
      <c r="K4673" s="32"/>
      <c r="L4673" s="32"/>
      <c r="M4673" s="32"/>
      <c r="N4673" s="32"/>
    </row>
    <row r="4674" spans="2:14">
      <c r="B4674" s="29"/>
      <c r="C4674" s="33"/>
      <c r="D4674" s="34"/>
      <c r="E4674" s="33"/>
      <c r="F4674" s="32"/>
      <c r="G4674" s="32"/>
      <c r="H4674" s="32"/>
      <c r="I4674" s="32"/>
      <c r="J4674" s="32"/>
      <c r="K4674" s="32"/>
      <c r="L4674" s="32"/>
      <c r="M4674" s="32"/>
      <c r="N4674" s="32"/>
    </row>
    <row r="4675" spans="2:14">
      <c r="B4675" s="29"/>
      <c r="C4675" s="33"/>
      <c r="D4675" s="34"/>
      <c r="E4675" s="33"/>
      <c r="F4675" s="32"/>
      <c r="G4675" s="32"/>
      <c r="H4675" s="32"/>
      <c r="I4675" s="32"/>
      <c r="J4675" s="32"/>
      <c r="K4675" s="32"/>
      <c r="L4675" s="32"/>
      <c r="M4675" s="32"/>
      <c r="N4675" s="32"/>
    </row>
    <row r="4676" spans="2:14">
      <c r="B4676" s="29"/>
      <c r="C4676" s="33"/>
      <c r="D4676" s="34"/>
      <c r="E4676" s="33"/>
      <c r="F4676" s="32"/>
      <c r="G4676" s="32"/>
      <c r="H4676" s="32"/>
      <c r="I4676" s="32"/>
      <c r="J4676" s="32"/>
      <c r="K4676" s="32"/>
      <c r="L4676" s="32"/>
      <c r="M4676" s="32"/>
      <c r="N4676" s="32"/>
    </row>
    <row r="4677" spans="2:14">
      <c r="B4677" s="29"/>
      <c r="C4677" s="33"/>
      <c r="D4677" s="34"/>
      <c r="E4677" s="33"/>
      <c r="F4677" s="32"/>
      <c r="G4677" s="32"/>
      <c r="H4677" s="32"/>
      <c r="I4677" s="32"/>
      <c r="J4677" s="32"/>
      <c r="K4677" s="32"/>
      <c r="L4677" s="32"/>
      <c r="M4677" s="32"/>
      <c r="N4677" s="32"/>
    </row>
    <row r="4678" spans="2:14">
      <c r="B4678" s="29"/>
      <c r="C4678" s="33"/>
      <c r="D4678" s="34"/>
      <c r="E4678" s="33"/>
      <c r="F4678" s="32"/>
      <c r="G4678" s="32"/>
      <c r="H4678" s="32"/>
      <c r="I4678" s="32"/>
      <c r="J4678" s="32"/>
      <c r="K4678" s="32"/>
      <c r="L4678" s="32"/>
      <c r="M4678" s="32"/>
      <c r="N4678" s="32"/>
    </row>
    <row r="4679" spans="2:14">
      <c r="B4679" s="29"/>
      <c r="C4679" s="33"/>
      <c r="D4679" s="34"/>
      <c r="E4679" s="33"/>
      <c r="F4679" s="32"/>
      <c r="G4679" s="32"/>
      <c r="H4679" s="32"/>
      <c r="I4679" s="32"/>
      <c r="J4679" s="32"/>
      <c r="K4679" s="32"/>
      <c r="L4679" s="32"/>
      <c r="M4679" s="32"/>
      <c r="N4679" s="32"/>
    </row>
    <row r="4680" spans="2:14">
      <c r="B4680" s="29"/>
      <c r="C4680" s="33"/>
      <c r="D4680" s="34"/>
      <c r="E4680" s="33"/>
      <c r="F4680" s="32"/>
      <c r="G4680" s="32"/>
      <c r="H4680" s="32"/>
      <c r="I4680" s="32"/>
      <c r="J4680" s="32"/>
      <c r="K4680" s="32"/>
      <c r="L4680" s="32"/>
      <c r="M4680" s="32"/>
      <c r="N4680" s="32"/>
    </row>
    <row r="4681" spans="2:14">
      <c r="B4681" s="29"/>
      <c r="C4681" s="33"/>
      <c r="D4681" s="34"/>
      <c r="E4681" s="33"/>
      <c r="F4681" s="32"/>
      <c r="G4681" s="32"/>
      <c r="H4681" s="32"/>
      <c r="I4681" s="32"/>
      <c r="J4681" s="32"/>
      <c r="K4681" s="32"/>
      <c r="L4681" s="32"/>
      <c r="M4681" s="32"/>
      <c r="N4681" s="32"/>
    </row>
    <row r="4682" spans="2:14">
      <c r="B4682" s="29"/>
      <c r="C4682" s="33"/>
      <c r="D4682" s="34"/>
      <c r="E4682" s="33"/>
      <c r="F4682" s="32"/>
      <c r="G4682" s="32"/>
      <c r="H4682" s="32"/>
      <c r="I4682" s="32"/>
      <c r="J4682" s="32"/>
      <c r="K4682" s="32"/>
      <c r="L4682" s="32"/>
      <c r="M4682" s="32"/>
      <c r="N4682" s="32"/>
    </row>
    <row r="4683" spans="2:14">
      <c r="B4683" s="29"/>
      <c r="C4683" s="33"/>
      <c r="D4683" s="34"/>
      <c r="E4683" s="33"/>
      <c r="F4683" s="32"/>
      <c r="G4683" s="32"/>
      <c r="H4683" s="32"/>
      <c r="I4683" s="32"/>
      <c r="J4683" s="32"/>
      <c r="K4683" s="32"/>
      <c r="L4683" s="32"/>
      <c r="M4683" s="32"/>
      <c r="N4683" s="32"/>
    </row>
    <row r="4684" spans="2:14">
      <c r="B4684" s="29"/>
      <c r="C4684" s="33"/>
      <c r="D4684" s="34"/>
      <c r="E4684" s="33"/>
      <c r="F4684" s="32"/>
      <c r="G4684" s="32"/>
      <c r="H4684" s="32"/>
      <c r="I4684" s="32"/>
      <c r="J4684" s="32"/>
      <c r="K4684" s="32"/>
      <c r="L4684" s="32"/>
      <c r="M4684" s="32"/>
      <c r="N4684" s="32"/>
    </row>
    <row r="4685" spans="2:14">
      <c r="B4685" s="29"/>
      <c r="C4685" s="33"/>
      <c r="D4685" s="34"/>
      <c r="E4685" s="33"/>
      <c r="F4685" s="32"/>
      <c r="G4685" s="32"/>
      <c r="H4685" s="32"/>
      <c r="I4685" s="32"/>
      <c r="J4685" s="32"/>
      <c r="K4685" s="32"/>
      <c r="L4685" s="32"/>
      <c r="M4685" s="32"/>
      <c r="N4685" s="32"/>
    </row>
    <row r="4686" spans="2:14">
      <c r="B4686" s="29"/>
      <c r="C4686" s="33"/>
      <c r="D4686" s="34"/>
      <c r="E4686" s="33"/>
      <c r="F4686" s="32"/>
      <c r="G4686" s="32"/>
      <c r="H4686" s="32"/>
      <c r="I4686" s="32"/>
      <c r="J4686" s="32"/>
      <c r="K4686" s="32"/>
      <c r="L4686" s="32"/>
      <c r="M4686" s="32"/>
      <c r="N4686" s="32"/>
    </row>
    <row r="4687" spans="2:14">
      <c r="B4687" s="29"/>
      <c r="C4687" s="33"/>
      <c r="D4687" s="34"/>
      <c r="E4687" s="33"/>
      <c r="F4687" s="32"/>
      <c r="G4687" s="32"/>
      <c r="H4687" s="32"/>
      <c r="I4687" s="32"/>
      <c r="J4687" s="32"/>
      <c r="K4687" s="32"/>
      <c r="L4687" s="32"/>
      <c r="M4687" s="32"/>
      <c r="N4687" s="32"/>
    </row>
    <row r="4688" spans="2:14">
      <c r="B4688" s="29"/>
      <c r="C4688" s="33"/>
      <c r="D4688" s="34"/>
      <c r="E4688" s="33"/>
      <c r="F4688" s="32"/>
      <c r="G4688" s="32"/>
      <c r="H4688" s="32"/>
      <c r="I4688" s="32"/>
      <c r="J4688" s="32"/>
      <c r="K4688" s="32"/>
      <c r="L4688" s="32"/>
      <c r="M4688" s="32"/>
      <c r="N4688" s="32"/>
    </row>
    <row r="4689" spans="2:14">
      <c r="B4689" s="29"/>
      <c r="C4689" s="33"/>
      <c r="D4689" s="34"/>
      <c r="E4689" s="33"/>
      <c r="F4689" s="32"/>
      <c r="G4689" s="32"/>
      <c r="H4689" s="32"/>
      <c r="I4689" s="32"/>
      <c r="J4689" s="32"/>
      <c r="K4689" s="32"/>
      <c r="L4689" s="32"/>
      <c r="M4689" s="32"/>
      <c r="N4689" s="32"/>
    </row>
    <row r="4690" spans="2:14">
      <c r="B4690" s="29"/>
      <c r="C4690" s="33"/>
      <c r="D4690" s="34"/>
      <c r="E4690" s="33"/>
      <c r="F4690" s="32"/>
      <c r="G4690" s="32"/>
      <c r="H4690" s="32"/>
      <c r="I4690" s="32"/>
      <c r="J4690" s="32"/>
      <c r="K4690" s="32"/>
      <c r="L4690" s="32"/>
      <c r="M4690" s="32"/>
      <c r="N4690" s="32"/>
    </row>
    <row r="4691" spans="2:14">
      <c r="B4691" s="29"/>
      <c r="C4691" s="33"/>
      <c r="D4691" s="34"/>
      <c r="E4691" s="33"/>
      <c r="F4691" s="32"/>
      <c r="G4691" s="32"/>
      <c r="H4691" s="32"/>
      <c r="I4691" s="32"/>
      <c r="J4691" s="32"/>
      <c r="K4691" s="32"/>
      <c r="L4691" s="32"/>
      <c r="M4691" s="32"/>
      <c r="N4691" s="32"/>
    </row>
    <row r="4692" spans="2:14">
      <c r="B4692" s="29"/>
      <c r="C4692" s="33"/>
      <c r="D4692" s="34"/>
      <c r="E4692" s="33"/>
      <c r="F4692" s="32"/>
      <c r="G4692" s="32"/>
      <c r="H4692" s="32"/>
      <c r="I4692" s="32"/>
      <c r="J4692" s="32"/>
      <c r="K4692" s="32"/>
      <c r="L4692" s="32"/>
      <c r="M4692" s="32"/>
      <c r="N4692" s="32"/>
    </row>
    <row r="4693" spans="2:14">
      <c r="B4693" s="29"/>
      <c r="C4693" s="33"/>
      <c r="D4693" s="34"/>
      <c r="E4693" s="33"/>
      <c r="F4693" s="32"/>
      <c r="G4693" s="32"/>
      <c r="H4693" s="32"/>
      <c r="I4693" s="32"/>
      <c r="J4693" s="32"/>
      <c r="K4693" s="32"/>
      <c r="L4693" s="32"/>
      <c r="M4693" s="32"/>
      <c r="N4693" s="32"/>
    </row>
    <row r="4694" spans="2:14">
      <c r="B4694" s="29"/>
      <c r="C4694" s="33"/>
      <c r="D4694" s="34"/>
      <c r="E4694" s="33"/>
      <c r="F4694" s="32"/>
      <c r="G4694" s="32"/>
      <c r="H4694" s="32"/>
      <c r="I4694" s="32"/>
      <c r="J4694" s="32"/>
      <c r="K4694" s="32"/>
      <c r="L4694" s="32"/>
      <c r="M4694" s="32"/>
      <c r="N4694" s="32"/>
    </row>
    <row r="4695" spans="2:14">
      <c r="B4695" s="29"/>
      <c r="C4695" s="33"/>
      <c r="D4695" s="34"/>
      <c r="E4695" s="33"/>
      <c r="F4695" s="32"/>
      <c r="G4695" s="32"/>
      <c r="H4695" s="32"/>
      <c r="I4695" s="32"/>
      <c r="J4695" s="32"/>
      <c r="K4695" s="32"/>
      <c r="L4695" s="32"/>
      <c r="M4695" s="32"/>
      <c r="N4695" s="32"/>
    </row>
    <row r="4696" spans="2:14">
      <c r="B4696" s="29"/>
      <c r="C4696" s="33"/>
      <c r="D4696" s="34"/>
      <c r="E4696" s="33"/>
      <c r="F4696" s="32"/>
      <c r="G4696" s="32"/>
      <c r="H4696" s="32"/>
      <c r="I4696" s="32"/>
      <c r="J4696" s="32"/>
      <c r="K4696" s="32"/>
      <c r="L4696" s="32"/>
      <c r="M4696" s="32"/>
      <c r="N4696" s="32"/>
    </row>
    <row r="4697" spans="2:14">
      <c r="B4697" s="29"/>
      <c r="C4697" s="33"/>
      <c r="D4697" s="34"/>
      <c r="E4697" s="33"/>
      <c r="F4697" s="32"/>
      <c r="G4697" s="32"/>
      <c r="H4697" s="32"/>
      <c r="I4697" s="32"/>
      <c r="J4697" s="32"/>
      <c r="K4697" s="32"/>
      <c r="L4697" s="32"/>
      <c r="M4697" s="32"/>
      <c r="N4697" s="32"/>
    </row>
    <row r="4698" spans="2:14">
      <c r="B4698" s="29"/>
      <c r="C4698" s="33"/>
      <c r="D4698" s="34"/>
      <c r="E4698" s="33"/>
      <c r="F4698" s="32"/>
      <c r="G4698" s="32"/>
      <c r="H4698" s="32"/>
      <c r="I4698" s="32"/>
      <c r="J4698" s="32"/>
      <c r="K4698" s="32"/>
      <c r="L4698" s="32"/>
      <c r="M4698" s="32"/>
      <c r="N4698" s="32"/>
    </row>
    <row r="4699" spans="2:14">
      <c r="B4699" s="29"/>
      <c r="C4699" s="33"/>
      <c r="D4699" s="34"/>
      <c r="E4699" s="33"/>
      <c r="F4699" s="32"/>
      <c r="G4699" s="32"/>
      <c r="H4699" s="32"/>
      <c r="I4699" s="32"/>
      <c r="J4699" s="32"/>
      <c r="K4699" s="32"/>
      <c r="L4699" s="32"/>
      <c r="M4699" s="32"/>
      <c r="N4699" s="32"/>
    </row>
    <row r="4700" spans="2:14">
      <c r="B4700" s="29"/>
      <c r="C4700" s="33"/>
      <c r="D4700" s="34"/>
      <c r="E4700" s="33"/>
      <c r="F4700" s="32"/>
      <c r="G4700" s="32"/>
      <c r="H4700" s="32"/>
      <c r="I4700" s="32"/>
      <c r="J4700" s="32"/>
      <c r="K4700" s="32"/>
      <c r="L4700" s="32"/>
      <c r="M4700" s="32"/>
      <c r="N4700" s="32"/>
    </row>
    <row r="4701" spans="2:14">
      <c r="B4701" s="29"/>
      <c r="C4701" s="33"/>
      <c r="D4701" s="34"/>
      <c r="E4701" s="33"/>
      <c r="F4701" s="32"/>
      <c r="G4701" s="32"/>
      <c r="H4701" s="32"/>
      <c r="I4701" s="32"/>
      <c r="J4701" s="32"/>
      <c r="K4701" s="32"/>
      <c r="L4701" s="32"/>
      <c r="M4701" s="32"/>
      <c r="N4701" s="32"/>
    </row>
    <row r="4702" spans="2:14">
      <c r="B4702" s="29"/>
      <c r="C4702" s="33"/>
      <c r="D4702" s="34"/>
      <c r="E4702" s="33"/>
      <c r="F4702" s="32"/>
      <c r="G4702" s="32"/>
      <c r="H4702" s="32"/>
      <c r="I4702" s="32"/>
      <c r="J4702" s="32"/>
      <c r="K4702" s="32"/>
      <c r="L4702" s="32"/>
      <c r="M4702" s="32"/>
      <c r="N4702" s="32"/>
    </row>
    <row r="4703" spans="2:14">
      <c r="B4703" s="29"/>
      <c r="C4703" s="33"/>
      <c r="D4703" s="34"/>
      <c r="E4703" s="33"/>
      <c r="F4703" s="32"/>
      <c r="G4703" s="32"/>
      <c r="H4703" s="32"/>
      <c r="I4703" s="32"/>
      <c r="J4703" s="32"/>
      <c r="K4703" s="32"/>
      <c r="L4703" s="32"/>
      <c r="M4703" s="32"/>
      <c r="N4703" s="32"/>
    </row>
    <row r="4704" spans="2:14">
      <c r="B4704" s="29"/>
      <c r="C4704" s="33"/>
      <c r="D4704" s="34"/>
      <c r="E4704" s="33"/>
      <c r="F4704" s="32"/>
      <c r="G4704" s="32"/>
      <c r="H4704" s="32"/>
      <c r="I4704" s="32"/>
      <c r="J4704" s="32"/>
      <c r="K4704" s="32"/>
      <c r="L4704" s="32"/>
      <c r="M4704" s="32"/>
      <c r="N4704" s="32"/>
    </row>
    <row r="4705" spans="2:14">
      <c r="B4705" s="29"/>
      <c r="C4705" s="33"/>
      <c r="D4705" s="34"/>
      <c r="E4705" s="33"/>
      <c r="F4705" s="32"/>
      <c r="G4705" s="32"/>
      <c r="H4705" s="32"/>
      <c r="I4705" s="32"/>
      <c r="J4705" s="32"/>
      <c r="K4705" s="32"/>
      <c r="L4705" s="32"/>
      <c r="M4705" s="32"/>
      <c r="N4705" s="32"/>
    </row>
    <row r="4706" spans="2:14">
      <c r="B4706" s="29"/>
      <c r="C4706" s="33"/>
      <c r="D4706" s="34"/>
      <c r="E4706" s="33"/>
      <c r="F4706" s="32"/>
      <c r="G4706" s="32"/>
      <c r="H4706" s="32"/>
      <c r="I4706" s="32"/>
      <c r="J4706" s="32"/>
      <c r="K4706" s="32"/>
      <c r="L4706" s="32"/>
      <c r="M4706" s="32"/>
      <c r="N4706" s="32"/>
    </row>
    <row r="4707" spans="2:14">
      <c r="B4707" s="29"/>
      <c r="C4707" s="33"/>
      <c r="D4707" s="34"/>
      <c r="E4707" s="33"/>
      <c r="F4707" s="32"/>
      <c r="G4707" s="32"/>
      <c r="H4707" s="32"/>
      <c r="I4707" s="32"/>
      <c r="J4707" s="32"/>
      <c r="K4707" s="32"/>
      <c r="L4707" s="32"/>
      <c r="M4707" s="32"/>
      <c r="N4707" s="32"/>
    </row>
    <row r="4708" spans="2:14">
      <c r="B4708" s="29"/>
      <c r="C4708" s="33"/>
      <c r="D4708" s="34"/>
      <c r="E4708" s="33"/>
      <c r="F4708" s="32"/>
      <c r="G4708" s="32"/>
      <c r="H4708" s="32"/>
      <c r="I4708" s="32"/>
      <c r="J4708" s="32"/>
      <c r="K4708" s="32"/>
      <c r="L4708" s="32"/>
      <c r="M4708" s="32"/>
      <c r="N4708" s="32"/>
    </row>
    <row r="4709" spans="2:14">
      <c r="B4709" s="29"/>
      <c r="C4709" s="33"/>
      <c r="D4709" s="34"/>
      <c r="E4709" s="33"/>
      <c r="F4709" s="32"/>
      <c r="G4709" s="32"/>
      <c r="H4709" s="32"/>
      <c r="I4709" s="32"/>
      <c r="J4709" s="32"/>
      <c r="K4709" s="32"/>
      <c r="L4709" s="32"/>
      <c r="M4709" s="32"/>
      <c r="N4709" s="32"/>
    </row>
    <row r="4710" spans="2:14">
      <c r="B4710" s="29"/>
      <c r="C4710" s="33"/>
      <c r="D4710" s="34"/>
      <c r="E4710" s="33"/>
      <c r="F4710" s="32"/>
      <c r="G4710" s="32"/>
      <c r="H4710" s="32"/>
      <c r="I4710" s="32"/>
      <c r="J4710" s="32"/>
      <c r="K4710" s="32"/>
      <c r="L4710" s="32"/>
      <c r="M4710" s="32"/>
      <c r="N4710" s="32"/>
    </row>
    <row r="4711" spans="2:14">
      <c r="B4711" s="29"/>
      <c r="C4711" s="33"/>
      <c r="D4711" s="34"/>
      <c r="E4711" s="33"/>
      <c r="F4711" s="32"/>
      <c r="G4711" s="32"/>
      <c r="H4711" s="32"/>
      <c r="I4711" s="32"/>
      <c r="J4711" s="32"/>
      <c r="K4711" s="32"/>
      <c r="L4711" s="32"/>
      <c r="M4711" s="32"/>
      <c r="N4711" s="32"/>
    </row>
    <row r="4712" spans="2:14">
      <c r="B4712" s="29"/>
      <c r="C4712" s="33"/>
      <c r="D4712" s="34"/>
      <c r="E4712" s="33"/>
      <c r="F4712" s="32"/>
      <c r="G4712" s="32"/>
      <c r="H4712" s="32"/>
      <c r="I4712" s="32"/>
      <c r="J4712" s="32"/>
      <c r="K4712" s="32"/>
      <c r="L4712" s="32"/>
      <c r="M4712" s="32"/>
      <c r="N4712" s="32"/>
    </row>
    <row r="4713" spans="2:14">
      <c r="B4713" s="29"/>
      <c r="C4713" s="33"/>
      <c r="D4713" s="34"/>
      <c r="E4713" s="33"/>
      <c r="F4713" s="32"/>
      <c r="G4713" s="32"/>
      <c r="H4713" s="32"/>
      <c r="I4713" s="32"/>
      <c r="J4713" s="32"/>
      <c r="K4713" s="32"/>
      <c r="L4713" s="32"/>
      <c r="M4713" s="32"/>
      <c r="N4713" s="32"/>
    </row>
    <row r="4714" spans="2:14">
      <c r="B4714" s="29"/>
      <c r="C4714" s="33"/>
      <c r="D4714" s="34"/>
      <c r="E4714" s="33"/>
      <c r="F4714" s="32"/>
      <c r="G4714" s="32"/>
      <c r="H4714" s="32"/>
      <c r="I4714" s="32"/>
      <c r="J4714" s="32"/>
      <c r="K4714" s="32"/>
      <c r="L4714" s="32"/>
      <c r="M4714" s="32"/>
      <c r="N4714" s="32"/>
    </row>
    <row r="4715" spans="2:14">
      <c r="B4715" s="29"/>
      <c r="C4715" s="33"/>
      <c r="D4715" s="34"/>
      <c r="E4715" s="33"/>
      <c r="F4715" s="32"/>
      <c r="G4715" s="32"/>
      <c r="H4715" s="32"/>
      <c r="I4715" s="32"/>
      <c r="J4715" s="32"/>
      <c r="K4715" s="32"/>
      <c r="L4715" s="32"/>
      <c r="M4715" s="32"/>
      <c r="N4715" s="32"/>
    </row>
    <row r="4716" spans="2:14">
      <c r="B4716" s="29"/>
      <c r="C4716" s="33"/>
      <c r="D4716" s="34"/>
      <c r="E4716" s="33"/>
      <c r="F4716" s="32"/>
      <c r="G4716" s="32"/>
      <c r="H4716" s="32"/>
      <c r="I4716" s="32"/>
      <c r="J4716" s="32"/>
      <c r="K4716" s="32"/>
      <c r="L4716" s="32"/>
      <c r="M4716" s="32"/>
      <c r="N4716" s="32"/>
    </row>
    <row r="4717" spans="2:14">
      <c r="B4717" s="29"/>
      <c r="C4717" s="33"/>
      <c r="D4717" s="34"/>
      <c r="E4717" s="33"/>
      <c r="F4717" s="32"/>
      <c r="G4717" s="32"/>
      <c r="H4717" s="32"/>
      <c r="I4717" s="32"/>
      <c r="J4717" s="32"/>
      <c r="K4717" s="32"/>
      <c r="L4717" s="32"/>
      <c r="M4717" s="32"/>
      <c r="N4717" s="32"/>
    </row>
    <row r="4718" spans="2:14">
      <c r="B4718" s="29"/>
      <c r="C4718" s="33"/>
      <c r="D4718" s="34"/>
      <c r="E4718" s="33"/>
      <c r="F4718" s="32"/>
      <c r="G4718" s="32"/>
      <c r="H4718" s="32"/>
      <c r="I4718" s="32"/>
      <c r="J4718" s="32"/>
      <c r="K4718" s="32"/>
      <c r="L4718" s="32"/>
      <c r="M4718" s="32"/>
      <c r="N4718" s="32"/>
    </row>
    <row r="4719" spans="2:14">
      <c r="B4719" s="29"/>
      <c r="C4719" s="33"/>
      <c r="D4719" s="34"/>
      <c r="E4719" s="33"/>
      <c r="F4719" s="32"/>
      <c r="G4719" s="32"/>
      <c r="H4719" s="32"/>
      <c r="I4719" s="32"/>
      <c r="J4719" s="32"/>
      <c r="K4719" s="32"/>
      <c r="L4719" s="32"/>
      <c r="M4719" s="32"/>
      <c r="N4719" s="32"/>
    </row>
    <row r="4720" spans="2:14">
      <c r="B4720" s="29"/>
      <c r="C4720" s="33"/>
      <c r="D4720" s="34"/>
      <c r="E4720" s="33"/>
      <c r="F4720" s="32"/>
      <c r="G4720" s="32"/>
      <c r="H4720" s="32"/>
      <c r="I4720" s="32"/>
      <c r="J4720" s="32"/>
      <c r="K4720" s="32"/>
      <c r="L4720" s="32"/>
      <c r="M4720" s="32"/>
      <c r="N4720" s="32"/>
    </row>
    <row r="4721" spans="2:14">
      <c r="B4721" s="29"/>
      <c r="C4721" s="33"/>
      <c r="D4721" s="34"/>
      <c r="E4721" s="33"/>
      <c r="F4721" s="32"/>
      <c r="G4721" s="32"/>
      <c r="H4721" s="32"/>
      <c r="I4721" s="32"/>
      <c r="J4721" s="32"/>
      <c r="K4721" s="32"/>
      <c r="L4721" s="32"/>
      <c r="M4721" s="32"/>
      <c r="N4721" s="32"/>
    </row>
    <row r="4722" spans="2:14">
      <c r="B4722" s="29"/>
      <c r="C4722" s="33"/>
      <c r="D4722" s="34"/>
      <c r="E4722" s="33"/>
      <c r="F4722" s="32"/>
      <c r="G4722" s="32"/>
      <c r="H4722" s="32"/>
      <c r="I4722" s="32"/>
      <c r="J4722" s="32"/>
      <c r="K4722" s="32"/>
      <c r="L4722" s="32"/>
      <c r="M4722" s="32"/>
      <c r="N4722" s="32"/>
    </row>
    <row r="4723" spans="2:14">
      <c r="B4723" s="29"/>
      <c r="C4723" s="33"/>
      <c r="D4723" s="34"/>
      <c r="E4723" s="33"/>
      <c r="F4723" s="32"/>
      <c r="G4723" s="32"/>
      <c r="H4723" s="32"/>
      <c r="I4723" s="32"/>
      <c r="J4723" s="32"/>
      <c r="K4723" s="32"/>
      <c r="L4723" s="32"/>
      <c r="M4723" s="32"/>
      <c r="N4723" s="32"/>
    </row>
    <row r="4724" spans="2:14">
      <c r="B4724" s="29"/>
      <c r="C4724" s="33"/>
      <c r="D4724" s="34"/>
      <c r="E4724" s="33"/>
      <c r="F4724" s="32"/>
      <c r="G4724" s="32"/>
      <c r="H4724" s="32"/>
      <c r="I4724" s="32"/>
      <c r="J4724" s="32"/>
      <c r="K4724" s="32"/>
      <c r="L4724" s="32"/>
      <c r="M4724" s="32"/>
      <c r="N4724" s="32"/>
    </row>
    <row r="4725" spans="2:14">
      <c r="B4725" s="29"/>
      <c r="C4725" s="33"/>
      <c r="D4725" s="34"/>
      <c r="E4725" s="33"/>
      <c r="F4725" s="32"/>
      <c r="G4725" s="32"/>
      <c r="H4725" s="32"/>
      <c r="I4725" s="32"/>
      <c r="J4725" s="32"/>
      <c r="K4725" s="32"/>
      <c r="L4725" s="32"/>
      <c r="M4725" s="32"/>
      <c r="N4725" s="32"/>
    </row>
    <row r="4726" spans="2:14">
      <c r="B4726" s="29"/>
      <c r="C4726" s="33"/>
      <c r="D4726" s="34"/>
      <c r="E4726" s="33"/>
      <c r="F4726" s="32"/>
      <c r="G4726" s="32"/>
      <c r="H4726" s="32"/>
      <c r="I4726" s="32"/>
      <c r="J4726" s="32"/>
      <c r="K4726" s="32"/>
      <c r="L4726" s="32"/>
      <c r="M4726" s="32"/>
      <c r="N4726" s="32"/>
    </row>
    <row r="4727" spans="2:14">
      <c r="B4727" s="29"/>
      <c r="C4727" s="33"/>
      <c r="D4727" s="34"/>
      <c r="E4727" s="33"/>
      <c r="F4727" s="32"/>
      <c r="G4727" s="32"/>
      <c r="H4727" s="32"/>
      <c r="I4727" s="32"/>
      <c r="J4727" s="32"/>
      <c r="K4727" s="32"/>
      <c r="L4727" s="32"/>
      <c r="M4727" s="32"/>
      <c r="N4727" s="32"/>
    </row>
    <row r="4728" spans="2:14">
      <c r="B4728" s="29"/>
      <c r="C4728" s="33"/>
      <c r="D4728" s="34"/>
      <c r="E4728" s="33"/>
      <c r="F4728" s="32"/>
      <c r="G4728" s="32"/>
      <c r="H4728" s="32"/>
      <c r="I4728" s="32"/>
      <c r="J4728" s="32"/>
      <c r="K4728" s="32"/>
      <c r="L4728" s="32"/>
      <c r="M4728" s="32"/>
      <c r="N4728" s="32"/>
    </row>
    <row r="4729" spans="2:14">
      <c r="B4729" s="29"/>
      <c r="C4729" s="33"/>
      <c r="D4729" s="34"/>
      <c r="E4729" s="33"/>
      <c r="F4729" s="32"/>
      <c r="G4729" s="32"/>
      <c r="H4729" s="32"/>
      <c r="I4729" s="32"/>
      <c r="J4729" s="32"/>
      <c r="K4729" s="32"/>
      <c r="L4729" s="32"/>
      <c r="M4729" s="32"/>
      <c r="N4729" s="32"/>
    </row>
    <row r="4730" spans="2:14">
      <c r="B4730" s="29"/>
      <c r="C4730" s="33"/>
      <c r="D4730" s="34"/>
      <c r="E4730" s="33"/>
      <c r="F4730" s="32"/>
      <c r="G4730" s="32"/>
      <c r="H4730" s="32"/>
      <c r="I4730" s="32"/>
      <c r="J4730" s="32"/>
      <c r="K4730" s="32"/>
      <c r="L4730" s="32"/>
      <c r="M4730" s="32"/>
      <c r="N4730" s="32"/>
    </row>
    <row r="4731" spans="2:14">
      <c r="B4731" s="29"/>
      <c r="C4731" s="33"/>
      <c r="D4731" s="34"/>
      <c r="E4731" s="33"/>
      <c r="F4731" s="32"/>
      <c r="G4731" s="32"/>
      <c r="H4731" s="32"/>
      <c r="I4731" s="32"/>
      <c r="J4731" s="32"/>
      <c r="K4731" s="32"/>
      <c r="L4731" s="32"/>
      <c r="M4731" s="32"/>
      <c r="N4731" s="32"/>
    </row>
    <row r="4732" spans="2:14">
      <c r="B4732" s="29"/>
      <c r="C4732" s="33"/>
      <c r="D4732" s="34"/>
      <c r="E4732" s="33"/>
      <c r="F4732" s="32"/>
      <c r="G4732" s="32"/>
      <c r="H4732" s="32"/>
      <c r="I4732" s="32"/>
      <c r="J4732" s="32"/>
      <c r="K4732" s="32"/>
      <c r="L4732" s="32"/>
      <c r="M4732" s="32"/>
      <c r="N4732" s="32"/>
    </row>
    <row r="4733" spans="2:14">
      <c r="B4733" s="29"/>
      <c r="C4733" s="33"/>
      <c r="D4733" s="34"/>
      <c r="E4733" s="33"/>
      <c r="F4733" s="32"/>
      <c r="G4733" s="32"/>
      <c r="H4733" s="32"/>
      <c r="I4733" s="32"/>
      <c r="J4733" s="32"/>
      <c r="K4733" s="32"/>
      <c r="L4733" s="32"/>
      <c r="M4733" s="32"/>
      <c r="N4733" s="32"/>
    </row>
    <row r="4734" spans="2:14">
      <c r="B4734" s="29"/>
      <c r="C4734" s="33"/>
      <c r="D4734" s="34"/>
      <c r="E4734" s="33"/>
      <c r="F4734" s="32"/>
      <c r="G4734" s="32"/>
      <c r="H4734" s="32"/>
      <c r="I4734" s="32"/>
      <c r="J4734" s="32"/>
      <c r="K4734" s="32"/>
      <c r="L4734" s="32"/>
      <c r="M4734" s="32"/>
      <c r="N4734" s="32"/>
    </row>
    <row r="4735" spans="2:14">
      <c r="B4735" s="29"/>
      <c r="C4735" s="33"/>
      <c r="D4735" s="34"/>
      <c r="E4735" s="33"/>
      <c r="F4735" s="32"/>
      <c r="G4735" s="32"/>
      <c r="H4735" s="32"/>
      <c r="I4735" s="32"/>
      <c r="J4735" s="32"/>
      <c r="K4735" s="32"/>
      <c r="L4735" s="32"/>
      <c r="M4735" s="32"/>
      <c r="N4735" s="32"/>
    </row>
    <row r="4736" spans="2:14">
      <c r="B4736" s="29"/>
      <c r="C4736" s="33"/>
      <c r="D4736" s="34"/>
      <c r="E4736" s="33"/>
      <c r="F4736" s="32"/>
      <c r="G4736" s="32"/>
      <c r="H4736" s="32"/>
      <c r="I4736" s="32"/>
      <c r="J4736" s="32"/>
      <c r="K4736" s="32"/>
      <c r="L4736" s="32"/>
      <c r="M4736" s="32"/>
      <c r="N4736" s="32"/>
    </row>
    <row r="4737" spans="2:14">
      <c r="B4737" s="29"/>
      <c r="C4737" s="33"/>
      <c r="D4737" s="34"/>
      <c r="E4737" s="33"/>
      <c r="F4737" s="32"/>
      <c r="G4737" s="32"/>
      <c r="H4737" s="32"/>
      <c r="I4737" s="32"/>
      <c r="J4737" s="32"/>
      <c r="K4737" s="32"/>
      <c r="L4737" s="32"/>
      <c r="M4737" s="32"/>
      <c r="N4737" s="32"/>
    </row>
    <row r="4738" spans="2:14">
      <c r="B4738" s="29"/>
      <c r="C4738" s="33"/>
      <c r="D4738" s="34"/>
      <c r="E4738" s="33"/>
      <c r="F4738" s="32"/>
      <c r="G4738" s="32"/>
      <c r="H4738" s="32"/>
      <c r="I4738" s="32"/>
      <c r="J4738" s="32"/>
      <c r="K4738" s="32"/>
      <c r="L4738" s="32"/>
      <c r="M4738" s="32"/>
      <c r="N4738" s="32"/>
    </row>
    <row r="4739" spans="2:14">
      <c r="B4739" s="29"/>
      <c r="C4739" s="33"/>
      <c r="D4739" s="34"/>
      <c r="E4739" s="33"/>
      <c r="F4739" s="32"/>
      <c r="G4739" s="32"/>
      <c r="H4739" s="32"/>
      <c r="I4739" s="32"/>
      <c r="J4739" s="32"/>
      <c r="K4739" s="32"/>
      <c r="L4739" s="32"/>
      <c r="M4739" s="32"/>
      <c r="N4739" s="32"/>
    </row>
    <row r="4740" spans="2:14">
      <c r="B4740" s="29"/>
      <c r="C4740" s="33"/>
      <c r="D4740" s="34"/>
      <c r="E4740" s="33"/>
      <c r="F4740" s="32"/>
      <c r="G4740" s="32"/>
      <c r="H4740" s="32"/>
      <c r="I4740" s="32"/>
      <c r="J4740" s="32"/>
      <c r="K4740" s="32"/>
      <c r="L4740" s="32"/>
      <c r="M4740" s="32"/>
      <c r="N4740" s="32"/>
    </row>
    <row r="4741" spans="2:14">
      <c r="B4741" s="29"/>
      <c r="C4741" s="33"/>
      <c r="D4741" s="34"/>
      <c r="E4741" s="33"/>
      <c r="F4741" s="32"/>
      <c r="G4741" s="32"/>
      <c r="H4741" s="32"/>
      <c r="I4741" s="32"/>
      <c r="J4741" s="32"/>
      <c r="K4741" s="32"/>
      <c r="L4741" s="32"/>
      <c r="M4741" s="32"/>
      <c r="N4741" s="32"/>
    </row>
    <row r="4742" spans="2:14">
      <c r="B4742" s="29"/>
      <c r="C4742" s="33"/>
      <c r="D4742" s="34"/>
      <c r="E4742" s="33"/>
      <c r="F4742" s="32"/>
      <c r="G4742" s="32"/>
      <c r="H4742" s="32"/>
      <c r="I4742" s="32"/>
      <c r="J4742" s="32"/>
      <c r="K4742" s="32"/>
      <c r="L4742" s="32"/>
      <c r="M4742" s="32"/>
      <c r="N4742" s="32"/>
    </row>
    <row r="4743" spans="2:14">
      <c r="B4743" s="29"/>
      <c r="C4743" s="33"/>
      <c r="D4743" s="34"/>
      <c r="E4743" s="33"/>
      <c r="F4743" s="32"/>
      <c r="G4743" s="32"/>
      <c r="H4743" s="32"/>
      <c r="I4743" s="32"/>
      <c r="J4743" s="32"/>
      <c r="K4743" s="32"/>
      <c r="L4743" s="32"/>
      <c r="M4743" s="32"/>
      <c r="N4743" s="32"/>
    </row>
    <row r="4744" spans="2:14">
      <c r="B4744" s="29"/>
      <c r="C4744" s="33"/>
      <c r="D4744" s="34"/>
      <c r="E4744" s="33"/>
      <c r="F4744" s="32"/>
      <c r="G4744" s="32"/>
      <c r="H4744" s="32"/>
      <c r="I4744" s="32"/>
      <c r="J4744" s="32"/>
      <c r="K4744" s="32"/>
      <c r="L4744" s="32"/>
      <c r="M4744" s="32"/>
      <c r="N4744" s="32"/>
    </row>
    <row r="4745" spans="2:14">
      <c r="B4745" s="29"/>
      <c r="C4745" s="33"/>
      <c r="D4745" s="34"/>
      <c r="E4745" s="33"/>
      <c r="F4745" s="32"/>
      <c r="G4745" s="32"/>
      <c r="H4745" s="32"/>
      <c r="I4745" s="32"/>
      <c r="J4745" s="32"/>
      <c r="K4745" s="32"/>
      <c r="L4745" s="32"/>
      <c r="M4745" s="32"/>
      <c r="N4745" s="32"/>
    </row>
    <row r="4746" spans="2:14">
      <c r="B4746" s="29"/>
      <c r="C4746" s="33"/>
      <c r="D4746" s="34"/>
      <c r="E4746" s="33"/>
      <c r="F4746" s="32"/>
      <c r="G4746" s="32"/>
      <c r="H4746" s="32"/>
      <c r="I4746" s="32"/>
      <c r="J4746" s="32"/>
      <c r="K4746" s="32"/>
      <c r="L4746" s="32"/>
      <c r="M4746" s="32"/>
      <c r="N4746" s="32"/>
    </row>
    <row r="4747" spans="2:14">
      <c r="B4747" s="29"/>
      <c r="C4747" s="33"/>
      <c r="D4747" s="34"/>
      <c r="E4747" s="33"/>
      <c r="F4747" s="32"/>
      <c r="G4747" s="32"/>
      <c r="H4747" s="32"/>
      <c r="I4747" s="32"/>
      <c r="J4747" s="32"/>
      <c r="K4747" s="32"/>
      <c r="L4747" s="32"/>
      <c r="M4747" s="32"/>
      <c r="N4747" s="32"/>
    </row>
    <row r="4748" spans="2:14">
      <c r="B4748" s="29"/>
      <c r="C4748" s="33"/>
      <c r="D4748" s="34"/>
      <c r="E4748" s="33"/>
      <c r="F4748" s="32"/>
      <c r="G4748" s="32"/>
      <c r="H4748" s="32"/>
      <c r="I4748" s="32"/>
      <c r="J4748" s="32"/>
      <c r="K4748" s="32"/>
      <c r="L4748" s="32"/>
      <c r="M4748" s="32"/>
      <c r="N4748" s="32"/>
    </row>
    <row r="4749" spans="2:14">
      <c r="B4749" s="29"/>
      <c r="C4749" s="33"/>
      <c r="D4749" s="34"/>
      <c r="E4749" s="33"/>
      <c r="F4749" s="32"/>
      <c r="G4749" s="32"/>
      <c r="H4749" s="32"/>
      <c r="I4749" s="32"/>
      <c r="J4749" s="32"/>
      <c r="K4749" s="32"/>
      <c r="L4749" s="32"/>
      <c r="M4749" s="32"/>
      <c r="N4749" s="32"/>
    </row>
    <row r="4750" spans="2:14">
      <c r="B4750" s="29"/>
      <c r="C4750" s="33"/>
      <c r="D4750" s="34"/>
      <c r="E4750" s="33"/>
      <c r="F4750" s="32"/>
      <c r="G4750" s="32"/>
      <c r="H4750" s="32"/>
      <c r="I4750" s="32"/>
      <c r="J4750" s="32"/>
      <c r="K4750" s="32"/>
      <c r="L4750" s="32"/>
      <c r="M4750" s="32"/>
      <c r="N4750" s="32"/>
    </row>
    <row r="4751" spans="2:14">
      <c r="B4751" s="29"/>
      <c r="C4751" s="33"/>
      <c r="D4751" s="34"/>
      <c r="E4751" s="33"/>
      <c r="F4751" s="32"/>
      <c r="G4751" s="32"/>
      <c r="H4751" s="32"/>
      <c r="I4751" s="32"/>
      <c r="J4751" s="32"/>
      <c r="K4751" s="32"/>
      <c r="L4751" s="32"/>
      <c r="M4751" s="32"/>
      <c r="N4751" s="32"/>
    </row>
    <row r="4752" spans="2:14">
      <c r="B4752" s="29"/>
      <c r="C4752" s="33"/>
      <c r="D4752" s="34"/>
      <c r="E4752" s="33"/>
      <c r="F4752" s="32"/>
      <c r="G4752" s="32"/>
      <c r="H4752" s="32"/>
      <c r="I4752" s="32"/>
      <c r="J4752" s="32"/>
      <c r="K4752" s="32"/>
      <c r="L4752" s="32"/>
      <c r="M4752" s="32"/>
      <c r="N4752" s="32"/>
    </row>
    <row r="4753" spans="2:14">
      <c r="B4753" s="29"/>
      <c r="C4753" s="33"/>
      <c r="D4753" s="34"/>
      <c r="E4753" s="33"/>
      <c r="F4753" s="32"/>
      <c r="G4753" s="32"/>
      <c r="H4753" s="32"/>
      <c r="I4753" s="32"/>
      <c r="J4753" s="32"/>
      <c r="K4753" s="32"/>
      <c r="L4753" s="32"/>
      <c r="M4753" s="32"/>
      <c r="N4753" s="32"/>
    </row>
    <row r="4754" spans="2:14">
      <c r="B4754" s="29"/>
      <c r="C4754" s="33"/>
      <c r="D4754" s="34"/>
      <c r="E4754" s="33"/>
      <c r="F4754" s="32"/>
      <c r="G4754" s="32"/>
      <c r="H4754" s="32"/>
      <c r="I4754" s="32"/>
      <c r="J4754" s="32"/>
      <c r="K4754" s="32"/>
      <c r="L4754" s="32"/>
      <c r="M4754" s="32"/>
      <c r="N4754" s="32"/>
    </row>
    <row r="4755" spans="2:14">
      <c r="B4755" s="29"/>
      <c r="C4755" s="33"/>
      <c r="D4755" s="34"/>
      <c r="E4755" s="33"/>
      <c r="F4755" s="32"/>
      <c r="G4755" s="32"/>
      <c r="H4755" s="32"/>
      <c r="I4755" s="32"/>
      <c r="J4755" s="32"/>
      <c r="K4755" s="32"/>
      <c r="L4755" s="32"/>
      <c r="M4755" s="32"/>
      <c r="N4755" s="32"/>
    </row>
    <row r="4756" spans="2:14">
      <c r="B4756" s="29"/>
      <c r="C4756" s="33"/>
      <c r="D4756" s="34"/>
      <c r="E4756" s="33"/>
      <c r="F4756" s="32"/>
      <c r="G4756" s="32"/>
      <c r="H4756" s="32"/>
      <c r="I4756" s="32"/>
      <c r="J4756" s="32"/>
      <c r="K4756" s="32"/>
      <c r="L4756" s="32"/>
      <c r="M4756" s="32"/>
      <c r="N4756" s="32"/>
    </row>
    <row r="4757" spans="2:14">
      <c r="B4757" s="29"/>
      <c r="C4757" s="33"/>
      <c r="D4757" s="34"/>
      <c r="E4757" s="33"/>
      <c r="F4757" s="32"/>
      <c r="G4757" s="32"/>
      <c r="H4757" s="32"/>
      <c r="I4757" s="32"/>
      <c r="J4757" s="32"/>
      <c r="K4757" s="32"/>
      <c r="L4757" s="32"/>
      <c r="M4757" s="32"/>
      <c r="N4757" s="32"/>
    </row>
    <row r="4758" spans="2:14">
      <c r="B4758" s="29"/>
      <c r="C4758" s="33"/>
      <c r="D4758" s="34"/>
      <c r="E4758" s="33"/>
      <c r="F4758" s="32"/>
      <c r="G4758" s="32"/>
      <c r="H4758" s="32"/>
      <c r="I4758" s="32"/>
      <c r="J4758" s="32"/>
      <c r="K4758" s="32"/>
      <c r="L4758" s="32"/>
      <c r="M4758" s="32"/>
      <c r="N4758" s="32"/>
    </row>
    <row r="4759" spans="2:14">
      <c r="B4759" s="29"/>
      <c r="C4759" s="33"/>
      <c r="D4759" s="34"/>
      <c r="E4759" s="33"/>
      <c r="F4759" s="32"/>
      <c r="G4759" s="32"/>
      <c r="H4759" s="32"/>
      <c r="I4759" s="32"/>
      <c r="J4759" s="32"/>
      <c r="K4759" s="32"/>
      <c r="L4759" s="32"/>
      <c r="M4759" s="32"/>
      <c r="N4759" s="32"/>
    </row>
    <row r="4760" spans="2:14">
      <c r="B4760" s="29"/>
      <c r="C4760" s="33"/>
      <c r="D4760" s="34"/>
      <c r="E4760" s="33"/>
      <c r="F4760" s="32"/>
      <c r="G4760" s="32"/>
      <c r="H4760" s="32"/>
      <c r="I4760" s="32"/>
      <c r="J4760" s="32"/>
      <c r="K4760" s="32"/>
      <c r="L4760" s="32"/>
      <c r="M4760" s="32"/>
      <c r="N4760" s="32"/>
    </row>
    <row r="4761" spans="2:14">
      <c r="B4761" s="29"/>
      <c r="C4761" s="33"/>
      <c r="D4761" s="34"/>
      <c r="E4761" s="33"/>
      <c r="F4761" s="32"/>
      <c r="G4761" s="32"/>
      <c r="H4761" s="32"/>
      <c r="I4761" s="32"/>
      <c r="J4761" s="32"/>
      <c r="K4761" s="32"/>
      <c r="L4761" s="32"/>
      <c r="M4761" s="32"/>
      <c r="N4761" s="32"/>
    </row>
    <row r="4762" spans="2:14">
      <c r="B4762" s="29"/>
      <c r="C4762" s="33"/>
      <c r="D4762" s="34"/>
      <c r="E4762" s="33"/>
      <c r="F4762" s="32"/>
      <c r="G4762" s="32"/>
      <c r="H4762" s="32"/>
      <c r="I4762" s="32"/>
      <c r="J4762" s="32"/>
      <c r="K4762" s="32"/>
      <c r="L4762" s="32"/>
      <c r="M4762" s="32"/>
      <c r="N4762" s="32"/>
    </row>
    <row r="4763" spans="2:14">
      <c r="B4763" s="29"/>
      <c r="C4763" s="33"/>
      <c r="D4763" s="34"/>
      <c r="E4763" s="33"/>
      <c r="F4763" s="32"/>
      <c r="G4763" s="32"/>
      <c r="H4763" s="32"/>
      <c r="I4763" s="32"/>
      <c r="J4763" s="32"/>
      <c r="K4763" s="32"/>
      <c r="L4763" s="32"/>
      <c r="M4763" s="32"/>
      <c r="N4763" s="32"/>
    </row>
    <row r="4764" spans="2:14">
      <c r="B4764" s="29"/>
      <c r="C4764" s="33"/>
      <c r="D4764" s="34"/>
      <c r="E4764" s="33"/>
      <c r="F4764" s="32"/>
      <c r="G4764" s="32"/>
      <c r="H4764" s="32"/>
      <c r="I4764" s="32"/>
      <c r="J4764" s="32"/>
      <c r="K4764" s="32"/>
      <c r="L4764" s="32"/>
      <c r="M4764" s="32"/>
      <c r="N4764" s="32"/>
    </row>
    <row r="4765" spans="2:14">
      <c r="B4765" s="29"/>
      <c r="C4765" s="33"/>
      <c r="D4765" s="34"/>
      <c r="E4765" s="33"/>
      <c r="F4765" s="32"/>
      <c r="G4765" s="32"/>
      <c r="H4765" s="32"/>
      <c r="I4765" s="32"/>
      <c r="J4765" s="32"/>
      <c r="K4765" s="32"/>
      <c r="L4765" s="32"/>
      <c r="M4765" s="32"/>
      <c r="N4765" s="32"/>
    </row>
    <row r="4766" spans="2:14">
      <c r="B4766" s="29"/>
      <c r="C4766" s="33"/>
      <c r="D4766" s="34"/>
      <c r="E4766" s="33"/>
      <c r="F4766" s="32"/>
      <c r="G4766" s="32"/>
      <c r="H4766" s="32"/>
      <c r="I4766" s="32"/>
      <c r="J4766" s="32"/>
      <c r="K4766" s="32"/>
      <c r="L4766" s="32"/>
      <c r="M4766" s="32"/>
      <c r="N4766" s="32"/>
    </row>
    <row r="4767" spans="2:14">
      <c r="B4767" s="29"/>
      <c r="C4767" s="33"/>
      <c r="D4767" s="34"/>
      <c r="E4767" s="33"/>
      <c r="F4767" s="32"/>
      <c r="G4767" s="32"/>
      <c r="H4767" s="32"/>
      <c r="I4767" s="32"/>
      <c r="J4767" s="32"/>
      <c r="K4767" s="32"/>
      <c r="L4767" s="32"/>
      <c r="M4767" s="32"/>
      <c r="N4767" s="32"/>
    </row>
    <row r="4768" spans="2:14">
      <c r="B4768" s="29"/>
      <c r="C4768" s="33"/>
      <c r="D4768" s="34"/>
      <c r="E4768" s="33"/>
      <c r="F4768" s="32"/>
      <c r="G4768" s="32"/>
      <c r="H4768" s="32"/>
      <c r="I4768" s="32"/>
      <c r="J4768" s="32"/>
      <c r="K4768" s="32"/>
      <c r="L4768" s="32"/>
      <c r="M4768" s="32"/>
      <c r="N4768" s="32"/>
    </row>
    <row r="4769" spans="2:14">
      <c r="B4769" s="29"/>
      <c r="C4769" s="33"/>
      <c r="D4769" s="34"/>
      <c r="E4769" s="33"/>
      <c r="F4769" s="32"/>
      <c r="G4769" s="32"/>
      <c r="H4769" s="32"/>
      <c r="I4769" s="32"/>
      <c r="J4769" s="32"/>
      <c r="K4769" s="32"/>
      <c r="L4769" s="32"/>
      <c r="M4769" s="32"/>
      <c r="N4769" s="32"/>
    </row>
    <row r="4770" spans="2:14">
      <c r="B4770" s="29"/>
      <c r="C4770" s="33"/>
      <c r="D4770" s="34"/>
      <c r="E4770" s="33"/>
      <c r="F4770" s="32"/>
      <c r="G4770" s="32"/>
      <c r="H4770" s="32"/>
      <c r="I4770" s="32"/>
      <c r="J4770" s="32"/>
      <c r="K4770" s="32"/>
      <c r="L4770" s="32"/>
      <c r="M4770" s="32"/>
      <c r="N4770" s="32"/>
    </row>
    <row r="4771" spans="2:14">
      <c r="B4771" s="29"/>
      <c r="C4771" s="33"/>
      <c r="D4771" s="34"/>
      <c r="E4771" s="33"/>
      <c r="F4771" s="32"/>
      <c r="G4771" s="32"/>
      <c r="H4771" s="32"/>
      <c r="I4771" s="32"/>
      <c r="J4771" s="32"/>
      <c r="K4771" s="32"/>
      <c r="L4771" s="32"/>
      <c r="M4771" s="32"/>
      <c r="N4771" s="32"/>
    </row>
    <row r="4772" spans="2:14">
      <c r="B4772" s="29"/>
      <c r="C4772" s="33"/>
      <c r="D4772" s="34"/>
      <c r="E4772" s="33"/>
      <c r="F4772" s="32"/>
      <c r="G4772" s="32"/>
      <c r="H4772" s="32"/>
      <c r="I4772" s="32"/>
      <c r="J4772" s="32"/>
      <c r="K4772" s="32"/>
      <c r="L4772" s="32"/>
      <c r="M4772" s="32"/>
      <c r="N4772" s="32"/>
    </row>
    <row r="4773" spans="2:14">
      <c r="B4773" s="29"/>
      <c r="C4773" s="33"/>
      <c r="D4773" s="34"/>
      <c r="E4773" s="33"/>
      <c r="F4773" s="32"/>
      <c r="G4773" s="32"/>
      <c r="H4773" s="32"/>
      <c r="I4773" s="32"/>
      <c r="J4773" s="32"/>
      <c r="K4773" s="32"/>
      <c r="L4773" s="32"/>
      <c r="M4773" s="32"/>
      <c r="N4773" s="32"/>
    </row>
    <row r="4774" spans="2:14">
      <c r="B4774" s="29"/>
      <c r="C4774" s="33"/>
      <c r="D4774" s="34"/>
      <c r="E4774" s="33"/>
      <c r="F4774" s="32"/>
      <c r="G4774" s="32"/>
      <c r="H4774" s="32"/>
      <c r="I4774" s="32"/>
      <c r="J4774" s="32"/>
      <c r="K4774" s="32"/>
      <c r="L4774" s="32"/>
      <c r="M4774" s="32"/>
      <c r="N4774" s="32"/>
    </row>
    <row r="4775" spans="2:14">
      <c r="B4775" s="29"/>
      <c r="C4775" s="33"/>
      <c r="D4775" s="34"/>
      <c r="E4775" s="33"/>
      <c r="F4775" s="32"/>
      <c r="G4775" s="32"/>
      <c r="H4775" s="32"/>
      <c r="I4775" s="32"/>
      <c r="J4775" s="32"/>
      <c r="K4775" s="32"/>
      <c r="L4775" s="32"/>
      <c r="M4775" s="32"/>
      <c r="N4775" s="32"/>
    </row>
    <row r="4776" spans="2:14">
      <c r="B4776" s="29"/>
      <c r="C4776" s="33"/>
      <c r="D4776" s="34"/>
      <c r="E4776" s="33"/>
      <c r="F4776" s="32"/>
      <c r="G4776" s="32"/>
      <c r="H4776" s="32"/>
      <c r="I4776" s="32"/>
      <c r="J4776" s="32"/>
      <c r="K4776" s="32"/>
      <c r="L4776" s="32"/>
      <c r="M4776" s="32"/>
      <c r="N4776" s="32"/>
    </row>
    <row r="4777" spans="2:14">
      <c r="B4777" s="29"/>
      <c r="C4777" s="33"/>
      <c r="D4777" s="34"/>
      <c r="E4777" s="33"/>
      <c r="F4777" s="32"/>
      <c r="G4777" s="32"/>
      <c r="H4777" s="32"/>
      <c r="I4777" s="32"/>
      <c r="J4777" s="32"/>
      <c r="K4777" s="32"/>
      <c r="L4777" s="32"/>
      <c r="M4777" s="32"/>
      <c r="N4777" s="32"/>
    </row>
    <row r="4778" spans="2:14">
      <c r="B4778" s="29"/>
      <c r="C4778" s="33"/>
      <c r="D4778" s="34"/>
      <c r="E4778" s="33"/>
      <c r="F4778" s="32"/>
      <c r="G4778" s="32"/>
      <c r="H4778" s="32"/>
      <c r="I4778" s="32"/>
      <c r="J4778" s="32"/>
      <c r="K4778" s="32"/>
      <c r="L4778" s="32"/>
      <c r="M4778" s="32"/>
      <c r="N4778" s="32"/>
    </row>
    <row r="4779" spans="2:14">
      <c r="B4779" s="29"/>
      <c r="C4779" s="33"/>
      <c r="D4779" s="34"/>
      <c r="E4779" s="33"/>
      <c r="F4779" s="32"/>
      <c r="G4779" s="32"/>
      <c r="H4779" s="32"/>
      <c r="I4779" s="32"/>
      <c r="J4779" s="32"/>
      <c r="K4779" s="32"/>
      <c r="L4779" s="32"/>
      <c r="M4779" s="32"/>
      <c r="N4779" s="32"/>
    </row>
    <row r="4780" spans="2:14">
      <c r="B4780" s="29"/>
      <c r="C4780" s="33"/>
      <c r="D4780" s="34"/>
      <c r="E4780" s="33"/>
      <c r="F4780" s="32"/>
      <c r="G4780" s="32"/>
      <c r="H4780" s="32"/>
      <c r="I4780" s="32"/>
      <c r="J4780" s="32"/>
      <c r="K4780" s="32"/>
      <c r="L4780" s="32"/>
      <c r="M4780" s="32"/>
      <c r="N4780" s="32"/>
    </row>
    <row r="4781" spans="2:14">
      <c r="B4781" s="29"/>
      <c r="C4781" s="33"/>
      <c r="D4781" s="34"/>
      <c r="E4781" s="33"/>
      <c r="F4781" s="32"/>
      <c r="G4781" s="32"/>
      <c r="H4781" s="32"/>
      <c r="I4781" s="32"/>
      <c r="J4781" s="32"/>
      <c r="K4781" s="32"/>
      <c r="L4781" s="32"/>
      <c r="M4781" s="32"/>
      <c r="N4781" s="32"/>
    </row>
    <row r="4782" spans="2:14">
      <c r="B4782" s="29"/>
      <c r="C4782" s="33"/>
      <c r="D4782" s="34"/>
      <c r="E4782" s="33"/>
      <c r="F4782" s="32"/>
      <c r="G4782" s="32"/>
      <c r="H4782" s="32"/>
      <c r="I4782" s="32"/>
      <c r="J4782" s="32"/>
      <c r="K4782" s="32"/>
      <c r="L4782" s="32"/>
      <c r="M4782" s="32"/>
      <c r="N4782" s="32"/>
    </row>
    <row r="4783" spans="2:14">
      <c r="B4783" s="29"/>
      <c r="C4783" s="33"/>
      <c r="D4783" s="34"/>
      <c r="E4783" s="33"/>
      <c r="F4783" s="32"/>
      <c r="G4783" s="32"/>
      <c r="H4783" s="32"/>
      <c r="I4783" s="32"/>
      <c r="J4783" s="32"/>
      <c r="K4783" s="32"/>
      <c r="L4783" s="32"/>
      <c r="M4783" s="32"/>
      <c r="N4783" s="32"/>
    </row>
    <row r="4784" spans="2:14">
      <c r="B4784" s="29"/>
      <c r="C4784" s="33"/>
      <c r="D4784" s="34"/>
      <c r="E4784" s="33"/>
      <c r="F4784" s="32"/>
      <c r="G4784" s="32"/>
      <c r="H4784" s="32"/>
      <c r="I4784" s="32"/>
      <c r="J4784" s="32"/>
      <c r="K4784" s="32"/>
      <c r="L4784" s="32"/>
      <c r="M4784" s="32"/>
      <c r="N4784" s="32"/>
    </row>
    <row r="4785" spans="2:14">
      <c r="B4785" s="29"/>
      <c r="C4785" s="33"/>
      <c r="D4785" s="34"/>
      <c r="E4785" s="33"/>
      <c r="F4785" s="32"/>
      <c r="G4785" s="32"/>
      <c r="H4785" s="32"/>
      <c r="I4785" s="32"/>
      <c r="J4785" s="32"/>
      <c r="K4785" s="32"/>
      <c r="L4785" s="32"/>
      <c r="M4785" s="32"/>
      <c r="N4785" s="32"/>
    </row>
    <row r="4786" spans="2:14">
      <c r="B4786" s="29"/>
      <c r="C4786" s="33"/>
      <c r="D4786" s="34"/>
      <c r="E4786" s="33"/>
      <c r="F4786" s="32"/>
      <c r="G4786" s="32"/>
      <c r="H4786" s="32"/>
      <c r="I4786" s="32"/>
      <c r="J4786" s="32"/>
      <c r="K4786" s="32"/>
      <c r="L4786" s="32"/>
      <c r="M4786" s="32"/>
      <c r="N4786" s="32"/>
    </row>
    <row r="4787" spans="2:14">
      <c r="B4787" s="29"/>
      <c r="C4787" s="33"/>
      <c r="D4787" s="34"/>
      <c r="E4787" s="33"/>
      <c r="F4787" s="32"/>
      <c r="G4787" s="32"/>
      <c r="H4787" s="32"/>
      <c r="I4787" s="32"/>
      <c r="J4787" s="32"/>
      <c r="K4787" s="32"/>
      <c r="L4787" s="32"/>
      <c r="M4787" s="32"/>
      <c r="N4787" s="32"/>
    </row>
    <row r="4788" spans="2:14">
      <c r="B4788" s="29"/>
      <c r="C4788" s="33"/>
      <c r="D4788" s="34"/>
      <c r="E4788" s="33"/>
      <c r="F4788" s="32"/>
      <c r="G4788" s="32"/>
      <c r="H4788" s="32"/>
      <c r="I4788" s="32"/>
      <c r="J4788" s="32"/>
      <c r="K4788" s="32"/>
      <c r="L4788" s="32"/>
      <c r="M4788" s="32"/>
      <c r="N4788" s="32"/>
    </row>
    <row r="4789" spans="2:14">
      <c r="B4789" s="29"/>
      <c r="C4789" s="33"/>
      <c r="D4789" s="34"/>
      <c r="E4789" s="33"/>
      <c r="F4789" s="32"/>
      <c r="G4789" s="32"/>
      <c r="H4789" s="32"/>
      <c r="I4789" s="32"/>
      <c r="J4789" s="32"/>
      <c r="K4789" s="32"/>
      <c r="L4789" s="32"/>
      <c r="M4789" s="32"/>
      <c r="N4789" s="32"/>
    </row>
    <row r="4790" spans="2:14">
      <c r="B4790" s="29"/>
      <c r="C4790" s="33"/>
      <c r="D4790" s="34"/>
      <c r="E4790" s="33"/>
      <c r="F4790" s="32"/>
      <c r="G4790" s="32"/>
      <c r="H4790" s="32"/>
      <c r="I4790" s="32"/>
      <c r="J4790" s="32"/>
      <c r="K4790" s="32"/>
      <c r="L4790" s="32"/>
      <c r="M4790" s="32"/>
      <c r="N4790" s="32"/>
    </row>
    <row r="4791" spans="2:14">
      <c r="B4791" s="29"/>
      <c r="C4791" s="33"/>
      <c r="D4791" s="34"/>
      <c r="E4791" s="33"/>
      <c r="F4791" s="32"/>
      <c r="G4791" s="32"/>
      <c r="H4791" s="32"/>
      <c r="I4791" s="32"/>
      <c r="J4791" s="32"/>
      <c r="K4791" s="32"/>
      <c r="L4791" s="32"/>
      <c r="M4791" s="32"/>
      <c r="N4791" s="32"/>
    </row>
    <row r="4792" spans="2:14">
      <c r="B4792" s="29"/>
      <c r="C4792" s="33"/>
      <c r="D4792" s="34"/>
      <c r="E4792" s="33"/>
      <c r="F4792" s="32"/>
      <c r="G4792" s="32"/>
      <c r="H4792" s="32"/>
      <c r="I4792" s="32"/>
      <c r="J4792" s="32"/>
      <c r="K4792" s="32"/>
      <c r="L4792" s="32"/>
      <c r="M4792" s="32"/>
      <c r="N4792" s="32"/>
    </row>
    <row r="4793" spans="2:14">
      <c r="B4793" s="29"/>
      <c r="C4793" s="33"/>
      <c r="D4793" s="34"/>
      <c r="E4793" s="33"/>
      <c r="F4793" s="32"/>
      <c r="G4793" s="32"/>
      <c r="H4793" s="32"/>
      <c r="I4793" s="32"/>
      <c r="J4793" s="32"/>
      <c r="K4793" s="32"/>
      <c r="L4793" s="32"/>
      <c r="M4793" s="32"/>
      <c r="N4793" s="32"/>
    </row>
    <row r="4794" spans="2:14">
      <c r="B4794" s="29"/>
      <c r="C4794" s="33"/>
      <c r="D4794" s="34"/>
      <c r="E4794" s="33"/>
      <c r="F4794" s="32"/>
      <c r="G4794" s="32"/>
      <c r="H4794" s="32"/>
      <c r="I4794" s="32"/>
      <c r="J4794" s="32"/>
      <c r="K4794" s="32"/>
      <c r="L4794" s="32"/>
      <c r="M4794" s="32"/>
      <c r="N4794" s="32"/>
    </row>
    <row r="4795" spans="2:14">
      <c r="B4795" s="29"/>
      <c r="C4795" s="33"/>
      <c r="D4795" s="34"/>
      <c r="E4795" s="33"/>
      <c r="F4795" s="32"/>
      <c r="G4795" s="32"/>
      <c r="H4795" s="32"/>
      <c r="I4795" s="32"/>
      <c r="J4795" s="32"/>
      <c r="K4795" s="32"/>
      <c r="L4795" s="32"/>
      <c r="M4795" s="32"/>
      <c r="N4795" s="32"/>
    </row>
    <row r="4796" spans="2:14">
      <c r="B4796" s="29"/>
      <c r="C4796" s="33"/>
      <c r="D4796" s="34"/>
      <c r="E4796" s="33"/>
      <c r="F4796" s="32"/>
      <c r="G4796" s="32"/>
      <c r="H4796" s="32"/>
      <c r="I4796" s="32"/>
      <c r="J4796" s="32"/>
      <c r="K4796" s="32"/>
      <c r="L4796" s="32"/>
      <c r="M4796" s="32"/>
      <c r="N4796" s="32"/>
    </row>
    <row r="4797" spans="2:14">
      <c r="B4797" s="29"/>
      <c r="C4797" s="33"/>
      <c r="D4797" s="34"/>
      <c r="E4797" s="33"/>
      <c r="F4797" s="32"/>
      <c r="G4797" s="32"/>
      <c r="H4797" s="32"/>
      <c r="I4797" s="32"/>
      <c r="J4797" s="32"/>
      <c r="K4797" s="32"/>
      <c r="L4797" s="32"/>
      <c r="M4797" s="32"/>
      <c r="N4797" s="32"/>
    </row>
    <row r="4798" spans="2:14">
      <c r="B4798" s="29"/>
      <c r="C4798" s="33"/>
      <c r="D4798" s="34"/>
      <c r="E4798" s="33"/>
      <c r="F4798" s="32"/>
      <c r="G4798" s="32"/>
      <c r="H4798" s="32"/>
      <c r="I4798" s="32"/>
      <c r="J4798" s="32"/>
      <c r="K4798" s="32"/>
      <c r="L4798" s="32"/>
      <c r="M4798" s="32"/>
      <c r="N4798" s="32"/>
    </row>
    <row r="4799" spans="2:14">
      <c r="B4799" s="29"/>
      <c r="C4799" s="33"/>
      <c r="D4799" s="34"/>
      <c r="E4799" s="33"/>
      <c r="F4799" s="32"/>
      <c r="G4799" s="32"/>
      <c r="H4799" s="32"/>
      <c r="I4799" s="32"/>
      <c r="J4799" s="32"/>
      <c r="K4799" s="32"/>
      <c r="L4799" s="32"/>
      <c r="M4799" s="32"/>
      <c r="N4799" s="32"/>
    </row>
    <row r="4800" spans="2:14">
      <c r="B4800" s="29"/>
      <c r="C4800" s="33"/>
      <c r="D4800" s="34"/>
      <c r="E4800" s="33"/>
      <c r="F4800" s="32"/>
      <c r="G4800" s="32"/>
      <c r="H4800" s="32"/>
      <c r="I4800" s="32"/>
      <c r="J4800" s="32"/>
      <c r="K4800" s="32"/>
      <c r="L4800" s="32"/>
      <c r="M4800" s="32"/>
      <c r="N4800" s="32"/>
    </row>
    <row r="4801" spans="2:14">
      <c r="B4801" s="29"/>
      <c r="C4801" s="33"/>
      <c r="D4801" s="34"/>
      <c r="E4801" s="33"/>
      <c r="F4801" s="32"/>
      <c r="G4801" s="32"/>
      <c r="H4801" s="32"/>
      <c r="I4801" s="32"/>
      <c r="J4801" s="32"/>
      <c r="K4801" s="32"/>
      <c r="L4801" s="32"/>
      <c r="M4801" s="32"/>
      <c r="N4801" s="32"/>
    </row>
    <row r="4802" spans="2:14">
      <c r="B4802" s="29"/>
      <c r="C4802" s="33"/>
      <c r="D4802" s="34"/>
      <c r="E4802" s="33"/>
      <c r="F4802" s="32"/>
      <c r="G4802" s="32"/>
      <c r="H4802" s="32"/>
      <c r="I4802" s="32"/>
      <c r="J4802" s="32"/>
      <c r="K4802" s="32"/>
      <c r="L4802" s="32"/>
      <c r="M4802" s="32"/>
      <c r="N4802" s="32"/>
    </row>
    <row r="4803" spans="2:14">
      <c r="B4803" s="29"/>
      <c r="C4803" s="33"/>
      <c r="D4803" s="34"/>
      <c r="E4803" s="33"/>
      <c r="F4803" s="32"/>
      <c r="G4803" s="32"/>
      <c r="H4803" s="32"/>
      <c r="I4803" s="32"/>
      <c r="J4803" s="32"/>
      <c r="K4803" s="32"/>
      <c r="L4803" s="32"/>
      <c r="M4803" s="32"/>
      <c r="N4803" s="32"/>
    </row>
    <row r="4804" spans="2:14">
      <c r="B4804" s="29"/>
      <c r="C4804" s="33"/>
      <c r="D4804" s="34"/>
      <c r="E4804" s="33"/>
      <c r="F4804" s="32"/>
      <c r="G4804" s="32"/>
      <c r="H4804" s="32"/>
      <c r="I4804" s="32"/>
      <c r="J4804" s="32"/>
      <c r="K4804" s="32"/>
      <c r="L4804" s="32"/>
      <c r="M4804" s="32"/>
      <c r="N4804" s="32"/>
    </row>
    <row r="4805" spans="2:14">
      <c r="B4805" s="29"/>
      <c r="C4805" s="33"/>
      <c r="D4805" s="34"/>
      <c r="E4805" s="33"/>
      <c r="F4805" s="32"/>
      <c r="G4805" s="32"/>
      <c r="H4805" s="32"/>
      <c r="I4805" s="32"/>
      <c r="J4805" s="32"/>
      <c r="K4805" s="32"/>
      <c r="L4805" s="32"/>
      <c r="M4805" s="32"/>
      <c r="N4805" s="32"/>
    </row>
    <row r="4806" spans="2:14">
      <c r="B4806" s="29"/>
      <c r="C4806" s="33"/>
      <c r="D4806" s="34"/>
      <c r="E4806" s="33"/>
      <c r="F4806" s="32"/>
      <c r="G4806" s="32"/>
      <c r="H4806" s="32"/>
      <c r="I4806" s="32"/>
      <c r="J4806" s="32"/>
      <c r="K4806" s="32"/>
      <c r="L4806" s="32"/>
      <c r="M4806" s="32"/>
      <c r="N4806" s="32"/>
    </row>
    <row r="4807" spans="2:14">
      <c r="B4807" s="29"/>
      <c r="C4807" s="33"/>
      <c r="D4807" s="34"/>
      <c r="E4807" s="33"/>
      <c r="F4807" s="32"/>
      <c r="G4807" s="32"/>
      <c r="H4807" s="32"/>
      <c r="I4807" s="32"/>
      <c r="J4807" s="32"/>
      <c r="K4807" s="32"/>
      <c r="L4807" s="32"/>
      <c r="M4807" s="32"/>
      <c r="N4807" s="32"/>
    </row>
    <row r="4808" spans="2:14">
      <c r="B4808" s="29"/>
      <c r="C4808" s="33"/>
      <c r="D4808" s="34"/>
      <c r="E4808" s="33"/>
      <c r="F4808" s="32"/>
      <c r="G4808" s="32"/>
      <c r="H4808" s="32"/>
      <c r="I4808" s="32"/>
      <c r="J4808" s="32"/>
      <c r="K4808" s="32"/>
      <c r="L4808" s="32"/>
      <c r="M4808" s="32"/>
      <c r="N4808" s="32"/>
    </row>
    <row r="4809" spans="2:14">
      <c r="B4809" s="29"/>
      <c r="C4809" s="33"/>
      <c r="D4809" s="34"/>
      <c r="E4809" s="33"/>
      <c r="F4809" s="32"/>
      <c r="G4809" s="32"/>
      <c r="H4809" s="32"/>
      <c r="I4809" s="32"/>
      <c r="J4809" s="32"/>
      <c r="K4809" s="32"/>
      <c r="L4809" s="32"/>
      <c r="M4809" s="32"/>
      <c r="N4809" s="32"/>
    </row>
    <row r="4810" spans="2:14">
      <c r="B4810" s="29"/>
      <c r="C4810" s="33"/>
      <c r="D4810" s="34"/>
      <c r="E4810" s="33"/>
      <c r="F4810" s="32"/>
      <c r="G4810" s="32"/>
      <c r="H4810" s="32"/>
      <c r="I4810" s="32"/>
      <c r="J4810" s="32"/>
      <c r="K4810" s="32"/>
      <c r="L4810" s="32"/>
      <c r="M4810" s="32"/>
      <c r="N4810" s="32"/>
    </row>
    <row r="4811" spans="2:14">
      <c r="B4811" s="29"/>
      <c r="C4811" s="33"/>
      <c r="D4811" s="34"/>
      <c r="E4811" s="33"/>
      <c r="F4811" s="32"/>
      <c r="G4811" s="32"/>
      <c r="H4811" s="32"/>
      <c r="I4811" s="32"/>
      <c r="J4811" s="32"/>
      <c r="K4811" s="32"/>
      <c r="L4811" s="32"/>
      <c r="M4811" s="32"/>
      <c r="N4811" s="32"/>
    </row>
    <row r="4812" spans="2:14">
      <c r="B4812" s="29"/>
      <c r="C4812" s="33"/>
      <c r="D4812" s="34"/>
      <c r="E4812" s="33"/>
      <c r="F4812" s="32"/>
      <c r="G4812" s="32"/>
      <c r="H4812" s="32"/>
      <c r="I4812" s="32"/>
      <c r="J4812" s="32"/>
      <c r="K4812" s="32"/>
      <c r="L4812" s="32"/>
      <c r="M4812" s="32"/>
      <c r="N4812" s="32"/>
    </row>
    <row r="4813" spans="2:14">
      <c r="B4813" s="29"/>
      <c r="C4813" s="33"/>
      <c r="D4813" s="34"/>
      <c r="E4813" s="33"/>
      <c r="F4813" s="32"/>
      <c r="G4813" s="32"/>
      <c r="H4813" s="32"/>
      <c r="I4813" s="32"/>
      <c r="J4813" s="32"/>
      <c r="K4813" s="32"/>
      <c r="L4813" s="32"/>
      <c r="M4813" s="32"/>
      <c r="N4813" s="32"/>
    </row>
    <row r="4814" spans="2:14">
      <c r="B4814" s="29"/>
      <c r="C4814" s="33"/>
      <c r="D4814" s="34"/>
      <c r="E4814" s="33"/>
      <c r="F4814" s="32"/>
      <c r="G4814" s="32"/>
      <c r="H4814" s="32"/>
      <c r="I4814" s="32"/>
      <c r="J4814" s="32"/>
      <c r="K4814" s="32"/>
      <c r="L4814" s="32"/>
      <c r="M4814" s="32"/>
      <c r="N4814" s="32"/>
    </row>
    <row r="4815" spans="2:14">
      <c r="B4815" s="29"/>
      <c r="C4815" s="33"/>
      <c r="D4815" s="34"/>
      <c r="E4815" s="33"/>
      <c r="F4815" s="32"/>
      <c r="G4815" s="32"/>
      <c r="H4815" s="32"/>
      <c r="I4815" s="32"/>
      <c r="J4815" s="32"/>
      <c r="K4815" s="32"/>
      <c r="L4815" s="32"/>
      <c r="M4815" s="32"/>
      <c r="N4815" s="32"/>
    </row>
    <row r="4816" spans="2:14">
      <c r="B4816" s="29"/>
      <c r="C4816" s="33"/>
      <c r="D4816" s="34"/>
      <c r="E4816" s="33"/>
      <c r="F4816" s="32"/>
      <c r="G4816" s="32"/>
      <c r="H4816" s="32"/>
      <c r="I4816" s="32"/>
      <c r="J4816" s="32"/>
      <c r="K4816" s="32"/>
      <c r="L4816" s="32"/>
      <c r="M4816" s="32"/>
      <c r="N4816" s="32"/>
    </row>
    <row r="4817" spans="2:14">
      <c r="B4817" s="29"/>
      <c r="C4817" s="33"/>
      <c r="D4817" s="34"/>
      <c r="E4817" s="33"/>
      <c r="F4817" s="32"/>
      <c r="G4817" s="32"/>
      <c r="H4817" s="32"/>
      <c r="I4817" s="32"/>
      <c r="J4817" s="32"/>
      <c r="K4817" s="32"/>
      <c r="L4817" s="32"/>
      <c r="M4817" s="32"/>
      <c r="N4817" s="32"/>
    </row>
    <row r="4818" spans="2:14">
      <c r="B4818" s="29"/>
      <c r="C4818" s="33"/>
      <c r="D4818" s="34"/>
      <c r="E4818" s="33"/>
      <c r="F4818" s="32"/>
      <c r="G4818" s="32"/>
      <c r="H4818" s="32"/>
      <c r="I4818" s="32"/>
      <c r="J4818" s="32"/>
      <c r="K4818" s="32"/>
      <c r="L4818" s="32"/>
      <c r="M4818" s="32"/>
      <c r="N4818" s="32"/>
    </row>
    <row r="4819" spans="2:14">
      <c r="B4819" s="29"/>
      <c r="C4819" s="33"/>
      <c r="D4819" s="34"/>
      <c r="E4819" s="33"/>
      <c r="F4819" s="32"/>
      <c r="G4819" s="32"/>
      <c r="H4819" s="32"/>
      <c r="I4819" s="32"/>
      <c r="J4819" s="32"/>
      <c r="K4819" s="32"/>
      <c r="L4819" s="32"/>
      <c r="M4819" s="32"/>
      <c r="N4819" s="32"/>
    </row>
    <row r="4820" spans="2:14">
      <c r="B4820" s="29"/>
      <c r="C4820" s="33"/>
      <c r="D4820" s="34"/>
      <c r="E4820" s="33"/>
      <c r="F4820" s="32"/>
      <c r="G4820" s="32"/>
      <c r="H4820" s="32"/>
      <c r="I4820" s="32"/>
      <c r="J4820" s="32"/>
      <c r="K4820" s="32"/>
      <c r="L4820" s="32"/>
      <c r="M4820" s="32"/>
      <c r="N4820" s="32"/>
    </row>
    <row r="4821" spans="2:14">
      <c r="B4821" s="29"/>
      <c r="C4821" s="33"/>
      <c r="D4821" s="34"/>
      <c r="E4821" s="33"/>
      <c r="F4821" s="32"/>
      <c r="G4821" s="32"/>
      <c r="H4821" s="32"/>
      <c r="I4821" s="32"/>
      <c r="J4821" s="32"/>
      <c r="K4821" s="32"/>
      <c r="L4821" s="32"/>
      <c r="M4821" s="32"/>
      <c r="N4821" s="32"/>
    </row>
    <row r="4822" spans="2:14">
      <c r="B4822" s="29"/>
      <c r="C4822" s="33"/>
      <c r="D4822" s="34"/>
      <c r="E4822" s="33"/>
      <c r="F4822" s="32"/>
      <c r="G4822" s="32"/>
      <c r="H4822" s="32"/>
      <c r="I4822" s="32"/>
      <c r="J4822" s="32"/>
      <c r="K4822" s="32"/>
      <c r="L4822" s="32"/>
      <c r="M4822" s="32"/>
      <c r="N4822" s="32"/>
    </row>
    <row r="4823" spans="2:14">
      <c r="B4823" s="29"/>
      <c r="C4823" s="33"/>
      <c r="D4823" s="34"/>
      <c r="E4823" s="33"/>
      <c r="F4823" s="32"/>
      <c r="G4823" s="32"/>
      <c r="H4823" s="32"/>
      <c r="I4823" s="32"/>
      <c r="J4823" s="32"/>
      <c r="K4823" s="32"/>
      <c r="L4823" s="32"/>
      <c r="M4823" s="32"/>
      <c r="N4823" s="32"/>
    </row>
    <row r="4824" spans="2:14">
      <c r="B4824" s="29"/>
      <c r="C4824" s="33"/>
      <c r="D4824" s="34"/>
      <c r="E4824" s="33"/>
      <c r="F4824" s="32"/>
      <c r="G4824" s="32"/>
      <c r="H4824" s="32"/>
      <c r="I4824" s="32"/>
      <c r="J4824" s="32"/>
      <c r="K4824" s="32"/>
      <c r="L4824" s="32"/>
      <c r="M4824" s="32"/>
      <c r="N4824" s="32"/>
    </row>
    <row r="4825" spans="2:14">
      <c r="B4825" s="29"/>
      <c r="C4825" s="33"/>
      <c r="D4825" s="34"/>
      <c r="E4825" s="33"/>
      <c r="F4825" s="32"/>
      <c r="G4825" s="32"/>
      <c r="H4825" s="32"/>
      <c r="I4825" s="32"/>
      <c r="J4825" s="32"/>
      <c r="K4825" s="32"/>
      <c r="L4825" s="32"/>
      <c r="M4825" s="32"/>
      <c r="N4825" s="32"/>
    </row>
    <row r="4826" spans="2:14">
      <c r="B4826" s="29"/>
      <c r="C4826" s="33"/>
      <c r="D4826" s="34"/>
      <c r="E4826" s="33"/>
      <c r="F4826" s="32"/>
      <c r="G4826" s="32"/>
      <c r="H4826" s="32"/>
      <c r="I4826" s="32"/>
      <c r="J4826" s="32"/>
      <c r="K4826" s="32"/>
      <c r="L4826" s="32"/>
      <c r="M4826" s="32"/>
      <c r="N4826" s="32"/>
    </row>
    <row r="4827" spans="2:14">
      <c r="B4827" s="29"/>
      <c r="C4827" s="33"/>
      <c r="D4827" s="34"/>
      <c r="E4827" s="33"/>
      <c r="F4827" s="32"/>
      <c r="G4827" s="32"/>
      <c r="H4827" s="32"/>
      <c r="I4827" s="32"/>
      <c r="J4827" s="32"/>
      <c r="K4827" s="32"/>
      <c r="L4827" s="32"/>
      <c r="M4827" s="32"/>
      <c r="N4827" s="32"/>
    </row>
    <row r="4828" spans="2:14">
      <c r="B4828" s="29"/>
      <c r="C4828" s="33"/>
      <c r="D4828" s="34"/>
      <c r="E4828" s="33"/>
      <c r="F4828" s="32"/>
      <c r="G4828" s="32"/>
      <c r="H4828" s="32"/>
      <c r="I4828" s="32"/>
      <c r="J4828" s="32"/>
      <c r="K4828" s="32"/>
      <c r="L4828" s="32"/>
      <c r="M4828" s="32"/>
      <c r="N4828" s="32"/>
    </row>
    <row r="4829" spans="2:14">
      <c r="B4829" s="29"/>
      <c r="C4829" s="33"/>
      <c r="D4829" s="34"/>
      <c r="E4829" s="33"/>
      <c r="F4829" s="32"/>
      <c r="G4829" s="32"/>
      <c r="H4829" s="32"/>
      <c r="I4829" s="32"/>
      <c r="J4829" s="32"/>
      <c r="K4829" s="32"/>
      <c r="L4829" s="32"/>
      <c r="M4829" s="32"/>
      <c r="N4829" s="32"/>
    </row>
    <row r="4830" spans="2:14">
      <c r="B4830" s="29"/>
      <c r="C4830" s="33"/>
      <c r="D4830" s="34"/>
      <c r="E4830" s="33"/>
      <c r="F4830" s="32"/>
      <c r="G4830" s="32"/>
      <c r="H4830" s="32"/>
      <c r="I4830" s="32"/>
      <c r="J4830" s="32"/>
      <c r="K4830" s="32"/>
      <c r="L4830" s="32"/>
      <c r="M4830" s="32"/>
      <c r="N4830" s="32"/>
    </row>
    <row r="4831" spans="2:14">
      <c r="B4831" s="29"/>
      <c r="C4831" s="33"/>
      <c r="D4831" s="34"/>
      <c r="E4831" s="33"/>
      <c r="F4831" s="32"/>
      <c r="G4831" s="32"/>
      <c r="H4831" s="32"/>
      <c r="I4831" s="32"/>
      <c r="J4831" s="32"/>
      <c r="K4831" s="32"/>
      <c r="L4831" s="32"/>
      <c r="M4831" s="32"/>
      <c r="N4831" s="32"/>
    </row>
    <row r="4832" spans="2:14">
      <c r="B4832" s="29"/>
      <c r="C4832" s="33"/>
      <c r="D4832" s="34"/>
      <c r="E4832" s="33"/>
      <c r="F4832" s="32"/>
      <c r="G4832" s="32"/>
      <c r="H4832" s="32"/>
      <c r="I4832" s="32"/>
      <c r="J4832" s="32"/>
      <c r="K4832" s="32"/>
      <c r="L4832" s="32"/>
      <c r="M4832" s="32"/>
      <c r="N4832" s="32"/>
    </row>
    <row r="4833" spans="2:14">
      <c r="B4833" s="29"/>
      <c r="C4833" s="33"/>
      <c r="D4833" s="34"/>
      <c r="E4833" s="33"/>
      <c r="F4833" s="32"/>
      <c r="G4833" s="32"/>
      <c r="H4833" s="32"/>
      <c r="I4833" s="32"/>
      <c r="J4833" s="32"/>
      <c r="K4833" s="32"/>
      <c r="L4833" s="32"/>
      <c r="M4833" s="32"/>
      <c r="N4833" s="32"/>
    </row>
    <row r="4834" spans="2:14">
      <c r="B4834" s="29"/>
      <c r="C4834" s="33"/>
      <c r="D4834" s="34"/>
      <c r="E4834" s="33"/>
      <c r="F4834" s="32"/>
      <c r="G4834" s="32"/>
      <c r="H4834" s="32"/>
      <c r="I4834" s="32"/>
      <c r="J4834" s="32"/>
      <c r="K4834" s="32"/>
      <c r="L4834" s="32"/>
      <c r="M4834" s="32"/>
      <c r="N4834" s="32"/>
    </row>
    <row r="4835" spans="2:14">
      <c r="B4835" s="29"/>
      <c r="C4835" s="33"/>
      <c r="D4835" s="34"/>
      <c r="E4835" s="33"/>
      <c r="F4835" s="32"/>
      <c r="G4835" s="32"/>
      <c r="H4835" s="32"/>
      <c r="I4835" s="32"/>
      <c r="J4835" s="32"/>
      <c r="K4835" s="32"/>
      <c r="L4835" s="32"/>
      <c r="M4835" s="32"/>
      <c r="N4835" s="32"/>
    </row>
    <row r="4836" spans="2:14">
      <c r="B4836" s="29"/>
      <c r="C4836" s="33"/>
      <c r="D4836" s="34"/>
      <c r="E4836" s="33"/>
      <c r="F4836" s="32"/>
      <c r="G4836" s="32"/>
      <c r="H4836" s="32"/>
      <c r="I4836" s="32"/>
      <c r="J4836" s="32"/>
      <c r="K4836" s="32"/>
      <c r="L4836" s="32"/>
      <c r="M4836" s="32"/>
      <c r="N4836" s="32"/>
    </row>
    <row r="4837" spans="2:14">
      <c r="B4837" s="29"/>
      <c r="C4837" s="33"/>
      <c r="D4837" s="34"/>
      <c r="E4837" s="33"/>
      <c r="F4837" s="32"/>
      <c r="G4837" s="32"/>
      <c r="H4837" s="32"/>
      <c r="I4837" s="32"/>
      <c r="J4837" s="32"/>
      <c r="K4837" s="32"/>
      <c r="L4837" s="32"/>
      <c r="M4837" s="32"/>
      <c r="N4837" s="32"/>
    </row>
    <row r="4838" spans="2:14">
      <c r="B4838" s="29"/>
      <c r="C4838" s="33"/>
      <c r="D4838" s="34"/>
      <c r="E4838" s="33"/>
      <c r="F4838" s="32"/>
      <c r="G4838" s="32"/>
      <c r="H4838" s="32"/>
      <c r="I4838" s="32"/>
      <c r="J4838" s="32"/>
      <c r="K4838" s="32"/>
      <c r="L4838" s="32"/>
      <c r="M4838" s="32"/>
      <c r="N4838" s="32"/>
    </row>
    <row r="4839" spans="2:14">
      <c r="B4839" s="29"/>
      <c r="C4839" s="33"/>
      <c r="D4839" s="34"/>
      <c r="E4839" s="33"/>
      <c r="F4839" s="32"/>
      <c r="G4839" s="32"/>
      <c r="H4839" s="32"/>
      <c r="I4839" s="32"/>
      <c r="J4839" s="32"/>
      <c r="K4839" s="32"/>
      <c r="L4839" s="32"/>
      <c r="M4839" s="32"/>
      <c r="N4839" s="32"/>
    </row>
    <row r="4840" spans="2:14">
      <c r="B4840" s="29"/>
      <c r="C4840" s="33"/>
      <c r="D4840" s="34"/>
      <c r="E4840" s="33"/>
      <c r="F4840" s="32"/>
      <c r="G4840" s="32"/>
      <c r="H4840" s="32"/>
      <c r="I4840" s="32"/>
      <c r="J4840" s="32"/>
      <c r="K4840" s="32"/>
      <c r="L4840" s="32"/>
      <c r="M4840" s="32"/>
      <c r="N4840" s="32"/>
    </row>
    <row r="4841" spans="2:14">
      <c r="B4841" s="29"/>
      <c r="C4841" s="33"/>
      <c r="D4841" s="34"/>
      <c r="E4841" s="33"/>
      <c r="F4841" s="32"/>
      <c r="G4841" s="32"/>
      <c r="H4841" s="32"/>
      <c r="I4841" s="32"/>
      <c r="J4841" s="32"/>
      <c r="K4841" s="32"/>
      <c r="L4841" s="32"/>
      <c r="M4841" s="32"/>
      <c r="N4841" s="32"/>
    </row>
    <row r="4842" spans="2:14">
      <c r="B4842" s="29"/>
      <c r="C4842" s="33"/>
      <c r="D4842" s="34"/>
      <c r="E4842" s="33"/>
      <c r="F4842" s="32"/>
      <c r="G4842" s="32"/>
      <c r="H4842" s="32"/>
      <c r="I4842" s="32"/>
      <c r="J4842" s="32"/>
      <c r="K4842" s="32"/>
      <c r="L4842" s="32"/>
      <c r="M4842" s="32"/>
      <c r="N4842" s="32"/>
    </row>
    <row r="4843" spans="2:14">
      <c r="B4843" s="29"/>
      <c r="C4843" s="33"/>
      <c r="D4843" s="34"/>
      <c r="E4843" s="33"/>
      <c r="F4843" s="32"/>
      <c r="G4843" s="32"/>
      <c r="H4843" s="32"/>
      <c r="I4843" s="32"/>
      <c r="J4843" s="32"/>
      <c r="K4843" s="32"/>
      <c r="L4843" s="32"/>
      <c r="M4843" s="32"/>
      <c r="N4843" s="32"/>
    </row>
    <row r="4844" spans="2:14">
      <c r="B4844" s="29"/>
      <c r="C4844" s="33"/>
      <c r="D4844" s="34"/>
      <c r="E4844" s="33"/>
      <c r="F4844" s="32"/>
      <c r="G4844" s="32"/>
      <c r="H4844" s="32"/>
      <c r="I4844" s="32"/>
      <c r="J4844" s="32"/>
      <c r="K4844" s="32"/>
      <c r="L4844" s="32"/>
      <c r="M4844" s="32"/>
      <c r="N4844" s="32"/>
    </row>
    <row r="4845" spans="2:14">
      <c r="B4845" s="29"/>
      <c r="C4845" s="33"/>
      <c r="D4845" s="34"/>
      <c r="E4845" s="33"/>
      <c r="F4845" s="32"/>
      <c r="G4845" s="32"/>
      <c r="H4845" s="32"/>
      <c r="I4845" s="32"/>
      <c r="J4845" s="32"/>
      <c r="K4845" s="32"/>
      <c r="L4845" s="32"/>
      <c r="M4845" s="32"/>
      <c r="N4845" s="32"/>
    </row>
    <row r="4846" spans="2:14">
      <c r="B4846" s="29"/>
      <c r="C4846" s="33"/>
      <c r="D4846" s="34"/>
      <c r="E4846" s="33"/>
      <c r="F4846" s="32"/>
      <c r="G4846" s="32"/>
      <c r="H4846" s="32"/>
      <c r="I4846" s="32"/>
      <c r="J4846" s="32"/>
      <c r="K4846" s="32"/>
      <c r="L4846" s="32"/>
      <c r="M4846" s="32"/>
      <c r="N4846" s="32"/>
    </row>
    <row r="4847" spans="2:14">
      <c r="B4847" s="29"/>
      <c r="C4847" s="33"/>
      <c r="D4847" s="34"/>
      <c r="E4847" s="33"/>
      <c r="F4847" s="32"/>
      <c r="G4847" s="32"/>
      <c r="H4847" s="32"/>
      <c r="I4847" s="32"/>
      <c r="J4847" s="32"/>
      <c r="K4847" s="32"/>
      <c r="L4847" s="32"/>
      <c r="M4847" s="32"/>
      <c r="N4847" s="32"/>
    </row>
    <row r="4848" spans="2:14">
      <c r="B4848" s="29"/>
      <c r="C4848" s="33"/>
      <c r="D4848" s="34"/>
      <c r="E4848" s="33"/>
      <c r="F4848" s="32"/>
      <c r="G4848" s="32"/>
      <c r="H4848" s="32"/>
      <c r="I4848" s="32"/>
      <c r="J4848" s="32"/>
      <c r="K4848" s="32"/>
      <c r="L4848" s="32"/>
      <c r="M4848" s="32"/>
      <c r="N4848" s="32"/>
    </row>
    <row r="4849" spans="2:14">
      <c r="B4849" s="29"/>
      <c r="C4849" s="33"/>
      <c r="D4849" s="34"/>
      <c r="E4849" s="33"/>
      <c r="F4849" s="32"/>
      <c r="G4849" s="32"/>
      <c r="H4849" s="32"/>
      <c r="I4849" s="32"/>
      <c r="J4849" s="32"/>
      <c r="K4849" s="32"/>
      <c r="L4849" s="32"/>
      <c r="M4849" s="32"/>
      <c r="N4849" s="32"/>
    </row>
    <row r="4850" spans="2:14">
      <c r="B4850" s="29"/>
      <c r="C4850" s="33"/>
      <c r="D4850" s="34"/>
      <c r="E4850" s="33"/>
      <c r="F4850" s="32"/>
      <c r="G4850" s="32"/>
      <c r="H4850" s="32"/>
      <c r="I4850" s="32"/>
      <c r="J4850" s="32"/>
      <c r="K4850" s="32"/>
      <c r="L4850" s="32"/>
      <c r="M4850" s="32"/>
      <c r="N4850" s="32"/>
    </row>
    <row r="4851" spans="2:14">
      <c r="B4851" s="29"/>
      <c r="C4851" s="33"/>
      <c r="D4851" s="34"/>
      <c r="E4851" s="33"/>
      <c r="F4851" s="32"/>
      <c r="G4851" s="32"/>
      <c r="H4851" s="32"/>
      <c r="I4851" s="32"/>
      <c r="J4851" s="32"/>
      <c r="K4851" s="32"/>
      <c r="L4851" s="32"/>
      <c r="M4851" s="32"/>
      <c r="N4851" s="32"/>
    </row>
    <row r="4852" spans="2:14">
      <c r="B4852" s="29"/>
      <c r="C4852" s="33"/>
      <c r="D4852" s="34"/>
      <c r="E4852" s="33"/>
      <c r="F4852" s="32"/>
      <c r="G4852" s="32"/>
      <c r="H4852" s="32"/>
      <c r="I4852" s="32"/>
      <c r="J4852" s="32"/>
      <c r="K4852" s="32"/>
      <c r="L4852" s="32"/>
      <c r="M4852" s="32"/>
      <c r="N4852" s="32"/>
    </row>
    <row r="4853" spans="2:14">
      <c r="B4853" s="29"/>
      <c r="C4853" s="33"/>
      <c r="D4853" s="34"/>
      <c r="E4853" s="33"/>
      <c r="F4853" s="32"/>
      <c r="G4853" s="32"/>
      <c r="H4853" s="32"/>
      <c r="I4853" s="32"/>
      <c r="J4853" s="32"/>
      <c r="K4853" s="32"/>
      <c r="L4853" s="32"/>
      <c r="M4853" s="32"/>
      <c r="N4853" s="32"/>
    </row>
    <row r="4854" spans="2:14">
      <c r="B4854" s="29"/>
      <c r="C4854" s="33"/>
      <c r="D4854" s="34"/>
      <c r="E4854" s="33"/>
      <c r="F4854" s="32"/>
      <c r="G4854" s="32"/>
      <c r="H4854" s="32"/>
      <c r="I4854" s="32"/>
      <c r="J4854" s="32"/>
      <c r="K4854" s="32"/>
      <c r="L4854" s="32"/>
      <c r="M4854" s="32"/>
      <c r="N4854" s="32"/>
    </row>
    <row r="4855" spans="2:14">
      <c r="B4855" s="29"/>
      <c r="C4855" s="33"/>
      <c r="D4855" s="34"/>
      <c r="E4855" s="33"/>
      <c r="F4855" s="32"/>
      <c r="G4855" s="32"/>
      <c r="H4855" s="32"/>
      <c r="I4855" s="32"/>
      <c r="J4855" s="32"/>
      <c r="K4855" s="32"/>
      <c r="L4855" s="32"/>
      <c r="M4855" s="32"/>
      <c r="N4855" s="32"/>
    </row>
    <row r="4856" spans="2:14">
      <c r="B4856" s="29"/>
      <c r="C4856" s="33"/>
      <c r="D4856" s="34"/>
      <c r="E4856" s="33"/>
      <c r="F4856" s="32"/>
      <c r="G4856" s="32"/>
      <c r="H4856" s="32"/>
      <c r="I4856" s="32"/>
      <c r="J4856" s="32"/>
      <c r="K4856" s="32"/>
      <c r="L4856" s="32"/>
      <c r="M4856" s="32"/>
      <c r="N4856" s="32"/>
    </row>
    <row r="4857" spans="2:14">
      <c r="B4857" s="29"/>
      <c r="C4857" s="33"/>
      <c r="D4857" s="34"/>
      <c r="E4857" s="33"/>
      <c r="F4857" s="32"/>
      <c r="G4857" s="32"/>
      <c r="H4857" s="32"/>
      <c r="I4857" s="32"/>
      <c r="J4857" s="32"/>
      <c r="K4857" s="32"/>
      <c r="L4857" s="32"/>
      <c r="M4857" s="32"/>
      <c r="N4857" s="32"/>
    </row>
    <row r="4858" spans="2:14">
      <c r="B4858" s="29"/>
      <c r="C4858" s="33"/>
      <c r="D4858" s="34"/>
      <c r="E4858" s="33"/>
      <c r="F4858" s="32"/>
      <c r="G4858" s="32"/>
      <c r="H4858" s="32"/>
      <c r="I4858" s="32"/>
      <c r="J4858" s="32"/>
      <c r="K4858" s="32"/>
      <c r="L4858" s="32"/>
      <c r="M4858" s="32"/>
      <c r="N4858" s="32"/>
    </row>
    <row r="4859" spans="2:14">
      <c r="B4859" s="29"/>
      <c r="C4859" s="33"/>
      <c r="D4859" s="34"/>
      <c r="E4859" s="33"/>
      <c r="F4859" s="32"/>
      <c r="G4859" s="32"/>
      <c r="H4859" s="32"/>
      <c r="I4859" s="32"/>
      <c r="J4859" s="32"/>
      <c r="K4859" s="32"/>
      <c r="L4859" s="32"/>
      <c r="M4859" s="32"/>
      <c r="N4859" s="32"/>
    </row>
    <row r="4860" spans="2:14">
      <c r="B4860" s="29"/>
      <c r="C4860" s="33"/>
      <c r="D4860" s="34"/>
      <c r="E4860" s="33"/>
      <c r="F4860" s="32"/>
      <c r="G4860" s="32"/>
      <c r="H4860" s="32"/>
      <c r="I4860" s="32"/>
      <c r="J4860" s="32"/>
      <c r="K4860" s="32"/>
      <c r="L4860" s="32"/>
      <c r="M4860" s="32"/>
      <c r="N4860" s="32"/>
    </row>
    <row r="4861" spans="2:14">
      <c r="B4861" s="29"/>
      <c r="C4861" s="33"/>
      <c r="D4861" s="34"/>
      <c r="E4861" s="33"/>
      <c r="F4861" s="32"/>
      <c r="G4861" s="32"/>
      <c r="H4861" s="32"/>
      <c r="I4861" s="32"/>
      <c r="J4861" s="32"/>
      <c r="K4861" s="32"/>
      <c r="L4861" s="32"/>
      <c r="M4861" s="32"/>
      <c r="N4861" s="32"/>
    </row>
    <row r="4862" spans="2:14">
      <c r="B4862" s="29"/>
      <c r="C4862" s="33"/>
      <c r="D4862" s="34"/>
      <c r="E4862" s="33"/>
      <c r="F4862" s="32"/>
      <c r="G4862" s="32"/>
      <c r="H4862" s="32"/>
      <c r="I4862" s="32"/>
      <c r="J4862" s="32"/>
      <c r="K4862" s="32"/>
      <c r="L4862" s="32"/>
      <c r="M4862" s="32"/>
      <c r="N4862" s="32"/>
    </row>
    <row r="4863" spans="2:14">
      <c r="B4863" s="29"/>
      <c r="C4863" s="33"/>
      <c r="D4863" s="34"/>
      <c r="E4863" s="33"/>
      <c r="F4863" s="32"/>
      <c r="G4863" s="32"/>
      <c r="H4863" s="32"/>
      <c r="I4863" s="32"/>
      <c r="J4863" s="32"/>
      <c r="K4863" s="32"/>
      <c r="L4863" s="32"/>
      <c r="M4863" s="32"/>
      <c r="N4863" s="32"/>
    </row>
    <row r="4864" spans="2:14">
      <c r="B4864" s="29"/>
      <c r="C4864" s="33"/>
      <c r="D4864" s="34"/>
      <c r="E4864" s="33"/>
      <c r="F4864" s="32"/>
      <c r="G4864" s="32"/>
      <c r="H4864" s="32"/>
      <c r="I4864" s="32"/>
      <c r="J4864" s="32"/>
      <c r="K4864" s="32"/>
      <c r="L4864" s="32"/>
      <c r="M4864" s="32"/>
      <c r="N4864" s="32"/>
    </row>
    <row r="4865" spans="2:14">
      <c r="B4865" s="29"/>
      <c r="C4865" s="33"/>
      <c r="D4865" s="34"/>
      <c r="E4865" s="33"/>
      <c r="F4865" s="32"/>
      <c r="G4865" s="32"/>
      <c r="H4865" s="32"/>
      <c r="I4865" s="32"/>
      <c r="J4865" s="32"/>
      <c r="K4865" s="32"/>
      <c r="L4865" s="32"/>
      <c r="M4865" s="32"/>
      <c r="N4865" s="32"/>
    </row>
    <row r="4866" spans="2:14">
      <c r="B4866" s="29"/>
      <c r="C4866" s="33"/>
      <c r="D4866" s="34"/>
      <c r="E4866" s="33"/>
      <c r="F4866" s="32"/>
      <c r="G4866" s="32"/>
      <c r="H4866" s="32"/>
      <c r="I4866" s="32"/>
      <c r="J4866" s="32"/>
      <c r="K4866" s="32"/>
      <c r="L4866" s="32"/>
      <c r="M4866" s="32"/>
      <c r="N4866" s="32"/>
    </row>
    <row r="4867" spans="2:14">
      <c r="B4867" s="29"/>
      <c r="C4867" s="33"/>
      <c r="D4867" s="34"/>
      <c r="E4867" s="33"/>
      <c r="F4867" s="32"/>
      <c r="G4867" s="32"/>
      <c r="H4867" s="32"/>
      <c r="I4867" s="32"/>
      <c r="J4867" s="32"/>
      <c r="K4867" s="32"/>
      <c r="L4867" s="32"/>
      <c r="M4867" s="32"/>
      <c r="N4867" s="32"/>
    </row>
    <row r="4868" spans="2:14">
      <c r="B4868" s="29"/>
      <c r="C4868" s="33"/>
      <c r="D4868" s="34"/>
      <c r="E4868" s="33"/>
      <c r="F4868" s="32"/>
      <c r="G4868" s="32"/>
      <c r="H4868" s="32"/>
      <c r="I4868" s="32"/>
      <c r="J4868" s="32"/>
      <c r="K4868" s="32"/>
      <c r="L4868" s="32"/>
      <c r="M4868" s="32"/>
      <c r="N4868" s="32"/>
    </row>
    <row r="4869" spans="2:14">
      <c r="B4869" s="29"/>
      <c r="C4869" s="33"/>
      <c r="D4869" s="34"/>
      <c r="E4869" s="33"/>
      <c r="F4869" s="32"/>
      <c r="G4869" s="32"/>
      <c r="H4869" s="32"/>
      <c r="I4869" s="32"/>
      <c r="J4869" s="32"/>
      <c r="K4869" s="32"/>
      <c r="L4869" s="32"/>
      <c r="M4869" s="32"/>
      <c r="N4869" s="32"/>
    </row>
    <row r="4870" spans="2:14">
      <c r="B4870" s="29"/>
      <c r="C4870" s="33"/>
      <c r="D4870" s="34"/>
      <c r="E4870" s="33"/>
      <c r="F4870" s="32"/>
      <c r="G4870" s="32"/>
      <c r="H4870" s="32"/>
      <c r="I4870" s="32"/>
      <c r="J4870" s="32"/>
      <c r="K4870" s="32"/>
      <c r="L4870" s="32"/>
      <c r="M4870" s="32"/>
      <c r="N4870" s="32"/>
    </row>
    <row r="4871" spans="2:14">
      <c r="B4871" s="29"/>
      <c r="C4871" s="33"/>
      <c r="D4871" s="34"/>
      <c r="E4871" s="33"/>
      <c r="F4871" s="32"/>
      <c r="G4871" s="32"/>
      <c r="H4871" s="32"/>
      <c r="I4871" s="32"/>
      <c r="J4871" s="32"/>
      <c r="K4871" s="32"/>
      <c r="L4871" s="32"/>
      <c r="M4871" s="32"/>
      <c r="N4871" s="32"/>
    </row>
    <row r="4872" spans="2:14">
      <c r="B4872" s="29"/>
      <c r="C4872" s="33"/>
      <c r="D4872" s="34"/>
      <c r="E4872" s="33"/>
      <c r="F4872" s="32"/>
      <c r="G4872" s="32"/>
      <c r="H4872" s="32"/>
      <c r="I4872" s="32"/>
      <c r="J4872" s="32"/>
      <c r="K4872" s="32"/>
      <c r="L4872" s="32"/>
      <c r="M4872" s="32"/>
      <c r="N4872" s="32"/>
    </row>
    <row r="4873" spans="2:14">
      <c r="B4873" s="29"/>
      <c r="C4873" s="33"/>
      <c r="D4873" s="34"/>
      <c r="E4873" s="33"/>
      <c r="F4873" s="32"/>
      <c r="G4873" s="32"/>
      <c r="H4873" s="32"/>
      <c r="I4873" s="32"/>
      <c r="J4873" s="32"/>
      <c r="K4873" s="32"/>
      <c r="L4873" s="32"/>
      <c r="M4873" s="32"/>
      <c r="N4873" s="32"/>
    </row>
    <row r="4874" spans="2:14">
      <c r="B4874" s="29"/>
      <c r="C4874" s="33"/>
      <c r="D4874" s="34"/>
      <c r="E4874" s="33"/>
      <c r="F4874" s="32"/>
      <c r="G4874" s="32"/>
      <c r="H4874" s="32"/>
      <c r="I4874" s="32"/>
      <c r="J4874" s="32"/>
      <c r="K4874" s="32"/>
      <c r="L4874" s="32"/>
      <c r="M4874" s="32"/>
      <c r="N4874" s="32"/>
    </row>
    <row r="4875" spans="2:14">
      <c r="B4875" s="29"/>
      <c r="C4875" s="33"/>
      <c r="D4875" s="34"/>
      <c r="E4875" s="33"/>
      <c r="F4875" s="32"/>
      <c r="G4875" s="32"/>
      <c r="H4875" s="32"/>
      <c r="I4875" s="32"/>
      <c r="J4875" s="32"/>
      <c r="K4875" s="32"/>
      <c r="L4875" s="32"/>
      <c r="M4875" s="32"/>
      <c r="N4875" s="32"/>
    </row>
    <row r="4876" spans="2:14">
      <c r="B4876" s="29"/>
      <c r="C4876" s="33"/>
      <c r="D4876" s="34"/>
      <c r="E4876" s="33"/>
      <c r="F4876" s="32"/>
      <c r="G4876" s="32"/>
      <c r="H4876" s="32"/>
      <c r="I4876" s="32"/>
      <c r="J4876" s="32"/>
      <c r="K4876" s="32"/>
      <c r="L4876" s="32"/>
      <c r="M4876" s="32"/>
      <c r="N4876" s="32"/>
    </row>
    <row r="4877" spans="2:14">
      <c r="B4877" s="29"/>
      <c r="C4877" s="33"/>
      <c r="D4877" s="34"/>
      <c r="E4877" s="33"/>
      <c r="F4877" s="32"/>
      <c r="G4877" s="32"/>
      <c r="H4877" s="32"/>
      <c r="I4877" s="32"/>
      <c r="J4877" s="32"/>
      <c r="K4877" s="32"/>
      <c r="L4877" s="32"/>
      <c r="M4877" s="32"/>
      <c r="N4877" s="32"/>
    </row>
    <row r="4878" spans="2:14">
      <c r="B4878" s="29"/>
      <c r="C4878" s="33"/>
      <c r="D4878" s="34"/>
      <c r="E4878" s="33"/>
      <c r="F4878" s="32"/>
      <c r="G4878" s="32"/>
      <c r="H4878" s="32"/>
      <c r="I4878" s="32"/>
      <c r="J4878" s="32"/>
      <c r="K4878" s="32"/>
      <c r="L4878" s="32"/>
      <c r="M4878" s="32"/>
      <c r="N4878" s="32"/>
    </row>
    <row r="4879" spans="2:14">
      <c r="B4879" s="29"/>
      <c r="C4879" s="33"/>
      <c r="D4879" s="34"/>
      <c r="E4879" s="33"/>
      <c r="F4879" s="32"/>
      <c r="G4879" s="32"/>
      <c r="H4879" s="32"/>
      <c r="I4879" s="32"/>
      <c r="J4879" s="32"/>
      <c r="K4879" s="32"/>
      <c r="L4879" s="32"/>
      <c r="M4879" s="32"/>
      <c r="N4879" s="32"/>
    </row>
    <row r="4880" spans="2:14">
      <c r="B4880" s="29"/>
      <c r="C4880" s="33"/>
      <c r="D4880" s="34"/>
      <c r="E4880" s="33"/>
      <c r="F4880" s="32"/>
      <c r="G4880" s="32"/>
      <c r="H4880" s="32"/>
      <c r="I4880" s="32"/>
      <c r="J4880" s="32"/>
      <c r="K4880" s="32"/>
      <c r="L4880" s="32"/>
      <c r="M4880" s="32"/>
      <c r="N4880" s="32"/>
    </row>
    <row r="4881" spans="2:14">
      <c r="B4881" s="29"/>
      <c r="C4881" s="33"/>
      <c r="D4881" s="34"/>
      <c r="E4881" s="33"/>
      <c r="F4881" s="32"/>
      <c r="G4881" s="32"/>
      <c r="H4881" s="32"/>
      <c r="I4881" s="32"/>
      <c r="J4881" s="32"/>
      <c r="K4881" s="32"/>
      <c r="L4881" s="32"/>
      <c r="M4881" s="32"/>
      <c r="N4881" s="32"/>
    </row>
    <row r="4882" spans="2:14">
      <c r="B4882" s="29"/>
      <c r="C4882" s="33"/>
      <c r="D4882" s="34"/>
      <c r="E4882" s="33"/>
      <c r="F4882" s="32"/>
      <c r="G4882" s="32"/>
      <c r="H4882" s="32"/>
      <c r="I4882" s="32"/>
      <c r="J4882" s="32"/>
      <c r="K4882" s="32"/>
      <c r="L4882" s="32"/>
      <c r="M4882" s="32"/>
      <c r="N4882" s="32"/>
    </row>
    <row r="4883" spans="2:14">
      <c r="B4883" s="29"/>
      <c r="C4883" s="33"/>
      <c r="D4883" s="34"/>
      <c r="E4883" s="33"/>
      <c r="F4883" s="32"/>
      <c r="G4883" s="32"/>
      <c r="H4883" s="32"/>
      <c r="I4883" s="32"/>
      <c r="J4883" s="32"/>
      <c r="K4883" s="32"/>
      <c r="L4883" s="32"/>
      <c r="M4883" s="32"/>
      <c r="N4883" s="32"/>
    </row>
    <row r="4884" spans="2:14">
      <c r="B4884" s="29"/>
      <c r="C4884" s="33"/>
      <c r="D4884" s="34"/>
      <c r="E4884" s="33"/>
      <c r="F4884" s="32"/>
      <c r="G4884" s="32"/>
      <c r="H4884" s="32"/>
      <c r="I4884" s="32"/>
      <c r="J4884" s="32"/>
      <c r="K4884" s="32"/>
      <c r="L4884" s="32"/>
      <c r="M4884" s="32"/>
      <c r="N4884" s="32"/>
    </row>
    <row r="4885" spans="2:14">
      <c r="B4885" s="29"/>
      <c r="C4885" s="33"/>
      <c r="D4885" s="34"/>
      <c r="E4885" s="33"/>
      <c r="F4885" s="32"/>
      <c r="G4885" s="32"/>
      <c r="H4885" s="32"/>
      <c r="I4885" s="32"/>
      <c r="J4885" s="32"/>
      <c r="K4885" s="32"/>
      <c r="L4885" s="32"/>
      <c r="M4885" s="32"/>
      <c r="N4885" s="32"/>
    </row>
    <row r="4886" spans="2:14">
      <c r="B4886" s="29"/>
      <c r="C4886" s="33"/>
      <c r="D4886" s="34"/>
      <c r="E4886" s="33"/>
      <c r="F4886" s="32"/>
      <c r="G4886" s="32"/>
      <c r="H4886" s="32"/>
      <c r="I4886" s="32"/>
      <c r="J4886" s="32"/>
      <c r="K4886" s="32"/>
      <c r="L4886" s="32"/>
      <c r="M4886" s="32"/>
      <c r="N4886" s="32"/>
    </row>
    <row r="4887" spans="2:14">
      <c r="B4887" s="29"/>
      <c r="C4887" s="33"/>
      <c r="D4887" s="34"/>
      <c r="E4887" s="33"/>
      <c r="F4887" s="32"/>
      <c r="G4887" s="32"/>
      <c r="H4887" s="32"/>
      <c r="I4887" s="32"/>
      <c r="J4887" s="32"/>
      <c r="K4887" s="32"/>
      <c r="L4887" s="32"/>
      <c r="M4887" s="32"/>
      <c r="N4887" s="32"/>
    </row>
    <row r="4888" spans="2:14">
      <c r="B4888" s="29"/>
      <c r="C4888" s="33"/>
      <c r="D4888" s="34"/>
      <c r="E4888" s="33"/>
      <c r="F4888" s="32"/>
      <c r="G4888" s="32"/>
      <c r="H4888" s="32"/>
      <c r="I4888" s="32"/>
      <c r="J4888" s="32"/>
      <c r="K4888" s="32"/>
      <c r="L4888" s="32"/>
      <c r="M4888" s="32"/>
      <c r="N4888" s="32"/>
    </row>
    <row r="4889" spans="2:14">
      <c r="B4889" s="29"/>
      <c r="C4889" s="33"/>
      <c r="D4889" s="34"/>
      <c r="E4889" s="33"/>
      <c r="F4889" s="32"/>
      <c r="G4889" s="32"/>
      <c r="H4889" s="32"/>
      <c r="I4889" s="32"/>
      <c r="J4889" s="32"/>
      <c r="K4889" s="32"/>
      <c r="L4889" s="32"/>
      <c r="M4889" s="32"/>
      <c r="N4889" s="32"/>
    </row>
    <row r="4890" spans="2:14">
      <c r="B4890" s="29"/>
      <c r="C4890" s="33"/>
      <c r="D4890" s="34"/>
      <c r="E4890" s="33"/>
      <c r="F4890" s="32"/>
      <c r="G4890" s="32"/>
      <c r="H4890" s="32"/>
      <c r="I4890" s="32"/>
      <c r="J4890" s="32"/>
      <c r="K4890" s="32"/>
      <c r="L4890" s="32"/>
      <c r="M4890" s="32"/>
      <c r="N4890" s="32"/>
    </row>
    <row r="4891" spans="2:14">
      <c r="B4891" s="29"/>
      <c r="C4891" s="33"/>
      <c r="D4891" s="34"/>
      <c r="E4891" s="33"/>
      <c r="F4891" s="32"/>
      <c r="G4891" s="32"/>
      <c r="H4891" s="32"/>
      <c r="I4891" s="32"/>
      <c r="J4891" s="32"/>
      <c r="K4891" s="32"/>
      <c r="L4891" s="32"/>
      <c r="M4891" s="32"/>
      <c r="N4891" s="32"/>
    </row>
    <row r="4892" spans="2:14">
      <c r="B4892" s="29"/>
      <c r="C4892" s="33"/>
      <c r="D4892" s="34"/>
      <c r="E4892" s="33"/>
      <c r="F4892" s="32"/>
      <c r="G4892" s="32"/>
      <c r="H4892" s="32"/>
      <c r="I4892" s="32"/>
      <c r="J4892" s="32"/>
      <c r="K4892" s="32"/>
      <c r="L4892" s="32"/>
      <c r="M4892" s="32"/>
      <c r="N4892" s="32"/>
    </row>
    <row r="4893" spans="2:14">
      <c r="B4893" s="29"/>
      <c r="C4893" s="33"/>
      <c r="D4893" s="34"/>
      <c r="E4893" s="33"/>
      <c r="F4893" s="32"/>
      <c r="G4893" s="32"/>
      <c r="H4893" s="32"/>
      <c r="I4893" s="32"/>
      <c r="J4893" s="32"/>
      <c r="K4893" s="32"/>
      <c r="L4893" s="32"/>
      <c r="M4893" s="32"/>
      <c r="N4893" s="32"/>
    </row>
    <row r="4894" spans="2:14">
      <c r="B4894" s="29"/>
      <c r="C4894" s="33"/>
      <c r="D4894" s="34"/>
      <c r="E4894" s="33"/>
      <c r="F4894" s="32"/>
      <c r="G4894" s="32"/>
      <c r="H4894" s="32"/>
      <c r="I4894" s="32"/>
      <c r="J4894" s="32"/>
      <c r="K4894" s="32"/>
      <c r="L4894" s="32"/>
      <c r="M4894" s="32"/>
      <c r="N4894" s="32"/>
    </row>
    <row r="4895" spans="2:14">
      <c r="B4895" s="29"/>
      <c r="C4895" s="33"/>
      <c r="D4895" s="34"/>
      <c r="E4895" s="33"/>
      <c r="F4895" s="32"/>
      <c r="G4895" s="32"/>
      <c r="H4895" s="32"/>
      <c r="I4895" s="32"/>
      <c r="J4895" s="32"/>
      <c r="K4895" s="32"/>
      <c r="L4895" s="32"/>
      <c r="M4895" s="32"/>
      <c r="N4895" s="32"/>
    </row>
    <row r="4896" spans="2:14">
      <c r="B4896" s="29"/>
      <c r="C4896" s="33"/>
      <c r="D4896" s="34"/>
      <c r="E4896" s="33"/>
      <c r="F4896" s="32"/>
      <c r="G4896" s="32"/>
      <c r="H4896" s="32"/>
      <c r="I4896" s="32"/>
      <c r="J4896" s="32"/>
      <c r="K4896" s="32"/>
      <c r="L4896" s="32"/>
      <c r="M4896" s="32"/>
      <c r="N4896" s="32"/>
    </row>
    <row r="4897" spans="2:14">
      <c r="B4897" s="29"/>
      <c r="C4897" s="33"/>
      <c r="D4897" s="34"/>
      <c r="E4897" s="33"/>
      <c r="F4897" s="32"/>
      <c r="G4897" s="32"/>
      <c r="H4897" s="32"/>
      <c r="I4897" s="32"/>
      <c r="J4897" s="32"/>
      <c r="K4897" s="32"/>
      <c r="L4897" s="32"/>
      <c r="M4897" s="32"/>
      <c r="N4897" s="32"/>
    </row>
    <row r="4898" spans="2:14">
      <c r="B4898" s="29"/>
      <c r="C4898" s="33"/>
      <c r="D4898" s="34"/>
      <c r="E4898" s="33"/>
      <c r="F4898" s="32"/>
      <c r="G4898" s="32"/>
      <c r="H4898" s="32"/>
      <c r="I4898" s="32"/>
      <c r="J4898" s="32"/>
      <c r="K4898" s="32"/>
      <c r="L4898" s="32"/>
      <c r="M4898" s="32"/>
      <c r="N4898" s="32"/>
    </row>
    <row r="4899" spans="2:14">
      <c r="B4899" s="29"/>
      <c r="C4899" s="33"/>
      <c r="D4899" s="34"/>
      <c r="E4899" s="33"/>
      <c r="F4899" s="32"/>
      <c r="G4899" s="32"/>
      <c r="H4899" s="32"/>
      <c r="I4899" s="32"/>
      <c r="J4899" s="32"/>
      <c r="K4899" s="32"/>
      <c r="L4899" s="32"/>
      <c r="M4899" s="32"/>
      <c r="N4899" s="32"/>
    </row>
    <row r="4900" spans="2:14">
      <c r="B4900" s="29"/>
      <c r="C4900" s="33"/>
      <c r="D4900" s="34"/>
      <c r="E4900" s="33"/>
      <c r="F4900" s="32"/>
      <c r="G4900" s="32"/>
      <c r="H4900" s="32"/>
      <c r="I4900" s="32"/>
      <c r="J4900" s="32"/>
      <c r="K4900" s="32"/>
      <c r="L4900" s="32"/>
      <c r="M4900" s="32"/>
      <c r="N4900" s="32"/>
    </row>
    <row r="4901" spans="2:14">
      <c r="B4901" s="29"/>
      <c r="C4901" s="33"/>
      <c r="D4901" s="34"/>
      <c r="E4901" s="33"/>
      <c r="F4901" s="32"/>
      <c r="G4901" s="32"/>
      <c r="H4901" s="32"/>
      <c r="I4901" s="32"/>
      <c r="J4901" s="32"/>
      <c r="K4901" s="32"/>
      <c r="L4901" s="32"/>
      <c r="M4901" s="32"/>
      <c r="N4901" s="32"/>
    </row>
    <row r="4902" spans="2:14">
      <c r="B4902" s="29"/>
      <c r="C4902" s="33"/>
      <c r="D4902" s="34"/>
      <c r="E4902" s="33"/>
      <c r="F4902" s="32"/>
      <c r="G4902" s="32"/>
      <c r="H4902" s="32"/>
      <c r="I4902" s="32"/>
      <c r="J4902" s="32"/>
      <c r="K4902" s="32"/>
      <c r="L4902" s="32"/>
      <c r="M4902" s="32"/>
      <c r="N4902" s="32"/>
    </row>
    <row r="4903" spans="2:14" ht="17.25" thickBot="1">
      <c r="B4903" s="29"/>
      <c r="C4903" s="35"/>
      <c r="D4903" s="36"/>
      <c r="E4903" s="35"/>
      <c r="F4903" s="37"/>
      <c r="G4903" s="37"/>
      <c r="H4903" s="37"/>
      <c r="I4903" s="37"/>
      <c r="J4903" s="37"/>
      <c r="K4903" s="37"/>
      <c r="L4903" s="37"/>
      <c r="M4903" s="37"/>
      <c r="N4903" s="37"/>
    </row>
  </sheetData>
  <phoneticPr fontId="1" type="noConversion"/>
  <conditionalFormatting sqref="Q12:S13 Q5:S9">
    <cfRule type="cellIs" dxfId="63" priority="1" operator="lessThan">
      <formula>0</formula>
    </cfRule>
    <cfRule type="cellIs" dxfId="62" priority="2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3"/>
  <dimension ref="B1:CF515"/>
  <sheetViews>
    <sheetView topLeftCell="BE1" workbookViewId="0">
      <selection activeCell="BJ3" sqref="BJ3"/>
    </sheetView>
  </sheetViews>
  <sheetFormatPr defaultRowHeight="16.5"/>
  <cols>
    <col min="3" max="3" width="10.5" bestFit="1" customWidth="1"/>
    <col min="4" max="84" width="16.375" bestFit="1" customWidth="1"/>
  </cols>
  <sheetData>
    <row r="1" spans="2:84">
      <c r="E1">
        <f>(E2*$B$5+SUMPRODUCT(E6:E505,$B$6:$B$505))/SUM($B$5:$B$505)</f>
        <v>0.68393676274514492</v>
      </c>
      <c r="F1" s="28"/>
      <c r="G1" s="28">
        <f t="shared" ref="G1:BC1" si="0">(G2*$B$5+SUMPRODUCT(G6:G505,$B$6:$B$505))/SUM($B$5:$B$505)</f>
        <v>1.4271940857999403</v>
      </c>
      <c r="H1" s="28"/>
      <c r="I1" s="28">
        <f t="shared" si="0"/>
        <v>0.80967239258846235</v>
      </c>
      <c r="J1" s="28"/>
      <c r="K1" s="28">
        <f t="shared" si="0"/>
        <v>0.76724772894394422</v>
      </c>
      <c r="L1" s="28"/>
      <c r="M1" s="28">
        <f t="shared" si="0"/>
        <v>1.090859946021512</v>
      </c>
      <c r="N1" s="28"/>
      <c r="O1" s="28">
        <f t="shared" si="0"/>
        <v>1.2329030439666127</v>
      </c>
      <c r="P1" s="28"/>
      <c r="Q1" s="28">
        <f t="shared" si="0"/>
        <v>1.3583822097242086</v>
      </c>
      <c r="R1" s="28"/>
      <c r="S1" s="28">
        <f t="shared" si="0"/>
        <v>0.59369761621940509</v>
      </c>
      <c r="T1" s="28"/>
      <c r="U1" s="28">
        <f t="shared" si="0"/>
        <v>0.47894617585028215</v>
      </c>
      <c r="V1" s="28"/>
      <c r="W1" s="28">
        <f t="shared" si="0"/>
        <v>0.91739944728612555</v>
      </c>
      <c r="X1" s="28"/>
      <c r="Y1" s="28">
        <f t="shared" si="0"/>
        <v>1.0734489264906701</v>
      </c>
      <c r="Z1" s="28"/>
      <c r="AA1" s="28">
        <f t="shared" si="0"/>
        <v>0.67741841167486916</v>
      </c>
      <c r="AB1" s="28"/>
      <c r="AC1" s="28">
        <f t="shared" si="0"/>
        <v>1.1136167220188606</v>
      </c>
      <c r="AD1" s="28"/>
      <c r="AE1" s="28">
        <f t="shared" si="0"/>
        <v>1.3331337195865971</v>
      </c>
      <c r="AF1" s="28"/>
      <c r="AG1" s="28">
        <f t="shared" si="0"/>
        <v>1.035757504060508</v>
      </c>
      <c r="AH1" s="28"/>
      <c r="AI1" s="28">
        <f t="shared" si="0"/>
        <v>1.2963561691433747</v>
      </c>
      <c r="AJ1" s="28"/>
      <c r="AK1" s="28">
        <f t="shared" si="0"/>
        <v>0.96990133572519532</v>
      </c>
      <c r="AL1" s="28"/>
      <c r="AM1" s="28">
        <f t="shared" si="0"/>
        <v>0.88879225069291246</v>
      </c>
      <c r="AN1" s="28"/>
      <c r="AO1" s="28">
        <f t="shared" si="0"/>
        <v>0.98039689219655424</v>
      </c>
      <c r="AP1" s="28"/>
      <c r="AQ1" s="28">
        <f t="shared" si="0"/>
        <v>1.0584222572382085</v>
      </c>
      <c r="AR1" s="28"/>
      <c r="AS1" s="28">
        <f t="shared" si="0"/>
        <v>1.2363247420264556</v>
      </c>
      <c r="AT1" s="28"/>
      <c r="AU1" s="28">
        <f t="shared" si="0"/>
        <v>1.514239324299208</v>
      </c>
      <c r="AV1" s="28"/>
      <c r="AW1" s="28">
        <f t="shared" si="0"/>
        <v>1.252962651410471</v>
      </c>
      <c r="AX1" s="28"/>
      <c r="AY1" s="28">
        <f t="shared" si="0"/>
        <v>0.90772096757250231</v>
      </c>
      <c r="AZ1" s="28"/>
      <c r="BA1" s="28">
        <f t="shared" si="0"/>
        <v>0.51030855494412275</v>
      </c>
      <c r="BB1" s="28"/>
      <c r="BC1" s="28">
        <f t="shared" si="0"/>
        <v>1.3037970610813472</v>
      </c>
      <c r="BE1">
        <f>(BE2*$B$5+SUMPRODUCT(BE6:BE505,$B$6:$B$505))/SUM($B$5:$B$505)</f>
        <v>1.0590559509668445</v>
      </c>
      <c r="BG1" s="28">
        <f>(BG2*$B$5+SUMPRODUCT(BG6:BG505,$B$6:$B$505))/SUM($B$5:$B$505)</f>
        <v>0.30638424442235723</v>
      </c>
      <c r="BI1" s="28">
        <f>(BI2*$B$5+SUMPRODUCT(BI6:BI505,$B$6:$B$505))/SUM($B$5:$B$505)</f>
        <v>0.81768781686100478</v>
      </c>
      <c r="BJ1" s="28"/>
      <c r="BK1" s="28">
        <f ca="1">(BK2*$B$5+SUMPRODUCT(BK6:BK505,$B$6:$B$505))/SUM($B$5:$B$505)</f>
        <v>-2496.7922942918553</v>
      </c>
    </row>
    <row r="2" spans="2:84">
      <c r="E2">
        <f>Data!BB4</f>
        <v>0.77969999999999995</v>
      </c>
      <c r="G2">
        <f>Data!BB5</f>
        <v>1.2765</v>
      </c>
      <c r="I2">
        <f>Data!BB6</f>
        <v>1.0567</v>
      </c>
      <c r="K2">
        <f>Data!BB7</f>
        <v>0.91369999999999996</v>
      </c>
      <c r="M2">
        <f>Data!BB7</f>
        <v>0.91369999999999996</v>
      </c>
      <c r="O2">
        <f>Data!BB8</f>
        <v>0.97270000000000001</v>
      </c>
      <c r="Q2">
        <f>Data!BB9</f>
        <v>1.3854</v>
      </c>
      <c r="S2">
        <f>Data!BB10</f>
        <v>1.2977000000000001</v>
      </c>
      <c r="U2">
        <f>Data!BB11</f>
        <v>0.68240000000000001</v>
      </c>
      <c r="W2">
        <f>Data!BB12</f>
        <v>0.23769999999999999</v>
      </c>
      <c r="Y2">
        <f>Data!BB13</f>
        <v>0.87670000000000003</v>
      </c>
      <c r="AA2">
        <f>Data!BB14</f>
        <v>1.1166</v>
      </c>
      <c r="AC2">
        <f>Data!BB15</f>
        <v>0.58230000000000004</v>
      </c>
      <c r="AE2">
        <f>Data!BB16</f>
        <v>1.0111000000000001</v>
      </c>
      <c r="AG2">
        <f>Data!BB17</f>
        <v>1.5404</v>
      </c>
      <c r="AI2">
        <f>Data!BB18</f>
        <v>1.0536000000000001</v>
      </c>
      <c r="AK2">
        <f>Data!BB19</f>
        <v>1.5115000000000001</v>
      </c>
      <c r="AM2">
        <f>Data!BB20</f>
        <v>0.87160000000000004</v>
      </c>
      <c r="AO2">
        <f>Data!BB21</f>
        <v>1.1402000000000001</v>
      </c>
      <c r="AQ2">
        <f>Data!BB22</f>
        <v>1.242</v>
      </c>
      <c r="AS2">
        <f>Data!BB23</f>
        <v>0.83009999999999995</v>
      </c>
      <c r="AU2">
        <f>Data!BB24</f>
        <v>1.1878</v>
      </c>
      <c r="AW2">
        <f>Data!BB25</f>
        <v>1.819</v>
      </c>
      <c r="AY2">
        <f>Data!BB26</f>
        <v>1.2756000000000001</v>
      </c>
      <c r="BA2">
        <f>Data!BB27</f>
        <v>0.90800000000000003</v>
      </c>
      <c r="BC2" s="1">
        <f>Data!BB28</f>
        <v>0.56599999999999995</v>
      </c>
      <c r="BE2" s="1">
        <f>Data!BB29</f>
        <v>1.3048999999999999</v>
      </c>
      <c r="BG2" s="1">
        <f>Data!BB30</f>
        <v>1.0787</v>
      </c>
      <c r="BI2" s="1">
        <f>Data!BB31</f>
        <v>0.2112</v>
      </c>
      <c r="BJ2" s="28"/>
      <c r="BK2" s="1">
        <f ca="1">Data!BD31</f>
        <v>-622000</v>
      </c>
    </row>
    <row r="3" spans="2:84" ht="17.25" thickBot="1">
      <c r="D3">
        <f>SUMPRODUCT(D6:D505,$B$6:$B$505)/SUM($B$6:$B$505)</f>
        <v>0.59333143214123463</v>
      </c>
      <c r="E3" s="28">
        <f t="shared" ref="E3:BA3" si="1">SUMPRODUCT(E6:E505,$B$6:$B$505)/SUM($B$6:$B$505)</f>
        <v>0.68355062065943994</v>
      </c>
      <c r="F3" s="28">
        <f t="shared" si="1"/>
        <v>1.2414317363860574</v>
      </c>
      <c r="G3" s="28">
        <f t="shared" si="1"/>
        <v>1.4278017232426818</v>
      </c>
      <c r="H3" s="28">
        <f t="shared" si="1"/>
        <v>0.76633293470500408</v>
      </c>
      <c r="I3" s="28">
        <f t="shared" si="1"/>
        <v>0.80867631352631908</v>
      </c>
      <c r="J3" s="28">
        <f t="shared" si="1"/>
        <v>0.88656916661257923</v>
      </c>
      <c r="K3" s="28">
        <f t="shared" si="1"/>
        <v>0.76665719559291179</v>
      </c>
      <c r="L3" s="28">
        <f t="shared" si="1"/>
        <v>0.9884082957421948</v>
      </c>
      <c r="M3" s="28">
        <f t="shared" si="1"/>
        <v>1.0915743006425667</v>
      </c>
      <c r="N3" s="28">
        <f t="shared" si="1"/>
        <v>1.1984191471409105</v>
      </c>
      <c r="O3" s="28">
        <f t="shared" si="1"/>
        <v>1.2339522497890587</v>
      </c>
      <c r="P3" s="28">
        <f t="shared" si="1"/>
        <v>1.3150525483546449</v>
      </c>
      <c r="Q3" s="28">
        <f t="shared" si="1"/>
        <v>1.3582732670214837</v>
      </c>
      <c r="R3" s="28">
        <f t="shared" si="1"/>
        <v>0.51235164048809001</v>
      </c>
      <c r="S3" s="28">
        <f t="shared" si="1"/>
        <v>0.59085889692996718</v>
      </c>
      <c r="T3" s="28">
        <f t="shared" si="1"/>
        <v>0.30922599305510523</v>
      </c>
      <c r="U3" s="28">
        <f t="shared" si="1"/>
        <v>0.47812579752709777</v>
      </c>
      <c r="V3" s="28">
        <f t="shared" si="1"/>
        <v>0.75907763516583504</v>
      </c>
      <c r="W3" s="28">
        <f t="shared" si="1"/>
        <v>0.92014017086389222</v>
      </c>
      <c r="X3" s="28">
        <f t="shared" si="1"/>
        <v>1.2412119604725131</v>
      </c>
      <c r="Y3" s="28">
        <f t="shared" si="1"/>
        <v>1.074242268936197</v>
      </c>
      <c r="Z3" s="28">
        <f t="shared" si="1"/>
        <v>0.4986148398455249</v>
      </c>
      <c r="AA3" s="28">
        <f t="shared" si="1"/>
        <v>0.67564751817355817</v>
      </c>
      <c r="AB3" s="28">
        <f t="shared" si="1"/>
        <v>1.0476253788862206</v>
      </c>
      <c r="AC3" s="28">
        <f t="shared" si="1"/>
        <v>1.1157591281560335</v>
      </c>
      <c r="AD3" s="28">
        <f t="shared" si="1"/>
        <v>1.6659180396897506</v>
      </c>
      <c r="AE3" s="28">
        <f t="shared" si="1"/>
        <v>1.3344322426494462</v>
      </c>
      <c r="AF3" s="28">
        <f t="shared" si="1"/>
        <v>1.1782851512299597</v>
      </c>
      <c r="AG3" s="28">
        <f t="shared" si="1"/>
        <v>1.0337226552865586</v>
      </c>
      <c r="AH3" s="28">
        <f t="shared" si="1"/>
        <v>1.1158460553644451</v>
      </c>
      <c r="AI3" s="28">
        <f t="shared" si="1"/>
        <v>1.2973350246641142</v>
      </c>
      <c r="AJ3" s="28">
        <f t="shared" si="1"/>
        <v>0.81368024112416459</v>
      </c>
      <c r="AK3" s="28">
        <f t="shared" si="1"/>
        <v>0.967717470143442</v>
      </c>
      <c r="AL3" s="28">
        <f t="shared" si="1"/>
        <v>0.94225121373401755</v>
      </c>
      <c r="AM3" s="28">
        <f t="shared" si="1"/>
        <v>0.88886157428441614</v>
      </c>
      <c r="AN3" s="28">
        <f t="shared" si="1"/>
        <v>1.0740333460440068</v>
      </c>
      <c r="AO3" s="28">
        <f t="shared" si="1"/>
        <v>0.97975252482637909</v>
      </c>
      <c r="AP3" s="28">
        <f t="shared" si="1"/>
        <v>0.89550550804828954</v>
      </c>
      <c r="AQ3" s="28">
        <f t="shared" si="1"/>
        <v>1.0576820244044915</v>
      </c>
      <c r="AR3" s="28">
        <f t="shared" si="1"/>
        <v>1.1290228345881745</v>
      </c>
      <c r="AS3" s="28">
        <f t="shared" si="1"/>
        <v>1.2379627450184978</v>
      </c>
      <c r="AT3" s="28">
        <f t="shared" si="1"/>
        <v>1.6063840097033801</v>
      </c>
      <c r="AU3" s="28">
        <f t="shared" si="1"/>
        <v>1.5155556118971887</v>
      </c>
      <c r="AV3" s="28">
        <f t="shared" si="1"/>
        <v>1.3562309380476405</v>
      </c>
      <c r="AW3" s="28">
        <f t="shared" si="1"/>
        <v>1.2506802427468036</v>
      </c>
      <c r="AX3" s="28">
        <f t="shared" si="1"/>
        <v>0.88453567858765458</v>
      </c>
      <c r="AY3" s="28">
        <f t="shared" si="1"/>
        <v>0.90623758437723023</v>
      </c>
      <c r="AZ3" s="28">
        <f t="shared" si="1"/>
        <v>0.3550230293048614</v>
      </c>
      <c r="BA3" s="28">
        <f t="shared" si="1"/>
        <v>0.50870496040760715</v>
      </c>
      <c r="BB3" s="28">
        <f t="shared" ref="BB3" si="2">SUMPRODUCT(BB6:BB505,$B$6:$B$505)/SUM($B$6:$B$505)</f>
        <v>1.172768174368791</v>
      </c>
      <c r="BC3" s="28">
        <f>SUMPRODUCT(BC6:BC505,$B$6:$B$505)/SUM($B$6:$B$505)</f>
        <v>1.3067720492308688</v>
      </c>
      <c r="BD3" s="28">
        <f>SUMPRODUCT(BD6:BD505,$B$6:$B$505)/SUM($B$6:$B$505)</f>
        <v>1.0465005119426238</v>
      </c>
      <c r="BE3" s="28">
        <f>SUMPRODUCT(BE6:BE505,$B$6:$B$505)/SUM($B$6:$B$505)</f>
        <v>1.0580646443175172</v>
      </c>
      <c r="BF3" s="28">
        <f t="shared" ref="BF3:BI3" si="3">SUMPRODUCT(BF6:BF505,$B$6:$B$505)/SUM($B$6:$B$505)</f>
        <v>0.25461161971831003</v>
      </c>
      <c r="BG3" s="28">
        <f t="shared" si="3"/>
        <v>0.30327006798857642</v>
      </c>
      <c r="BH3" s="28">
        <f t="shared" si="3"/>
        <v>0.73488230430972912</v>
      </c>
      <c r="BI3" s="28">
        <f t="shared" si="3"/>
        <v>0.82013333225157325</v>
      </c>
      <c r="BJ3" s="28">
        <f t="shared" ref="BJ3:BK3" si="4">SUMPRODUCT(BJ6:BJ505,$B$6:$B$505)/SUM($B$6:$B$505)</f>
        <v>1.0261932895761665</v>
      </c>
      <c r="BK3" s="28">
        <f t="shared" si="4"/>
        <v>1.2045109730966448</v>
      </c>
    </row>
    <row r="4" spans="2:84" s="31" customFormat="1">
      <c r="C4" s="57"/>
      <c r="D4" s="58" t="s">
        <v>426</v>
      </c>
      <c r="E4" s="58" t="s">
        <v>426</v>
      </c>
      <c r="F4" s="58" t="s">
        <v>371</v>
      </c>
      <c r="G4" s="58" t="s">
        <v>371</v>
      </c>
      <c r="H4" s="58" t="s">
        <v>376</v>
      </c>
      <c r="I4" s="58" t="s">
        <v>376</v>
      </c>
      <c r="J4" s="58" t="s">
        <v>427</v>
      </c>
      <c r="K4" s="58" t="s">
        <v>427</v>
      </c>
      <c r="L4" s="58" t="s">
        <v>375</v>
      </c>
      <c r="M4" s="58" t="s">
        <v>375</v>
      </c>
      <c r="N4" s="58" t="s">
        <v>428</v>
      </c>
      <c r="O4" s="58" t="s">
        <v>428</v>
      </c>
      <c r="P4" s="58" t="s">
        <v>372</v>
      </c>
      <c r="Q4" s="58" t="s">
        <v>372</v>
      </c>
      <c r="R4" s="58" t="s">
        <v>429</v>
      </c>
      <c r="S4" s="58" t="s">
        <v>429</v>
      </c>
      <c r="T4" s="58" t="s">
        <v>430</v>
      </c>
      <c r="U4" s="58" t="s">
        <v>430</v>
      </c>
      <c r="V4" s="58" t="s">
        <v>431</v>
      </c>
      <c r="W4" s="58" t="s">
        <v>431</v>
      </c>
      <c r="X4" s="58" t="s">
        <v>432</v>
      </c>
      <c r="Y4" s="58" t="s">
        <v>432</v>
      </c>
      <c r="Z4" s="58" t="s">
        <v>433</v>
      </c>
      <c r="AA4" s="58" t="s">
        <v>433</v>
      </c>
      <c r="AB4" s="58" t="s">
        <v>434</v>
      </c>
      <c r="AC4" s="58" t="s">
        <v>434</v>
      </c>
      <c r="AD4" s="58" t="s">
        <v>435</v>
      </c>
      <c r="AE4" s="58" t="s">
        <v>435</v>
      </c>
      <c r="AF4" s="58" t="s">
        <v>436</v>
      </c>
      <c r="AG4" s="58" t="s">
        <v>436</v>
      </c>
      <c r="AH4" s="58" t="s">
        <v>437</v>
      </c>
      <c r="AI4" s="58" t="s">
        <v>437</v>
      </c>
      <c r="AJ4" s="58" t="s">
        <v>438</v>
      </c>
      <c r="AK4" s="58" t="s">
        <v>438</v>
      </c>
      <c r="AL4" s="58" t="s">
        <v>439</v>
      </c>
      <c r="AM4" s="58" t="s">
        <v>439</v>
      </c>
      <c r="AN4" s="58" t="s">
        <v>374</v>
      </c>
      <c r="AO4" s="58" t="s">
        <v>374</v>
      </c>
      <c r="AP4" s="58" t="s">
        <v>440</v>
      </c>
      <c r="AQ4" s="58" t="s">
        <v>440</v>
      </c>
      <c r="AR4" s="58" t="s">
        <v>373</v>
      </c>
      <c r="AS4" s="58" t="s">
        <v>373</v>
      </c>
      <c r="AT4" s="58" t="s">
        <v>377</v>
      </c>
      <c r="AU4" s="58" t="s">
        <v>377</v>
      </c>
      <c r="AV4" s="58" t="s">
        <v>378</v>
      </c>
      <c r="AW4" s="58" t="s">
        <v>378</v>
      </c>
      <c r="AX4" s="58" t="s">
        <v>379</v>
      </c>
      <c r="AY4" s="58" t="s">
        <v>379</v>
      </c>
      <c r="AZ4" s="58" t="s">
        <v>498</v>
      </c>
      <c r="BA4" s="58" t="s">
        <v>498</v>
      </c>
      <c r="BB4" s="58" t="s">
        <v>501</v>
      </c>
      <c r="BC4" s="58" t="s">
        <v>501</v>
      </c>
      <c r="BD4" s="58" t="s">
        <v>517</v>
      </c>
      <c r="BE4" s="58" t="s">
        <v>517</v>
      </c>
      <c r="BF4" s="58" t="s">
        <v>519</v>
      </c>
      <c r="BG4" s="58" t="s">
        <v>519</v>
      </c>
      <c r="BH4" s="58" t="s">
        <v>628</v>
      </c>
      <c r="BI4" s="58" t="s">
        <v>628</v>
      </c>
      <c r="BJ4" s="58" t="s">
        <v>1331</v>
      </c>
      <c r="BK4" s="58" t="s">
        <v>1331</v>
      </c>
      <c r="BL4" s="58"/>
      <c r="BM4" s="58"/>
      <c r="BN4" s="58"/>
      <c r="BO4" s="58"/>
      <c r="BP4" s="58"/>
      <c r="BQ4" s="58"/>
      <c r="BR4" s="58"/>
      <c r="BS4" s="58"/>
      <c r="BT4" s="58"/>
      <c r="BU4" s="58"/>
      <c r="BV4" s="58"/>
      <c r="BW4" s="58"/>
      <c r="BX4" s="58"/>
      <c r="BY4" s="58"/>
      <c r="BZ4" s="58"/>
      <c r="CA4" s="58"/>
      <c r="CB4" s="58"/>
      <c r="CC4" s="58"/>
      <c r="CD4" s="58"/>
      <c r="CE4" s="58"/>
      <c r="CF4" s="58"/>
    </row>
    <row r="5" spans="2:84" s="31" customFormat="1">
      <c r="B5" s="31">
        <f>COUNTA(C:C)</f>
        <v>497</v>
      </c>
      <c r="C5" s="55" t="s">
        <v>341</v>
      </c>
      <c r="D5" s="56" t="s">
        <v>369</v>
      </c>
      <c r="E5" s="56" t="s">
        <v>370</v>
      </c>
      <c r="F5" s="56" t="s">
        <v>369</v>
      </c>
      <c r="G5" s="56" t="s">
        <v>370</v>
      </c>
      <c r="H5" s="56" t="s">
        <v>369</v>
      </c>
      <c r="I5" s="56" t="s">
        <v>370</v>
      </c>
      <c r="J5" s="56" t="s">
        <v>369</v>
      </c>
      <c r="K5" s="56" t="s">
        <v>370</v>
      </c>
      <c r="L5" s="56" t="s">
        <v>369</v>
      </c>
      <c r="M5" s="56" t="s">
        <v>370</v>
      </c>
      <c r="N5" s="56" t="s">
        <v>369</v>
      </c>
      <c r="O5" s="56" t="s">
        <v>370</v>
      </c>
      <c r="P5" s="56" t="s">
        <v>369</v>
      </c>
      <c r="Q5" s="56" t="s">
        <v>370</v>
      </c>
      <c r="R5" s="56" t="s">
        <v>369</v>
      </c>
      <c r="S5" s="56" t="s">
        <v>370</v>
      </c>
      <c r="T5" s="56" t="s">
        <v>369</v>
      </c>
      <c r="U5" s="56" t="s">
        <v>370</v>
      </c>
      <c r="V5" s="56" t="s">
        <v>369</v>
      </c>
      <c r="W5" s="56" t="s">
        <v>370</v>
      </c>
      <c r="X5" s="56" t="s">
        <v>369</v>
      </c>
      <c r="Y5" s="56" t="s">
        <v>370</v>
      </c>
      <c r="Z5" s="56" t="s">
        <v>369</v>
      </c>
      <c r="AA5" s="56" t="s">
        <v>370</v>
      </c>
      <c r="AB5" s="56" t="s">
        <v>369</v>
      </c>
      <c r="AC5" s="56" t="s">
        <v>370</v>
      </c>
      <c r="AD5" s="56" t="s">
        <v>369</v>
      </c>
      <c r="AE5" s="56" t="s">
        <v>370</v>
      </c>
      <c r="AF5" s="56" t="s">
        <v>369</v>
      </c>
      <c r="AG5" s="56" t="s">
        <v>370</v>
      </c>
      <c r="AH5" s="56" t="s">
        <v>369</v>
      </c>
      <c r="AI5" s="56" t="s">
        <v>370</v>
      </c>
      <c r="AJ5" s="56" t="s">
        <v>369</v>
      </c>
      <c r="AK5" s="56" t="s">
        <v>370</v>
      </c>
      <c r="AL5" s="56" t="s">
        <v>369</v>
      </c>
      <c r="AM5" s="56" t="s">
        <v>370</v>
      </c>
      <c r="AN5" s="56" t="s">
        <v>369</v>
      </c>
      <c r="AO5" s="56" t="s">
        <v>370</v>
      </c>
      <c r="AP5" s="56" t="s">
        <v>369</v>
      </c>
      <c r="AQ5" s="56" t="s">
        <v>370</v>
      </c>
      <c r="AR5" s="56" t="s">
        <v>369</v>
      </c>
      <c r="AS5" s="56" t="s">
        <v>370</v>
      </c>
      <c r="AT5" s="56" t="s">
        <v>369</v>
      </c>
      <c r="AU5" s="56" t="s">
        <v>370</v>
      </c>
      <c r="AV5" s="56" t="s">
        <v>369</v>
      </c>
      <c r="AW5" s="56" t="s">
        <v>370</v>
      </c>
      <c r="AX5" s="56" t="s">
        <v>369</v>
      </c>
      <c r="AY5" s="56" t="s">
        <v>370</v>
      </c>
      <c r="AZ5" s="56" t="s">
        <v>369</v>
      </c>
      <c r="BA5" s="56" t="s">
        <v>370</v>
      </c>
      <c r="BB5" s="56" t="s">
        <v>369</v>
      </c>
      <c r="BC5" s="56" t="s">
        <v>370</v>
      </c>
      <c r="BD5" s="56" t="s">
        <v>369</v>
      </c>
      <c r="BE5" s="56" t="s">
        <v>370</v>
      </c>
      <c r="BF5" s="56" t="s">
        <v>369</v>
      </c>
      <c r="BG5" s="56" t="s">
        <v>370</v>
      </c>
      <c r="BH5" s="56" t="s">
        <v>369</v>
      </c>
      <c r="BI5" s="56" t="s">
        <v>370</v>
      </c>
      <c r="BJ5" s="56" t="s">
        <v>369</v>
      </c>
      <c r="BK5" s="56" t="s">
        <v>370</v>
      </c>
      <c r="BL5" s="56"/>
      <c r="BM5" s="56"/>
      <c r="BN5" s="56"/>
      <c r="BO5" s="56"/>
      <c r="BP5" s="56"/>
      <c r="BQ5" s="56"/>
      <c r="BR5" s="56"/>
      <c r="BS5" s="56"/>
      <c r="BT5" s="56"/>
      <c r="BU5" s="56"/>
      <c r="BV5" s="56"/>
      <c r="BW5" s="56"/>
      <c r="BX5" s="56"/>
      <c r="BY5" s="56"/>
      <c r="BZ5" s="56"/>
      <c r="CA5" s="56"/>
      <c r="CB5" s="56"/>
      <c r="CC5" s="56"/>
      <c r="CD5" s="56"/>
      <c r="CE5" s="56"/>
      <c r="CF5" s="56"/>
    </row>
    <row r="6" spans="2:84">
      <c r="B6">
        <f>IF(C6="","",$B$5-ROW()+5)</f>
        <v>496</v>
      </c>
      <c r="C6" s="34">
        <v>42692</v>
      </c>
      <c r="D6" s="32">
        <v>1.3319000000000001</v>
      </c>
      <c r="E6" s="32">
        <v>0.77969999999999995</v>
      </c>
      <c r="F6" s="32">
        <v>1.0077</v>
      </c>
      <c r="G6" s="32">
        <v>1.2763</v>
      </c>
      <c r="H6" s="32">
        <v>1.3310999999999999</v>
      </c>
      <c r="I6" s="32">
        <v>1.0567</v>
      </c>
      <c r="J6" s="32">
        <v>1.2584</v>
      </c>
      <c r="K6" s="32">
        <v>0.91359999999999997</v>
      </c>
      <c r="L6" s="32">
        <v>1.6677</v>
      </c>
      <c r="M6" s="32">
        <v>0.97270000000000001</v>
      </c>
      <c r="N6" s="32">
        <v>1.3503000000000001</v>
      </c>
      <c r="O6" s="32">
        <v>1.3846000000000001</v>
      </c>
      <c r="P6" s="32">
        <v>1.5162</v>
      </c>
      <c r="Q6" s="32">
        <v>1.2974000000000001</v>
      </c>
      <c r="R6" s="32">
        <v>0.98770000000000002</v>
      </c>
      <c r="S6" s="32">
        <v>0.68269999999999997</v>
      </c>
      <c r="T6" s="32">
        <v>0.16339999999999999</v>
      </c>
      <c r="U6" s="32">
        <v>0.23769999999999999</v>
      </c>
      <c r="V6" s="32">
        <v>0.81079999999999997</v>
      </c>
      <c r="W6" s="32">
        <v>0.87670000000000003</v>
      </c>
      <c r="X6" s="32">
        <v>0.83089999999999997</v>
      </c>
      <c r="Y6" s="32">
        <v>1.1166</v>
      </c>
      <c r="Z6" s="32">
        <v>0.41439999999999999</v>
      </c>
      <c r="AA6" s="32">
        <v>0.58220000000000005</v>
      </c>
      <c r="AB6" s="32">
        <v>0.48199999999999998</v>
      </c>
      <c r="AC6" s="32">
        <v>1.0111000000000001</v>
      </c>
      <c r="AD6" s="32">
        <v>1.6682999999999999</v>
      </c>
      <c r="AE6" s="32">
        <v>1.5405</v>
      </c>
      <c r="AF6" s="32">
        <v>1.0057</v>
      </c>
      <c r="AG6" s="32">
        <v>1.0536000000000001</v>
      </c>
      <c r="AH6" s="32">
        <v>1.1606000000000001</v>
      </c>
      <c r="AI6" s="32">
        <v>1.5115000000000001</v>
      </c>
      <c r="AJ6" s="32">
        <v>1.1079000000000001</v>
      </c>
      <c r="AK6" s="32">
        <v>0.87139999999999995</v>
      </c>
      <c r="AL6" s="32">
        <v>2.1377999999999999</v>
      </c>
      <c r="AM6" s="32">
        <v>1.1516</v>
      </c>
      <c r="AN6" s="32">
        <v>1.5674999999999999</v>
      </c>
      <c r="AO6" s="32">
        <v>1.2423999999999999</v>
      </c>
      <c r="AP6" s="32">
        <v>0.93510000000000004</v>
      </c>
      <c r="AQ6" s="32">
        <v>0.83009999999999995</v>
      </c>
      <c r="AR6" s="32">
        <v>1.8362000000000001</v>
      </c>
      <c r="AS6" s="32">
        <v>1.1878</v>
      </c>
      <c r="AT6" s="32">
        <v>1.8798999999999999</v>
      </c>
      <c r="AU6" s="32">
        <v>1.819</v>
      </c>
      <c r="AV6" s="32">
        <v>1.1654</v>
      </c>
      <c r="AW6" s="32">
        <v>1.2757000000000001</v>
      </c>
      <c r="AX6" s="32">
        <v>0.94259999999999999</v>
      </c>
      <c r="AY6" s="32">
        <v>0.90780000000000005</v>
      </c>
      <c r="AZ6" s="32">
        <v>0.78900000000000003</v>
      </c>
      <c r="BA6" s="32">
        <v>0.55759999999999998</v>
      </c>
      <c r="BB6" s="32">
        <v>0.90310000000000001</v>
      </c>
      <c r="BC6" s="32">
        <v>1.3048999999999999</v>
      </c>
      <c r="BD6" s="32">
        <v>1.1211</v>
      </c>
      <c r="BE6" s="32">
        <v>1.0788</v>
      </c>
      <c r="BF6" s="32">
        <v>6.1800000000000001E-2</v>
      </c>
      <c r="BG6" s="32">
        <v>0.2099</v>
      </c>
      <c r="BH6" s="32">
        <v>0.81850000000000001</v>
      </c>
      <c r="BI6" s="32">
        <v>0.56330000000000002</v>
      </c>
      <c r="BJ6" s="32">
        <v>1.0939000000000001</v>
      </c>
      <c r="BK6" s="32">
        <v>0.80759999999999998</v>
      </c>
      <c r="BL6" s="32"/>
      <c r="BM6" s="32"/>
      <c r="BN6" s="32"/>
      <c r="BO6" s="32"/>
      <c r="BP6" s="32"/>
      <c r="BQ6" s="32"/>
      <c r="BR6" s="32"/>
      <c r="BS6" s="32"/>
      <c r="BT6" s="32"/>
      <c r="BU6" s="32"/>
      <c r="BV6" s="32"/>
      <c r="BW6" s="32"/>
      <c r="BX6" s="32"/>
      <c r="BY6" s="32"/>
      <c r="BZ6" s="32"/>
      <c r="CA6" s="32"/>
      <c r="CB6" s="32"/>
      <c r="CC6" s="32"/>
      <c r="CD6" s="32"/>
      <c r="CE6" s="32"/>
      <c r="CF6" s="32"/>
    </row>
    <row r="7" spans="2:84">
      <c r="B7" s="28">
        <f t="shared" ref="B7:B70" si="5">IF(C7="","",$B$5-ROW()+5)</f>
        <v>495</v>
      </c>
      <c r="C7" s="34">
        <v>42691</v>
      </c>
      <c r="D7" s="32">
        <v>1.3616999999999999</v>
      </c>
      <c r="E7" s="32">
        <v>0.78100000000000003</v>
      </c>
      <c r="F7" s="32">
        <v>0.99729999999999996</v>
      </c>
      <c r="G7" s="32">
        <v>1.2808999999999999</v>
      </c>
      <c r="H7" s="32">
        <v>1.3228</v>
      </c>
      <c r="I7" s="32">
        <v>1.0701000000000001</v>
      </c>
      <c r="J7" s="32">
        <v>1.2532000000000001</v>
      </c>
      <c r="K7" s="32">
        <v>0.92349999999999999</v>
      </c>
      <c r="L7" s="32">
        <v>1.6154999999999999</v>
      </c>
      <c r="M7" s="32">
        <v>0.98040000000000005</v>
      </c>
      <c r="N7" s="32">
        <v>1.3223</v>
      </c>
      <c r="O7" s="32">
        <v>1.3794999999999999</v>
      </c>
      <c r="P7" s="32">
        <v>1.5285</v>
      </c>
      <c r="Q7" s="32">
        <v>1.2934000000000001</v>
      </c>
      <c r="R7" s="32">
        <v>0.98089999999999999</v>
      </c>
      <c r="S7" s="32">
        <v>0.67700000000000005</v>
      </c>
      <c r="T7" s="32">
        <v>0.15920000000000001</v>
      </c>
      <c r="U7" s="32">
        <v>0.23480000000000001</v>
      </c>
      <c r="V7" s="32">
        <v>0.76639999999999997</v>
      </c>
      <c r="W7" s="32">
        <v>0.85240000000000005</v>
      </c>
      <c r="X7" s="32">
        <v>0.51339999999999997</v>
      </c>
      <c r="Y7" s="32">
        <v>1.0853999999999999</v>
      </c>
      <c r="Z7" s="32">
        <v>0.42070000000000002</v>
      </c>
      <c r="AA7" s="32">
        <v>0.5907</v>
      </c>
      <c r="AB7" s="32">
        <v>0.42730000000000001</v>
      </c>
      <c r="AC7" s="32">
        <v>0.99809999999999999</v>
      </c>
      <c r="AD7" s="32">
        <v>1.6148</v>
      </c>
      <c r="AE7" s="32">
        <v>1.5424</v>
      </c>
      <c r="AF7" s="32">
        <v>1.0174000000000001</v>
      </c>
      <c r="AG7" s="32">
        <v>1.0621</v>
      </c>
      <c r="AH7" s="32">
        <v>1.1581999999999999</v>
      </c>
      <c r="AI7" s="32">
        <v>1.5034000000000001</v>
      </c>
      <c r="AJ7" s="32">
        <v>1.0947</v>
      </c>
      <c r="AK7" s="32">
        <v>0.85580000000000001</v>
      </c>
      <c r="AL7" s="32">
        <v>2.1956000000000002</v>
      </c>
      <c r="AM7" s="32">
        <v>1.1671</v>
      </c>
      <c r="AN7" s="32">
        <v>1.5279</v>
      </c>
      <c r="AO7" s="32">
        <v>1.2485999999999999</v>
      </c>
      <c r="AP7" s="32">
        <v>0.92030000000000001</v>
      </c>
      <c r="AQ7" s="32">
        <v>0.8347</v>
      </c>
      <c r="AR7" s="32">
        <v>1.7848999999999999</v>
      </c>
      <c r="AS7" s="32">
        <v>1.1667000000000001</v>
      </c>
      <c r="AT7" s="32">
        <v>1.8675999999999999</v>
      </c>
      <c r="AU7" s="32">
        <v>1.8090999999999999</v>
      </c>
      <c r="AV7" s="32">
        <v>1.1624000000000001</v>
      </c>
      <c r="AW7" s="32">
        <v>1.276</v>
      </c>
      <c r="AX7" s="32">
        <v>0.9284</v>
      </c>
      <c r="AY7" s="32">
        <v>0.90949999999999998</v>
      </c>
      <c r="AZ7" s="32">
        <v>0.70850000000000002</v>
      </c>
      <c r="BA7" s="32">
        <v>0.54500000000000004</v>
      </c>
      <c r="BB7" s="32">
        <v>0.88249999999999995</v>
      </c>
      <c r="BC7" s="32">
        <v>1.284</v>
      </c>
      <c r="BD7" s="32">
        <v>1.1111</v>
      </c>
      <c r="BE7" s="32">
        <v>1.0746</v>
      </c>
      <c r="BF7" s="32">
        <v>6.4699999999999994E-2</v>
      </c>
      <c r="BG7" s="32">
        <v>0.21340000000000001</v>
      </c>
      <c r="BH7" s="32">
        <v>0.86409999999999998</v>
      </c>
      <c r="BI7" s="32">
        <v>0.56859999999999999</v>
      </c>
      <c r="BJ7" s="32">
        <v>1.0009999999999999</v>
      </c>
      <c r="BK7" s="32">
        <v>0.8095</v>
      </c>
      <c r="BL7" s="32"/>
      <c r="BM7" s="32"/>
      <c r="BN7" s="32"/>
      <c r="BO7" s="32"/>
      <c r="BP7" s="32"/>
      <c r="BQ7" s="32"/>
      <c r="BR7" s="32"/>
      <c r="BS7" s="32"/>
      <c r="BT7" s="32"/>
      <c r="BU7" s="32"/>
      <c r="BV7" s="32"/>
      <c r="BW7" s="32"/>
      <c r="BX7" s="32"/>
      <c r="BY7" s="32"/>
      <c r="BZ7" s="32"/>
      <c r="CA7" s="32"/>
      <c r="CB7" s="32"/>
      <c r="CC7" s="32"/>
      <c r="CD7" s="32"/>
      <c r="CE7" s="32"/>
      <c r="CF7" s="32"/>
    </row>
    <row r="8" spans="2:84">
      <c r="B8" s="28">
        <f t="shared" si="5"/>
        <v>494</v>
      </c>
      <c r="C8" s="34">
        <v>42690</v>
      </c>
      <c r="D8" s="32">
        <v>1.3678999999999999</v>
      </c>
      <c r="E8" s="32">
        <v>0.76729999999999998</v>
      </c>
      <c r="F8" s="32">
        <v>1.0067999999999999</v>
      </c>
      <c r="G8" s="32">
        <v>1.2837000000000001</v>
      </c>
      <c r="H8" s="32">
        <v>1.395</v>
      </c>
      <c r="I8" s="32">
        <v>1.0450999999999999</v>
      </c>
      <c r="J8" s="32">
        <v>1.2955000000000001</v>
      </c>
      <c r="K8" s="32">
        <v>0.9274</v>
      </c>
      <c r="L8" s="32">
        <v>1.6326000000000001</v>
      </c>
      <c r="M8" s="32">
        <v>0.99170000000000003</v>
      </c>
      <c r="N8" s="32">
        <v>1.3097000000000001</v>
      </c>
      <c r="O8" s="32">
        <v>1.3723000000000001</v>
      </c>
      <c r="P8" s="32">
        <v>1.4990000000000001</v>
      </c>
      <c r="Q8" s="32">
        <v>1.2842</v>
      </c>
      <c r="R8" s="32">
        <v>0.98980000000000001</v>
      </c>
      <c r="S8" s="32">
        <v>0.6784</v>
      </c>
      <c r="T8" s="32">
        <v>0.17030000000000001</v>
      </c>
      <c r="U8" s="32">
        <v>0.2293</v>
      </c>
      <c r="V8" s="32">
        <v>0.79459999999999997</v>
      </c>
      <c r="W8" s="32">
        <v>0.85619999999999996</v>
      </c>
      <c r="X8" s="32">
        <v>0.51970000000000005</v>
      </c>
      <c r="Y8" s="32">
        <v>1.0862000000000001</v>
      </c>
      <c r="Z8" s="32">
        <v>0.44</v>
      </c>
      <c r="AA8" s="32">
        <v>0.60680000000000001</v>
      </c>
      <c r="AB8" s="32">
        <v>0.43159999999999998</v>
      </c>
      <c r="AC8" s="32">
        <v>1.0405</v>
      </c>
      <c r="AD8" s="32">
        <v>1.6002000000000001</v>
      </c>
      <c r="AE8" s="32">
        <v>1.5278</v>
      </c>
      <c r="AF8" s="32">
        <v>0.99760000000000004</v>
      </c>
      <c r="AG8" s="32">
        <v>1.0676000000000001</v>
      </c>
      <c r="AH8" s="32">
        <v>1.0956999999999999</v>
      </c>
      <c r="AI8" s="32">
        <v>1.5184</v>
      </c>
      <c r="AJ8" s="32">
        <v>1.1095999999999999</v>
      </c>
      <c r="AK8" s="32">
        <v>0.92610000000000003</v>
      </c>
      <c r="AL8" s="32">
        <v>2.2092999999999998</v>
      </c>
      <c r="AM8" s="32">
        <v>1.1640999999999999</v>
      </c>
      <c r="AN8" s="32">
        <v>1.5702</v>
      </c>
      <c r="AO8" s="32">
        <v>1.2487999999999999</v>
      </c>
      <c r="AP8" s="32">
        <v>0.92710000000000004</v>
      </c>
      <c r="AQ8" s="32">
        <v>0.84199999999999997</v>
      </c>
      <c r="AR8" s="32">
        <v>1.8231999999999999</v>
      </c>
      <c r="AS8" s="32">
        <v>1.1601999999999999</v>
      </c>
      <c r="AT8" s="32">
        <v>1.8717999999999999</v>
      </c>
      <c r="AU8" s="32">
        <v>1.7997000000000001</v>
      </c>
      <c r="AV8" s="32">
        <v>1.147</v>
      </c>
      <c r="AW8" s="32">
        <v>1.2802</v>
      </c>
      <c r="AX8" s="32">
        <v>0.93300000000000005</v>
      </c>
      <c r="AY8" s="32">
        <v>0.90100000000000002</v>
      </c>
      <c r="AZ8" s="32">
        <v>0.70840000000000003</v>
      </c>
      <c r="BA8" s="32">
        <v>0.5504</v>
      </c>
      <c r="BB8" s="32">
        <v>0.88739999999999997</v>
      </c>
      <c r="BC8" s="32">
        <v>1.274</v>
      </c>
      <c r="BD8" s="32">
        <v>1.0881000000000001</v>
      </c>
      <c r="BE8" s="32">
        <v>1.0799000000000001</v>
      </c>
      <c r="BF8" s="32">
        <v>3.2000000000000001E-2</v>
      </c>
      <c r="BG8" s="32">
        <v>0.21510000000000001</v>
      </c>
      <c r="BH8" s="32">
        <v>0.871</v>
      </c>
      <c r="BI8" s="32">
        <v>0.58320000000000005</v>
      </c>
      <c r="BJ8" s="32">
        <v>0.95320000000000005</v>
      </c>
      <c r="BK8" s="32">
        <v>0.82369999999999999</v>
      </c>
      <c r="BL8" s="32"/>
      <c r="BM8" s="32"/>
      <c r="BN8" s="32"/>
      <c r="BO8" s="32"/>
      <c r="BP8" s="32"/>
      <c r="BQ8" s="32"/>
      <c r="BR8" s="32"/>
      <c r="BS8" s="32"/>
      <c r="BT8" s="32"/>
      <c r="BU8" s="32"/>
      <c r="BV8" s="32"/>
      <c r="BW8" s="32"/>
      <c r="BX8" s="32"/>
      <c r="BY8" s="32"/>
      <c r="BZ8" s="32"/>
      <c r="CA8" s="32"/>
      <c r="CB8" s="32"/>
      <c r="CC8" s="32"/>
      <c r="CD8" s="32"/>
      <c r="CE8" s="32"/>
      <c r="CF8" s="32"/>
    </row>
    <row r="9" spans="2:84">
      <c r="B9" s="28">
        <f t="shared" si="5"/>
        <v>493</v>
      </c>
      <c r="C9" s="34">
        <v>42689</v>
      </c>
      <c r="D9" s="32">
        <v>1.3765000000000001</v>
      </c>
      <c r="E9" s="32">
        <v>0.76990000000000003</v>
      </c>
      <c r="F9" s="32">
        <v>1.0101</v>
      </c>
      <c r="G9" s="32">
        <v>1.2841</v>
      </c>
      <c r="H9" s="32">
        <v>1.4106000000000001</v>
      </c>
      <c r="I9" s="32">
        <v>1.0230999999999999</v>
      </c>
      <c r="J9" s="32">
        <v>1.2568999999999999</v>
      </c>
      <c r="K9" s="32">
        <v>0.92049999999999998</v>
      </c>
      <c r="L9" s="32">
        <v>1.625</v>
      </c>
      <c r="M9" s="32">
        <v>0.9879</v>
      </c>
      <c r="N9" s="32">
        <v>1.3055000000000001</v>
      </c>
      <c r="O9" s="32">
        <v>1.3738999999999999</v>
      </c>
      <c r="P9" s="32">
        <v>1.5103</v>
      </c>
      <c r="Q9" s="32">
        <v>1.2869999999999999</v>
      </c>
      <c r="R9" s="32">
        <v>1.0087999999999999</v>
      </c>
      <c r="S9" s="32">
        <v>0.68149999999999999</v>
      </c>
      <c r="T9" s="32">
        <v>0.15670000000000001</v>
      </c>
      <c r="U9" s="32">
        <v>0.224</v>
      </c>
      <c r="V9" s="32">
        <v>0.76259999999999994</v>
      </c>
      <c r="W9" s="32">
        <v>0.84140000000000004</v>
      </c>
      <c r="X9" s="32">
        <v>0.49769999999999998</v>
      </c>
      <c r="Y9" s="32">
        <v>1.0863</v>
      </c>
      <c r="Z9" s="32">
        <v>0.44409999999999999</v>
      </c>
      <c r="AA9" s="32">
        <v>0.61270000000000002</v>
      </c>
      <c r="AB9" s="32">
        <v>0.38590000000000002</v>
      </c>
      <c r="AC9" s="32">
        <v>1.0387999999999999</v>
      </c>
      <c r="AD9" s="32">
        <v>1.6527000000000001</v>
      </c>
      <c r="AE9" s="32">
        <v>1.5337000000000001</v>
      </c>
      <c r="AF9" s="32">
        <v>0.96589999999999998</v>
      </c>
      <c r="AG9" s="32">
        <v>1.0653999999999999</v>
      </c>
      <c r="AH9" s="32">
        <v>1.0952</v>
      </c>
      <c r="AI9" s="32">
        <v>1.5197000000000001</v>
      </c>
      <c r="AJ9" s="32">
        <v>1.1094999999999999</v>
      </c>
      <c r="AK9" s="32">
        <v>0.9254</v>
      </c>
      <c r="AL9" s="32">
        <v>2.2059000000000002</v>
      </c>
      <c r="AM9" s="32">
        <v>1.169</v>
      </c>
      <c r="AN9" s="32">
        <v>1.5661</v>
      </c>
      <c r="AO9" s="32">
        <v>1.2488999999999999</v>
      </c>
      <c r="AP9" s="32">
        <v>0.92849999999999999</v>
      </c>
      <c r="AQ9" s="32">
        <v>0.84230000000000005</v>
      </c>
      <c r="AR9" s="32">
        <v>1.8323</v>
      </c>
      <c r="AS9" s="32">
        <v>1.1553</v>
      </c>
      <c r="AT9" s="32">
        <v>1.8853</v>
      </c>
      <c r="AU9" s="32">
        <v>1.8003</v>
      </c>
      <c r="AV9" s="32">
        <v>1.153</v>
      </c>
      <c r="AW9" s="32">
        <v>1.2818000000000001</v>
      </c>
      <c r="AX9" s="32">
        <v>0.93530000000000002</v>
      </c>
      <c r="AY9" s="32">
        <v>0.90139999999999998</v>
      </c>
      <c r="AZ9" s="32">
        <v>0.70660000000000001</v>
      </c>
      <c r="BA9" s="32">
        <v>0.55000000000000004</v>
      </c>
      <c r="BB9" s="32">
        <v>0.87870000000000004</v>
      </c>
      <c r="BC9" s="32">
        <v>1.2693000000000001</v>
      </c>
      <c r="BD9" s="32">
        <v>1.0949</v>
      </c>
      <c r="BE9" s="32">
        <v>1.0818000000000001</v>
      </c>
      <c r="BF9" s="32">
        <v>6.2700000000000006E-2</v>
      </c>
      <c r="BG9" s="32">
        <v>0.21829999999999999</v>
      </c>
      <c r="BH9" s="32">
        <v>0.88570000000000004</v>
      </c>
      <c r="BI9" s="32">
        <v>0.58279999999999998</v>
      </c>
      <c r="BJ9" s="32">
        <v>0.96519999999999995</v>
      </c>
      <c r="BK9" s="32">
        <v>0.83140000000000003</v>
      </c>
      <c r="BL9" s="32"/>
      <c r="BM9" s="32"/>
      <c r="BN9" s="32"/>
      <c r="BO9" s="32"/>
      <c r="BP9" s="32"/>
      <c r="BQ9" s="32"/>
      <c r="BR9" s="32"/>
      <c r="BS9" s="32"/>
      <c r="BT9" s="32"/>
      <c r="BU9" s="32"/>
      <c r="BV9" s="32"/>
      <c r="BW9" s="32"/>
      <c r="BX9" s="32"/>
      <c r="BY9" s="32"/>
      <c r="BZ9" s="32"/>
      <c r="CA9" s="32"/>
      <c r="CB9" s="32"/>
      <c r="CC9" s="32"/>
      <c r="CD9" s="32"/>
      <c r="CE9" s="32"/>
      <c r="CF9" s="32"/>
    </row>
    <row r="10" spans="2:84">
      <c r="B10" s="28">
        <f t="shared" si="5"/>
        <v>492</v>
      </c>
      <c r="C10" s="34">
        <v>42688</v>
      </c>
      <c r="D10" s="32">
        <v>1.3756999999999999</v>
      </c>
      <c r="E10" s="32">
        <v>0.77170000000000005</v>
      </c>
      <c r="F10" s="32">
        <v>1.0098</v>
      </c>
      <c r="G10" s="32">
        <v>1.2847</v>
      </c>
      <c r="H10" s="32">
        <v>1.4109</v>
      </c>
      <c r="I10" s="32">
        <v>1.0221</v>
      </c>
      <c r="J10" s="32">
        <v>1.2573000000000001</v>
      </c>
      <c r="K10" s="32">
        <v>0.91930000000000001</v>
      </c>
      <c r="L10" s="32">
        <v>1.6233</v>
      </c>
      <c r="M10" s="32">
        <v>0.9919</v>
      </c>
      <c r="N10" s="32">
        <v>1.3058000000000001</v>
      </c>
      <c r="O10" s="32">
        <v>1.3732</v>
      </c>
      <c r="P10" s="32">
        <v>1.5101</v>
      </c>
      <c r="Q10" s="32">
        <v>1.2874000000000001</v>
      </c>
      <c r="R10" s="32">
        <v>1.0079</v>
      </c>
      <c r="S10" s="32">
        <v>0.6835</v>
      </c>
      <c r="T10" s="32">
        <v>0.15670000000000001</v>
      </c>
      <c r="U10" s="32">
        <v>0.224</v>
      </c>
      <c r="V10" s="32">
        <v>0.76229999999999998</v>
      </c>
      <c r="W10" s="32">
        <v>0.84240000000000004</v>
      </c>
      <c r="X10" s="32">
        <v>0.49569999999999997</v>
      </c>
      <c r="Y10" s="32">
        <v>1.0866</v>
      </c>
      <c r="Z10" s="32">
        <v>0.44340000000000002</v>
      </c>
      <c r="AA10" s="32">
        <v>0.61450000000000005</v>
      </c>
      <c r="AB10" s="32">
        <v>0.38819999999999999</v>
      </c>
      <c r="AC10" s="32">
        <v>1.0389999999999999</v>
      </c>
      <c r="AD10" s="32">
        <v>1.6826000000000001</v>
      </c>
      <c r="AE10" s="32">
        <v>1.5353000000000001</v>
      </c>
      <c r="AF10" s="32">
        <v>0.97609999999999997</v>
      </c>
      <c r="AG10" s="32">
        <v>1.0659000000000001</v>
      </c>
      <c r="AH10" s="32">
        <v>1.1076999999999999</v>
      </c>
      <c r="AI10" s="32">
        <v>1.5201</v>
      </c>
      <c r="AJ10" s="32">
        <v>1.1093999999999999</v>
      </c>
      <c r="AK10" s="32">
        <v>0.92549999999999999</v>
      </c>
      <c r="AL10" s="32">
        <v>2.2056</v>
      </c>
      <c r="AM10" s="32">
        <v>1.1698999999999999</v>
      </c>
      <c r="AN10" s="32">
        <v>1.5659000000000001</v>
      </c>
      <c r="AO10" s="32">
        <v>1.2494000000000001</v>
      </c>
      <c r="AP10" s="32">
        <v>0.92859999999999998</v>
      </c>
      <c r="AQ10" s="32">
        <v>0.84199999999999997</v>
      </c>
      <c r="AR10" s="32">
        <v>1.8321000000000001</v>
      </c>
      <c r="AS10" s="32">
        <v>1.1557999999999999</v>
      </c>
      <c r="AT10" s="32">
        <v>1.8851</v>
      </c>
      <c r="AU10" s="32">
        <v>1.8007</v>
      </c>
      <c r="AV10" s="32">
        <v>1.153</v>
      </c>
      <c r="AW10" s="32">
        <v>1.2816000000000001</v>
      </c>
      <c r="AX10" s="32">
        <v>0.93530000000000002</v>
      </c>
      <c r="AY10" s="32">
        <v>0.90110000000000001</v>
      </c>
      <c r="AZ10" s="32">
        <v>0.70150000000000001</v>
      </c>
      <c r="BA10" s="32">
        <v>0.54969999999999997</v>
      </c>
      <c r="BB10" s="32">
        <v>0.87890000000000001</v>
      </c>
      <c r="BC10" s="32">
        <v>1.2686999999999999</v>
      </c>
      <c r="BD10" s="32">
        <v>1.0949</v>
      </c>
      <c r="BE10" s="32">
        <v>1.0819000000000001</v>
      </c>
      <c r="BF10" s="32">
        <v>6.3299999999999995E-2</v>
      </c>
      <c r="BG10" s="32">
        <v>0.21679999999999999</v>
      </c>
      <c r="BH10" s="32">
        <v>0.8861</v>
      </c>
      <c r="BI10" s="32">
        <v>0.58179999999999998</v>
      </c>
      <c r="BJ10" s="32">
        <v>0.96519999999999995</v>
      </c>
      <c r="BK10" s="32">
        <v>0.83150000000000002</v>
      </c>
      <c r="BL10" s="32"/>
      <c r="BM10" s="32"/>
      <c r="BN10" s="32"/>
      <c r="BO10" s="32"/>
      <c r="BP10" s="32"/>
      <c r="BQ10" s="32"/>
      <c r="BR10" s="32"/>
      <c r="BS10" s="32"/>
      <c r="BT10" s="32"/>
      <c r="BU10" s="32"/>
      <c r="BV10" s="32"/>
      <c r="BW10" s="32"/>
      <c r="BX10" s="32"/>
      <c r="BY10" s="32"/>
      <c r="BZ10" s="32"/>
      <c r="CA10" s="32"/>
      <c r="CB10" s="32"/>
      <c r="CC10" s="32"/>
      <c r="CD10" s="32"/>
      <c r="CE10" s="32"/>
      <c r="CF10" s="32"/>
    </row>
    <row r="11" spans="2:84">
      <c r="B11" s="28">
        <f t="shared" si="5"/>
        <v>491</v>
      </c>
      <c r="C11" s="34">
        <v>42685</v>
      </c>
      <c r="D11" s="32">
        <v>1.3476999999999999</v>
      </c>
      <c r="E11" s="32">
        <v>0.75880000000000003</v>
      </c>
      <c r="F11" s="32">
        <v>1.0470999999999999</v>
      </c>
      <c r="G11" s="32">
        <v>1.2567999999999999</v>
      </c>
      <c r="H11" s="32">
        <v>1.4288000000000001</v>
      </c>
      <c r="I11" s="32">
        <v>0.95989999999999998</v>
      </c>
      <c r="J11" s="32">
        <v>1.2201</v>
      </c>
      <c r="K11" s="32">
        <v>0.92479999999999996</v>
      </c>
      <c r="L11" s="32">
        <v>1.5919000000000001</v>
      </c>
      <c r="M11" s="32">
        <v>0.98809999999999998</v>
      </c>
      <c r="N11" s="32">
        <v>1.2986</v>
      </c>
      <c r="O11" s="32">
        <v>1.3524</v>
      </c>
      <c r="P11" s="32">
        <v>1.5085999999999999</v>
      </c>
      <c r="Q11" s="32">
        <v>1.2932999999999999</v>
      </c>
      <c r="R11" s="32">
        <v>0.98870000000000002</v>
      </c>
      <c r="S11" s="32">
        <v>0.67969999999999997</v>
      </c>
      <c r="T11" s="32">
        <v>0.16159999999999999</v>
      </c>
      <c r="U11" s="32">
        <v>0.25679999999999997</v>
      </c>
      <c r="V11" s="32">
        <v>0.76800000000000002</v>
      </c>
      <c r="W11" s="32">
        <v>0.87009999999999998</v>
      </c>
      <c r="X11" s="32">
        <v>0.68100000000000005</v>
      </c>
      <c r="Y11" s="32">
        <v>1.0857000000000001</v>
      </c>
      <c r="Z11" s="32">
        <v>0.43219999999999997</v>
      </c>
      <c r="AA11" s="32">
        <v>0.61229999999999996</v>
      </c>
      <c r="AB11" s="32">
        <v>0.44519999999999998</v>
      </c>
      <c r="AC11" s="32">
        <v>1.0281</v>
      </c>
      <c r="AD11" s="32">
        <v>1.6236999999999999</v>
      </c>
      <c r="AE11" s="32">
        <v>1.5375000000000001</v>
      </c>
      <c r="AF11" s="32">
        <v>0.96950000000000003</v>
      </c>
      <c r="AG11" s="32">
        <v>1.0866</v>
      </c>
      <c r="AH11" s="32">
        <v>1.1565000000000001</v>
      </c>
      <c r="AI11" s="32">
        <v>1.5229999999999999</v>
      </c>
      <c r="AJ11" s="32">
        <v>1.119</v>
      </c>
      <c r="AK11" s="32">
        <v>0.92169999999999996</v>
      </c>
      <c r="AL11" s="32">
        <v>2.1211000000000002</v>
      </c>
      <c r="AM11" s="32">
        <v>1.1672</v>
      </c>
      <c r="AN11" s="32">
        <v>1.5591999999999999</v>
      </c>
      <c r="AO11" s="32">
        <v>1.2512000000000001</v>
      </c>
      <c r="AP11" s="32">
        <v>0.97709999999999997</v>
      </c>
      <c r="AQ11" s="32">
        <v>0.83730000000000004</v>
      </c>
      <c r="AR11" s="32">
        <v>1.8615999999999999</v>
      </c>
      <c r="AS11" s="32">
        <v>1.1433</v>
      </c>
      <c r="AT11" s="32">
        <v>1.9115</v>
      </c>
      <c r="AU11" s="32">
        <v>1.7823</v>
      </c>
      <c r="AV11" s="32">
        <v>1.1575</v>
      </c>
      <c r="AW11" s="32">
        <v>1.2841</v>
      </c>
      <c r="AX11" s="32">
        <v>0.93149999999999999</v>
      </c>
      <c r="AY11" s="32">
        <v>0.90359999999999996</v>
      </c>
      <c r="AZ11" s="32">
        <v>0.70230000000000004</v>
      </c>
      <c r="BA11" s="32">
        <v>0.54390000000000005</v>
      </c>
      <c r="BB11" s="32">
        <v>0.93440000000000001</v>
      </c>
      <c r="BC11" s="32">
        <v>1.2656000000000001</v>
      </c>
      <c r="BD11" s="32">
        <v>1.0952999999999999</v>
      </c>
      <c r="BE11" s="32">
        <v>1.0766</v>
      </c>
      <c r="BF11" s="32">
        <v>0.1128</v>
      </c>
      <c r="BG11" s="32">
        <v>0.21870000000000001</v>
      </c>
      <c r="BH11" s="32">
        <v>0.90459999999999996</v>
      </c>
      <c r="BI11" s="32">
        <v>0.58260000000000001</v>
      </c>
      <c r="BJ11" s="32">
        <v>1.0071000000000001</v>
      </c>
      <c r="BK11" s="32">
        <v>0.84589999999999999</v>
      </c>
      <c r="BL11" s="32"/>
      <c r="BM11" s="32"/>
      <c r="BN11" s="32"/>
      <c r="BO11" s="32"/>
      <c r="BP11" s="32"/>
      <c r="BQ11" s="32"/>
      <c r="BR11" s="32"/>
      <c r="BS11" s="32"/>
      <c r="BT11" s="32"/>
      <c r="BU11" s="32"/>
      <c r="BV11" s="32"/>
      <c r="BW11" s="32"/>
      <c r="BX11" s="32"/>
      <c r="BY11" s="32"/>
      <c r="BZ11" s="32"/>
      <c r="CA11" s="32"/>
      <c r="CB11" s="32"/>
      <c r="CC11" s="32"/>
      <c r="CD11" s="32"/>
      <c r="CE11" s="32"/>
      <c r="CF11" s="32"/>
    </row>
    <row r="12" spans="2:84">
      <c r="B12" s="28">
        <f t="shared" si="5"/>
        <v>490</v>
      </c>
      <c r="C12" s="34">
        <v>42684</v>
      </c>
      <c r="D12" s="32">
        <v>1.2433000000000001</v>
      </c>
      <c r="E12" s="32">
        <v>0.70589999999999997</v>
      </c>
      <c r="F12" s="32">
        <v>1.2279</v>
      </c>
      <c r="G12" s="32">
        <v>1.2835000000000001</v>
      </c>
      <c r="H12" s="32">
        <v>1.1532</v>
      </c>
      <c r="I12" s="32">
        <v>0.91300000000000003</v>
      </c>
      <c r="J12" s="32">
        <v>0.72689999999999999</v>
      </c>
      <c r="K12" s="32">
        <v>0.87370000000000003</v>
      </c>
      <c r="L12" s="32">
        <v>1.5123</v>
      </c>
      <c r="M12" s="32">
        <v>0.9788</v>
      </c>
      <c r="N12" s="32">
        <v>1.3626</v>
      </c>
      <c r="O12" s="32">
        <v>1.3768</v>
      </c>
      <c r="P12" s="32">
        <v>1.5663</v>
      </c>
      <c r="Q12" s="32">
        <v>1.2917000000000001</v>
      </c>
      <c r="R12" s="32">
        <v>0.97089999999999999</v>
      </c>
      <c r="S12" s="32">
        <v>0.66649999999999998</v>
      </c>
      <c r="T12" s="32">
        <v>0.1411</v>
      </c>
      <c r="U12" s="32">
        <v>0.25069999999999998</v>
      </c>
      <c r="V12" s="32">
        <v>0.91080000000000005</v>
      </c>
      <c r="W12" s="32">
        <v>0.88239999999999996</v>
      </c>
      <c r="X12" s="32">
        <v>0.7782</v>
      </c>
      <c r="Y12" s="32">
        <v>1.0998000000000001</v>
      </c>
      <c r="Z12" s="32">
        <v>0.54649999999999999</v>
      </c>
      <c r="AA12" s="32">
        <v>0.63970000000000005</v>
      </c>
      <c r="AB12" s="32">
        <v>0.77929999999999999</v>
      </c>
      <c r="AC12" s="32">
        <v>1.0821000000000001</v>
      </c>
      <c r="AD12" s="32">
        <v>1.5128999999999999</v>
      </c>
      <c r="AE12" s="32">
        <v>1.4765999999999999</v>
      </c>
      <c r="AF12" s="32">
        <v>1.0199</v>
      </c>
      <c r="AG12" s="32">
        <v>1.0994999999999999</v>
      </c>
      <c r="AH12" s="32">
        <v>0.91990000000000005</v>
      </c>
      <c r="AI12" s="32">
        <v>1.5468999999999999</v>
      </c>
      <c r="AJ12" s="32">
        <v>1.2652000000000001</v>
      </c>
      <c r="AK12" s="32">
        <v>0.92900000000000005</v>
      </c>
      <c r="AL12" s="32">
        <v>2.3799000000000001</v>
      </c>
      <c r="AM12" s="32">
        <v>1.1526000000000001</v>
      </c>
      <c r="AN12" s="32">
        <v>1.1820999999999999</v>
      </c>
      <c r="AO12" s="32">
        <v>1.2047000000000001</v>
      </c>
      <c r="AP12" s="32">
        <v>1.0011000000000001</v>
      </c>
      <c r="AQ12" s="32">
        <v>0.8367</v>
      </c>
      <c r="AR12" s="32">
        <v>2.1932999999999998</v>
      </c>
      <c r="AS12" s="32">
        <v>1.1654</v>
      </c>
      <c r="AT12" s="32">
        <v>1.8516999999999999</v>
      </c>
      <c r="AU12" s="32">
        <v>1.7626999999999999</v>
      </c>
      <c r="AV12" s="32">
        <v>1.1797</v>
      </c>
      <c r="AW12" s="32">
        <v>1.2871999999999999</v>
      </c>
      <c r="AX12" s="32">
        <v>0.71799999999999997</v>
      </c>
      <c r="AY12" s="32">
        <v>0.87709999999999999</v>
      </c>
      <c r="AZ12" s="32">
        <v>0.68340000000000001</v>
      </c>
      <c r="BA12" s="32">
        <v>0.55159999999999998</v>
      </c>
      <c r="BB12" s="32">
        <v>1.0908</v>
      </c>
      <c r="BC12" s="32">
        <v>1.2721</v>
      </c>
      <c r="BD12" s="32">
        <v>0.98250000000000004</v>
      </c>
      <c r="BE12" s="32">
        <v>1.0656000000000001</v>
      </c>
      <c r="BF12" s="32">
        <v>0.58130000000000004</v>
      </c>
      <c r="BG12" s="32">
        <v>0.2732</v>
      </c>
      <c r="BH12" s="32">
        <v>1.0058</v>
      </c>
      <c r="BI12" s="32">
        <v>0.58150000000000002</v>
      </c>
      <c r="BJ12" s="32">
        <v>1.3124</v>
      </c>
      <c r="BK12" s="32">
        <v>0.91390000000000005</v>
      </c>
      <c r="BL12" s="32"/>
      <c r="BM12" s="32"/>
      <c r="BN12" s="32"/>
      <c r="BO12" s="32"/>
      <c r="BP12" s="32"/>
      <c r="BQ12" s="32"/>
      <c r="BR12" s="32"/>
      <c r="BS12" s="32"/>
      <c r="BT12" s="32"/>
      <c r="BU12" s="32"/>
      <c r="BV12" s="32"/>
      <c r="BW12" s="32"/>
      <c r="BX12" s="32"/>
      <c r="BY12" s="32"/>
      <c r="BZ12" s="32"/>
      <c r="CA12" s="32"/>
      <c r="CB12" s="32"/>
      <c r="CC12" s="32"/>
      <c r="CD12" s="32"/>
      <c r="CE12" s="32"/>
      <c r="CF12" s="32"/>
    </row>
    <row r="13" spans="2:84">
      <c r="B13" s="28">
        <f t="shared" si="5"/>
        <v>489</v>
      </c>
      <c r="C13" s="34">
        <v>42683</v>
      </c>
      <c r="D13" s="32">
        <v>1.3514999999999999</v>
      </c>
      <c r="E13" s="32">
        <v>0.71950000000000003</v>
      </c>
      <c r="F13" s="32">
        <v>1.3631</v>
      </c>
      <c r="G13" s="32">
        <v>1.2853000000000001</v>
      </c>
      <c r="H13" s="32">
        <v>1.3006</v>
      </c>
      <c r="I13" s="32">
        <v>0.93049999999999999</v>
      </c>
      <c r="J13" s="32">
        <v>0.64870000000000005</v>
      </c>
      <c r="K13" s="32">
        <v>0.86080000000000001</v>
      </c>
      <c r="L13" s="32">
        <v>1.1673</v>
      </c>
      <c r="M13" s="32">
        <v>0.95430000000000004</v>
      </c>
      <c r="N13" s="32">
        <v>1.3363</v>
      </c>
      <c r="O13" s="32">
        <v>1.3822000000000001</v>
      </c>
      <c r="P13" s="32">
        <v>1.7386999999999999</v>
      </c>
      <c r="Q13" s="32">
        <v>1.2994000000000001</v>
      </c>
      <c r="R13" s="32">
        <v>0.71660000000000001</v>
      </c>
      <c r="S13" s="32">
        <v>0.64170000000000005</v>
      </c>
      <c r="T13" s="32">
        <v>0.13339999999999999</v>
      </c>
      <c r="U13" s="32">
        <v>0.25</v>
      </c>
      <c r="V13" s="32">
        <v>0.61929999999999996</v>
      </c>
      <c r="W13" s="32">
        <v>0.85250000000000004</v>
      </c>
      <c r="X13" s="32">
        <v>0.84689999999999999</v>
      </c>
      <c r="Y13" s="32">
        <v>1.1438999999999999</v>
      </c>
      <c r="Z13" s="32">
        <v>0.43480000000000002</v>
      </c>
      <c r="AA13" s="32">
        <v>0.64529999999999998</v>
      </c>
      <c r="AB13" s="32">
        <v>0.62749999999999995</v>
      </c>
      <c r="AC13" s="32">
        <v>1.0974999999999999</v>
      </c>
      <c r="AD13" s="32">
        <v>1.2658</v>
      </c>
      <c r="AE13" s="32">
        <v>1.4694</v>
      </c>
      <c r="AF13" s="32">
        <v>1.0944</v>
      </c>
      <c r="AG13" s="32">
        <v>1.1133999999999999</v>
      </c>
      <c r="AH13" s="32">
        <v>0.69089999999999996</v>
      </c>
      <c r="AI13" s="32">
        <v>1.5468999999999999</v>
      </c>
      <c r="AJ13" s="32">
        <v>1.2358</v>
      </c>
      <c r="AK13" s="32">
        <v>0.91349999999999998</v>
      </c>
      <c r="AL13" s="32">
        <v>2.1955</v>
      </c>
      <c r="AM13" s="32">
        <v>1.1051</v>
      </c>
      <c r="AN13" s="32">
        <v>1.3051999999999999</v>
      </c>
      <c r="AO13" s="32">
        <v>1.2174</v>
      </c>
      <c r="AP13" s="32">
        <v>0.85870000000000002</v>
      </c>
      <c r="AQ13" s="32">
        <v>0.85040000000000004</v>
      </c>
      <c r="AR13" s="32">
        <v>2.1183999999999998</v>
      </c>
      <c r="AS13" s="32">
        <v>1.0971</v>
      </c>
      <c r="AT13" s="32">
        <v>2.1105</v>
      </c>
      <c r="AU13" s="32">
        <v>1.7702</v>
      </c>
      <c r="AV13" s="32">
        <v>1.3136000000000001</v>
      </c>
      <c r="AW13" s="32">
        <v>1.3044</v>
      </c>
      <c r="AX13" s="32">
        <v>0.68110000000000004</v>
      </c>
      <c r="AY13" s="32">
        <v>0.88</v>
      </c>
      <c r="AZ13" s="32">
        <v>0.84389999999999998</v>
      </c>
      <c r="BA13" s="32">
        <v>0.55589999999999995</v>
      </c>
      <c r="BB13" s="32">
        <v>0.71619999999999995</v>
      </c>
      <c r="BC13" s="32">
        <v>1.2599</v>
      </c>
      <c r="BD13" s="32">
        <v>1.1518999999999999</v>
      </c>
      <c r="BE13" s="32">
        <v>1.0833999999999999</v>
      </c>
      <c r="BF13" s="32">
        <v>0.46160000000000001</v>
      </c>
      <c r="BG13" s="32">
        <v>0.2596</v>
      </c>
      <c r="BH13" s="32">
        <v>1.0474000000000001</v>
      </c>
      <c r="BI13" s="32">
        <v>0.54949999999999999</v>
      </c>
      <c r="BJ13" s="32">
        <v>1.411</v>
      </c>
      <c r="BK13" s="32">
        <v>0.93459999999999999</v>
      </c>
      <c r="BL13" s="32"/>
      <c r="BM13" s="32"/>
      <c r="BN13" s="32"/>
      <c r="BO13" s="32"/>
      <c r="BP13" s="32"/>
      <c r="BQ13" s="32"/>
      <c r="BR13" s="32"/>
      <c r="BS13" s="32"/>
      <c r="BT13" s="32"/>
      <c r="BU13" s="32"/>
      <c r="BV13" s="32"/>
      <c r="BW13" s="32"/>
      <c r="BX13" s="32"/>
      <c r="BY13" s="32"/>
      <c r="BZ13" s="32"/>
      <c r="CA13" s="32"/>
      <c r="CB13" s="32"/>
      <c r="CC13" s="32"/>
      <c r="CD13" s="32"/>
      <c r="CE13" s="32"/>
      <c r="CF13" s="32"/>
    </row>
    <row r="14" spans="2:84">
      <c r="B14" s="28">
        <f t="shared" si="5"/>
        <v>488</v>
      </c>
      <c r="C14" s="34">
        <v>42682</v>
      </c>
      <c r="D14" s="32">
        <v>0.96970000000000001</v>
      </c>
      <c r="E14" s="32">
        <v>0.65400000000000003</v>
      </c>
      <c r="F14" s="32">
        <v>1.5062</v>
      </c>
      <c r="G14" s="32">
        <v>1.3024</v>
      </c>
      <c r="H14" s="32">
        <v>1.2716000000000001</v>
      </c>
      <c r="I14" s="32">
        <v>0.90749999999999997</v>
      </c>
      <c r="J14" s="32">
        <v>0.70940000000000003</v>
      </c>
      <c r="K14" s="32">
        <v>0.873</v>
      </c>
      <c r="L14" s="32">
        <v>1.1389</v>
      </c>
      <c r="M14" s="32">
        <v>0.94030000000000002</v>
      </c>
      <c r="N14" s="32">
        <v>1.3146</v>
      </c>
      <c r="O14" s="32">
        <v>1.3808</v>
      </c>
      <c r="P14" s="32">
        <v>1.3140000000000001</v>
      </c>
      <c r="Q14" s="32">
        <v>1.2625</v>
      </c>
      <c r="R14" s="32">
        <v>0.30919999999999997</v>
      </c>
      <c r="S14" s="32">
        <v>0.61229999999999996</v>
      </c>
      <c r="T14" s="32">
        <v>-0.12230000000000001</v>
      </c>
      <c r="U14" s="32">
        <v>0.25259999999999999</v>
      </c>
      <c r="V14" s="32">
        <v>0.48759999999999998</v>
      </c>
      <c r="W14" s="32">
        <v>0.89449999999999996</v>
      </c>
      <c r="X14" s="32">
        <v>0.7873</v>
      </c>
      <c r="Y14" s="32">
        <v>1.1484000000000001</v>
      </c>
      <c r="Z14" s="32">
        <v>0.61960000000000004</v>
      </c>
      <c r="AA14" s="32">
        <v>0.66739999999999999</v>
      </c>
      <c r="AB14" s="32">
        <v>0.55259999999999998</v>
      </c>
      <c r="AC14" s="32">
        <v>1.1096999999999999</v>
      </c>
      <c r="AD14" s="32">
        <v>1.4956</v>
      </c>
      <c r="AE14" s="32">
        <v>1.4651000000000001</v>
      </c>
      <c r="AF14" s="32">
        <v>0.65720000000000001</v>
      </c>
      <c r="AG14" s="32">
        <v>1.0894999999999999</v>
      </c>
      <c r="AH14" s="32">
        <v>0.37969999999999998</v>
      </c>
      <c r="AI14" s="32">
        <v>1.5550999999999999</v>
      </c>
      <c r="AJ14" s="32">
        <v>0.86170000000000002</v>
      </c>
      <c r="AK14" s="32">
        <v>0.88280000000000003</v>
      </c>
      <c r="AL14" s="32">
        <v>1.3309</v>
      </c>
      <c r="AM14" s="32">
        <v>1.0058</v>
      </c>
      <c r="AN14" s="32">
        <v>1.4182999999999999</v>
      </c>
      <c r="AO14" s="32">
        <v>1.2124999999999999</v>
      </c>
      <c r="AP14" s="32">
        <v>0.40949999999999998</v>
      </c>
      <c r="AQ14" s="32">
        <v>0.81420000000000003</v>
      </c>
      <c r="AR14" s="32">
        <v>1.212</v>
      </c>
      <c r="AS14" s="32">
        <v>1.0124</v>
      </c>
      <c r="AT14" s="32">
        <v>2.6919</v>
      </c>
      <c r="AU14" s="32">
        <v>1.788</v>
      </c>
      <c r="AV14" s="32">
        <v>1.4713000000000001</v>
      </c>
      <c r="AW14" s="32">
        <v>1.3027</v>
      </c>
      <c r="AX14" s="32">
        <v>0.42920000000000003</v>
      </c>
      <c r="AY14" s="32">
        <v>0.87980000000000003</v>
      </c>
      <c r="AZ14" s="32">
        <v>0.33689999999999998</v>
      </c>
      <c r="BA14" s="32">
        <v>0.48799999999999999</v>
      </c>
      <c r="BB14" s="32">
        <v>0.54759999999999998</v>
      </c>
      <c r="BC14" s="32">
        <v>1.2768999999999999</v>
      </c>
      <c r="BD14" s="32">
        <v>1.1854</v>
      </c>
      <c r="BE14" s="32">
        <v>1.0849</v>
      </c>
      <c r="BF14" s="32">
        <v>0.43459999999999999</v>
      </c>
      <c r="BG14" s="32">
        <v>0.24410000000000001</v>
      </c>
      <c r="BH14" s="32">
        <v>1.4154</v>
      </c>
      <c r="BI14" s="32">
        <v>0.55589999999999995</v>
      </c>
      <c r="BJ14" s="32">
        <v>2.2280000000000002</v>
      </c>
      <c r="BK14" s="32">
        <v>0.95140000000000002</v>
      </c>
      <c r="BL14" s="32"/>
      <c r="BM14" s="32"/>
      <c r="BN14" s="32"/>
      <c r="BO14" s="32"/>
      <c r="BP14" s="32"/>
      <c r="BQ14" s="32"/>
      <c r="BR14" s="32"/>
      <c r="BS14" s="32"/>
      <c r="BT14" s="32"/>
      <c r="BU14" s="32"/>
      <c r="BV14" s="32"/>
      <c r="BW14" s="32"/>
      <c r="BX14" s="32"/>
      <c r="BY14" s="32"/>
      <c r="BZ14" s="32"/>
      <c r="CA14" s="32"/>
      <c r="CB14" s="32"/>
      <c r="CC14" s="32"/>
      <c r="CD14" s="32"/>
      <c r="CE14" s="32"/>
      <c r="CF14" s="32"/>
    </row>
    <row r="15" spans="2:84">
      <c r="B15" s="28">
        <f t="shared" si="5"/>
        <v>487</v>
      </c>
      <c r="C15" s="34">
        <v>42681</v>
      </c>
      <c r="D15" s="32">
        <v>0.98460000000000003</v>
      </c>
      <c r="E15" s="32">
        <v>0.65490000000000004</v>
      </c>
      <c r="F15" s="32">
        <v>1.5062</v>
      </c>
      <c r="G15" s="32">
        <v>1.3028</v>
      </c>
      <c r="H15" s="32">
        <v>1.3129</v>
      </c>
      <c r="I15" s="32">
        <v>0.90880000000000005</v>
      </c>
      <c r="J15" s="32">
        <v>0.66620000000000001</v>
      </c>
      <c r="K15" s="32">
        <v>0.87180000000000002</v>
      </c>
      <c r="L15" s="32">
        <v>1.0692999999999999</v>
      </c>
      <c r="M15" s="32">
        <v>0.93830000000000002</v>
      </c>
      <c r="N15" s="32">
        <v>1.4027000000000001</v>
      </c>
      <c r="O15" s="32">
        <v>1.3837999999999999</v>
      </c>
      <c r="P15" s="32">
        <v>1.2417</v>
      </c>
      <c r="Q15" s="32">
        <v>1.26</v>
      </c>
      <c r="R15" s="32">
        <v>0.28389999999999999</v>
      </c>
      <c r="S15" s="32">
        <v>0.61240000000000006</v>
      </c>
      <c r="T15" s="32">
        <v>-0.14069999999999999</v>
      </c>
      <c r="U15" s="32">
        <v>0.252</v>
      </c>
      <c r="V15" s="32">
        <v>0.46689999999999998</v>
      </c>
      <c r="W15" s="32">
        <v>0.89370000000000005</v>
      </c>
      <c r="X15" s="32">
        <v>0.79900000000000004</v>
      </c>
      <c r="Y15" s="32">
        <v>1.1475</v>
      </c>
      <c r="Z15" s="32">
        <v>0.62209999999999999</v>
      </c>
      <c r="AA15" s="32">
        <v>0.66759999999999997</v>
      </c>
      <c r="AB15" s="32">
        <v>0.52869999999999995</v>
      </c>
      <c r="AC15" s="32">
        <v>1.1099000000000001</v>
      </c>
      <c r="AD15" s="32">
        <v>1.637</v>
      </c>
      <c r="AE15" s="32">
        <v>1.4608000000000001</v>
      </c>
      <c r="AF15" s="32">
        <v>0.63</v>
      </c>
      <c r="AG15" s="32">
        <v>1.0902000000000001</v>
      </c>
      <c r="AH15" s="32">
        <v>0.39350000000000002</v>
      </c>
      <c r="AI15" s="32">
        <v>1.5549999999999999</v>
      </c>
      <c r="AJ15" s="32">
        <v>0.90329999999999999</v>
      </c>
      <c r="AK15" s="32">
        <v>0.88449999999999995</v>
      </c>
      <c r="AL15" s="32">
        <v>1.3378000000000001</v>
      </c>
      <c r="AM15" s="32">
        <v>1.0061</v>
      </c>
      <c r="AN15" s="32">
        <v>1.4235</v>
      </c>
      <c r="AO15" s="32">
        <v>1.2129000000000001</v>
      </c>
      <c r="AP15" s="32">
        <v>0.3805</v>
      </c>
      <c r="AQ15" s="32">
        <v>0.81359999999999999</v>
      </c>
      <c r="AR15" s="32">
        <v>1.2193000000000001</v>
      </c>
      <c r="AS15" s="32">
        <v>1.0127999999999999</v>
      </c>
      <c r="AT15" s="32">
        <v>2.6507999999999998</v>
      </c>
      <c r="AU15" s="32">
        <v>1.7861</v>
      </c>
      <c r="AV15" s="32">
        <v>1.5068999999999999</v>
      </c>
      <c r="AW15" s="32">
        <v>1.3039000000000001</v>
      </c>
      <c r="AX15" s="32">
        <v>0.39910000000000001</v>
      </c>
      <c r="AY15" s="32">
        <v>0.879</v>
      </c>
      <c r="AZ15" s="32">
        <v>0.26729999999999998</v>
      </c>
      <c r="BA15" s="32">
        <v>0.4899</v>
      </c>
      <c r="BB15" s="32">
        <v>0.57140000000000002</v>
      </c>
      <c r="BC15" s="32">
        <v>1.2787999999999999</v>
      </c>
      <c r="BD15" s="32">
        <v>1.24</v>
      </c>
      <c r="BE15" s="32">
        <v>1.0864</v>
      </c>
      <c r="BF15" s="32">
        <v>0.42459999999999998</v>
      </c>
      <c r="BG15" s="32">
        <v>0.24410000000000001</v>
      </c>
      <c r="BH15" s="32">
        <v>1.4245000000000001</v>
      </c>
      <c r="BI15" s="32">
        <v>0.55579999999999996</v>
      </c>
      <c r="BJ15" s="32">
        <v>2.2334000000000001</v>
      </c>
      <c r="BK15" s="32">
        <v>0.95130000000000003</v>
      </c>
      <c r="BL15" s="32"/>
      <c r="BM15" s="32"/>
      <c r="BN15" s="32"/>
      <c r="BO15" s="32"/>
      <c r="BP15" s="32"/>
      <c r="BQ15" s="32"/>
      <c r="BR15" s="32"/>
      <c r="BS15" s="32"/>
      <c r="BT15" s="32"/>
      <c r="BU15" s="32"/>
      <c r="BV15" s="32"/>
      <c r="BW15" s="32"/>
      <c r="BX15" s="32"/>
      <c r="BY15" s="32"/>
      <c r="BZ15" s="32"/>
      <c r="CA15" s="32"/>
      <c r="CB15" s="32"/>
      <c r="CC15" s="32"/>
      <c r="CD15" s="32"/>
      <c r="CE15" s="32"/>
      <c r="CF15" s="32"/>
    </row>
    <row r="16" spans="2:84">
      <c r="B16" s="28">
        <f t="shared" si="5"/>
        <v>486</v>
      </c>
      <c r="C16" s="34">
        <v>42678</v>
      </c>
      <c r="D16" s="32">
        <v>1.2484999999999999</v>
      </c>
      <c r="E16" s="32">
        <v>0.57950000000000002</v>
      </c>
      <c r="F16" s="32">
        <v>1.5944</v>
      </c>
      <c r="G16" s="32">
        <v>1.3045</v>
      </c>
      <c r="H16" s="32">
        <v>0.8085</v>
      </c>
      <c r="I16" s="32">
        <v>0.83620000000000005</v>
      </c>
      <c r="J16" s="32">
        <v>0.64580000000000004</v>
      </c>
      <c r="K16" s="32">
        <v>0.88619999999999999</v>
      </c>
      <c r="L16" s="32">
        <v>1.2988</v>
      </c>
      <c r="M16" s="32">
        <v>0.95830000000000004</v>
      </c>
      <c r="N16" s="32">
        <v>1.6904999999999999</v>
      </c>
      <c r="O16" s="32">
        <v>1.3531</v>
      </c>
      <c r="P16" s="32">
        <v>1.7524999999999999</v>
      </c>
      <c r="Q16" s="32">
        <v>1.2901</v>
      </c>
      <c r="R16" s="32">
        <v>0.67900000000000005</v>
      </c>
      <c r="S16" s="32">
        <v>0.63139999999999996</v>
      </c>
      <c r="T16" s="32">
        <v>5.74E-2</v>
      </c>
      <c r="U16" s="32">
        <v>0.27539999999999998</v>
      </c>
      <c r="V16" s="32">
        <v>0.50029999999999997</v>
      </c>
      <c r="W16" s="32">
        <v>0.87749999999999995</v>
      </c>
      <c r="X16" s="32">
        <v>0.79810000000000003</v>
      </c>
      <c r="Y16" s="32">
        <v>1.1628000000000001</v>
      </c>
      <c r="Z16" s="32">
        <v>0.87350000000000005</v>
      </c>
      <c r="AA16" s="32">
        <v>0.67769999999999997</v>
      </c>
      <c r="AB16" s="32">
        <v>0.45100000000000001</v>
      </c>
      <c r="AC16" s="32">
        <v>1.1251</v>
      </c>
      <c r="AD16" s="32">
        <v>2.2946</v>
      </c>
      <c r="AE16" s="32">
        <v>1.4681</v>
      </c>
      <c r="AF16" s="32">
        <v>0.47239999999999999</v>
      </c>
      <c r="AG16" s="32">
        <v>1.0819000000000001</v>
      </c>
      <c r="AH16" s="32">
        <v>0.27479999999999999</v>
      </c>
      <c r="AI16" s="32">
        <v>1.5154000000000001</v>
      </c>
      <c r="AJ16" s="32">
        <v>0.7581</v>
      </c>
      <c r="AK16" s="32">
        <v>0.85409999999999997</v>
      </c>
      <c r="AL16" s="32">
        <v>1.7111000000000001</v>
      </c>
      <c r="AM16" s="32">
        <v>0.95489999999999997</v>
      </c>
      <c r="AN16" s="32">
        <v>1.113</v>
      </c>
      <c r="AO16" s="32">
        <v>1.2036</v>
      </c>
      <c r="AP16" s="32">
        <v>0.2162</v>
      </c>
      <c r="AQ16" s="32">
        <v>0.8367</v>
      </c>
      <c r="AR16" s="32">
        <v>0.95860000000000001</v>
      </c>
      <c r="AS16" s="32">
        <v>0.98340000000000005</v>
      </c>
      <c r="AT16" s="32">
        <v>2.5545</v>
      </c>
      <c r="AU16" s="32">
        <v>1.7445999999999999</v>
      </c>
      <c r="AV16" s="32">
        <v>1.4371</v>
      </c>
      <c r="AW16" s="32">
        <v>1.2957000000000001</v>
      </c>
      <c r="AX16" s="32">
        <v>0.21629999999999999</v>
      </c>
      <c r="AY16" s="32">
        <v>0.88749999999999996</v>
      </c>
      <c r="AZ16" s="32">
        <v>0.2747</v>
      </c>
      <c r="BA16" s="32">
        <v>0.49619999999999997</v>
      </c>
      <c r="BB16" s="32">
        <v>1.655</v>
      </c>
      <c r="BC16" s="32">
        <v>1.3132999999999999</v>
      </c>
      <c r="BD16" s="32">
        <v>1.2866</v>
      </c>
      <c r="BE16" s="32">
        <v>1.0831</v>
      </c>
      <c r="BF16" s="32">
        <v>0.57830000000000004</v>
      </c>
      <c r="BG16" s="32">
        <v>0.25040000000000001</v>
      </c>
      <c r="BH16" s="32">
        <v>1.5925</v>
      </c>
      <c r="BI16" s="32">
        <v>0.54200000000000004</v>
      </c>
      <c r="BJ16" s="32">
        <v>2.8744000000000001</v>
      </c>
      <c r="BK16" s="32">
        <v>0.95960000000000001</v>
      </c>
      <c r="BL16" s="32"/>
      <c r="BM16" s="32"/>
      <c r="BN16" s="32"/>
      <c r="BO16" s="32"/>
      <c r="BP16" s="32"/>
      <c r="BQ16" s="32"/>
      <c r="BR16" s="32"/>
      <c r="BS16" s="32"/>
      <c r="BT16" s="32"/>
      <c r="BU16" s="32"/>
      <c r="BV16" s="32"/>
      <c r="BW16" s="32"/>
      <c r="BX16" s="32"/>
      <c r="BY16" s="32"/>
      <c r="BZ16" s="32"/>
      <c r="CA16" s="32"/>
      <c r="CB16" s="32"/>
      <c r="CC16" s="32"/>
      <c r="CD16" s="32"/>
      <c r="CE16" s="32"/>
      <c r="CF16" s="32"/>
    </row>
    <row r="17" spans="2:84">
      <c r="B17" s="28">
        <f t="shared" si="5"/>
        <v>485</v>
      </c>
      <c r="C17" s="34">
        <v>42677</v>
      </c>
      <c r="D17" s="32">
        <v>1.3729</v>
      </c>
      <c r="E17" s="32">
        <v>0.57089999999999996</v>
      </c>
      <c r="F17" s="32">
        <v>1.4823</v>
      </c>
      <c r="G17" s="32">
        <v>1.2856000000000001</v>
      </c>
      <c r="H17" s="32">
        <v>0.63980000000000004</v>
      </c>
      <c r="I17" s="32">
        <v>0.84760000000000002</v>
      </c>
      <c r="J17" s="32">
        <v>0.60829999999999995</v>
      </c>
      <c r="K17" s="32">
        <v>0.8891</v>
      </c>
      <c r="L17" s="32">
        <v>1.4753000000000001</v>
      </c>
      <c r="M17" s="32">
        <v>0.95599999999999996</v>
      </c>
      <c r="N17" s="32">
        <v>1.6937</v>
      </c>
      <c r="O17" s="32">
        <v>1.3292999999999999</v>
      </c>
      <c r="P17" s="32">
        <v>1.6140000000000001</v>
      </c>
      <c r="Q17" s="32">
        <v>1.2798</v>
      </c>
      <c r="R17" s="32">
        <v>1.0484</v>
      </c>
      <c r="S17" s="32">
        <v>0.62350000000000005</v>
      </c>
      <c r="T17" s="32">
        <v>4.2000000000000003E-2</v>
      </c>
      <c r="U17" s="32">
        <v>0.27060000000000001</v>
      </c>
      <c r="V17" s="32">
        <v>0.6149</v>
      </c>
      <c r="W17" s="32">
        <v>0.85970000000000002</v>
      </c>
      <c r="X17" s="32">
        <v>0.89419999999999999</v>
      </c>
      <c r="Y17" s="32">
        <v>1.1614</v>
      </c>
      <c r="Z17" s="32">
        <v>1.0276000000000001</v>
      </c>
      <c r="AA17" s="32">
        <v>0.67530000000000001</v>
      </c>
      <c r="AB17" s="32">
        <v>0.63929999999999998</v>
      </c>
      <c r="AC17" s="32">
        <v>1.1185</v>
      </c>
      <c r="AD17" s="32">
        <v>2.2675999999999998</v>
      </c>
      <c r="AE17" s="32">
        <v>1.4564999999999999</v>
      </c>
      <c r="AF17" s="32">
        <v>0.47489999999999999</v>
      </c>
      <c r="AG17" s="32">
        <v>1.0773999999999999</v>
      </c>
      <c r="AH17" s="32">
        <v>0.2331</v>
      </c>
      <c r="AI17" s="32">
        <v>1.4554</v>
      </c>
      <c r="AJ17" s="32">
        <v>1.0650999999999999</v>
      </c>
      <c r="AK17" s="32">
        <v>0.82699999999999996</v>
      </c>
      <c r="AL17" s="32">
        <v>2.0527000000000002</v>
      </c>
      <c r="AM17" s="32">
        <v>0.94369999999999998</v>
      </c>
      <c r="AN17" s="32">
        <v>1.0166999999999999</v>
      </c>
      <c r="AO17" s="32">
        <v>1.1927000000000001</v>
      </c>
      <c r="AP17" s="32">
        <v>0.25490000000000002</v>
      </c>
      <c r="AQ17" s="32">
        <v>0.80959999999999999</v>
      </c>
      <c r="AR17" s="32">
        <v>0.95740000000000003</v>
      </c>
      <c r="AS17" s="32">
        <v>0.97750000000000004</v>
      </c>
      <c r="AT17" s="32">
        <v>2.7395999999999998</v>
      </c>
      <c r="AU17" s="32">
        <v>1.7331000000000001</v>
      </c>
      <c r="AV17" s="32">
        <v>1.3935</v>
      </c>
      <c r="AW17" s="32">
        <v>1.3081</v>
      </c>
      <c r="AX17" s="32">
        <v>0.24959999999999999</v>
      </c>
      <c r="AY17" s="32">
        <v>0.89129999999999998</v>
      </c>
      <c r="AZ17" s="32">
        <v>0.24890000000000001</v>
      </c>
      <c r="BA17" s="32">
        <v>0.49199999999999999</v>
      </c>
      <c r="BB17" s="32">
        <v>1.4782</v>
      </c>
      <c r="BC17" s="32">
        <v>1.2977000000000001</v>
      </c>
      <c r="BD17" s="32">
        <v>1.2104999999999999</v>
      </c>
      <c r="BE17" s="32">
        <v>1.0759000000000001</v>
      </c>
      <c r="BF17" s="32">
        <v>0.41189999999999999</v>
      </c>
      <c r="BG17" s="32">
        <v>0.25740000000000002</v>
      </c>
      <c r="BH17" s="32">
        <v>1.5649999999999999</v>
      </c>
      <c r="BI17" s="32">
        <v>0.54359999999999997</v>
      </c>
      <c r="BJ17" s="32">
        <v>2.3330000000000002</v>
      </c>
      <c r="BK17" s="32">
        <v>0.94930000000000003</v>
      </c>
      <c r="BL17" s="32"/>
      <c r="BM17" s="32"/>
      <c r="BN17" s="32"/>
      <c r="BO17" s="32"/>
      <c r="BP17" s="32"/>
      <c r="BQ17" s="32"/>
      <c r="BR17" s="32"/>
      <c r="BS17" s="32"/>
      <c r="BT17" s="32"/>
      <c r="BU17" s="32"/>
      <c r="BV17" s="32"/>
      <c r="BW17" s="32"/>
      <c r="BX17" s="32"/>
      <c r="BY17" s="32"/>
      <c r="BZ17" s="32"/>
      <c r="CA17" s="32"/>
      <c r="CB17" s="32"/>
      <c r="CC17" s="32"/>
      <c r="CD17" s="32"/>
      <c r="CE17" s="32"/>
      <c r="CF17" s="32"/>
    </row>
    <row r="18" spans="2:84">
      <c r="B18" s="28">
        <f t="shared" si="5"/>
        <v>484</v>
      </c>
      <c r="C18" s="34">
        <v>42676</v>
      </c>
      <c r="D18" s="32">
        <v>1.0376000000000001</v>
      </c>
      <c r="E18" s="32">
        <v>0.54969999999999997</v>
      </c>
      <c r="F18" s="32">
        <v>1.1600999999999999</v>
      </c>
      <c r="G18" s="32">
        <v>1.2759</v>
      </c>
      <c r="H18" s="32">
        <v>-2.3800000000000002E-2</v>
      </c>
      <c r="I18" s="32">
        <v>0.8</v>
      </c>
      <c r="J18" s="32">
        <v>0.7319</v>
      </c>
      <c r="K18" s="32">
        <v>0.89400000000000002</v>
      </c>
      <c r="L18" s="32">
        <v>0.98970000000000002</v>
      </c>
      <c r="M18" s="32">
        <v>0.9476</v>
      </c>
      <c r="N18" s="32">
        <v>1.7060999999999999</v>
      </c>
      <c r="O18" s="32">
        <v>1.3444</v>
      </c>
      <c r="P18" s="32">
        <v>2.1726000000000001</v>
      </c>
      <c r="Q18" s="32">
        <v>1.2757000000000001</v>
      </c>
      <c r="R18" s="32">
        <v>0.79469999999999996</v>
      </c>
      <c r="S18" s="32">
        <v>0.62609999999999999</v>
      </c>
      <c r="T18" s="32">
        <v>2.3E-2</v>
      </c>
      <c r="U18" s="32">
        <v>0.28670000000000001</v>
      </c>
      <c r="V18" s="32">
        <v>0.49809999999999999</v>
      </c>
      <c r="W18" s="32">
        <v>0.88600000000000001</v>
      </c>
      <c r="X18" s="32">
        <v>1.1105</v>
      </c>
      <c r="Y18" s="32">
        <v>1.2023999999999999</v>
      </c>
      <c r="Z18" s="32">
        <v>0.86539999999999995</v>
      </c>
      <c r="AA18" s="32">
        <v>0.67949999999999999</v>
      </c>
      <c r="AB18" s="32">
        <v>1.0327</v>
      </c>
      <c r="AC18" s="32">
        <v>1.1303000000000001</v>
      </c>
      <c r="AD18" s="32">
        <v>1.9135</v>
      </c>
      <c r="AE18" s="32">
        <v>1.4044000000000001</v>
      </c>
      <c r="AF18" s="32">
        <v>0.56640000000000001</v>
      </c>
      <c r="AG18" s="32">
        <v>1.0772999999999999</v>
      </c>
      <c r="AH18" s="32">
        <v>0.1706</v>
      </c>
      <c r="AI18" s="32">
        <v>1.4996</v>
      </c>
      <c r="AJ18" s="32">
        <v>1.0605</v>
      </c>
      <c r="AK18" s="32">
        <v>0.84599999999999997</v>
      </c>
      <c r="AL18" s="32">
        <v>2.0019999999999998</v>
      </c>
      <c r="AM18" s="32">
        <v>0.93469999999999998</v>
      </c>
      <c r="AN18" s="32">
        <v>1.0116000000000001</v>
      </c>
      <c r="AO18" s="32">
        <v>1.1949000000000001</v>
      </c>
      <c r="AP18" s="32">
        <v>0.36799999999999999</v>
      </c>
      <c r="AQ18" s="32">
        <v>0.84109999999999996</v>
      </c>
      <c r="AR18" s="32">
        <v>0.61799999999999999</v>
      </c>
      <c r="AS18" s="32">
        <v>0.97340000000000004</v>
      </c>
      <c r="AT18" s="32">
        <v>2.6726999999999999</v>
      </c>
      <c r="AU18" s="32">
        <v>1.7431000000000001</v>
      </c>
      <c r="AV18" s="32">
        <v>1.5257000000000001</v>
      </c>
      <c r="AW18" s="32">
        <v>1.3076000000000001</v>
      </c>
      <c r="AX18" s="32">
        <v>0.4289</v>
      </c>
      <c r="AY18" s="32">
        <v>0.89859999999999995</v>
      </c>
      <c r="AZ18" s="32">
        <v>-6.3399999999999998E-2</v>
      </c>
      <c r="BA18" s="32">
        <v>0.46860000000000002</v>
      </c>
      <c r="BB18" s="32">
        <v>1.97</v>
      </c>
      <c r="BC18" s="32">
        <v>1.3124</v>
      </c>
      <c r="BD18" s="32">
        <v>1.0462</v>
      </c>
      <c r="BE18" s="32">
        <v>1.0697000000000001</v>
      </c>
      <c r="BF18" s="32">
        <v>0.1187</v>
      </c>
      <c r="BG18" s="32">
        <v>0.254</v>
      </c>
      <c r="BH18" s="32">
        <v>1.613</v>
      </c>
      <c r="BI18" s="32">
        <v>0.54120000000000001</v>
      </c>
      <c r="BJ18" s="32">
        <v>2.996</v>
      </c>
      <c r="BK18" s="32">
        <v>0.91439999999999999</v>
      </c>
      <c r="BL18" s="32"/>
      <c r="BM18" s="32"/>
      <c r="BN18" s="32"/>
      <c r="BO18" s="32"/>
      <c r="BP18" s="32"/>
      <c r="BQ18" s="32"/>
      <c r="BR18" s="32"/>
      <c r="BS18" s="32"/>
      <c r="BT18" s="32"/>
      <c r="BU18" s="32"/>
      <c r="BV18" s="32"/>
      <c r="BW18" s="32"/>
      <c r="BX18" s="32"/>
      <c r="BY18" s="32"/>
      <c r="BZ18" s="32"/>
      <c r="CA18" s="32"/>
      <c r="CB18" s="32"/>
      <c r="CC18" s="32"/>
      <c r="CD18" s="32"/>
      <c r="CE18" s="32"/>
      <c r="CF18" s="32"/>
    </row>
    <row r="19" spans="2:84">
      <c r="B19" s="28">
        <f t="shared" si="5"/>
        <v>483</v>
      </c>
      <c r="C19" s="34">
        <v>42675</v>
      </c>
      <c r="D19" s="32">
        <v>1.1061000000000001</v>
      </c>
      <c r="E19" s="32">
        <v>0.55059999999999998</v>
      </c>
      <c r="F19" s="32">
        <v>1.4080999999999999</v>
      </c>
      <c r="G19" s="32">
        <v>1.2685</v>
      </c>
      <c r="H19" s="32">
        <v>-0.93379999999999996</v>
      </c>
      <c r="I19" s="32">
        <v>0.79239999999999999</v>
      </c>
      <c r="J19" s="32">
        <v>0.75780000000000003</v>
      </c>
      <c r="K19" s="32">
        <v>0.90010000000000001</v>
      </c>
      <c r="L19" s="32">
        <v>0.37380000000000002</v>
      </c>
      <c r="M19" s="32">
        <v>0.92969999999999997</v>
      </c>
      <c r="N19" s="32">
        <v>2.0575999999999999</v>
      </c>
      <c r="O19" s="32">
        <v>1.3601000000000001</v>
      </c>
      <c r="P19" s="32">
        <v>2.8347000000000002</v>
      </c>
      <c r="Q19" s="32">
        <v>1.2827</v>
      </c>
      <c r="R19" s="32">
        <v>0.67600000000000005</v>
      </c>
      <c r="S19" s="32">
        <v>0.61699999999999999</v>
      </c>
      <c r="T19" s="32">
        <v>-0.1128</v>
      </c>
      <c r="U19" s="32">
        <v>0.2863</v>
      </c>
      <c r="V19" s="32">
        <v>0.66649999999999998</v>
      </c>
      <c r="W19" s="32">
        <v>0.90869999999999995</v>
      </c>
      <c r="X19" s="32">
        <v>1.9641</v>
      </c>
      <c r="Y19" s="32">
        <v>1.2578</v>
      </c>
      <c r="Z19" s="32">
        <v>0.377</v>
      </c>
      <c r="AA19" s="32">
        <v>0.66400000000000003</v>
      </c>
      <c r="AB19" s="32">
        <v>1.5785</v>
      </c>
      <c r="AC19" s="32">
        <v>1.1371</v>
      </c>
      <c r="AD19" s="32">
        <v>1.4547000000000001</v>
      </c>
      <c r="AE19" s="32">
        <v>1.3435999999999999</v>
      </c>
      <c r="AF19" s="32">
        <v>0.49990000000000001</v>
      </c>
      <c r="AG19" s="32">
        <v>1.0712999999999999</v>
      </c>
      <c r="AH19" s="32">
        <v>-0.24540000000000001</v>
      </c>
      <c r="AI19" s="32">
        <v>1.4651000000000001</v>
      </c>
      <c r="AJ19" s="32">
        <v>1.5388999999999999</v>
      </c>
      <c r="AK19" s="32">
        <v>0.85950000000000004</v>
      </c>
      <c r="AL19" s="32">
        <v>2.3355000000000001</v>
      </c>
      <c r="AM19" s="32">
        <v>0.93200000000000005</v>
      </c>
      <c r="AN19" s="32">
        <v>1.0138</v>
      </c>
      <c r="AO19" s="32">
        <v>1.1944999999999999</v>
      </c>
      <c r="AP19" s="32">
        <v>0.85240000000000005</v>
      </c>
      <c r="AQ19" s="32">
        <v>0.85619999999999996</v>
      </c>
      <c r="AR19" s="32">
        <v>1.2092000000000001</v>
      </c>
      <c r="AS19" s="32">
        <v>0.99239999999999995</v>
      </c>
      <c r="AT19" s="32">
        <v>1.9894000000000001</v>
      </c>
      <c r="AU19" s="32">
        <v>1.7102999999999999</v>
      </c>
      <c r="AV19" s="32">
        <v>1.6244000000000001</v>
      </c>
      <c r="AW19" s="32">
        <v>1.3058000000000001</v>
      </c>
      <c r="AX19" s="32">
        <v>0.49569999999999997</v>
      </c>
      <c r="AY19" s="32">
        <v>0.90400000000000003</v>
      </c>
      <c r="AZ19" s="32">
        <v>0.35399999999999998</v>
      </c>
      <c r="BA19" s="32">
        <v>0.49580000000000002</v>
      </c>
      <c r="BB19" s="32">
        <v>1.6982999999999999</v>
      </c>
      <c r="BC19" s="32">
        <v>1.2927999999999999</v>
      </c>
      <c r="BD19" s="32">
        <v>0.60740000000000005</v>
      </c>
      <c r="BE19" s="32">
        <v>1.0631999999999999</v>
      </c>
      <c r="BF19" s="32">
        <v>-0.13239999999999999</v>
      </c>
      <c r="BG19" s="32">
        <v>0.25069999999999998</v>
      </c>
      <c r="BH19" s="32">
        <v>2.4914999999999998</v>
      </c>
      <c r="BI19" s="32">
        <v>0.56479999999999997</v>
      </c>
      <c r="BJ19" s="32">
        <v>2.8344</v>
      </c>
      <c r="BK19" s="32">
        <v>0.88829999999999998</v>
      </c>
      <c r="BL19" s="32"/>
      <c r="BM19" s="32"/>
      <c r="BN19" s="32"/>
      <c r="BO19" s="32"/>
      <c r="BP19" s="32"/>
      <c r="BQ19" s="32"/>
      <c r="BR19" s="32"/>
      <c r="BS19" s="32"/>
      <c r="BT19" s="32"/>
      <c r="BU19" s="32"/>
      <c r="BV19" s="32"/>
      <c r="BW19" s="32"/>
      <c r="BX19" s="32"/>
      <c r="BY19" s="32"/>
      <c r="BZ19" s="32"/>
      <c r="CA19" s="32"/>
      <c r="CB19" s="32"/>
      <c r="CC19" s="32"/>
      <c r="CD19" s="32"/>
      <c r="CE19" s="32"/>
      <c r="CF19" s="32"/>
    </row>
    <row r="20" spans="2:84">
      <c r="B20" s="28">
        <f t="shared" si="5"/>
        <v>482</v>
      </c>
      <c r="C20" s="34">
        <v>42674</v>
      </c>
      <c r="D20" s="32">
        <v>1.1391</v>
      </c>
      <c r="E20" s="32">
        <v>0.55079999999999996</v>
      </c>
      <c r="F20" s="32">
        <v>1.5196000000000001</v>
      </c>
      <c r="G20" s="32">
        <v>1.2701</v>
      </c>
      <c r="H20" s="32">
        <v>-1.0954999999999999</v>
      </c>
      <c r="I20" s="32">
        <v>0.78949999999999998</v>
      </c>
      <c r="J20" s="32">
        <v>0.873</v>
      </c>
      <c r="K20" s="32">
        <v>0.90210000000000001</v>
      </c>
      <c r="L20" s="32">
        <v>0.42930000000000001</v>
      </c>
      <c r="M20" s="32">
        <v>0.93079999999999996</v>
      </c>
      <c r="N20" s="32">
        <v>1.9569000000000001</v>
      </c>
      <c r="O20" s="32">
        <v>1.3582000000000001</v>
      </c>
      <c r="P20" s="32">
        <v>3.0076999999999998</v>
      </c>
      <c r="Q20" s="32">
        <v>1.2856000000000001</v>
      </c>
      <c r="R20" s="32">
        <v>0.70799999999999996</v>
      </c>
      <c r="S20" s="32">
        <v>0.61739999999999995</v>
      </c>
      <c r="T20" s="32">
        <v>-0.13270000000000001</v>
      </c>
      <c r="U20" s="32">
        <v>0.28610000000000002</v>
      </c>
      <c r="V20" s="32">
        <v>0.68620000000000003</v>
      </c>
      <c r="W20" s="32">
        <v>0.90910000000000002</v>
      </c>
      <c r="X20" s="32">
        <v>1.9651000000000001</v>
      </c>
      <c r="Y20" s="32">
        <v>1.2548999999999999</v>
      </c>
      <c r="Z20" s="32">
        <v>0.39789999999999998</v>
      </c>
      <c r="AA20" s="32">
        <v>0.66479999999999995</v>
      </c>
      <c r="AB20" s="32">
        <v>1.5801000000000001</v>
      </c>
      <c r="AC20" s="32">
        <v>1.1336999999999999</v>
      </c>
      <c r="AD20" s="32">
        <v>1.4549000000000001</v>
      </c>
      <c r="AE20" s="32">
        <v>1.3435999999999999</v>
      </c>
      <c r="AF20" s="32">
        <v>0.50019999999999998</v>
      </c>
      <c r="AG20" s="32">
        <v>1.0704</v>
      </c>
      <c r="AH20" s="32">
        <v>-0.24529999999999999</v>
      </c>
      <c r="AI20" s="32">
        <v>1.4653</v>
      </c>
      <c r="AJ20" s="32">
        <v>1.5868</v>
      </c>
      <c r="AK20" s="32">
        <v>0.86</v>
      </c>
      <c r="AL20" s="32">
        <v>2.3607</v>
      </c>
      <c r="AM20" s="32">
        <v>0.93179999999999996</v>
      </c>
      <c r="AN20" s="32">
        <v>1.1221000000000001</v>
      </c>
      <c r="AO20" s="32">
        <v>1.1962999999999999</v>
      </c>
      <c r="AP20" s="32">
        <v>0.89100000000000001</v>
      </c>
      <c r="AQ20" s="32">
        <v>0.85640000000000005</v>
      </c>
      <c r="AR20" s="32">
        <v>1.1745000000000001</v>
      </c>
      <c r="AS20" s="32">
        <v>0.99129999999999996</v>
      </c>
      <c r="AT20" s="32">
        <v>1.9233</v>
      </c>
      <c r="AU20" s="32">
        <v>1.7088000000000001</v>
      </c>
      <c r="AV20" s="32">
        <v>1.6769000000000001</v>
      </c>
      <c r="AW20" s="32">
        <v>1.3067</v>
      </c>
      <c r="AX20" s="32">
        <v>0.47120000000000001</v>
      </c>
      <c r="AY20" s="32">
        <v>0.90359999999999996</v>
      </c>
      <c r="AZ20" s="32">
        <v>0.3548</v>
      </c>
      <c r="BA20" s="32">
        <v>0.49440000000000001</v>
      </c>
      <c r="BB20" s="32">
        <v>1.5283</v>
      </c>
      <c r="BC20" s="32">
        <v>1.2899</v>
      </c>
      <c r="BD20" s="32">
        <v>0.53649999999999998</v>
      </c>
      <c r="BE20" s="32">
        <v>1.0624</v>
      </c>
      <c r="BF20" s="32">
        <v>-0.13070000000000001</v>
      </c>
      <c r="BG20" s="32">
        <v>0.25040000000000001</v>
      </c>
      <c r="BH20" s="32">
        <v>2.4338000000000002</v>
      </c>
      <c r="BI20" s="32">
        <v>0.56279999999999997</v>
      </c>
      <c r="BJ20" s="32">
        <v>2.8748</v>
      </c>
      <c r="BK20" s="32">
        <v>0.88890000000000002</v>
      </c>
      <c r="BL20" s="32"/>
      <c r="BM20" s="32"/>
      <c r="BN20" s="32"/>
      <c r="BO20" s="32"/>
      <c r="BP20" s="32"/>
      <c r="BQ20" s="32"/>
      <c r="BR20" s="32"/>
      <c r="BS20" s="32"/>
      <c r="BT20" s="32"/>
      <c r="BU20" s="32"/>
      <c r="BV20" s="32"/>
      <c r="BW20" s="32"/>
      <c r="BX20" s="32"/>
      <c r="BY20" s="32"/>
      <c r="BZ20" s="32"/>
      <c r="CA20" s="32"/>
      <c r="CB20" s="32"/>
      <c r="CC20" s="32"/>
      <c r="CD20" s="32"/>
      <c r="CE20" s="32"/>
      <c r="CF20" s="32"/>
    </row>
    <row r="21" spans="2:84">
      <c r="B21" s="28">
        <f t="shared" si="5"/>
        <v>481</v>
      </c>
      <c r="C21" s="34">
        <v>42671</v>
      </c>
      <c r="D21" s="32">
        <v>0.68269999999999997</v>
      </c>
      <c r="E21" s="32">
        <v>0.55349999999999999</v>
      </c>
      <c r="F21" s="32">
        <v>0.85440000000000005</v>
      </c>
      <c r="G21" s="32">
        <v>1.2735000000000001</v>
      </c>
      <c r="H21" s="32">
        <v>-0.95720000000000005</v>
      </c>
      <c r="I21" s="32">
        <v>0.80520000000000003</v>
      </c>
      <c r="J21" s="32">
        <v>0.88119999999999998</v>
      </c>
      <c r="K21" s="32">
        <v>0.90290000000000004</v>
      </c>
      <c r="L21" s="32">
        <v>1.2505999999999999</v>
      </c>
      <c r="M21" s="32">
        <v>0.94669999999999999</v>
      </c>
      <c r="N21" s="32">
        <v>1.5086999999999999</v>
      </c>
      <c r="O21" s="32">
        <v>1.3784000000000001</v>
      </c>
      <c r="P21" s="32">
        <v>1.8747</v>
      </c>
      <c r="Q21" s="32">
        <v>1.2821</v>
      </c>
      <c r="R21" s="32">
        <v>0.65269999999999995</v>
      </c>
      <c r="S21" s="32">
        <v>0.60650000000000004</v>
      </c>
      <c r="T21" s="32">
        <v>-3.3000000000000002E-2</v>
      </c>
      <c r="U21" s="32">
        <v>0.29849999999999999</v>
      </c>
      <c r="V21" s="32">
        <v>0.39279999999999998</v>
      </c>
      <c r="W21" s="32">
        <v>0.90969999999999995</v>
      </c>
      <c r="X21" s="32">
        <v>1.952</v>
      </c>
      <c r="Y21" s="32">
        <v>1.2296</v>
      </c>
      <c r="Z21" s="32">
        <v>-4.9000000000000002E-2</v>
      </c>
      <c r="AA21" s="32">
        <v>0.65559999999999996</v>
      </c>
      <c r="AB21" s="32">
        <v>1.58</v>
      </c>
      <c r="AC21" s="32">
        <v>1.1228</v>
      </c>
      <c r="AD21" s="32">
        <v>1.4463999999999999</v>
      </c>
      <c r="AE21" s="32">
        <v>1.3422000000000001</v>
      </c>
      <c r="AF21" s="32">
        <v>0.49680000000000002</v>
      </c>
      <c r="AG21" s="32">
        <v>1.0555000000000001</v>
      </c>
      <c r="AH21" s="32">
        <v>-0.24</v>
      </c>
      <c r="AI21" s="32">
        <v>1.4511000000000001</v>
      </c>
      <c r="AJ21" s="32">
        <v>1.0222</v>
      </c>
      <c r="AK21" s="32">
        <v>0.87460000000000004</v>
      </c>
      <c r="AL21" s="32">
        <v>1.8035000000000001</v>
      </c>
      <c r="AM21" s="32">
        <v>0.92359999999999998</v>
      </c>
      <c r="AN21" s="32">
        <v>1.5951</v>
      </c>
      <c r="AO21" s="32">
        <v>1.2002999999999999</v>
      </c>
      <c r="AP21" s="32">
        <v>1.0889</v>
      </c>
      <c r="AQ21" s="32">
        <v>0.85970000000000002</v>
      </c>
      <c r="AR21" s="32">
        <v>0.47389999999999999</v>
      </c>
      <c r="AS21" s="32">
        <v>1.0011000000000001</v>
      </c>
      <c r="AT21" s="32">
        <v>1.7257</v>
      </c>
      <c r="AU21" s="32">
        <v>1.7002999999999999</v>
      </c>
      <c r="AV21" s="32">
        <v>1.6086</v>
      </c>
      <c r="AW21" s="32">
        <v>1.3045</v>
      </c>
      <c r="AX21" s="32">
        <v>0.86890000000000001</v>
      </c>
      <c r="AY21" s="32">
        <v>0.90890000000000004</v>
      </c>
      <c r="AZ21" s="32">
        <v>0.3695</v>
      </c>
      <c r="BA21" s="32">
        <v>0.49359999999999998</v>
      </c>
      <c r="BB21" s="32">
        <v>1.2685999999999999</v>
      </c>
      <c r="BC21" s="32">
        <v>1.2827</v>
      </c>
      <c r="BD21" s="32">
        <v>0.7591</v>
      </c>
      <c r="BE21" s="32">
        <v>1.0648</v>
      </c>
      <c r="BF21" s="32">
        <v>-3.4799999999999998E-2</v>
      </c>
      <c r="BG21" s="32">
        <v>0.25309999999999999</v>
      </c>
      <c r="BH21" s="32">
        <v>1.7444</v>
      </c>
      <c r="BI21" s="32">
        <v>0.56569999999999998</v>
      </c>
      <c r="BJ21" s="32">
        <v>2.0007000000000001</v>
      </c>
      <c r="BK21" s="32">
        <v>0.89139999999999997</v>
      </c>
      <c r="BL21" s="32"/>
      <c r="BM21" s="32"/>
      <c r="BN21" s="32"/>
      <c r="BO21" s="32"/>
      <c r="BP21" s="32"/>
      <c r="BQ21" s="32"/>
      <c r="BR21" s="32"/>
      <c r="BS21" s="32"/>
      <c r="BT21" s="32"/>
      <c r="BU21" s="32"/>
      <c r="BV21" s="32"/>
      <c r="BW21" s="32"/>
      <c r="BX21" s="32"/>
      <c r="BY21" s="32"/>
      <c r="BZ21" s="32"/>
      <c r="CA21" s="32"/>
      <c r="CB21" s="32"/>
      <c r="CC21" s="32"/>
      <c r="CD21" s="32"/>
      <c r="CE21" s="32"/>
      <c r="CF21" s="32"/>
    </row>
    <row r="22" spans="2:84">
      <c r="B22" s="28">
        <f t="shared" si="5"/>
        <v>480</v>
      </c>
      <c r="C22" s="34">
        <v>42670</v>
      </c>
      <c r="D22" s="32">
        <v>0.68340000000000001</v>
      </c>
      <c r="E22" s="32">
        <v>0.55759999999999998</v>
      </c>
      <c r="F22" s="32">
        <v>0.85329999999999995</v>
      </c>
      <c r="G22" s="32">
        <v>1.2702</v>
      </c>
      <c r="H22" s="32">
        <v>-0.96260000000000001</v>
      </c>
      <c r="I22" s="32">
        <v>0.80569999999999997</v>
      </c>
      <c r="J22" s="32">
        <v>0.876</v>
      </c>
      <c r="K22" s="32">
        <v>0.90339999999999998</v>
      </c>
      <c r="L22" s="32">
        <v>1.2435</v>
      </c>
      <c r="M22" s="32">
        <v>0.94769999999999999</v>
      </c>
      <c r="N22" s="32">
        <v>1.5118</v>
      </c>
      <c r="O22" s="32">
        <v>1.3746</v>
      </c>
      <c r="P22" s="32">
        <v>1.8909</v>
      </c>
      <c r="Q22" s="32">
        <v>1.2841</v>
      </c>
      <c r="R22" s="32">
        <v>0.65110000000000001</v>
      </c>
      <c r="S22" s="32">
        <v>0.60160000000000002</v>
      </c>
      <c r="T22" s="32">
        <v>-3.0300000000000001E-2</v>
      </c>
      <c r="U22" s="32">
        <v>0.3014</v>
      </c>
      <c r="V22" s="32">
        <v>0.39079999999999998</v>
      </c>
      <c r="W22" s="32">
        <v>0.90669999999999995</v>
      </c>
      <c r="X22" s="32">
        <v>1.9501999999999999</v>
      </c>
      <c r="Y22" s="32">
        <v>1.2244999999999999</v>
      </c>
      <c r="Z22" s="32">
        <v>-4.1099999999999998E-2</v>
      </c>
      <c r="AA22" s="32">
        <v>0.65629999999999999</v>
      </c>
      <c r="AB22" s="32">
        <v>1.3711</v>
      </c>
      <c r="AC22" s="32">
        <v>1.1084000000000001</v>
      </c>
      <c r="AD22" s="32">
        <v>1.3781000000000001</v>
      </c>
      <c r="AE22" s="32">
        <v>1.3418000000000001</v>
      </c>
      <c r="AF22" s="32">
        <v>0.38529999999999998</v>
      </c>
      <c r="AG22" s="32">
        <v>1.05</v>
      </c>
      <c r="AH22" s="32">
        <v>-0.22869999999999999</v>
      </c>
      <c r="AI22" s="32">
        <v>1.4601</v>
      </c>
      <c r="AJ22" s="32">
        <v>1.0253000000000001</v>
      </c>
      <c r="AK22" s="32">
        <v>0.87019999999999997</v>
      </c>
      <c r="AL22" s="32">
        <v>1.8027</v>
      </c>
      <c r="AM22" s="32">
        <v>0.92710000000000004</v>
      </c>
      <c r="AN22" s="32">
        <v>1.5926</v>
      </c>
      <c r="AO22" s="32">
        <v>1.2003999999999999</v>
      </c>
      <c r="AP22" s="32">
        <v>1.089</v>
      </c>
      <c r="AQ22" s="32">
        <v>0.86</v>
      </c>
      <c r="AR22" s="32">
        <v>0.48170000000000002</v>
      </c>
      <c r="AS22" s="32">
        <v>1.0033000000000001</v>
      </c>
      <c r="AT22" s="32">
        <v>1.7251000000000001</v>
      </c>
      <c r="AU22" s="32">
        <v>1.6994</v>
      </c>
      <c r="AV22" s="32">
        <v>1.6073999999999999</v>
      </c>
      <c r="AW22" s="32">
        <v>1.3051999999999999</v>
      </c>
      <c r="AX22" s="32">
        <v>0.873</v>
      </c>
      <c r="AY22" s="32">
        <v>0.90900000000000003</v>
      </c>
      <c r="AZ22" s="32">
        <v>0.37440000000000001</v>
      </c>
      <c r="BA22" s="32">
        <v>0.49459999999999998</v>
      </c>
      <c r="BB22" s="32">
        <v>1.2727999999999999</v>
      </c>
      <c r="BC22" s="32">
        <v>1.2810999999999999</v>
      </c>
      <c r="BD22" s="32">
        <v>0.7631</v>
      </c>
      <c r="BE22" s="32">
        <v>1.0656000000000001</v>
      </c>
      <c r="BF22" s="32">
        <v>-3.8600000000000002E-2</v>
      </c>
      <c r="BG22" s="32">
        <v>0.25180000000000002</v>
      </c>
      <c r="BH22" s="32">
        <v>1.7447999999999999</v>
      </c>
      <c r="BI22" s="32">
        <v>0.56850000000000001</v>
      </c>
      <c r="BJ22" s="32">
        <v>2.0093000000000001</v>
      </c>
      <c r="BK22" s="32">
        <v>0.89449999999999996</v>
      </c>
      <c r="BL22" s="32"/>
      <c r="BM22" s="32"/>
      <c r="BN22" s="32"/>
      <c r="BO22" s="32"/>
      <c r="BP22" s="32"/>
      <c r="BQ22" s="32"/>
      <c r="BR22" s="32"/>
      <c r="BS22" s="32"/>
      <c r="BT22" s="32"/>
      <c r="BU22" s="32"/>
      <c r="BV22" s="32"/>
      <c r="BW22" s="32"/>
      <c r="BX22" s="32"/>
      <c r="BY22" s="32"/>
      <c r="BZ22" s="32"/>
      <c r="CA22" s="32"/>
      <c r="CB22" s="32"/>
      <c r="CC22" s="32"/>
      <c r="CD22" s="32"/>
      <c r="CE22" s="32"/>
      <c r="CF22" s="32"/>
    </row>
    <row r="23" spans="2:84">
      <c r="B23" s="28">
        <f t="shared" si="5"/>
        <v>479</v>
      </c>
      <c r="C23" s="34">
        <v>42669</v>
      </c>
      <c r="D23" s="32">
        <v>0.73160000000000003</v>
      </c>
      <c r="E23" s="32">
        <v>0.55889999999999995</v>
      </c>
      <c r="F23" s="32">
        <v>0.92369999999999997</v>
      </c>
      <c r="G23" s="32">
        <v>1.2614000000000001</v>
      </c>
      <c r="H23" s="32">
        <v>-0.45889999999999997</v>
      </c>
      <c r="I23" s="32">
        <v>0.81869999999999998</v>
      </c>
      <c r="J23" s="32">
        <v>0.84189999999999998</v>
      </c>
      <c r="K23" s="32">
        <v>0.89859999999999995</v>
      </c>
      <c r="L23" s="32">
        <v>1.2525999999999999</v>
      </c>
      <c r="M23" s="32">
        <v>0.94259999999999999</v>
      </c>
      <c r="N23" s="32">
        <v>1.3315999999999999</v>
      </c>
      <c r="O23" s="32">
        <v>1.3722000000000001</v>
      </c>
      <c r="P23" s="32">
        <v>1.7272000000000001</v>
      </c>
      <c r="Q23" s="32">
        <v>1.2745</v>
      </c>
      <c r="R23" s="32">
        <v>0.71909999999999996</v>
      </c>
      <c r="S23" s="32">
        <v>0.60140000000000005</v>
      </c>
      <c r="T23" s="32">
        <v>8.8999999999999999E-3</v>
      </c>
      <c r="U23" s="32">
        <v>0.3024</v>
      </c>
      <c r="V23" s="32">
        <v>0.4229</v>
      </c>
      <c r="W23" s="32">
        <v>0.90990000000000004</v>
      </c>
      <c r="X23" s="32">
        <v>1.9346000000000001</v>
      </c>
      <c r="Y23" s="32">
        <v>1.2243999999999999</v>
      </c>
      <c r="Z23" s="32">
        <v>0.1003</v>
      </c>
      <c r="AA23" s="32">
        <v>0.66610000000000003</v>
      </c>
      <c r="AB23" s="32">
        <v>1.3673999999999999</v>
      </c>
      <c r="AC23" s="32">
        <v>1.1069</v>
      </c>
      <c r="AD23" s="32">
        <v>1.3729</v>
      </c>
      <c r="AE23" s="32">
        <v>1.3439000000000001</v>
      </c>
      <c r="AF23" s="32">
        <v>0.38229999999999997</v>
      </c>
      <c r="AG23" s="32">
        <v>1.0508999999999999</v>
      </c>
      <c r="AH23" s="32">
        <v>-0.22500000000000001</v>
      </c>
      <c r="AI23" s="32">
        <v>1.4497</v>
      </c>
      <c r="AJ23" s="32">
        <v>0.95330000000000004</v>
      </c>
      <c r="AK23" s="32">
        <v>0.85440000000000005</v>
      </c>
      <c r="AL23" s="32">
        <v>1.6685000000000001</v>
      </c>
      <c r="AM23" s="32">
        <v>0.91849999999999998</v>
      </c>
      <c r="AN23" s="32">
        <v>1.3243</v>
      </c>
      <c r="AO23" s="32">
        <v>1.1913</v>
      </c>
      <c r="AP23" s="32">
        <v>1.3734</v>
      </c>
      <c r="AQ23" s="32">
        <v>0.86829999999999996</v>
      </c>
      <c r="AR23" s="32">
        <v>0.51459999999999995</v>
      </c>
      <c r="AS23" s="32">
        <v>1.0019</v>
      </c>
      <c r="AT23" s="32">
        <v>1.8582000000000001</v>
      </c>
      <c r="AU23" s="32">
        <v>1.7145999999999999</v>
      </c>
      <c r="AV23" s="32">
        <v>1.5227999999999999</v>
      </c>
      <c r="AW23" s="32">
        <v>1.3025</v>
      </c>
      <c r="AX23" s="32">
        <v>0.93740000000000001</v>
      </c>
      <c r="AY23" s="32">
        <v>0.9153</v>
      </c>
      <c r="AZ23" s="32">
        <v>0.37309999999999999</v>
      </c>
      <c r="BA23" s="32">
        <v>0.49480000000000002</v>
      </c>
      <c r="BB23" s="32">
        <v>1.2794000000000001</v>
      </c>
      <c r="BC23" s="32">
        <v>1.2837000000000001</v>
      </c>
      <c r="BD23" s="32">
        <v>0.75129999999999997</v>
      </c>
      <c r="BE23" s="32">
        <v>1.0663</v>
      </c>
      <c r="BF23" s="32">
        <v>-1.77E-2</v>
      </c>
      <c r="BG23" s="32">
        <v>0.25319999999999998</v>
      </c>
      <c r="BH23" s="32">
        <v>1.8671</v>
      </c>
      <c r="BI23" s="32">
        <v>0.56040000000000001</v>
      </c>
      <c r="BJ23" s="32">
        <v>2.1655000000000002</v>
      </c>
      <c r="BK23" s="32">
        <v>0.88770000000000004</v>
      </c>
      <c r="BL23" s="32"/>
      <c r="BM23" s="32"/>
      <c r="BN23" s="32"/>
      <c r="BO23" s="32"/>
      <c r="BP23" s="32"/>
      <c r="BQ23" s="32"/>
      <c r="BR23" s="32"/>
      <c r="BS23" s="32"/>
      <c r="BT23" s="32"/>
      <c r="BU23" s="32"/>
      <c r="BV23" s="32"/>
      <c r="BW23" s="32"/>
      <c r="BX23" s="32"/>
      <c r="BY23" s="32"/>
      <c r="BZ23" s="32"/>
      <c r="CA23" s="32"/>
      <c r="CB23" s="32"/>
      <c r="CC23" s="32"/>
      <c r="CD23" s="32"/>
      <c r="CE23" s="32"/>
      <c r="CF23" s="32"/>
    </row>
    <row r="24" spans="2:84">
      <c r="B24" s="28">
        <f t="shared" si="5"/>
        <v>478</v>
      </c>
      <c r="C24" s="34">
        <v>42668</v>
      </c>
      <c r="D24" s="32">
        <v>0.71499999999999997</v>
      </c>
      <c r="E24" s="32">
        <v>0.55889999999999995</v>
      </c>
      <c r="F24" s="32">
        <v>0.95989999999999998</v>
      </c>
      <c r="G24" s="32">
        <v>1.2567999999999999</v>
      </c>
      <c r="H24" s="32">
        <v>-0.12790000000000001</v>
      </c>
      <c r="I24" s="32">
        <v>0.83730000000000004</v>
      </c>
      <c r="J24" s="32">
        <v>0.74350000000000005</v>
      </c>
      <c r="K24" s="32">
        <v>0.89270000000000005</v>
      </c>
      <c r="L24" s="32">
        <v>1.2031000000000001</v>
      </c>
      <c r="M24" s="32">
        <v>0.94299999999999995</v>
      </c>
      <c r="N24" s="32">
        <v>1.3865000000000001</v>
      </c>
      <c r="O24" s="32">
        <v>1.3684000000000001</v>
      </c>
      <c r="P24" s="32">
        <v>1.9234</v>
      </c>
      <c r="Q24" s="32">
        <v>1.2730999999999999</v>
      </c>
      <c r="R24" s="32">
        <v>0.74870000000000003</v>
      </c>
      <c r="S24" s="32">
        <v>0.59970000000000001</v>
      </c>
      <c r="T24" s="32">
        <v>0.1588</v>
      </c>
      <c r="U24" s="32">
        <v>0.30249999999999999</v>
      </c>
      <c r="V24" s="32">
        <v>0.16339999999999999</v>
      </c>
      <c r="W24" s="32">
        <v>0.90400000000000003</v>
      </c>
      <c r="X24" s="32">
        <v>2.0611000000000002</v>
      </c>
      <c r="Y24" s="32">
        <v>1.2183999999999999</v>
      </c>
      <c r="Z24" s="32">
        <v>6.6199999999999995E-2</v>
      </c>
      <c r="AA24" s="32">
        <v>0.67210000000000003</v>
      </c>
      <c r="AB24" s="32">
        <v>1.4153</v>
      </c>
      <c r="AC24" s="32">
        <v>1.1017999999999999</v>
      </c>
      <c r="AD24" s="32">
        <v>1.4776</v>
      </c>
      <c r="AE24" s="32">
        <v>1.3491</v>
      </c>
      <c r="AF24" s="32">
        <v>0.3876</v>
      </c>
      <c r="AG24" s="32">
        <v>1.0568</v>
      </c>
      <c r="AH24" s="32">
        <v>-0.2213</v>
      </c>
      <c r="AI24" s="32">
        <v>1.4901</v>
      </c>
      <c r="AJ24" s="32">
        <v>0.92510000000000003</v>
      </c>
      <c r="AK24" s="32">
        <v>0.86050000000000004</v>
      </c>
      <c r="AL24" s="32">
        <v>1.2272000000000001</v>
      </c>
      <c r="AM24" s="32">
        <v>0.90329999999999999</v>
      </c>
      <c r="AN24" s="32">
        <v>1.3402000000000001</v>
      </c>
      <c r="AO24" s="32">
        <v>1.1924999999999999</v>
      </c>
      <c r="AP24" s="32">
        <v>1.2637</v>
      </c>
      <c r="AQ24" s="32">
        <v>0.86880000000000002</v>
      </c>
      <c r="AR24" s="32">
        <v>0.89090000000000003</v>
      </c>
      <c r="AS24" s="32">
        <v>0.99870000000000003</v>
      </c>
      <c r="AT24" s="32">
        <v>2.0670999999999999</v>
      </c>
      <c r="AU24" s="32">
        <v>1.7155</v>
      </c>
      <c r="AV24" s="32">
        <v>1.6728000000000001</v>
      </c>
      <c r="AW24" s="32">
        <v>1.2963</v>
      </c>
      <c r="AX24" s="32">
        <v>0.78469999999999995</v>
      </c>
      <c r="AY24" s="32">
        <v>0.91849999999999998</v>
      </c>
      <c r="AZ24" s="32">
        <v>0.44850000000000001</v>
      </c>
      <c r="BA24" s="32">
        <v>0.48959999999999998</v>
      </c>
      <c r="BB24" s="32">
        <v>1.4824999999999999</v>
      </c>
      <c r="BC24" s="32">
        <v>1.2853000000000001</v>
      </c>
      <c r="BD24" s="32">
        <v>0.86699999999999999</v>
      </c>
      <c r="BE24" s="32">
        <v>1.0690999999999999</v>
      </c>
      <c r="BF24" s="32">
        <v>-2.3699999999999999E-2</v>
      </c>
      <c r="BG24" s="32">
        <v>0.2535</v>
      </c>
      <c r="BH24" s="32">
        <v>1.7218</v>
      </c>
      <c r="BI24" s="32">
        <v>0.56679999999999997</v>
      </c>
      <c r="BJ24" s="32">
        <v>2.0207000000000002</v>
      </c>
      <c r="BK24" s="32">
        <v>0.88970000000000005</v>
      </c>
      <c r="BL24" s="32"/>
      <c r="BM24" s="32"/>
      <c r="BN24" s="32"/>
      <c r="BO24" s="32"/>
      <c r="BP24" s="32"/>
      <c r="BQ24" s="32"/>
      <c r="BR24" s="32"/>
      <c r="BS24" s="32"/>
      <c r="BT24" s="32"/>
      <c r="BU24" s="32"/>
      <c r="BV24" s="32"/>
      <c r="BW24" s="32"/>
      <c r="BX24" s="32"/>
      <c r="BY24" s="32"/>
      <c r="BZ24" s="32"/>
      <c r="CA24" s="32"/>
      <c r="CB24" s="32"/>
      <c r="CC24" s="32"/>
      <c r="CD24" s="32"/>
      <c r="CE24" s="32"/>
      <c r="CF24" s="32"/>
    </row>
    <row r="25" spans="2:84">
      <c r="B25" s="28">
        <f t="shared" si="5"/>
        <v>477</v>
      </c>
      <c r="C25" s="34">
        <v>42667</v>
      </c>
      <c r="D25" s="32">
        <v>0.78480000000000005</v>
      </c>
      <c r="E25" s="32">
        <v>0.56159999999999999</v>
      </c>
      <c r="F25" s="32">
        <v>0.96319999999999995</v>
      </c>
      <c r="G25" s="32">
        <v>1.2585999999999999</v>
      </c>
      <c r="H25" s="32">
        <v>-0.1123</v>
      </c>
      <c r="I25" s="32">
        <v>0.84240000000000004</v>
      </c>
      <c r="J25" s="32">
        <v>0.9022</v>
      </c>
      <c r="K25" s="32">
        <v>0.89890000000000003</v>
      </c>
      <c r="L25" s="32">
        <v>1.2689999999999999</v>
      </c>
      <c r="M25" s="32">
        <v>0.94510000000000005</v>
      </c>
      <c r="N25" s="32">
        <v>1.4540999999999999</v>
      </c>
      <c r="O25" s="32">
        <v>1.3693</v>
      </c>
      <c r="P25" s="32">
        <v>1.9394</v>
      </c>
      <c r="Q25" s="32">
        <v>1.2709999999999999</v>
      </c>
      <c r="R25" s="32">
        <v>0.80120000000000002</v>
      </c>
      <c r="S25" s="32">
        <v>0.60240000000000005</v>
      </c>
      <c r="T25" s="32">
        <v>0.22009999999999999</v>
      </c>
      <c r="U25" s="32">
        <v>0.3049</v>
      </c>
      <c r="V25" s="32">
        <v>0.25369999999999998</v>
      </c>
      <c r="W25" s="32">
        <v>0.90820000000000001</v>
      </c>
      <c r="X25" s="32">
        <v>2.0746000000000002</v>
      </c>
      <c r="Y25" s="32">
        <v>1.2197</v>
      </c>
      <c r="Z25" s="32">
        <v>0.26939999999999997</v>
      </c>
      <c r="AA25" s="32">
        <v>0.67849999999999999</v>
      </c>
      <c r="AB25" s="32">
        <v>1.4486000000000001</v>
      </c>
      <c r="AC25" s="32">
        <v>1.1032999999999999</v>
      </c>
      <c r="AD25" s="32">
        <v>1.6093999999999999</v>
      </c>
      <c r="AE25" s="32">
        <v>1.3528</v>
      </c>
      <c r="AF25" s="32">
        <v>0.35859999999999997</v>
      </c>
      <c r="AG25" s="32">
        <v>1.0569</v>
      </c>
      <c r="AH25" s="32">
        <v>-0.24540000000000001</v>
      </c>
      <c r="AI25" s="32">
        <v>1.4903</v>
      </c>
      <c r="AJ25" s="32">
        <v>0.95440000000000003</v>
      </c>
      <c r="AK25" s="32">
        <v>0.86199999999999999</v>
      </c>
      <c r="AL25" s="32">
        <v>1.3615999999999999</v>
      </c>
      <c r="AM25" s="32">
        <v>0.90659999999999996</v>
      </c>
      <c r="AN25" s="32">
        <v>1.2716000000000001</v>
      </c>
      <c r="AO25" s="32">
        <v>1.1906000000000001</v>
      </c>
      <c r="AP25" s="32">
        <v>1.343</v>
      </c>
      <c r="AQ25" s="32">
        <v>0.87229999999999996</v>
      </c>
      <c r="AR25" s="32">
        <v>0.97399999999999998</v>
      </c>
      <c r="AS25" s="32">
        <v>1.0022</v>
      </c>
      <c r="AT25" s="32">
        <v>1.9423999999999999</v>
      </c>
      <c r="AU25" s="32">
        <v>1.7119</v>
      </c>
      <c r="AV25" s="32">
        <v>1.69</v>
      </c>
      <c r="AW25" s="32">
        <v>1.296</v>
      </c>
      <c r="AX25" s="32">
        <v>0.86619999999999997</v>
      </c>
      <c r="AY25" s="32">
        <v>0.92130000000000001</v>
      </c>
      <c r="AZ25" s="32">
        <v>0.2074</v>
      </c>
      <c r="BA25" s="32">
        <v>0.48309999999999997</v>
      </c>
      <c r="BB25" s="32">
        <v>1.5929</v>
      </c>
      <c r="BC25" s="32">
        <v>1.2877000000000001</v>
      </c>
      <c r="BD25" s="32">
        <v>0.76549999999999996</v>
      </c>
      <c r="BE25" s="32">
        <v>1.0652999999999999</v>
      </c>
      <c r="BF25" s="32">
        <v>-6.83E-2</v>
      </c>
      <c r="BG25" s="32">
        <v>0.25440000000000002</v>
      </c>
      <c r="BH25" s="32">
        <v>1.8624000000000001</v>
      </c>
      <c r="BI25" s="32">
        <v>0.56920000000000004</v>
      </c>
      <c r="BJ25" s="32">
        <v>1.9770000000000001</v>
      </c>
      <c r="BK25" s="32">
        <v>0.88449999999999995</v>
      </c>
      <c r="BL25" s="32"/>
      <c r="BM25" s="32"/>
      <c r="BN25" s="32"/>
      <c r="BO25" s="32"/>
      <c r="BP25" s="32"/>
      <c r="BQ25" s="32"/>
      <c r="BR25" s="32"/>
      <c r="BS25" s="32"/>
      <c r="BT25" s="32"/>
      <c r="BU25" s="32"/>
      <c r="BV25" s="32"/>
      <c r="BW25" s="32"/>
      <c r="BX25" s="32"/>
      <c r="BY25" s="32"/>
      <c r="BZ25" s="32"/>
      <c r="CA25" s="32"/>
      <c r="CB25" s="32"/>
      <c r="CC25" s="32"/>
      <c r="CD25" s="32"/>
      <c r="CE25" s="32"/>
      <c r="CF25" s="32"/>
    </row>
    <row r="26" spans="2:84">
      <c r="B26" s="28">
        <f t="shared" si="5"/>
        <v>476</v>
      </c>
      <c r="C26" s="34">
        <v>42664</v>
      </c>
      <c r="D26" s="32">
        <v>0.7833</v>
      </c>
      <c r="E26" s="32">
        <v>0.55740000000000001</v>
      </c>
      <c r="F26" s="32">
        <v>0.86160000000000003</v>
      </c>
      <c r="G26" s="32">
        <v>1.2484999999999999</v>
      </c>
      <c r="H26" s="32">
        <v>-0.19020000000000001</v>
      </c>
      <c r="I26" s="32">
        <v>0.84709999999999996</v>
      </c>
      <c r="J26" s="32">
        <v>0.97529999999999994</v>
      </c>
      <c r="K26" s="32">
        <v>0.89890000000000003</v>
      </c>
      <c r="L26" s="32">
        <v>1.4353</v>
      </c>
      <c r="M26" s="32">
        <v>0.93359999999999999</v>
      </c>
      <c r="N26" s="32">
        <v>1.3803000000000001</v>
      </c>
      <c r="O26" s="32">
        <v>1.3658999999999999</v>
      </c>
      <c r="P26" s="32">
        <v>1.9054</v>
      </c>
      <c r="Q26" s="32">
        <v>1.2638</v>
      </c>
      <c r="R26" s="32">
        <v>0.76890000000000003</v>
      </c>
      <c r="S26" s="32">
        <v>0.60429999999999995</v>
      </c>
      <c r="T26" s="32">
        <v>0.18679999999999999</v>
      </c>
      <c r="U26" s="32">
        <v>0.30070000000000002</v>
      </c>
      <c r="V26" s="32">
        <v>0.14710000000000001</v>
      </c>
      <c r="W26" s="32">
        <v>0.89959999999999996</v>
      </c>
      <c r="X26" s="32">
        <v>2.0943999999999998</v>
      </c>
      <c r="Y26" s="32">
        <v>1.2210000000000001</v>
      </c>
      <c r="Z26" s="32">
        <v>0.18809999999999999</v>
      </c>
      <c r="AA26" s="32">
        <v>0.67320000000000002</v>
      </c>
      <c r="AB26" s="32">
        <v>1.3723000000000001</v>
      </c>
      <c r="AC26" s="32">
        <v>1.1036999999999999</v>
      </c>
      <c r="AD26" s="32">
        <v>1.5962000000000001</v>
      </c>
      <c r="AE26" s="32">
        <v>1.3485</v>
      </c>
      <c r="AF26" s="32">
        <v>0.57050000000000001</v>
      </c>
      <c r="AG26" s="32">
        <v>1.0562</v>
      </c>
      <c r="AH26" s="32">
        <v>-0.22950000000000001</v>
      </c>
      <c r="AI26" s="32">
        <v>1.4794</v>
      </c>
      <c r="AJ26" s="32">
        <v>0.92379999999999995</v>
      </c>
      <c r="AK26" s="32">
        <v>0.8639</v>
      </c>
      <c r="AL26" s="32">
        <v>1.2628999999999999</v>
      </c>
      <c r="AM26" s="32">
        <v>0.89949999999999997</v>
      </c>
      <c r="AN26" s="32">
        <v>1.3472999999999999</v>
      </c>
      <c r="AO26" s="32">
        <v>1.1798999999999999</v>
      </c>
      <c r="AP26" s="32">
        <v>1.3205</v>
      </c>
      <c r="AQ26" s="32">
        <v>0.87009999999999998</v>
      </c>
      <c r="AR26" s="32">
        <v>0.94589999999999996</v>
      </c>
      <c r="AS26" s="32">
        <v>0.97989999999999999</v>
      </c>
      <c r="AT26" s="32">
        <v>2.0979999999999999</v>
      </c>
      <c r="AU26" s="32">
        <v>1.7162999999999999</v>
      </c>
      <c r="AV26" s="32">
        <v>1.681</v>
      </c>
      <c r="AW26" s="32">
        <v>1.2985</v>
      </c>
      <c r="AX26" s="32">
        <v>0.83609999999999995</v>
      </c>
      <c r="AY26" s="32">
        <v>0.92369999999999997</v>
      </c>
      <c r="AZ26" s="32">
        <v>5.3199999999999997E-2</v>
      </c>
      <c r="BA26" s="32">
        <v>0.48320000000000002</v>
      </c>
      <c r="BB26" s="32">
        <v>1.4930000000000001</v>
      </c>
      <c r="BC26" s="32">
        <v>1.2867</v>
      </c>
      <c r="BD26" s="32">
        <v>0.7359</v>
      </c>
      <c r="BE26" s="32">
        <v>1.0659000000000001</v>
      </c>
      <c r="BF26" s="32">
        <v>-2.9700000000000001E-2</v>
      </c>
      <c r="BG26" s="32">
        <v>0.25390000000000001</v>
      </c>
      <c r="BH26" s="32">
        <v>1.6839999999999999</v>
      </c>
      <c r="BI26" s="32">
        <v>0.56130000000000002</v>
      </c>
      <c r="BJ26" s="32">
        <v>1.9958</v>
      </c>
      <c r="BK26" s="32">
        <v>0.876</v>
      </c>
      <c r="BL26" s="32"/>
      <c r="BM26" s="32"/>
      <c r="BN26" s="32"/>
      <c r="BO26" s="32"/>
      <c r="BP26" s="32"/>
      <c r="BQ26" s="32"/>
      <c r="BR26" s="32"/>
      <c r="BS26" s="32"/>
      <c r="BT26" s="32"/>
      <c r="BU26" s="32"/>
      <c r="BV26" s="32"/>
      <c r="BW26" s="32"/>
      <c r="BX26" s="32"/>
      <c r="BY26" s="32"/>
      <c r="BZ26" s="32"/>
      <c r="CA26" s="32"/>
      <c r="CB26" s="32"/>
      <c r="CC26" s="32"/>
      <c r="CD26" s="32"/>
      <c r="CE26" s="32"/>
      <c r="CF26" s="32"/>
    </row>
    <row r="27" spans="2:84">
      <c r="B27" s="28">
        <f t="shared" si="5"/>
        <v>475</v>
      </c>
      <c r="C27" s="34">
        <v>42663</v>
      </c>
      <c r="D27" s="32">
        <v>0.71399999999999997</v>
      </c>
      <c r="E27" s="32">
        <v>0.54779999999999995</v>
      </c>
      <c r="F27" s="32">
        <v>0.91090000000000004</v>
      </c>
      <c r="G27" s="32">
        <v>1.2153</v>
      </c>
      <c r="H27" s="32">
        <v>-0.16250000000000001</v>
      </c>
      <c r="I27" s="32">
        <v>0.83460000000000001</v>
      </c>
      <c r="J27" s="32">
        <v>0.99570000000000003</v>
      </c>
      <c r="K27" s="32">
        <v>0.89749999999999996</v>
      </c>
      <c r="L27" s="32">
        <v>1.3129999999999999</v>
      </c>
      <c r="M27" s="32">
        <v>0.93179999999999996</v>
      </c>
      <c r="N27" s="32">
        <v>1.2576000000000001</v>
      </c>
      <c r="O27" s="32">
        <v>1.3646</v>
      </c>
      <c r="P27" s="32">
        <v>2.0907</v>
      </c>
      <c r="Q27" s="32">
        <v>1.2774000000000001</v>
      </c>
      <c r="R27" s="32">
        <v>0.74819999999999998</v>
      </c>
      <c r="S27" s="32">
        <v>0.61119999999999997</v>
      </c>
      <c r="T27" s="32">
        <v>0.36120000000000002</v>
      </c>
      <c r="U27" s="32">
        <v>0.29020000000000001</v>
      </c>
      <c r="V27" s="32">
        <v>0.1507</v>
      </c>
      <c r="W27" s="32">
        <v>0.8982</v>
      </c>
      <c r="X27" s="32">
        <v>1.9871000000000001</v>
      </c>
      <c r="Y27" s="32">
        <v>1.2226999999999999</v>
      </c>
      <c r="Z27" s="32">
        <v>0.15670000000000001</v>
      </c>
      <c r="AA27" s="32">
        <v>0.6754</v>
      </c>
      <c r="AB27" s="32">
        <v>1.2019</v>
      </c>
      <c r="AC27" s="32">
        <v>1.1037999999999999</v>
      </c>
      <c r="AD27" s="32">
        <v>1.4685999999999999</v>
      </c>
      <c r="AE27" s="32">
        <v>1.3492</v>
      </c>
      <c r="AF27" s="32">
        <v>0.61260000000000003</v>
      </c>
      <c r="AG27" s="32">
        <v>1.0596000000000001</v>
      </c>
      <c r="AH27" s="32">
        <v>-0.15709999999999999</v>
      </c>
      <c r="AI27" s="32">
        <v>1.4653</v>
      </c>
      <c r="AJ27" s="32">
        <v>0.87890000000000001</v>
      </c>
      <c r="AK27" s="32">
        <v>0.86729999999999996</v>
      </c>
      <c r="AL27" s="32">
        <v>1.3445</v>
      </c>
      <c r="AM27" s="32">
        <v>0.89790000000000003</v>
      </c>
      <c r="AN27" s="32">
        <v>1.6456999999999999</v>
      </c>
      <c r="AO27" s="32">
        <v>1.1778</v>
      </c>
      <c r="AP27" s="32">
        <v>1.3612</v>
      </c>
      <c r="AQ27" s="32">
        <v>0.87</v>
      </c>
      <c r="AR27" s="32">
        <v>1.0338000000000001</v>
      </c>
      <c r="AS27" s="32">
        <v>0.98429999999999995</v>
      </c>
      <c r="AT27" s="32">
        <v>2.0749</v>
      </c>
      <c r="AU27" s="32">
        <v>1.7090000000000001</v>
      </c>
      <c r="AV27" s="32">
        <v>1.5749</v>
      </c>
      <c r="AW27" s="32">
        <v>1.2969999999999999</v>
      </c>
      <c r="AX27" s="32">
        <v>0.84150000000000003</v>
      </c>
      <c r="AY27" s="32">
        <v>0.92100000000000004</v>
      </c>
      <c r="AZ27" s="32">
        <v>6.9000000000000006E-2</v>
      </c>
      <c r="BA27" s="32">
        <v>0.4849</v>
      </c>
      <c r="BB27" s="32">
        <v>1.3165</v>
      </c>
      <c r="BC27" s="32">
        <v>1.2867</v>
      </c>
      <c r="BD27" s="32">
        <v>0.65590000000000004</v>
      </c>
      <c r="BE27" s="32">
        <v>1.0676000000000001</v>
      </c>
      <c r="BF27" s="32">
        <v>9.5799999999999996E-2</v>
      </c>
      <c r="BG27" s="32">
        <v>0.253</v>
      </c>
      <c r="BH27" s="32">
        <v>1.5969</v>
      </c>
      <c r="BI27" s="32">
        <v>0.56289999999999996</v>
      </c>
      <c r="BJ27" s="32">
        <v>1.6697</v>
      </c>
      <c r="BK27" s="32">
        <v>0.88590000000000002</v>
      </c>
      <c r="BL27" s="32"/>
      <c r="BM27" s="32"/>
      <c r="BN27" s="32"/>
      <c r="BO27" s="32"/>
      <c r="BP27" s="32"/>
      <c r="BQ27" s="32"/>
      <c r="BR27" s="32"/>
      <c r="BS27" s="32"/>
      <c r="BT27" s="32"/>
      <c r="BU27" s="32"/>
      <c r="BV27" s="32"/>
      <c r="BW27" s="32"/>
      <c r="BX27" s="32"/>
      <c r="BY27" s="32"/>
      <c r="BZ27" s="32"/>
      <c r="CA27" s="32"/>
      <c r="CB27" s="32"/>
      <c r="CC27" s="32"/>
      <c r="CD27" s="32"/>
      <c r="CE27" s="32"/>
      <c r="CF27" s="32"/>
    </row>
    <row r="28" spans="2:84">
      <c r="B28" s="28">
        <f t="shared" si="5"/>
        <v>474</v>
      </c>
      <c r="C28" s="34">
        <v>42662</v>
      </c>
      <c r="D28" s="32">
        <v>0.79790000000000005</v>
      </c>
      <c r="E28" s="32">
        <v>0.54849999999999999</v>
      </c>
      <c r="F28" s="32">
        <v>0.90180000000000005</v>
      </c>
      <c r="G28" s="32">
        <v>1.2277</v>
      </c>
      <c r="H28" s="32">
        <v>-0.14369999999999999</v>
      </c>
      <c r="I28" s="32">
        <v>0.84189999999999998</v>
      </c>
      <c r="J28" s="32">
        <v>1.0355000000000001</v>
      </c>
      <c r="K28" s="32">
        <v>0.8982</v>
      </c>
      <c r="L28" s="32">
        <v>1.3591</v>
      </c>
      <c r="M28" s="32">
        <v>0.93300000000000005</v>
      </c>
      <c r="N28" s="32">
        <v>0.98529999999999995</v>
      </c>
      <c r="O28" s="32">
        <v>1.3541000000000001</v>
      </c>
      <c r="P28" s="32">
        <v>2.1126</v>
      </c>
      <c r="Q28" s="32">
        <v>1.2753000000000001</v>
      </c>
      <c r="R28" s="32">
        <v>0.6915</v>
      </c>
      <c r="S28" s="32">
        <v>0.61029999999999995</v>
      </c>
      <c r="T28" s="32">
        <v>0.30819999999999997</v>
      </c>
      <c r="U28" s="32">
        <v>0.29039999999999999</v>
      </c>
      <c r="V28" s="32">
        <v>0.14099999999999999</v>
      </c>
      <c r="W28" s="32">
        <v>0.89580000000000004</v>
      </c>
      <c r="X28" s="32">
        <v>1.9663999999999999</v>
      </c>
      <c r="Y28" s="32">
        <v>1.2185999999999999</v>
      </c>
      <c r="Z28" s="32">
        <v>0.21829999999999999</v>
      </c>
      <c r="AA28" s="32">
        <v>0.68030000000000002</v>
      </c>
      <c r="AB28" s="32">
        <v>1.0983000000000001</v>
      </c>
      <c r="AC28" s="32">
        <v>1.0975999999999999</v>
      </c>
      <c r="AD28" s="32">
        <v>1.4128000000000001</v>
      </c>
      <c r="AE28" s="32">
        <v>1.3351999999999999</v>
      </c>
      <c r="AF28" s="32">
        <v>0.63539999999999996</v>
      </c>
      <c r="AG28" s="32">
        <v>1.0530999999999999</v>
      </c>
      <c r="AH28" s="32">
        <v>-0.19889999999999999</v>
      </c>
      <c r="AI28" s="32">
        <v>1.4812000000000001</v>
      </c>
      <c r="AJ28" s="32">
        <v>0.8901</v>
      </c>
      <c r="AK28" s="32">
        <v>0.87050000000000005</v>
      </c>
      <c r="AL28" s="32">
        <v>1.4044000000000001</v>
      </c>
      <c r="AM28" s="32">
        <v>0.9032</v>
      </c>
      <c r="AN28" s="32">
        <v>1.7462</v>
      </c>
      <c r="AO28" s="32">
        <v>1.1783999999999999</v>
      </c>
      <c r="AP28" s="32">
        <v>1.3432999999999999</v>
      </c>
      <c r="AQ28" s="32">
        <v>0.87009999999999998</v>
      </c>
      <c r="AR28" s="32">
        <v>1.0337000000000001</v>
      </c>
      <c r="AS28" s="32">
        <v>0.98480000000000001</v>
      </c>
      <c r="AT28" s="32">
        <v>2.0640000000000001</v>
      </c>
      <c r="AU28" s="32">
        <v>1.7081999999999999</v>
      </c>
      <c r="AV28" s="32">
        <v>1.5801000000000001</v>
      </c>
      <c r="AW28" s="32">
        <v>1.2974000000000001</v>
      </c>
      <c r="AX28" s="32">
        <v>0.82010000000000005</v>
      </c>
      <c r="AY28" s="32">
        <v>0.91930000000000001</v>
      </c>
      <c r="AZ28" s="32">
        <v>0.10730000000000001</v>
      </c>
      <c r="BA28" s="32">
        <v>0.47260000000000002</v>
      </c>
      <c r="BB28" s="32">
        <v>1.3963000000000001</v>
      </c>
      <c r="BC28" s="32">
        <v>1.2912999999999999</v>
      </c>
      <c r="BD28" s="32">
        <v>0.61109999999999998</v>
      </c>
      <c r="BE28" s="32">
        <v>1.0647</v>
      </c>
      <c r="BF28" s="32">
        <v>9.0800000000000006E-2</v>
      </c>
      <c r="BG28" s="32">
        <v>0.25330000000000003</v>
      </c>
      <c r="BH28" s="32">
        <v>1.3729</v>
      </c>
      <c r="BI28" s="32">
        <v>0.5534</v>
      </c>
      <c r="BJ28" s="32">
        <v>1.7542</v>
      </c>
      <c r="BK28" s="32">
        <v>0.88800000000000001</v>
      </c>
      <c r="BL28" s="32"/>
      <c r="BM28" s="32"/>
      <c r="BN28" s="32"/>
      <c r="BO28" s="32"/>
      <c r="BP28" s="32"/>
      <c r="BQ28" s="32"/>
      <c r="BR28" s="32"/>
      <c r="BS28" s="32"/>
      <c r="BT28" s="32"/>
      <c r="BU28" s="32"/>
      <c r="BV28" s="32"/>
      <c r="BW28" s="32"/>
      <c r="BX28" s="32"/>
      <c r="BY28" s="32"/>
      <c r="BZ28" s="32"/>
      <c r="CA28" s="32"/>
      <c r="CB28" s="32"/>
      <c r="CC28" s="32"/>
      <c r="CD28" s="32"/>
      <c r="CE28" s="32"/>
      <c r="CF28" s="32"/>
    </row>
    <row r="29" spans="2:84">
      <c r="B29" s="28">
        <f t="shared" si="5"/>
        <v>473</v>
      </c>
      <c r="C29" s="34">
        <v>42661</v>
      </c>
      <c r="D29" s="32">
        <v>7.0999999999999994E-2</v>
      </c>
      <c r="E29" s="32">
        <v>0.55310000000000004</v>
      </c>
      <c r="F29" s="32">
        <v>0.4491</v>
      </c>
      <c r="G29" s="32">
        <v>1.2297</v>
      </c>
      <c r="H29" s="32">
        <v>0.65610000000000002</v>
      </c>
      <c r="I29" s="32">
        <v>0.84589999999999999</v>
      </c>
      <c r="J29" s="32">
        <v>1.2938000000000001</v>
      </c>
      <c r="K29" s="32">
        <v>0.89280000000000004</v>
      </c>
      <c r="L29" s="32">
        <v>1.39</v>
      </c>
      <c r="M29" s="32">
        <v>0.93330000000000002</v>
      </c>
      <c r="N29" s="32">
        <v>0.84719999999999995</v>
      </c>
      <c r="O29" s="32">
        <v>1.3516999999999999</v>
      </c>
      <c r="P29" s="32">
        <v>1.2444</v>
      </c>
      <c r="Q29" s="32">
        <v>1.2717000000000001</v>
      </c>
      <c r="R29" s="32">
        <v>0.21879999999999999</v>
      </c>
      <c r="S29" s="32">
        <v>0.60840000000000005</v>
      </c>
      <c r="T29" s="32">
        <v>9.2100000000000001E-2</v>
      </c>
      <c r="U29" s="32">
        <v>0.2923</v>
      </c>
      <c r="V29" s="32">
        <v>0.25459999999999999</v>
      </c>
      <c r="W29" s="32">
        <v>0.89910000000000001</v>
      </c>
      <c r="X29" s="32">
        <v>1.9603999999999999</v>
      </c>
      <c r="Y29" s="32">
        <v>1.2201</v>
      </c>
      <c r="Z29" s="32">
        <v>-3.1800000000000002E-2</v>
      </c>
      <c r="AA29" s="32">
        <v>0.6673</v>
      </c>
      <c r="AB29" s="32">
        <v>1.3496999999999999</v>
      </c>
      <c r="AC29" s="32">
        <v>1.1012</v>
      </c>
      <c r="AD29" s="32">
        <v>1.3712</v>
      </c>
      <c r="AE29" s="32">
        <v>1.3385</v>
      </c>
      <c r="AF29" s="32">
        <v>0.8589</v>
      </c>
      <c r="AG29" s="32">
        <v>1.0576000000000001</v>
      </c>
      <c r="AH29" s="32">
        <v>-0.1137</v>
      </c>
      <c r="AI29" s="32">
        <v>1.482</v>
      </c>
      <c r="AJ29" s="32">
        <v>0.76729999999999998</v>
      </c>
      <c r="AK29" s="32">
        <v>0.87090000000000001</v>
      </c>
      <c r="AL29" s="32">
        <v>0.59589999999999999</v>
      </c>
      <c r="AM29" s="32">
        <v>0.90269999999999995</v>
      </c>
      <c r="AN29" s="32">
        <v>1.9286000000000001</v>
      </c>
      <c r="AO29" s="32">
        <v>1.1786000000000001</v>
      </c>
      <c r="AP29" s="32">
        <v>0.74390000000000001</v>
      </c>
      <c r="AQ29" s="32">
        <v>0.87160000000000004</v>
      </c>
      <c r="AR29" s="32">
        <v>1.2172000000000001</v>
      </c>
      <c r="AS29" s="32">
        <v>0.98309999999999997</v>
      </c>
      <c r="AT29" s="32">
        <v>2.4373</v>
      </c>
      <c r="AU29" s="32">
        <v>1.7042999999999999</v>
      </c>
      <c r="AV29" s="32">
        <v>1.7049000000000001</v>
      </c>
      <c r="AW29" s="32">
        <v>1.2959000000000001</v>
      </c>
      <c r="AX29" s="32">
        <v>1.2473000000000001</v>
      </c>
      <c r="AY29" s="32">
        <v>0.92259999999999998</v>
      </c>
      <c r="AZ29" s="32">
        <v>0.1018</v>
      </c>
      <c r="BA29" s="32">
        <v>0.47270000000000001</v>
      </c>
      <c r="BB29" s="32">
        <v>0.60219999999999996</v>
      </c>
      <c r="BC29" s="32">
        <v>1.2817000000000001</v>
      </c>
      <c r="BD29" s="32">
        <v>1.0326</v>
      </c>
      <c r="BE29" s="32">
        <v>1.0651999999999999</v>
      </c>
      <c r="BF29" s="32">
        <v>8.4500000000000006E-2</v>
      </c>
      <c r="BG29" s="32">
        <v>0.253</v>
      </c>
      <c r="BH29" s="32">
        <v>0.59319999999999995</v>
      </c>
      <c r="BI29" s="32">
        <v>0.53939999999999999</v>
      </c>
      <c r="BJ29" s="32">
        <v>0.79910000000000003</v>
      </c>
      <c r="BK29" s="32">
        <v>0.88090000000000002</v>
      </c>
      <c r="BL29" s="32"/>
      <c r="BM29" s="32"/>
      <c r="BN29" s="32"/>
      <c r="BO29" s="32"/>
      <c r="BP29" s="32"/>
      <c r="BQ29" s="32"/>
      <c r="BR29" s="32"/>
      <c r="BS29" s="32"/>
      <c r="BT29" s="32"/>
      <c r="BU29" s="32"/>
      <c r="BV29" s="32"/>
      <c r="BW29" s="32"/>
      <c r="BX29" s="32"/>
      <c r="BY29" s="32"/>
      <c r="BZ29" s="32"/>
      <c r="CA29" s="32"/>
      <c r="CB29" s="32"/>
      <c r="CC29" s="32"/>
      <c r="CD29" s="32"/>
      <c r="CE29" s="32"/>
      <c r="CF29" s="32"/>
    </row>
    <row r="30" spans="2:84">
      <c r="B30" s="28">
        <f t="shared" si="5"/>
        <v>472</v>
      </c>
      <c r="C30" s="34">
        <v>42660</v>
      </c>
      <c r="D30" s="32">
        <v>3.2599999999999997E-2</v>
      </c>
      <c r="E30" s="32">
        <v>0.54969999999999997</v>
      </c>
      <c r="F30" s="32">
        <v>0.42749999999999999</v>
      </c>
      <c r="G30" s="32">
        <v>1.2295</v>
      </c>
      <c r="H30" s="32">
        <v>0.63980000000000004</v>
      </c>
      <c r="I30" s="32">
        <v>0.84650000000000003</v>
      </c>
      <c r="J30" s="32">
        <v>1.2916000000000001</v>
      </c>
      <c r="K30" s="32">
        <v>0.89280000000000004</v>
      </c>
      <c r="L30" s="32">
        <v>1.4458</v>
      </c>
      <c r="M30" s="32">
        <v>0.93830000000000002</v>
      </c>
      <c r="N30" s="32">
        <v>0.87329999999999997</v>
      </c>
      <c r="O30" s="32">
        <v>1.3549</v>
      </c>
      <c r="P30" s="32">
        <v>1.2289000000000001</v>
      </c>
      <c r="Q30" s="32">
        <v>1.2701</v>
      </c>
      <c r="R30" s="32">
        <v>0.2177</v>
      </c>
      <c r="S30" s="32">
        <v>0.61</v>
      </c>
      <c r="T30" s="32">
        <v>8.5800000000000001E-2</v>
      </c>
      <c r="U30" s="32">
        <v>0.29220000000000002</v>
      </c>
      <c r="V30" s="32">
        <v>0.27039999999999997</v>
      </c>
      <c r="W30" s="32">
        <v>0.90149999999999997</v>
      </c>
      <c r="X30" s="32">
        <v>2.0123000000000002</v>
      </c>
      <c r="Y30" s="32">
        <v>1.2235</v>
      </c>
      <c r="Z30" s="32">
        <v>-3.61E-2</v>
      </c>
      <c r="AA30" s="32">
        <v>0.66679999999999995</v>
      </c>
      <c r="AB30" s="32">
        <v>1.3716999999999999</v>
      </c>
      <c r="AC30" s="32">
        <v>1.1031</v>
      </c>
      <c r="AD30" s="32">
        <v>1.3569</v>
      </c>
      <c r="AE30" s="32">
        <v>1.3388</v>
      </c>
      <c r="AF30" s="32">
        <v>1.0216000000000001</v>
      </c>
      <c r="AG30" s="32">
        <v>1.0634999999999999</v>
      </c>
      <c r="AH30" s="32">
        <v>-7.5800000000000006E-2</v>
      </c>
      <c r="AI30" s="32">
        <v>1.4849000000000001</v>
      </c>
      <c r="AJ30" s="32">
        <v>0.77159999999999995</v>
      </c>
      <c r="AK30" s="32">
        <v>0.87190000000000001</v>
      </c>
      <c r="AL30" s="32">
        <v>0.48420000000000002</v>
      </c>
      <c r="AM30" s="32">
        <v>0.89200000000000002</v>
      </c>
      <c r="AN30" s="32">
        <v>1.9786999999999999</v>
      </c>
      <c r="AO30" s="32">
        <v>1.1823999999999999</v>
      </c>
      <c r="AP30" s="32">
        <v>0.73809999999999998</v>
      </c>
      <c r="AQ30" s="32">
        <v>0.87290000000000001</v>
      </c>
      <c r="AR30" s="32">
        <v>1.2369000000000001</v>
      </c>
      <c r="AS30" s="32">
        <v>0.98570000000000002</v>
      </c>
      <c r="AT30" s="32">
        <v>2.4235000000000002</v>
      </c>
      <c r="AU30" s="32">
        <v>1.7029000000000001</v>
      </c>
      <c r="AV30" s="32">
        <v>1.7223999999999999</v>
      </c>
      <c r="AW30" s="32">
        <v>1.2971999999999999</v>
      </c>
      <c r="AX30" s="32">
        <v>1.2636000000000001</v>
      </c>
      <c r="AY30" s="32">
        <v>0.92379999999999995</v>
      </c>
      <c r="AZ30" s="32">
        <v>0.112</v>
      </c>
      <c r="BA30" s="32">
        <v>0.47339999999999999</v>
      </c>
      <c r="BB30" s="32">
        <v>0.62880000000000003</v>
      </c>
      <c r="BC30" s="32">
        <v>1.2842</v>
      </c>
      <c r="BD30" s="32">
        <v>1.0427999999999999</v>
      </c>
      <c r="BE30" s="32">
        <v>1.0660000000000001</v>
      </c>
      <c r="BF30" s="32">
        <v>5.8799999999999998E-2</v>
      </c>
      <c r="BG30" s="32">
        <v>0.25169999999999998</v>
      </c>
      <c r="BH30" s="32">
        <v>0.54979999999999996</v>
      </c>
      <c r="BI30" s="32">
        <v>0.53659999999999997</v>
      </c>
      <c r="BJ30" s="32">
        <v>0.82499999999999996</v>
      </c>
      <c r="BK30" s="32">
        <v>0.88339999999999996</v>
      </c>
      <c r="BL30" s="32"/>
      <c r="BM30" s="32"/>
      <c r="BN30" s="32"/>
      <c r="BO30" s="32"/>
      <c r="BP30" s="32"/>
      <c r="BQ30" s="32"/>
      <c r="BR30" s="32"/>
      <c r="BS30" s="32"/>
      <c r="BT30" s="32"/>
      <c r="BU30" s="32"/>
      <c r="BV30" s="32"/>
      <c r="BW30" s="32"/>
      <c r="BX30" s="32"/>
      <c r="BY30" s="32"/>
      <c r="BZ30" s="32"/>
      <c r="CA30" s="32"/>
      <c r="CB30" s="32"/>
      <c r="CC30" s="32"/>
      <c r="CD30" s="32"/>
      <c r="CE30" s="32"/>
      <c r="CF30" s="32"/>
    </row>
    <row r="31" spans="2:84">
      <c r="B31" s="28">
        <f t="shared" si="5"/>
        <v>471</v>
      </c>
      <c r="C31" s="34">
        <v>42657</v>
      </c>
      <c r="D31" s="32">
        <v>3.44E-2</v>
      </c>
      <c r="E31" s="32">
        <v>0.5625</v>
      </c>
      <c r="F31" s="32">
        <v>0.432</v>
      </c>
      <c r="G31" s="32">
        <v>1.2392000000000001</v>
      </c>
      <c r="H31" s="32">
        <v>0.64549999999999996</v>
      </c>
      <c r="I31" s="32">
        <v>0.85060000000000002</v>
      </c>
      <c r="J31" s="32">
        <v>1.2882</v>
      </c>
      <c r="K31" s="32">
        <v>0.88970000000000005</v>
      </c>
      <c r="L31" s="32">
        <v>1.4456</v>
      </c>
      <c r="M31" s="32">
        <v>0.92879999999999996</v>
      </c>
      <c r="N31" s="32">
        <v>0.88060000000000005</v>
      </c>
      <c r="O31" s="32">
        <v>1.3448</v>
      </c>
      <c r="P31" s="32">
        <v>1.2281</v>
      </c>
      <c r="Q31" s="32">
        <v>1.2688999999999999</v>
      </c>
      <c r="R31" s="32">
        <v>0.21029999999999999</v>
      </c>
      <c r="S31" s="32">
        <v>0.60929999999999995</v>
      </c>
      <c r="T31" s="32">
        <v>8.5900000000000004E-2</v>
      </c>
      <c r="U31" s="32">
        <v>0.2913</v>
      </c>
      <c r="V31" s="32">
        <v>0.27129999999999999</v>
      </c>
      <c r="W31" s="32">
        <v>0.90049999999999997</v>
      </c>
      <c r="X31" s="32">
        <v>2.036</v>
      </c>
      <c r="Y31" s="32">
        <v>1.2234</v>
      </c>
      <c r="Z31" s="32">
        <v>-3.73E-2</v>
      </c>
      <c r="AA31" s="32">
        <v>0.71450000000000002</v>
      </c>
      <c r="AB31" s="32">
        <v>1.4260999999999999</v>
      </c>
      <c r="AC31" s="32">
        <v>1.1039000000000001</v>
      </c>
      <c r="AD31" s="32">
        <v>1.4416</v>
      </c>
      <c r="AE31" s="32">
        <v>1.3436999999999999</v>
      </c>
      <c r="AF31" s="32">
        <v>1.1113</v>
      </c>
      <c r="AG31" s="32">
        <v>1.0663</v>
      </c>
      <c r="AH31" s="32">
        <v>5.79E-2</v>
      </c>
      <c r="AI31" s="32">
        <v>1.5039</v>
      </c>
      <c r="AJ31" s="32">
        <v>0.77159999999999995</v>
      </c>
      <c r="AK31" s="32">
        <v>0.87070000000000003</v>
      </c>
      <c r="AL31" s="32">
        <v>0.4904</v>
      </c>
      <c r="AM31" s="32">
        <v>0.877</v>
      </c>
      <c r="AN31" s="32">
        <v>1.9907999999999999</v>
      </c>
      <c r="AO31" s="32">
        <v>1.1749000000000001</v>
      </c>
      <c r="AP31" s="32">
        <v>0.73729999999999996</v>
      </c>
      <c r="AQ31" s="32">
        <v>0.87519999999999998</v>
      </c>
      <c r="AR31" s="32">
        <v>1.2472000000000001</v>
      </c>
      <c r="AS31" s="32">
        <v>0.98939999999999995</v>
      </c>
      <c r="AT31" s="32">
        <v>2.4255</v>
      </c>
      <c r="AU31" s="32">
        <v>1.6880999999999999</v>
      </c>
      <c r="AV31" s="32">
        <v>1.7176</v>
      </c>
      <c r="AW31" s="32">
        <v>1.304</v>
      </c>
      <c r="AX31" s="32">
        <v>1.2635000000000001</v>
      </c>
      <c r="AY31" s="32">
        <v>0.91949999999999998</v>
      </c>
      <c r="AZ31" s="32">
        <v>0.1148</v>
      </c>
      <c r="BA31" s="32">
        <v>0.47420000000000001</v>
      </c>
      <c r="BB31" s="32">
        <v>0.62739999999999996</v>
      </c>
      <c r="BC31" s="32">
        <v>1.2753000000000001</v>
      </c>
      <c r="BD31" s="32">
        <v>1.0454000000000001</v>
      </c>
      <c r="BE31" s="32">
        <v>1.0642</v>
      </c>
      <c r="BF31" s="32">
        <v>5.6800000000000003E-2</v>
      </c>
      <c r="BG31" s="32">
        <v>0.2515</v>
      </c>
      <c r="BH31" s="32">
        <v>0.54079999999999995</v>
      </c>
      <c r="BI31" s="32">
        <v>0.53510000000000002</v>
      </c>
      <c r="BJ31" s="32">
        <v>0.82679999999999998</v>
      </c>
      <c r="BK31" s="32">
        <v>0.88370000000000004</v>
      </c>
      <c r="BL31" s="32"/>
      <c r="BM31" s="32"/>
      <c r="BN31" s="32"/>
      <c r="BO31" s="32"/>
      <c r="BP31" s="32"/>
      <c r="BQ31" s="32"/>
      <c r="BR31" s="32"/>
      <c r="BS31" s="32"/>
      <c r="BT31" s="32"/>
      <c r="BU31" s="32"/>
      <c r="BV31" s="32"/>
      <c r="BW31" s="32"/>
      <c r="BX31" s="32"/>
      <c r="BY31" s="32"/>
      <c r="BZ31" s="32"/>
      <c r="CA31" s="32"/>
      <c r="CB31" s="32"/>
      <c r="CC31" s="32"/>
      <c r="CD31" s="32"/>
      <c r="CE31" s="32"/>
      <c r="CF31" s="32"/>
    </row>
    <row r="32" spans="2:84">
      <c r="B32" s="28">
        <f t="shared" si="5"/>
        <v>470</v>
      </c>
      <c r="C32" s="34">
        <v>42656</v>
      </c>
      <c r="D32" s="32">
        <v>4.9299999999999997E-2</v>
      </c>
      <c r="E32" s="32">
        <v>0.56499999999999995</v>
      </c>
      <c r="F32" s="32">
        <v>0.34050000000000002</v>
      </c>
      <c r="G32" s="32">
        <v>1.2285999999999999</v>
      </c>
      <c r="H32" s="32">
        <v>0.53290000000000004</v>
      </c>
      <c r="I32" s="32">
        <v>0.8407</v>
      </c>
      <c r="J32" s="32">
        <v>1.2544</v>
      </c>
      <c r="K32" s="32">
        <v>0.89229999999999998</v>
      </c>
      <c r="L32" s="32">
        <v>1.4628000000000001</v>
      </c>
      <c r="M32" s="32">
        <v>0.93</v>
      </c>
      <c r="N32" s="32">
        <v>0.76559999999999995</v>
      </c>
      <c r="O32" s="32">
        <v>1.3255999999999999</v>
      </c>
      <c r="P32" s="32">
        <v>1.2491000000000001</v>
      </c>
      <c r="Q32" s="32">
        <v>1.2618</v>
      </c>
      <c r="R32" s="32">
        <v>9.2600000000000002E-2</v>
      </c>
      <c r="S32" s="32">
        <v>0.59799999999999998</v>
      </c>
      <c r="T32" s="32">
        <v>-5.0900000000000001E-2</v>
      </c>
      <c r="U32" s="32">
        <v>0.28439999999999999</v>
      </c>
      <c r="V32" s="32">
        <v>0.2797</v>
      </c>
      <c r="W32" s="32">
        <v>0.9</v>
      </c>
      <c r="X32" s="32">
        <v>1.3661000000000001</v>
      </c>
      <c r="Y32" s="32">
        <v>1.1807000000000001</v>
      </c>
      <c r="Z32" s="32">
        <v>-0.19570000000000001</v>
      </c>
      <c r="AA32" s="32">
        <v>0.70840000000000003</v>
      </c>
      <c r="AB32" s="32">
        <v>1.6912</v>
      </c>
      <c r="AC32" s="32">
        <v>1.1044</v>
      </c>
      <c r="AD32" s="32">
        <v>1.5155000000000001</v>
      </c>
      <c r="AE32" s="32">
        <v>1.3395999999999999</v>
      </c>
      <c r="AF32" s="32">
        <v>1.1428</v>
      </c>
      <c r="AG32" s="32">
        <v>1.0707</v>
      </c>
      <c r="AH32" s="32">
        <v>-1.2786999999999999</v>
      </c>
      <c r="AI32" s="32">
        <v>1.478</v>
      </c>
      <c r="AJ32" s="32">
        <v>0.71120000000000005</v>
      </c>
      <c r="AK32" s="32">
        <v>0.86890000000000001</v>
      </c>
      <c r="AL32" s="32">
        <v>0.51690000000000003</v>
      </c>
      <c r="AM32" s="32">
        <v>0.88200000000000001</v>
      </c>
      <c r="AN32" s="32">
        <v>1.9922</v>
      </c>
      <c r="AO32" s="32">
        <v>1.1694</v>
      </c>
      <c r="AP32" s="32">
        <v>0.52929999999999999</v>
      </c>
      <c r="AQ32" s="32">
        <v>0.87080000000000002</v>
      </c>
      <c r="AR32" s="32">
        <v>1.2149000000000001</v>
      </c>
      <c r="AS32" s="32">
        <v>0.9758</v>
      </c>
      <c r="AT32" s="32">
        <v>2.0954000000000002</v>
      </c>
      <c r="AU32" s="32">
        <v>1.6865000000000001</v>
      </c>
      <c r="AV32" s="32">
        <v>1.7659</v>
      </c>
      <c r="AW32" s="32">
        <v>1.3058000000000001</v>
      </c>
      <c r="AX32" s="32">
        <v>1.2459</v>
      </c>
      <c r="AY32" s="32">
        <v>0.91620000000000001</v>
      </c>
      <c r="AZ32" s="32">
        <v>-2.58E-2</v>
      </c>
      <c r="BA32" s="32">
        <v>0.47320000000000001</v>
      </c>
      <c r="BB32" s="32">
        <v>0.4597</v>
      </c>
      <c r="BC32" s="32">
        <v>1.2563</v>
      </c>
      <c r="BD32" s="32">
        <v>1.0024</v>
      </c>
      <c r="BE32" s="32">
        <v>1.0670999999999999</v>
      </c>
      <c r="BF32" s="32">
        <v>-3.1E-2</v>
      </c>
      <c r="BG32" s="32">
        <v>0.24690000000000001</v>
      </c>
      <c r="BH32" s="32">
        <v>0.48060000000000003</v>
      </c>
      <c r="BI32" s="32">
        <v>0.52780000000000005</v>
      </c>
      <c r="BJ32" s="32">
        <v>0.67900000000000005</v>
      </c>
      <c r="BK32" s="32">
        <v>0.86839999999999995</v>
      </c>
      <c r="BL32" s="32"/>
      <c r="BM32" s="32"/>
      <c r="BN32" s="32"/>
      <c r="BO32" s="32"/>
      <c r="BP32" s="32"/>
      <c r="BQ32" s="32"/>
      <c r="BR32" s="32"/>
      <c r="BS32" s="32"/>
      <c r="BT32" s="32"/>
      <c r="BU32" s="32"/>
      <c r="BV32" s="32"/>
      <c r="BW32" s="32"/>
      <c r="BX32" s="32"/>
      <c r="BY32" s="32"/>
      <c r="BZ32" s="32"/>
      <c r="CA32" s="32"/>
      <c r="CB32" s="32"/>
      <c r="CC32" s="32"/>
      <c r="CD32" s="32"/>
      <c r="CE32" s="32"/>
      <c r="CF32" s="32"/>
    </row>
    <row r="33" spans="2:84">
      <c r="B33" s="28">
        <f t="shared" si="5"/>
        <v>469</v>
      </c>
      <c r="C33" s="34">
        <v>42655</v>
      </c>
      <c r="D33" s="32">
        <v>7.6899999999999996E-2</v>
      </c>
      <c r="E33" s="32">
        <v>0.56569999999999998</v>
      </c>
      <c r="F33" s="32">
        <v>0.29170000000000001</v>
      </c>
      <c r="G33" s="32">
        <v>1.2244999999999999</v>
      </c>
      <c r="H33" s="32">
        <v>0.39960000000000001</v>
      </c>
      <c r="I33" s="32">
        <v>0.83689999999999998</v>
      </c>
      <c r="J33" s="32">
        <v>1.3077000000000001</v>
      </c>
      <c r="K33" s="32">
        <v>0.89410000000000001</v>
      </c>
      <c r="L33" s="32">
        <v>1.4693000000000001</v>
      </c>
      <c r="M33" s="32">
        <v>0.92889999999999995</v>
      </c>
      <c r="N33" s="32">
        <v>0.90800000000000003</v>
      </c>
      <c r="O33" s="32">
        <v>1.3329</v>
      </c>
      <c r="P33" s="32">
        <v>1.2771999999999999</v>
      </c>
      <c r="Q33" s="32">
        <v>1.2641</v>
      </c>
      <c r="R33" s="32">
        <v>0.11940000000000001</v>
      </c>
      <c r="S33" s="32">
        <v>0.59589999999999999</v>
      </c>
      <c r="T33" s="32">
        <v>-8.2000000000000007E-3</v>
      </c>
      <c r="U33" s="32">
        <v>0.28749999999999998</v>
      </c>
      <c r="V33" s="32">
        <v>0.29380000000000001</v>
      </c>
      <c r="W33" s="32">
        <v>0.89729999999999999</v>
      </c>
      <c r="X33" s="32">
        <v>1.4738</v>
      </c>
      <c r="Y33" s="32">
        <v>1.1746000000000001</v>
      </c>
      <c r="Z33" s="32">
        <v>-0.13769999999999999</v>
      </c>
      <c r="AA33" s="32">
        <v>0.71179999999999999</v>
      </c>
      <c r="AB33" s="32">
        <v>1.5468</v>
      </c>
      <c r="AC33" s="32">
        <v>1.0979000000000001</v>
      </c>
      <c r="AD33" s="32">
        <v>1.3399000000000001</v>
      </c>
      <c r="AE33" s="32">
        <v>1.3372999999999999</v>
      </c>
      <c r="AF33" s="32">
        <v>1.1841999999999999</v>
      </c>
      <c r="AG33" s="32">
        <v>1.0663</v>
      </c>
      <c r="AH33" s="32">
        <v>-0.16589999999999999</v>
      </c>
      <c r="AI33" s="32">
        <v>1.5111000000000001</v>
      </c>
      <c r="AJ33" s="32">
        <v>0.77339999999999998</v>
      </c>
      <c r="AK33" s="32">
        <v>0.871</v>
      </c>
      <c r="AL33" s="32">
        <v>0.5091</v>
      </c>
      <c r="AM33" s="32">
        <v>0.87880000000000003</v>
      </c>
      <c r="AN33" s="32">
        <v>1.9391</v>
      </c>
      <c r="AO33" s="32">
        <v>1.1672</v>
      </c>
      <c r="AP33" s="32">
        <v>0.50590000000000002</v>
      </c>
      <c r="AQ33" s="32">
        <v>0.86860000000000004</v>
      </c>
      <c r="AR33" s="32">
        <v>1.2031000000000001</v>
      </c>
      <c r="AS33" s="32">
        <v>0.97330000000000005</v>
      </c>
      <c r="AT33" s="32">
        <v>2.0886999999999998</v>
      </c>
      <c r="AU33" s="32">
        <v>1.6859</v>
      </c>
      <c r="AV33" s="32">
        <v>1.7652000000000001</v>
      </c>
      <c r="AW33" s="32">
        <v>1.3059000000000001</v>
      </c>
      <c r="AX33" s="32">
        <v>1.2789999999999999</v>
      </c>
      <c r="AY33" s="32">
        <v>0.91669999999999996</v>
      </c>
      <c r="AZ33" s="32">
        <v>4.8999999999999998E-3</v>
      </c>
      <c r="BA33" s="32">
        <v>0.47399999999999998</v>
      </c>
      <c r="BB33" s="32">
        <v>0.49270000000000003</v>
      </c>
      <c r="BC33" s="32">
        <v>1.2565999999999999</v>
      </c>
      <c r="BD33" s="32">
        <v>1.0328999999999999</v>
      </c>
      <c r="BE33" s="32">
        <v>1.0689</v>
      </c>
      <c r="BF33" s="32">
        <v>-7.0800000000000002E-2</v>
      </c>
      <c r="BG33" s="32">
        <v>0.24479999999999999</v>
      </c>
      <c r="BH33" s="32">
        <v>0.44540000000000002</v>
      </c>
      <c r="BI33" s="32">
        <v>0.52439999999999998</v>
      </c>
      <c r="BJ33" s="32">
        <v>0.6169</v>
      </c>
      <c r="BK33" s="32">
        <v>0.86750000000000005</v>
      </c>
      <c r="BL33" s="32"/>
      <c r="BM33" s="32"/>
      <c r="BN33" s="32"/>
      <c r="BO33" s="32"/>
      <c r="BP33" s="32"/>
      <c r="BQ33" s="32"/>
      <c r="BR33" s="32"/>
      <c r="BS33" s="32"/>
      <c r="BT33" s="32"/>
      <c r="BU33" s="32"/>
      <c r="BV33" s="32"/>
      <c r="BW33" s="32"/>
      <c r="BX33" s="32"/>
      <c r="BY33" s="32"/>
      <c r="BZ33" s="32"/>
      <c r="CA33" s="32"/>
      <c r="CB33" s="32"/>
      <c r="CC33" s="32"/>
      <c r="CD33" s="32"/>
      <c r="CE33" s="32"/>
      <c r="CF33" s="32"/>
    </row>
    <row r="34" spans="2:84">
      <c r="B34" s="28">
        <f t="shared" si="5"/>
        <v>468</v>
      </c>
      <c r="C34" s="34">
        <v>42654</v>
      </c>
      <c r="D34" s="32">
        <v>1.67E-2</v>
      </c>
      <c r="E34" s="32">
        <v>0.57830000000000004</v>
      </c>
      <c r="F34" s="32">
        <v>0.31380000000000002</v>
      </c>
      <c r="G34" s="32">
        <v>1.2107000000000001</v>
      </c>
      <c r="H34" s="32">
        <v>0.82179999999999997</v>
      </c>
      <c r="I34" s="32">
        <v>0.85629999999999995</v>
      </c>
      <c r="J34" s="32">
        <v>1.3373999999999999</v>
      </c>
      <c r="K34" s="32">
        <v>0.89970000000000006</v>
      </c>
      <c r="L34" s="32">
        <v>1.5436000000000001</v>
      </c>
      <c r="M34" s="32">
        <v>0.93500000000000005</v>
      </c>
      <c r="N34" s="32">
        <v>0.88139999999999996</v>
      </c>
      <c r="O34" s="32">
        <v>1.3088</v>
      </c>
      <c r="P34" s="32">
        <v>1.1811</v>
      </c>
      <c r="Q34" s="32">
        <v>1.2686999999999999</v>
      </c>
      <c r="R34" s="32">
        <v>0.19689999999999999</v>
      </c>
      <c r="S34" s="32">
        <v>0.5948</v>
      </c>
      <c r="T34" s="32">
        <v>1.1999999999999999E-3</v>
      </c>
      <c r="U34" s="32">
        <v>0.30070000000000002</v>
      </c>
      <c r="V34" s="32">
        <v>0.2024</v>
      </c>
      <c r="W34" s="32">
        <v>0.96719999999999995</v>
      </c>
      <c r="X34" s="32">
        <v>1.5615000000000001</v>
      </c>
      <c r="Y34" s="32">
        <v>1.1581999999999999</v>
      </c>
      <c r="Z34" s="32">
        <v>0.1038</v>
      </c>
      <c r="AA34" s="32">
        <v>0.7167</v>
      </c>
      <c r="AB34" s="32">
        <v>1.6646000000000001</v>
      </c>
      <c r="AC34" s="32">
        <v>1.0869</v>
      </c>
      <c r="AD34" s="32">
        <v>1.6004</v>
      </c>
      <c r="AE34" s="32">
        <v>1.331</v>
      </c>
      <c r="AF34" s="32">
        <v>1.2303999999999999</v>
      </c>
      <c r="AG34" s="32">
        <v>1.0709</v>
      </c>
      <c r="AH34" s="32">
        <v>-6.7199999999999996E-2</v>
      </c>
      <c r="AI34" s="32">
        <v>1.518</v>
      </c>
      <c r="AJ34" s="32">
        <v>0.70069999999999999</v>
      </c>
      <c r="AK34" s="32">
        <v>0.8538</v>
      </c>
      <c r="AL34" s="32">
        <v>0.51180000000000003</v>
      </c>
      <c r="AM34" s="32">
        <v>0.89770000000000005</v>
      </c>
      <c r="AN34" s="32">
        <v>1.8229</v>
      </c>
      <c r="AO34" s="32">
        <v>1.1681999999999999</v>
      </c>
      <c r="AP34" s="32">
        <v>0.52939999999999998</v>
      </c>
      <c r="AQ34" s="32">
        <v>0.86339999999999995</v>
      </c>
      <c r="AR34" s="32">
        <v>1.2041999999999999</v>
      </c>
      <c r="AS34" s="32">
        <v>0.98650000000000004</v>
      </c>
      <c r="AT34" s="32">
        <v>1.6453</v>
      </c>
      <c r="AU34" s="32">
        <v>1.6581999999999999</v>
      </c>
      <c r="AV34" s="32">
        <v>1.7356</v>
      </c>
      <c r="AW34" s="32">
        <v>1.3029999999999999</v>
      </c>
      <c r="AX34" s="32">
        <v>1.1820999999999999</v>
      </c>
      <c r="AY34" s="32">
        <v>0.90600000000000003</v>
      </c>
      <c r="AZ34" s="32">
        <v>5.4399999999999997E-2</v>
      </c>
      <c r="BA34" s="32">
        <v>0.47799999999999998</v>
      </c>
      <c r="BB34" s="32">
        <v>0.5363</v>
      </c>
      <c r="BC34" s="32">
        <v>1.2391000000000001</v>
      </c>
      <c r="BD34" s="32">
        <v>0.98740000000000006</v>
      </c>
      <c r="BE34" s="32">
        <v>1.0685</v>
      </c>
      <c r="BF34" s="32">
        <v>-9.1700000000000004E-2</v>
      </c>
      <c r="BG34" s="32">
        <v>0.25459999999999999</v>
      </c>
      <c r="BH34" s="32">
        <v>0.39579999999999999</v>
      </c>
      <c r="BI34" s="32">
        <v>0.52490000000000003</v>
      </c>
      <c r="BJ34" s="32">
        <v>0.4415</v>
      </c>
      <c r="BK34" s="32">
        <v>0.86680000000000001</v>
      </c>
      <c r="BL34" s="32"/>
      <c r="BM34" s="32"/>
      <c r="BN34" s="32"/>
      <c r="BO34" s="32"/>
      <c r="BP34" s="32"/>
      <c r="BQ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32"/>
      <c r="CC34" s="32"/>
      <c r="CD34" s="32"/>
      <c r="CE34" s="32"/>
      <c r="CF34" s="32"/>
    </row>
    <row r="35" spans="2:84">
      <c r="B35" s="28">
        <f t="shared" si="5"/>
        <v>467</v>
      </c>
      <c r="C35" s="34">
        <v>42650</v>
      </c>
      <c r="D35" s="32">
        <v>-0.2208</v>
      </c>
      <c r="E35" s="32">
        <v>0.58040000000000003</v>
      </c>
      <c r="F35" s="32">
        <v>0.35010000000000002</v>
      </c>
      <c r="G35" s="32">
        <v>1.2141999999999999</v>
      </c>
      <c r="H35" s="32">
        <v>0.84409999999999996</v>
      </c>
      <c r="I35" s="32">
        <v>0.87090000000000001</v>
      </c>
      <c r="J35" s="32">
        <v>1.2446999999999999</v>
      </c>
      <c r="K35" s="32">
        <v>0.89349999999999996</v>
      </c>
      <c r="L35" s="32">
        <v>1.5115000000000001</v>
      </c>
      <c r="M35" s="32">
        <v>0.93600000000000005</v>
      </c>
      <c r="N35" s="32">
        <v>0.92490000000000006</v>
      </c>
      <c r="O35" s="32">
        <v>1.3050999999999999</v>
      </c>
      <c r="P35" s="32">
        <v>1.3442000000000001</v>
      </c>
      <c r="Q35" s="32">
        <v>1.2607999999999999</v>
      </c>
      <c r="R35" s="32">
        <v>0.20019999999999999</v>
      </c>
      <c r="S35" s="32">
        <v>0.59140000000000004</v>
      </c>
      <c r="T35" s="32">
        <v>0.12609999999999999</v>
      </c>
      <c r="U35" s="32">
        <v>0.30669999999999997</v>
      </c>
      <c r="V35" s="32">
        <v>0.106</v>
      </c>
      <c r="W35" s="32">
        <v>0.97240000000000004</v>
      </c>
      <c r="X35" s="32">
        <v>1.5295000000000001</v>
      </c>
      <c r="Y35" s="32">
        <v>1.087</v>
      </c>
      <c r="Z35" s="32">
        <v>0.31040000000000001</v>
      </c>
      <c r="AA35" s="32">
        <v>0.72550000000000003</v>
      </c>
      <c r="AB35" s="32">
        <v>1.1990000000000001</v>
      </c>
      <c r="AC35" s="32">
        <v>1.0676000000000001</v>
      </c>
      <c r="AD35" s="32">
        <v>2.6534</v>
      </c>
      <c r="AE35" s="32">
        <v>1.3469</v>
      </c>
      <c r="AF35" s="32">
        <v>2.0543</v>
      </c>
      <c r="AG35" s="32">
        <v>1.0824</v>
      </c>
      <c r="AH35" s="32">
        <v>1.2715000000000001</v>
      </c>
      <c r="AI35" s="32">
        <v>1.6189</v>
      </c>
      <c r="AJ35" s="32">
        <v>0.74490000000000001</v>
      </c>
      <c r="AK35" s="32">
        <v>0.83789999999999998</v>
      </c>
      <c r="AL35" s="32">
        <v>0.43169999999999997</v>
      </c>
      <c r="AM35" s="32">
        <v>0.90190000000000003</v>
      </c>
      <c r="AN35" s="32">
        <v>1.8915999999999999</v>
      </c>
      <c r="AO35" s="32">
        <v>1.1634</v>
      </c>
      <c r="AP35" s="32">
        <v>0.48849999999999999</v>
      </c>
      <c r="AQ35" s="32">
        <v>0.8579</v>
      </c>
      <c r="AR35" s="32">
        <v>1.1309</v>
      </c>
      <c r="AS35" s="32">
        <v>0.98660000000000003</v>
      </c>
      <c r="AT35" s="32">
        <v>1.6785000000000001</v>
      </c>
      <c r="AU35" s="32">
        <v>1.659</v>
      </c>
      <c r="AV35" s="32">
        <v>1.6778999999999999</v>
      </c>
      <c r="AW35" s="32">
        <v>1.2989999999999999</v>
      </c>
      <c r="AX35" s="32">
        <v>1.1341000000000001</v>
      </c>
      <c r="AY35" s="32">
        <v>0.90700000000000003</v>
      </c>
      <c r="AZ35" s="32">
        <v>-0.2452</v>
      </c>
      <c r="BA35" s="32">
        <v>0.47349999999999998</v>
      </c>
      <c r="BB35" s="32">
        <v>0.52310000000000001</v>
      </c>
      <c r="BC35" s="32">
        <v>1.2382</v>
      </c>
      <c r="BD35" s="32">
        <v>0.93710000000000004</v>
      </c>
      <c r="BE35" s="32">
        <v>1.0728</v>
      </c>
      <c r="BF35" s="32">
        <v>-8.4400000000000003E-2</v>
      </c>
      <c r="BG35" s="32">
        <v>0.25509999999999999</v>
      </c>
      <c r="BH35" s="32">
        <v>0.29220000000000002</v>
      </c>
      <c r="BI35" s="32">
        <v>0.52680000000000005</v>
      </c>
      <c r="BJ35" s="32">
        <v>0.24529999999999999</v>
      </c>
      <c r="BK35" s="32">
        <v>0.87129999999999996</v>
      </c>
      <c r="BL35" s="32"/>
      <c r="BM35" s="32"/>
      <c r="BN35" s="32"/>
      <c r="BO35" s="32"/>
      <c r="BP35" s="32"/>
      <c r="BQ35" s="32"/>
      <c r="BR35" s="32"/>
      <c r="BS35" s="32"/>
      <c r="BT35" s="32"/>
      <c r="BU35" s="32"/>
      <c r="BV35" s="32"/>
      <c r="BW35" s="32"/>
      <c r="BX35" s="32"/>
      <c r="BY35" s="32"/>
      <c r="BZ35" s="32"/>
      <c r="CA35" s="32"/>
      <c r="CB35" s="32"/>
      <c r="CC35" s="32"/>
      <c r="CD35" s="32"/>
      <c r="CE35" s="32"/>
      <c r="CF35" s="32"/>
    </row>
    <row r="36" spans="2:84">
      <c r="B36" s="28">
        <f t="shared" si="5"/>
        <v>466</v>
      </c>
      <c r="C36" s="34">
        <v>42649</v>
      </c>
      <c r="D36" s="32">
        <v>-0.21479999999999999</v>
      </c>
      <c r="E36" s="32">
        <v>0.57750000000000001</v>
      </c>
      <c r="F36" s="32">
        <v>0.36020000000000002</v>
      </c>
      <c r="G36" s="32">
        <v>1.2093</v>
      </c>
      <c r="H36" s="32">
        <v>0.83540000000000003</v>
      </c>
      <c r="I36" s="32">
        <v>0.86470000000000002</v>
      </c>
      <c r="J36" s="32">
        <v>1.2214</v>
      </c>
      <c r="K36" s="32">
        <v>0.91310000000000002</v>
      </c>
      <c r="L36" s="32">
        <v>1.4107000000000001</v>
      </c>
      <c r="M36" s="32">
        <v>0.93049999999999999</v>
      </c>
      <c r="N36" s="32">
        <v>0.9002</v>
      </c>
      <c r="O36" s="32">
        <v>1.3124</v>
      </c>
      <c r="P36" s="32">
        <v>1.2078</v>
      </c>
      <c r="Q36" s="32">
        <v>1.2566999999999999</v>
      </c>
      <c r="R36" s="32">
        <v>0.1353</v>
      </c>
      <c r="S36" s="32">
        <v>0.58940000000000003</v>
      </c>
      <c r="T36" s="32">
        <v>0.15989999999999999</v>
      </c>
      <c r="U36" s="32">
        <v>0.30959999999999999</v>
      </c>
      <c r="V36" s="32">
        <v>0.12970000000000001</v>
      </c>
      <c r="W36" s="32">
        <v>0.97060000000000002</v>
      </c>
      <c r="X36" s="32">
        <v>1.2495000000000001</v>
      </c>
      <c r="Y36" s="32">
        <v>1.0822000000000001</v>
      </c>
      <c r="Z36" s="32">
        <v>0.33</v>
      </c>
      <c r="AA36" s="32">
        <v>0.72130000000000005</v>
      </c>
      <c r="AB36" s="32">
        <v>0.94450000000000001</v>
      </c>
      <c r="AC36" s="32">
        <v>1.0668</v>
      </c>
      <c r="AD36" s="32">
        <v>2.6656</v>
      </c>
      <c r="AE36" s="32">
        <v>1.3655999999999999</v>
      </c>
      <c r="AF36" s="32">
        <v>2.0684999999999998</v>
      </c>
      <c r="AG36" s="32">
        <v>1.0873999999999999</v>
      </c>
      <c r="AH36" s="32">
        <v>0.90359999999999996</v>
      </c>
      <c r="AI36" s="32">
        <v>1.5906</v>
      </c>
      <c r="AJ36" s="32">
        <v>0.78400000000000003</v>
      </c>
      <c r="AK36" s="32">
        <v>0.83689999999999998</v>
      </c>
      <c r="AL36" s="32">
        <v>0.53849999999999998</v>
      </c>
      <c r="AM36" s="32">
        <v>0.90369999999999995</v>
      </c>
      <c r="AN36" s="32">
        <v>1.8134999999999999</v>
      </c>
      <c r="AO36" s="32">
        <v>1.1564000000000001</v>
      </c>
      <c r="AP36" s="32">
        <v>0.47589999999999999</v>
      </c>
      <c r="AQ36" s="32">
        <v>0.85529999999999995</v>
      </c>
      <c r="AR36" s="32">
        <v>1.0876999999999999</v>
      </c>
      <c r="AS36" s="32">
        <v>0.97170000000000001</v>
      </c>
      <c r="AT36" s="32">
        <v>1.7898000000000001</v>
      </c>
      <c r="AU36" s="32">
        <v>1.6529</v>
      </c>
      <c r="AV36" s="32">
        <v>1.7421</v>
      </c>
      <c r="AW36" s="32">
        <v>1.2985</v>
      </c>
      <c r="AX36" s="32">
        <v>1.0412999999999999</v>
      </c>
      <c r="AY36" s="32">
        <v>0.9012</v>
      </c>
      <c r="AZ36" s="32">
        <v>-0.14380000000000001</v>
      </c>
      <c r="BA36" s="32">
        <v>0.47189999999999999</v>
      </c>
      <c r="BB36" s="32">
        <v>0.60070000000000001</v>
      </c>
      <c r="BC36" s="32">
        <v>1.2439</v>
      </c>
      <c r="BD36" s="32">
        <v>0.88219999999999998</v>
      </c>
      <c r="BE36" s="32">
        <v>1.0683</v>
      </c>
      <c r="BF36" s="32">
        <v>-0.1094</v>
      </c>
      <c r="BG36" s="32">
        <v>0.249</v>
      </c>
      <c r="BH36" s="32">
        <v>0.2407</v>
      </c>
      <c r="BI36" s="32">
        <v>0.53010000000000002</v>
      </c>
      <c r="BJ36" s="32">
        <v>0.41370000000000001</v>
      </c>
      <c r="BK36" s="32">
        <v>0.85329999999999995</v>
      </c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</row>
    <row r="37" spans="2:84">
      <c r="B37" s="28">
        <f t="shared" si="5"/>
        <v>465</v>
      </c>
      <c r="C37" s="34">
        <v>42648</v>
      </c>
      <c r="D37" s="32">
        <v>-0.25180000000000002</v>
      </c>
      <c r="E37" s="32">
        <v>0.57140000000000002</v>
      </c>
      <c r="F37" s="32">
        <v>0.35299999999999998</v>
      </c>
      <c r="G37" s="32">
        <v>1.2079</v>
      </c>
      <c r="H37" s="32">
        <v>0.93989999999999996</v>
      </c>
      <c r="I37" s="32">
        <v>0.86260000000000003</v>
      </c>
      <c r="J37" s="32">
        <v>1.165</v>
      </c>
      <c r="K37" s="32">
        <v>0.91900000000000004</v>
      </c>
      <c r="L37" s="32">
        <v>1.5136000000000001</v>
      </c>
      <c r="M37" s="32">
        <v>0.93459999999999999</v>
      </c>
      <c r="N37" s="32">
        <v>1.1402000000000001</v>
      </c>
      <c r="O37" s="32">
        <v>1.2949999999999999</v>
      </c>
      <c r="P37" s="32">
        <v>1.1691</v>
      </c>
      <c r="Q37" s="32">
        <v>1.2521</v>
      </c>
      <c r="R37" s="32">
        <v>0.21199999999999999</v>
      </c>
      <c r="S37" s="32">
        <v>0.58799999999999997</v>
      </c>
      <c r="T37" s="32">
        <v>0.1409</v>
      </c>
      <c r="U37" s="32">
        <v>0.30709999999999998</v>
      </c>
      <c r="V37" s="32">
        <v>0.1009</v>
      </c>
      <c r="W37" s="32">
        <v>0.97009999999999996</v>
      </c>
      <c r="X37" s="32">
        <v>1.3895</v>
      </c>
      <c r="Y37" s="32">
        <v>1.0888</v>
      </c>
      <c r="Z37" s="32">
        <v>0.50160000000000005</v>
      </c>
      <c r="AA37" s="32">
        <v>0.72189999999999999</v>
      </c>
      <c r="AB37" s="32">
        <v>1.3414999999999999</v>
      </c>
      <c r="AC37" s="32">
        <v>1.0783</v>
      </c>
      <c r="AD37" s="32">
        <v>3.0834000000000001</v>
      </c>
      <c r="AE37" s="32">
        <v>1.3767</v>
      </c>
      <c r="AF37" s="32">
        <v>1.9832000000000001</v>
      </c>
      <c r="AG37" s="32">
        <v>1.0935999999999999</v>
      </c>
      <c r="AH37" s="32">
        <v>1.0902000000000001</v>
      </c>
      <c r="AI37" s="32">
        <v>1.5761000000000001</v>
      </c>
      <c r="AJ37" s="32">
        <v>0.66549999999999998</v>
      </c>
      <c r="AK37" s="32">
        <v>0.83109999999999995</v>
      </c>
      <c r="AL37" s="32">
        <v>0.57099999999999995</v>
      </c>
      <c r="AM37" s="32">
        <v>0.89949999999999997</v>
      </c>
      <c r="AN37" s="32">
        <v>1.8503000000000001</v>
      </c>
      <c r="AO37" s="32">
        <v>1.1546000000000001</v>
      </c>
      <c r="AP37" s="32">
        <v>0.46389999999999998</v>
      </c>
      <c r="AQ37" s="32">
        <v>0.85340000000000005</v>
      </c>
      <c r="AR37" s="32">
        <v>1.1295999999999999</v>
      </c>
      <c r="AS37" s="32">
        <v>0.97150000000000003</v>
      </c>
      <c r="AT37" s="32">
        <v>1.7347999999999999</v>
      </c>
      <c r="AU37" s="32">
        <v>1.6539999999999999</v>
      </c>
      <c r="AV37" s="32">
        <v>1.7174</v>
      </c>
      <c r="AW37" s="32">
        <v>1.2972999999999999</v>
      </c>
      <c r="AX37" s="32">
        <v>1.0511999999999999</v>
      </c>
      <c r="AY37" s="32">
        <v>0.91059999999999997</v>
      </c>
      <c r="AZ37" s="32">
        <v>-4.65E-2</v>
      </c>
      <c r="BA37" s="32">
        <v>0.47370000000000001</v>
      </c>
      <c r="BB37" s="32">
        <v>0.4924</v>
      </c>
      <c r="BC37" s="32">
        <v>1.2423</v>
      </c>
      <c r="BD37" s="32">
        <v>0.93969999999999998</v>
      </c>
      <c r="BE37" s="32">
        <v>1.0678000000000001</v>
      </c>
      <c r="BF37" s="32">
        <v>-0.1118</v>
      </c>
      <c r="BG37" s="32">
        <v>0.25309999999999999</v>
      </c>
      <c r="BH37" s="32">
        <v>0.36120000000000002</v>
      </c>
      <c r="BI37" s="32">
        <v>0.52229999999999999</v>
      </c>
      <c r="BJ37" s="32">
        <v>0.317</v>
      </c>
      <c r="BK37" s="32">
        <v>0.84360000000000002</v>
      </c>
      <c r="BL37" s="32"/>
      <c r="BM37" s="32"/>
      <c r="BN37" s="32"/>
      <c r="BO37" s="32"/>
      <c r="BP37" s="32"/>
      <c r="BQ37" s="32"/>
      <c r="BR37" s="32"/>
      <c r="BS37" s="32"/>
      <c r="BT37" s="32"/>
      <c r="BU37" s="32"/>
      <c r="BV37" s="32"/>
      <c r="BW37" s="32"/>
      <c r="BX37" s="32"/>
      <c r="BY37" s="32"/>
      <c r="BZ37" s="32"/>
      <c r="CA37" s="32"/>
      <c r="CB37" s="32"/>
      <c r="CC37" s="32"/>
      <c r="CD37" s="32"/>
      <c r="CE37" s="32"/>
      <c r="CF37" s="32"/>
    </row>
    <row r="38" spans="2:84">
      <c r="B38" s="28">
        <f t="shared" si="5"/>
        <v>464</v>
      </c>
      <c r="C38" s="34">
        <v>42647</v>
      </c>
      <c r="D38" s="32">
        <v>-0.2321</v>
      </c>
      <c r="E38" s="32">
        <v>0.57140000000000002</v>
      </c>
      <c r="F38" s="32">
        <v>0.32100000000000001</v>
      </c>
      <c r="G38" s="32">
        <v>1.224</v>
      </c>
      <c r="H38" s="32">
        <v>1.0606</v>
      </c>
      <c r="I38" s="32">
        <v>0.85750000000000004</v>
      </c>
      <c r="J38" s="32">
        <v>1.2155</v>
      </c>
      <c r="K38" s="32">
        <v>0.92259999999999998</v>
      </c>
      <c r="L38" s="32">
        <v>1.5159</v>
      </c>
      <c r="M38" s="32">
        <v>0.93340000000000001</v>
      </c>
      <c r="N38" s="32">
        <v>1.119</v>
      </c>
      <c r="O38" s="32">
        <v>1.2818000000000001</v>
      </c>
      <c r="P38" s="32">
        <v>1.3189</v>
      </c>
      <c r="Q38" s="32">
        <v>1.2504</v>
      </c>
      <c r="R38" s="32">
        <v>0.221</v>
      </c>
      <c r="S38" s="32">
        <v>0.58989999999999998</v>
      </c>
      <c r="T38" s="32">
        <v>0.1573</v>
      </c>
      <c r="U38" s="32">
        <v>0.31090000000000001</v>
      </c>
      <c r="V38" s="32">
        <v>9.8100000000000007E-2</v>
      </c>
      <c r="W38" s="32">
        <v>0.97009999999999996</v>
      </c>
      <c r="X38" s="32">
        <v>1.2477</v>
      </c>
      <c r="Y38" s="32">
        <v>1.0799000000000001</v>
      </c>
      <c r="Z38" s="32">
        <v>0.52500000000000002</v>
      </c>
      <c r="AA38" s="32">
        <v>0.73129999999999995</v>
      </c>
      <c r="AB38" s="32">
        <v>1.0674999999999999</v>
      </c>
      <c r="AC38" s="32">
        <v>1.0921000000000001</v>
      </c>
      <c r="AD38" s="32">
        <v>2.5889000000000002</v>
      </c>
      <c r="AE38" s="32">
        <v>1.4003000000000001</v>
      </c>
      <c r="AF38" s="32">
        <v>1.8016000000000001</v>
      </c>
      <c r="AG38" s="32">
        <v>1.1167</v>
      </c>
      <c r="AH38" s="32">
        <v>1.0581</v>
      </c>
      <c r="AI38" s="32">
        <v>1.6242000000000001</v>
      </c>
      <c r="AJ38" s="32">
        <v>0.62280000000000002</v>
      </c>
      <c r="AK38" s="32">
        <v>0.84730000000000005</v>
      </c>
      <c r="AL38" s="32">
        <v>0.51839999999999997</v>
      </c>
      <c r="AM38" s="32">
        <v>0.90080000000000005</v>
      </c>
      <c r="AN38" s="32">
        <v>1.7685999999999999</v>
      </c>
      <c r="AO38" s="32">
        <v>1.1548</v>
      </c>
      <c r="AP38" s="32">
        <v>0.4531</v>
      </c>
      <c r="AQ38" s="32">
        <v>0.85189999999999999</v>
      </c>
      <c r="AR38" s="32">
        <v>1.1685000000000001</v>
      </c>
      <c r="AS38" s="32">
        <v>0.97489999999999999</v>
      </c>
      <c r="AT38" s="32">
        <v>1.6836</v>
      </c>
      <c r="AU38" s="32">
        <v>1.6447000000000001</v>
      </c>
      <c r="AV38" s="32">
        <v>1.6648000000000001</v>
      </c>
      <c r="AW38" s="32">
        <v>1.2954000000000001</v>
      </c>
      <c r="AX38" s="32">
        <v>1.0123</v>
      </c>
      <c r="AY38" s="32">
        <v>0.90759999999999996</v>
      </c>
      <c r="AZ38" s="32">
        <v>-8.1900000000000001E-2</v>
      </c>
      <c r="BA38" s="32">
        <v>0.49320000000000003</v>
      </c>
      <c r="BB38" s="32">
        <v>0.54220000000000002</v>
      </c>
      <c r="BC38" s="32">
        <v>1.2451000000000001</v>
      </c>
      <c r="BD38" s="32">
        <v>0.95609999999999995</v>
      </c>
      <c r="BE38" s="32">
        <v>1.0674999999999999</v>
      </c>
      <c r="BF38" s="32">
        <v>-6.9000000000000006E-2</v>
      </c>
      <c r="BG38" s="32">
        <v>0.25280000000000002</v>
      </c>
      <c r="BH38" s="32">
        <v>0.34200000000000003</v>
      </c>
      <c r="BI38" s="32">
        <v>0.52749999999999997</v>
      </c>
      <c r="BJ38" s="32">
        <v>0.36899999999999999</v>
      </c>
      <c r="BK38" s="32">
        <v>0.85299999999999998</v>
      </c>
      <c r="BL38" s="32"/>
      <c r="BM38" s="32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  <c r="CF38" s="32"/>
    </row>
    <row r="39" spans="2:84">
      <c r="B39" s="28">
        <f t="shared" si="5"/>
        <v>463</v>
      </c>
      <c r="C39" s="34">
        <v>42646</v>
      </c>
      <c r="D39" s="32">
        <v>-0.26200000000000001</v>
      </c>
      <c r="E39" s="32">
        <v>0.56799999999999995</v>
      </c>
      <c r="F39" s="32">
        <v>0.32919999999999999</v>
      </c>
      <c r="G39" s="32">
        <v>1.2274</v>
      </c>
      <c r="H39" s="32">
        <v>1.0903</v>
      </c>
      <c r="I39" s="32">
        <v>0.86250000000000004</v>
      </c>
      <c r="J39" s="32">
        <v>1.2258</v>
      </c>
      <c r="K39" s="32">
        <v>0.9244</v>
      </c>
      <c r="L39" s="32">
        <v>1.4826999999999999</v>
      </c>
      <c r="M39" s="32">
        <v>0.9284</v>
      </c>
      <c r="N39" s="32">
        <v>1.1113999999999999</v>
      </c>
      <c r="O39" s="32">
        <v>1.2806999999999999</v>
      </c>
      <c r="P39" s="32">
        <v>1.3352999999999999</v>
      </c>
      <c r="Q39" s="32">
        <v>1.2526999999999999</v>
      </c>
      <c r="R39" s="32">
        <v>0.14710000000000001</v>
      </c>
      <c r="S39" s="32">
        <v>0.58209999999999995</v>
      </c>
      <c r="T39" s="32">
        <v>0.1552</v>
      </c>
      <c r="U39" s="32">
        <v>0.31130000000000002</v>
      </c>
      <c r="V39" s="32">
        <v>7.7799999999999994E-2</v>
      </c>
      <c r="W39" s="32">
        <v>0.96789999999999998</v>
      </c>
      <c r="X39" s="32">
        <v>1.2476</v>
      </c>
      <c r="Y39" s="32">
        <v>1.0792999999999999</v>
      </c>
      <c r="Z39" s="32">
        <v>0.49059999999999998</v>
      </c>
      <c r="AA39" s="32">
        <v>0.72689999999999999</v>
      </c>
      <c r="AB39" s="32">
        <v>1.0672999999999999</v>
      </c>
      <c r="AC39" s="32">
        <v>1.0904</v>
      </c>
      <c r="AD39" s="32">
        <v>2.589</v>
      </c>
      <c r="AE39" s="32">
        <v>1.4006000000000001</v>
      </c>
      <c r="AF39" s="32">
        <v>1.8016000000000001</v>
      </c>
      <c r="AG39" s="32">
        <v>1.1164000000000001</v>
      </c>
      <c r="AH39" s="32">
        <v>1.0581</v>
      </c>
      <c r="AI39" s="32">
        <v>1.6248</v>
      </c>
      <c r="AJ39" s="32">
        <v>0.56159999999999999</v>
      </c>
      <c r="AK39" s="32">
        <v>0.84060000000000001</v>
      </c>
      <c r="AL39" s="32">
        <v>0.437</v>
      </c>
      <c r="AM39" s="32">
        <v>0.89059999999999995</v>
      </c>
      <c r="AN39" s="32">
        <v>1.8061</v>
      </c>
      <c r="AO39" s="32">
        <v>1.1583000000000001</v>
      </c>
      <c r="AP39" s="32">
        <v>0.44719999999999999</v>
      </c>
      <c r="AQ39" s="32">
        <v>0.85250000000000004</v>
      </c>
      <c r="AR39" s="32">
        <v>1.1712</v>
      </c>
      <c r="AS39" s="32">
        <v>0.97550000000000003</v>
      </c>
      <c r="AT39" s="32">
        <v>1.6662999999999999</v>
      </c>
      <c r="AU39" s="32">
        <v>1.6395</v>
      </c>
      <c r="AV39" s="32">
        <v>1.6761999999999999</v>
      </c>
      <c r="AW39" s="32">
        <v>1.2964</v>
      </c>
      <c r="AX39" s="32">
        <v>1.0228999999999999</v>
      </c>
      <c r="AY39" s="32">
        <v>0.90859999999999996</v>
      </c>
      <c r="AZ39" s="32">
        <v>-8.2000000000000003E-2</v>
      </c>
      <c r="BA39" s="32">
        <v>0.49270000000000003</v>
      </c>
      <c r="BB39" s="32">
        <v>0.56789999999999996</v>
      </c>
      <c r="BC39" s="32">
        <v>1.2488999999999999</v>
      </c>
      <c r="BD39" s="32">
        <v>0.95989999999999998</v>
      </c>
      <c r="BE39" s="32">
        <v>1.0682</v>
      </c>
      <c r="BF39" s="32">
        <v>-0.05</v>
      </c>
      <c r="BG39" s="32">
        <v>0.25690000000000002</v>
      </c>
      <c r="BH39" s="32">
        <v>0.33090000000000003</v>
      </c>
      <c r="BI39" s="32">
        <v>0.52669999999999995</v>
      </c>
      <c r="BJ39" s="32">
        <v>0.44969999999999999</v>
      </c>
      <c r="BK39" s="32">
        <v>0.85980000000000001</v>
      </c>
      <c r="BL39" s="32"/>
      <c r="BM39" s="32"/>
      <c r="BN39" s="32"/>
      <c r="BO39" s="32"/>
      <c r="BP39" s="32"/>
      <c r="BQ39" s="32"/>
      <c r="BR39" s="32"/>
      <c r="BS39" s="32"/>
      <c r="BT39" s="32"/>
      <c r="BU39" s="32"/>
      <c r="BV39" s="32"/>
      <c r="BW39" s="32"/>
      <c r="BX39" s="32"/>
      <c r="BY39" s="32"/>
      <c r="BZ39" s="32"/>
      <c r="CA39" s="32"/>
      <c r="CB39" s="32"/>
      <c r="CC39" s="32"/>
      <c r="CD39" s="32"/>
      <c r="CE39" s="32"/>
      <c r="CF39" s="32"/>
    </row>
    <row r="40" spans="2:84">
      <c r="B40" s="28">
        <f t="shared" si="5"/>
        <v>462</v>
      </c>
      <c r="C40" s="34">
        <v>42643</v>
      </c>
      <c r="D40" s="32">
        <v>-0.1986</v>
      </c>
      <c r="E40" s="32">
        <v>0.55730000000000002</v>
      </c>
      <c r="F40" s="32">
        <v>0.24690000000000001</v>
      </c>
      <c r="G40" s="32">
        <v>1.2352000000000001</v>
      </c>
      <c r="H40" s="32">
        <v>1.292</v>
      </c>
      <c r="I40" s="32">
        <v>0.86439999999999995</v>
      </c>
      <c r="J40" s="32">
        <v>1.2488999999999999</v>
      </c>
      <c r="K40" s="32">
        <v>0.92589999999999995</v>
      </c>
      <c r="L40" s="32">
        <v>1.5469999999999999</v>
      </c>
      <c r="M40" s="32">
        <v>0.93840000000000001</v>
      </c>
      <c r="N40" s="32">
        <v>1.0911</v>
      </c>
      <c r="O40" s="32">
        <v>1.2682</v>
      </c>
      <c r="P40" s="32">
        <v>1.3361000000000001</v>
      </c>
      <c r="Q40" s="32">
        <v>1.2334000000000001</v>
      </c>
      <c r="R40" s="32">
        <v>0.16370000000000001</v>
      </c>
      <c r="S40" s="32">
        <v>0.58730000000000004</v>
      </c>
      <c r="T40" s="32">
        <v>0.16669999999999999</v>
      </c>
      <c r="U40" s="32">
        <v>0.31430000000000002</v>
      </c>
      <c r="V40" s="32">
        <v>0.1318</v>
      </c>
      <c r="W40" s="32">
        <v>0.97240000000000004</v>
      </c>
      <c r="X40" s="32">
        <v>0.74239999999999995</v>
      </c>
      <c r="Y40" s="32">
        <v>1.0911999999999999</v>
      </c>
      <c r="Z40" s="32">
        <v>0.48399999999999999</v>
      </c>
      <c r="AA40" s="32">
        <v>0.72860000000000003</v>
      </c>
      <c r="AB40" s="32">
        <v>-6.13E-2</v>
      </c>
      <c r="AC40" s="32">
        <v>1.0648</v>
      </c>
      <c r="AD40" s="32">
        <v>3.2614000000000001</v>
      </c>
      <c r="AE40" s="32">
        <v>1.3822000000000001</v>
      </c>
      <c r="AF40" s="32">
        <v>1.2898000000000001</v>
      </c>
      <c r="AG40" s="32">
        <v>1.1325000000000001</v>
      </c>
      <c r="AH40" s="32">
        <v>0.88900000000000001</v>
      </c>
      <c r="AI40" s="32">
        <v>1.544</v>
      </c>
      <c r="AJ40" s="32">
        <v>0.50349999999999995</v>
      </c>
      <c r="AK40" s="32">
        <v>0.85289999999999999</v>
      </c>
      <c r="AL40" s="32">
        <v>0.45710000000000001</v>
      </c>
      <c r="AM40" s="32">
        <v>0.87629999999999997</v>
      </c>
      <c r="AN40" s="32">
        <v>1.8096000000000001</v>
      </c>
      <c r="AO40" s="32">
        <v>1.1437999999999999</v>
      </c>
      <c r="AP40" s="32">
        <v>0.51500000000000001</v>
      </c>
      <c r="AQ40" s="32">
        <v>0.86419999999999997</v>
      </c>
      <c r="AR40" s="32">
        <v>1.1333</v>
      </c>
      <c r="AS40" s="32">
        <v>0.96160000000000001</v>
      </c>
      <c r="AT40" s="32">
        <v>1.7861</v>
      </c>
      <c r="AU40" s="32">
        <v>1.6326000000000001</v>
      </c>
      <c r="AV40" s="32">
        <v>1.6217999999999999</v>
      </c>
      <c r="AW40" s="32">
        <v>1.2984</v>
      </c>
      <c r="AX40" s="32">
        <v>0.9788</v>
      </c>
      <c r="AY40" s="32">
        <v>0.91039999999999999</v>
      </c>
      <c r="AZ40" s="32">
        <v>-0.11360000000000001</v>
      </c>
      <c r="BA40" s="32">
        <v>0.4924</v>
      </c>
      <c r="BB40" s="32">
        <v>0.58509999999999995</v>
      </c>
      <c r="BC40" s="32">
        <v>1.2503</v>
      </c>
      <c r="BD40" s="32">
        <v>0.97389999999999999</v>
      </c>
      <c r="BE40" s="32">
        <v>1.0616000000000001</v>
      </c>
      <c r="BF40" s="32">
        <v>-4.0000000000000002E-4</v>
      </c>
      <c r="BG40" s="32">
        <v>0.2732</v>
      </c>
      <c r="BH40" s="32">
        <v>0.34439999999999998</v>
      </c>
      <c r="BI40" s="32">
        <v>0.53110000000000002</v>
      </c>
      <c r="BJ40" s="32">
        <v>0.38540000000000002</v>
      </c>
      <c r="BK40" s="32">
        <v>0.83779999999999999</v>
      </c>
      <c r="BL40" s="32"/>
      <c r="BM40" s="32"/>
      <c r="BN40" s="32"/>
      <c r="BO40" s="32"/>
      <c r="BP40" s="32"/>
      <c r="BQ40" s="32"/>
      <c r="BR40" s="32"/>
      <c r="BS40" s="32"/>
      <c r="BT40" s="32"/>
      <c r="BU40" s="32"/>
      <c r="BV40" s="32"/>
      <c r="BW40" s="32"/>
      <c r="BX40" s="32"/>
      <c r="BY40" s="32"/>
      <c r="BZ40" s="32"/>
      <c r="CA40" s="32"/>
      <c r="CB40" s="32"/>
      <c r="CC40" s="32"/>
      <c r="CD40" s="32"/>
      <c r="CE40" s="32"/>
      <c r="CF40" s="32"/>
    </row>
    <row r="41" spans="2:84">
      <c r="B41" s="28">
        <f t="shared" si="5"/>
        <v>461</v>
      </c>
      <c r="C41" s="34">
        <v>42642</v>
      </c>
      <c r="D41" s="32">
        <v>-0.22389999999999999</v>
      </c>
      <c r="E41" s="32">
        <v>0.58020000000000005</v>
      </c>
      <c r="F41" s="32">
        <v>0.30170000000000002</v>
      </c>
      <c r="G41" s="32">
        <v>1.2407999999999999</v>
      </c>
      <c r="H41" s="32">
        <v>1.4964999999999999</v>
      </c>
      <c r="I41" s="32">
        <v>0.88570000000000004</v>
      </c>
      <c r="J41" s="32">
        <v>1.2456</v>
      </c>
      <c r="K41" s="32">
        <v>0.92030000000000001</v>
      </c>
      <c r="L41" s="32">
        <v>1.4998</v>
      </c>
      <c r="M41" s="32">
        <v>0.92810000000000004</v>
      </c>
      <c r="N41" s="32">
        <v>1.111</v>
      </c>
      <c r="O41" s="32">
        <v>1.2707999999999999</v>
      </c>
      <c r="P41" s="32">
        <v>1.4316</v>
      </c>
      <c r="Q41" s="32">
        <v>1.2315</v>
      </c>
      <c r="R41" s="32">
        <v>9.1300000000000006E-2</v>
      </c>
      <c r="S41" s="32">
        <v>0.57830000000000004</v>
      </c>
      <c r="T41" s="32">
        <v>0.17180000000000001</v>
      </c>
      <c r="U41" s="32">
        <v>0.31480000000000002</v>
      </c>
      <c r="V41" s="32">
        <v>0.18279999999999999</v>
      </c>
      <c r="W41" s="32">
        <v>0.98199999999999998</v>
      </c>
      <c r="X41" s="32">
        <v>0.78549999999999998</v>
      </c>
      <c r="Y41" s="32">
        <v>1.0881000000000001</v>
      </c>
      <c r="Z41" s="32">
        <v>0.54390000000000005</v>
      </c>
      <c r="AA41" s="32">
        <v>0.73440000000000005</v>
      </c>
      <c r="AB41" s="32">
        <v>-7.1300000000000002E-2</v>
      </c>
      <c r="AC41" s="32">
        <v>1.0737000000000001</v>
      </c>
      <c r="AD41" s="32">
        <v>3.2709000000000001</v>
      </c>
      <c r="AE41" s="32">
        <v>1.3972</v>
      </c>
      <c r="AF41" s="32">
        <v>1.3376999999999999</v>
      </c>
      <c r="AG41" s="32">
        <v>1.1354</v>
      </c>
      <c r="AH41" s="32">
        <v>0.84840000000000004</v>
      </c>
      <c r="AI41" s="32">
        <v>1.5686</v>
      </c>
      <c r="AJ41" s="32">
        <v>0.53059999999999996</v>
      </c>
      <c r="AK41" s="32">
        <v>0.84819999999999995</v>
      </c>
      <c r="AL41" s="32">
        <v>0.42309999999999998</v>
      </c>
      <c r="AM41" s="32">
        <v>0.89739999999999998</v>
      </c>
      <c r="AN41" s="32">
        <v>1.7283999999999999</v>
      </c>
      <c r="AO41" s="32">
        <v>1.1304000000000001</v>
      </c>
      <c r="AP41" s="32">
        <v>0.43049999999999999</v>
      </c>
      <c r="AQ41" s="32">
        <v>0.85070000000000001</v>
      </c>
      <c r="AR41" s="32">
        <v>1.3123</v>
      </c>
      <c r="AS41" s="32">
        <v>0.98829999999999996</v>
      </c>
      <c r="AT41" s="32">
        <v>1.7585999999999999</v>
      </c>
      <c r="AU41" s="32">
        <v>1.6429</v>
      </c>
      <c r="AV41" s="32">
        <v>1.6295999999999999</v>
      </c>
      <c r="AW41" s="32">
        <v>1.3011999999999999</v>
      </c>
      <c r="AX41" s="32">
        <v>0.93810000000000004</v>
      </c>
      <c r="AY41" s="32">
        <v>0.90959999999999996</v>
      </c>
      <c r="AZ41" s="32">
        <v>-0.11749999999999999</v>
      </c>
      <c r="BA41" s="32">
        <v>0.49199999999999999</v>
      </c>
      <c r="BB41" s="32">
        <v>0.62980000000000003</v>
      </c>
      <c r="BC41" s="32">
        <v>1.2532000000000001</v>
      </c>
      <c r="BD41" s="32">
        <v>0.97640000000000005</v>
      </c>
      <c r="BE41" s="32">
        <v>1.0657000000000001</v>
      </c>
      <c r="BF41" s="32">
        <v>-3.1099999999999999E-2</v>
      </c>
      <c r="BG41" s="32">
        <v>0.27029999999999998</v>
      </c>
      <c r="BH41" s="32">
        <v>0.38169999999999998</v>
      </c>
      <c r="BI41" s="32">
        <v>0.54039999999999999</v>
      </c>
      <c r="BJ41" s="32">
        <v>0.31109999999999999</v>
      </c>
      <c r="BK41" s="32">
        <v>0.82509999999999994</v>
      </c>
      <c r="BL41" s="32"/>
      <c r="BM41" s="32"/>
      <c r="BN41" s="32"/>
      <c r="BO41" s="32"/>
      <c r="BP41" s="32"/>
      <c r="BQ41" s="32"/>
      <c r="BR41" s="32"/>
      <c r="BS41" s="32"/>
      <c r="BT41" s="32"/>
      <c r="BU41" s="32"/>
      <c r="BV41" s="32"/>
      <c r="BW41" s="32"/>
      <c r="BX41" s="32"/>
      <c r="BY41" s="32"/>
      <c r="BZ41" s="32"/>
      <c r="CA41" s="32"/>
      <c r="CB41" s="32"/>
      <c r="CC41" s="32"/>
      <c r="CD41" s="32"/>
      <c r="CE41" s="32"/>
      <c r="CF41" s="32"/>
    </row>
    <row r="42" spans="2:84">
      <c r="B42" s="28">
        <f t="shared" si="5"/>
        <v>460</v>
      </c>
      <c r="C42" s="34">
        <v>42639</v>
      </c>
      <c r="D42" s="32">
        <v>-0.21709999999999999</v>
      </c>
      <c r="E42" s="32">
        <v>0.58389999999999997</v>
      </c>
      <c r="F42" s="32">
        <v>0.3105</v>
      </c>
      <c r="G42" s="32">
        <v>1.2454000000000001</v>
      </c>
      <c r="H42" s="32">
        <v>1.5791999999999999</v>
      </c>
      <c r="I42" s="32">
        <v>0.89100000000000001</v>
      </c>
      <c r="J42" s="32">
        <v>1.2757000000000001</v>
      </c>
      <c r="K42" s="32">
        <v>0.92379999999999995</v>
      </c>
      <c r="L42" s="32">
        <v>1.4296</v>
      </c>
      <c r="M42" s="32">
        <v>0.91890000000000005</v>
      </c>
      <c r="N42" s="32">
        <v>1.1480999999999999</v>
      </c>
      <c r="O42" s="32">
        <v>1.2732000000000001</v>
      </c>
      <c r="P42" s="32">
        <v>1.5036</v>
      </c>
      <c r="Q42" s="32">
        <v>1.2379</v>
      </c>
      <c r="R42" s="32">
        <v>0.1104</v>
      </c>
      <c r="S42" s="32">
        <v>0.58550000000000002</v>
      </c>
      <c r="T42" s="32">
        <v>0.1857</v>
      </c>
      <c r="U42" s="32">
        <v>0.31690000000000002</v>
      </c>
      <c r="V42" s="32">
        <v>0.14430000000000001</v>
      </c>
      <c r="W42" s="32">
        <v>0.98070000000000002</v>
      </c>
      <c r="X42" s="32">
        <v>0.80059999999999998</v>
      </c>
      <c r="Y42" s="32">
        <v>1.0881000000000001</v>
      </c>
      <c r="Z42" s="32">
        <v>0.60070000000000001</v>
      </c>
      <c r="AA42" s="32">
        <v>0.74109999999999998</v>
      </c>
      <c r="AB42" s="32">
        <v>-9.5100000000000004E-2</v>
      </c>
      <c r="AC42" s="32">
        <v>1.0729</v>
      </c>
      <c r="AD42" s="32">
        <v>3.2343999999999999</v>
      </c>
      <c r="AE42" s="32">
        <v>1.3949</v>
      </c>
      <c r="AF42" s="32">
        <v>1.3462000000000001</v>
      </c>
      <c r="AG42" s="32">
        <v>1.1363000000000001</v>
      </c>
      <c r="AH42" s="32">
        <v>0.84009999999999996</v>
      </c>
      <c r="AI42" s="32">
        <v>1.5680000000000001</v>
      </c>
      <c r="AJ42" s="32">
        <v>0.56389999999999996</v>
      </c>
      <c r="AK42" s="32">
        <v>0.85560000000000003</v>
      </c>
      <c r="AL42" s="32">
        <v>0.44180000000000003</v>
      </c>
      <c r="AM42" s="32">
        <v>0.90110000000000001</v>
      </c>
      <c r="AN42" s="32">
        <v>1.7319</v>
      </c>
      <c r="AO42" s="32">
        <v>1.1254999999999999</v>
      </c>
      <c r="AP42" s="32">
        <v>0.39610000000000001</v>
      </c>
      <c r="AQ42" s="32">
        <v>0.8498</v>
      </c>
      <c r="AR42" s="32">
        <v>1.3542000000000001</v>
      </c>
      <c r="AS42" s="32">
        <v>0.99160000000000004</v>
      </c>
      <c r="AT42" s="32">
        <v>1.8129</v>
      </c>
      <c r="AU42" s="32">
        <v>1.6456999999999999</v>
      </c>
      <c r="AV42" s="32">
        <v>1.6343000000000001</v>
      </c>
      <c r="AW42" s="32">
        <v>1.3004</v>
      </c>
      <c r="AX42" s="32">
        <v>0.91800000000000004</v>
      </c>
      <c r="AY42" s="32">
        <v>0.90510000000000002</v>
      </c>
      <c r="AZ42" s="32">
        <v>-9.5100000000000004E-2</v>
      </c>
      <c r="BA42" s="32">
        <v>0.49309999999999998</v>
      </c>
      <c r="BB42" s="32">
        <v>0.60780000000000001</v>
      </c>
      <c r="BC42" s="32">
        <v>1.2542</v>
      </c>
      <c r="BD42" s="32">
        <v>0.94779999999999998</v>
      </c>
      <c r="BE42" s="32">
        <v>1.0646</v>
      </c>
      <c r="BF42" s="32">
        <v>-8.6999999999999994E-3</v>
      </c>
      <c r="BG42" s="32">
        <v>0.2737</v>
      </c>
      <c r="BH42" s="32">
        <v>0.32750000000000001</v>
      </c>
      <c r="BI42" s="32">
        <v>0.53620000000000001</v>
      </c>
      <c r="BJ42" s="32">
        <v>0.3856</v>
      </c>
      <c r="BK42" s="32">
        <v>0.82830000000000004</v>
      </c>
      <c r="BL42" s="32"/>
      <c r="BM42" s="32"/>
      <c r="BN42" s="32"/>
      <c r="BO42" s="32"/>
      <c r="BP42" s="32"/>
      <c r="BQ42" s="32"/>
      <c r="BR42" s="32"/>
      <c r="BS42" s="32"/>
      <c r="BT42" s="32"/>
      <c r="BU42" s="32"/>
      <c r="BV42" s="32"/>
      <c r="BW42" s="32"/>
      <c r="BX42" s="32"/>
      <c r="BY42" s="32"/>
      <c r="BZ42" s="32"/>
      <c r="CA42" s="32"/>
      <c r="CB42" s="32"/>
      <c r="CC42" s="32"/>
      <c r="CD42" s="32"/>
      <c r="CE42" s="32"/>
      <c r="CF42" s="32"/>
    </row>
    <row r="43" spans="2:84">
      <c r="B43" s="28">
        <f t="shared" si="5"/>
        <v>459</v>
      </c>
      <c r="C43" s="34">
        <v>42636</v>
      </c>
      <c r="D43" s="32">
        <v>-0.28460000000000002</v>
      </c>
      <c r="E43" s="32">
        <v>0.6</v>
      </c>
      <c r="F43" s="32">
        <v>0.29720000000000002</v>
      </c>
      <c r="G43" s="32">
        <v>1.2511000000000001</v>
      </c>
      <c r="H43" s="32">
        <v>1.6147</v>
      </c>
      <c r="I43" s="32">
        <v>0.88619999999999999</v>
      </c>
      <c r="J43" s="32">
        <v>1.2816000000000001</v>
      </c>
      <c r="K43" s="32">
        <v>0.93600000000000005</v>
      </c>
      <c r="L43" s="32">
        <v>1.4009</v>
      </c>
      <c r="M43" s="32">
        <v>0.94569999999999999</v>
      </c>
      <c r="N43" s="32">
        <v>0.99070000000000003</v>
      </c>
      <c r="O43" s="32">
        <v>1.2719</v>
      </c>
      <c r="P43" s="32">
        <v>1.6897</v>
      </c>
      <c r="Q43" s="32">
        <v>1.2371000000000001</v>
      </c>
      <c r="R43" s="32">
        <v>0.15920000000000001</v>
      </c>
      <c r="S43" s="32">
        <v>0.58399999999999996</v>
      </c>
      <c r="T43" s="32">
        <v>0.1961</v>
      </c>
      <c r="U43" s="32">
        <v>0.32979999999999998</v>
      </c>
      <c r="V43" s="32">
        <v>0.2235</v>
      </c>
      <c r="W43" s="32">
        <v>1.0047999999999999</v>
      </c>
      <c r="X43" s="32">
        <v>1.1091</v>
      </c>
      <c r="Y43" s="32">
        <v>1.0790999999999999</v>
      </c>
      <c r="Z43" s="32">
        <v>0.57920000000000005</v>
      </c>
      <c r="AA43" s="32">
        <v>0.74390000000000001</v>
      </c>
      <c r="AB43" s="32">
        <v>-0.15790000000000001</v>
      </c>
      <c r="AC43" s="32">
        <v>1.0558000000000001</v>
      </c>
      <c r="AD43" s="32">
        <v>3.0709</v>
      </c>
      <c r="AE43" s="32">
        <v>1.3612</v>
      </c>
      <c r="AF43" s="32">
        <v>1.3331999999999999</v>
      </c>
      <c r="AG43" s="32">
        <v>1.1288</v>
      </c>
      <c r="AH43" s="32">
        <v>0.98009999999999997</v>
      </c>
      <c r="AI43" s="32">
        <v>1.5047999999999999</v>
      </c>
      <c r="AJ43" s="32">
        <v>0.57230000000000003</v>
      </c>
      <c r="AK43" s="32">
        <v>0.86599999999999999</v>
      </c>
      <c r="AL43" s="32">
        <v>0.37909999999999999</v>
      </c>
      <c r="AM43" s="32">
        <v>0.93610000000000004</v>
      </c>
      <c r="AN43" s="32">
        <v>1.7861</v>
      </c>
      <c r="AO43" s="32">
        <v>1.1249</v>
      </c>
      <c r="AP43" s="32">
        <v>0.38719999999999999</v>
      </c>
      <c r="AQ43" s="32">
        <v>0.85150000000000003</v>
      </c>
      <c r="AR43" s="32">
        <v>1.4184000000000001</v>
      </c>
      <c r="AS43" s="32">
        <v>0.99239999999999995</v>
      </c>
      <c r="AT43" s="32">
        <v>1.5146999999999999</v>
      </c>
      <c r="AU43" s="32">
        <v>1.6493</v>
      </c>
      <c r="AV43" s="32">
        <v>1.5843</v>
      </c>
      <c r="AW43" s="32">
        <v>1.2779</v>
      </c>
      <c r="AX43" s="32">
        <v>1.0367999999999999</v>
      </c>
      <c r="AY43" s="32">
        <v>0.91920000000000002</v>
      </c>
      <c r="AZ43" s="32">
        <v>-7.4099999999999999E-2</v>
      </c>
      <c r="BA43" s="32">
        <v>0.48270000000000002</v>
      </c>
      <c r="BB43" s="32">
        <v>0.62890000000000001</v>
      </c>
      <c r="BC43" s="32">
        <v>1.256</v>
      </c>
      <c r="BD43" s="32">
        <v>0.96140000000000003</v>
      </c>
      <c r="BE43" s="32">
        <v>1.0627</v>
      </c>
      <c r="BF43" s="32">
        <v>-2.8299999999999999E-2</v>
      </c>
      <c r="BG43" s="32">
        <v>0.27539999999999998</v>
      </c>
      <c r="BH43" s="32">
        <v>0.27329999999999999</v>
      </c>
      <c r="BI43" s="32">
        <v>0.52990000000000004</v>
      </c>
      <c r="BJ43" s="32">
        <v>0.27550000000000002</v>
      </c>
      <c r="BK43" s="32">
        <v>0.82930000000000004</v>
      </c>
      <c r="BL43" s="32"/>
      <c r="BM43" s="32"/>
      <c r="BN43" s="32"/>
      <c r="BO43" s="32"/>
      <c r="BP43" s="32"/>
      <c r="BQ43" s="32"/>
      <c r="BR43" s="32"/>
      <c r="BS43" s="32"/>
      <c r="BT43" s="32"/>
      <c r="BU43" s="32"/>
      <c r="BV43" s="32"/>
      <c r="BW43" s="32"/>
      <c r="BX43" s="32"/>
      <c r="BY43" s="32"/>
      <c r="BZ43" s="32"/>
      <c r="CA43" s="32"/>
      <c r="CB43" s="32"/>
      <c r="CC43" s="32"/>
      <c r="CD43" s="32"/>
      <c r="CE43" s="32"/>
      <c r="CF43" s="32"/>
    </row>
    <row r="44" spans="2:84">
      <c r="B44" s="28">
        <f t="shared" si="5"/>
        <v>458</v>
      </c>
      <c r="C44" s="34">
        <v>42635</v>
      </c>
      <c r="D44" s="32">
        <v>-0.28460000000000002</v>
      </c>
      <c r="E44" s="32">
        <v>0.60089999999999999</v>
      </c>
      <c r="F44" s="32">
        <v>0.32150000000000001</v>
      </c>
      <c r="G44" s="32">
        <v>1.2666999999999999</v>
      </c>
      <c r="H44" s="32">
        <v>1.6443000000000001</v>
      </c>
      <c r="I44" s="32">
        <v>0.87529999999999997</v>
      </c>
      <c r="J44" s="32">
        <v>1.2464999999999999</v>
      </c>
      <c r="K44" s="32">
        <v>0.91900000000000004</v>
      </c>
      <c r="L44" s="32">
        <v>1.3721000000000001</v>
      </c>
      <c r="M44" s="32">
        <v>0.94979999999999998</v>
      </c>
      <c r="N44" s="32">
        <v>1.0044999999999999</v>
      </c>
      <c r="O44" s="32">
        <v>1.2634000000000001</v>
      </c>
      <c r="P44" s="32">
        <v>1.6312</v>
      </c>
      <c r="Q44" s="32">
        <v>1.2501</v>
      </c>
      <c r="R44" s="32">
        <v>0.1691</v>
      </c>
      <c r="S44" s="32">
        <v>0.57950000000000002</v>
      </c>
      <c r="T44" s="32">
        <v>0.19589999999999999</v>
      </c>
      <c r="U44" s="32">
        <v>0.33429999999999999</v>
      </c>
      <c r="V44" s="32">
        <v>0.2384</v>
      </c>
      <c r="W44" s="32">
        <v>0.98770000000000002</v>
      </c>
      <c r="X44" s="32">
        <v>1.1021000000000001</v>
      </c>
      <c r="Y44" s="32">
        <v>1.1079000000000001</v>
      </c>
      <c r="Z44" s="32">
        <v>0.57809999999999995</v>
      </c>
      <c r="AA44" s="32">
        <v>0.73929999999999996</v>
      </c>
      <c r="AB44" s="32">
        <v>8.0999999999999996E-3</v>
      </c>
      <c r="AC44" s="32">
        <v>1.0989</v>
      </c>
      <c r="AD44" s="32">
        <v>3.0756999999999999</v>
      </c>
      <c r="AE44" s="32">
        <v>1.3606</v>
      </c>
      <c r="AF44" s="32">
        <v>1.2355</v>
      </c>
      <c r="AG44" s="32">
        <v>1.1226</v>
      </c>
      <c r="AH44" s="32">
        <v>1.2266999999999999</v>
      </c>
      <c r="AI44" s="32">
        <v>1.4121999999999999</v>
      </c>
      <c r="AJ44" s="32">
        <v>0.54600000000000004</v>
      </c>
      <c r="AK44" s="32">
        <v>0.87229999999999996</v>
      </c>
      <c r="AL44" s="32">
        <v>0.37909999999999999</v>
      </c>
      <c r="AM44" s="32">
        <v>0.9083</v>
      </c>
      <c r="AN44" s="32">
        <v>1.7845</v>
      </c>
      <c r="AO44" s="32">
        <v>1.1444000000000001</v>
      </c>
      <c r="AP44" s="32">
        <v>0.37919999999999998</v>
      </c>
      <c r="AQ44" s="32">
        <v>0.84719999999999995</v>
      </c>
      <c r="AR44" s="32">
        <v>1.4220999999999999</v>
      </c>
      <c r="AS44" s="32">
        <v>0.96340000000000003</v>
      </c>
      <c r="AT44" s="32">
        <v>1.4703999999999999</v>
      </c>
      <c r="AU44" s="32">
        <v>1.6216999999999999</v>
      </c>
      <c r="AV44" s="32">
        <v>1.5721000000000001</v>
      </c>
      <c r="AW44" s="32">
        <v>1.2883</v>
      </c>
      <c r="AX44" s="32">
        <v>1.0495000000000001</v>
      </c>
      <c r="AY44" s="32">
        <v>0.91</v>
      </c>
      <c r="AZ44" s="32">
        <v>6.3899999999999998E-2</v>
      </c>
      <c r="BA44" s="32">
        <v>0.49419999999999997</v>
      </c>
      <c r="BB44" s="32">
        <v>0.65900000000000003</v>
      </c>
      <c r="BC44" s="32">
        <v>1.2542</v>
      </c>
      <c r="BD44" s="32">
        <v>0.96599999999999997</v>
      </c>
      <c r="BE44" s="32">
        <v>1.0517000000000001</v>
      </c>
      <c r="BF44" s="32">
        <v>-1.7299999999999999E-2</v>
      </c>
      <c r="BG44" s="32">
        <v>0.27050000000000002</v>
      </c>
      <c r="BH44" s="32">
        <v>0.31069999999999998</v>
      </c>
      <c r="BI44" s="32">
        <v>0.55979999999999996</v>
      </c>
      <c r="BJ44" s="32">
        <v>0.2727</v>
      </c>
      <c r="BK44" s="32">
        <v>0.80679999999999996</v>
      </c>
      <c r="BL44" s="32"/>
      <c r="BM44" s="32"/>
      <c r="BN44" s="32"/>
      <c r="BO44" s="32"/>
      <c r="BP44" s="32"/>
      <c r="BQ44" s="32"/>
      <c r="BR44" s="32"/>
      <c r="BS44" s="32"/>
      <c r="BT44" s="32"/>
      <c r="BU44" s="32"/>
      <c r="BV44" s="32"/>
      <c r="BW44" s="32"/>
      <c r="BX44" s="32"/>
      <c r="BY44" s="32"/>
      <c r="BZ44" s="32"/>
      <c r="CA44" s="32"/>
      <c r="CB44" s="32"/>
      <c r="CC44" s="32"/>
      <c r="CD44" s="32"/>
      <c r="CE44" s="32"/>
      <c r="CF44" s="32"/>
    </row>
    <row r="45" spans="2:84">
      <c r="B45" s="28">
        <f t="shared" si="5"/>
        <v>457</v>
      </c>
      <c r="C45" s="34">
        <v>42634</v>
      </c>
      <c r="D45" s="32">
        <v>-0.22109999999999999</v>
      </c>
      <c r="E45" s="32">
        <v>0.61080000000000001</v>
      </c>
      <c r="F45" s="32">
        <v>0.29959999999999998</v>
      </c>
      <c r="G45" s="32">
        <v>1.2665999999999999</v>
      </c>
      <c r="H45" s="32">
        <v>1.6157999999999999</v>
      </c>
      <c r="I45" s="32">
        <v>0.87890000000000001</v>
      </c>
      <c r="J45" s="32">
        <v>1.2150000000000001</v>
      </c>
      <c r="K45" s="32">
        <v>0.91639999999999999</v>
      </c>
      <c r="L45" s="32">
        <v>1.427</v>
      </c>
      <c r="M45" s="32">
        <v>0.95789999999999997</v>
      </c>
      <c r="N45" s="32">
        <v>0.98670000000000002</v>
      </c>
      <c r="O45" s="32">
        <v>1.2722</v>
      </c>
      <c r="P45" s="32">
        <v>1.5713999999999999</v>
      </c>
      <c r="Q45" s="32">
        <v>1.2454000000000001</v>
      </c>
      <c r="R45" s="32">
        <v>0.2462</v>
      </c>
      <c r="S45" s="32">
        <v>0.57750000000000001</v>
      </c>
      <c r="T45" s="32">
        <v>0.21410000000000001</v>
      </c>
      <c r="U45" s="32">
        <v>0.33779999999999999</v>
      </c>
      <c r="V45" s="32">
        <v>0.27129999999999999</v>
      </c>
      <c r="W45" s="32">
        <v>0.9849</v>
      </c>
      <c r="X45" s="32">
        <v>1.1977</v>
      </c>
      <c r="Y45" s="32">
        <v>1.0929</v>
      </c>
      <c r="Z45" s="32">
        <v>0.56769999999999998</v>
      </c>
      <c r="AA45" s="32">
        <v>0.73580000000000001</v>
      </c>
      <c r="AB45" s="32">
        <v>2.64E-2</v>
      </c>
      <c r="AC45" s="32">
        <v>1.1297999999999999</v>
      </c>
      <c r="AD45" s="32">
        <v>3.2185999999999999</v>
      </c>
      <c r="AE45" s="32">
        <v>1.3579000000000001</v>
      </c>
      <c r="AF45" s="32">
        <v>1.3062</v>
      </c>
      <c r="AG45" s="32">
        <v>1.1144000000000001</v>
      </c>
      <c r="AH45" s="32">
        <v>1.1295999999999999</v>
      </c>
      <c r="AI45" s="32">
        <v>1.4522999999999999</v>
      </c>
      <c r="AJ45" s="32">
        <v>0.58509999999999995</v>
      </c>
      <c r="AK45" s="32">
        <v>0.88200000000000001</v>
      </c>
      <c r="AL45" s="32">
        <v>0.35139999999999999</v>
      </c>
      <c r="AM45" s="32">
        <v>0.90549999999999997</v>
      </c>
      <c r="AN45" s="32">
        <v>1.8321000000000001</v>
      </c>
      <c r="AO45" s="32">
        <v>1.1445000000000001</v>
      </c>
      <c r="AP45" s="32">
        <v>0.40799999999999997</v>
      </c>
      <c r="AQ45" s="32">
        <v>0.84199999999999997</v>
      </c>
      <c r="AR45" s="32">
        <v>1.3537999999999999</v>
      </c>
      <c r="AS45" s="32">
        <v>0.96630000000000005</v>
      </c>
      <c r="AT45" s="32">
        <v>1.4545999999999999</v>
      </c>
      <c r="AU45" s="32">
        <v>1.6263000000000001</v>
      </c>
      <c r="AV45" s="32">
        <v>1.5757000000000001</v>
      </c>
      <c r="AW45" s="32">
        <v>1.2831999999999999</v>
      </c>
      <c r="AX45" s="32">
        <v>1.048</v>
      </c>
      <c r="AY45" s="32">
        <v>0.90839999999999999</v>
      </c>
      <c r="AZ45" s="32">
        <v>6.0299999999999999E-2</v>
      </c>
      <c r="BA45" s="32">
        <v>0.49080000000000001</v>
      </c>
      <c r="BB45" s="32">
        <v>0.63870000000000005</v>
      </c>
      <c r="BC45" s="32">
        <v>1.2508999999999999</v>
      </c>
      <c r="BD45" s="32">
        <v>0.94699999999999995</v>
      </c>
      <c r="BE45" s="32">
        <v>1.0529999999999999</v>
      </c>
      <c r="BF45" s="32">
        <v>-7.4999999999999997E-3</v>
      </c>
      <c r="BG45" s="32">
        <v>0.26950000000000002</v>
      </c>
      <c r="BH45" s="32">
        <v>0.2702</v>
      </c>
      <c r="BI45" s="32">
        <v>0.55089999999999995</v>
      </c>
      <c r="BJ45" s="32">
        <v>0.29239999999999999</v>
      </c>
      <c r="BK45" s="32">
        <v>0.80169999999999997</v>
      </c>
      <c r="BL45" s="32"/>
      <c r="BM45" s="32"/>
      <c r="BN45" s="32"/>
      <c r="BO45" s="32"/>
      <c r="BP45" s="32"/>
      <c r="BQ45" s="32"/>
      <c r="BR45" s="32"/>
      <c r="BS45" s="32"/>
      <c r="BT45" s="32"/>
      <c r="BU45" s="32"/>
      <c r="BV45" s="32"/>
      <c r="BW45" s="32"/>
      <c r="BX45" s="32"/>
      <c r="BY45" s="32"/>
      <c r="BZ45" s="32"/>
      <c r="CA45" s="32"/>
      <c r="CB45" s="32"/>
      <c r="CC45" s="32"/>
      <c r="CD45" s="32"/>
      <c r="CE45" s="32"/>
      <c r="CF45" s="32"/>
    </row>
    <row r="46" spans="2:84">
      <c r="B46" s="28">
        <f t="shared" si="5"/>
        <v>456</v>
      </c>
      <c r="C46" s="34">
        <v>42633</v>
      </c>
      <c r="D46" s="32">
        <v>-0.22550000000000001</v>
      </c>
      <c r="E46" s="32">
        <v>0.62190000000000001</v>
      </c>
      <c r="F46" s="32">
        <v>0.28100000000000003</v>
      </c>
      <c r="G46" s="32">
        <v>1.2788999999999999</v>
      </c>
      <c r="H46" s="32">
        <v>1.6702999999999999</v>
      </c>
      <c r="I46" s="32">
        <v>0.86019999999999996</v>
      </c>
      <c r="J46" s="32">
        <v>1.2168000000000001</v>
      </c>
      <c r="K46" s="32">
        <v>0.89529999999999998</v>
      </c>
      <c r="L46" s="32">
        <v>1.4524999999999999</v>
      </c>
      <c r="M46" s="32">
        <v>0.96540000000000004</v>
      </c>
      <c r="N46" s="32">
        <v>0.99309999999999998</v>
      </c>
      <c r="O46" s="32">
        <v>1.2479</v>
      </c>
      <c r="P46" s="32">
        <v>1.5185</v>
      </c>
      <c r="Q46" s="32">
        <v>1.2775000000000001</v>
      </c>
      <c r="R46" s="32">
        <v>0.222</v>
      </c>
      <c r="S46" s="32">
        <v>0.57099999999999995</v>
      </c>
      <c r="T46" s="32">
        <v>0.14810000000000001</v>
      </c>
      <c r="U46" s="32">
        <v>0.3473</v>
      </c>
      <c r="V46" s="32">
        <v>0.27360000000000001</v>
      </c>
      <c r="W46" s="32">
        <v>0.98770000000000002</v>
      </c>
      <c r="X46" s="32">
        <v>1.2841</v>
      </c>
      <c r="Y46" s="32">
        <v>1.0758000000000001</v>
      </c>
      <c r="Z46" s="32">
        <v>0.56830000000000003</v>
      </c>
      <c r="AA46" s="32">
        <v>0.75419999999999998</v>
      </c>
      <c r="AB46" s="32">
        <v>0.24660000000000001</v>
      </c>
      <c r="AC46" s="32">
        <v>1.1255999999999999</v>
      </c>
      <c r="AD46" s="32">
        <v>3.3708</v>
      </c>
      <c r="AE46" s="32">
        <v>1.3703000000000001</v>
      </c>
      <c r="AF46" s="32">
        <v>1.2854000000000001</v>
      </c>
      <c r="AG46" s="32">
        <v>1.1015999999999999</v>
      </c>
      <c r="AH46" s="32">
        <v>1.0972999999999999</v>
      </c>
      <c r="AI46" s="32">
        <v>1.3973</v>
      </c>
      <c r="AJ46" s="32">
        <v>0.58750000000000002</v>
      </c>
      <c r="AK46" s="32">
        <v>0.88870000000000005</v>
      </c>
      <c r="AL46" s="32">
        <v>0.34510000000000002</v>
      </c>
      <c r="AM46" s="32">
        <v>0.83399999999999996</v>
      </c>
      <c r="AN46" s="32">
        <v>1.768</v>
      </c>
      <c r="AO46" s="32">
        <v>1.1594</v>
      </c>
      <c r="AP46" s="32">
        <v>0.39410000000000001</v>
      </c>
      <c r="AQ46" s="32">
        <v>0.83520000000000005</v>
      </c>
      <c r="AR46" s="32">
        <v>1.3673999999999999</v>
      </c>
      <c r="AS46" s="32">
        <v>0.96799999999999997</v>
      </c>
      <c r="AT46" s="32">
        <v>1.4992000000000001</v>
      </c>
      <c r="AU46" s="32">
        <v>1.6194999999999999</v>
      </c>
      <c r="AV46" s="32">
        <v>1.6015999999999999</v>
      </c>
      <c r="AW46" s="32">
        <v>1.2778</v>
      </c>
      <c r="AX46" s="32">
        <v>1.0437000000000001</v>
      </c>
      <c r="AY46" s="32">
        <v>0.90280000000000005</v>
      </c>
      <c r="AZ46" s="32">
        <v>5.2499999999999998E-2</v>
      </c>
      <c r="BA46" s="32">
        <v>0.48820000000000002</v>
      </c>
      <c r="BB46" s="32">
        <v>0.64849999999999997</v>
      </c>
      <c r="BC46" s="32">
        <v>1.2544</v>
      </c>
      <c r="BD46" s="32">
        <v>0.99180000000000001</v>
      </c>
      <c r="BE46" s="32">
        <v>1.0526</v>
      </c>
      <c r="BF46" s="32">
        <v>-3.4099999999999998E-2</v>
      </c>
      <c r="BG46" s="32">
        <v>0.27010000000000001</v>
      </c>
      <c r="BH46" s="32">
        <v>0.25790000000000002</v>
      </c>
      <c r="BI46" s="32">
        <v>0.55569999999999997</v>
      </c>
      <c r="BJ46" s="32">
        <v>0.39979999999999999</v>
      </c>
      <c r="BK46" s="32">
        <v>0.83860000000000001</v>
      </c>
      <c r="BL46" s="32"/>
      <c r="BM46" s="32"/>
      <c r="BN46" s="32"/>
      <c r="BO46" s="32"/>
      <c r="BP46" s="32"/>
      <c r="BQ46" s="32"/>
      <c r="BR46" s="32"/>
      <c r="BS46" s="32"/>
      <c r="BT46" s="32"/>
      <c r="BU46" s="32"/>
      <c r="BV46" s="32"/>
      <c r="BW46" s="32"/>
      <c r="BX46" s="32"/>
      <c r="BY46" s="32"/>
      <c r="BZ46" s="32"/>
      <c r="CA46" s="32"/>
      <c r="CB46" s="32"/>
      <c r="CC46" s="32"/>
      <c r="CD46" s="32"/>
      <c r="CE46" s="32"/>
      <c r="CF46" s="32"/>
    </row>
    <row r="47" spans="2:84">
      <c r="B47" s="28">
        <f t="shared" si="5"/>
        <v>455</v>
      </c>
      <c r="C47" s="34">
        <v>42632</v>
      </c>
      <c r="D47" s="32">
        <v>-0.2283</v>
      </c>
      <c r="E47" s="32">
        <v>0.62129999999999996</v>
      </c>
      <c r="F47" s="32">
        <v>0.27960000000000002</v>
      </c>
      <c r="G47" s="32">
        <v>1.2786</v>
      </c>
      <c r="H47" s="32">
        <v>1.6704000000000001</v>
      </c>
      <c r="I47" s="32">
        <v>0.86040000000000005</v>
      </c>
      <c r="J47" s="32">
        <v>1.2192000000000001</v>
      </c>
      <c r="K47" s="32">
        <v>0.89600000000000002</v>
      </c>
      <c r="L47" s="32">
        <v>1.4521999999999999</v>
      </c>
      <c r="M47" s="32">
        <v>0.96540000000000004</v>
      </c>
      <c r="N47" s="32">
        <v>0.99419999999999997</v>
      </c>
      <c r="O47" s="32">
        <v>1.2481</v>
      </c>
      <c r="P47" s="32">
        <v>1.5142</v>
      </c>
      <c r="Q47" s="32">
        <v>1.2766999999999999</v>
      </c>
      <c r="R47" s="32">
        <v>0.2233</v>
      </c>
      <c r="S47" s="32">
        <v>0.57140000000000002</v>
      </c>
      <c r="T47" s="32">
        <v>0.14899999999999999</v>
      </c>
      <c r="U47" s="32">
        <v>0.34749999999999998</v>
      </c>
      <c r="V47" s="32">
        <v>0.2742</v>
      </c>
      <c r="W47" s="32">
        <v>0.98770000000000002</v>
      </c>
      <c r="X47" s="32">
        <v>1.2911999999999999</v>
      </c>
      <c r="Y47" s="32">
        <v>1.0762</v>
      </c>
      <c r="Z47" s="32">
        <v>0.56850000000000001</v>
      </c>
      <c r="AA47" s="32">
        <v>0.75419999999999998</v>
      </c>
      <c r="AB47" s="32">
        <v>0.2676</v>
      </c>
      <c r="AC47" s="32">
        <v>1.1257999999999999</v>
      </c>
      <c r="AD47" s="32">
        <v>3.3833000000000002</v>
      </c>
      <c r="AE47" s="32">
        <v>1.3707</v>
      </c>
      <c r="AF47" s="32">
        <v>1.2816000000000001</v>
      </c>
      <c r="AG47" s="32">
        <v>1.1015999999999999</v>
      </c>
      <c r="AH47" s="32">
        <v>1.0650999999999999</v>
      </c>
      <c r="AI47" s="32">
        <v>1.3967000000000001</v>
      </c>
      <c r="AJ47" s="32">
        <v>0.58409999999999995</v>
      </c>
      <c r="AK47" s="32">
        <v>0.8881</v>
      </c>
      <c r="AL47" s="32">
        <v>0.34510000000000002</v>
      </c>
      <c r="AM47" s="32">
        <v>0.83409999999999995</v>
      </c>
      <c r="AN47" s="32">
        <v>1.7646999999999999</v>
      </c>
      <c r="AO47" s="32">
        <v>1.1586000000000001</v>
      </c>
      <c r="AP47" s="32">
        <v>0.39460000000000001</v>
      </c>
      <c r="AQ47" s="32">
        <v>0.83530000000000004</v>
      </c>
      <c r="AR47" s="32">
        <v>1.369</v>
      </c>
      <c r="AS47" s="32">
        <v>0.96819999999999995</v>
      </c>
      <c r="AT47" s="32">
        <v>1.5039</v>
      </c>
      <c r="AU47" s="32">
        <v>1.6202000000000001</v>
      </c>
      <c r="AV47" s="32">
        <v>1.6015999999999999</v>
      </c>
      <c r="AW47" s="32">
        <v>1.2778</v>
      </c>
      <c r="AX47" s="32">
        <v>1.046</v>
      </c>
      <c r="AY47" s="32">
        <v>0.9032</v>
      </c>
      <c r="AZ47" s="32">
        <v>3.0599999999999999E-2</v>
      </c>
      <c r="BA47" s="32">
        <v>0.48759999999999998</v>
      </c>
      <c r="BB47" s="32">
        <v>0.64739999999999998</v>
      </c>
      <c r="BC47" s="32">
        <v>1.2542</v>
      </c>
      <c r="BD47" s="32">
        <v>0.99270000000000003</v>
      </c>
      <c r="BE47" s="32">
        <v>1.0527</v>
      </c>
      <c r="BF47" s="32">
        <v>-3.3099999999999997E-2</v>
      </c>
      <c r="BG47" s="32">
        <v>0.27029999999999998</v>
      </c>
      <c r="BH47" s="32">
        <v>0.25790000000000002</v>
      </c>
      <c r="BI47" s="32">
        <v>0.55569999999999997</v>
      </c>
      <c r="BJ47" s="32">
        <v>0.4007</v>
      </c>
      <c r="BK47" s="32">
        <v>0.83850000000000002</v>
      </c>
      <c r="BL47" s="32"/>
      <c r="BM47" s="32"/>
      <c r="BN47" s="32"/>
      <c r="BO47" s="32"/>
      <c r="BP47" s="32"/>
      <c r="BQ47" s="32"/>
      <c r="BR47" s="32"/>
      <c r="BS47" s="32"/>
      <c r="BT47" s="32"/>
      <c r="BU47" s="32"/>
      <c r="BV47" s="32"/>
      <c r="BW47" s="32"/>
      <c r="BX47" s="32"/>
      <c r="BY47" s="32"/>
      <c r="BZ47" s="32"/>
      <c r="CA47" s="32"/>
      <c r="CB47" s="32"/>
      <c r="CC47" s="32"/>
      <c r="CD47" s="32"/>
      <c r="CE47" s="32"/>
      <c r="CF47" s="32"/>
    </row>
    <row r="48" spans="2:84">
      <c r="B48" s="28">
        <f t="shared" si="5"/>
        <v>454</v>
      </c>
      <c r="C48" s="34">
        <v>42627</v>
      </c>
      <c r="D48" s="32">
        <v>-0.18049999999999999</v>
      </c>
      <c r="E48" s="32">
        <v>0.67720000000000002</v>
      </c>
      <c r="F48" s="32">
        <v>0.41339999999999999</v>
      </c>
      <c r="G48" s="32">
        <v>1.3335999999999999</v>
      </c>
      <c r="H48" s="32">
        <v>1.8496999999999999</v>
      </c>
      <c r="I48" s="32">
        <v>0.84060000000000001</v>
      </c>
      <c r="J48" s="32">
        <v>0.75880000000000003</v>
      </c>
      <c r="K48" s="32">
        <v>0.84909999999999997</v>
      </c>
      <c r="L48" s="32">
        <v>1.2504</v>
      </c>
      <c r="M48" s="32">
        <v>0.93910000000000005</v>
      </c>
      <c r="N48" s="32">
        <v>1.3006</v>
      </c>
      <c r="O48" s="32">
        <v>1.2195</v>
      </c>
      <c r="P48" s="32">
        <v>1.4048</v>
      </c>
      <c r="Q48" s="32">
        <v>1.3008999999999999</v>
      </c>
      <c r="R48" s="32">
        <v>0.5333</v>
      </c>
      <c r="S48" s="32">
        <v>0.60329999999999995</v>
      </c>
      <c r="T48" s="32">
        <v>0.40250000000000002</v>
      </c>
      <c r="U48" s="32">
        <v>0.36509999999999998</v>
      </c>
      <c r="V48" s="32">
        <v>0.28489999999999999</v>
      </c>
      <c r="W48" s="32">
        <v>1.0410999999999999</v>
      </c>
      <c r="X48" s="32">
        <v>1.3622000000000001</v>
      </c>
      <c r="Y48" s="32">
        <v>1.1151</v>
      </c>
      <c r="Z48" s="32">
        <v>0.90569999999999995</v>
      </c>
      <c r="AA48" s="32">
        <v>0.7903</v>
      </c>
      <c r="AB48" s="32">
        <v>0.14169999999999999</v>
      </c>
      <c r="AC48" s="32">
        <v>1.1001000000000001</v>
      </c>
      <c r="AD48" s="32">
        <v>3.4420999999999999</v>
      </c>
      <c r="AE48" s="32">
        <v>1.3348</v>
      </c>
      <c r="AF48" s="32">
        <v>1.0900000000000001</v>
      </c>
      <c r="AG48" s="32">
        <v>1.1000000000000001</v>
      </c>
      <c r="AH48" s="32">
        <v>1.0588</v>
      </c>
      <c r="AI48" s="32">
        <v>1.4133</v>
      </c>
      <c r="AJ48" s="32">
        <v>0.42530000000000001</v>
      </c>
      <c r="AK48" s="32">
        <v>0.90549999999999997</v>
      </c>
      <c r="AL48" s="32">
        <v>0.2656</v>
      </c>
      <c r="AM48" s="32">
        <v>0.91339999999999999</v>
      </c>
      <c r="AN48" s="32">
        <v>1.4540999999999999</v>
      </c>
      <c r="AO48" s="32">
        <v>1.1147</v>
      </c>
      <c r="AP48" s="32">
        <v>0.47520000000000001</v>
      </c>
      <c r="AQ48" s="32">
        <v>0.86270000000000002</v>
      </c>
      <c r="AR48" s="32">
        <v>1.5781000000000001</v>
      </c>
      <c r="AS48" s="32">
        <v>0.93810000000000004</v>
      </c>
      <c r="AT48" s="32">
        <v>1.1332</v>
      </c>
      <c r="AU48" s="32">
        <v>1.5752999999999999</v>
      </c>
      <c r="AV48" s="32">
        <v>1.4509000000000001</v>
      </c>
      <c r="AW48" s="32">
        <v>1.2595000000000001</v>
      </c>
      <c r="AX48" s="32">
        <v>0.60950000000000004</v>
      </c>
      <c r="AY48" s="32">
        <v>0.8679</v>
      </c>
      <c r="AZ48" s="32">
        <v>0.1421</v>
      </c>
      <c r="BA48" s="32">
        <v>0.47210000000000002</v>
      </c>
      <c r="BB48" s="32">
        <v>0.68469999999999998</v>
      </c>
      <c r="BC48" s="32">
        <v>1.2894000000000001</v>
      </c>
      <c r="BD48" s="32">
        <v>0.79359999999999997</v>
      </c>
      <c r="BE48" s="32">
        <v>1.0295000000000001</v>
      </c>
      <c r="BF48" s="32">
        <v>2.93E-2</v>
      </c>
      <c r="BG48" s="32">
        <v>0.28289999999999998</v>
      </c>
      <c r="BH48" s="32">
        <v>0.51039999999999996</v>
      </c>
      <c r="BI48" s="32">
        <v>0.57520000000000004</v>
      </c>
      <c r="BJ48" s="32">
        <v>0.70740000000000003</v>
      </c>
      <c r="BK48" s="32">
        <v>0.82620000000000005</v>
      </c>
      <c r="BL48" s="32"/>
      <c r="BM48" s="32"/>
      <c r="BN48" s="32"/>
      <c r="BO48" s="32"/>
      <c r="BP48" s="32"/>
      <c r="BQ48" s="32"/>
      <c r="BR48" s="32"/>
      <c r="BS48" s="32"/>
      <c r="BT48" s="32"/>
      <c r="BU48" s="32"/>
      <c r="BV48" s="32"/>
      <c r="BW48" s="32"/>
      <c r="BX48" s="32"/>
      <c r="BY48" s="32"/>
      <c r="BZ48" s="32"/>
      <c r="CA48" s="32"/>
      <c r="CB48" s="32"/>
      <c r="CC48" s="32"/>
      <c r="CD48" s="32"/>
      <c r="CE48" s="32"/>
      <c r="CF48" s="32"/>
    </row>
    <row r="49" spans="2:84">
      <c r="B49" s="28">
        <f t="shared" si="5"/>
        <v>453</v>
      </c>
      <c r="C49" s="34">
        <v>42626</v>
      </c>
      <c r="D49" s="32">
        <v>-0.20449999999999999</v>
      </c>
      <c r="E49" s="32">
        <v>0.67600000000000005</v>
      </c>
      <c r="F49" s="32">
        <v>0.38379999999999997</v>
      </c>
      <c r="G49" s="32">
        <v>1.3317000000000001</v>
      </c>
      <c r="H49" s="32">
        <v>1.8240000000000001</v>
      </c>
      <c r="I49" s="32">
        <v>0.83699999999999997</v>
      </c>
      <c r="J49" s="32">
        <v>0.75239999999999996</v>
      </c>
      <c r="K49" s="32">
        <v>0.84799999999999998</v>
      </c>
      <c r="L49" s="32">
        <v>1.2656000000000001</v>
      </c>
      <c r="M49" s="32">
        <v>0.93989999999999996</v>
      </c>
      <c r="N49" s="32">
        <v>1.3148</v>
      </c>
      <c r="O49" s="32">
        <v>1.2210000000000001</v>
      </c>
      <c r="P49" s="32">
        <v>1.3663000000000001</v>
      </c>
      <c r="Q49" s="32">
        <v>1.2967</v>
      </c>
      <c r="R49" s="32">
        <v>0.57569999999999999</v>
      </c>
      <c r="S49" s="32">
        <v>0.60670000000000002</v>
      </c>
      <c r="T49" s="32">
        <v>0.48380000000000001</v>
      </c>
      <c r="U49" s="32">
        <v>0.37159999999999999</v>
      </c>
      <c r="V49" s="32">
        <v>0.27879999999999999</v>
      </c>
      <c r="W49" s="32">
        <v>1.0417000000000001</v>
      </c>
      <c r="X49" s="32">
        <v>1.3927</v>
      </c>
      <c r="Y49" s="32">
        <v>1.1151</v>
      </c>
      <c r="Z49" s="32">
        <v>0.96020000000000005</v>
      </c>
      <c r="AA49" s="32">
        <v>0.79510000000000003</v>
      </c>
      <c r="AB49" s="32">
        <v>0.15</v>
      </c>
      <c r="AC49" s="32">
        <v>1.0924</v>
      </c>
      <c r="AD49" s="32">
        <v>3.3892000000000002</v>
      </c>
      <c r="AE49" s="32">
        <v>1.3565</v>
      </c>
      <c r="AF49" s="32">
        <v>1.0821000000000001</v>
      </c>
      <c r="AG49" s="32">
        <v>1.0979000000000001</v>
      </c>
      <c r="AH49" s="32">
        <v>1.0926</v>
      </c>
      <c r="AI49" s="32">
        <v>1.4305000000000001</v>
      </c>
      <c r="AJ49" s="32">
        <v>0.43709999999999999</v>
      </c>
      <c r="AK49" s="32">
        <v>0.90600000000000003</v>
      </c>
      <c r="AL49" s="32">
        <v>0.2742</v>
      </c>
      <c r="AM49" s="32">
        <v>0.91420000000000001</v>
      </c>
      <c r="AN49" s="32">
        <v>1.4361999999999999</v>
      </c>
      <c r="AO49" s="32">
        <v>1.1133999999999999</v>
      </c>
      <c r="AP49" s="32">
        <v>0.53120000000000001</v>
      </c>
      <c r="AQ49" s="32">
        <v>0.86770000000000003</v>
      </c>
      <c r="AR49" s="32">
        <v>1.5557000000000001</v>
      </c>
      <c r="AS49" s="32">
        <v>0.93689999999999996</v>
      </c>
      <c r="AT49" s="32">
        <v>1.2867</v>
      </c>
      <c r="AU49" s="32">
        <v>1.591</v>
      </c>
      <c r="AV49" s="32">
        <v>1.4413</v>
      </c>
      <c r="AW49" s="32">
        <v>1.2584</v>
      </c>
      <c r="AX49" s="32">
        <v>0.60140000000000005</v>
      </c>
      <c r="AY49" s="32">
        <v>0.8679</v>
      </c>
      <c r="AZ49" s="32">
        <v>0.1313</v>
      </c>
      <c r="BA49" s="32">
        <v>0.47160000000000002</v>
      </c>
      <c r="BB49" s="32">
        <v>0.68620000000000003</v>
      </c>
      <c r="BC49" s="32">
        <v>1.2903</v>
      </c>
      <c r="BD49" s="32">
        <v>0.80500000000000005</v>
      </c>
      <c r="BE49" s="32">
        <v>1.0313000000000001</v>
      </c>
      <c r="BF49" s="32">
        <v>2.81E-2</v>
      </c>
      <c r="BG49" s="32">
        <v>0.28289999999999998</v>
      </c>
      <c r="BH49" s="32">
        <v>0.49070000000000003</v>
      </c>
      <c r="BI49" s="32">
        <v>0.57350000000000001</v>
      </c>
      <c r="BJ49" s="32">
        <v>0.63190000000000002</v>
      </c>
      <c r="BK49" s="32">
        <v>0.82289999999999996</v>
      </c>
      <c r="BL49" s="32"/>
      <c r="BM49" s="32"/>
      <c r="BN49" s="32"/>
      <c r="BO49" s="32"/>
      <c r="BP49" s="32"/>
      <c r="BQ49" s="32"/>
      <c r="BR49" s="32"/>
      <c r="BS49" s="32"/>
      <c r="BT49" s="32"/>
      <c r="BU49" s="32"/>
      <c r="BV49" s="32"/>
      <c r="BW49" s="32"/>
      <c r="BX49" s="32"/>
      <c r="BY49" s="32"/>
      <c r="BZ49" s="32"/>
      <c r="CA49" s="32"/>
      <c r="CB49" s="32"/>
      <c r="CC49" s="32"/>
      <c r="CD49" s="32"/>
      <c r="CE49" s="32"/>
      <c r="CF49" s="32"/>
    </row>
    <row r="50" spans="2:84">
      <c r="B50" s="28">
        <f t="shared" si="5"/>
        <v>452</v>
      </c>
      <c r="C50" s="34">
        <v>42625</v>
      </c>
      <c r="D50" s="32">
        <v>-0.20130000000000001</v>
      </c>
      <c r="E50" s="32">
        <v>0.6754</v>
      </c>
      <c r="F50" s="32">
        <v>0.38579999999999998</v>
      </c>
      <c r="G50" s="32">
        <v>1.3311999999999999</v>
      </c>
      <c r="H50" s="32">
        <v>1.8102</v>
      </c>
      <c r="I50" s="32">
        <v>0.83960000000000001</v>
      </c>
      <c r="J50" s="32">
        <v>0.75380000000000003</v>
      </c>
      <c r="K50" s="32">
        <v>0.84750000000000003</v>
      </c>
      <c r="L50" s="32">
        <v>1.2694000000000001</v>
      </c>
      <c r="M50" s="32">
        <v>0.93910000000000005</v>
      </c>
      <c r="N50" s="32">
        <v>1.3174999999999999</v>
      </c>
      <c r="O50" s="32">
        <v>1.2205999999999999</v>
      </c>
      <c r="P50" s="32">
        <v>1.3613999999999999</v>
      </c>
      <c r="Q50" s="32">
        <v>1.2975000000000001</v>
      </c>
      <c r="R50" s="32">
        <v>0.5796</v>
      </c>
      <c r="S50" s="32">
        <v>0.60580000000000001</v>
      </c>
      <c r="T50" s="32">
        <v>0.48599999999999999</v>
      </c>
      <c r="U50" s="32">
        <v>0.37109999999999999</v>
      </c>
      <c r="V50" s="32">
        <v>0.28210000000000002</v>
      </c>
      <c r="W50" s="32">
        <v>1.0411999999999999</v>
      </c>
      <c r="X50" s="32">
        <v>1.3123</v>
      </c>
      <c r="Y50" s="32">
        <v>1.1093</v>
      </c>
      <c r="Z50" s="32">
        <v>0.96430000000000005</v>
      </c>
      <c r="AA50" s="32">
        <v>0.79430000000000001</v>
      </c>
      <c r="AB50" s="32">
        <v>3.6499999999999998E-2</v>
      </c>
      <c r="AC50" s="32">
        <v>1.0921000000000001</v>
      </c>
      <c r="AD50" s="32">
        <v>3.6855000000000002</v>
      </c>
      <c r="AE50" s="32">
        <v>1.3636999999999999</v>
      </c>
      <c r="AF50" s="32">
        <v>1.1365000000000001</v>
      </c>
      <c r="AG50" s="32">
        <v>1.0992</v>
      </c>
      <c r="AH50" s="32">
        <v>0.84179999999999999</v>
      </c>
      <c r="AI50" s="32">
        <v>1.4186000000000001</v>
      </c>
      <c r="AJ50" s="32">
        <v>0.44119999999999998</v>
      </c>
      <c r="AK50" s="32">
        <v>0.90500000000000003</v>
      </c>
      <c r="AL50" s="32">
        <v>0.27679999999999999</v>
      </c>
      <c r="AM50" s="32">
        <v>0.91359999999999997</v>
      </c>
      <c r="AN50" s="32">
        <v>1.4351</v>
      </c>
      <c r="AO50" s="32">
        <v>1.1136999999999999</v>
      </c>
      <c r="AP50" s="32">
        <v>0.53200000000000003</v>
      </c>
      <c r="AQ50" s="32">
        <v>0.86750000000000005</v>
      </c>
      <c r="AR50" s="32">
        <v>1.5593999999999999</v>
      </c>
      <c r="AS50" s="32">
        <v>0.93640000000000001</v>
      </c>
      <c r="AT50" s="32">
        <v>1.2882</v>
      </c>
      <c r="AU50" s="32">
        <v>1.5911999999999999</v>
      </c>
      <c r="AV50" s="32">
        <v>1.4413</v>
      </c>
      <c r="AW50" s="32">
        <v>1.2584</v>
      </c>
      <c r="AX50" s="32">
        <v>0.6038</v>
      </c>
      <c r="AY50" s="32">
        <v>0.86750000000000005</v>
      </c>
      <c r="AZ50" s="32">
        <v>0.13389999999999999</v>
      </c>
      <c r="BA50" s="32">
        <v>0.47220000000000001</v>
      </c>
      <c r="BB50" s="32">
        <v>0.69159999999999999</v>
      </c>
      <c r="BC50" s="32">
        <v>1.2891999999999999</v>
      </c>
      <c r="BD50" s="32">
        <v>0.80659999999999998</v>
      </c>
      <c r="BE50" s="32">
        <v>1.0310999999999999</v>
      </c>
      <c r="BF50" s="32">
        <v>2.8199999999999999E-2</v>
      </c>
      <c r="BG50" s="32">
        <v>0.28289999999999998</v>
      </c>
      <c r="BH50" s="32">
        <v>0.49109999999999998</v>
      </c>
      <c r="BI50" s="32">
        <v>0.57350000000000001</v>
      </c>
      <c r="BJ50" s="32">
        <v>0.63060000000000005</v>
      </c>
      <c r="BK50" s="32">
        <v>0.82379999999999998</v>
      </c>
      <c r="BL50" s="32"/>
      <c r="BM50" s="32"/>
      <c r="BN50" s="32"/>
      <c r="BO50" s="32"/>
      <c r="BP50" s="32"/>
      <c r="BQ50" s="32"/>
      <c r="BR50" s="32"/>
      <c r="BS50" s="32"/>
      <c r="BT50" s="32"/>
      <c r="BU50" s="32"/>
      <c r="BV50" s="32"/>
      <c r="BW50" s="32"/>
      <c r="BX50" s="32"/>
      <c r="BY50" s="32"/>
      <c r="BZ50" s="32"/>
      <c r="CA50" s="32"/>
      <c r="CB50" s="32"/>
      <c r="CC50" s="32"/>
      <c r="CD50" s="32"/>
      <c r="CE50" s="32"/>
      <c r="CF50" s="32"/>
    </row>
    <row r="51" spans="2:84">
      <c r="B51" s="28">
        <f t="shared" si="5"/>
        <v>451</v>
      </c>
      <c r="C51" s="34">
        <v>42623</v>
      </c>
      <c r="D51" s="32">
        <v>-4.6300000000000001E-2</v>
      </c>
      <c r="E51" s="32">
        <v>0.68300000000000005</v>
      </c>
      <c r="F51" s="32">
        <v>0.54079999999999995</v>
      </c>
      <c r="G51" s="32">
        <v>1.3374999999999999</v>
      </c>
      <c r="H51" s="32">
        <v>1.3458000000000001</v>
      </c>
      <c r="I51" s="32">
        <v>0.80889999999999995</v>
      </c>
      <c r="J51" s="32">
        <v>0.94059999999999999</v>
      </c>
      <c r="K51" s="32">
        <v>0.83720000000000006</v>
      </c>
      <c r="L51" s="32">
        <v>1.3237000000000001</v>
      </c>
      <c r="M51" s="32">
        <v>0.94489999999999996</v>
      </c>
      <c r="N51" s="32">
        <v>1.6549</v>
      </c>
      <c r="O51" s="32">
        <v>1.2222</v>
      </c>
      <c r="P51" s="32">
        <v>1.5986</v>
      </c>
      <c r="Q51" s="32">
        <v>1.3055000000000001</v>
      </c>
      <c r="R51" s="32">
        <v>0.51400000000000001</v>
      </c>
      <c r="S51" s="32">
        <v>0.60329999999999995</v>
      </c>
      <c r="T51" s="32">
        <v>0.5373</v>
      </c>
      <c r="U51" s="32">
        <v>0.37390000000000001</v>
      </c>
      <c r="V51" s="32">
        <v>0.34160000000000001</v>
      </c>
      <c r="W51" s="32">
        <v>1.0547</v>
      </c>
      <c r="X51" s="32">
        <v>1.2796000000000001</v>
      </c>
      <c r="Y51" s="32">
        <v>1.1308</v>
      </c>
      <c r="Z51" s="32">
        <v>0.89300000000000002</v>
      </c>
      <c r="AA51" s="32">
        <v>0.80279999999999996</v>
      </c>
      <c r="AB51" s="32">
        <v>-0.20300000000000001</v>
      </c>
      <c r="AC51" s="32">
        <v>1.0993999999999999</v>
      </c>
      <c r="AD51" s="32">
        <v>3.3628</v>
      </c>
      <c r="AE51" s="32">
        <v>1.3492999999999999</v>
      </c>
      <c r="AF51" s="32">
        <v>0.96340000000000003</v>
      </c>
      <c r="AG51" s="32">
        <v>1.1079000000000001</v>
      </c>
      <c r="AH51" s="32">
        <v>0.83650000000000002</v>
      </c>
      <c r="AI51" s="32">
        <v>1.4157</v>
      </c>
      <c r="AJ51" s="32">
        <v>0.36919999999999997</v>
      </c>
      <c r="AK51" s="32">
        <v>0.91020000000000001</v>
      </c>
      <c r="AL51" s="32">
        <v>0.2306</v>
      </c>
      <c r="AM51" s="32">
        <v>0.91600000000000004</v>
      </c>
      <c r="AN51" s="32">
        <v>1.4725999999999999</v>
      </c>
      <c r="AO51" s="32">
        <v>1.1146</v>
      </c>
      <c r="AP51" s="32">
        <v>0.54090000000000005</v>
      </c>
      <c r="AQ51" s="32">
        <v>0.86509999999999998</v>
      </c>
      <c r="AR51" s="32">
        <v>1.3003</v>
      </c>
      <c r="AS51" s="32">
        <v>0.92800000000000005</v>
      </c>
      <c r="AT51" s="32">
        <v>1.7369000000000001</v>
      </c>
      <c r="AU51" s="32">
        <v>1.6178999999999999</v>
      </c>
      <c r="AV51" s="32">
        <v>1.4845999999999999</v>
      </c>
      <c r="AW51" s="32">
        <v>1.2593000000000001</v>
      </c>
      <c r="AX51" s="32">
        <v>0.65700000000000003</v>
      </c>
      <c r="AY51" s="32">
        <v>0.86899999999999999</v>
      </c>
      <c r="AZ51" s="32">
        <v>4.0099999999999997E-2</v>
      </c>
      <c r="BA51" s="32">
        <v>0.47510000000000002</v>
      </c>
      <c r="BB51" s="32">
        <v>0.73419999999999996</v>
      </c>
      <c r="BC51" s="32">
        <v>1.3123</v>
      </c>
      <c r="BD51" s="32">
        <v>0.71579999999999999</v>
      </c>
      <c r="BE51" s="32">
        <v>1.0342</v>
      </c>
      <c r="BF51" s="32">
        <v>-3.7699999999999997E-2</v>
      </c>
      <c r="BG51" s="32">
        <v>0.28589999999999999</v>
      </c>
      <c r="BH51" s="32">
        <v>0.55920000000000003</v>
      </c>
      <c r="BI51" s="32">
        <v>0.57979999999999998</v>
      </c>
      <c r="BJ51" s="32">
        <v>0.89170000000000005</v>
      </c>
      <c r="BK51" s="32">
        <v>0.83909999999999996</v>
      </c>
      <c r="BL51" s="32"/>
      <c r="BM51" s="32"/>
      <c r="BN51" s="32"/>
      <c r="BO51" s="32"/>
      <c r="BP51" s="32"/>
      <c r="BQ51" s="32"/>
      <c r="BR51" s="32"/>
      <c r="BS51" s="32"/>
      <c r="BT51" s="32"/>
      <c r="BU51" s="32"/>
      <c r="BV51" s="32"/>
      <c r="BW51" s="32"/>
      <c r="BX51" s="32"/>
      <c r="BY51" s="32"/>
      <c r="BZ51" s="32"/>
      <c r="CA51" s="32"/>
      <c r="CB51" s="32"/>
      <c r="CC51" s="32"/>
      <c r="CD51" s="32"/>
      <c r="CE51" s="32"/>
      <c r="CF51" s="32"/>
    </row>
    <row r="52" spans="2:84">
      <c r="B52" s="28">
        <f t="shared" si="5"/>
        <v>450</v>
      </c>
      <c r="C52" s="34">
        <v>42622</v>
      </c>
      <c r="D52" s="32">
        <v>0.19059999999999999</v>
      </c>
      <c r="E52" s="32">
        <v>0.69930000000000003</v>
      </c>
      <c r="F52" s="32">
        <v>0.32119999999999999</v>
      </c>
      <c r="G52" s="32">
        <v>1.3298000000000001</v>
      </c>
      <c r="H52" s="32">
        <v>0.98309999999999997</v>
      </c>
      <c r="I52" s="32">
        <v>0.79920000000000002</v>
      </c>
      <c r="J52" s="32">
        <v>1.0589</v>
      </c>
      <c r="K52" s="32">
        <v>0.82899999999999996</v>
      </c>
      <c r="L52" s="32">
        <v>1.0376000000000001</v>
      </c>
      <c r="M52" s="32">
        <v>0.92530000000000001</v>
      </c>
      <c r="N52" s="32">
        <v>1.7505999999999999</v>
      </c>
      <c r="O52" s="32">
        <v>1.2244999999999999</v>
      </c>
      <c r="P52" s="32">
        <v>1.2395</v>
      </c>
      <c r="Q52" s="32">
        <v>1.29</v>
      </c>
      <c r="R52" s="32">
        <v>0.45619999999999999</v>
      </c>
      <c r="S52" s="32">
        <v>0.59379999999999999</v>
      </c>
      <c r="T52" s="32">
        <v>0.57520000000000004</v>
      </c>
      <c r="U52" s="32">
        <v>0.3715</v>
      </c>
      <c r="V52" s="32">
        <v>0.22650000000000001</v>
      </c>
      <c r="W52" s="32">
        <v>1.0585</v>
      </c>
      <c r="X52" s="32">
        <v>1.2853000000000001</v>
      </c>
      <c r="Y52" s="32">
        <v>1.1194</v>
      </c>
      <c r="Z52" s="32">
        <v>0.62419999999999998</v>
      </c>
      <c r="AA52" s="32">
        <v>0.79469999999999996</v>
      </c>
      <c r="AB52" s="32">
        <v>-0.22500000000000001</v>
      </c>
      <c r="AC52" s="32">
        <v>1.1105</v>
      </c>
      <c r="AD52" s="32">
        <v>3.5078</v>
      </c>
      <c r="AE52" s="32">
        <v>1.3567</v>
      </c>
      <c r="AF52" s="32">
        <v>0.5585</v>
      </c>
      <c r="AG52" s="32">
        <v>1.0926</v>
      </c>
      <c r="AH52" s="32">
        <v>1.0107999999999999</v>
      </c>
      <c r="AI52" s="32">
        <v>1.4330000000000001</v>
      </c>
      <c r="AJ52" s="32">
        <v>0.2462</v>
      </c>
      <c r="AK52" s="32">
        <v>0.91139999999999999</v>
      </c>
      <c r="AL52" s="32">
        <v>7.1599999999999997E-2</v>
      </c>
      <c r="AM52" s="32">
        <v>0.91339999999999999</v>
      </c>
      <c r="AN52" s="32">
        <v>1.1392</v>
      </c>
      <c r="AO52" s="32">
        <v>1.0960000000000001</v>
      </c>
      <c r="AP52" s="32">
        <v>0.34499999999999997</v>
      </c>
      <c r="AQ52" s="32">
        <v>0.85560000000000003</v>
      </c>
      <c r="AR52" s="32">
        <v>1.0524</v>
      </c>
      <c r="AS52" s="32">
        <v>0.91979999999999995</v>
      </c>
      <c r="AT52" s="32">
        <v>1.2848999999999999</v>
      </c>
      <c r="AU52" s="32">
        <v>1.6112</v>
      </c>
      <c r="AV52" s="32">
        <v>1.5944</v>
      </c>
      <c r="AW52" s="32">
        <v>1.2676000000000001</v>
      </c>
      <c r="AX52" s="32">
        <v>0.58860000000000001</v>
      </c>
      <c r="AY52" s="32">
        <v>0.87190000000000001</v>
      </c>
      <c r="AZ52" s="32">
        <v>7.6700000000000004E-2</v>
      </c>
      <c r="BA52" s="32">
        <v>0.47920000000000001</v>
      </c>
      <c r="BB52" s="32">
        <v>0.56789999999999996</v>
      </c>
      <c r="BC52" s="32">
        <v>1.3073999999999999</v>
      </c>
      <c r="BD52" s="32">
        <v>0.86609999999999998</v>
      </c>
      <c r="BE52" s="32">
        <v>1.0469999999999999</v>
      </c>
      <c r="BF52" s="32">
        <v>-0.1045</v>
      </c>
      <c r="BG52" s="32">
        <v>0.28510000000000002</v>
      </c>
      <c r="BH52" s="32">
        <v>0.68789999999999996</v>
      </c>
      <c r="BI52" s="32">
        <v>0.58169999999999999</v>
      </c>
      <c r="BJ52" s="32">
        <v>0.28560000000000002</v>
      </c>
      <c r="BK52" s="32">
        <v>0.80769999999999997</v>
      </c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</row>
    <row r="53" spans="2:84">
      <c r="B53" s="28">
        <f t="shared" si="5"/>
        <v>449</v>
      </c>
      <c r="C53" s="34">
        <v>42621</v>
      </c>
      <c r="D53" s="32">
        <v>0.2485</v>
      </c>
      <c r="E53" s="32">
        <v>0.68149999999999999</v>
      </c>
      <c r="F53" s="32">
        <v>0.315</v>
      </c>
      <c r="G53" s="32">
        <v>1.3171999999999999</v>
      </c>
      <c r="H53" s="32">
        <v>1.1859</v>
      </c>
      <c r="I53" s="32">
        <v>0.77370000000000005</v>
      </c>
      <c r="J53" s="32">
        <v>1.1348</v>
      </c>
      <c r="K53" s="32">
        <v>0.86909999999999998</v>
      </c>
      <c r="L53" s="32">
        <v>1.1759999999999999</v>
      </c>
      <c r="M53" s="32">
        <v>0.87209999999999999</v>
      </c>
      <c r="N53" s="32">
        <v>1.7507999999999999</v>
      </c>
      <c r="O53" s="32">
        <v>1.1709000000000001</v>
      </c>
      <c r="P53" s="32">
        <v>1.2052</v>
      </c>
      <c r="Q53" s="32">
        <v>1.2995000000000001</v>
      </c>
      <c r="R53" s="32">
        <v>0.49640000000000001</v>
      </c>
      <c r="S53" s="32">
        <v>0.59289999999999998</v>
      </c>
      <c r="T53" s="32">
        <v>0.51149999999999995</v>
      </c>
      <c r="U53" s="32">
        <v>0.38269999999999998</v>
      </c>
      <c r="V53" s="32">
        <v>0.36280000000000001</v>
      </c>
      <c r="W53" s="32">
        <v>1.0775999999999999</v>
      </c>
      <c r="X53" s="32">
        <v>0.75619999999999998</v>
      </c>
      <c r="Y53" s="32">
        <v>1.1079000000000001</v>
      </c>
      <c r="Z53" s="32">
        <v>0.61919999999999997</v>
      </c>
      <c r="AA53" s="32">
        <v>0.748</v>
      </c>
      <c r="AB53" s="32">
        <v>0.17299999999999999</v>
      </c>
      <c r="AC53" s="32">
        <v>1.0922000000000001</v>
      </c>
      <c r="AD53" s="32">
        <v>3.1166</v>
      </c>
      <c r="AE53" s="32">
        <v>1.3541000000000001</v>
      </c>
      <c r="AF53" s="32">
        <v>0.71740000000000004</v>
      </c>
      <c r="AG53" s="32">
        <v>1.0948</v>
      </c>
      <c r="AH53" s="32">
        <v>0.89280000000000004</v>
      </c>
      <c r="AI53" s="32">
        <v>1.4086000000000001</v>
      </c>
      <c r="AJ53" s="32">
        <v>-8.3400000000000002E-2</v>
      </c>
      <c r="AK53" s="32">
        <v>0.85899999999999999</v>
      </c>
      <c r="AL53" s="32">
        <v>-0.15049999999999999</v>
      </c>
      <c r="AM53" s="32">
        <v>0.8619</v>
      </c>
      <c r="AN53" s="32">
        <v>1.1705000000000001</v>
      </c>
      <c r="AO53" s="32">
        <v>1.0952999999999999</v>
      </c>
      <c r="AP53" s="32">
        <v>0.49519999999999997</v>
      </c>
      <c r="AQ53" s="32">
        <v>0.9335</v>
      </c>
      <c r="AR53" s="32">
        <v>0.85850000000000004</v>
      </c>
      <c r="AS53" s="32">
        <v>0.86650000000000005</v>
      </c>
      <c r="AT53" s="32">
        <v>1.4201999999999999</v>
      </c>
      <c r="AU53" s="32">
        <v>1.6518999999999999</v>
      </c>
      <c r="AV53" s="32">
        <v>1.5584</v>
      </c>
      <c r="AW53" s="32">
        <v>1.2683</v>
      </c>
      <c r="AX53" s="32">
        <v>0.61929999999999996</v>
      </c>
      <c r="AY53" s="32">
        <v>0.8538</v>
      </c>
      <c r="AZ53" s="32">
        <v>8.4099999999999994E-2</v>
      </c>
      <c r="BA53" s="32">
        <v>0.53659999999999997</v>
      </c>
      <c r="BB53" s="32">
        <v>0.70220000000000005</v>
      </c>
      <c r="BC53" s="32">
        <v>1.2963</v>
      </c>
      <c r="BD53" s="32">
        <v>0.85360000000000003</v>
      </c>
      <c r="BE53" s="32">
        <v>1.0392999999999999</v>
      </c>
      <c r="BF53" s="32">
        <v>-0.1139</v>
      </c>
      <c r="BG53" s="32">
        <v>0.28399999999999997</v>
      </c>
      <c r="BH53" s="32">
        <v>0.60909999999999997</v>
      </c>
      <c r="BI53" s="32">
        <v>0.57520000000000004</v>
      </c>
      <c r="BJ53" s="32">
        <v>1.5293000000000001</v>
      </c>
      <c r="BK53" s="32">
        <v>0.82279999999999998</v>
      </c>
      <c r="BL53" s="32"/>
      <c r="BM53" s="32"/>
      <c r="BN53" s="32"/>
      <c r="BO53" s="32"/>
      <c r="BP53" s="32"/>
      <c r="BQ53" s="32"/>
      <c r="BR53" s="32"/>
      <c r="BS53" s="32"/>
      <c r="BT53" s="32"/>
      <c r="BU53" s="32"/>
      <c r="BV53" s="32"/>
      <c r="BW53" s="32"/>
      <c r="BX53" s="32"/>
      <c r="BY53" s="32"/>
      <c r="BZ53" s="32"/>
      <c r="CA53" s="32"/>
      <c r="CB53" s="32"/>
      <c r="CC53" s="32"/>
      <c r="CD53" s="32"/>
      <c r="CE53" s="32"/>
      <c r="CF53" s="32"/>
    </row>
    <row r="54" spans="2:84">
      <c r="B54" s="28">
        <f t="shared" si="5"/>
        <v>448</v>
      </c>
      <c r="C54" s="34">
        <v>42620</v>
      </c>
      <c r="D54" s="32">
        <v>0.253</v>
      </c>
      <c r="E54" s="32">
        <v>0.68200000000000005</v>
      </c>
      <c r="F54" s="32">
        <v>0.82079999999999997</v>
      </c>
      <c r="G54" s="32">
        <v>1.3176000000000001</v>
      </c>
      <c r="H54" s="32">
        <v>1.0185</v>
      </c>
      <c r="I54" s="32">
        <v>0.77329999999999999</v>
      </c>
      <c r="J54" s="32">
        <v>1.2753000000000001</v>
      </c>
      <c r="K54" s="32">
        <v>0.86860000000000004</v>
      </c>
      <c r="L54" s="32">
        <v>1.3174999999999999</v>
      </c>
      <c r="M54" s="32">
        <v>0.87050000000000005</v>
      </c>
      <c r="N54" s="32">
        <v>1.7279</v>
      </c>
      <c r="O54" s="32">
        <v>1.1711</v>
      </c>
      <c r="P54" s="32">
        <v>1.3217000000000001</v>
      </c>
      <c r="Q54" s="32">
        <v>1.2999000000000001</v>
      </c>
      <c r="R54" s="32">
        <v>0.49249999999999999</v>
      </c>
      <c r="S54" s="32">
        <v>0.59279999999999999</v>
      </c>
      <c r="T54" s="32">
        <v>0.51490000000000002</v>
      </c>
      <c r="U54" s="32">
        <v>0.38250000000000001</v>
      </c>
      <c r="V54" s="32">
        <v>0.33660000000000001</v>
      </c>
      <c r="W54" s="32">
        <v>1.0780000000000001</v>
      </c>
      <c r="X54" s="32">
        <v>0.74270000000000003</v>
      </c>
      <c r="Y54" s="32">
        <v>1.1003000000000001</v>
      </c>
      <c r="Z54" s="32">
        <v>0.5101</v>
      </c>
      <c r="AA54" s="32">
        <v>0.74770000000000003</v>
      </c>
      <c r="AB54" s="32">
        <v>-7.5200000000000003E-2</v>
      </c>
      <c r="AC54" s="32">
        <v>1.0875999999999999</v>
      </c>
      <c r="AD54" s="32">
        <v>3.2193999999999998</v>
      </c>
      <c r="AE54" s="32">
        <v>1.355</v>
      </c>
      <c r="AF54" s="32">
        <v>0.73499999999999999</v>
      </c>
      <c r="AG54" s="32">
        <v>1.091</v>
      </c>
      <c r="AH54" s="32">
        <v>0.91520000000000001</v>
      </c>
      <c r="AI54" s="32">
        <v>1.4096</v>
      </c>
      <c r="AJ54" s="32">
        <v>-8.3299999999999999E-2</v>
      </c>
      <c r="AK54" s="32">
        <v>0.85870000000000002</v>
      </c>
      <c r="AL54" s="32">
        <v>-1.6299999999999999E-2</v>
      </c>
      <c r="AM54" s="32">
        <v>0.86350000000000005</v>
      </c>
      <c r="AN54" s="32">
        <v>1.1433</v>
      </c>
      <c r="AO54" s="32">
        <v>1.0951</v>
      </c>
      <c r="AP54" s="32">
        <v>0.50519999999999998</v>
      </c>
      <c r="AQ54" s="32">
        <v>0.93369999999999997</v>
      </c>
      <c r="AR54" s="32">
        <v>0.79869999999999997</v>
      </c>
      <c r="AS54" s="32">
        <v>0.87219999999999998</v>
      </c>
      <c r="AT54" s="32">
        <v>1.4011</v>
      </c>
      <c r="AU54" s="32">
        <v>1.6525000000000001</v>
      </c>
      <c r="AV54" s="32">
        <v>1.5221</v>
      </c>
      <c r="AW54" s="32">
        <v>1.2683</v>
      </c>
      <c r="AX54" s="32">
        <v>0.60219999999999996</v>
      </c>
      <c r="AY54" s="32">
        <v>0.85340000000000005</v>
      </c>
      <c r="AZ54" s="32">
        <v>8.3099999999999993E-2</v>
      </c>
      <c r="BA54" s="32">
        <v>0.52910000000000001</v>
      </c>
      <c r="BB54" s="32">
        <v>1.1763999999999999</v>
      </c>
      <c r="BC54" s="32">
        <v>1.2954000000000001</v>
      </c>
      <c r="BD54" s="32">
        <v>0.93710000000000004</v>
      </c>
      <c r="BE54" s="32">
        <v>1.0388999999999999</v>
      </c>
      <c r="BF54" s="32">
        <v>-0.1038</v>
      </c>
      <c r="BG54" s="32">
        <v>0.28370000000000001</v>
      </c>
      <c r="BH54" s="32">
        <v>0.58750000000000002</v>
      </c>
      <c r="BI54" s="32">
        <v>0.5756</v>
      </c>
      <c r="BJ54" s="32">
        <v>1.4240999999999999</v>
      </c>
      <c r="BK54" s="32">
        <v>0.82089999999999996</v>
      </c>
      <c r="BL54" s="32"/>
      <c r="BM54" s="32"/>
      <c r="BN54" s="32"/>
      <c r="BO54" s="32"/>
      <c r="BP54" s="32"/>
      <c r="BQ54" s="32"/>
      <c r="BR54" s="32"/>
      <c r="BS54" s="32"/>
      <c r="BT54" s="32"/>
      <c r="BU54" s="32"/>
      <c r="BV54" s="32"/>
      <c r="BW54" s="32"/>
      <c r="BX54" s="32"/>
      <c r="BY54" s="32"/>
      <c r="BZ54" s="32"/>
      <c r="CA54" s="32"/>
      <c r="CB54" s="32"/>
      <c r="CC54" s="32"/>
      <c r="CD54" s="32"/>
      <c r="CE54" s="32"/>
      <c r="CF54" s="32"/>
    </row>
    <row r="55" spans="2:84">
      <c r="B55" s="28">
        <f t="shared" si="5"/>
        <v>447</v>
      </c>
      <c r="C55" s="34">
        <v>42619</v>
      </c>
      <c r="D55" s="32">
        <v>0.21049999999999999</v>
      </c>
      <c r="E55" s="32">
        <v>0.68400000000000005</v>
      </c>
      <c r="F55" s="32">
        <v>0.85109999999999997</v>
      </c>
      <c r="G55" s="32">
        <v>1.3226</v>
      </c>
      <c r="H55" s="32">
        <v>1.0788</v>
      </c>
      <c r="I55" s="32">
        <v>0.77829999999999999</v>
      </c>
      <c r="J55" s="32">
        <v>1.3673</v>
      </c>
      <c r="K55" s="32">
        <v>0.87139999999999995</v>
      </c>
      <c r="L55" s="32">
        <v>1.5841000000000001</v>
      </c>
      <c r="M55" s="32">
        <v>0.87849999999999995</v>
      </c>
      <c r="N55" s="32">
        <v>1.8259000000000001</v>
      </c>
      <c r="O55" s="32">
        <v>1.1673</v>
      </c>
      <c r="P55" s="32">
        <v>1.5193000000000001</v>
      </c>
      <c r="Q55" s="32">
        <v>1.3099000000000001</v>
      </c>
      <c r="R55" s="32">
        <v>0.68869999999999998</v>
      </c>
      <c r="S55" s="32">
        <v>0.60199999999999998</v>
      </c>
      <c r="T55" s="32">
        <v>0.4924</v>
      </c>
      <c r="U55" s="32">
        <v>0.38030000000000003</v>
      </c>
      <c r="V55" s="32">
        <v>0.21659999999999999</v>
      </c>
      <c r="W55" s="32">
        <v>1.0748</v>
      </c>
      <c r="X55" s="32">
        <v>0.88870000000000005</v>
      </c>
      <c r="Y55" s="32">
        <v>1.1057999999999999</v>
      </c>
      <c r="Z55" s="32">
        <v>0.52010000000000001</v>
      </c>
      <c r="AA55" s="32">
        <v>0.74890000000000001</v>
      </c>
      <c r="AB55" s="32">
        <v>0.12189999999999999</v>
      </c>
      <c r="AC55" s="32">
        <v>1.0900000000000001</v>
      </c>
      <c r="AD55" s="32">
        <v>3.3711000000000002</v>
      </c>
      <c r="AE55" s="32">
        <v>1.3537999999999999</v>
      </c>
      <c r="AF55" s="32">
        <v>0.71499999999999997</v>
      </c>
      <c r="AG55" s="32">
        <v>1.087</v>
      </c>
      <c r="AH55" s="32">
        <v>1.1336999999999999</v>
      </c>
      <c r="AI55" s="32">
        <v>1.4171</v>
      </c>
      <c r="AJ55" s="32">
        <v>-0.28129999999999999</v>
      </c>
      <c r="AK55" s="32">
        <v>0.85580000000000001</v>
      </c>
      <c r="AL55" s="32">
        <v>-0.3301</v>
      </c>
      <c r="AM55" s="32">
        <v>0.85450000000000004</v>
      </c>
      <c r="AN55" s="32">
        <v>1.2630999999999999</v>
      </c>
      <c r="AO55" s="32">
        <v>1.0992999999999999</v>
      </c>
      <c r="AP55" s="32">
        <v>0.53810000000000002</v>
      </c>
      <c r="AQ55" s="32">
        <v>0.93440000000000001</v>
      </c>
      <c r="AR55" s="32">
        <v>0.90849999999999997</v>
      </c>
      <c r="AS55" s="32">
        <v>0.87280000000000002</v>
      </c>
      <c r="AT55" s="32">
        <v>1.0763</v>
      </c>
      <c r="AU55" s="32">
        <v>1.6369</v>
      </c>
      <c r="AV55" s="32">
        <v>1.3644000000000001</v>
      </c>
      <c r="AW55" s="32">
        <v>1.264</v>
      </c>
      <c r="AX55" s="32">
        <v>0.73780000000000001</v>
      </c>
      <c r="AY55" s="32">
        <v>0.85750000000000004</v>
      </c>
      <c r="AZ55" s="32">
        <v>4.3999999999999997E-2</v>
      </c>
      <c r="BA55" s="32">
        <v>0.52990000000000004</v>
      </c>
      <c r="BB55" s="32">
        <v>1.1272</v>
      </c>
      <c r="BC55" s="32">
        <v>1.2954000000000001</v>
      </c>
      <c r="BD55" s="32">
        <v>1.0720000000000001</v>
      </c>
      <c r="BE55" s="32">
        <v>1.0439000000000001</v>
      </c>
      <c r="BF55" s="32">
        <v>-2.0400000000000001E-2</v>
      </c>
      <c r="BG55" s="32">
        <v>0.28820000000000001</v>
      </c>
      <c r="BH55" s="32">
        <v>0.74739999999999995</v>
      </c>
      <c r="BI55" s="32">
        <v>0.57650000000000001</v>
      </c>
      <c r="BJ55" s="32">
        <v>0.85870000000000002</v>
      </c>
      <c r="BK55" s="32">
        <v>0.79200000000000004</v>
      </c>
      <c r="BL55" s="32"/>
      <c r="BM55" s="32"/>
      <c r="BN55" s="32"/>
      <c r="BO55" s="32"/>
      <c r="BP55" s="32"/>
      <c r="BQ55" s="32"/>
      <c r="BR55" s="32"/>
      <c r="BS55" s="32"/>
      <c r="BT55" s="32"/>
      <c r="BU55" s="32"/>
      <c r="BV55" s="32"/>
      <c r="BW55" s="32"/>
      <c r="BX55" s="32"/>
      <c r="BY55" s="32"/>
      <c r="BZ55" s="32"/>
      <c r="CA55" s="32"/>
      <c r="CB55" s="32"/>
      <c r="CC55" s="32"/>
      <c r="CD55" s="32"/>
      <c r="CE55" s="32"/>
      <c r="CF55" s="32"/>
    </row>
    <row r="56" spans="2:84">
      <c r="B56" s="28">
        <f t="shared" si="5"/>
        <v>446</v>
      </c>
      <c r="C56" s="34">
        <v>42618</v>
      </c>
      <c r="D56" s="32">
        <v>0.32969999999999999</v>
      </c>
      <c r="E56" s="32">
        <v>0.69159999999999999</v>
      </c>
      <c r="F56" s="32">
        <v>0.95689999999999997</v>
      </c>
      <c r="G56" s="32">
        <v>1.3295999999999999</v>
      </c>
      <c r="H56" s="32">
        <v>0.79690000000000005</v>
      </c>
      <c r="I56" s="32">
        <v>0.77139999999999997</v>
      </c>
      <c r="J56" s="32">
        <v>1.579</v>
      </c>
      <c r="K56" s="32">
        <v>0.87709999999999999</v>
      </c>
      <c r="L56" s="32">
        <v>1.3433999999999999</v>
      </c>
      <c r="M56" s="32">
        <v>0.86599999999999999</v>
      </c>
      <c r="N56" s="32">
        <v>1.1933</v>
      </c>
      <c r="O56" s="32">
        <v>1.1440999999999999</v>
      </c>
      <c r="P56" s="32">
        <v>1.6285000000000001</v>
      </c>
      <c r="Q56" s="32">
        <v>1.3146</v>
      </c>
      <c r="R56" s="32">
        <v>0.5726</v>
      </c>
      <c r="S56" s="32">
        <v>0.59809999999999997</v>
      </c>
      <c r="T56" s="32">
        <v>0.63419999999999999</v>
      </c>
      <c r="U56" s="32">
        <v>0.38390000000000002</v>
      </c>
      <c r="V56" s="32">
        <v>0.26750000000000002</v>
      </c>
      <c r="W56" s="32">
        <v>1.0812999999999999</v>
      </c>
      <c r="X56" s="32">
        <v>0.72230000000000005</v>
      </c>
      <c r="Y56" s="32">
        <v>1.1035999999999999</v>
      </c>
      <c r="Z56" s="32">
        <v>1.15E-2</v>
      </c>
      <c r="AA56" s="32">
        <v>0.73319999999999996</v>
      </c>
      <c r="AB56" s="32">
        <v>-0.26329999999999998</v>
      </c>
      <c r="AC56" s="32">
        <v>1.0820000000000001</v>
      </c>
      <c r="AD56" s="32">
        <v>2.5882999999999998</v>
      </c>
      <c r="AE56" s="32">
        <v>1.3352999999999999</v>
      </c>
      <c r="AF56" s="32">
        <v>0.85289999999999999</v>
      </c>
      <c r="AG56" s="32">
        <v>1.0899000000000001</v>
      </c>
      <c r="AH56" s="32">
        <v>1.0281</v>
      </c>
      <c r="AI56" s="32">
        <v>1.4165000000000001</v>
      </c>
      <c r="AJ56" s="32">
        <v>-0.14199999999999999</v>
      </c>
      <c r="AK56" s="32">
        <v>0.86939999999999995</v>
      </c>
      <c r="AL56" s="32">
        <v>-0.57889999999999997</v>
      </c>
      <c r="AM56" s="32">
        <v>0.8538</v>
      </c>
      <c r="AN56" s="32">
        <v>1.0501</v>
      </c>
      <c r="AO56" s="32">
        <v>1.0906</v>
      </c>
      <c r="AP56" s="32">
        <v>0.6069</v>
      </c>
      <c r="AQ56" s="32">
        <v>0.93959999999999999</v>
      </c>
      <c r="AR56" s="32">
        <v>0.85809999999999997</v>
      </c>
      <c r="AS56" s="32">
        <v>0.86829999999999996</v>
      </c>
      <c r="AT56" s="32">
        <v>1.1108</v>
      </c>
      <c r="AU56" s="32">
        <v>1.6388</v>
      </c>
      <c r="AV56" s="32">
        <v>1.3571</v>
      </c>
      <c r="AW56" s="32">
        <v>1.2637</v>
      </c>
      <c r="AX56" s="32">
        <v>0.6653</v>
      </c>
      <c r="AY56" s="32">
        <v>0.85529999999999995</v>
      </c>
      <c r="AZ56" s="32">
        <v>-2.6700000000000002E-2</v>
      </c>
      <c r="BA56" s="32">
        <v>0.52949999999999997</v>
      </c>
      <c r="BB56" s="32">
        <v>1.4769000000000001</v>
      </c>
      <c r="BC56" s="32">
        <v>1.3078000000000001</v>
      </c>
      <c r="BD56" s="32">
        <v>0.9415</v>
      </c>
      <c r="BE56" s="32">
        <v>1.0387999999999999</v>
      </c>
      <c r="BF56" s="32">
        <v>4.3799999999999999E-2</v>
      </c>
      <c r="BG56" s="32">
        <v>0.29170000000000001</v>
      </c>
      <c r="BH56" s="32">
        <v>0.50629999999999997</v>
      </c>
      <c r="BI56" s="32">
        <v>0.5675</v>
      </c>
      <c r="BJ56" s="32">
        <v>0.90190000000000003</v>
      </c>
      <c r="BK56" s="32">
        <v>0.79369999999999996</v>
      </c>
      <c r="BL56" s="32"/>
      <c r="BM56" s="32"/>
      <c r="BN56" s="32"/>
      <c r="BO56" s="32"/>
      <c r="BP56" s="32"/>
      <c r="BQ56" s="32"/>
      <c r="BR56" s="32"/>
      <c r="BS56" s="32"/>
      <c r="BT56" s="32"/>
      <c r="BU56" s="32"/>
      <c r="BV56" s="32"/>
      <c r="BW56" s="32"/>
      <c r="BX56" s="32"/>
      <c r="BY56" s="32"/>
      <c r="BZ56" s="32"/>
      <c r="CA56" s="32"/>
      <c r="CB56" s="32"/>
      <c r="CC56" s="32"/>
      <c r="CD56" s="32"/>
      <c r="CE56" s="32"/>
      <c r="CF56" s="32"/>
    </row>
    <row r="57" spans="2:84">
      <c r="B57" s="28">
        <f t="shared" si="5"/>
        <v>445</v>
      </c>
      <c r="C57" s="34">
        <v>42615</v>
      </c>
      <c r="D57" s="32">
        <v>6.3899999999999998E-2</v>
      </c>
      <c r="E57" s="32">
        <v>0.69410000000000005</v>
      </c>
      <c r="F57" s="32">
        <v>1.2722</v>
      </c>
      <c r="G57" s="32">
        <v>1.3544</v>
      </c>
      <c r="H57" s="32">
        <v>-0.61019999999999996</v>
      </c>
      <c r="I57" s="32">
        <v>0.76600000000000001</v>
      </c>
      <c r="J57" s="32">
        <v>1.5008999999999999</v>
      </c>
      <c r="K57" s="32">
        <v>0.87839999999999996</v>
      </c>
      <c r="L57" s="32">
        <v>1.304</v>
      </c>
      <c r="M57" s="32">
        <v>0.87119999999999997</v>
      </c>
      <c r="N57" s="32">
        <v>0.85780000000000001</v>
      </c>
      <c r="O57" s="32">
        <v>1.1611</v>
      </c>
      <c r="P57" s="32">
        <v>1.2168000000000001</v>
      </c>
      <c r="Q57" s="32">
        <v>1.3052999999999999</v>
      </c>
      <c r="R57" s="32">
        <v>0.75670000000000004</v>
      </c>
      <c r="S57" s="32">
        <v>0.59599999999999997</v>
      </c>
      <c r="T57" s="32">
        <v>0.79949999999999999</v>
      </c>
      <c r="U57" s="32">
        <v>0.3967</v>
      </c>
      <c r="V57" s="32">
        <v>0.1865</v>
      </c>
      <c r="W57" s="32">
        <v>1.0968</v>
      </c>
      <c r="X57" s="32">
        <v>1.8226</v>
      </c>
      <c r="Y57" s="32">
        <v>1.0903</v>
      </c>
      <c r="Z57" s="32">
        <v>-0.17380000000000001</v>
      </c>
      <c r="AA57" s="32">
        <v>0.74660000000000004</v>
      </c>
      <c r="AB57" s="32">
        <v>-0.15290000000000001</v>
      </c>
      <c r="AC57" s="32">
        <v>1.0948</v>
      </c>
      <c r="AD57" s="32">
        <v>3.8361000000000001</v>
      </c>
      <c r="AE57" s="32">
        <v>1.3273999999999999</v>
      </c>
      <c r="AF57" s="32">
        <v>1.2761</v>
      </c>
      <c r="AG57" s="32">
        <v>1.1019000000000001</v>
      </c>
      <c r="AH57" s="32">
        <v>1.1954</v>
      </c>
      <c r="AI57" s="32">
        <v>1.3596999999999999</v>
      </c>
      <c r="AJ57" s="32">
        <v>5.1200000000000002E-2</v>
      </c>
      <c r="AK57" s="32">
        <v>0.89810000000000001</v>
      </c>
      <c r="AL57" s="32">
        <v>-0.72799999999999998</v>
      </c>
      <c r="AM57" s="32">
        <v>0.87009999999999998</v>
      </c>
      <c r="AN57" s="32">
        <v>1.3166</v>
      </c>
      <c r="AO57" s="32">
        <v>1.0803</v>
      </c>
      <c r="AP57" s="32">
        <v>0.6119</v>
      </c>
      <c r="AQ57" s="32">
        <v>0.97960000000000003</v>
      </c>
      <c r="AR57" s="32">
        <v>0.99419999999999997</v>
      </c>
      <c r="AS57" s="32">
        <v>0.88859999999999995</v>
      </c>
      <c r="AT57" s="32">
        <v>0.60299999999999998</v>
      </c>
      <c r="AU57" s="32">
        <v>1.6556999999999999</v>
      </c>
      <c r="AV57" s="32">
        <v>1.6342000000000001</v>
      </c>
      <c r="AW57" s="32">
        <v>1.2677</v>
      </c>
      <c r="AX57" s="32">
        <v>0.7056</v>
      </c>
      <c r="AY57" s="32">
        <v>0.86180000000000001</v>
      </c>
      <c r="AZ57" s="32">
        <v>2.2800000000000001E-2</v>
      </c>
      <c r="BA57" s="32">
        <v>0.55249999999999999</v>
      </c>
      <c r="BB57" s="32">
        <v>1.2423999999999999</v>
      </c>
      <c r="BC57" s="32">
        <v>1.3083</v>
      </c>
      <c r="BD57" s="32">
        <v>0.94540000000000002</v>
      </c>
      <c r="BE57" s="32">
        <v>1.0395000000000001</v>
      </c>
      <c r="BF57" s="32">
        <v>9.1499999999999998E-2</v>
      </c>
      <c r="BG57" s="32">
        <v>0.30170000000000002</v>
      </c>
      <c r="BH57" s="32">
        <v>0.50249999999999995</v>
      </c>
      <c r="BI57" s="32">
        <v>0.58850000000000002</v>
      </c>
      <c r="BJ57" s="32">
        <v>0.4849</v>
      </c>
      <c r="BK57" s="32">
        <v>0.8649</v>
      </c>
      <c r="BL57" s="32"/>
      <c r="BM57" s="32"/>
      <c r="BN57" s="32"/>
      <c r="BO57" s="32"/>
      <c r="BP57" s="32"/>
      <c r="BQ57" s="32"/>
      <c r="BR57" s="32"/>
      <c r="BS57" s="32"/>
      <c r="BT57" s="32"/>
      <c r="BU57" s="32"/>
      <c r="BV57" s="32"/>
      <c r="BW57" s="32"/>
      <c r="BX57" s="32"/>
      <c r="BY57" s="32"/>
      <c r="BZ57" s="32"/>
      <c r="CA57" s="32"/>
      <c r="CB57" s="32"/>
      <c r="CC57" s="32"/>
      <c r="CD57" s="32"/>
      <c r="CE57" s="32"/>
      <c r="CF57" s="32"/>
    </row>
    <row r="58" spans="2:84">
      <c r="B58" s="28">
        <f t="shared" si="5"/>
        <v>444</v>
      </c>
      <c r="C58" s="34">
        <v>42614</v>
      </c>
      <c r="D58" s="32">
        <v>7.4300000000000005E-2</v>
      </c>
      <c r="E58" s="32">
        <v>0.69359999999999999</v>
      </c>
      <c r="F58" s="32">
        <v>1.2243999999999999</v>
      </c>
      <c r="G58" s="32">
        <v>1.3540000000000001</v>
      </c>
      <c r="H58" s="32">
        <v>-0.65810000000000002</v>
      </c>
      <c r="I58" s="32">
        <v>0.75890000000000002</v>
      </c>
      <c r="J58" s="32">
        <v>1.5152000000000001</v>
      </c>
      <c r="K58" s="32">
        <v>0.87939999999999996</v>
      </c>
      <c r="L58" s="32">
        <v>1.3338000000000001</v>
      </c>
      <c r="M58" s="32">
        <v>0.87260000000000004</v>
      </c>
      <c r="N58" s="32">
        <v>0.86360000000000003</v>
      </c>
      <c r="O58" s="32">
        <v>1.161</v>
      </c>
      <c r="P58" s="32">
        <v>1.1482000000000001</v>
      </c>
      <c r="Q58" s="32">
        <v>1.3017000000000001</v>
      </c>
      <c r="R58" s="32">
        <v>0.73060000000000003</v>
      </c>
      <c r="S58" s="32">
        <v>0.5958</v>
      </c>
      <c r="T58" s="32">
        <v>0.78490000000000004</v>
      </c>
      <c r="U58" s="32">
        <v>0.39629999999999999</v>
      </c>
      <c r="V58" s="32">
        <v>0.1368</v>
      </c>
      <c r="W58" s="32">
        <v>1.0954999999999999</v>
      </c>
      <c r="X58" s="32">
        <v>2.5758000000000001</v>
      </c>
      <c r="Y58" s="32">
        <v>1.1008</v>
      </c>
      <c r="Z58" s="32">
        <v>-0.16639999999999999</v>
      </c>
      <c r="AA58" s="32">
        <v>0.74570000000000003</v>
      </c>
      <c r="AB58" s="32">
        <v>0.91639999999999999</v>
      </c>
      <c r="AC58" s="32">
        <v>1.1254</v>
      </c>
      <c r="AD58" s="32">
        <v>2.8614999999999999</v>
      </c>
      <c r="AE58" s="32">
        <v>1.2951999999999999</v>
      </c>
      <c r="AF58" s="32">
        <v>1.7936000000000001</v>
      </c>
      <c r="AG58" s="32">
        <v>1.1131</v>
      </c>
      <c r="AH58" s="32">
        <v>1.2369000000000001</v>
      </c>
      <c r="AI58" s="32">
        <v>1.3586</v>
      </c>
      <c r="AJ58" s="32">
        <v>1.0699999999999999E-2</v>
      </c>
      <c r="AK58" s="32">
        <v>0.89639999999999997</v>
      </c>
      <c r="AL58" s="32">
        <v>-0.76219999999999999</v>
      </c>
      <c r="AM58" s="32">
        <v>0.86599999999999999</v>
      </c>
      <c r="AN58" s="32">
        <v>1.3525</v>
      </c>
      <c r="AO58" s="32">
        <v>1.0820000000000001</v>
      </c>
      <c r="AP58" s="32">
        <v>0.58440000000000003</v>
      </c>
      <c r="AQ58" s="32">
        <v>0.9788</v>
      </c>
      <c r="AR58" s="32">
        <v>0.91590000000000005</v>
      </c>
      <c r="AS58" s="32">
        <v>0.88739999999999997</v>
      </c>
      <c r="AT58" s="32">
        <v>0.58320000000000005</v>
      </c>
      <c r="AU58" s="32">
        <v>1.6539999999999999</v>
      </c>
      <c r="AV58" s="32">
        <v>1.6545000000000001</v>
      </c>
      <c r="AW58" s="32">
        <v>1.2692000000000001</v>
      </c>
      <c r="AX58" s="32">
        <v>0.72670000000000001</v>
      </c>
      <c r="AY58" s="32">
        <v>0.86129999999999995</v>
      </c>
      <c r="AZ58" s="32">
        <v>0.4007</v>
      </c>
      <c r="BA58" s="32">
        <v>0.57569999999999999</v>
      </c>
      <c r="BB58" s="32">
        <v>1.1684000000000001</v>
      </c>
      <c r="BC58" s="32">
        <v>1.3047</v>
      </c>
      <c r="BD58" s="32">
        <v>0.9829</v>
      </c>
      <c r="BE58" s="32">
        <v>1.0421</v>
      </c>
      <c r="BF58" s="32">
        <v>0.1208</v>
      </c>
      <c r="BG58" s="32">
        <v>0.30149999999999999</v>
      </c>
      <c r="BH58" s="32">
        <v>0.49780000000000002</v>
      </c>
      <c r="BI58" s="32">
        <v>0.58860000000000001</v>
      </c>
      <c r="BJ58" s="32">
        <v>0.44280000000000003</v>
      </c>
      <c r="BK58" s="32">
        <v>0.87190000000000001</v>
      </c>
      <c r="BL58" s="32"/>
      <c r="BM58" s="32"/>
      <c r="BN58" s="32"/>
      <c r="BO58" s="32"/>
      <c r="BP58" s="32"/>
      <c r="BQ58" s="32"/>
      <c r="BR58" s="32"/>
      <c r="BS58" s="32"/>
      <c r="BT58" s="32"/>
      <c r="BU58" s="32"/>
      <c r="BV58" s="32"/>
      <c r="BW58" s="32"/>
      <c r="BX58" s="32"/>
      <c r="BY58" s="32"/>
      <c r="BZ58" s="32"/>
      <c r="CA58" s="32"/>
      <c r="CB58" s="32"/>
      <c r="CC58" s="32"/>
      <c r="CD58" s="32"/>
      <c r="CE58" s="32"/>
      <c r="CF58" s="32"/>
    </row>
    <row r="59" spans="2:84">
      <c r="B59" s="28">
        <f t="shared" si="5"/>
        <v>443</v>
      </c>
      <c r="C59" s="34">
        <v>42613</v>
      </c>
      <c r="D59" s="32">
        <v>0.12870000000000001</v>
      </c>
      <c r="E59" s="32">
        <v>0.66830000000000001</v>
      </c>
      <c r="F59" s="32">
        <v>2.3311000000000002</v>
      </c>
      <c r="G59" s="32">
        <v>1.3079000000000001</v>
      </c>
      <c r="H59" s="32">
        <v>-0.88249999999999995</v>
      </c>
      <c r="I59" s="32">
        <v>0.73480000000000001</v>
      </c>
      <c r="J59" s="32">
        <v>1.3883000000000001</v>
      </c>
      <c r="K59" s="32">
        <v>0.86719999999999997</v>
      </c>
      <c r="L59" s="32">
        <v>0.2263</v>
      </c>
      <c r="M59" s="32">
        <v>0.85050000000000003</v>
      </c>
      <c r="N59" s="32">
        <v>0.82620000000000005</v>
      </c>
      <c r="O59" s="32">
        <v>1.1288</v>
      </c>
      <c r="P59" s="32">
        <v>0.68830000000000002</v>
      </c>
      <c r="Q59" s="32">
        <v>1.3109</v>
      </c>
      <c r="R59" s="32">
        <v>0.2681</v>
      </c>
      <c r="S59" s="32">
        <v>0.60209999999999997</v>
      </c>
      <c r="T59" s="32">
        <v>0.51559999999999995</v>
      </c>
      <c r="U59" s="32">
        <v>0.39500000000000002</v>
      </c>
      <c r="V59" s="32">
        <v>0.1764</v>
      </c>
      <c r="W59" s="32">
        <v>1.0902000000000001</v>
      </c>
      <c r="X59" s="32">
        <v>2.4030999999999998</v>
      </c>
      <c r="Y59" s="32">
        <v>1.0992</v>
      </c>
      <c r="Z59" s="32">
        <v>-0.27479999999999999</v>
      </c>
      <c r="AA59" s="32">
        <v>0.72309999999999997</v>
      </c>
      <c r="AB59" s="32">
        <v>1.0391999999999999</v>
      </c>
      <c r="AC59" s="32">
        <v>1.1237999999999999</v>
      </c>
      <c r="AD59" s="32">
        <v>2.36</v>
      </c>
      <c r="AE59" s="32">
        <v>1.2895000000000001</v>
      </c>
      <c r="AF59" s="32">
        <v>1.5632999999999999</v>
      </c>
      <c r="AG59" s="32">
        <v>1.1097999999999999</v>
      </c>
      <c r="AH59" s="32">
        <v>1.296</v>
      </c>
      <c r="AI59" s="32">
        <v>1.3640000000000001</v>
      </c>
      <c r="AJ59" s="32">
        <v>0.32369999999999999</v>
      </c>
      <c r="AK59" s="32">
        <v>0.87939999999999996</v>
      </c>
      <c r="AL59" s="32">
        <v>-0.60260000000000002</v>
      </c>
      <c r="AM59" s="32">
        <v>0.78669999999999995</v>
      </c>
      <c r="AN59" s="32">
        <v>1.1218999999999999</v>
      </c>
      <c r="AO59" s="32">
        <v>1.0646</v>
      </c>
      <c r="AP59" s="32">
        <v>0.2198</v>
      </c>
      <c r="AQ59" s="32">
        <v>0.93369999999999997</v>
      </c>
      <c r="AR59" s="32">
        <v>0.73450000000000004</v>
      </c>
      <c r="AS59" s="32">
        <v>0.87090000000000001</v>
      </c>
      <c r="AT59" s="32">
        <v>0.62809999999999999</v>
      </c>
      <c r="AU59" s="32">
        <v>1.6448</v>
      </c>
      <c r="AV59" s="32">
        <v>1.7646999999999999</v>
      </c>
      <c r="AW59" s="32">
        <v>1.2824</v>
      </c>
      <c r="AX59" s="32">
        <v>1.0785</v>
      </c>
      <c r="AY59" s="32">
        <v>0.85940000000000005</v>
      </c>
      <c r="AZ59" s="32">
        <v>0.3695</v>
      </c>
      <c r="BA59" s="32">
        <v>0.57310000000000005</v>
      </c>
      <c r="BB59" s="32">
        <v>0.75939999999999996</v>
      </c>
      <c r="BC59" s="32">
        <v>1.2557</v>
      </c>
      <c r="BD59" s="32">
        <v>0.99129999999999996</v>
      </c>
      <c r="BE59" s="32">
        <v>1.0517000000000001</v>
      </c>
      <c r="BF59" s="32">
        <v>-0.1547</v>
      </c>
      <c r="BG59" s="32">
        <v>0.28399999999999997</v>
      </c>
      <c r="BH59" s="32">
        <v>0.25669999999999998</v>
      </c>
      <c r="BI59" s="32">
        <v>0.57779999999999998</v>
      </c>
      <c r="BJ59" s="32">
        <v>0.89229999999999998</v>
      </c>
      <c r="BK59" s="32">
        <v>0.77590000000000003</v>
      </c>
      <c r="BL59" s="32"/>
      <c r="BM59" s="32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  <c r="CF59" s="32"/>
    </row>
    <row r="60" spans="2:84">
      <c r="B60" s="28">
        <f t="shared" si="5"/>
        <v>442</v>
      </c>
      <c r="C60" s="34">
        <v>42612</v>
      </c>
      <c r="D60" s="32">
        <v>5.9799999999999999E-2</v>
      </c>
      <c r="E60" s="32">
        <v>0.6573</v>
      </c>
      <c r="F60" s="32">
        <v>2.3624000000000001</v>
      </c>
      <c r="G60" s="32">
        <v>1.2771999999999999</v>
      </c>
      <c r="H60" s="32">
        <v>-0.93149999999999999</v>
      </c>
      <c r="I60" s="32">
        <v>0.72770000000000001</v>
      </c>
      <c r="J60" s="32">
        <v>1.3451</v>
      </c>
      <c r="K60" s="32">
        <v>0.82809999999999995</v>
      </c>
      <c r="L60" s="32">
        <v>0.55530000000000002</v>
      </c>
      <c r="M60" s="32">
        <v>0.87160000000000004</v>
      </c>
      <c r="N60" s="32">
        <v>0.9002</v>
      </c>
      <c r="O60" s="32">
        <v>1.1318999999999999</v>
      </c>
      <c r="P60" s="32">
        <v>0.50860000000000005</v>
      </c>
      <c r="Q60" s="32">
        <v>1.3365</v>
      </c>
      <c r="R60" s="32">
        <v>0.35770000000000002</v>
      </c>
      <c r="S60" s="32">
        <v>0.6038</v>
      </c>
      <c r="T60" s="32">
        <v>0.64829999999999999</v>
      </c>
      <c r="U60" s="32">
        <v>0.37090000000000001</v>
      </c>
      <c r="V60" s="32">
        <v>0.2122</v>
      </c>
      <c r="W60" s="32">
        <v>1.0767</v>
      </c>
      <c r="X60" s="32">
        <v>2.4053</v>
      </c>
      <c r="Y60" s="32">
        <v>1.1000000000000001</v>
      </c>
      <c r="Z60" s="32">
        <v>-0.27600000000000002</v>
      </c>
      <c r="AA60" s="32">
        <v>0.6825</v>
      </c>
      <c r="AB60" s="32">
        <v>1.0237000000000001</v>
      </c>
      <c r="AC60" s="32">
        <v>1.1299999999999999</v>
      </c>
      <c r="AD60" s="32">
        <v>2.3485999999999998</v>
      </c>
      <c r="AE60" s="32">
        <v>1.2935000000000001</v>
      </c>
      <c r="AF60" s="32">
        <v>1.5742</v>
      </c>
      <c r="AG60" s="32">
        <v>1.1119000000000001</v>
      </c>
      <c r="AH60" s="32">
        <v>1.3070999999999999</v>
      </c>
      <c r="AI60" s="32">
        <v>1.3673</v>
      </c>
      <c r="AJ60" s="32">
        <v>0.34300000000000003</v>
      </c>
      <c r="AK60" s="32">
        <v>0.86850000000000005</v>
      </c>
      <c r="AL60" s="32">
        <v>-0.6341</v>
      </c>
      <c r="AM60" s="32">
        <v>0.78700000000000003</v>
      </c>
      <c r="AN60" s="32">
        <v>0.9677</v>
      </c>
      <c r="AO60" s="32">
        <v>1.0589999999999999</v>
      </c>
      <c r="AP60" s="32">
        <v>0.2293</v>
      </c>
      <c r="AQ60" s="32">
        <v>0.92020000000000002</v>
      </c>
      <c r="AR60" s="32">
        <v>1.0057</v>
      </c>
      <c r="AS60" s="32">
        <v>0.96089999999999998</v>
      </c>
      <c r="AT60" s="32">
        <v>0.53939999999999999</v>
      </c>
      <c r="AU60" s="32">
        <v>1.6357999999999999</v>
      </c>
      <c r="AV60" s="32">
        <v>1.8962000000000001</v>
      </c>
      <c r="AW60" s="32">
        <v>1.2919</v>
      </c>
      <c r="AX60" s="32">
        <v>0.98219999999999996</v>
      </c>
      <c r="AY60" s="32">
        <v>0.84719999999999995</v>
      </c>
      <c r="AZ60" s="32">
        <v>0.35920000000000002</v>
      </c>
      <c r="BA60" s="32">
        <v>0.57250000000000001</v>
      </c>
      <c r="BB60" s="32">
        <v>0.79059999999999997</v>
      </c>
      <c r="BC60" s="32">
        <v>1.2276</v>
      </c>
      <c r="BD60" s="32">
        <v>0.94020000000000004</v>
      </c>
      <c r="BE60" s="32">
        <v>1.073</v>
      </c>
      <c r="BF60" s="32">
        <v>-8.9700000000000002E-2</v>
      </c>
      <c r="BG60" s="32">
        <v>0.28539999999999999</v>
      </c>
      <c r="BH60" s="32">
        <v>0.25869999999999999</v>
      </c>
      <c r="BI60" s="32">
        <v>0.6351</v>
      </c>
      <c r="BJ60" s="32">
        <v>0.86040000000000005</v>
      </c>
      <c r="BK60" s="32">
        <v>0.74119999999999997</v>
      </c>
      <c r="BL60" s="32"/>
      <c r="BM60" s="32"/>
      <c r="BN60" s="32"/>
      <c r="BO60" s="32"/>
      <c r="BP60" s="32"/>
      <c r="BQ60" s="32"/>
      <c r="BR60" s="32"/>
      <c r="BS60" s="32"/>
      <c r="BT60" s="32"/>
      <c r="BU60" s="32"/>
      <c r="BV60" s="32"/>
      <c r="BW60" s="32"/>
      <c r="BX60" s="32"/>
      <c r="BY60" s="32"/>
      <c r="BZ60" s="32"/>
      <c r="CA60" s="32"/>
      <c r="CB60" s="32"/>
      <c r="CC60" s="32"/>
      <c r="CD60" s="32"/>
      <c r="CE60" s="32"/>
      <c r="CF60" s="32"/>
    </row>
    <row r="61" spans="2:84">
      <c r="B61" s="28">
        <f t="shared" si="5"/>
        <v>441</v>
      </c>
      <c r="C61" s="34">
        <v>42611</v>
      </c>
      <c r="D61" s="32">
        <v>6.9199999999999998E-2</v>
      </c>
      <c r="E61" s="32">
        <v>0.65749999999999997</v>
      </c>
      <c r="F61" s="32">
        <v>2.3723999999999998</v>
      </c>
      <c r="G61" s="32">
        <v>1.2774000000000001</v>
      </c>
      <c r="H61" s="32">
        <v>-0.9163</v>
      </c>
      <c r="I61" s="32">
        <v>0.72789999999999999</v>
      </c>
      <c r="J61" s="32">
        <v>1.3447</v>
      </c>
      <c r="K61" s="32">
        <v>0.82809999999999995</v>
      </c>
      <c r="L61" s="32">
        <v>0.55510000000000004</v>
      </c>
      <c r="M61" s="32">
        <v>0.87150000000000005</v>
      </c>
      <c r="N61" s="32">
        <v>0.89990000000000003</v>
      </c>
      <c r="O61" s="32">
        <v>1.1318999999999999</v>
      </c>
      <c r="P61" s="32">
        <v>0.5323</v>
      </c>
      <c r="Q61" s="32">
        <v>1.3371</v>
      </c>
      <c r="R61" s="32">
        <v>0.36399999999999999</v>
      </c>
      <c r="S61" s="32">
        <v>0.60399999999999998</v>
      </c>
      <c r="T61" s="32">
        <v>0.64770000000000005</v>
      </c>
      <c r="U61" s="32">
        <v>0.371</v>
      </c>
      <c r="V61" s="32">
        <v>0.21060000000000001</v>
      </c>
      <c r="W61" s="32">
        <v>1.0767</v>
      </c>
      <c r="X61" s="32">
        <v>2.3961999999999999</v>
      </c>
      <c r="Y61" s="32">
        <v>1.0998000000000001</v>
      </c>
      <c r="Z61" s="32">
        <v>-0.26529999999999998</v>
      </c>
      <c r="AA61" s="32">
        <v>0.68279999999999996</v>
      </c>
      <c r="AB61" s="32">
        <v>0.92789999999999995</v>
      </c>
      <c r="AC61" s="32">
        <v>1.1286</v>
      </c>
      <c r="AD61" s="32">
        <v>2.3014999999999999</v>
      </c>
      <c r="AE61" s="32">
        <v>1.2926</v>
      </c>
      <c r="AF61" s="32">
        <v>1.5471999999999999</v>
      </c>
      <c r="AG61" s="32">
        <v>1.1112</v>
      </c>
      <c r="AH61" s="32">
        <v>1.4155</v>
      </c>
      <c r="AI61" s="32">
        <v>1.3692</v>
      </c>
      <c r="AJ61" s="32">
        <v>0.34050000000000002</v>
      </c>
      <c r="AK61" s="32">
        <v>0.86839999999999995</v>
      </c>
      <c r="AL61" s="32">
        <v>-0.63029999999999997</v>
      </c>
      <c r="AM61" s="32">
        <v>0.78700000000000003</v>
      </c>
      <c r="AN61" s="32">
        <v>0.9607</v>
      </c>
      <c r="AO61" s="32">
        <v>1.0588</v>
      </c>
      <c r="AP61" s="32">
        <v>0.2482</v>
      </c>
      <c r="AQ61" s="32">
        <v>0.92069999999999996</v>
      </c>
      <c r="AR61" s="32">
        <v>1.0041</v>
      </c>
      <c r="AS61" s="32">
        <v>0.96099999999999997</v>
      </c>
      <c r="AT61" s="32">
        <v>0.54630000000000001</v>
      </c>
      <c r="AU61" s="32">
        <v>1.6361000000000001</v>
      </c>
      <c r="AV61" s="32">
        <v>1.8857999999999999</v>
      </c>
      <c r="AW61" s="32">
        <v>1.2916000000000001</v>
      </c>
      <c r="AX61" s="32">
        <v>0.98640000000000005</v>
      </c>
      <c r="AY61" s="32">
        <v>0.84740000000000004</v>
      </c>
      <c r="AZ61" s="32">
        <v>0.38519999999999999</v>
      </c>
      <c r="BA61" s="32">
        <v>0.57310000000000005</v>
      </c>
      <c r="BB61" s="32">
        <v>0.78369999999999995</v>
      </c>
      <c r="BC61" s="32">
        <v>1.2275</v>
      </c>
      <c r="BD61" s="32">
        <v>0.93689999999999996</v>
      </c>
      <c r="BE61" s="32">
        <v>1.0729</v>
      </c>
      <c r="BF61" s="32">
        <v>-8.6699999999999999E-2</v>
      </c>
      <c r="BG61" s="32">
        <v>0.28539999999999999</v>
      </c>
      <c r="BH61" s="32">
        <v>0.25779999999999997</v>
      </c>
      <c r="BI61" s="32">
        <v>0.6351</v>
      </c>
      <c r="BJ61" s="32">
        <v>0.85929999999999995</v>
      </c>
      <c r="BK61" s="32">
        <v>0.74109999999999998</v>
      </c>
      <c r="BL61" s="32"/>
      <c r="BM61" s="32"/>
      <c r="BN61" s="32"/>
      <c r="BO61" s="32"/>
      <c r="BP61" s="32"/>
      <c r="BQ61" s="32"/>
      <c r="BR61" s="32"/>
      <c r="BS61" s="32"/>
      <c r="BT61" s="32"/>
      <c r="BU61" s="32"/>
      <c r="BV61" s="32"/>
      <c r="BW61" s="32"/>
      <c r="BX61" s="32"/>
      <c r="BY61" s="32"/>
      <c r="BZ61" s="32"/>
      <c r="CA61" s="32"/>
      <c r="CB61" s="32"/>
      <c r="CC61" s="32"/>
      <c r="CD61" s="32"/>
      <c r="CE61" s="32"/>
      <c r="CF61" s="32"/>
    </row>
    <row r="62" spans="2:84">
      <c r="B62" s="28">
        <f t="shared" si="5"/>
        <v>440</v>
      </c>
      <c r="C62" s="34">
        <v>42608</v>
      </c>
      <c r="D62" s="32">
        <v>0.32369999999999999</v>
      </c>
      <c r="E62" s="32">
        <v>0.63719999999999999</v>
      </c>
      <c r="F62" s="32">
        <v>2.1884000000000001</v>
      </c>
      <c r="G62" s="32">
        <v>1.2795000000000001</v>
      </c>
      <c r="H62" s="32">
        <v>-1.1751</v>
      </c>
      <c r="I62" s="32">
        <v>0.70860000000000001</v>
      </c>
      <c r="J62" s="32">
        <v>1.2144999999999999</v>
      </c>
      <c r="K62" s="32">
        <v>0.82679999999999998</v>
      </c>
      <c r="L62" s="32">
        <v>0.23949999999999999</v>
      </c>
      <c r="M62" s="32">
        <v>0.94640000000000002</v>
      </c>
      <c r="N62" s="32">
        <v>0.60529999999999995</v>
      </c>
      <c r="O62" s="32">
        <v>1.0932999999999999</v>
      </c>
      <c r="P62" s="32">
        <v>0.40489999999999998</v>
      </c>
      <c r="Q62" s="32">
        <v>1.3531</v>
      </c>
      <c r="R62" s="32">
        <v>0.4118</v>
      </c>
      <c r="S62" s="32">
        <v>0.58709999999999996</v>
      </c>
      <c r="T62" s="32">
        <v>0.5827</v>
      </c>
      <c r="U62" s="32">
        <v>0.40720000000000001</v>
      </c>
      <c r="V62" s="32">
        <v>0.32019999999999998</v>
      </c>
      <c r="W62" s="32">
        <v>1.0682</v>
      </c>
      <c r="X62" s="32">
        <v>2.3102</v>
      </c>
      <c r="Y62" s="32">
        <v>1.135</v>
      </c>
      <c r="Z62" s="32">
        <v>-3.6499999999999998E-2</v>
      </c>
      <c r="AA62" s="32">
        <v>0.69240000000000002</v>
      </c>
      <c r="AB62" s="32">
        <v>0.96970000000000001</v>
      </c>
      <c r="AC62" s="32">
        <v>1.18</v>
      </c>
      <c r="AD62" s="32">
        <v>2.4386999999999999</v>
      </c>
      <c r="AE62" s="32">
        <v>1.2734000000000001</v>
      </c>
      <c r="AF62" s="32">
        <v>1.6214</v>
      </c>
      <c r="AG62" s="32">
        <v>1.1132</v>
      </c>
      <c r="AH62" s="32">
        <v>1.6255999999999999</v>
      </c>
      <c r="AI62" s="32">
        <v>1.3593</v>
      </c>
      <c r="AJ62" s="32">
        <v>0.2321</v>
      </c>
      <c r="AK62" s="32">
        <v>0.88649999999999995</v>
      </c>
      <c r="AL62" s="32">
        <v>-0.59099999999999997</v>
      </c>
      <c r="AM62" s="32">
        <v>0.75939999999999996</v>
      </c>
      <c r="AN62" s="32">
        <v>0.8</v>
      </c>
      <c r="AO62" s="32">
        <v>1.0739000000000001</v>
      </c>
      <c r="AP62" s="32">
        <v>0.1096</v>
      </c>
      <c r="AQ62" s="32">
        <v>0.95540000000000003</v>
      </c>
      <c r="AR62" s="32">
        <v>0.6119</v>
      </c>
      <c r="AS62" s="32">
        <v>0.94550000000000001</v>
      </c>
      <c r="AT62" s="32">
        <v>0.66279999999999994</v>
      </c>
      <c r="AU62" s="32">
        <v>1.5879000000000001</v>
      </c>
      <c r="AV62" s="32">
        <v>1.9635</v>
      </c>
      <c r="AW62" s="32">
        <v>1.2573000000000001</v>
      </c>
      <c r="AX62" s="32">
        <v>1.0673999999999999</v>
      </c>
      <c r="AY62" s="32">
        <v>0.88019999999999998</v>
      </c>
      <c r="AZ62" s="32">
        <v>0.35720000000000002</v>
      </c>
      <c r="BA62" s="32">
        <v>0.56169999999999998</v>
      </c>
      <c r="BB62" s="32">
        <v>0.83860000000000001</v>
      </c>
      <c r="BC62" s="32">
        <v>1.2169000000000001</v>
      </c>
      <c r="BD62" s="32">
        <v>1.0637000000000001</v>
      </c>
      <c r="BE62" s="32">
        <v>1.0979000000000001</v>
      </c>
      <c r="BF62" s="32">
        <v>-5.1999999999999998E-2</v>
      </c>
      <c r="BG62" s="32">
        <v>0.2893</v>
      </c>
      <c r="BH62" s="32">
        <v>0.41970000000000002</v>
      </c>
      <c r="BI62" s="32">
        <v>0.64929999999999999</v>
      </c>
      <c r="BJ62" s="32">
        <v>0.52739999999999998</v>
      </c>
      <c r="BK62" s="32">
        <v>0.89319999999999999</v>
      </c>
      <c r="BL62" s="32"/>
      <c r="BM62" s="32"/>
      <c r="BN62" s="32"/>
      <c r="BO62" s="32"/>
      <c r="BP62" s="32"/>
      <c r="BQ62" s="32"/>
      <c r="BR62" s="32"/>
      <c r="BS62" s="32"/>
      <c r="BT62" s="32"/>
      <c r="BU62" s="32"/>
      <c r="BV62" s="32"/>
      <c r="BW62" s="32"/>
      <c r="BX62" s="32"/>
      <c r="BY62" s="32"/>
      <c r="BZ62" s="32"/>
      <c r="CA62" s="32"/>
      <c r="CB62" s="32"/>
      <c r="CC62" s="32"/>
      <c r="CD62" s="32"/>
      <c r="CE62" s="32"/>
      <c r="CF62" s="32"/>
    </row>
    <row r="63" spans="2:84">
      <c r="B63" s="28">
        <f t="shared" si="5"/>
        <v>439</v>
      </c>
      <c r="C63" s="34">
        <v>42607</v>
      </c>
      <c r="D63" s="32">
        <v>0.38440000000000002</v>
      </c>
      <c r="E63" s="32">
        <v>0.64810000000000001</v>
      </c>
      <c r="F63" s="32">
        <v>2.2909999999999999</v>
      </c>
      <c r="G63" s="32">
        <v>1.2798</v>
      </c>
      <c r="H63" s="32">
        <v>-0.97189999999999999</v>
      </c>
      <c r="I63" s="32">
        <v>0.70669999999999999</v>
      </c>
      <c r="J63" s="32">
        <v>1.2690999999999999</v>
      </c>
      <c r="K63" s="32">
        <v>0.82699999999999996</v>
      </c>
      <c r="L63" s="32">
        <v>0.24</v>
      </c>
      <c r="M63" s="32">
        <v>0.94410000000000005</v>
      </c>
      <c r="N63" s="32">
        <v>0.61670000000000003</v>
      </c>
      <c r="O63" s="32">
        <v>1.0968</v>
      </c>
      <c r="P63" s="32">
        <v>0.45619999999999999</v>
      </c>
      <c r="Q63" s="32">
        <v>1.3495999999999999</v>
      </c>
      <c r="R63" s="32">
        <v>0.40910000000000002</v>
      </c>
      <c r="S63" s="32">
        <v>0.58850000000000002</v>
      </c>
      <c r="T63" s="32">
        <v>0.57379999999999998</v>
      </c>
      <c r="U63" s="32">
        <v>0.4083</v>
      </c>
      <c r="V63" s="32">
        <v>0.312</v>
      </c>
      <c r="W63" s="32">
        <v>1.0650999999999999</v>
      </c>
      <c r="X63" s="32">
        <v>2.0827</v>
      </c>
      <c r="Y63" s="32">
        <v>1.1071</v>
      </c>
      <c r="Z63" s="32">
        <v>-6.8599999999999994E-2</v>
      </c>
      <c r="AA63" s="32">
        <v>0.70909999999999995</v>
      </c>
      <c r="AB63" s="32">
        <v>0.94430000000000003</v>
      </c>
      <c r="AC63" s="32">
        <v>1.1935</v>
      </c>
      <c r="AD63" s="32">
        <v>2.5630000000000002</v>
      </c>
      <c r="AE63" s="32">
        <v>1.2602</v>
      </c>
      <c r="AF63" s="32">
        <v>1.5206</v>
      </c>
      <c r="AG63" s="32">
        <v>1.1218999999999999</v>
      </c>
      <c r="AH63" s="32">
        <v>1.5609999999999999</v>
      </c>
      <c r="AI63" s="32">
        <v>1.3467</v>
      </c>
      <c r="AJ63" s="32">
        <v>0.33560000000000001</v>
      </c>
      <c r="AK63" s="32">
        <v>0.88980000000000004</v>
      </c>
      <c r="AL63" s="32">
        <v>-0.56799999999999995</v>
      </c>
      <c r="AM63" s="32">
        <v>0.76419999999999999</v>
      </c>
      <c r="AN63" s="32">
        <v>0.79139999999999999</v>
      </c>
      <c r="AO63" s="32">
        <v>1.0758000000000001</v>
      </c>
      <c r="AP63" s="32">
        <v>9.4799999999999995E-2</v>
      </c>
      <c r="AQ63" s="32">
        <v>0.96640000000000004</v>
      </c>
      <c r="AR63" s="32">
        <v>0.5454</v>
      </c>
      <c r="AS63" s="32">
        <v>0.94479999999999997</v>
      </c>
      <c r="AT63" s="32">
        <v>0.60529999999999995</v>
      </c>
      <c r="AU63" s="32">
        <v>1.5847</v>
      </c>
      <c r="AV63" s="32">
        <v>1.9745999999999999</v>
      </c>
      <c r="AW63" s="32">
        <v>1.2541</v>
      </c>
      <c r="AX63" s="32">
        <v>1.0327</v>
      </c>
      <c r="AY63" s="32">
        <v>0.88190000000000002</v>
      </c>
      <c r="AZ63" s="32">
        <v>0.47989999999999999</v>
      </c>
      <c r="BA63" s="32">
        <v>0.54969999999999997</v>
      </c>
      <c r="BB63" s="32">
        <v>0.82869999999999999</v>
      </c>
      <c r="BC63" s="32">
        <v>1.2269000000000001</v>
      </c>
      <c r="BD63" s="32">
        <v>1.0605</v>
      </c>
      <c r="BE63" s="32">
        <v>1.0929</v>
      </c>
      <c r="BF63" s="32">
        <v>-5.0299999999999997E-2</v>
      </c>
      <c r="BG63" s="32">
        <v>0.28939999999999999</v>
      </c>
      <c r="BH63" s="32">
        <v>0.37669999999999998</v>
      </c>
      <c r="BI63" s="32">
        <v>0.6532</v>
      </c>
      <c r="BJ63" s="32">
        <v>0.56420000000000003</v>
      </c>
      <c r="BK63" s="32">
        <v>0.91390000000000005</v>
      </c>
      <c r="BL63" s="32"/>
      <c r="BM63" s="32"/>
      <c r="BN63" s="32"/>
      <c r="BO63" s="32"/>
      <c r="BP63" s="32"/>
      <c r="BQ63" s="32"/>
      <c r="BR63" s="32"/>
      <c r="BS63" s="32"/>
      <c r="BT63" s="32"/>
      <c r="BU63" s="32"/>
      <c r="BV63" s="32"/>
      <c r="BW63" s="32"/>
      <c r="BX63" s="32"/>
      <c r="BY63" s="32"/>
      <c r="BZ63" s="32"/>
      <c r="CA63" s="32"/>
      <c r="CB63" s="32"/>
      <c r="CC63" s="32"/>
      <c r="CD63" s="32"/>
      <c r="CE63" s="32"/>
      <c r="CF63" s="32"/>
    </row>
    <row r="64" spans="2:84">
      <c r="B64" s="28">
        <f t="shared" si="5"/>
        <v>438</v>
      </c>
      <c r="C64" s="34">
        <v>42606</v>
      </c>
      <c r="D64" s="32">
        <v>0.497</v>
      </c>
      <c r="E64" s="32">
        <v>0.57440000000000002</v>
      </c>
      <c r="F64" s="32">
        <v>2.5445000000000002</v>
      </c>
      <c r="G64" s="32">
        <v>1.2618</v>
      </c>
      <c r="H64" s="32">
        <v>-1.5004</v>
      </c>
      <c r="I64" s="32">
        <v>0.68140000000000001</v>
      </c>
      <c r="J64" s="32">
        <v>1.4296</v>
      </c>
      <c r="K64" s="32">
        <v>0.82540000000000002</v>
      </c>
      <c r="L64" s="32">
        <v>0.1305</v>
      </c>
      <c r="M64" s="32">
        <v>1.0498000000000001</v>
      </c>
      <c r="N64" s="32">
        <v>0.78210000000000002</v>
      </c>
      <c r="O64" s="32">
        <v>1.2015</v>
      </c>
      <c r="P64" s="32">
        <v>-4.9000000000000002E-2</v>
      </c>
      <c r="Q64" s="32">
        <v>1.3962000000000001</v>
      </c>
      <c r="R64" s="32">
        <v>0.21640000000000001</v>
      </c>
      <c r="S64" s="32">
        <v>0.56289999999999996</v>
      </c>
      <c r="T64" s="32">
        <v>0.55210000000000004</v>
      </c>
      <c r="U64" s="32">
        <v>0.40910000000000002</v>
      </c>
      <c r="V64" s="32">
        <v>0.2324</v>
      </c>
      <c r="W64" s="32">
        <v>0.94140000000000001</v>
      </c>
      <c r="X64" s="32">
        <v>1.6766000000000001</v>
      </c>
      <c r="Y64" s="32">
        <v>1.0697000000000001</v>
      </c>
      <c r="Z64" s="32">
        <v>-4.4400000000000002E-2</v>
      </c>
      <c r="AA64" s="32">
        <v>0.67369999999999997</v>
      </c>
      <c r="AB64" s="32">
        <v>1.0185999999999999</v>
      </c>
      <c r="AC64" s="32">
        <v>1.2011000000000001</v>
      </c>
      <c r="AD64" s="32">
        <v>2.5935000000000001</v>
      </c>
      <c r="AE64" s="32">
        <v>1.2551000000000001</v>
      </c>
      <c r="AF64" s="32">
        <v>1.5980000000000001</v>
      </c>
      <c r="AG64" s="32">
        <v>1.0999000000000001</v>
      </c>
      <c r="AH64" s="32">
        <v>1.5601</v>
      </c>
      <c r="AI64" s="32">
        <v>1.3362000000000001</v>
      </c>
      <c r="AJ64" s="32">
        <v>0.2752</v>
      </c>
      <c r="AK64" s="32">
        <v>0.84940000000000004</v>
      </c>
      <c r="AL64" s="32">
        <v>-0.60019999999999996</v>
      </c>
      <c r="AM64" s="32">
        <v>0.76539999999999997</v>
      </c>
      <c r="AN64" s="32">
        <v>0.49859999999999999</v>
      </c>
      <c r="AO64" s="32">
        <v>1.0531999999999999</v>
      </c>
      <c r="AP64" s="32">
        <v>3.7400000000000003E-2</v>
      </c>
      <c r="AQ64" s="32">
        <v>0.90549999999999997</v>
      </c>
      <c r="AR64" s="32">
        <v>0.3589</v>
      </c>
      <c r="AS64" s="32">
        <v>0.93410000000000004</v>
      </c>
      <c r="AT64" s="32">
        <v>0.59240000000000004</v>
      </c>
      <c r="AU64" s="32">
        <v>1.6285000000000001</v>
      </c>
      <c r="AV64" s="32">
        <v>1.9731000000000001</v>
      </c>
      <c r="AW64" s="32">
        <v>1.2971999999999999</v>
      </c>
      <c r="AX64" s="32">
        <v>0.90849999999999997</v>
      </c>
      <c r="AY64" s="32">
        <v>0.94120000000000004</v>
      </c>
      <c r="AZ64" s="32">
        <v>0.47139999999999999</v>
      </c>
      <c r="BA64" s="32">
        <v>0.53849999999999998</v>
      </c>
      <c r="BB64" s="32">
        <v>0.63480000000000003</v>
      </c>
      <c r="BC64" s="32">
        <v>1.1975</v>
      </c>
      <c r="BD64" s="32">
        <v>0.90190000000000003</v>
      </c>
      <c r="BE64" s="32">
        <v>1.0931</v>
      </c>
      <c r="BF64" s="32">
        <v>-6.3399999999999998E-2</v>
      </c>
      <c r="BG64" s="32">
        <v>0.29260000000000003</v>
      </c>
      <c r="BH64" s="32">
        <v>0.48060000000000003</v>
      </c>
      <c r="BI64" s="32">
        <v>0.65800000000000003</v>
      </c>
      <c r="BJ64" s="32">
        <v>0.64610000000000001</v>
      </c>
      <c r="BK64" s="32">
        <v>1.0176000000000001</v>
      </c>
      <c r="BL64" s="32"/>
      <c r="BM64" s="32"/>
      <c r="BN64" s="32"/>
      <c r="BO64" s="32"/>
      <c r="BP64" s="32"/>
      <c r="BQ64" s="32"/>
      <c r="BR64" s="32"/>
      <c r="BS64" s="32"/>
      <c r="BT64" s="32"/>
      <c r="BU64" s="32"/>
      <c r="BV64" s="32"/>
      <c r="BW64" s="32"/>
      <c r="BX64" s="32"/>
      <c r="BY64" s="32"/>
      <c r="BZ64" s="32"/>
      <c r="CA64" s="32"/>
      <c r="CB64" s="32"/>
      <c r="CC64" s="32"/>
      <c r="CD64" s="32"/>
      <c r="CE64" s="32"/>
      <c r="CF64" s="32"/>
    </row>
    <row r="65" spans="2:84">
      <c r="B65" s="28">
        <f t="shared" si="5"/>
        <v>437</v>
      </c>
      <c r="C65" s="34">
        <v>42605</v>
      </c>
      <c r="D65" s="32">
        <v>0.50419999999999998</v>
      </c>
      <c r="E65" s="32">
        <v>0.72070000000000001</v>
      </c>
      <c r="F65" s="32">
        <v>2.5754000000000001</v>
      </c>
      <c r="G65" s="32">
        <v>1.3421000000000001</v>
      </c>
      <c r="H65" s="32">
        <v>-1.5236000000000001</v>
      </c>
      <c r="I65" s="32">
        <v>0.75800000000000001</v>
      </c>
      <c r="J65" s="32">
        <v>1.4219999999999999</v>
      </c>
      <c r="K65" s="32">
        <v>0.84609999999999996</v>
      </c>
      <c r="L65" s="32">
        <v>0.1132</v>
      </c>
      <c r="M65" s="32">
        <v>1.0724</v>
      </c>
      <c r="N65" s="32">
        <v>0.83289999999999997</v>
      </c>
      <c r="O65" s="32">
        <v>1.2135</v>
      </c>
      <c r="P65" s="32">
        <v>-8.5599999999999996E-2</v>
      </c>
      <c r="Q65" s="32">
        <v>1.3382000000000001</v>
      </c>
      <c r="R65" s="32">
        <v>0.19739999999999999</v>
      </c>
      <c r="S65" s="32">
        <v>0.68920000000000003</v>
      </c>
      <c r="T65" s="32">
        <v>0.54910000000000003</v>
      </c>
      <c r="U65" s="32">
        <v>0.4985</v>
      </c>
      <c r="V65" s="32">
        <v>0.27239999999999998</v>
      </c>
      <c r="W65" s="32">
        <v>1.0523</v>
      </c>
      <c r="X65" s="32">
        <v>1.6777</v>
      </c>
      <c r="Y65" s="32">
        <v>1.0731999999999999</v>
      </c>
      <c r="Z65" s="32">
        <v>-2.7900000000000001E-2</v>
      </c>
      <c r="AA65" s="32">
        <v>0.72570000000000001</v>
      </c>
      <c r="AB65" s="32">
        <v>1.0174000000000001</v>
      </c>
      <c r="AC65" s="32">
        <v>1.1195999999999999</v>
      </c>
      <c r="AD65" s="32">
        <v>2.5998000000000001</v>
      </c>
      <c r="AE65" s="32">
        <v>1.1423000000000001</v>
      </c>
      <c r="AF65" s="32">
        <v>1.5922000000000001</v>
      </c>
      <c r="AG65" s="32">
        <v>1.1493</v>
      </c>
      <c r="AH65" s="32">
        <v>1.5559000000000001</v>
      </c>
      <c r="AI65" s="32">
        <v>1.3595999999999999</v>
      </c>
      <c r="AJ65" s="32">
        <v>0.29630000000000001</v>
      </c>
      <c r="AK65" s="32">
        <v>0.87270000000000003</v>
      </c>
      <c r="AL65" s="32">
        <v>-0.54269999999999996</v>
      </c>
      <c r="AM65" s="32">
        <v>0.88729999999999998</v>
      </c>
      <c r="AN65" s="32">
        <v>0.49480000000000002</v>
      </c>
      <c r="AO65" s="32">
        <v>0.97150000000000003</v>
      </c>
      <c r="AP65" s="32">
        <v>4.5600000000000002E-2</v>
      </c>
      <c r="AQ65" s="32">
        <v>0.86599999999999999</v>
      </c>
      <c r="AR65" s="32">
        <v>0.32200000000000001</v>
      </c>
      <c r="AS65" s="32">
        <v>1.0445</v>
      </c>
      <c r="AT65" s="32">
        <v>0.64700000000000002</v>
      </c>
      <c r="AU65" s="32">
        <v>1.5326</v>
      </c>
      <c r="AV65" s="32">
        <v>1.9718</v>
      </c>
      <c r="AW65" s="32">
        <v>1.2719</v>
      </c>
      <c r="AX65" s="32">
        <v>0.89259999999999995</v>
      </c>
      <c r="AY65" s="32">
        <v>0.90539999999999998</v>
      </c>
      <c r="AZ65" s="32">
        <v>0.45800000000000002</v>
      </c>
      <c r="BA65" s="32">
        <v>0.39229999999999998</v>
      </c>
      <c r="BB65" s="32">
        <v>0.61480000000000001</v>
      </c>
      <c r="BC65" s="32">
        <v>1.2816000000000001</v>
      </c>
      <c r="BD65" s="32">
        <v>0.93089999999999995</v>
      </c>
      <c r="BE65" s="32">
        <v>1.079</v>
      </c>
      <c r="BF65" s="32">
        <v>-3.6299999999999999E-2</v>
      </c>
      <c r="BG65" s="32">
        <v>0.33050000000000002</v>
      </c>
      <c r="BH65" s="32">
        <v>0.48499999999999999</v>
      </c>
      <c r="BI65" s="32">
        <v>0.72089999999999999</v>
      </c>
      <c r="BJ65" s="32">
        <v>0.62839999999999996</v>
      </c>
      <c r="BK65" s="32">
        <v>1.0583</v>
      </c>
      <c r="BL65" s="32"/>
      <c r="BM65" s="32"/>
      <c r="BN65" s="32"/>
      <c r="BO65" s="32"/>
      <c r="BP65" s="32"/>
      <c r="BQ65" s="32"/>
      <c r="BR65" s="32"/>
      <c r="BS65" s="32"/>
      <c r="BT65" s="32"/>
      <c r="BU65" s="32"/>
      <c r="BV65" s="32"/>
      <c r="BW65" s="32"/>
      <c r="BX65" s="32"/>
      <c r="BY65" s="32"/>
      <c r="BZ65" s="32"/>
      <c r="CA65" s="32"/>
      <c r="CB65" s="32"/>
      <c r="CC65" s="32"/>
      <c r="CD65" s="32"/>
      <c r="CE65" s="32"/>
      <c r="CF65" s="32"/>
    </row>
    <row r="66" spans="2:84">
      <c r="B66" s="28">
        <f t="shared" si="5"/>
        <v>436</v>
      </c>
      <c r="C66" s="34">
        <v>42604</v>
      </c>
      <c r="D66" s="32">
        <v>0.5071</v>
      </c>
      <c r="E66" s="32">
        <v>0.72150000000000003</v>
      </c>
      <c r="F66" s="32">
        <v>2.7054999999999998</v>
      </c>
      <c r="G66" s="32">
        <v>1.3436999999999999</v>
      </c>
      <c r="H66" s="32">
        <v>-1.6748000000000001</v>
      </c>
      <c r="I66" s="32">
        <v>0.75849999999999995</v>
      </c>
      <c r="J66" s="32">
        <v>1.5245</v>
      </c>
      <c r="K66" s="32">
        <v>0.84770000000000001</v>
      </c>
      <c r="L66" s="32">
        <v>-2.8799999999999999E-2</v>
      </c>
      <c r="M66" s="32">
        <v>1.0708</v>
      </c>
      <c r="N66" s="32">
        <v>0.82569999999999999</v>
      </c>
      <c r="O66" s="32">
        <v>1.2139</v>
      </c>
      <c r="P66" s="32">
        <v>-1.9599999999999999E-2</v>
      </c>
      <c r="Q66" s="32">
        <v>1.3413999999999999</v>
      </c>
      <c r="R66" s="32">
        <v>0.13750000000000001</v>
      </c>
      <c r="S66" s="32">
        <v>0.68879999999999997</v>
      </c>
      <c r="T66" s="32">
        <v>0.60529999999999995</v>
      </c>
      <c r="U66" s="32">
        <v>0.4995</v>
      </c>
      <c r="V66" s="32">
        <v>0.24329999999999999</v>
      </c>
      <c r="W66" s="32">
        <v>1.0528999999999999</v>
      </c>
      <c r="X66" s="32">
        <v>1.7262</v>
      </c>
      <c r="Y66" s="32">
        <v>1.0739000000000001</v>
      </c>
      <c r="Z66" s="32">
        <v>-6.7999999999999996E-3</v>
      </c>
      <c r="AA66" s="32">
        <v>0.72750000000000004</v>
      </c>
      <c r="AB66" s="32">
        <v>0.92589999999999995</v>
      </c>
      <c r="AC66" s="32">
        <v>1.1187</v>
      </c>
      <c r="AD66" s="32">
        <v>2.8014999999999999</v>
      </c>
      <c r="AE66" s="32">
        <v>1.1431</v>
      </c>
      <c r="AF66" s="32">
        <v>1.7040999999999999</v>
      </c>
      <c r="AG66" s="32">
        <v>1.1492</v>
      </c>
      <c r="AH66" s="32">
        <v>1.23</v>
      </c>
      <c r="AI66" s="32">
        <v>1.3555999999999999</v>
      </c>
      <c r="AJ66" s="32">
        <v>0.3604</v>
      </c>
      <c r="AK66" s="32">
        <v>0.87539999999999996</v>
      </c>
      <c r="AL66" s="32">
        <v>-0.56930000000000003</v>
      </c>
      <c r="AM66" s="32">
        <v>0.8891</v>
      </c>
      <c r="AN66" s="32">
        <v>0.4093</v>
      </c>
      <c r="AO66" s="32">
        <v>0.97030000000000005</v>
      </c>
      <c r="AP66" s="32">
        <v>4.5400000000000003E-2</v>
      </c>
      <c r="AQ66" s="32">
        <v>0.8679</v>
      </c>
      <c r="AR66" s="32">
        <v>0.3054</v>
      </c>
      <c r="AS66" s="32">
        <v>1.0446</v>
      </c>
      <c r="AT66" s="32">
        <v>0.63219999999999998</v>
      </c>
      <c r="AU66" s="32">
        <v>1.5334000000000001</v>
      </c>
      <c r="AV66" s="32">
        <v>2.0209999999999999</v>
      </c>
      <c r="AW66" s="32">
        <v>1.2723</v>
      </c>
      <c r="AX66" s="32">
        <v>0.87909999999999999</v>
      </c>
      <c r="AY66" s="32">
        <v>0.90480000000000005</v>
      </c>
      <c r="AZ66" s="32">
        <v>0.46150000000000002</v>
      </c>
      <c r="BA66" s="32">
        <v>0.3926</v>
      </c>
      <c r="BB66" s="32">
        <v>0.61660000000000004</v>
      </c>
      <c r="BC66" s="32">
        <v>1.2821</v>
      </c>
      <c r="BD66" s="32">
        <v>0.92600000000000005</v>
      </c>
      <c r="BE66" s="32">
        <v>1.0791999999999999</v>
      </c>
      <c r="BF66" s="32">
        <v>-8.8999999999999996E-2</v>
      </c>
      <c r="BG66" s="32">
        <v>0.3301</v>
      </c>
      <c r="BH66" s="32">
        <v>0.44690000000000002</v>
      </c>
      <c r="BI66" s="32">
        <v>0.72070000000000001</v>
      </c>
      <c r="BJ66" s="32">
        <v>0.53100000000000003</v>
      </c>
      <c r="BK66" s="32">
        <v>1.0569999999999999</v>
      </c>
      <c r="BL66" s="32"/>
      <c r="BM66" s="32"/>
      <c r="BN66" s="32"/>
      <c r="BO66" s="32"/>
      <c r="BP66" s="32"/>
      <c r="BQ66" s="32"/>
      <c r="BR66" s="32"/>
      <c r="BS66" s="32"/>
      <c r="BT66" s="32"/>
      <c r="BU66" s="32"/>
      <c r="BV66" s="32"/>
      <c r="BW66" s="32"/>
      <c r="BX66" s="32"/>
      <c r="BY66" s="32"/>
      <c r="BZ66" s="32"/>
      <c r="CA66" s="32"/>
      <c r="CB66" s="32"/>
      <c r="CC66" s="32"/>
      <c r="CD66" s="32"/>
      <c r="CE66" s="32"/>
      <c r="CF66" s="32"/>
    </row>
    <row r="67" spans="2:84">
      <c r="B67" s="28">
        <f t="shared" si="5"/>
        <v>435</v>
      </c>
      <c r="C67" s="34">
        <v>42601</v>
      </c>
      <c r="D67" s="32">
        <v>0.496</v>
      </c>
      <c r="E67" s="32">
        <v>0.74029999999999996</v>
      </c>
      <c r="F67" s="32">
        <v>2.5204</v>
      </c>
      <c r="G67" s="32">
        <v>1.3476999999999999</v>
      </c>
      <c r="H67" s="32">
        <v>-1.3185</v>
      </c>
      <c r="I67" s="32">
        <v>0.72629999999999995</v>
      </c>
      <c r="J67" s="32">
        <v>1.4861</v>
      </c>
      <c r="K67" s="32">
        <v>0.83599999999999997</v>
      </c>
      <c r="L67" s="32">
        <v>-0.23769999999999999</v>
      </c>
      <c r="M67" s="32">
        <v>1.0654999999999999</v>
      </c>
      <c r="N67" s="32">
        <v>0.9385</v>
      </c>
      <c r="O67" s="32">
        <v>1.1660999999999999</v>
      </c>
      <c r="P67" s="32">
        <v>0.38929999999999998</v>
      </c>
      <c r="Q67" s="32">
        <v>1.3433999999999999</v>
      </c>
      <c r="R67" s="32">
        <v>-6.5600000000000006E-2</v>
      </c>
      <c r="S67" s="32">
        <v>0.68430000000000002</v>
      </c>
      <c r="T67" s="32">
        <v>0.52449999999999997</v>
      </c>
      <c r="U67" s="32">
        <v>0.50919999999999999</v>
      </c>
      <c r="V67" s="32">
        <v>0.35539999999999999</v>
      </c>
      <c r="W67" s="32">
        <v>1.0661</v>
      </c>
      <c r="X67" s="32">
        <v>1.284</v>
      </c>
      <c r="Y67" s="32">
        <v>1.0710999999999999</v>
      </c>
      <c r="Z67" s="32">
        <v>-2.46E-2</v>
      </c>
      <c r="AA67" s="32">
        <v>0.72960000000000003</v>
      </c>
      <c r="AB67" s="32">
        <v>1.2159</v>
      </c>
      <c r="AC67" s="32">
        <v>1.0885</v>
      </c>
      <c r="AD67" s="32">
        <v>2.5125000000000002</v>
      </c>
      <c r="AE67" s="32">
        <v>1.1292</v>
      </c>
      <c r="AF67" s="32">
        <v>1.6156999999999999</v>
      </c>
      <c r="AG67" s="32">
        <v>1.1910000000000001</v>
      </c>
      <c r="AH67" s="32">
        <v>1.3512999999999999</v>
      </c>
      <c r="AI67" s="32">
        <v>1.3304</v>
      </c>
      <c r="AJ67" s="32">
        <v>0.28520000000000001</v>
      </c>
      <c r="AK67" s="32">
        <v>0.875</v>
      </c>
      <c r="AL67" s="32">
        <v>-0.38190000000000002</v>
      </c>
      <c r="AM67" s="32">
        <v>0.92949999999999999</v>
      </c>
      <c r="AN67" s="32">
        <v>0.66020000000000001</v>
      </c>
      <c r="AO67" s="32">
        <v>0.94569999999999999</v>
      </c>
      <c r="AP67" s="32">
        <v>4.8000000000000001E-2</v>
      </c>
      <c r="AQ67" s="32">
        <v>0.86209999999999998</v>
      </c>
      <c r="AR67" s="32">
        <v>0.48630000000000001</v>
      </c>
      <c r="AS67" s="32">
        <v>1.042</v>
      </c>
      <c r="AT67" s="32">
        <v>0.78369999999999995</v>
      </c>
      <c r="AU67" s="32">
        <v>1.569</v>
      </c>
      <c r="AV67" s="32">
        <v>2.0081000000000002</v>
      </c>
      <c r="AW67" s="32">
        <v>1.2745</v>
      </c>
      <c r="AX67" s="32">
        <v>0.57989999999999997</v>
      </c>
      <c r="AY67" s="32">
        <v>0.90259999999999996</v>
      </c>
      <c r="AZ67" s="32">
        <v>1.077</v>
      </c>
      <c r="BA67" s="32">
        <v>0.38650000000000001</v>
      </c>
      <c r="BB67" s="32">
        <v>0.69230000000000003</v>
      </c>
      <c r="BC67" s="32">
        <v>1.2695000000000001</v>
      </c>
      <c r="BD67" s="32">
        <v>1.0277000000000001</v>
      </c>
      <c r="BE67" s="32">
        <v>1.0671999999999999</v>
      </c>
      <c r="BF67" s="32">
        <v>-5.3900000000000003E-2</v>
      </c>
      <c r="BG67" s="32">
        <v>0.33350000000000002</v>
      </c>
      <c r="BH67" s="32">
        <v>0.625</v>
      </c>
      <c r="BI67" s="32">
        <v>0.71899999999999997</v>
      </c>
      <c r="BJ67" s="32">
        <v>1.7030000000000001</v>
      </c>
      <c r="BK67" s="32">
        <v>1.0961000000000001</v>
      </c>
      <c r="BL67" s="32"/>
      <c r="BM67" s="32"/>
      <c r="BN67" s="32"/>
      <c r="BO67" s="32"/>
      <c r="BP67" s="32"/>
      <c r="BQ67" s="32"/>
      <c r="BR67" s="32"/>
      <c r="BS67" s="32"/>
      <c r="BT67" s="32"/>
      <c r="BU67" s="32"/>
      <c r="BV67" s="32"/>
      <c r="BW67" s="32"/>
      <c r="BX67" s="32"/>
      <c r="BY67" s="32"/>
      <c r="BZ67" s="32"/>
      <c r="CA67" s="32"/>
      <c r="CB67" s="32"/>
      <c r="CC67" s="32"/>
      <c r="CD67" s="32"/>
      <c r="CE67" s="32"/>
      <c r="CF67" s="32"/>
    </row>
    <row r="68" spans="2:84">
      <c r="B68" s="28">
        <f t="shared" si="5"/>
        <v>434</v>
      </c>
      <c r="C68" s="34">
        <v>42600</v>
      </c>
      <c r="D68" s="32">
        <v>0.74339999999999995</v>
      </c>
      <c r="E68" s="32">
        <v>0.74919999999999998</v>
      </c>
      <c r="F68" s="32">
        <v>2.6842000000000001</v>
      </c>
      <c r="G68" s="32">
        <v>1.3983000000000001</v>
      </c>
      <c r="H68" s="32">
        <v>-1.2819</v>
      </c>
      <c r="I68" s="32">
        <v>0.73429999999999995</v>
      </c>
      <c r="J68" s="32">
        <v>1.7450000000000001</v>
      </c>
      <c r="K68" s="32">
        <v>0.84799999999999998</v>
      </c>
      <c r="L68" s="32">
        <v>-6.3299999999999995E-2</v>
      </c>
      <c r="M68" s="32">
        <v>1.0965</v>
      </c>
      <c r="N68" s="32">
        <v>0.81330000000000002</v>
      </c>
      <c r="O68" s="32">
        <v>1.1693</v>
      </c>
      <c r="P68" s="32">
        <v>1.2315</v>
      </c>
      <c r="Q68" s="32">
        <v>1.3838999999999999</v>
      </c>
      <c r="R68" s="32">
        <v>-0.1232</v>
      </c>
      <c r="S68" s="32">
        <v>0.69850000000000001</v>
      </c>
      <c r="T68" s="32">
        <v>0.46400000000000002</v>
      </c>
      <c r="U68" s="32">
        <v>0.54779999999999995</v>
      </c>
      <c r="V68" s="32">
        <v>0.44290000000000002</v>
      </c>
      <c r="W68" s="32">
        <v>1.0739000000000001</v>
      </c>
      <c r="X68" s="32">
        <v>1.3517999999999999</v>
      </c>
      <c r="Y68" s="32">
        <v>1.1020000000000001</v>
      </c>
      <c r="Z68" s="32">
        <v>-0.12970000000000001</v>
      </c>
      <c r="AA68" s="32">
        <v>0.75080000000000002</v>
      </c>
      <c r="AB68" s="32">
        <v>1.2198</v>
      </c>
      <c r="AC68" s="32">
        <v>1.0678000000000001</v>
      </c>
      <c r="AD68" s="32">
        <v>2.3788999999999998</v>
      </c>
      <c r="AE68" s="32">
        <v>1.0968</v>
      </c>
      <c r="AF68" s="32">
        <v>1.6067</v>
      </c>
      <c r="AG68" s="32">
        <v>1.1845000000000001</v>
      </c>
      <c r="AH68" s="32">
        <v>1.3070999999999999</v>
      </c>
      <c r="AI68" s="32">
        <v>1.3524</v>
      </c>
      <c r="AJ68" s="32">
        <v>0.13719999999999999</v>
      </c>
      <c r="AK68" s="32">
        <v>0.90280000000000005</v>
      </c>
      <c r="AL68" s="32">
        <v>0.27379999999999999</v>
      </c>
      <c r="AM68" s="32">
        <v>0.94969999999999999</v>
      </c>
      <c r="AN68" s="32">
        <v>0.62680000000000002</v>
      </c>
      <c r="AO68" s="32">
        <v>0.96250000000000002</v>
      </c>
      <c r="AP68" s="32">
        <v>0.2616</v>
      </c>
      <c r="AQ68" s="32">
        <v>0.90310000000000001</v>
      </c>
      <c r="AR68" s="32">
        <v>0.22489999999999999</v>
      </c>
      <c r="AS68" s="32">
        <v>1.046</v>
      </c>
      <c r="AT68" s="32">
        <v>0.72860000000000003</v>
      </c>
      <c r="AU68" s="32">
        <v>1.5591999999999999</v>
      </c>
      <c r="AV68" s="32">
        <v>2.1762000000000001</v>
      </c>
      <c r="AW68" s="32">
        <v>1.2638</v>
      </c>
      <c r="AX68" s="32">
        <v>0.79039999999999999</v>
      </c>
      <c r="AY68" s="32">
        <v>0.9</v>
      </c>
      <c r="AZ68" s="32">
        <v>1.0406</v>
      </c>
      <c r="BA68" s="32">
        <v>0.38030000000000003</v>
      </c>
      <c r="BB68" s="32">
        <v>1.0602</v>
      </c>
      <c r="BC68" s="32">
        <v>1.2795000000000001</v>
      </c>
      <c r="BD68" s="32">
        <v>1.1258999999999999</v>
      </c>
      <c r="BE68" s="32">
        <v>1.0553999999999999</v>
      </c>
      <c r="BF68" s="32">
        <v>-6.2300000000000001E-2</v>
      </c>
      <c r="BG68" s="32">
        <v>0.33439999999999998</v>
      </c>
      <c r="BH68" s="32">
        <v>0.74219999999999997</v>
      </c>
      <c r="BI68" s="32">
        <v>0.73250000000000004</v>
      </c>
      <c r="BJ68" s="32">
        <v>2.2501000000000002</v>
      </c>
      <c r="BK68" s="32">
        <v>1.1608000000000001</v>
      </c>
      <c r="BL68" s="32"/>
      <c r="BM68" s="32"/>
      <c r="BN68" s="32"/>
      <c r="BO68" s="32"/>
      <c r="BP68" s="32"/>
      <c r="BQ68" s="32"/>
      <c r="BR68" s="32"/>
      <c r="BS68" s="32"/>
      <c r="BT68" s="32"/>
      <c r="BU68" s="32"/>
      <c r="BV68" s="32"/>
      <c r="BW68" s="32"/>
      <c r="BX68" s="32"/>
      <c r="BY68" s="32"/>
      <c r="BZ68" s="32"/>
      <c r="CA68" s="32"/>
      <c r="CB68" s="32"/>
      <c r="CC68" s="32"/>
      <c r="CD68" s="32"/>
      <c r="CE68" s="32"/>
      <c r="CF68" s="32"/>
    </row>
    <row r="69" spans="2:84">
      <c r="B69" s="28">
        <f t="shared" si="5"/>
        <v>433</v>
      </c>
      <c r="C69" s="34">
        <v>42599</v>
      </c>
      <c r="D69" s="32">
        <v>0.72750000000000004</v>
      </c>
      <c r="E69" s="32">
        <v>0.75360000000000005</v>
      </c>
      <c r="F69" s="32">
        <v>3.0543999999999998</v>
      </c>
      <c r="G69" s="32">
        <v>1.3979999999999999</v>
      </c>
      <c r="H69" s="32">
        <v>-1.2</v>
      </c>
      <c r="I69" s="32">
        <v>0.73619999999999997</v>
      </c>
      <c r="J69" s="32">
        <v>1.7153</v>
      </c>
      <c r="K69" s="32">
        <v>0.84770000000000001</v>
      </c>
      <c r="L69" s="32">
        <v>-0.4718</v>
      </c>
      <c r="M69" s="32">
        <v>1.0952999999999999</v>
      </c>
      <c r="N69" s="32">
        <v>0.83069999999999999</v>
      </c>
      <c r="O69" s="32">
        <v>1.1704000000000001</v>
      </c>
      <c r="P69" s="32">
        <v>1.5524</v>
      </c>
      <c r="Q69" s="32">
        <v>1.3835999999999999</v>
      </c>
      <c r="R69" s="32">
        <v>-0.129</v>
      </c>
      <c r="S69" s="32">
        <v>0.6976</v>
      </c>
      <c r="T69" s="32">
        <v>0.41889999999999999</v>
      </c>
      <c r="U69" s="32">
        <v>0.55389999999999995</v>
      </c>
      <c r="V69" s="32">
        <v>0.45469999999999999</v>
      </c>
      <c r="W69" s="32">
        <v>1.0766</v>
      </c>
      <c r="X69" s="32">
        <v>0.84389999999999998</v>
      </c>
      <c r="Y69" s="32">
        <v>1.1043000000000001</v>
      </c>
      <c r="Z69" s="32">
        <v>-6.9699999999999998E-2</v>
      </c>
      <c r="AA69" s="32">
        <v>0.75470000000000004</v>
      </c>
      <c r="AB69" s="32">
        <v>1.2025999999999999</v>
      </c>
      <c r="AC69" s="32">
        <v>1.0698000000000001</v>
      </c>
      <c r="AD69" s="32">
        <v>2.8311000000000002</v>
      </c>
      <c r="AE69" s="32">
        <v>1.0964</v>
      </c>
      <c r="AF69" s="32">
        <v>1.4095</v>
      </c>
      <c r="AG69" s="32">
        <v>1.1868000000000001</v>
      </c>
      <c r="AH69" s="32">
        <v>1.4585999999999999</v>
      </c>
      <c r="AI69" s="32">
        <v>1.353</v>
      </c>
      <c r="AJ69" s="32">
        <v>0.1595</v>
      </c>
      <c r="AK69" s="32">
        <v>0.9032</v>
      </c>
      <c r="AL69" s="32">
        <v>0.40679999999999999</v>
      </c>
      <c r="AM69" s="32">
        <v>0.95609999999999995</v>
      </c>
      <c r="AN69" s="32">
        <v>0.89629999999999999</v>
      </c>
      <c r="AO69" s="32">
        <v>0.96240000000000003</v>
      </c>
      <c r="AP69" s="32">
        <v>0.30819999999999997</v>
      </c>
      <c r="AQ69" s="32">
        <v>0.90690000000000004</v>
      </c>
      <c r="AR69" s="32">
        <v>0.2636</v>
      </c>
      <c r="AS69" s="32">
        <v>1.048</v>
      </c>
      <c r="AT69" s="32">
        <v>0.89080000000000004</v>
      </c>
      <c r="AU69" s="32">
        <v>1.5577000000000001</v>
      </c>
      <c r="AV69" s="32">
        <v>2.0371000000000001</v>
      </c>
      <c r="AW69" s="32">
        <v>1.2598</v>
      </c>
      <c r="AX69" s="32">
        <v>0.80310000000000004</v>
      </c>
      <c r="AY69" s="32">
        <v>0.90259999999999996</v>
      </c>
      <c r="AZ69" s="32">
        <v>0.98829999999999996</v>
      </c>
      <c r="BA69" s="32">
        <v>0.37809999999999999</v>
      </c>
      <c r="BB69" s="32">
        <v>0.92230000000000001</v>
      </c>
      <c r="BC69" s="32">
        <v>1.2708999999999999</v>
      </c>
      <c r="BD69" s="32">
        <v>1.2326999999999999</v>
      </c>
      <c r="BE69" s="32">
        <v>1.0542</v>
      </c>
      <c r="BF69" s="32">
        <v>-4.1799999999999997E-2</v>
      </c>
      <c r="BG69" s="32">
        <v>0.3342</v>
      </c>
      <c r="BH69" s="32">
        <v>0.71430000000000005</v>
      </c>
      <c r="BI69" s="32">
        <v>0.73019999999999996</v>
      </c>
      <c r="BJ69" s="32">
        <v>2.2118000000000002</v>
      </c>
      <c r="BK69" s="32">
        <v>1.159</v>
      </c>
      <c r="BL69" s="32"/>
      <c r="BM69" s="32"/>
      <c r="BN69" s="32"/>
      <c r="BO69" s="32"/>
      <c r="BP69" s="32"/>
      <c r="BQ69" s="32"/>
      <c r="BR69" s="32"/>
      <c r="BS69" s="32"/>
      <c r="BT69" s="32"/>
      <c r="BU69" s="32"/>
      <c r="BV69" s="32"/>
      <c r="BW69" s="32"/>
      <c r="BX69" s="32"/>
      <c r="BY69" s="32"/>
      <c r="BZ69" s="32"/>
      <c r="CA69" s="32"/>
      <c r="CB69" s="32"/>
      <c r="CC69" s="32"/>
      <c r="CD69" s="32"/>
      <c r="CE69" s="32"/>
      <c r="CF69" s="32"/>
    </row>
    <row r="70" spans="2:84">
      <c r="B70" s="28">
        <f t="shared" si="5"/>
        <v>432</v>
      </c>
      <c r="C70" s="34">
        <v>42598</v>
      </c>
      <c r="D70" s="32">
        <v>0.72740000000000005</v>
      </c>
      <c r="E70" s="32">
        <v>0.75770000000000004</v>
      </c>
      <c r="F70" s="32">
        <v>3.0537999999999998</v>
      </c>
      <c r="G70" s="32">
        <v>1.3996</v>
      </c>
      <c r="H70" s="32">
        <v>-1.2</v>
      </c>
      <c r="I70" s="32">
        <v>0.72499999999999998</v>
      </c>
      <c r="J70" s="32">
        <v>1.7146999999999999</v>
      </c>
      <c r="K70" s="32">
        <v>0.84819999999999995</v>
      </c>
      <c r="L70" s="32">
        <v>-0.47060000000000002</v>
      </c>
      <c r="M70" s="32">
        <v>1.1028</v>
      </c>
      <c r="N70" s="32">
        <v>0.83050000000000002</v>
      </c>
      <c r="O70" s="32">
        <v>1.1608000000000001</v>
      </c>
      <c r="P70" s="32">
        <v>1.552</v>
      </c>
      <c r="Q70" s="32">
        <v>1.3771</v>
      </c>
      <c r="R70" s="32">
        <v>-0.12859999999999999</v>
      </c>
      <c r="S70" s="32">
        <v>0.69330000000000003</v>
      </c>
      <c r="T70" s="32">
        <v>0.41909999999999997</v>
      </c>
      <c r="U70" s="32">
        <v>0.56530000000000002</v>
      </c>
      <c r="V70" s="32">
        <v>0.4546</v>
      </c>
      <c r="W70" s="32">
        <v>1.0708</v>
      </c>
      <c r="X70" s="32">
        <v>0.65739999999999998</v>
      </c>
      <c r="Y70" s="32">
        <v>1.089</v>
      </c>
      <c r="Z70" s="32">
        <v>-6.9800000000000001E-2</v>
      </c>
      <c r="AA70" s="32">
        <v>0.74870000000000003</v>
      </c>
      <c r="AB70" s="32">
        <v>1.3371</v>
      </c>
      <c r="AC70" s="32">
        <v>1.075</v>
      </c>
      <c r="AD70" s="32">
        <v>3.0811000000000002</v>
      </c>
      <c r="AE70" s="32">
        <v>1.0791999999999999</v>
      </c>
      <c r="AF70" s="32">
        <v>1.4493</v>
      </c>
      <c r="AG70" s="32">
        <v>1.1896</v>
      </c>
      <c r="AH70" s="32">
        <v>1.5102</v>
      </c>
      <c r="AI70" s="32">
        <v>1.3740000000000001</v>
      </c>
      <c r="AJ70" s="32">
        <v>0.15920000000000001</v>
      </c>
      <c r="AK70" s="32">
        <v>0.90529999999999999</v>
      </c>
      <c r="AL70" s="32">
        <v>0.40649999999999997</v>
      </c>
      <c r="AM70" s="32">
        <v>0.94910000000000005</v>
      </c>
      <c r="AN70" s="32">
        <v>0.89639999999999997</v>
      </c>
      <c r="AO70" s="32">
        <v>0.95989999999999998</v>
      </c>
      <c r="AP70" s="32">
        <v>0.30840000000000001</v>
      </c>
      <c r="AQ70" s="32">
        <v>0.91069999999999995</v>
      </c>
      <c r="AR70" s="32">
        <v>0.26390000000000002</v>
      </c>
      <c r="AS70" s="32">
        <v>1.0646</v>
      </c>
      <c r="AT70" s="32">
        <v>0.89080000000000004</v>
      </c>
      <c r="AU70" s="32">
        <v>1.569</v>
      </c>
      <c r="AV70" s="32">
        <v>2.0373000000000001</v>
      </c>
      <c r="AW70" s="32">
        <v>1.2609999999999999</v>
      </c>
      <c r="AX70" s="32">
        <v>0.80330000000000001</v>
      </c>
      <c r="AY70" s="32">
        <v>0.89449999999999996</v>
      </c>
      <c r="AZ70" s="32">
        <v>0.92869999999999997</v>
      </c>
      <c r="BA70" s="32">
        <v>0.39750000000000002</v>
      </c>
      <c r="BB70" s="32">
        <v>0.92220000000000002</v>
      </c>
      <c r="BC70" s="32">
        <v>1.2646999999999999</v>
      </c>
      <c r="BD70" s="32">
        <v>1.2323</v>
      </c>
      <c r="BE70" s="32">
        <v>1.0516000000000001</v>
      </c>
      <c r="BF70" s="32">
        <v>-4.1599999999999998E-2</v>
      </c>
      <c r="BG70" s="32">
        <v>0.3352</v>
      </c>
      <c r="BH70" s="32">
        <v>0.71450000000000002</v>
      </c>
      <c r="BI70" s="32">
        <v>0.73699999999999999</v>
      </c>
      <c r="BJ70" s="32">
        <v>2.2115</v>
      </c>
      <c r="BK70" s="32">
        <v>1.1529</v>
      </c>
      <c r="BL70" s="32"/>
      <c r="BM70" s="32"/>
      <c r="BN70" s="32"/>
      <c r="BO70" s="32"/>
      <c r="BP70" s="32"/>
      <c r="BQ70" s="32"/>
      <c r="BR70" s="32"/>
      <c r="BS70" s="32"/>
      <c r="BT70" s="32"/>
      <c r="BU70" s="32"/>
      <c r="BV70" s="32"/>
      <c r="BW70" s="32"/>
      <c r="BX70" s="32"/>
      <c r="BY70" s="32"/>
      <c r="BZ70" s="32"/>
      <c r="CA70" s="32"/>
      <c r="CB70" s="32"/>
      <c r="CC70" s="32"/>
      <c r="CD70" s="32"/>
      <c r="CE70" s="32"/>
      <c r="CF70" s="32"/>
    </row>
    <row r="71" spans="2:84">
      <c r="B71" s="28">
        <f t="shared" ref="B71:B134" si="6">IF(C71="","",$B$5-ROW()+5)</f>
        <v>431</v>
      </c>
      <c r="C71" s="34">
        <v>42597</v>
      </c>
      <c r="D71" s="32">
        <v>0.78290000000000004</v>
      </c>
      <c r="E71" s="32">
        <v>0.75819999999999999</v>
      </c>
      <c r="F71" s="32">
        <v>3.2391999999999999</v>
      </c>
      <c r="G71" s="32">
        <v>1.4026000000000001</v>
      </c>
      <c r="H71" s="32">
        <v>-1.1534</v>
      </c>
      <c r="I71" s="32">
        <v>0.72670000000000001</v>
      </c>
      <c r="J71" s="32">
        <v>1.6485000000000001</v>
      </c>
      <c r="K71" s="32">
        <v>0.84630000000000005</v>
      </c>
      <c r="L71" s="32">
        <v>-0.18240000000000001</v>
      </c>
      <c r="M71" s="32">
        <v>1.1093999999999999</v>
      </c>
      <c r="N71" s="32">
        <v>0.67589999999999995</v>
      </c>
      <c r="O71" s="32">
        <v>1.1578999999999999</v>
      </c>
      <c r="P71" s="32">
        <v>1.7958000000000001</v>
      </c>
      <c r="Q71" s="32">
        <v>1.3825000000000001</v>
      </c>
      <c r="R71" s="32">
        <v>-0.1419</v>
      </c>
      <c r="S71" s="32">
        <v>0.69330000000000003</v>
      </c>
      <c r="T71" s="32">
        <v>0.39960000000000001</v>
      </c>
      <c r="U71" s="32">
        <v>0.56520000000000004</v>
      </c>
      <c r="V71" s="32">
        <v>0.41599999999999998</v>
      </c>
      <c r="W71" s="32">
        <v>1.0699000000000001</v>
      </c>
      <c r="X71" s="32">
        <v>0.64390000000000003</v>
      </c>
      <c r="Y71" s="32">
        <v>1.089</v>
      </c>
      <c r="Z71" s="32">
        <v>-2.58E-2</v>
      </c>
      <c r="AA71" s="32">
        <v>0.75019999999999998</v>
      </c>
      <c r="AB71" s="32">
        <v>1.3794999999999999</v>
      </c>
      <c r="AC71" s="32">
        <v>1.0753999999999999</v>
      </c>
      <c r="AD71" s="32">
        <v>3.1267999999999998</v>
      </c>
      <c r="AE71" s="32">
        <v>1.0794999999999999</v>
      </c>
      <c r="AF71" s="32">
        <v>1.5031000000000001</v>
      </c>
      <c r="AG71" s="32">
        <v>1.1899</v>
      </c>
      <c r="AH71" s="32">
        <v>1.4802</v>
      </c>
      <c r="AI71" s="32">
        <v>1.3738999999999999</v>
      </c>
      <c r="AJ71" s="32">
        <v>0.18909999999999999</v>
      </c>
      <c r="AK71" s="32">
        <v>0.90620000000000001</v>
      </c>
      <c r="AL71" s="32">
        <v>0.3735</v>
      </c>
      <c r="AM71" s="32">
        <v>0.94789999999999996</v>
      </c>
      <c r="AN71" s="32">
        <v>1.0883</v>
      </c>
      <c r="AO71" s="32">
        <v>0.96389999999999998</v>
      </c>
      <c r="AP71" s="32">
        <v>0.3826</v>
      </c>
      <c r="AQ71" s="32">
        <v>0.91180000000000005</v>
      </c>
      <c r="AR71" s="32">
        <v>0.25969999999999999</v>
      </c>
      <c r="AS71" s="32">
        <v>1.0657000000000001</v>
      </c>
      <c r="AT71" s="32">
        <v>0.94669999999999999</v>
      </c>
      <c r="AU71" s="32">
        <v>1.5702</v>
      </c>
      <c r="AV71" s="32">
        <v>1.9397</v>
      </c>
      <c r="AW71" s="32">
        <v>1.2582</v>
      </c>
      <c r="AX71" s="32">
        <v>0.79520000000000002</v>
      </c>
      <c r="AY71" s="32">
        <v>0.89419999999999999</v>
      </c>
      <c r="AZ71" s="32">
        <v>0.9234</v>
      </c>
      <c r="BA71" s="32">
        <v>0.39750000000000002</v>
      </c>
      <c r="BB71" s="32">
        <v>0.86650000000000005</v>
      </c>
      <c r="BC71" s="32">
        <v>1.2637</v>
      </c>
      <c r="BD71" s="32">
        <v>1.1766000000000001</v>
      </c>
      <c r="BE71" s="32">
        <v>1.0503</v>
      </c>
      <c r="BF71" s="32">
        <v>-6.6400000000000001E-2</v>
      </c>
      <c r="BG71" s="32">
        <v>0.3347</v>
      </c>
      <c r="BH71" s="32">
        <v>0.74729999999999996</v>
      </c>
      <c r="BI71" s="32">
        <v>0.73729999999999996</v>
      </c>
      <c r="BJ71" s="32">
        <v>2.4660000000000002</v>
      </c>
      <c r="BK71" s="32">
        <v>1.1567000000000001</v>
      </c>
      <c r="BL71" s="32"/>
      <c r="BM71" s="32"/>
      <c r="BN71" s="32"/>
      <c r="BO71" s="32"/>
      <c r="BP71" s="32"/>
      <c r="BQ71" s="32"/>
      <c r="BR71" s="32"/>
      <c r="BS71" s="32"/>
      <c r="BT71" s="32"/>
      <c r="BU71" s="32"/>
      <c r="BV71" s="32"/>
      <c r="BW71" s="32"/>
      <c r="BX71" s="32"/>
      <c r="BY71" s="32"/>
      <c r="BZ71" s="32"/>
      <c r="CA71" s="32"/>
      <c r="CB71" s="32"/>
      <c r="CC71" s="32"/>
      <c r="CD71" s="32"/>
      <c r="CE71" s="32"/>
      <c r="CF71" s="32"/>
    </row>
    <row r="72" spans="2:84">
      <c r="B72" s="28">
        <f t="shared" si="6"/>
        <v>430</v>
      </c>
      <c r="C72" s="34">
        <v>42594</v>
      </c>
      <c r="D72" s="32">
        <v>0.96870000000000001</v>
      </c>
      <c r="E72" s="32">
        <v>0.75919999999999999</v>
      </c>
      <c r="F72" s="32">
        <v>2.9575999999999998</v>
      </c>
      <c r="G72" s="32">
        <v>1.4032</v>
      </c>
      <c r="H72" s="32">
        <v>-0.81059999999999999</v>
      </c>
      <c r="I72" s="32">
        <v>0.72760000000000002</v>
      </c>
      <c r="J72" s="32">
        <v>1.5346</v>
      </c>
      <c r="K72" s="32">
        <v>0.8458</v>
      </c>
      <c r="L72" s="32">
        <v>-0.33019999999999999</v>
      </c>
      <c r="M72" s="32">
        <v>1.1083000000000001</v>
      </c>
      <c r="N72" s="32">
        <v>0.5948</v>
      </c>
      <c r="O72" s="32">
        <v>1.1581999999999999</v>
      </c>
      <c r="P72" s="32">
        <v>1.5876999999999999</v>
      </c>
      <c r="Q72" s="32">
        <v>1.3864000000000001</v>
      </c>
      <c r="R72" s="32">
        <v>8.5800000000000001E-2</v>
      </c>
      <c r="S72" s="32">
        <v>0.6925</v>
      </c>
      <c r="T72" s="32">
        <v>0.3624</v>
      </c>
      <c r="U72" s="32">
        <v>0.56620000000000004</v>
      </c>
      <c r="V72" s="32">
        <v>0.59730000000000005</v>
      </c>
      <c r="W72" s="32">
        <v>1.0657000000000001</v>
      </c>
      <c r="X72" s="32">
        <v>0.31879999999999997</v>
      </c>
      <c r="Y72" s="32">
        <v>1.0843</v>
      </c>
      <c r="Z72" s="32">
        <v>-2.1999999999999999E-2</v>
      </c>
      <c r="AA72" s="32">
        <v>0.74839999999999995</v>
      </c>
      <c r="AB72" s="32">
        <v>1.1917</v>
      </c>
      <c r="AC72" s="32">
        <v>1.0752999999999999</v>
      </c>
      <c r="AD72" s="32">
        <v>2.4727999999999999</v>
      </c>
      <c r="AE72" s="32">
        <v>1.0846</v>
      </c>
      <c r="AF72" s="32">
        <v>1.2625999999999999</v>
      </c>
      <c r="AG72" s="32">
        <v>1.1931</v>
      </c>
      <c r="AH72" s="32">
        <v>1.198</v>
      </c>
      <c r="AI72" s="32">
        <v>1.3852</v>
      </c>
      <c r="AJ72" s="32">
        <v>0.39789999999999998</v>
      </c>
      <c r="AK72" s="32">
        <v>0.90569999999999995</v>
      </c>
      <c r="AL72" s="32">
        <v>0.85250000000000004</v>
      </c>
      <c r="AM72" s="32">
        <v>0.94650000000000001</v>
      </c>
      <c r="AN72" s="32">
        <v>1.2097</v>
      </c>
      <c r="AO72" s="32">
        <v>0.97119999999999995</v>
      </c>
      <c r="AP72" s="32">
        <v>0.59909999999999997</v>
      </c>
      <c r="AQ72" s="32">
        <v>0.91410000000000002</v>
      </c>
      <c r="AR72" s="32">
        <v>0.22850000000000001</v>
      </c>
      <c r="AS72" s="32">
        <v>1.0648</v>
      </c>
      <c r="AT72" s="32">
        <v>1.5472999999999999</v>
      </c>
      <c r="AU72" s="32">
        <v>1.5731999999999999</v>
      </c>
      <c r="AV72" s="32">
        <v>1.7592000000000001</v>
      </c>
      <c r="AW72" s="32">
        <v>1.2581</v>
      </c>
      <c r="AX72" s="32">
        <v>0.81689999999999996</v>
      </c>
      <c r="AY72" s="32">
        <v>0.89910000000000001</v>
      </c>
      <c r="AZ72" s="32">
        <v>0.73650000000000004</v>
      </c>
      <c r="BA72" s="32">
        <v>0.39229999999999998</v>
      </c>
      <c r="BB72" s="32">
        <v>1.0002</v>
      </c>
      <c r="BC72" s="32">
        <v>1.2633000000000001</v>
      </c>
      <c r="BD72" s="32">
        <v>1.2148000000000001</v>
      </c>
      <c r="BE72" s="32">
        <v>1.0507</v>
      </c>
      <c r="BF72" s="32">
        <v>1.4800000000000001E-2</v>
      </c>
      <c r="BG72" s="32">
        <v>0.33410000000000001</v>
      </c>
      <c r="BH72" s="32">
        <v>0.84289999999999998</v>
      </c>
      <c r="BI72" s="32">
        <v>0.73839999999999995</v>
      </c>
      <c r="BJ72" s="32">
        <v>2.0767000000000002</v>
      </c>
      <c r="BK72" s="32">
        <v>1.1597</v>
      </c>
      <c r="BL72" s="32"/>
      <c r="BM72" s="32"/>
      <c r="BN72" s="32"/>
      <c r="BO72" s="32"/>
      <c r="BP72" s="32"/>
      <c r="BQ72" s="32"/>
      <c r="BR72" s="32"/>
      <c r="BS72" s="32"/>
      <c r="BT72" s="32"/>
      <c r="BU72" s="32"/>
      <c r="BV72" s="32"/>
      <c r="BW72" s="32"/>
      <c r="BX72" s="32"/>
      <c r="BY72" s="32"/>
      <c r="BZ72" s="32"/>
      <c r="CA72" s="32"/>
      <c r="CB72" s="32"/>
      <c r="CC72" s="32"/>
      <c r="CD72" s="32"/>
      <c r="CE72" s="32"/>
      <c r="CF72" s="32"/>
    </row>
    <row r="73" spans="2:84">
      <c r="B73" s="28">
        <f t="shared" si="6"/>
        <v>429</v>
      </c>
      <c r="C73" s="34">
        <v>42593</v>
      </c>
      <c r="D73" s="32">
        <v>1.0521</v>
      </c>
      <c r="E73" s="32">
        <v>0.75870000000000004</v>
      </c>
      <c r="F73" s="32">
        <v>2.8757000000000001</v>
      </c>
      <c r="G73" s="32">
        <v>1.4024000000000001</v>
      </c>
      <c r="H73" s="32">
        <v>-0.80420000000000003</v>
      </c>
      <c r="I73" s="32">
        <v>0.71389999999999998</v>
      </c>
      <c r="J73" s="32">
        <v>1.4591000000000001</v>
      </c>
      <c r="K73" s="32">
        <v>0.84119999999999995</v>
      </c>
      <c r="L73" s="32">
        <v>-0.38169999999999998</v>
      </c>
      <c r="M73" s="32">
        <v>1.0947</v>
      </c>
      <c r="N73" s="32">
        <v>0.8276</v>
      </c>
      <c r="O73" s="32">
        <v>1.163</v>
      </c>
      <c r="P73" s="32">
        <v>1.3727</v>
      </c>
      <c r="Q73" s="32">
        <v>1.3740000000000001</v>
      </c>
      <c r="R73" s="32">
        <v>7.1900000000000006E-2</v>
      </c>
      <c r="S73" s="32">
        <v>0.67979999999999996</v>
      </c>
      <c r="T73" s="32">
        <v>0.25380000000000003</v>
      </c>
      <c r="U73" s="32">
        <v>0.56989999999999996</v>
      </c>
      <c r="V73" s="32">
        <v>0.5756</v>
      </c>
      <c r="W73" s="32">
        <v>1.0659000000000001</v>
      </c>
      <c r="X73" s="32">
        <v>0.495</v>
      </c>
      <c r="Y73" s="32">
        <v>1.0884</v>
      </c>
      <c r="Z73" s="32">
        <v>-9.8599999999999993E-2</v>
      </c>
      <c r="AA73" s="32">
        <v>0.74619999999999997</v>
      </c>
      <c r="AB73" s="32">
        <v>1.1895</v>
      </c>
      <c r="AC73" s="32">
        <v>1.0786</v>
      </c>
      <c r="AD73" s="32">
        <v>2.1863999999999999</v>
      </c>
      <c r="AE73" s="32">
        <v>1.0865</v>
      </c>
      <c r="AF73" s="32">
        <v>1.1835</v>
      </c>
      <c r="AG73" s="32">
        <v>1.1923999999999999</v>
      </c>
      <c r="AH73" s="32">
        <v>0.9728</v>
      </c>
      <c r="AI73" s="32">
        <v>1.3816999999999999</v>
      </c>
      <c r="AJ73" s="32">
        <v>0.43369999999999997</v>
      </c>
      <c r="AK73" s="32">
        <v>0.91410000000000002</v>
      </c>
      <c r="AL73" s="32">
        <v>1.0009999999999999</v>
      </c>
      <c r="AM73" s="32">
        <v>0.92820000000000003</v>
      </c>
      <c r="AN73" s="32">
        <v>1.1148</v>
      </c>
      <c r="AO73" s="32">
        <v>0.97460000000000002</v>
      </c>
      <c r="AP73" s="32">
        <v>0.53369999999999995</v>
      </c>
      <c r="AQ73" s="32">
        <v>0.90920000000000001</v>
      </c>
      <c r="AR73" s="32">
        <v>0.2145</v>
      </c>
      <c r="AS73" s="32">
        <v>1.0295000000000001</v>
      </c>
      <c r="AT73" s="32">
        <v>1.7048000000000001</v>
      </c>
      <c r="AU73" s="32">
        <v>1.5561</v>
      </c>
      <c r="AV73" s="32">
        <v>1.7296</v>
      </c>
      <c r="AW73" s="32">
        <v>1.2578</v>
      </c>
      <c r="AX73" s="32">
        <v>0.89239999999999997</v>
      </c>
      <c r="AY73" s="32">
        <v>0.84330000000000005</v>
      </c>
      <c r="AZ73" s="32">
        <v>0.78410000000000002</v>
      </c>
      <c r="BA73" s="32">
        <v>0.39900000000000002</v>
      </c>
      <c r="BB73" s="32">
        <v>0.96130000000000004</v>
      </c>
      <c r="BC73" s="32">
        <v>1.2428999999999999</v>
      </c>
      <c r="BD73" s="32">
        <v>1.2504</v>
      </c>
      <c r="BE73" s="32">
        <v>1.0579000000000001</v>
      </c>
      <c r="BF73" s="32">
        <v>8.4599999999999995E-2</v>
      </c>
      <c r="BG73" s="32">
        <v>0.3367</v>
      </c>
      <c r="BH73" s="32">
        <v>0.70120000000000005</v>
      </c>
      <c r="BI73" s="32">
        <v>0.72719999999999996</v>
      </c>
      <c r="BJ73" s="32">
        <v>2.0661</v>
      </c>
      <c r="BK73" s="32">
        <v>1.1617</v>
      </c>
      <c r="BL73" s="32"/>
      <c r="BM73" s="32"/>
      <c r="BN73" s="32"/>
      <c r="BO73" s="32"/>
      <c r="BP73" s="32"/>
      <c r="BQ73" s="32"/>
      <c r="BR73" s="32"/>
      <c r="BS73" s="32"/>
      <c r="BT73" s="32"/>
      <c r="BU73" s="32"/>
      <c r="BV73" s="32"/>
      <c r="BW73" s="32"/>
      <c r="BX73" s="32"/>
      <c r="BY73" s="32"/>
      <c r="BZ73" s="32"/>
      <c r="CA73" s="32"/>
      <c r="CB73" s="32"/>
      <c r="CC73" s="32"/>
      <c r="CD73" s="32"/>
      <c r="CE73" s="32"/>
      <c r="CF73" s="32"/>
    </row>
    <row r="74" spans="2:84">
      <c r="B74" s="28">
        <f t="shared" si="6"/>
        <v>428</v>
      </c>
      <c r="C74" s="34">
        <v>42592</v>
      </c>
      <c r="D74" s="32">
        <v>0.27060000000000001</v>
      </c>
      <c r="E74" s="32">
        <v>0.75970000000000004</v>
      </c>
      <c r="F74" s="32">
        <v>1.6695</v>
      </c>
      <c r="G74" s="32">
        <v>1.4009</v>
      </c>
      <c r="H74" s="32">
        <v>-0.19700000000000001</v>
      </c>
      <c r="I74" s="32">
        <v>0.71760000000000002</v>
      </c>
      <c r="J74" s="32">
        <v>0.86429999999999996</v>
      </c>
      <c r="K74" s="32">
        <v>0.83640000000000003</v>
      </c>
      <c r="L74" s="32">
        <v>-0.1103</v>
      </c>
      <c r="M74" s="32">
        <v>1.0920000000000001</v>
      </c>
      <c r="N74" s="32">
        <v>-0.39190000000000003</v>
      </c>
      <c r="O74" s="32">
        <v>1.1563000000000001</v>
      </c>
      <c r="P74" s="32">
        <v>1.0085999999999999</v>
      </c>
      <c r="Q74" s="32">
        <v>1.3673999999999999</v>
      </c>
      <c r="R74" s="32">
        <v>7.1599999999999997E-2</v>
      </c>
      <c r="S74" s="32">
        <v>0.68279999999999996</v>
      </c>
      <c r="T74" s="32">
        <v>0.20930000000000001</v>
      </c>
      <c r="U74" s="32">
        <v>0.57310000000000005</v>
      </c>
      <c r="V74" s="32">
        <v>0.85729999999999995</v>
      </c>
      <c r="W74" s="32">
        <v>1.0613999999999999</v>
      </c>
      <c r="X74" s="32">
        <v>0.31290000000000001</v>
      </c>
      <c r="Y74" s="32">
        <v>1.0900000000000001</v>
      </c>
      <c r="Z74" s="32">
        <v>-0.1386</v>
      </c>
      <c r="AA74" s="32">
        <v>0.74690000000000001</v>
      </c>
      <c r="AB74" s="32">
        <v>1.2847</v>
      </c>
      <c r="AC74" s="32">
        <v>1.0793999999999999</v>
      </c>
      <c r="AD74" s="32">
        <v>1.8421000000000001</v>
      </c>
      <c r="AE74" s="32">
        <v>1.0903</v>
      </c>
      <c r="AF74" s="32">
        <v>1.5166999999999999</v>
      </c>
      <c r="AG74" s="32">
        <v>1.1966000000000001</v>
      </c>
      <c r="AH74" s="32">
        <v>0.62829999999999997</v>
      </c>
      <c r="AI74" s="32">
        <v>1.3824000000000001</v>
      </c>
      <c r="AJ74" s="32">
        <v>0.43359999999999999</v>
      </c>
      <c r="AK74" s="32">
        <v>0.9194</v>
      </c>
      <c r="AL74" s="32">
        <v>1.6091</v>
      </c>
      <c r="AM74" s="32">
        <v>0.9355</v>
      </c>
      <c r="AN74" s="32">
        <v>1.2883</v>
      </c>
      <c r="AO74" s="32">
        <v>0.97809999999999997</v>
      </c>
      <c r="AP74" s="32">
        <v>0.49519999999999997</v>
      </c>
      <c r="AQ74" s="32">
        <v>0.91390000000000005</v>
      </c>
      <c r="AR74" s="32">
        <v>0.63849999999999996</v>
      </c>
      <c r="AS74" s="32">
        <v>1.0498000000000001</v>
      </c>
      <c r="AT74" s="32">
        <v>1.3082</v>
      </c>
      <c r="AU74" s="32">
        <v>1.5572999999999999</v>
      </c>
      <c r="AV74" s="32">
        <v>1.7942</v>
      </c>
      <c r="AW74" s="32">
        <v>1.2477</v>
      </c>
      <c r="AX74" s="32">
        <v>0.81</v>
      </c>
      <c r="AY74" s="32">
        <v>0.84489999999999998</v>
      </c>
      <c r="AZ74" s="32">
        <v>0.76600000000000001</v>
      </c>
      <c r="BA74" s="32">
        <v>0.38979999999999998</v>
      </c>
      <c r="BB74" s="32">
        <v>0.87309999999999999</v>
      </c>
      <c r="BC74" s="32">
        <v>1.2444999999999999</v>
      </c>
      <c r="BD74" s="32">
        <v>0.96760000000000002</v>
      </c>
      <c r="BE74" s="32">
        <v>1.0553999999999999</v>
      </c>
      <c r="BF74" s="32">
        <v>0.2069</v>
      </c>
      <c r="BG74" s="32">
        <v>0.33779999999999999</v>
      </c>
      <c r="BH74" s="32">
        <v>0.84370000000000001</v>
      </c>
      <c r="BI74" s="32">
        <v>0.72609999999999997</v>
      </c>
      <c r="BJ74" s="32">
        <v>1.5369999999999999</v>
      </c>
      <c r="BK74" s="32">
        <v>1.1617999999999999</v>
      </c>
      <c r="BL74" s="32"/>
      <c r="BM74" s="32"/>
      <c r="BN74" s="32"/>
      <c r="BO74" s="32"/>
      <c r="BP74" s="32"/>
      <c r="BQ74" s="32"/>
      <c r="BR74" s="32"/>
      <c r="BS74" s="32"/>
      <c r="BT74" s="32"/>
      <c r="BU74" s="32"/>
      <c r="BV74" s="32"/>
      <c r="BW74" s="32"/>
      <c r="BX74" s="32"/>
      <c r="BY74" s="32"/>
      <c r="BZ74" s="32"/>
      <c r="CA74" s="32"/>
      <c r="CB74" s="32"/>
      <c r="CC74" s="32"/>
      <c r="CD74" s="32"/>
      <c r="CE74" s="32"/>
      <c r="CF74" s="32"/>
    </row>
    <row r="75" spans="2:84">
      <c r="B75" s="28">
        <f t="shared" si="6"/>
        <v>427</v>
      </c>
      <c r="C75" s="34">
        <v>42591</v>
      </c>
      <c r="D75" s="32">
        <v>0.28770000000000001</v>
      </c>
      <c r="E75" s="32">
        <v>0.76580000000000004</v>
      </c>
      <c r="F75" s="32">
        <v>1.7419</v>
      </c>
      <c r="G75" s="32">
        <v>1.4067000000000001</v>
      </c>
      <c r="H75" s="32">
        <v>-1.6E-2</v>
      </c>
      <c r="I75" s="32">
        <v>0.73019999999999996</v>
      </c>
      <c r="J75" s="32">
        <v>0.85289999999999999</v>
      </c>
      <c r="K75" s="32">
        <v>0.83489999999999998</v>
      </c>
      <c r="L75" s="32">
        <v>-6.7799999999999999E-2</v>
      </c>
      <c r="M75" s="32">
        <v>1.0922000000000001</v>
      </c>
      <c r="N75" s="32">
        <v>-0.3805</v>
      </c>
      <c r="O75" s="32">
        <v>1.1601999999999999</v>
      </c>
      <c r="P75" s="32">
        <v>1.1143000000000001</v>
      </c>
      <c r="Q75" s="32">
        <v>1.3731</v>
      </c>
      <c r="R75" s="32">
        <v>6.6699999999999995E-2</v>
      </c>
      <c r="S75" s="32">
        <v>0.68340000000000001</v>
      </c>
      <c r="T75" s="32">
        <v>0.16950000000000001</v>
      </c>
      <c r="U75" s="32">
        <v>0.57189999999999996</v>
      </c>
      <c r="V75" s="32">
        <v>0.89549999999999996</v>
      </c>
      <c r="W75" s="32">
        <v>1.0680000000000001</v>
      </c>
      <c r="X75" s="32">
        <v>0.30759999999999998</v>
      </c>
      <c r="Y75" s="32">
        <v>1.0783</v>
      </c>
      <c r="Z75" s="32">
        <v>-0.1007</v>
      </c>
      <c r="AA75" s="32">
        <v>0.74960000000000004</v>
      </c>
      <c r="AB75" s="32">
        <v>1.2877000000000001</v>
      </c>
      <c r="AC75" s="32">
        <v>1.0527</v>
      </c>
      <c r="AD75" s="32">
        <v>1.8303</v>
      </c>
      <c r="AE75" s="32">
        <v>1.1347</v>
      </c>
      <c r="AF75" s="32">
        <v>1.4695</v>
      </c>
      <c r="AG75" s="32">
        <v>1.1701999999999999</v>
      </c>
      <c r="AH75" s="32">
        <v>0.63009999999999999</v>
      </c>
      <c r="AI75" s="32">
        <v>1.4221999999999999</v>
      </c>
      <c r="AJ75" s="32">
        <v>0.49740000000000001</v>
      </c>
      <c r="AK75" s="32">
        <v>0.92549999999999999</v>
      </c>
      <c r="AL75" s="32">
        <v>1.6543000000000001</v>
      </c>
      <c r="AM75" s="32">
        <v>0.94810000000000005</v>
      </c>
      <c r="AN75" s="32">
        <v>1.3189</v>
      </c>
      <c r="AO75" s="32">
        <v>0.98060000000000003</v>
      </c>
      <c r="AP75" s="32">
        <v>0.48970000000000002</v>
      </c>
      <c r="AQ75" s="32">
        <v>0.91610000000000003</v>
      </c>
      <c r="AR75" s="32">
        <v>0.65510000000000002</v>
      </c>
      <c r="AS75" s="32">
        <v>1.0573999999999999</v>
      </c>
      <c r="AT75" s="32">
        <v>1.367</v>
      </c>
      <c r="AU75" s="32">
        <v>1.5647</v>
      </c>
      <c r="AV75" s="32">
        <v>1.8007</v>
      </c>
      <c r="AW75" s="32">
        <v>1.2444999999999999</v>
      </c>
      <c r="AX75" s="32">
        <v>0.84450000000000003</v>
      </c>
      <c r="AY75" s="32">
        <v>0.84709999999999996</v>
      </c>
      <c r="AZ75" s="32">
        <v>0.76739999999999997</v>
      </c>
      <c r="BA75" s="32">
        <v>0.4219</v>
      </c>
      <c r="BB75" s="32">
        <v>0.90959999999999996</v>
      </c>
      <c r="BC75" s="32">
        <v>1.2491000000000001</v>
      </c>
      <c r="BD75" s="32">
        <v>0.98229999999999995</v>
      </c>
      <c r="BE75" s="32">
        <v>1.0558000000000001</v>
      </c>
      <c r="BF75" s="32">
        <v>0.20100000000000001</v>
      </c>
      <c r="BG75" s="32">
        <v>0.34039999999999998</v>
      </c>
      <c r="BH75" s="32">
        <v>0.78969999999999996</v>
      </c>
      <c r="BI75" s="32">
        <v>0.72770000000000001</v>
      </c>
      <c r="BJ75" s="32">
        <v>1.4941</v>
      </c>
      <c r="BK75" s="32">
        <v>1.1608000000000001</v>
      </c>
      <c r="BL75" s="32"/>
      <c r="BM75" s="32"/>
      <c r="BN75" s="32"/>
      <c r="BO75" s="32"/>
      <c r="BP75" s="32"/>
      <c r="BQ75" s="32"/>
      <c r="BR75" s="32"/>
      <c r="BS75" s="32"/>
      <c r="BT75" s="32"/>
      <c r="BU75" s="32"/>
      <c r="BV75" s="32"/>
      <c r="BW75" s="32"/>
      <c r="BX75" s="32"/>
      <c r="BY75" s="32"/>
      <c r="BZ75" s="32"/>
      <c r="CA75" s="32"/>
      <c r="CB75" s="32"/>
      <c r="CC75" s="32"/>
      <c r="CD75" s="32"/>
      <c r="CE75" s="32"/>
      <c r="CF75" s="32"/>
    </row>
    <row r="76" spans="2:84">
      <c r="B76" s="28">
        <f t="shared" si="6"/>
        <v>426</v>
      </c>
      <c r="C76" s="34">
        <v>42590</v>
      </c>
      <c r="D76" s="32">
        <v>0.29480000000000001</v>
      </c>
      <c r="E76" s="32">
        <v>0.76580000000000004</v>
      </c>
      <c r="F76" s="32">
        <v>1.6108</v>
      </c>
      <c r="G76" s="32">
        <v>1.407</v>
      </c>
      <c r="H76" s="32">
        <v>0.01</v>
      </c>
      <c r="I76" s="32">
        <v>0.73009999999999997</v>
      </c>
      <c r="J76" s="32">
        <v>0.85170000000000001</v>
      </c>
      <c r="K76" s="32">
        <v>0.83479999999999999</v>
      </c>
      <c r="L76" s="32">
        <v>-3.1E-2</v>
      </c>
      <c r="M76" s="32">
        <v>1.0921000000000001</v>
      </c>
      <c r="N76" s="32">
        <v>-0.42109999999999997</v>
      </c>
      <c r="O76" s="32">
        <v>1.1601999999999999</v>
      </c>
      <c r="P76" s="32">
        <v>1.0424</v>
      </c>
      <c r="Q76" s="32">
        <v>1.3732</v>
      </c>
      <c r="R76" s="32">
        <v>7.2499999999999995E-2</v>
      </c>
      <c r="S76" s="32">
        <v>0.68330000000000002</v>
      </c>
      <c r="T76" s="32">
        <v>0.16850000000000001</v>
      </c>
      <c r="U76" s="32">
        <v>0.57189999999999996</v>
      </c>
      <c r="V76" s="32">
        <v>0.87709999999999999</v>
      </c>
      <c r="W76" s="32">
        <v>1.0681</v>
      </c>
      <c r="X76" s="32">
        <v>1.5435000000000001</v>
      </c>
      <c r="Y76" s="32">
        <v>1.0906</v>
      </c>
      <c r="Z76" s="32">
        <v>-0.1265</v>
      </c>
      <c r="AA76" s="32">
        <v>0.74960000000000004</v>
      </c>
      <c r="AB76" s="32">
        <v>1.1067</v>
      </c>
      <c r="AC76" s="32">
        <v>1.0488</v>
      </c>
      <c r="AD76" s="32">
        <v>2.5463</v>
      </c>
      <c r="AE76" s="32">
        <v>1.1352</v>
      </c>
      <c r="AF76" s="32">
        <v>1.3729</v>
      </c>
      <c r="AG76" s="32">
        <v>1.1689000000000001</v>
      </c>
      <c r="AH76" s="32">
        <v>0.82799999999999996</v>
      </c>
      <c r="AI76" s="32">
        <v>1.425</v>
      </c>
      <c r="AJ76" s="32">
        <v>0.31950000000000001</v>
      </c>
      <c r="AK76" s="32">
        <v>0.92589999999999995</v>
      </c>
      <c r="AL76" s="32">
        <v>1.6057999999999999</v>
      </c>
      <c r="AM76" s="32">
        <v>0.94820000000000004</v>
      </c>
      <c r="AN76" s="32">
        <v>1.3373999999999999</v>
      </c>
      <c r="AO76" s="32">
        <v>0.98060000000000003</v>
      </c>
      <c r="AP76" s="32">
        <v>0.48359999999999997</v>
      </c>
      <c r="AQ76" s="32">
        <v>0.91610000000000003</v>
      </c>
      <c r="AR76" s="32">
        <v>0.65649999999999997</v>
      </c>
      <c r="AS76" s="32">
        <v>1.0573999999999999</v>
      </c>
      <c r="AT76" s="32">
        <v>1.3375999999999999</v>
      </c>
      <c r="AU76" s="32">
        <v>1.5648</v>
      </c>
      <c r="AV76" s="32">
        <v>1.8087</v>
      </c>
      <c r="AW76" s="32">
        <v>1.2444999999999999</v>
      </c>
      <c r="AX76" s="32">
        <v>0.8458</v>
      </c>
      <c r="AY76" s="32">
        <v>0.84709999999999996</v>
      </c>
      <c r="AZ76" s="32">
        <v>0.96419999999999995</v>
      </c>
      <c r="BA76" s="32">
        <v>0.42209999999999998</v>
      </c>
      <c r="BB76" s="32">
        <v>0.80030000000000001</v>
      </c>
      <c r="BC76" s="32">
        <v>1.2493000000000001</v>
      </c>
      <c r="BD76" s="32">
        <v>0.97330000000000005</v>
      </c>
      <c r="BE76" s="32">
        <v>1.0558000000000001</v>
      </c>
      <c r="BF76" s="32">
        <v>0.188</v>
      </c>
      <c r="BG76" s="32">
        <v>0.34039999999999998</v>
      </c>
      <c r="BH76" s="32">
        <v>0.77880000000000005</v>
      </c>
      <c r="BI76" s="32">
        <v>0.72770000000000001</v>
      </c>
      <c r="BJ76" s="32">
        <v>1.4551000000000001</v>
      </c>
      <c r="BK76" s="32">
        <v>1.161</v>
      </c>
      <c r="BL76" s="32"/>
      <c r="BM76" s="32"/>
      <c r="BN76" s="32"/>
      <c r="BO76" s="32"/>
      <c r="BP76" s="32"/>
      <c r="BQ76" s="32"/>
      <c r="BR76" s="32"/>
      <c r="BS76" s="32"/>
      <c r="BT76" s="32"/>
      <c r="BU76" s="32"/>
      <c r="BV76" s="32"/>
      <c r="BW76" s="32"/>
      <c r="BX76" s="32"/>
      <c r="BY76" s="32"/>
      <c r="BZ76" s="32"/>
      <c r="CA76" s="32"/>
      <c r="CB76" s="32"/>
      <c r="CC76" s="32"/>
      <c r="CD76" s="32"/>
      <c r="CE76" s="32"/>
      <c r="CF76" s="32"/>
    </row>
    <row r="77" spans="2:84">
      <c r="B77" s="28">
        <f t="shared" si="6"/>
        <v>425</v>
      </c>
      <c r="C77" s="34">
        <v>42587</v>
      </c>
      <c r="D77" s="32">
        <v>0.54049999999999998</v>
      </c>
      <c r="E77" s="32">
        <v>0.77300000000000002</v>
      </c>
      <c r="F77" s="32">
        <v>1.1867000000000001</v>
      </c>
      <c r="G77" s="32">
        <v>1.3884000000000001</v>
      </c>
      <c r="H77" s="32">
        <v>-0.3619</v>
      </c>
      <c r="I77" s="32">
        <v>0.74439999999999995</v>
      </c>
      <c r="J77" s="32">
        <v>1.0483</v>
      </c>
      <c r="K77" s="32">
        <v>0.82769999999999999</v>
      </c>
      <c r="L77" s="32">
        <v>-8.8999999999999999E-3</v>
      </c>
      <c r="M77" s="32">
        <v>1.0964</v>
      </c>
      <c r="N77" s="32">
        <v>0.128</v>
      </c>
      <c r="O77" s="32">
        <v>1.1578999999999999</v>
      </c>
      <c r="P77" s="32">
        <v>1.2721</v>
      </c>
      <c r="Q77" s="32">
        <v>1.3861000000000001</v>
      </c>
      <c r="R77" s="32">
        <v>-0.14560000000000001</v>
      </c>
      <c r="S77" s="32">
        <v>0.67510000000000003</v>
      </c>
      <c r="T77" s="32">
        <v>0.12039999999999999</v>
      </c>
      <c r="U77" s="32">
        <v>0.57250000000000001</v>
      </c>
      <c r="V77" s="32">
        <v>0.86880000000000002</v>
      </c>
      <c r="W77" s="32">
        <v>1.0619000000000001</v>
      </c>
      <c r="X77" s="32">
        <v>1.2918000000000001</v>
      </c>
      <c r="Y77" s="32">
        <v>1.0889</v>
      </c>
      <c r="Z77" s="32">
        <v>-9.7999999999999997E-3</v>
      </c>
      <c r="AA77" s="32">
        <v>0.73880000000000001</v>
      </c>
      <c r="AB77" s="32">
        <v>1.1485000000000001</v>
      </c>
      <c r="AC77" s="32">
        <v>1.0465</v>
      </c>
      <c r="AD77" s="32">
        <v>1.9419999999999999</v>
      </c>
      <c r="AE77" s="32">
        <v>1.1205000000000001</v>
      </c>
      <c r="AF77" s="32">
        <v>1.62</v>
      </c>
      <c r="AG77" s="32">
        <v>1.1627000000000001</v>
      </c>
      <c r="AH77" s="32">
        <v>1.5684</v>
      </c>
      <c r="AI77" s="32">
        <v>1.4177999999999999</v>
      </c>
      <c r="AJ77" s="32">
        <v>0.45100000000000001</v>
      </c>
      <c r="AK77" s="32">
        <v>0.91710000000000003</v>
      </c>
      <c r="AL77" s="32">
        <v>1.4397</v>
      </c>
      <c r="AM77" s="32">
        <v>0.95889999999999997</v>
      </c>
      <c r="AN77" s="32">
        <v>1.6117999999999999</v>
      </c>
      <c r="AO77" s="32">
        <v>0.98980000000000001</v>
      </c>
      <c r="AP77" s="32">
        <v>0.57169999999999999</v>
      </c>
      <c r="AQ77" s="32">
        <v>0.92379999999999995</v>
      </c>
      <c r="AR77" s="32">
        <v>0.99490000000000001</v>
      </c>
      <c r="AS77" s="32">
        <v>1.0607</v>
      </c>
      <c r="AT77" s="32">
        <v>1.5795999999999999</v>
      </c>
      <c r="AU77" s="32">
        <v>1.5516000000000001</v>
      </c>
      <c r="AV77" s="32">
        <v>1.6192</v>
      </c>
      <c r="AW77" s="32">
        <v>1.2402</v>
      </c>
      <c r="AX77" s="32">
        <v>0.91790000000000005</v>
      </c>
      <c r="AY77" s="32">
        <v>0.85040000000000004</v>
      </c>
      <c r="AZ77" s="32">
        <v>0.64</v>
      </c>
      <c r="BA77" s="32">
        <v>0.4158</v>
      </c>
      <c r="BB77" s="32">
        <v>0.66269999999999996</v>
      </c>
      <c r="BC77" s="32">
        <v>1.238</v>
      </c>
      <c r="BD77" s="32">
        <v>0.99060000000000004</v>
      </c>
      <c r="BE77" s="32">
        <v>1.0506</v>
      </c>
      <c r="BF77" s="32">
        <v>0.53469999999999995</v>
      </c>
      <c r="BG77" s="32">
        <v>0.34089999999999998</v>
      </c>
      <c r="BH77" s="32">
        <v>0.622</v>
      </c>
      <c r="BI77" s="32">
        <v>0.73850000000000005</v>
      </c>
      <c r="BJ77" s="32">
        <v>0.65510000000000002</v>
      </c>
      <c r="BK77" s="32">
        <v>1.1890000000000001</v>
      </c>
      <c r="BL77" s="32"/>
      <c r="BM77" s="32"/>
      <c r="BN77" s="32"/>
      <c r="BO77" s="32"/>
      <c r="BP77" s="32"/>
      <c r="BQ77" s="32"/>
      <c r="BR77" s="32"/>
      <c r="BS77" s="32"/>
      <c r="BT77" s="32"/>
      <c r="BU77" s="32"/>
      <c r="BV77" s="32"/>
      <c r="BW77" s="32"/>
      <c r="BX77" s="32"/>
      <c r="BY77" s="32"/>
      <c r="BZ77" s="32"/>
      <c r="CA77" s="32"/>
      <c r="CB77" s="32"/>
      <c r="CC77" s="32"/>
      <c r="CD77" s="32"/>
      <c r="CE77" s="32"/>
      <c r="CF77" s="32"/>
    </row>
    <row r="78" spans="2:84">
      <c r="B78" s="28">
        <f t="shared" si="6"/>
        <v>424</v>
      </c>
      <c r="C78" s="34">
        <v>42586</v>
      </c>
      <c r="D78" s="32">
        <v>0.4612</v>
      </c>
      <c r="E78" s="32">
        <v>0.77490000000000003</v>
      </c>
      <c r="F78" s="32">
        <v>1.2696000000000001</v>
      </c>
      <c r="G78" s="32">
        <v>1.3944000000000001</v>
      </c>
      <c r="H78" s="32">
        <v>-0.1628</v>
      </c>
      <c r="I78" s="32">
        <v>0.7571</v>
      </c>
      <c r="J78" s="32">
        <v>1.016</v>
      </c>
      <c r="K78" s="32">
        <v>0.82150000000000001</v>
      </c>
      <c r="L78" s="32">
        <v>1.37E-2</v>
      </c>
      <c r="M78" s="32">
        <v>1.0972999999999999</v>
      </c>
      <c r="N78" s="32">
        <v>0.21629999999999999</v>
      </c>
      <c r="O78" s="32">
        <v>1.1691</v>
      </c>
      <c r="P78" s="32">
        <v>1.1947000000000001</v>
      </c>
      <c r="Q78" s="32">
        <v>1.3784000000000001</v>
      </c>
      <c r="R78" s="32">
        <v>-0.1154</v>
      </c>
      <c r="S78" s="32">
        <v>0.67900000000000005</v>
      </c>
      <c r="T78" s="32">
        <v>0.10630000000000001</v>
      </c>
      <c r="U78" s="32">
        <v>0.57079999999999997</v>
      </c>
      <c r="V78" s="32">
        <v>0.6734</v>
      </c>
      <c r="W78" s="32">
        <v>1.0662</v>
      </c>
      <c r="X78" s="32">
        <v>1.0129999999999999</v>
      </c>
      <c r="Y78" s="32">
        <v>1.069</v>
      </c>
      <c r="Z78" s="32">
        <v>7.1999999999999995E-2</v>
      </c>
      <c r="AA78" s="32">
        <v>0.74139999999999995</v>
      </c>
      <c r="AB78" s="32">
        <v>1.3873</v>
      </c>
      <c r="AC78" s="32">
        <v>1.0522</v>
      </c>
      <c r="AD78" s="32">
        <v>1.1449</v>
      </c>
      <c r="AE78" s="32">
        <v>1.1255999999999999</v>
      </c>
      <c r="AF78" s="32">
        <v>1.4373</v>
      </c>
      <c r="AG78" s="32">
        <v>1.1561999999999999</v>
      </c>
      <c r="AH78" s="32">
        <v>1.4588000000000001</v>
      </c>
      <c r="AI78" s="32">
        <v>1.4069</v>
      </c>
      <c r="AJ78" s="32">
        <v>0.35809999999999997</v>
      </c>
      <c r="AK78" s="32">
        <v>0.92569999999999997</v>
      </c>
      <c r="AL78" s="32">
        <v>1.4533</v>
      </c>
      <c r="AM78" s="32">
        <v>0.96960000000000002</v>
      </c>
      <c r="AN78" s="32">
        <v>1.6689000000000001</v>
      </c>
      <c r="AO78" s="32">
        <v>0.98970000000000002</v>
      </c>
      <c r="AP78" s="32">
        <v>0.55769999999999997</v>
      </c>
      <c r="AQ78" s="32">
        <v>0.93120000000000003</v>
      </c>
      <c r="AR78" s="32">
        <v>0.85119999999999996</v>
      </c>
      <c r="AS78" s="32">
        <v>1.0679000000000001</v>
      </c>
      <c r="AT78" s="32">
        <v>1.7372000000000001</v>
      </c>
      <c r="AU78" s="32">
        <v>1.5657000000000001</v>
      </c>
      <c r="AV78" s="32">
        <v>1.6334</v>
      </c>
      <c r="AW78" s="32">
        <v>1.2359</v>
      </c>
      <c r="AX78" s="32">
        <v>0.88919999999999999</v>
      </c>
      <c r="AY78" s="32">
        <v>0.84789999999999999</v>
      </c>
      <c r="AZ78" s="32">
        <v>0.66090000000000004</v>
      </c>
      <c r="BA78" s="32">
        <v>0.40860000000000002</v>
      </c>
      <c r="BB78" s="32">
        <v>0.65169999999999995</v>
      </c>
      <c r="BC78" s="32">
        <v>1.2410000000000001</v>
      </c>
      <c r="BD78" s="32">
        <v>1.0083</v>
      </c>
      <c r="BE78" s="32">
        <v>1.0503</v>
      </c>
      <c r="BF78" s="32">
        <v>0.49930000000000002</v>
      </c>
      <c r="BG78" s="32">
        <v>0.34289999999999998</v>
      </c>
      <c r="BH78" s="32">
        <v>0.77790000000000004</v>
      </c>
      <c r="BI78" s="32">
        <v>0.75149999999999995</v>
      </c>
      <c r="BJ78" s="32">
        <v>6.0699999999999997E-2</v>
      </c>
      <c r="BK78" s="32">
        <v>1.1909000000000001</v>
      </c>
      <c r="BL78" s="32"/>
      <c r="BM78" s="32"/>
      <c r="BN78" s="32"/>
      <c r="BO78" s="32"/>
      <c r="BP78" s="32"/>
      <c r="BQ78" s="32"/>
      <c r="BR78" s="32"/>
      <c r="BS78" s="32"/>
      <c r="BT78" s="32"/>
      <c r="BU78" s="32"/>
      <c r="BV78" s="32"/>
      <c r="BW78" s="32"/>
      <c r="BX78" s="32"/>
      <c r="BY78" s="32"/>
      <c r="BZ78" s="32"/>
      <c r="CA78" s="32"/>
      <c r="CB78" s="32"/>
      <c r="CC78" s="32"/>
      <c r="CD78" s="32"/>
      <c r="CE78" s="32"/>
      <c r="CF78" s="32"/>
    </row>
    <row r="79" spans="2:84">
      <c r="B79" s="28">
        <f t="shared" si="6"/>
        <v>423</v>
      </c>
      <c r="C79" s="34">
        <v>42585</v>
      </c>
      <c r="D79" s="32">
        <v>0.41410000000000002</v>
      </c>
      <c r="E79" s="32">
        <v>0.77980000000000005</v>
      </c>
      <c r="F79" s="32">
        <v>1.2675000000000001</v>
      </c>
      <c r="G79" s="32">
        <v>1.3955</v>
      </c>
      <c r="H79" s="32">
        <v>-4.1700000000000001E-2</v>
      </c>
      <c r="I79" s="32">
        <v>0.76100000000000001</v>
      </c>
      <c r="J79" s="32">
        <v>0.9919</v>
      </c>
      <c r="K79" s="32">
        <v>0.82089999999999996</v>
      </c>
      <c r="L79" s="32">
        <v>3.4099999999999998E-2</v>
      </c>
      <c r="M79" s="32">
        <v>1.0989</v>
      </c>
      <c r="N79" s="32">
        <v>0.1862</v>
      </c>
      <c r="O79" s="32">
        <v>1.1697</v>
      </c>
      <c r="P79" s="32">
        <v>1.2173</v>
      </c>
      <c r="Q79" s="32">
        <v>1.3778999999999999</v>
      </c>
      <c r="R79" s="32">
        <v>-0.1012</v>
      </c>
      <c r="S79" s="32">
        <v>0.67969999999999997</v>
      </c>
      <c r="T79" s="32">
        <v>9.8100000000000007E-2</v>
      </c>
      <c r="U79" s="32">
        <v>0.57050000000000001</v>
      </c>
      <c r="V79" s="32">
        <v>0.66449999999999998</v>
      </c>
      <c r="W79" s="32">
        <v>1.0716000000000001</v>
      </c>
      <c r="X79" s="32">
        <v>0.54930000000000001</v>
      </c>
      <c r="Y79" s="32">
        <v>1.0271999999999999</v>
      </c>
      <c r="Z79" s="32">
        <v>6.6699999999999995E-2</v>
      </c>
      <c r="AA79" s="32">
        <v>0.74280000000000002</v>
      </c>
      <c r="AB79" s="32">
        <v>1.2290000000000001</v>
      </c>
      <c r="AC79" s="32">
        <v>1.0497000000000001</v>
      </c>
      <c r="AD79" s="32">
        <v>1.0328999999999999</v>
      </c>
      <c r="AE79" s="32">
        <v>1.1395</v>
      </c>
      <c r="AF79" s="32">
        <v>1.3503000000000001</v>
      </c>
      <c r="AG79" s="32">
        <v>1.1053999999999999</v>
      </c>
      <c r="AH79" s="32">
        <v>1.5719000000000001</v>
      </c>
      <c r="AI79" s="32">
        <v>1.3743000000000001</v>
      </c>
      <c r="AJ79" s="32">
        <v>0.38040000000000002</v>
      </c>
      <c r="AK79" s="32">
        <v>0.92830000000000001</v>
      </c>
      <c r="AL79" s="32">
        <v>1.4738</v>
      </c>
      <c r="AM79" s="32">
        <v>0.97609999999999997</v>
      </c>
      <c r="AN79" s="32">
        <v>1.6705000000000001</v>
      </c>
      <c r="AO79" s="32">
        <v>0.98880000000000001</v>
      </c>
      <c r="AP79" s="32">
        <v>0.56089999999999995</v>
      </c>
      <c r="AQ79" s="32">
        <v>0.93379999999999996</v>
      </c>
      <c r="AR79" s="32">
        <v>0.84570000000000001</v>
      </c>
      <c r="AS79" s="32">
        <v>1.0743</v>
      </c>
      <c r="AT79" s="32">
        <v>1.7578</v>
      </c>
      <c r="AU79" s="32">
        <v>1.5722</v>
      </c>
      <c r="AV79" s="32">
        <v>1.6214999999999999</v>
      </c>
      <c r="AW79" s="32">
        <v>1.234</v>
      </c>
      <c r="AX79" s="32">
        <v>0.8931</v>
      </c>
      <c r="AY79" s="32">
        <v>0.84889999999999999</v>
      </c>
      <c r="AZ79" s="32">
        <v>0.67630000000000001</v>
      </c>
      <c r="BA79" s="32">
        <v>0.44379999999999997</v>
      </c>
      <c r="BB79" s="32">
        <v>0.64070000000000005</v>
      </c>
      <c r="BC79" s="32">
        <v>1.2426999999999999</v>
      </c>
      <c r="BD79" s="32">
        <v>1.0099</v>
      </c>
      <c r="BE79" s="32">
        <v>1.0497000000000001</v>
      </c>
      <c r="BF79" s="32">
        <v>0.49299999999999999</v>
      </c>
      <c r="BG79" s="32">
        <v>0.34210000000000002</v>
      </c>
      <c r="BH79" s="32">
        <v>0.77700000000000002</v>
      </c>
      <c r="BI79" s="32">
        <v>0.75449999999999995</v>
      </c>
      <c r="BJ79" s="32">
        <v>0.114</v>
      </c>
      <c r="BK79" s="32">
        <v>1.1937</v>
      </c>
      <c r="BL79" s="32"/>
      <c r="BM79" s="32"/>
      <c r="BN79" s="32"/>
      <c r="BO79" s="32"/>
      <c r="BP79" s="32"/>
      <c r="BQ79" s="32"/>
      <c r="BR79" s="32"/>
      <c r="BS79" s="32"/>
      <c r="BT79" s="32"/>
      <c r="BU79" s="32"/>
      <c r="BV79" s="32"/>
      <c r="BW79" s="32"/>
      <c r="BX79" s="32"/>
      <c r="BY79" s="32"/>
      <c r="BZ79" s="32"/>
      <c r="CA79" s="32"/>
      <c r="CB79" s="32"/>
      <c r="CC79" s="32"/>
      <c r="CD79" s="32"/>
      <c r="CE79" s="32"/>
      <c r="CF79" s="32"/>
    </row>
    <row r="80" spans="2:84">
      <c r="B80" s="28">
        <f t="shared" si="6"/>
        <v>422</v>
      </c>
      <c r="C80" s="34">
        <v>42584</v>
      </c>
      <c r="D80" s="32">
        <v>0.55189999999999995</v>
      </c>
      <c r="E80" s="32">
        <v>0.76270000000000004</v>
      </c>
      <c r="F80" s="32">
        <v>1.1200000000000001</v>
      </c>
      <c r="G80" s="32">
        <v>1.4085000000000001</v>
      </c>
      <c r="H80" s="32">
        <v>-2.0999999999999999E-3</v>
      </c>
      <c r="I80" s="32">
        <v>0.76439999999999997</v>
      </c>
      <c r="J80" s="32">
        <v>1.0737000000000001</v>
      </c>
      <c r="K80" s="32">
        <v>0.82469999999999999</v>
      </c>
      <c r="L80" s="32">
        <v>-0.16109999999999999</v>
      </c>
      <c r="M80" s="32">
        <v>1.0839000000000001</v>
      </c>
      <c r="N80" s="32">
        <v>0.33119999999999999</v>
      </c>
      <c r="O80" s="32">
        <v>1.1729000000000001</v>
      </c>
      <c r="P80" s="32">
        <v>1.2278</v>
      </c>
      <c r="Q80" s="32">
        <v>1.3573999999999999</v>
      </c>
      <c r="R80" s="32">
        <v>-0.157</v>
      </c>
      <c r="S80" s="32">
        <v>0.65490000000000004</v>
      </c>
      <c r="T80" s="32">
        <v>7.4099999999999999E-2</v>
      </c>
      <c r="U80" s="32">
        <v>0.57999999999999996</v>
      </c>
      <c r="V80" s="32">
        <v>0.71609999999999996</v>
      </c>
      <c r="W80" s="32">
        <v>1.0854999999999999</v>
      </c>
      <c r="X80" s="32">
        <v>0.33510000000000001</v>
      </c>
      <c r="Y80" s="32">
        <v>1.0407</v>
      </c>
      <c r="Z80" s="32">
        <v>2.6499999999999999E-2</v>
      </c>
      <c r="AA80" s="32">
        <v>0.74619999999999997</v>
      </c>
      <c r="AB80" s="32">
        <v>1.2512000000000001</v>
      </c>
      <c r="AC80" s="32">
        <v>1.0617000000000001</v>
      </c>
      <c r="AD80" s="32">
        <v>1.3514999999999999</v>
      </c>
      <c r="AE80" s="32">
        <v>1.1627000000000001</v>
      </c>
      <c r="AF80" s="32">
        <v>1.3197000000000001</v>
      </c>
      <c r="AG80" s="32">
        <v>1.0928</v>
      </c>
      <c r="AH80" s="32">
        <v>1.4959</v>
      </c>
      <c r="AI80" s="32">
        <v>1.3795999999999999</v>
      </c>
      <c r="AJ80" s="32">
        <v>0.41170000000000001</v>
      </c>
      <c r="AK80" s="32">
        <v>0.92159999999999997</v>
      </c>
      <c r="AL80" s="32">
        <v>1.4557</v>
      </c>
      <c r="AM80" s="32">
        <v>0.9728</v>
      </c>
      <c r="AN80" s="32">
        <v>1.5506</v>
      </c>
      <c r="AO80" s="32">
        <v>0.97019999999999995</v>
      </c>
      <c r="AP80" s="32">
        <v>0.55110000000000003</v>
      </c>
      <c r="AQ80" s="32">
        <v>0.93279999999999996</v>
      </c>
      <c r="AR80" s="32">
        <v>0.755</v>
      </c>
      <c r="AS80" s="32">
        <v>1.0731999999999999</v>
      </c>
      <c r="AT80" s="32">
        <v>1.8755999999999999</v>
      </c>
      <c r="AU80" s="32">
        <v>1.5794999999999999</v>
      </c>
      <c r="AV80" s="32">
        <v>1.5569999999999999</v>
      </c>
      <c r="AW80" s="32">
        <v>1.2413000000000001</v>
      </c>
      <c r="AX80" s="32">
        <v>0.94069999999999998</v>
      </c>
      <c r="AY80" s="32">
        <v>0.8498</v>
      </c>
      <c r="AZ80" s="32">
        <v>0.67020000000000002</v>
      </c>
      <c r="BA80" s="32">
        <v>0.44419999999999998</v>
      </c>
      <c r="BB80" s="32">
        <v>0.66049999999999998</v>
      </c>
      <c r="BC80" s="32">
        <v>1.2576000000000001</v>
      </c>
      <c r="BD80" s="32">
        <v>0.96660000000000001</v>
      </c>
      <c r="BE80" s="32">
        <v>1.0483</v>
      </c>
      <c r="BF80" s="32">
        <v>0.55030000000000001</v>
      </c>
      <c r="BG80" s="32">
        <v>0.3392</v>
      </c>
      <c r="BH80" s="32">
        <v>0.78039999999999998</v>
      </c>
      <c r="BI80" s="32">
        <v>0.74209999999999998</v>
      </c>
      <c r="BJ80" s="32">
        <v>-7.1999999999999998E-3</v>
      </c>
      <c r="BK80" s="32">
        <v>1.2</v>
      </c>
      <c r="BL80" s="32"/>
      <c r="BM80" s="32"/>
      <c r="BN80" s="32"/>
      <c r="BO80" s="32"/>
      <c r="BP80" s="32"/>
      <c r="BQ80" s="32"/>
      <c r="BR80" s="32"/>
      <c r="BS80" s="32"/>
      <c r="BT80" s="32"/>
      <c r="BU80" s="32"/>
      <c r="BV80" s="32"/>
      <c r="BW80" s="32"/>
      <c r="BX80" s="32"/>
      <c r="BY80" s="32"/>
      <c r="BZ80" s="32"/>
      <c r="CA80" s="32"/>
      <c r="CB80" s="32"/>
      <c r="CC80" s="32"/>
      <c r="CD80" s="32"/>
      <c r="CE80" s="32"/>
      <c r="CF80" s="32"/>
    </row>
    <row r="81" spans="2:84">
      <c r="B81" s="28">
        <f t="shared" si="6"/>
        <v>421</v>
      </c>
      <c r="C81" s="34">
        <v>42583</v>
      </c>
      <c r="D81" s="32">
        <v>0.54010000000000002</v>
      </c>
      <c r="E81" s="32">
        <v>0.76200000000000001</v>
      </c>
      <c r="F81" s="32">
        <v>1.1757</v>
      </c>
      <c r="G81" s="32">
        <v>1.41</v>
      </c>
      <c r="H81" s="32">
        <v>-0.15179999999999999</v>
      </c>
      <c r="I81" s="32">
        <v>0.76190000000000002</v>
      </c>
      <c r="J81" s="32">
        <v>1.0959000000000001</v>
      </c>
      <c r="K81" s="32">
        <v>0.82509999999999994</v>
      </c>
      <c r="L81" s="32">
        <v>-0.24809999999999999</v>
      </c>
      <c r="M81" s="32">
        <v>1.0824</v>
      </c>
      <c r="N81" s="32">
        <v>0.31900000000000001</v>
      </c>
      <c r="O81" s="32">
        <v>1.1729000000000001</v>
      </c>
      <c r="P81" s="32">
        <v>1.2450000000000001</v>
      </c>
      <c r="Q81" s="32">
        <v>1.3582000000000001</v>
      </c>
      <c r="R81" s="32">
        <v>-0.12770000000000001</v>
      </c>
      <c r="S81" s="32">
        <v>0.65539999999999998</v>
      </c>
      <c r="T81" s="32">
        <v>7.51E-2</v>
      </c>
      <c r="U81" s="32">
        <v>0.58009999999999995</v>
      </c>
      <c r="V81" s="32">
        <v>0.78890000000000005</v>
      </c>
      <c r="W81" s="32">
        <v>1.087</v>
      </c>
      <c r="X81" s="32">
        <v>0.3463</v>
      </c>
      <c r="Y81" s="32">
        <v>1.0415000000000001</v>
      </c>
      <c r="Z81" s="32">
        <v>9.7999999999999997E-3</v>
      </c>
      <c r="AA81" s="32">
        <v>0.746</v>
      </c>
      <c r="AB81" s="32">
        <v>1.2196</v>
      </c>
      <c r="AC81" s="32">
        <v>1.0611999999999999</v>
      </c>
      <c r="AD81" s="32">
        <v>1.3451</v>
      </c>
      <c r="AE81" s="32">
        <v>1.1631</v>
      </c>
      <c r="AF81" s="32">
        <v>1.3337000000000001</v>
      </c>
      <c r="AG81" s="32">
        <v>1.0931</v>
      </c>
      <c r="AH81" s="32">
        <v>1.5748</v>
      </c>
      <c r="AI81" s="32">
        <v>1.3815999999999999</v>
      </c>
      <c r="AJ81" s="32">
        <v>0.44159999999999999</v>
      </c>
      <c r="AK81" s="32">
        <v>0.92230000000000001</v>
      </c>
      <c r="AL81" s="32">
        <v>1.4615</v>
      </c>
      <c r="AM81" s="32">
        <v>0.97289999999999999</v>
      </c>
      <c r="AN81" s="32">
        <v>1.5648</v>
      </c>
      <c r="AO81" s="32">
        <v>0.97040000000000004</v>
      </c>
      <c r="AP81" s="32">
        <v>0.56599999999999995</v>
      </c>
      <c r="AQ81" s="32">
        <v>0.93300000000000005</v>
      </c>
      <c r="AR81" s="32">
        <v>0.75960000000000005</v>
      </c>
      <c r="AS81" s="32">
        <v>1.0733999999999999</v>
      </c>
      <c r="AT81" s="32">
        <v>1.9017999999999999</v>
      </c>
      <c r="AU81" s="32">
        <v>1.5798000000000001</v>
      </c>
      <c r="AV81" s="32">
        <v>1.5457000000000001</v>
      </c>
      <c r="AW81" s="32">
        <v>1.2410000000000001</v>
      </c>
      <c r="AX81" s="32">
        <v>0.92059999999999997</v>
      </c>
      <c r="AY81" s="32">
        <v>0.84940000000000004</v>
      </c>
      <c r="AZ81" s="32">
        <v>0.67110000000000003</v>
      </c>
      <c r="BA81" s="32">
        <v>0.44419999999999998</v>
      </c>
      <c r="BB81" s="32">
        <v>0.7228</v>
      </c>
      <c r="BC81" s="32">
        <v>1.2587999999999999</v>
      </c>
      <c r="BD81" s="32">
        <v>0.95530000000000004</v>
      </c>
      <c r="BE81" s="32">
        <v>1.0482</v>
      </c>
      <c r="BF81" s="32">
        <v>0.49809999999999999</v>
      </c>
      <c r="BG81" s="32">
        <v>0.33789999999999998</v>
      </c>
      <c r="BH81" s="32">
        <v>0.74690000000000001</v>
      </c>
      <c r="BI81" s="32">
        <v>0.74129999999999996</v>
      </c>
      <c r="BJ81" s="32">
        <v>4.1000000000000003E-3</v>
      </c>
      <c r="BK81" s="32">
        <v>1.2005999999999999</v>
      </c>
      <c r="BL81" s="32"/>
      <c r="BM81" s="32"/>
      <c r="BN81" s="32"/>
      <c r="BO81" s="32"/>
      <c r="BP81" s="32"/>
      <c r="BQ81" s="32"/>
      <c r="BR81" s="32"/>
      <c r="BS81" s="32"/>
      <c r="BT81" s="32"/>
      <c r="BU81" s="32"/>
      <c r="BV81" s="32"/>
      <c r="BW81" s="32"/>
      <c r="BX81" s="32"/>
      <c r="BY81" s="32"/>
      <c r="BZ81" s="32"/>
      <c r="CA81" s="32"/>
      <c r="CB81" s="32"/>
      <c r="CC81" s="32"/>
      <c r="CD81" s="32"/>
      <c r="CE81" s="32"/>
      <c r="CF81" s="32"/>
    </row>
    <row r="82" spans="2:84">
      <c r="B82" s="28">
        <f t="shared" si="6"/>
        <v>420</v>
      </c>
      <c r="C82" s="34">
        <v>42580</v>
      </c>
      <c r="D82" s="32">
        <v>1.6494</v>
      </c>
      <c r="E82" s="32">
        <v>0.76590000000000003</v>
      </c>
      <c r="F82" s="32">
        <v>0.75180000000000002</v>
      </c>
      <c r="G82" s="32">
        <v>1.3934</v>
      </c>
      <c r="H82" s="32">
        <v>-8.9499999999999996E-2</v>
      </c>
      <c r="I82" s="32">
        <v>0.77359999999999995</v>
      </c>
      <c r="J82" s="32">
        <v>1.1788000000000001</v>
      </c>
      <c r="K82" s="32">
        <v>0.82689999999999997</v>
      </c>
      <c r="L82" s="32">
        <v>0.1234</v>
      </c>
      <c r="M82" s="32">
        <v>1.1089</v>
      </c>
      <c r="N82" s="32">
        <v>0.2641</v>
      </c>
      <c r="O82" s="32">
        <v>1.1893</v>
      </c>
      <c r="P82" s="32">
        <v>1.6929000000000001</v>
      </c>
      <c r="Q82" s="32">
        <v>1.3526</v>
      </c>
      <c r="R82" s="32">
        <v>6.3200000000000006E-2</v>
      </c>
      <c r="S82" s="32">
        <v>0.66800000000000004</v>
      </c>
      <c r="T82" s="32">
        <v>0.112</v>
      </c>
      <c r="U82" s="32">
        <v>0.57820000000000005</v>
      </c>
      <c r="V82" s="32">
        <v>0.7913</v>
      </c>
      <c r="W82" s="32">
        <v>1.0907</v>
      </c>
      <c r="X82" s="32">
        <v>0.109</v>
      </c>
      <c r="Y82" s="32">
        <v>1.0361</v>
      </c>
      <c r="Z82" s="32">
        <v>0.1172</v>
      </c>
      <c r="AA82" s="32">
        <v>0.73860000000000003</v>
      </c>
      <c r="AB82" s="32">
        <v>1.1143000000000001</v>
      </c>
      <c r="AC82" s="32">
        <v>1.0602</v>
      </c>
      <c r="AD82" s="32">
        <v>2.3965999999999998</v>
      </c>
      <c r="AE82" s="32">
        <v>1.1678999999999999</v>
      </c>
      <c r="AF82" s="32">
        <v>1.3845000000000001</v>
      </c>
      <c r="AG82" s="32">
        <v>1.0874999999999999</v>
      </c>
      <c r="AH82" s="32">
        <v>1.5911</v>
      </c>
      <c r="AI82" s="32">
        <v>1.3772</v>
      </c>
      <c r="AJ82" s="32">
        <v>0.4128</v>
      </c>
      <c r="AK82" s="32">
        <v>0.91810000000000003</v>
      </c>
      <c r="AL82" s="32">
        <v>1.4449000000000001</v>
      </c>
      <c r="AM82" s="32">
        <v>0.97250000000000003</v>
      </c>
      <c r="AN82" s="32">
        <v>1.8199000000000001</v>
      </c>
      <c r="AO82" s="32">
        <v>0.97150000000000003</v>
      </c>
      <c r="AP82" s="32">
        <v>0.62660000000000005</v>
      </c>
      <c r="AQ82" s="32">
        <v>0.94279999999999997</v>
      </c>
      <c r="AR82" s="32">
        <v>0.65359999999999996</v>
      </c>
      <c r="AS82" s="32">
        <v>1.0742</v>
      </c>
      <c r="AT82" s="32">
        <v>1.7585</v>
      </c>
      <c r="AU82" s="32">
        <v>1.5741000000000001</v>
      </c>
      <c r="AV82" s="32">
        <v>1.5689</v>
      </c>
      <c r="AW82" s="32">
        <v>1.2397</v>
      </c>
      <c r="AX82" s="32">
        <v>0.71050000000000002</v>
      </c>
      <c r="AY82" s="32">
        <v>0.85899999999999999</v>
      </c>
      <c r="AZ82" s="32">
        <v>0.72230000000000005</v>
      </c>
      <c r="BA82" s="32">
        <v>0.443</v>
      </c>
      <c r="BB82" s="32">
        <v>0.89600000000000002</v>
      </c>
      <c r="BC82" s="32">
        <v>1.2787999999999999</v>
      </c>
      <c r="BD82" s="32">
        <v>0.85780000000000001</v>
      </c>
      <c r="BE82" s="32">
        <v>1.0417000000000001</v>
      </c>
      <c r="BF82" s="32">
        <v>0.62129999999999996</v>
      </c>
      <c r="BG82" s="32">
        <v>0.34100000000000003</v>
      </c>
      <c r="BH82" s="32">
        <v>0.90790000000000004</v>
      </c>
      <c r="BI82" s="32">
        <v>0.76480000000000004</v>
      </c>
      <c r="BJ82" s="32">
        <v>-0.37990000000000002</v>
      </c>
      <c r="BK82" s="32">
        <v>1.1952</v>
      </c>
      <c r="BL82" s="32"/>
      <c r="BM82" s="32"/>
      <c r="BN82" s="32"/>
      <c r="BO82" s="32"/>
      <c r="BP82" s="32"/>
      <c r="BQ82" s="32"/>
      <c r="BR82" s="32"/>
      <c r="BS82" s="32"/>
      <c r="BT82" s="32"/>
      <c r="BU82" s="32"/>
      <c r="BV82" s="32"/>
      <c r="BW82" s="32"/>
      <c r="BX82" s="32"/>
      <c r="BY82" s="32"/>
      <c r="BZ82" s="32"/>
      <c r="CA82" s="32"/>
      <c r="CB82" s="32"/>
      <c r="CC82" s="32"/>
      <c r="CD82" s="32"/>
      <c r="CE82" s="32"/>
      <c r="CF82" s="32"/>
    </row>
    <row r="83" spans="2:84">
      <c r="B83" s="28">
        <f t="shared" si="6"/>
        <v>419</v>
      </c>
      <c r="C83" s="34">
        <v>42579</v>
      </c>
      <c r="D83" s="32">
        <v>1.6554</v>
      </c>
      <c r="E83" s="32">
        <v>0.75649999999999995</v>
      </c>
      <c r="F83" s="32">
        <v>0.68769999999999998</v>
      </c>
      <c r="G83" s="32">
        <v>1.3953</v>
      </c>
      <c r="H83" s="32">
        <v>-0.51939999999999997</v>
      </c>
      <c r="I83" s="32">
        <v>0.77910000000000001</v>
      </c>
      <c r="J83" s="32">
        <v>1.1835</v>
      </c>
      <c r="K83" s="32">
        <v>0.82909999999999995</v>
      </c>
      <c r="L83" s="32">
        <v>0.3458</v>
      </c>
      <c r="M83" s="32">
        <v>1.1203000000000001</v>
      </c>
      <c r="N83" s="32">
        <v>0.44290000000000002</v>
      </c>
      <c r="O83" s="32">
        <v>1.1993</v>
      </c>
      <c r="P83" s="32">
        <v>2.0649999999999999</v>
      </c>
      <c r="Q83" s="32">
        <v>1.3660000000000001</v>
      </c>
      <c r="R83" s="32">
        <v>6.0600000000000001E-2</v>
      </c>
      <c r="S83" s="32">
        <v>0.66510000000000002</v>
      </c>
      <c r="T83" s="32">
        <v>0.12970000000000001</v>
      </c>
      <c r="U83" s="32">
        <v>0.5796</v>
      </c>
      <c r="V83" s="32">
        <v>0.84399999999999997</v>
      </c>
      <c r="W83" s="32">
        <v>1.0907</v>
      </c>
      <c r="X83" s="32">
        <v>0.23380000000000001</v>
      </c>
      <c r="Y83" s="32">
        <v>1.0368999999999999</v>
      </c>
      <c r="Z83" s="32">
        <v>6.3899999999999998E-2</v>
      </c>
      <c r="AA83" s="32">
        <v>0.73819999999999997</v>
      </c>
      <c r="AB83" s="32">
        <v>0.93089999999999995</v>
      </c>
      <c r="AC83" s="32">
        <v>1.0617000000000001</v>
      </c>
      <c r="AD83" s="32">
        <v>1.9951000000000001</v>
      </c>
      <c r="AE83" s="32">
        <v>1.1726000000000001</v>
      </c>
      <c r="AF83" s="32">
        <v>1.4978</v>
      </c>
      <c r="AG83" s="32">
        <v>1.0866</v>
      </c>
      <c r="AH83" s="32">
        <v>1.367</v>
      </c>
      <c r="AI83" s="32">
        <v>1.3765000000000001</v>
      </c>
      <c r="AJ83" s="32">
        <v>0.48899999999999999</v>
      </c>
      <c r="AK83" s="32">
        <v>0.9234</v>
      </c>
      <c r="AL83" s="32">
        <v>1.4391</v>
      </c>
      <c r="AM83" s="32">
        <v>0.97099999999999997</v>
      </c>
      <c r="AN83" s="32">
        <v>2.0308999999999999</v>
      </c>
      <c r="AO83" s="32">
        <v>0.9728</v>
      </c>
      <c r="AP83" s="32">
        <v>0.86839999999999995</v>
      </c>
      <c r="AQ83" s="32">
        <v>0.94740000000000002</v>
      </c>
      <c r="AR83" s="32">
        <v>0.85760000000000003</v>
      </c>
      <c r="AS83" s="32">
        <v>1.0855999999999999</v>
      </c>
      <c r="AT83" s="32">
        <v>2.0021</v>
      </c>
      <c r="AU83" s="32">
        <v>1.5788</v>
      </c>
      <c r="AV83" s="32">
        <v>1.4497</v>
      </c>
      <c r="AW83" s="32">
        <v>1.2339</v>
      </c>
      <c r="AX83" s="32">
        <v>0.50429999999999997</v>
      </c>
      <c r="AY83" s="32">
        <v>0.85819999999999996</v>
      </c>
      <c r="AZ83" s="32">
        <v>0.59730000000000005</v>
      </c>
      <c r="BA83" s="32">
        <v>0.44259999999999999</v>
      </c>
      <c r="BB83" s="32">
        <v>0.92479999999999996</v>
      </c>
      <c r="BC83" s="32">
        <v>1.2779</v>
      </c>
      <c r="BD83" s="32">
        <v>0.72840000000000005</v>
      </c>
      <c r="BE83" s="32">
        <v>1.0390999999999999</v>
      </c>
      <c r="BF83" s="32">
        <v>0.66080000000000005</v>
      </c>
      <c r="BG83" s="32">
        <v>0.34079999999999999</v>
      </c>
      <c r="BH83" s="32">
        <v>0.7641</v>
      </c>
      <c r="BI83" s="32">
        <v>0.76359999999999995</v>
      </c>
      <c r="BJ83" s="32">
        <v>-0.36709999999999998</v>
      </c>
      <c r="BK83" s="32">
        <v>1.2014</v>
      </c>
      <c r="BL83" s="32"/>
      <c r="BM83" s="32"/>
      <c r="BN83" s="32"/>
      <c r="BO83" s="32"/>
      <c r="BP83" s="32"/>
      <c r="BQ83" s="32"/>
      <c r="BR83" s="32"/>
      <c r="BS83" s="32"/>
      <c r="BT83" s="32"/>
      <c r="BU83" s="32"/>
      <c r="BV83" s="32"/>
      <c r="BW83" s="32"/>
      <c r="BX83" s="32"/>
      <c r="BY83" s="32"/>
      <c r="BZ83" s="32"/>
      <c r="CA83" s="32"/>
      <c r="CB83" s="32"/>
      <c r="CC83" s="32"/>
      <c r="CD83" s="32"/>
      <c r="CE83" s="32"/>
      <c r="CF83" s="32"/>
    </row>
    <row r="84" spans="2:84">
      <c r="B84" s="28">
        <f t="shared" si="6"/>
        <v>418</v>
      </c>
      <c r="C84" s="34">
        <v>42578</v>
      </c>
      <c r="D84" s="32">
        <v>1.6414</v>
      </c>
      <c r="E84" s="32">
        <v>0.75800000000000001</v>
      </c>
      <c r="F84" s="32">
        <v>0.6633</v>
      </c>
      <c r="G84" s="32">
        <v>1.399</v>
      </c>
      <c r="H84" s="32">
        <v>-0.54300000000000004</v>
      </c>
      <c r="I84" s="32">
        <v>0.78090000000000004</v>
      </c>
      <c r="J84" s="32">
        <v>1.1462000000000001</v>
      </c>
      <c r="K84" s="32">
        <v>0.83040000000000003</v>
      </c>
      <c r="L84" s="32">
        <v>0.30180000000000001</v>
      </c>
      <c r="M84" s="32">
        <v>1.1209</v>
      </c>
      <c r="N84" s="32">
        <v>0.42470000000000002</v>
      </c>
      <c r="O84" s="32">
        <v>1.2039</v>
      </c>
      <c r="P84" s="32">
        <v>2.0714000000000001</v>
      </c>
      <c r="Q84" s="32">
        <v>1.3695999999999999</v>
      </c>
      <c r="R84" s="32">
        <v>6.3E-2</v>
      </c>
      <c r="S84" s="32">
        <v>0.66390000000000005</v>
      </c>
      <c r="T84" s="32">
        <v>0.1298</v>
      </c>
      <c r="U84" s="32">
        <v>0.58140000000000003</v>
      </c>
      <c r="V84" s="32">
        <v>0.82289999999999996</v>
      </c>
      <c r="W84" s="32">
        <v>1.0894999999999999</v>
      </c>
      <c r="X84" s="32">
        <v>0.39400000000000002</v>
      </c>
      <c r="Y84" s="32">
        <v>1.0335000000000001</v>
      </c>
      <c r="Z84" s="32">
        <v>5.2200000000000003E-2</v>
      </c>
      <c r="AA84" s="32">
        <v>0.73719999999999997</v>
      </c>
      <c r="AB84" s="32">
        <v>1.3923000000000001</v>
      </c>
      <c r="AC84" s="32">
        <v>1.0710999999999999</v>
      </c>
      <c r="AD84" s="32">
        <v>2.2244000000000002</v>
      </c>
      <c r="AE84" s="32">
        <v>1.1822999999999999</v>
      </c>
      <c r="AF84" s="32">
        <v>1.5603</v>
      </c>
      <c r="AG84" s="32">
        <v>1.0928</v>
      </c>
      <c r="AH84" s="32">
        <v>1.2536</v>
      </c>
      <c r="AI84" s="32">
        <v>1.3664000000000001</v>
      </c>
      <c r="AJ84" s="32">
        <v>0.46039999999999998</v>
      </c>
      <c r="AK84" s="32">
        <v>0.92589999999999995</v>
      </c>
      <c r="AL84" s="32">
        <v>1.4823</v>
      </c>
      <c r="AM84" s="32">
        <v>0.97030000000000005</v>
      </c>
      <c r="AN84" s="32">
        <v>2.0206</v>
      </c>
      <c r="AO84" s="32">
        <v>0.9748</v>
      </c>
      <c r="AP84" s="32">
        <v>0.82779999999999998</v>
      </c>
      <c r="AQ84" s="32">
        <v>0.95209999999999995</v>
      </c>
      <c r="AR84" s="32">
        <v>0.91610000000000003</v>
      </c>
      <c r="AS84" s="32">
        <v>1.0883</v>
      </c>
      <c r="AT84" s="32">
        <v>1.9537</v>
      </c>
      <c r="AU84" s="32">
        <v>1.5827</v>
      </c>
      <c r="AV84" s="32">
        <v>1.4612000000000001</v>
      </c>
      <c r="AW84" s="32">
        <v>1.2332000000000001</v>
      </c>
      <c r="AX84" s="32">
        <v>0.53320000000000001</v>
      </c>
      <c r="AY84" s="32">
        <v>0.85599999999999998</v>
      </c>
      <c r="AZ84" s="32">
        <v>0.53869999999999996</v>
      </c>
      <c r="BA84" s="32">
        <v>0.44429999999999997</v>
      </c>
      <c r="BB84" s="32">
        <v>0.91039999999999999</v>
      </c>
      <c r="BC84" s="32">
        <v>1.2797000000000001</v>
      </c>
      <c r="BD84" s="32">
        <v>0.72529999999999994</v>
      </c>
      <c r="BE84" s="32">
        <v>1.0387</v>
      </c>
      <c r="BF84" s="32">
        <v>0.64790000000000003</v>
      </c>
      <c r="BG84" s="32">
        <v>0.34050000000000002</v>
      </c>
      <c r="BH84" s="32">
        <v>0.65739999999999998</v>
      </c>
      <c r="BI84" s="32">
        <v>0.76859999999999995</v>
      </c>
      <c r="BJ84" s="32">
        <v>-0.30380000000000001</v>
      </c>
      <c r="BK84" s="32">
        <v>1.2052</v>
      </c>
      <c r="BL84" s="32"/>
      <c r="BM84" s="32"/>
      <c r="BN84" s="32"/>
      <c r="BO84" s="32"/>
      <c r="BP84" s="32"/>
      <c r="BQ84" s="32"/>
      <c r="BR84" s="32"/>
      <c r="BS84" s="32"/>
      <c r="BT84" s="32"/>
      <c r="BU84" s="32"/>
      <c r="BV84" s="32"/>
      <c r="BW84" s="32"/>
      <c r="BX84" s="32"/>
      <c r="BY84" s="32"/>
      <c r="BZ84" s="32"/>
      <c r="CA84" s="32"/>
      <c r="CB84" s="32"/>
      <c r="CC84" s="32"/>
      <c r="CD84" s="32"/>
      <c r="CE84" s="32"/>
      <c r="CF84" s="32"/>
    </row>
    <row r="85" spans="2:84">
      <c r="B85" s="28">
        <f t="shared" si="6"/>
        <v>417</v>
      </c>
      <c r="C85" s="34">
        <v>42577</v>
      </c>
      <c r="D85" s="32">
        <v>1.5778000000000001</v>
      </c>
      <c r="E85" s="32">
        <v>0.80869999999999997</v>
      </c>
      <c r="F85" s="32">
        <v>0.61799999999999999</v>
      </c>
      <c r="G85" s="32">
        <v>1.4269000000000001</v>
      </c>
      <c r="H85" s="32">
        <v>-0.42870000000000003</v>
      </c>
      <c r="I85" s="32">
        <v>0.79890000000000005</v>
      </c>
      <c r="J85" s="32">
        <v>1.1975</v>
      </c>
      <c r="K85" s="32">
        <v>0.83250000000000002</v>
      </c>
      <c r="L85" s="32">
        <v>0.26190000000000002</v>
      </c>
      <c r="M85" s="32">
        <v>1.1778999999999999</v>
      </c>
      <c r="N85" s="32">
        <v>0.34449999999999997</v>
      </c>
      <c r="O85" s="32">
        <v>1.2108000000000001</v>
      </c>
      <c r="P85" s="32">
        <v>1.9883999999999999</v>
      </c>
      <c r="Q85" s="32">
        <v>1.3824000000000001</v>
      </c>
      <c r="R85" s="32">
        <v>-8.6E-3</v>
      </c>
      <c r="S85" s="32">
        <v>0.69069999999999998</v>
      </c>
      <c r="T85" s="32">
        <v>0.13780000000000001</v>
      </c>
      <c r="U85" s="32">
        <v>0.58179999999999998</v>
      </c>
      <c r="V85" s="32">
        <v>0.71350000000000002</v>
      </c>
      <c r="W85" s="32">
        <v>1.1235999999999999</v>
      </c>
      <c r="X85" s="32">
        <v>0.55420000000000003</v>
      </c>
      <c r="Y85" s="32">
        <v>1.0364</v>
      </c>
      <c r="Z85" s="32">
        <v>8.1100000000000005E-2</v>
      </c>
      <c r="AA85" s="32">
        <v>0.73740000000000006</v>
      </c>
      <c r="AB85" s="32">
        <v>1.5784</v>
      </c>
      <c r="AC85" s="32">
        <v>1.0766</v>
      </c>
      <c r="AD85" s="32">
        <v>2.3283999999999998</v>
      </c>
      <c r="AE85" s="32">
        <v>1.2313000000000001</v>
      </c>
      <c r="AF85" s="32">
        <v>1.508</v>
      </c>
      <c r="AG85" s="32">
        <v>1.0698000000000001</v>
      </c>
      <c r="AH85" s="32">
        <v>1.7172000000000001</v>
      </c>
      <c r="AI85" s="32">
        <v>1.4140999999999999</v>
      </c>
      <c r="AJ85" s="32">
        <v>0.40460000000000002</v>
      </c>
      <c r="AK85" s="32">
        <v>0.95309999999999995</v>
      </c>
      <c r="AL85" s="32">
        <v>1.4913000000000001</v>
      </c>
      <c r="AM85" s="32">
        <v>0.92469999999999997</v>
      </c>
      <c r="AN85" s="32">
        <v>2.0024999999999999</v>
      </c>
      <c r="AO85" s="32">
        <v>0.97650000000000003</v>
      </c>
      <c r="AP85" s="32">
        <v>0.80679999999999996</v>
      </c>
      <c r="AQ85" s="32">
        <v>1.0270999999999999</v>
      </c>
      <c r="AR85" s="32">
        <v>0.93510000000000004</v>
      </c>
      <c r="AS85" s="32">
        <v>1.1569</v>
      </c>
      <c r="AT85" s="32">
        <v>1.9882</v>
      </c>
      <c r="AU85" s="32">
        <v>1.5844</v>
      </c>
      <c r="AV85" s="32">
        <v>1.3617999999999999</v>
      </c>
      <c r="AW85" s="32">
        <v>1.226</v>
      </c>
      <c r="AX85" s="32">
        <v>0.7198</v>
      </c>
      <c r="AY85" s="32">
        <v>0.84460000000000002</v>
      </c>
      <c r="AZ85" s="32">
        <v>0.50290000000000001</v>
      </c>
      <c r="BA85" s="32">
        <v>0.43269999999999997</v>
      </c>
      <c r="BB85" s="32">
        <v>0.84319999999999995</v>
      </c>
      <c r="BC85" s="32">
        <v>1.3441000000000001</v>
      </c>
      <c r="BD85" s="32">
        <v>0.68159999999999998</v>
      </c>
      <c r="BE85" s="32">
        <v>1.0183</v>
      </c>
      <c r="BF85" s="32">
        <v>0.61</v>
      </c>
      <c r="BG85" s="32">
        <v>0.33850000000000002</v>
      </c>
      <c r="BH85" s="32">
        <v>0.55889999999999995</v>
      </c>
      <c r="BI85" s="32">
        <v>0.81189999999999996</v>
      </c>
      <c r="BJ85" s="32">
        <v>-0.5857</v>
      </c>
      <c r="BK85" s="32">
        <v>1.2745</v>
      </c>
      <c r="BL85" s="32"/>
      <c r="BM85" s="32"/>
      <c r="BN85" s="32"/>
      <c r="BO85" s="32"/>
      <c r="BP85" s="32"/>
      <c r="BQ85" s="32"/>
      <c r="BR85" s="32"/>
      <c r="BS85" s="32"/>
      <c r="BT85" s="32"/>
      <c r="BU85" s="32"/>
      <c r="BV85" s="32"/>
      <c r="BW85" s="32"/>
      <c r="BX85" s="32"/>
      <c r="BY85" s="32"/>
      <c r="BZ85" s="32"/>
      <c r="CA85" s="32"/>
      <c r="CB85" s="32"/>
      <c r="CC85" s="32"/>
      <c r="CD85" s="32"/>
      <c r="CE85" s="32"/>
      <c r="CF85" s="32"/>
    </row>
    <row r="86" spans="2:84">
      <c r="B86" s="28">
        <f t="shared" si="6"/>
        <v>416</v>
      </c>
      <c r="C86" s="34">
        <v>42576</v>
      </c>
      <c r="D86" s="32">
        <v>1.57</v>
      </c>
      <c r="E86" s="32">
        <v>0.80720000000000003</v>
      </c>
      <c r="F86" s="32">
        <v>0.60209999999999997</v>
      </c>
      <c r="G86" s="32">
        <v>1.4238</v>
      </c>
      <c r="H86" s="32">
        <v>-0.45600000000000002</v>
      </c>
      <c r="I86" s="32">
        <v>0.79290000000000005</v>
      </c>
      <c r="J86" s="32">
        <v>1.1869000000000001</v>
      </c>
      <c r="K86" s="32">
        <v>0.8306</v>
      </c>
      <c r="L86" s="32">
        <v>0.26579999999999998</v>
      </c>
      <c r="M86" s="32">
        <v>1.1782999999999999</v>
      </c>
      <c r="N86" s="32">
        <v>0.34260000000000002</v>
      </c>
      <c r="O86" s="32">
        <v>1.2104999999999999</v>
      </c>
      <c r="P86" s="32">
        <v>1.9918</v>
      </c>
      <c r="Q86" s="32">
        <v>1.3815</v>
      </c>
      <c r="R86" s="32">
        <v>-8.0999999999999996E-3</v>
      </c>
      <c r="S86" s="32">
        <v>0.69089999999999996</v>
      </c>
      <c r="T86" s="32">
        <v>0.13919999999999999</v>
      </c>
      <c r="U86" s="32">
        <v>0.58230000000000004</v>
      </c>
      <c r="V86" s="32">
        <v>0.71760000000000002</v>
      </c>
      <c r="W86" s="32">
        <v>1.1243000000000001</v>
      </c>
      <c r="X86" s="32">
        <v>0.57350000000000001</v>
      </c>
      <c r="Y86" s="32">
        <v>1.0381</v>
      </c>
      <c r="Z86" s="32">
        <v>8.9399999999999993E-2</v>
      </c>
      <c r="AA86" s="32">
        <v>0.73899999999999999</v>
      </c>
      <c r="AB86" s="32">
        <v>1.5876999999999999</v>
      </c>
      <c r="AC86" s="32">
        <v>1.077</v>
      </c>
      <c r="AD86" s="32">
        <v>2.2370999999999999</v>
      </c>
      <c r="AE86" s="32">
        <v>1.2296</v>
      </c>
      <c r="AF86" s="32">
        <v>1.5294000000000001</v>
      </c>
      <c r="AG86" s="32">
        <v>1.0701000000000001</v>
      </c>
      <c r="AH86" s="32">
        <v>1.7336</v>
      </c>
      <c r="AI86" s="32">
        <v>1.4155</v>
      </c>
      <c r="AJ86" s="32">
        <v>0.39219999999999999</v>
      </c>
      <c r="AK86" s="32">
        <v>0.95079999999999998</v>
      </c>
      <c r="AL86" s="32">
        <v>1.4979</v>
      </c>
      <c r="AM86" s="32">
        <v>0.92549999999999999</v>
      </c>
      <c r="AN86" s="32">
        <v>2.0099</v>
      </c>
      <c r="AO86" s="32">
        <v>0.97760000000000002</v>
      </c>
      <c r="AP86" s="32">
        <v>0.80610000000000004</v>
      </c>
      <c r="AQ86" s="32">
        <v>1.0274000000000001</v>
      </c>
      <c r="AR86" s="32">
        <v>0.93369999999999997</v>
      </c>
      <c r="AS86" s="32">
        <v>1.1567000000000001</v>
      </c>
      <c r="AT86" s="32">
        <v>2.0017999999999998</v>
      </c>
      <c r="AU86" s="32">
        <v>1.5875999999999999</v>
      </c>
      <c r="AV86" s="32">
        <v>1.3604000000000001</v>
      </c>
      <c r="AW86" s="32">
        <v>1.2256</v>
      </c>
      <c r="AX86" s="32">
        <v>0.72330000000000005</v>
      </c>
      <c r="AY86" s="32">
        <v>0.84560000000000002</v>
      </c>
      <c r="AZ86" s="32">
        <v>0.4541</v>
      </c>
      <c r="BA86" s="32">
        <v>0.43169999999999997</v>
      </c>
      <c r="BB86" s="32">
        <v>0.84709999999999996</v>
      </c>
      <c r="BC86" s="32">
        <v>1.3452</v>
      </c>
      <c r="BD86" s="32">
        <v>0.68289999999999995</v>
      </c>
      <c r="BE86" s="32">
        <v>1.0185</v>
      </c>
      <c r="BF86" s="32">
        <v>0.61109999999999998</v>
      </c>
      <c r="BG86" s="32">
        <v>0.33879999999999999</v>
      </c>
      <c r="BH86" s="32">
        <v>0.56469999999999998</v>
      </c>
      <c r="BI86" s="32">
        <v>0.81299999999999994</v>
      </c>
      <c r="BJ86" s="32">
        <v>-0.58509999999999995</v>
      </c>
      <c r="BK86" s="32">
        <v>1.2741</v>
      </c>
      <c r="BL86" s="32"/>
      <c r="BM86" s="32"/>
      <c r="BN86" s="32"/>
      <c r="BO86" s="32"/>
      <c r="BP86" s="32"/>
      <c r="BQ86" s="32"/>
      <c r="BR86" s="32"/>
      <c r="BS86" s="32"/>
      <c r="BT86" s="32"/>
      <c r="BU86" s="32"/>
      <c r="BV86" s="32"/>
      <c r="BW86" s="32"/>
      <c r="BX86" s="32"/>
      <c r="BY86" s="32"/>
      <c r="BZ86" s="32"/>
      <c r="CA86" s="32"/>
      <c r="CB86" s="32"/>
      <c r="CC86" s="32"/>
      <c r="CD86" s="32"/>
      <c r="CE86" s="32"/>
      <c r="CF86" s="32"/>
    </row>
    <row r="87" spans="2:84">
      <c r="B87" s="28">
        <f t="shared" si="6"/>
        <v>415</v>
      </c>
      <c r="C87" s="34">
        <v>42573</v>
      </c>
      <c r="D87" s="32">
        <v>1.3424</v>
      </c>
      <c r="E87" s="32">
        <v>0.80549999999999999</v>
      </c>
      <c r="F87" s="32">
        <v>1.0730999999999999</v>
      </c>
      <c r="G87" s="32">
        <v>1.4189000000000001</v>
      </c>
      <c r="H87" s="32">
        <v>0.61439999999999995</v>
      </c>
      <c r="I87" s="32">
        <v>0.80220000000000002</v>
      </c>
      <c r="J87" s="32">
        <v>1.0306999999999999</v>
      </c>
      <c r="K87" s="32">
        <v>0.81540000000000001</v>
      </c>
      <c r="L87" s="32">
        <v>0.64329999999999998</v>
      </c>
      <c r="M87" s="32">
        <v>1.1729000000000001</v>
      </c>
      <c r="N87" s="32">
        <v>0.74209999999999998</v>
      </c>
      <c r="O87" s="32">
        <v>1.1969000000000001</v>
      </c>
      <c r="P87" s="32">
        <v>1.5019</v>
      </c>
      <c r="Q87" s="32">
        <v>1.3746</v>
      </c>
      <c r="R87" s="32">
        <v>0.36130000000000001</v>
      </c>
      <c r="S87" s="32">
        <v>0.68089999999999995</v>
      </c>
      <c r="T87" s="32">
        <v>0.20030000000000001</v>
      </c>
      <c r="U87" s="32">
        <v>0.57820000000000005</v>
      </c>
      <c r="V87" s="32">
        <v>1.1388</v>
      </c>
      <c r="W87" s="32">
        <v>1.1113</v>
      </c>
      <c r="X87" s="32">
        <v>0.87290000000000001</v>
      </c>
      <c r="Y87" s="32">
        <v>1.0456000000000001</v>
      </c>
      <c r="Z87" s="32">
        <v>0.13120000000000001</v>
      </c>
      <c r="AA87" s="32">
        <v>0.73499999999999999</v>
      </c>
      <c r="AB87" s="32">
        <v>1.3705000000000001</v>
      </c>
      <c r="AC87" s="32">
        <v>1.0713999999999999</v>
      </c>
      <c r="AD87" s="32">
        <v>1.2524999999999999</v>
      </c>
      <c r="AE87" s="32">
        <v>1.2485999999999999</v>
      </c>
      <c r="AF87" s="32">
        <v>1.3448</v>
      </c>
      <c r="AG87" s="32">
        <v>1.0383</v>
      </c>
      <c r="AH87" s="32">
        <v>1.6823999999999999</v>
      </c>
      <c r="AI87" s="32">
        <v>1.4527000000000001</v>
      </c>
      <c r="AJ87" s="32">
        <v>0.93200000000000005</v>
      </c>
      <c r="AK87" s="32">
        <v>0.96199999999999997</v>
      </c>
      <c r="AL87" s="32">
        <v>1.4055</v>
      </c>
      <c r="AM87" s="32">
        <v>0.90669999999999995</v>
      </c>
      <c r="AN87" s="32">
        <v>1.4481999999999999</v>
      </c>
      <c r="AO87" s="32">
        <v>0.97819999999999996</v>
      </c>
      <c r="AP87" s="32">
        <v>1.3424</v>
      </c>
      <c r="AQ87" s="32">
        <v>1.0295000000000001</v>
      </c>
      <c r="AR87" s="32">
        <v>1.0507</v>
      </c>
      <c r="AS87" s="32">
        <v>1.1738999999999999</v>
      </c>
      <c r="AT87" s="32">
        <v>1.6617</v>
      </c>
      <c r="AU87" s="32">
        <v>1.5848</v>
      </c>
      <c r="AV87" s="32">
        <v>1.413</v>
      </c>
      <c r="AW87" s="32">
        <v>1.2278</v>
      </c>
      <c r="AX87" s="32">
        <v>0.69810000000000005</v>
      </c>
      <c r="AY87" s="32">
        <v>0.84060000000000001</v>
      </c>
      <c r="AZ87" s="32">
        <v>-5.9700000000000003E-2</v>
      </c>
      <c r="BA87" s="32">
        <v>0.42149999999999999</v>
      </c>
      <c r="BB87" s="32">
        <v>1.0051000000000001</v>
      </c>
      <c r="BC87" s="32">
        <v>1.3528</v>
      </c>
      <c r="BD87" s="32">
        <v>0.65469999999999995</v>
      </c>
      <c r="BE87" s="32">
        <v>1.0354000000000001</v>
      </c>
      <c r="BF87" s="32">
        <v>0.46</v>
      </c>
      <c r="BG87" s="32">
        <v>0.33779999999999999</v>
      </c>
      <c r="BH87" s="32">
        <v>1.1026</v>
      </c>
      <c r="BI87" s="32">
        <v>0.81120000000000003</v>
      </c>
      <c r="BJ87" s="32">
        <v>-0.623</v>
      </c>
      <c r="BK87" s="32">
        <v>1.2732000000000001</v>
      </c>
      <c r="BL87" s="32"/>
      <c r="BM87" s="32"/>
      <c r="BN87" s="32"/>
      <c r="BO87" s="32"/>
      <c r="BP87" s="32"/>
      <c r="BQ87" s="32"/>
      <c r="BR87" s="32"/>
      <c r="BS87" s="32"/>
      <c r="BT87" s="32"/>
      <c r="BU87" s="32"/>
      <c r="BV87" s="32"/>
      <c r="BW87" s="32"/>
      <c r="BX87" s="32"/>
      <c r="BY87" s="32"/>
      <c r="BZ87" s="32"/>
      <c r="CA87" s="32"/>
      <c r="CB87" s="32"/>
      <c r="CC87" s="32"/>
      <c r="CD87" s="32"/>
      <c r="CE87" s="32"/>
      <c r="CF87" s="32"/>
    </row>
    <row r="88" spans="2:84">
      <c r="B88" s="28">
        <f t="shared" si="6"/>
        <v>414</v>
      </c>
      <c r="C88" s="34">
        <v>42572</v>
      </c>
      <c r="D88" s="32">
        <v>1.3113999999999999</v>
      </c>
      <c r="E88" s="32">
        <v>0.80589999999999995</v>
      </c>
      <c r="F88" s="32">
        <v>1.1726000000000001</v>
      </c>
      <c r="G88" s="32">
        <v>1.4235</v>
      </c>
      <c r="H88" s="32">
        <v>0.56699999999999995</v>
      </c>
      <c r="I88" s="32">
        <v>0.80459999999999998</v>
      </c>
      <c r="J88" s="32">
        <v>1.0599000000000001</v>
      </c>
      <c r="K88" s="32">
        <v>0.81740000000000002</v>
      </c>
      <c r="L88" s="32">
        <v>0.64880000000000004</v>
      </c>
      <c r="M88" s="32">
        <v>1.1756</v>
      </c>
      <c r="N88" s="32">
        <v>0.80789999999999995</v>
      </c>
      <c r="O88" s="32">
        <v>1.2016</v>
      </c>
      <c r="P88" s="32">
        <v>1.4197</v>
      </c>
      <c r="Q88" s="32">
        <v>1.3784000000000001</v>
      </c>
      <c r="R88" s="32">
        <v>0.35539999999999999</v>
      </c>
      <c r="S88" s="32">
        <v>0.67930000000000001</v>
      </c>
      <c r="T88" s="32">
        <v>0.19939999999999999</v>
      </c>
      <c r="U88" s="32">
        <v>0.57609999999999995</v>
      </c>
      <c r="V88" s="32">
        <v>1.1308</v>
      </c>
      <c r="W88" s="32">
        <v>1.1120000000000001</v>
      </c>
      <c r="X88" s="32">
        <v>0.89180000000000004</v>
      </c>
      <c r="Y88" s="32">
        <v>1.0459000000000001</v>
      </c>
      <c r="Z88" s="32">
        <v>0.15959999999999999</v>
      </c>
      <c r="AA88" s="32">
        <v>0.73609999999999998</v>
      </c>
      <c r="AB88" s="32">
        <v>1.3652</v>
      </c>
      <c r="AC88" s="32">
        <v>1.0761000000000001</v>
      </c>
      <c r="AD88" s="32">
        <v>1.3809</v>
      </c>
      <c r="AE88" s="32">
        <v>1.2614000000000001</v>
      </c>
      <c r="AF88" s="32">
        <v>1.3408</v>
      </c>
      <c r="AG88" s="32">
        <v>1.0367</v>
      </c>
      <c r="AH88" s="32">
        <v>1.6871</v>
      </c>
      <c r="AI88" s="32">
        <v>1.4412</v>
      </c>
      <c r="AJ88" s="32">
        <v>0.93899999999999995</v>
      </c>
      <c r="AK88" s="32">
        <v>0.96779999999999999</v>
      </c>
      <c r="AL88" s="32">
        <v>1.3929</v>
      </c>
      <c r="AM88" s="32">
        <v>0.91259999999999997</v>
      </c>
      <c r="AN88" s="32">
        <v>1.3261000000000001</v>
      </c>
      <c r="AO88" s="32">
        <v>0.9657</v>
      </c>
      <c r="AP88" s="32">
        <v>1.3716999999999999</v>
      </c>
      <c r="AQ88" s="32">
        <v>1.0249999999999999</v>
      </c>
      <c r="AR88" s="32">
        <v>1.135</v>
      </c>
      <c r="AS88" s="32">
        <v>1.196</v>
      </c>
      <c r="AT88" s="32">
        <v>1.6994</v>
      </c>
      <c r="AU88" s="32">
        <v>1.5968</v>
      </c>
      <c r="AV88" s="32">
        <v>1.4097</v>
      </c>
      <c r="AW88" s="32">
        <v>1.2276</v>
      </c>
      <c r="AX88" s="32">
        <v>0.76619999999999999</v>
      </c>
      <c r="AY88" s="32">
        <v>0.8387</v>
      </c>
      <c r="AZ88" s="32">
        <v>-6.4399999999999999E-2</v>
      </c>
      <c r="BA88" s="32">
        <v>0.41370000000000001</v>
      </c>
      <c r="BB88" s="32">
        <v>1.0150999999999999</v>
      </c>
      <c r="BC88" s="32">
        <v>1.3544</v>
      </c>
      <c r="BD88" s="32">
        <v>0.67249999999999999</v>
      </c>
      <c r="BE88" s="32">
        <v>1.0387</v>
      </c>
      <c r="BF88" s="32">
        <v>0.46329999999999999</v>
      </c>
      <c r="BG88" s="32">
        <v>0.33589999999999998</v>
      </c>
      <c r="BH88" s="32">
        <v>1.0568</v>
      </c>
      <c r="BI88" s="32">
        <v>0.81040000000000001</v>
      </c>
      <c r="BJ88" s="32">
        <v>-0.94210000000000005</v>
      </c>
      <c r="BK88" s="32">
        <v>1.2584</v>
      </c>
      <c r="BL88" s="32"/>
      <c r="BM88" s="32"/>
      <c r="BN88" s="32"/>
      <c r="BO88" s="32"/>
      <c r="BP88" s="32"/>
      <c r="BQ88" s="32"/>
      <c r="BR88" s="32"/>
      <c r="BS88" s="32"/>
      <c r="BT88" s="32"/>
      <c r="BU88" s="32"/>
      <c r="BV88" s="32"/>
      <c r="BW88" s="32"/>
      <c r="BX88" s="32"/>
      <c r="BY88" s="32"/>
      <c r="BZ88" s="32"/>
      <c r="CA88" s="32"/>
      <c r="CB88" s="32"/>
      <c r="CC88" s="32"/>
      <c r="CD88" s="32"/>
      <c r="CE88" s="32"/>
      <c r="CF88" s="32"/>
    </row>
    <row r="89" spans="2:84">
      <c r="B89" s="28">
        <f t="shared" si="6"/>
        <v>413</v>
      </c>
      <c r="C89" s="34">
        <v>42571</v>
      </c>
      <c r="D89" s="32">
        <v>1.3077000000000001</v>
      </c>
      <c r="E89" s="32">
        <v>0.80569999999999997</v>
      </c>
      <c r="F89" s="32">
        <v>1.1423000000000001</v>
      </c>
      <c r="G89" s="32">
        <v>1.4228000000000001</v>
      </c>
      <c r="H89" s="32">
        <v>0.52390000000000003</v>
      </c>
      <c r="I89" s="32">
        <v>0.79710000000000003</v>
      </c>
      <c r="J89" s="32">
        <v>1.0508</v>
      </c>
      <c r="K89" s="32">
        <v>0.81620000000000004</v>
      </c>
      <c r="L89" s="32">
        <v>0.7137</v>
      </c>
      <c r="M89" s="32">
        <v>1.177</v>
      </c>
      <c r="N89" s="32">
        <v>0.74980000000000002</v>
      </c>
      <c r="O89" s="32">
        <v>1.1967000000000001</v>
      </c>
      <c r="P89" s="32">
        <v>1.2867999999999999</v>
      </c>
      <c r="Q89" s="32">
        <v>1.3727</v>
      </c>
      <c r="R89" s="32">
        <v>0.36309999999999998</v>
      </c>
      <c r="S89" s="32">
        <v>0.67789999999999995</v>
      </c>
      <c r="T89" s="32">
        <v>0.18579999999999999</v>
      </c>
      <c r="U89" s="32">
        <v>0.57640000000000002</v>
      </c>
      <c r="V89" s="32">
        <v>1.1346000000000001</v>
      </c>
      <c r="W89" s="32">
        <v>1.111</v>
      </c>
      <c r="X89" s="32">
        <v>0.91469999999999996</v>
      </c>
      <c r="Y89" s="32">
        <v>1.0504</v>
      </c>
      <c r="Z89" s="32">
        <v>0.16120000000000001</v>
      </c>
      <c r="AA89" s="32">
        <v>0.73560000000000003</v>
      </c>
      <c r="AB89" s="32">
        <v>1.3906000000000001</v>
      </c>
      <c r="AC89" s="32">
        <v>1.0762</v>
      </c>
      <c r="AD89" s="32">
        <v>1.3010999999999999</v>
      </c>
      <c r="AE89" s="32">
        <v>1.2585999999999999</v>
      </c>
      <c r="AF89" s="32">
        <v>1.3271999999999999</v>
      </c>
      <c r="AG89" s="32">
        <v>1.0306999999999999</v>
      </c>
      <c r="AH89" s="32">
        <v>1.7334000000000001</v>
      </c>
      <c r="AI89" s="32">
        <v>1.4335</v>
      </c>
      <c r="AJ89" s="32">
        <v>1.0674999999999999</v>
      </c>
      <c r="AK89" s="32">
        <v>0.96440000000000003</v>
      </c>
      <c r="AL89" s="32">
        <v>1.3601000000000001</v>
      </c>
      <c r="AM89" s="32">
        <v>0.90690000000000004</v>
      </c>
      <c r="AN89" s="32">
        <v>1.2615000000000001</v>
      </c>
      <c r="AO89" s="32">
        <v>0.96</v>
      </c>
      <c r="AP89" s="32">
        <v>1.3254999999999999</v>
      </c>
      <c r="AQ89" s="32">
        <v>1.026</v>
      </c>
      <c r="AR89" s="32">
        <v>1.056</v>
      </c>
      <c r="AS89" s="32">
        <v>1.1868000000000001</v>
      </c>
      <c r="AT89" s="32">
        <v>1.6794</v>
      </c>
      <c r="AU89" s="32">
        <v>1.5942000000000001</v>
      </c>
      <c r="AV89" s="32">
        <v>1.4171</v>
      </c>
      <c r="AW89" s="32">
        <v>1.2275</v>
      </c>
      <c r="AX89" s="32">
        <v>0.80479999999999996</v>
      </c>
      <c r="AY89" s="32">
        <v>0.84399999999999997</v>
      </c>
      <c r="AZ89" s="32">
        <v>-0.2074</v>
      </c>
      <c r="BA89" s="32">
        <v>0.4052</v>
      </c>
      <c r="BB89" s="32">
        <v>1.0165999999999999</v>
      </c>
      <c r="BC89" s="32">
        <v>1.3541000000000001</v>
      </c>
      <c r="BD89" s="32">
        <v>0.63829999999999998</v>
      </c>
      <c r="BE89" s="32">
        <v>1.0377000000000001</v>
      </c>
      <c r="BF89" s="32">
        <v>0.45889999999999997</v>
      </c>
      <c r="BG89" s="32">
        <v>0.33529999999999999</v>
      </c>
      <c r="BH89" s="32">
        <v>0.99660000000000004</v>
      </c>
      <c r="BI89" s="32">
        <v>0.81010000000000004</v>
      </c>
      <c r="BJ89" s="32">
        <v>-1.085</v>
      </c>
      <c r="BK89" s="32">
        <v>1.2405999999999999</v>
      </c>
      <c r="BL89" s="32"/>
      <c r="BM89" s="32"/>
      <c r="BN89" s="32"/>
      <c r="BO89" s="32"/>
      <c r="BP89" s="32"/>
      <c r="BQ89" s="32"/>
      <c r="BR89" s="32"/>
      <c r="BS89" s="32"/>
      <c r="BT89" s="32"/>
      <c r="BU89" s="32"/>
      <c r="BV89" s="32"/>
      <c r="BW89" s="32"/>
      <c r="BX89" s="32"/>
      <c r="BY89" s="32"/>
      <c r="BZ89" s="32"/>
      <c r="CA89" s="32"/>
      <c r="CB89" s="32"/>
      <c r="CC89" s="32"/>
      <c r="CD89" s="32"/>
      <c r="CE89" s="32"/>
      <c r="CF89" s="32"/>
    </row>
    <row r="90" spans="2:84">
      <c r="B90" s="28">
        <f t="shared" si="6"/>
        <v>412</v>
      </c>
      <c r="C90" s="34">
        <v>42570</v>
      </c>
      <c r="D90" s="32">
        <v>1.2726999999999999</v>
      </c>
      <c r="E90" s="32">
        <v>0.79700000000000004</v>
      </c>
      <c r="F90" s="32">
        <v>1.1021000000000001</v>
      </c>
      <c r="G90" s="32">
        <v>1.4308000000000001</v>
      </c>
      <c r="H90" s="32">
        <v>0.42749999999999999</v>
      </c>
      <c r="I90" s="32">
        <v>0.79569999999999996</v>
      </c>
      <c r="J90" s="32">
        <v>1.1046</v>
      </c>
      <c r="K90" s="32">
        <v>0.81399999999999995</v>
      </c>
      <c r="L90" s="32">
        <v>0.63700000000000001</v>
      </c>
      <c r="M90" s="32">
        <v>1.1749000000000001</v>
      </c>
      <c r="N90" s="32">
        <v>0.77569999999999995</v>
      </c>
      <c r="O90" s="32">
        <v>1.1798</v>
      </c>
      <c r="P90" s="32">
        <v>1.2656000000000001</v>
      </c>
      <c r="Q90" s="32">
        <v>1.385</v>
      </c>
      <c r="R90" s="32">
        <v>0.38179999999999997</v>
      </c>
      <c r="S90" s="32">
        <v>0.68049999999999999</v>
      </c>
      <c r="T90" s="32">
        <v>0.22309999999999999</v>
      </c>
      <c r="U90" s="32">
        <v>0.57430000000000003</v>
      </c>
      <c r="V90" s="32">
        <v>1.1319999999999999</v>
      </c>
      <c r="W90" s="32">
        <v>1.1136999999999999</v>
      </c>
      <c r="X90" s="32">
        <v>1.0273000000000001</v>
      </c>
      <c r="Y90" s="32">
        <v>1.0532999999999999</v>
      </c>
      <c r="Z90" s="32">
        <v>0.17849999999999999</v>
      </c>
      <c r="AA90" s="32">
        <v>0.73860000000000003</v>
      </c>
      <c r="AB90" s="32">
        <v>1.3070999999999999</v>
      </c>
      <c r="AC90" s="32">
        <v>1.0746</v>
      </c>
      <c r="AD90" s="32">
        <v>1.1891</v>
      </c>
      <c r="AE90" s="32">
        <v>1.2595000000000001</v>
      </c>
      <c r="AF90" s="32">
        <v>1.2403</v>
      </c>
      <c r="AG90" s="32">
        <v>1.0381</v>
      </c>
      <c r="AH90" s="32">
        <v>1.7593000000000001</v>
      </c>
      <c r="AI90" s="32">
        <v>1.4320999999999999</v>
      </c>
      <c r="AJ90" s="32">
        <v>1.0607</v>
      </c>
      <c r="AK90" s="32">
        <v>0.97209999999999996</v>
      </c>
      <c r="AL90" s="32">
        <v>1.3032999999999999</v>
      </c>
      <c r="AM90" s="32">
        <v>0.8911</v>
      </c>
      <c r="AN90" s="32">
        <v>1.2271000000000001</v>
      </c>
      <c r="AO90" s="32">
        <v>0.95399999999999996</v>
      </c>
      <c r="AP90" s="32">
        <v>1.3533999999999999</v>
      </c>
      <c r="AQ90" s="32">
        <v>1.0253000000000001</v>
      </c>
      <c r="AR90" s="32">
        <v>1.1193</v>
      </c>
      <c r="AS90" s="32">
        <v>1.1928000000000001</v>
      </c>
      <c r="AT90" s="32">
        <v>1.6979</v>
      </c>
      <c r="AU90" s="32">
        <v>1.5851999999999999</v>
      </c>
      <c r="AV90" s="32">
        <v>1.3913</v>
      </c>
      <c r="AW90" s="32">
        <v>1.2270000000000001</v>
      </c>
      <c r="AX90" s="32">
        <v>0.78900000000000003</v>
      </c>
      <c r="AY90" s="32">
        <v>0.84489999999999998</v>
      </c>
      <c r="AZ90" s="32">
        <v>-0.19359999999999999</v>
      </c>
      <c r="BA90" s="32">
        <v>0.40239999999999998</v>
      </c>
      <c r="BB90" s="32">
        <v>1.0432999999999999</v>
      </c>
      <c r="BC90" s="32">
        <v>1.3621000000000001</v>
      </c>
      <c r="BD90" s="32">
        <v>0.65380000000000005</v>
      </c>
      <c r="BE90" s="32">
        <v>1.0354000000000001</v>
      </c>
      <c r="BF90" s="32">
        <v>0.47889999999999999</v>
      </c>
      <c r="BG90" s="32">
        <v>0.33179999999999998</v>
      </c>
      <c r="BH90" s="32">
        <v>0.94630000000000003</v>
      </c>
      <c r="BI90" s="32">
        <v>0.81399999999999995</v>
      </c>
      <c r="BJ90" s="32">
        <v>-1.1917</v>
      </c>
      <c r="BK90" s="32">
        <v>1.2575000000000001</v>
      </c>
      <c r="BL90" s="32"/>
      <c r="BM90" s="32"/>
      <c r="BN90" s="32"/>
      <c r="BO90" s="32"/>
      <c r="BP90" s="32"/>
      <c r="BQ90" s="32"/>
      <c r="BR90" s="32"/>
      <c r="BS90" s="32"/>
      <c r="BT90" s="32"/>
      <c r="BU90" s="32"/>
      <c r="BV90" s="32"/>
      <c r="BW90" s="32"/>
      <c r="BX90" s="32"/>
      <c r="BY90" s="32"/>
      <c r="BZ90" s="32"/>
      <c r="CA90" s="32"/>
      <c r="CB90" s="32"/>
      <c r="CC90" s="32"/>
      <c r="CD90" s="32"/>
      <c r="CE90" s="32"/>
      <c r="CF90" s="32"/>
    </row>
    <row r="91" spans="2:84">
      <c r="B91" s="28">
        <f t="shared" si="6"/>
        <v>411</v>
      </c>
      <c r="C91" s="34">
        <v>42569</v>
      </c>
      <c r="D91" s="32">
        <v>1.2755000000000001</v>
      </c>
      <c r="E91" s="32">
        <v>0.79810000000000003</v>
      </c>
      <c r="F91" s="32">
        <v>1.1063000000000001</v>
      </c>
      <c r="G91" s="32">
        <v>1.4327000000000001</v>
      </c>
      <c r="H91" s="32">
        <v>0.42180000000000001</v>
      </c>
      <c r="I91" s="32">
        <v>0.79330000000000001</v>
      </c>
      <c r="J91" s="32">
        <v>1.1039000000000001</v>
      </c>
      <c r="K91" s="32">
        <v>0.81379999999999997</v>
      </c>
      <c r="L91" s="32">
        <v>0.62639999999999996</v>
      </c>
      <c r="M91" s="32">
        <v>1.17</v>
      </c>
      <c r="N91" s="32">
        <v>0.77669999999999995</v>
      </c>
      <c r="O91" s="32">
        <v>1.1805000000000001</v>
      </c>
      <c r="P91" s="32">
        <v>1.2588999999999999</v>
      </c>
      <c r="Q91" s="32">
        <v>1.3808</v>
      </c>
      <c r="R91" s="32">
        <v>0.38369999999999999</v>
      </c>
      <c r="S91" s="32">
        <v>0.68149999999999999</v>
      </c>
      <c r="T91" s="32">
        <v>0.22339999999999999</v>
      </c>
      <c r="U91" s="32">
        <v>0.57440000000000002</v>
      </c>
      <c r="V91" s="32">
        <v>1.1348</v>
      </c>
      <c r="W91" s="32">
        <v>1.1148</v>
      </c>
      <c r="X91" s="32">
        <v>0.95589999999999997</v>
      </c>
      <c r="Y91" s="32">
        <v>1.0517000000000001</v>
      </c>
      <c r="Z91" s="32">
        <v>0.17649999999999999</v>
      </c>
      <c r="AA91" s="32">
        <v>0.73780000000000001</v>
      </c>
      <c r="AB91" s="32">
        <v>1.3331999999999999</v>
      </c>
      <c r="AC91" s="32">
        <v>1.0749</v>
      </c>
      <c r="AD91" s="32">
        <v>1.1916</v>
      </c>
      <c r="AE91" s="32">
        <v>1.2593000000000001</v>
      </c>
      <c r="AF91" s="32">
        <v>1.2190000000000001</v>
      </c>
      <c r="AG91" s="32">
        <v>1.0377000000000001</v>
      </c>
      <c r="AH91" s="32">
        <v>1.7714000000000001</v>
      </c>
      <c r="AI91" s="32">
        <v>1.4319999999999999</v>
      </c>
      <c r="AJ91" s="32">
        <v>1.0640000000000001</v>
      </c>
      <c r="AK91" s="32">
        <v>0.97360000000000002</v>
      </c>
      <c r="AL91" s="32">
        <v>1.3078000000000001</v>
      </c>
      <c r="AM91" s="32">
        <v>0.89280000000000004</v>
      </c>
      <c r="AN91" s="32">
        <v>1.228</v>
      </c>
      <c r="AO91" s="32">
        <v>0.95399999999999996</v>
      </c>
      <c r="AP91" s="32">
        <v>1.3545</v>
      </c>
      <c r="AQ91" s="32">
        <v>1.0265</v>
      </c>
      <c r="AR91" s="32">
        <v>1.1206</v>
      </c>
      <c r="AS91" s="32">
        <v>1.1934</v>
      </c>
      <c r="AT91" s="32">
        <v>1.6999</v>
      </c>
      <c r="AU91" s="32">
        <v>1.5862000000000001</v>
      </c>
      <c r="AV91" s="32">
        <v>1.3909</v>
      </c>
      <c r="AW91" s="32">
        <v>1.2269000000000001</v>
      </c>
      <c r="AX91" s="32">
        <v>0.78969999999999996</v>
      </c>
      <c r="AY91" s="32">
        <v>0.84540000000000004</v>
      </c>
      <c r="AZ91" s="32">
        <v>-0.18579999999999999</v>
      </c>
      <c r="BA91" s="32">
        <v>0.40260000000000001</v>
      </c>
      <c r="BB91" s="32">
        <v>1.0436000000000001</v>
      </c>
      <c r="BC91" s="32">
        <v>1.3623000000000001</v>
      </c>
      <c r="BD91" s="32">
        <v>0.65429999999999999</v>
      </c>
      <c r="BE91" s="32">
        <v>1.0355000000000001</v>
      </c>
      <c r="BF91" s="32">
        <v>0.47560000000000002</v>
      </c>
      <c r="BG91" s="32">
        <v>0.33040000000000003</v>
      </c>
      <c r="BH91" s="32">
        <v>0.93400000000000005</v>
      </c>
      <c r="BI91" s="32">
        <v>0.80900000000000005</v>
      </c>
      <c r="BJ91" s="32">
        <v>-1.1898</v>
      </c>
      <c r="BK91" s="32">
        <v>1.2575000000000001</v>
      </c>
      <c r="BL91" s="32"/>
      <c r="BM91" s="32"/>
      <c r="BN91" s="32"/>
      <c r="BO91" s="32"/>
      <c r="BP91" s="32"/>
      <c r="BQ91" s="32"/>
      <c r="BR91" s="32"/>
      <c r="BS91" s="32"/>
      <c r="BT91" s="32"/>
      <c r="BU91" s="32"/>
      <c r="BV91" s="32"/>
      <c r="BW91" s="32"/>
      <c r="BX91" s="32"/>
      <c r="BY91" s="32"/>
      <c r="BZ91" s="32"/>
      <c r="CA91" s="32"/>
      <c r="CB91" s="32"/>
      <c r="CC91" s="32"/>
      <c r="CD91" s="32"/>
      <c r="CE91" s="32"/>
      <c r="CF91" s="32"/>
    </row>
    <row r="92" spans="2:84">
      <c r="B92" s="28">
        <f t="shared" si="6"/>
        <v>410</v>
      </c>
      <c r="C92" s="34">
        <v>42566</v>
      </c>
      <c r="D92" s="32">
        <v>1.216</v>
      </c>
      <c r="E92" s="32">
        <v>0.80110000000000003</v>
      </c>
      <c r="F92" s="32">
        <v>0.94140000000000001</v>
      </c>
      <c r="G92" s="32">
        <v>1.4212</v>
      </c>
      <c r="H92" s="32">
        <v>0.4778</v>
      </c>
      <c r="I92" s="32">
        <v>0.79549999999999998</v>
      </c>
      <c r="J92" s="32">
        <v>0.91349999999999998</v>
      </c>
      <c r="K92" s="32">
        <v>0.81279999999999997</v>
      </c>
      <c r="L92" s="32">
        <v>0.73899999999999999</v>
      </c>
      <c r="M92" s="32">
        <v>1.1822999999999999</v>
      </c>
      <c r="N92" s="32">
        <v>0.90439999999999998</v>
      </c>
      <c r="O92" s="32">
        <v>1.1808000000000001</v>
      </c>
      <c r="P92" s="32">
        <v>1.2183999999999999</v>
      </c>
      <c r="Q92" s="32">
        <v>1.3727</v>
      </c>
      <c r="R92" s="32">
        <v>0.35289999999999999</v>
      </c>
      <c r="S92" s="32">
        <v>0.6825</v>
      </c>
      <c r="T92" s="32">
        <v>0.17630000000000001</v>
      </c>
      <c r="U92" s="32">
        <v>0.57479999999999998</v>
      </c>
      <c r="V92" s="32">
        <v>1.19</v>
      </c>
      <c r="W92" s="32">
        <v>1.1155999999999999</v>
      </c>
      <c r="X92" s="32">
        <v>1.0111000000000001</v>
      </c>
      <c r="Y92" s="32">
        <v>1.0584</v>
      </c>
      <c r="Z92" s="32">
        <v>0.2056</v>
      </c>
      <c r="AA92" s="32">
        <v>0.73670000000000002</v>
      </c>
      <c r="AB92" s="32">
        <v>1.4036999999999999</v>
      </c>
      <c r="AC92" s="32">
        <v>1.0742</v>
      </c>
      <c r="AD92" s="32">
        <v>1.0414000000000001</v>
      </c>
      <c r="AE92" s="32">
        <v>1.2586999999999999</v>
      </c>
      <c r="AF92" s="32">
        <v>1.2508999999999999</v>
      </c>
      <c r="AG92" s="32">
        <v>1.042</v>
      </c>
      <c r="AH92" s="32">
        <v>1.7981</v>
      </c>
      <c r="AI92" s="32">
        <v>1.4319</v>
      </c>
      <c r="AJ92" s="32">
        <v>0.8911</v>
      </c>
      <c r="AK92" s="32">
        <v>0.97550000000000003</v>
      </c>
      <c r="AL92" s="32">
        <v>1.1887000000000001</v>
      </c>
      <c r="AM92" s="32">
        <v>0.8931</v>
      </c>
      <c r="AN92" s="32">
        <v>0.97799999999999998</v>
      </c>
      <c r="AO92" s="32">
        <v>0.9476</v>
      </c>
      <c r="AP92" s="32">
        <v>1.2639</v>
      </c>
      <c r="AQ92" s="32">
        <v>1.0285</v>
      </c>
      <c r="AR92" s="32">
        <v>1.0938000000000001</v>
      </c>
      <c r="AS92" s="32">
        <v>1.1915</v>
      </c>
      <c r="AT92" s="32">
        <v>1.7801</v>
      </c>
      <c r="AU92" s="32">
        <v>1.5844</v>
      </c>
      <c r="AV92" s="32">
        <v>1.4064000000000001</v>
      </c>
      <c r="AW92" s="32">
        <v>1.2301</v>
      </c>
      <c r="AX92" s="32">
        <v>0.77739999999999998</v>
      </c>
      <c r="AY92" s="32">
        <v>0.84450000000000003</v>
      </c>
      <c r="AZ92" s="32">
        <v>-0.33169999999999999</v>
      </c>
      <c r="BA92" s="32">
        <v>0.40329999999999999</v>
      </c>
      <c r="BB92" s="32">
        <v>1.0226</v>
      </c>
      <c r="BC92" s="32">
        <v>1.3649</v>
      </c>
      <c r="BD92" s="32">
        <v>0.71140000000000003</v>
      </c>
      <c r="BE92" s="32">
        <v>1.0324</v>
      </c>
      <c r="BF92" s="32">
        <v>0.39550000000000002</v>
      </c>
      <c r="BG92" s="32">
        <v>0.33110000000000001</v>
      </c>
      <c r="BH92" s="32">
        <v>0.93369999999999997</v>
      </c>
      <c r="BI92" s="32">
        <v>0.81140000000000001</v>
      </c>
      <c r="BJ92" s="32">
        <v>-0.85450000000000004</v>
      </c>
      <c r="BK92" s="32">
        <v>1.2578</v>
      </c>
      <c r="BL92" s="32"/>
      <c r="BM92" s="32"/>
      <c r="BN92" s="32"/>
      <c r="BO92" s="32"/>
      <c r="BP92" s="32"/>
      <c r="BQ92" s="32"/>
      <c r="BR92" s="32"/>
      <c r="BS92" s="32"/>
      <c r="BT92" s="32"/>
      <c r="BU92" s="32"/>
      <c r="BV92" s="32"/>
      <c r="BW92" s="32"/>
      <c r="BX92" s="32"/>
      <c r="BY92" s="32"/>
      <c r="BZ92" s="32"/>
      <c r="CA92" s="32"/>
      <c r="CB92" s="32"/>
      <c r="CC92" s="32"/>
      <c r="CD92" s="32"/>
      <c r="CE92" s="32"/>
      <c r="CF92" s="32"/>
    </row>
    <row r="93" spans="2:84">
      <c r="B93" s="28">
        <f t="shared" si="6"/>
        <v>409</v>
      </c>
      <c r="C93" s="34">
        <v>42565</v>
      </c>
      <c r="D93" s="32">
        <v>1.1803999999999999</v>
      </c>
      <c r="E93" s="32">
        <v>0.79710000000000003</v>
      </c>
      <c r="F93" s="32">
        <v>0.95720000000000005</v>
      </c>
      <c r="G93" s="32">
        <v>1.4227000000000001</v>
      </c>
      <c r="H93" s="32">
        <v>0.48409999999999997</v>
      </c>
      <c r="I93" s="32">
        <v>0.79579999999999995</v>
      </c>
      <c r="J93" s="32">
        <v>0.90559999999999996</v>
      </c>
      <c r="K93" s="32">
        <v>0.81299999999999994</v>
      </c>
      <c r="L93" s="32">
        <v>0.81489999999999996</v>
      </c>
      <c r="M93" s="32">
        <v>1.1886000000000001</v>
      </c>
      <c r="N93" s="32">
        <v>0.94410000000000005</v>
      </c>
      <c r="O93" s="32">
        <v>1.1868000000000001</v>
      </c>
      <c r="P93" s="32">
        <v>1.2551000000000001</v>
      </c>
      <c r="Q93" s="32">
        <v>1.3740000000000001</v>
      </c>
      <c r="R93" s="32">
        <v>0.30580000000000002</v>
      </c>
      <c r="S93" s="32">
        <v>0.68030000000000002</v>
      </c>
      <c r="T93" s="32">
        <v>0.1799</v>
      </c>
      <c r="U93" s="32">
        <v>0.57599999999999996</v>
      </c>
      <c r="V93" s="32">
        <v>1.1579999999999999</v>
      </c>
      <c r="W93" s="32">
        <v>1.1125</v>
      </c>
      <c r="X93" s="32">
        <v>1.1119000000000001</v>
      </c>
      <c r="Y93" s="32">
        <v>1.0642</v>
      </c>
      <c r="Z93" s="32">
        <v>0.21049999999999999</v>
      </c>
      <c r="AA93" s="32">
        <v>0.73909999999999998</v>
      </c>
      <c r="AB93" s="32">
        <v>1.4478</v>
      </c>
      <c r="AC93" s="32">
        <v>1.077</v>
      </c>
      <c r="AD93" s="32">
        <v>1.0409999999999999</v>
      </c>
      <c r="AE93" s="32">
        <v>1.2626999999999999</v>
      </c>
      <c r="AF93" s="32">
        <v>1.4249000000000001</v>
      </c>
      <c r="AG93" s="32">
        <v>1.0439000000000001</v>
      </c>
      <c r="AH93" s="32">
        <v>1.9539</v>
      </c>
      <c r="AI93" s="32">
        <v>1.4383999999999999</v>
      </c>
      <c r="AJ93" s="32">
        <v>0.87809999999999999</v>
      </c>
      <c r="AK93" s="32">
        <v>0.97399999999999998</v>
      </c>
      <c r="AL93" s="32">
        <v>1.0925</v>
      </c>
      <c r="AM93" s="32">
        <v>0.88329999999999997</v>
      </c>
      <c r="AN93" s="32">
        <v>0.98429999999999995</v>
      </c>
      <c r="AO93" s="32">
        <v>0.94679999999999997</v>
      </c>
      <c r="AP93" s="32">
        <v>1.2085999999999999</v>
      </c>
      <c r="AQ93" s="32">
        <v>1.0256000000000001</v>
      </c>
      <c r="AR93" s="32">
        <v>1.1400999999999999</v>
      </c>
      <c r="AS93" s="32">
        <v>1.1947000000000001</v>
      </c>
      <c r="AT93" s="32">
        <v>1.6175999999999999</v>
      </c>
      <c r="AU93" s="32">
        <v>1.5733999999999999</v>
      </c>
      <c r="AV93" s="32">
        <v>1.4554</v>
      </c>
      <c r="AW93" s="32">
        <v>1.2335</v>
      </c>
      <c r="AX93" s="32">
        <v>0.76419999999999999</v>
      </c>
      <c r="AY93" s="32">
        <v>0.84719999999999995</v>
      </c>
      <c r="AZ93" s="32">
        <v>-0.32669999999999999</v>
      </c>
      <c r="BA93" s="32">
        <v>0.4037</v>
      </c>
      <c r="BB93" s="32">
        <v>0.998</v>
      </c>
      <c r="BC93" s="32">
        <v>1.365</v>
      </c>
      <c r="BD93" s="32">
        <v>0.69389999999999996</v>
      </c>
      <c r="BE93" s="32">
        <v>1.0321</v>
      </c>
      <c r="BF93" s="32">
        <v>0.38080000000000003</v>
      </c>
      <c r="BG93" s="32">
        <v>0.32990000000000003</v>
      </c>
      <c r="BH93" s="32">
        <v>0.92520000000000002</v>
      </c>
      <c r="BI93" s="32">
        <v>0.81040000000000001</v>
      </c>
      <c r="BJ93" s="32">
        <v>-0.8024</v>
      </c>
      <c r="BK93" s="32">
        <v>1.2639</v>
      </c>
      <c r="BL93" s="32"/>
      <c r="BM93" s="32"/>
      <c r="BN93" s="32"/>
      <c r="BO93" s="32"/>
      <c r="BP93" s="32"/>
      <c r="BQ93" s="32"/>
      <c r="BR93" s="32"/>
      <c r="BS93" s="32"/>
      <c r="BT93" s="32"/>
      <c r="BU93" s="32"/>
      <c r="BV93" s="32"/>
      <c r="BW93" s="32"/>
      <c r="BX93" s="32"/>
      <c r="BY93" s="32"/>
      <c r="BZ93" s="32"/>
      <c r="CA93" s="32"/>
      <c r="CB93" s="32"/>
      <c r="CC93" s="32"/>
      <c r="CD93" s="32"/>
      <c r="CE93" s="32"/>
      <c r="CF93" s="32"/>
    </row>
    <row r="94" spans="2:84">
      <c r="B94" s="28">
        <f t="shared" si="6"/>
        <v>408</v>
      </c>
      <c r="C94" s="34">
        <v>42564</v>
      </c>
      <c r="D94" s="32">
        <v>1.1772</v>
      </c>
      <c r="E94" s="32">
        <v>0.79710000000000003</v>
      </c>
      <c r="F94" s="32">
        <v>0.9516</v>
      </c>
      <c r="G94" s="32">
        <v>1.4219999999999999</v>
      </c>
      <c r="H94" s="32">
        <v>0.52669999999999995</v>
      </c>
      <c r="I94" s="32">
        <v>0.79479999999999995</v>
      </c>
      <c r="J94" s="32">
        <v>0.89700000000000002</v>
      </c>
      <c r="K94" s="32">
        <v>0.8135</v>
      </c>
      <c r="L94" s="32">
        <v>0.86780000000000002</v>
      </c>
      <c r="M94" s="32">
        <v>1.1877</v>
      </c>
      <c r="N94" s="32">
        <v>0.94189999999999996</v>
      </c>
      <c r="O94" s="32">
        <v>1.1869000000000001</v>
      </c>
      <c r="P94" s="32">
        <v>1.2564</v>
      </c>
      <c r="Q94" s="32">
        <v>1.3745000000000001</v>
      </c>
      <c r="R94" s="32">
        <v>0.30280000000000001</v>
      </c>
      <c r="S94" s="32">
        <v>0.68049999999999999</v>
      </c>
      <c r="T94" s="32">
        <v>0.19550000000000001</v>
      </c>
      <c r="U94" s="32">
        <v>0.57589999999999997</v>
      </c>
      <c r="V94" s="32">
        <v>1.1565000000000001</v>
      </c>
      <c r="W94" s="32">
        <v>1.1116999999999999</v>
      </c>
      <c r="X94" s="32">
        <v>1.0691999999999999</v>
      </c>
      <c r="Y94" s="32">
        <v>1.0642</v>
      </c>
      <c r="Z94" s="32">
        <v>0.2034</v>
      </c>
      <c r="AA94" s="32">
        <v>0.74</v>
      </c>
      <c r="AB94" s="32">
        <v>1.6085</v>
      </c>
      <c r="AC94" s="32">
        <v>1.0767</v>
      </c>
      <c r="AD94" s="32">
        <v>1.0901000000000001</v>
      </c>
      <c r="AE94" s="32">
        <v>1.2645999999999999</v>
      </c>
      <c r="AF94" s="32">
        <v>1.4463999999999999</v>
      </c>
      <c r="AG94" s="32">
        <v>1.0442</v>
      </c>
      <c r="AH94" s="32">
        <v>2.3308</v>
      </c>
      <c r="AI94" s="32">
        <v>1.4332</v>
      </c>
      <c r="AJ94" s="32">
        <v>0.8619</v>
      </c>
      <c r="AK94" s="32">
        <v>0.97489999999999999</v>
      </c>
      <c r="AL94" s="32">
        <v>1.1076999999999999</v>
      </c>
      <c r="AM94" s="32">
        <v>0.8831</v>
      </c>
      <c r="AN94" s="32">
        <v>0.95909999999999995</v>
      </c>
      <c r="AO94" s="32">
        <v>0.94810000000000005</v>
      </c>
      <c r="AP94" s="32">
        <v>1.2456</v>
      </c>
      <c r="AQ94" s="32">
        <v>1.0246999999999999</v>
      </c>
      <c r="AR94" s="32">
        <v>1.141</v>
      </c>
      <c r="AS94" s="32">
        <v>1.1941999999999999</v>
      </c>
      <c r="AT94" s="32">
        <v>1.6474</v>
      </c>
      <c r="AU94" s="32">
        <v>1.5725</v>
      </c>
      <c r="AV94" s="32">
        <v>1.4421999999999999</v>
      </c>
      <c r="AW94" s="32">
        <v>1.2334000000000001</v>
      </c>
      <c r="AX94" s="32">
        <v>0.81069999999999998</v>
      </c>
      <c r="AY94" s="32">
        <v>0.84540000000000004</v>
      </c>
      <c r="AZ94" s="32">
        <v>-0.35580000000000001</v>
      </c>
      <c r="BA94" s="32">
        <v>0.40389999999999998</v>
      </c>
      <c r="BB94" s="32">
        <v>0.99329999999999996</v>
      </c>
      <c r="BC94" s="32">
        <v>1.3647</v>
      </c>
      <c r="BD94" s="32">
        <v>0.71240000000000003</v>
      </c>
      <c r="BE94" s="32">
        <v>1.0316000000000001</v>
      </c>
      <c r="BF94" s="32">
        <v>0.38550000000000001</v>
      </c>
      <c r="BG94" s="32">
        <v>0.33</v>
      </c>
      <c r="BH94" s="32">
        <v>0.91979999999999995</v>
      </c>
      <c r="BI94" s="32">
        <v>0.80940000000000001</v>
      </c>
      <c r="BJ94" s="32">
        <v>-0.75019999999999998</v>
      </c>
      <c r="BK94" s="32">
        <v>1.2636000000000001</v>
      </c>
      <c r="BL94" s="32"/>
      <c r="BM94" s="32"/>
      <c r="BN94" s="32"/>
      <c r="BO94" s="32"/>
      <c r="BP94" s="32"/>
      <c r="BQ94" s="32"/>
      <c r="BR94" s="32"/>
      <c r="BS94" s="32"/>
      <c r="BT94" s="32"/>
      <c r="BU94" s="32"/>
      <c r="BV94" s="32"/>
      <c r="BW94" s="32"/>
      <c r="BX94" s="32"/>
      <c r="BY94" s="32"/>
      <c r="BZ94" s="32"/>
      <c r="CA94" s="32"/>
      <c r="CB94" s="32"/>
      <c r="CC94" s="32"/>
      <c r="CD94" s="32"/>
      <c r="CE94" s="32"/>
      <c r="CF94" s="32"/>
    </row>
    <row r="95" spans="2:84">
      <c r="B95" s="28">
        <f t="shared" si="6"/>
        <v>407</v>
      </c>
      <c r="C95" s="34">
        <v>42563</v>
      </c>
      <c r="D95" s="32">
        <v>0.96030000000000004</v>
      </c>
      <c r="E95" s="32">
        <v>0.78269999999999995</v>
      </c>
      <c r="F95" s="32">
        <v>0.97750000000000004</v>
      </c>
      <c r="G95" s="32">
        <v>1.4493</v>
      </c>
      <c r="H95" s="32">
        <v>0.36670000000000003</v>
      </c>
      <c r="I95" s="32">
        <v>0.79110000000000003</v>
      </c>
      <c r="J95" s="32">
        <v>0.7601</v>
      </c>
      <c r="K95" s="32">
        <v>0.79779999999999995</v>
      </c>
      <c r="L95" s="32">
        <v>0.91990000000000005</v>
      </c>
      <c r="M95" s="32">
        <v>1.1705000000000001</v>
      </c>
      <c r="N95" s="32">
        <v>0.9395</v>
      </c>
      <c r="O95" s="32">
        <v>1.2042999999999999</v>
      </c>
      <c r="P95" s="32">
        <v>1.3577999999999999</v>
      </c>
      <c r="Q95" s="32">
        <v>1.3589</v>
      </c>
      <c r="R95" s="32">
        <v>0.30559999999999998</v>
      </c>
      <c r="S95" s="32">
        <v>0.68059999999999998</v>
      </c>
      <c r="T95" s="32">
        <v>0.3286</v>
      </c>
      <c r="U95" s="32">
        <v>0.5726</v>
      </c>
      <c r="V95" s="32">
        <v>1.1657</v>
      </c>
      <c r="W95" s="32">
        <v>1.1177999999999999</v>
      </c>
      <c r="X95" s="32">
        <v>1.3959999999999999</v>
      </c>
      <c r="Y95" s="32">
        <v>1.0537000000000001</v>
      </c>
      <c r="Z95" s="32">
        <v>0.37990000000000002</v>
      </c>
      <c r="AA95" s="32">
        <v>0.73599999999999999</v>
      </c>
      <c r="AB95" s="32">
        <v>1.6649</v>
      </c>
      <c r="AC95" s="32">
        <v>1.0783</v>
      </c>
      <c r="AD95" s="32">
        <v>1.0959000000000001</v>
      </c>
      <c r="AE95" s="32">
        <v>1.2717000000000001</v>
      </c>
      <c r="AF95" s="32">
        <v>1.7269000000000001</v>
      </c>
      <c r="AG95" s="32">
        <v>1.0345</v>
      </c>
      <c r="AH95" s="32">
        <v>2.1417999999999999</v>
      </c>
      <c r="AI95" s="32">
        <v>1.4100999999999999</v>
      </c>
      <c r="AJ95" s="32">
        <v>0.77110000000000001</v>
      </c>
      <c r="AK95" s="32">
        <v>0.97599999999999998</v>
      </c>
      <c r="AL95" s="32">
        <v>1.1809000000000001</v>
      </c>
      <c r="AM95" s="32">
        <v>0.90400000000000003</v>
      </c>
      <c r="AN95" s="32">
        <v>0.79369999999999996</v>
      </c>
      <c r="AO95" s="32">
        <v>0.95130000000000003</v>
      </c>
      <c r="AP95" s="32">
        <v>0.98050000000000004</v>
      </c>
      <c r="AQ95" s="32">
        <v>1.0284</v>
      </c>
      <c r="AR95" s="32">
        <v>1.3194999999999999</v>
      </c>
      <c r="AS95" s="32">
        <v>1.2095</v>
      </c>
      <c r="AT95" s="32">
        <v>1.2678</v>
      </c>
      <c r="AU95" s="32">
        <v>1.5630999999999999</v>
      </c>
      <c r="AV95" s="32">
        <v>1.3833</v>
      </c>
      <c r="AW95" s="32">
        <v>1.2331000000000001</v>
      </c>
      <c r="AX95" s="32">
        <v>0.91059999999999997</v>
      </c>
      <c r="AY95" s="32">
        <v>0.87250000000000005</v>
      </c>
      <c r="AZ95" s="32">
        <v>-0.28010000000000002</v>
      </c>
      <c r="BA95" s="32">
        <v>0.4088</v>
      </c>
      <c r="BB95" s="32">
        <v>0.94430000000000003</v>
      </c>
      <c r="BC95" s="32">
        <v>1.3702000000000001</v>
      </c>
      <c r="BD95" s="32">
        <v>0.89980000000000004</v>
      </c>
      <c r="BE95" s="32">
        <v>1.0397000000000001</v>
      </c>
      <c r="BF95" s="32">
        <v>0.34770000000000001</v>
      </c>
      <c r="BG95" s="32">
        <v>0.32990000000000003</v>
      </c>
      <c r="BH95" s="32">
        <v>0.81510000000000005</v>
      </c>
      <c r="BI95" s="32">
        <v>0.80840000000000001</v>
      </c>
      <c r="BJ95" s="32">
        <v>-0.4204</v>
      </c>
      <c r="BK95" s="32">
        <v>1.2647999999999999</v>
      </c>
      <c r="BL95" s="32"/>
      <c r="BM95" s="32"/>
      <c r="BN95" s="32"/>
      <c r="BO95" s="32"/>
      <c r="BP95" s="32"/>
      <c r="BQ95" s="32"/>
      <c r="BR95" s="32"/>
      <c r="BS95" s="32"/>
      <c r="BT95" s="32"/>
      <c r="BU95" s="32"/>
      <c r="BV95" s="32"/>
      <c r="BW95" s="32"/>
      <c r="BX95" s="32"/>
      <c r="BY95" s="32"/>
      <c r="BZ95" s="32"/>
      <c r="CA95" s="32"/>
      <c r="CB95" s="32"/>
      <c r="CC95" s="32"/>
      <c r="CD95" s="32"/>
      <c r="CE95" s="32"/>
      <c r="CF95" s="32"/>
    </row>
    <row r="96" spans="2:84">
      <c r="B96" s="28">
        <f t="shared" si="6"/>
        <v>406</v>
      </c>
      <c r="C96" s="34">
        <v>42562</v>
      </c>
      <c r="D96" s="32">
        <v>0.94359999999999999</v>
      </c>
      <c r="E96" s="32">
        <v>0.78059999999999996</v>
      </c>
      <c r="F96" s="32">
        <v>0.97409999999999997</v>
      </c>
      <c r="G96" s="32">
        <v>1.4498</v>
      </c>
      <c r="H96" s="32">
        <v>0.38030000000000003</v>
      </c>
      <c r="I96" s="32">
        <v>0.79379999999999995</v>
      </c>
      <c r="J96" s="32">
        <v>0.76859999999999995</v>
      </c>
      <c r="K96" s="32">
        <v>0.79900000000000004</v>
      </c>
      <c r="L96" s="32">
        <v>0.96199999999999997</v>
      </c>
      <c r="M96" s="32">
        <v>1.1738999999999999</v>
      </c>
      <c r="N96" s="32">
        <v>0.85719999999999996</v>
      </c>
      <c r="O96" s="32">
        <v>1.1974</v>
      </c>
      <c r="P96" s="32">
        <v>1.4468000000000001</v>
      </c>
      <c r="Q96" s="32">
        <v>1.3651</v>
      </c>
      <c r="R96" s="32">
        <v>0.31909999999999999</v>
      </c>
      <c r="S96" s="32">
        <v>0.68230000000000002</v>
      </c>
      <c r="T96" s="32">
        <v>0.36449999999999999</v>
      </c>
      <c r="U96" s="32">
        <v>0.57620000000000005</v>
      </c>
      <c r="V96" s="32">
        <v>1.1907000000000001</v>
      </c>
      <c r="W96" s="32">
        <v>1.1197999999999999</v>
      </c>
      <c r="X96" s="32">
        <v>1.3539000000000001</v>
      </c>
      <c r="Y96" s="32">
        <v>1.0528999999999999</v>
      </c>
      <c r="Z96" s="32">
        <v>0.40739999999999998</v>
      </c>
      <c r="AA96" s="32">
        <v>0.73919999999999997</v>
      </c>
      <c r="AB96" s="32">
        <v>1.6779999999999999</v>
      </c>
      <c r="AC96" s="32">
        <v>1.079</v>
      </c>
      <c r="AD96" s="32">
        <v>1.2</v>
      </c>
      <c r="AE96" s="32">
        <v>1.2768999999999999</v>
      </c>
      <c r="AF96" s="32">
        <v>1.75</v>
      </c>
      <c r="AG96" s="32">
        <v>1.0350999999999999</v>
      </c>
      <c r="AH96" s="32">
        <v>2.2461000000000002</v>
      </c>
      <c r="AI96" s="32">
        <v>1.4147000000000001</v>
      </c>
      <c r="AJ96" s="32">
        <v>0.77200000000000002</v>
      </c>
      <c r="AK96" s="32">
        <v>0.97640000000000005</v>
      </c>
      <c r="AL96" s="32">
        <v>1.1496999999999999</v>
      </c>
      <c r="AM96" s="32">
        <v>0.90029999999999999</v>
      </c>
      <c r="AN96" s="32">
        <v>0.83420000000000005</v>
      </c>
      <c r="AO96" s="32">
        <v>0.9546</v>
      </c>
      <c r="AP96" s="32">
        <v>1.0089999999999999</v>
      </c>
      <c r="AQ96" s="32">
        <v>1.0324</v>
      </c>
      <c r="AR96" s="32">
        <v>1.3357000000000001</v>
      </c>
      <c r="AS96" s="32">
        <v>1.2108000000000001</v>
      </c>
      <c r="AT96" s="32">
        <v>1.2001999999999999</v>
      </c>
      <c r="AU96" s="32">
        <v>1.5580000000000001</v>
      </c>
      <c r="AV96" s="32">
        <v>1.3967000000000001</v>
      </c>
      <c r="AW96" s="32">
        <v>1.2338</v>
      </c>
      <c r="AX96" s="32">
        <v>0.88060000000000005</v>
      </c>
      <c r="AY96" s="32">
        <v>0.87039999999999995</v>
      </c>
      <c r="AZ96" s="32">
        <v>-0.2843</v>
      </c>
      <c r="BA96" s="32">
        <v>0.40910000000000002</v>
      </c>
      <c r="BB96" s="32">
        <v>0.96260000000000001</v>
      </c>
      <c r="BC96" s="32">
        <v>1.3724000000000001</v>
      </c>
      <c r="BD96" s="32">
        <v>0.89090000000000003</v>
      </c>
      <c r="BE96" s="32">
        <v>1.0388999999999999</v>
      </c>
      <c r="BF96" s="32">
        <v>0.32669999999999999</v>
      </c>
      <c r="BG96" s="32">
        <v>0.32829999999999998</v>
      </c>
      <c r="BH96" s="32">
        <v>0.86360000000000003</v>
      </c>
      <c r="BI96" s="32">
        <v>0.81389999999999996</v>
      </c>
      <c r="BJ96" s="32">
        <v>-0.40570000000000001</v>
      </c>
      <c r="BK96" s="32">
        <v>1.2652000000000001</v>
      </c>
      <c r="BL96" s="32"/>
      <c r="BM96" s="32"/>
      <c r="BN96" s="32"/>
      <c r="BO96" s="32"/>
      <c r="BP96" s="32"/>
      <c r="BQ96" s="32"/>
      <c r="BR96" s="32"/>
      <c r="BS96" s="32"/>
      <c r="BT96" s="32"/>
      <c r="BU96" s="32"/>
      <c r="BV96" s="32"/>
      <c r="BW96" s="32"/>
      <c r="BX96" s="32"/>
      <c r="BY96" s="32"/>
      <c r="BZ96" s="32"/>
      <c r="CA96" s="32"/>
      <c r="CB96" s="32"/>
      <c r="CC96" s="32"/>
      <c r="CD96" s="32"/>
      <c r="CE96" s="32"/>
      <c r="CF96" s="32"/>
    </row>
    <row r="97" spans="2:84">
      <c r="B97" s="28">
        <f t="shared" si="6"/>
        <v>405</v>
      </c>
      <c r="C97" s="34">
        <v>42558</v>
      </c>
      <c r="D97" s="32">
        <v>1.2847</v>
      </c>
      <c r="E97" s="32">
        <v>0.81620000000000004</v>
      </c>
      <c r="F97" s="32">
        <v>1.1971000000000001</v>
      </c>
      <c r="G97" s="32">
        <v>1.4991000000000001</v>
      </c>
      <c r="H97" s="32">
        <v>0.27700000000000002</v>
      </c>
      <c r="I97" s="32">
        <v>0.80349999999999999</v>
      </c>
      <c r="J97" s="32">
        <v>0.74</v>
      </c>
      <c r="K97" s="32">
        <v>0.78979999999999995</v>
      </c>
      <c r="L97" s="32">
        <v>0.90490000000000004</v>
      </c>
      <c r="M97" s="32">
        <v>1.1856</v>
      </c>
      <c r="N97" s="32">
        <v>1.1333</v>
      </c>
      <c r="O97" s="32">
        <v>1.2131000000000001</v>
      </c>
      <c r="P97" s="32">
        <v>1.5421</v>
      </c>
      <c r="Q97" s="32">
        <v>1.3229</v>
      </c>
      <c r="R97" s="32">
        <v>0.35320000000000001</v>
      </c>
      <c r="S97" s="32">
        <v>0.64249999999999996</v>
      </c>
      <c r="T97" s="32">
        <v>0.38840000000000002</v>
      </c>
      <c r="U97" s="32">
        <v>0.55730000000000002</v>
      </c>
      <c r="V97" s="32">
        <v>1.1939</v>
      </c>
      <c r="W97" s="32">
        <v>1.1227</v>
      </c>
      <c r="X97" s="32">
        <v>1.3134999999999999</v>
      </c>
      <c r="Y97" s="32">
        <v>1.0324</v>
      </c>
      <c r="Z97" s="32">
        <v>0.48909999999999998</v>
      </c>
      <c r="AA97" s="32">
        <v>0.73950000000000005</v>
      </c>
      <c r="AB97" s="32">
        <v>1.6887000000000001</v>
      </c>
      <c r="AC97" s="32">
        <v>1.0913999999999999</v>
      </c>
      <c r="AD97" s="32">
        <v>1.3542000000000001</v>
      </c>
      <c r="AE97" s="32">
        <v>1.3146</v>
      </c>
      <c r="AF97" s="32">
        <v>1.7291000000000001</v>
      </c>
      <c r="AG97" s="32">
        <v>1.0277000000000001</v>
      </c>
      <c r="AH97" s="32">
        <v>2.2656999999999998</v>
      </c>
      <c r="AI97" s="32">
        <v>1.4587000000000001</v>
      </c>
      <c r="AJ97" s="32">
        <v>0.88870000000000005</v>
      </c>
      <c r="AK97" s="32">
        <v>0.9839</v>
      </c>
      <c r="AL97" s="32">
        <v>0.95630000000000004</v>
      </c>
      <c r="AM97" s="32">
        <v>0.95679999999999998</v>
      </c>
      <c r="AN97" s="32">
        <v>0.80430000000000001</v>
      </c>
      <c r="AO97" s="32">
        <v>1.0004999999999999</v>
      </c>
      <c r="AP97" s="32">
        <v>0.9738</v>
      </c>
      <c r="AQ97" s="32">
        <v>1.0743</v>
      </c>
      <c r="AR97" s="32">
        <v>1.3352999999999999</v>
      </c>
      <c r="AS97" s="32">
        <v>1.1613</v>
      </c>
      <c r="AT97" s="32">
        <v>1.3028999999999999</v>
      </c>
      <c r="AU97" s="32">
        <v>1.5479000000000001</v>
      </c>
      <c r="AV97" s="32">
        <v>1.3637999999999999</v>
      </c>
      <c r="AW97" s="32">
        <v>1.2083999999999999</v>
      </c>
      <c r="AX97" s="32">
        <v>0.88109999999999999</v>
      </c>
      <c r="AY97" s="32">
        <v>0.88959999999999995</v>
      </c>
      <c r="AZ97" s="32">
        <v>-0.30790000000000001</v>
      </c>
      <c r="BA97" s="32">
        <v>0.41060000000000002</v>
      </c>
      <c r="BB97" s="32">
        <v>0.99660000000000004</v>
      </c>
      <c r="BC97" s="32">
        <v>1.4131</v>
      </c>
      <c r="BD97" s="32">
        <v>0.97689999999999999</v>
      </c>
      <c r="BE97" s="32">
        <v>1.0458000000000001</v>
      </c>
      <c r="BF97" s="32">
        <v>0.35659999999999997</v>
      </c>
      <c r="BG97" s="32">
        <v>0.34289999999999998</v>
      </c>
      <c r="BH97" s="32">
        <v>0.81069999999999998</v>
      </c>
      <c r="BI97" s="32">
        <v>0.87819999999999998</v>
      </c>
      <c r="BJ97" s="32">
        <v>-0.35859999999999997</v>
      </c>
      <c r="BK97" s="32">
        <v>1.3409</v>
      </c>
      <c r="BL97" s="32"/>
      <c r="BM97" s="32"/>
      <c r="BN97" s="32"/>
      <c r="BO97" s="32"/>
      <c r="BP97" s="32"/>
      <c r="BQ97" s="32"/>
      <c r="BR97" s="32"/>
      <c r="BS97" s="32"/>
      <c r="BT97" s="32"/>
      <c r="BU97" s="32"/>
      <c r="BV97" s="32"/>
      <c r="BW97" s="32"/>
      <c r="BX97" s="32"/>
      <c r="BY97" s="32"/>
      <c r="BZ97" s="32"/>
      <c r="CA97" s="32"/>
      <c r="CB97" s="32"/>
      <c r="CC97" s="32"/>
      <c r="CD97" s="32"/>
      <c r="CE97" s="32"/>
      <c r="CF97" s="32"/>
    </row>
    <row r="98" spans="2:84">
      <c r="B98" s="28">
        <f t="shared" si="6"/>
        <v>404</v>
      </c>
      <c r="C98" s="34">
        <v>42557</v>
      </c>
      <c r="D98" s="32">
        <v>1.2370000000000001</v>
      </c>
      <c r="E98" s="32">
        <v>0.8196</v>
      </c>
      <c r="F98" s="32">
        <v>1.1754</v>
      </c>
      <c r="G98" s="32">
        <v>1.5024</v>
      </c>
      <c r="H98" s="32">
        <v>0.43280000000000002</v>
      </c>
      <c r="I98" s="32">
        <v>0.82040000000000002</v>
      </c>
      <c r="J98" s="32">
        <v>0.78459999999999996</v>
      </c>
      <c r="K98" s="32">
        <v>0.78990000000000005</v>
      </c>
      <c r="L98" s="32">
        <v>0.90459999999999996</v>
      </c>
      <c r="M98" s="32">
        <v>1.1820999999999999</v>
      </c>
      <c r="N98" s="32">
        <v>1.1113</v>
      </c>
      <c r="O98" s="32">
        <v>1.2165999999999999</v>
      </c>
      <c r="P98" s="32">
        <v>1.4458</v>
      </c>
      <c r="Q98" s="32">
        <v>1.3194999999999999</v>
      </c>
      <c r="R98" s="32">
        <v>0.43169999999999997</v>
      </c>
      <c r="S98" s="32">
        <v>0.6502</v>
      </c>
      <c r="T98" s="32">
        <v>0.36470000000000002</v>
      </c>
      <c r="U98" s="32">
        <v>0.55779999999999996</v>
      </c>
      <c r="V98" s="32">
        <v>1.1449</v>
      </c>
      <c r="W98" s="32">
        <v>1.1229</v>
      </c>
      <c r="X98" s="32">
        <v>1.3362000000000001</v>
      </c>
      <c r="Y98" s="32">
        <v>1.0331999999999999</v>
      </c>
      <c r="Z98" s="32">
        <v>0.44569999999999999</v>
      </c>
      <c r="AA98" s="32">
        <v>0.73839999999999995</v>
      </c>
      <c r="AB98" s="32">
        <v>1.7299</v>
      </c>
      <c r="AC98" s="32">
        <v>1.0921000000000001</v>
      </c>
      <c r="AD98" s="32">
        <v>1.4545999999999999</v>
      </c>
      <c r="AE98" s="32">
        <v>1.3131999999999999</v>
      </c>
      <c r="AF98" s="32">
        <v>1.7101</v>
      </c>
      <c r="AG98" s="32">
        <v>1.0266999999999999</v>
      </c>
      <c r="AH98" s="32">
        <v>2.2675999999999998</v>
      </c>
      <c r="AI98" s="32">
        <v>1.4574</v>
      </c>
      <c r="AJ98" s="32">
        <v>0.81200000000000006</v>
      </c>
      <c r="AK98" s="32">
        <v>0.98150000000000004</v>
      </c>
      <c r="AL98" s="32">
        <v>0.84809999999999997</v>
      </c>
      <c r="AM98" s="32">
        <v>0.95120000000000005</v>
      </c>
      <c r="AN98" s="32">
        <v>0.69589999999999996</v>
      </c>
      <c r="AO98" s="32">
        <v>0.99239999999999995</v>
      </c>
      <c r="AP98" s="32">
        <v>0.94750000000000001</v>
      </c>
      <c r="AQ98" s="32">
        <v>1.0764</v>
      </c>
      <c r="AR98" s="32">
        <v>1.288</v>
      </c>
      <c r="AS98" s="32">
        <v>1.1635</v>
      </c>
      <c r="AT98" s="32">
        <v>1.3996</v>
      </c>
      <c r="AU98" s="32">
        <v>1.5530999999999999</v>
      </c>
      <c r="AV98" s="32">
        <v>1.2969999999999999</v>
      </c>
      <c r="AW98" s="32">
        <v>1.206</v>
      </c>
      <c r="AX98" s="32">
        <v>0.90690000000000004</v>
      </c>
      <c r="AY98" s="32">
        <v>0.8901</v>
      </c>
      <c r="AZ98" s="32">
        <v>-0.29289999999999999</v>
      </c>
      <c r="BA98" s="32">
        <v>0.4108</v>
      </c>
      <c r="BB98" s="32">
        <v>0.91059999999999997</v>
      </c>
      <c r="BC98" s="32">
        <v>1.4162999999999999</v>
      </c>
      <c r="BD98" s="32">
        <v>0.9849</v>
      </c>
      <c r="BE98" s="32">
        <v>1.0458000000000001</v>
      </c>
      <c r="BF98" s="32">
        <v>0.35849999999999999</v>
      </c>
      <c r="BG98" s="32">
        <v>0.34350000000000003</v>
      </c>
      <c r="BH98" s="32">
        <v>0.96109999999999995</v>
      </c>
      <c r="BI98" s="32">
        <v>0.88300000000000001</v>
      </c>
      <c r="BJ98" s="32">
        <v>-0.16009999999999999</v>
      </c>
      <c r="BK98" s="32">
        <v>1.3593999999999999</v>
      </c>
      <c r="BL98" s="32"/>
      <c r="BM98" s="32"/>
      <c r="BN98" s="32"/>
      <c r="BO98" s="32"/>
      <c r="BP98" s="32"/>
      <c r="BQ98" s="32"/>
      <c r="BR98" s="32"/>
      <c r="BS98" s="32"/>
      <c r="BT98" s="32"/>
      <c r="BU98" s="32"/>
      <c r="BV98" s="32"/>
      <c r="BW98" s="32"/>
      <c r="BX98" s="32"/>
      <c r="BY98" s="32"/>
      <c r="BZ98" s="32"/>
      <c r="CA98" s="32"/>
      <c r="CB98" s="32"/>
      <c r="CC98" s="32"/>
      <c r="CD98" s="32"/>
      <c r="CE98" s="32"/>
      <c r="CF98" s="32"/>
    </row>
    <row r="99" spans="2:84">
      <c r="B99" s="28">
        <f t="shared" si="6"/>
        <v>403</v>
      </c>
      <c r="C99" s="34">
        <v>42556</v>
      </c>
      <c r="D99" s="32">
        <v>1.1657999999999999</v>
      </c>
      <c r="E99" s="32">
        <v>0.81530000000000002</v>
      </c>
      <c r="F99" s="32">
        <v>1.2359</v>
      </c>
      <c r="G99" s="32">
        <v>1.5170999999999999</v>
      </c>
      <c r="H99" s="32">
        <v>0.62949999999999995</v>
      </c>
      <c r="I99" s="32">
        <v>0.83989999999999998</v>
      </c>
      <c r="J99" s="32">
        <v>0.6542</v>
      </c>
      <c r="K99" s="32">
        <v>0.77980000000000005</v>
      </c>
      <c r="L99" s="32">
        <v>1.0013000000000001</v>
      </c>
      <c r="M99" s="32">
        <v>1.1872</v>
      </c>
      <c r="N99" s="32">
        <v>1.0627</v>
      </c>
      <c r="O99" s="32">
        <v>1.2161</v>
      </c>
      <c r="P99" s="32">
        <v>1.3715999999999999</v>
      </c>
      <c r="Q99" s="32">
        <v>1.319</v>
      </c>
      <c r="R99" s="32">
        <v>0.52229999999999999</v>
      </c>
      <c r="S99" s="32">
        <v>0.65890000000000004</v>
      </c>
      <c r="T99" s="32">
        <v>0.41560000000000002</v>
      </c>
      <c r="U99" s="32">
        <v>0.56020000000000003</v>
      </c>
      <c r="V99" s="32">
        <v>1.1907000000000001</v>
      </c>
      <c r="W99" s="32">
        <v>1.1220000000000001</v>
      </c>
      <c r="X99" s="32">
        <v>1.0041</v>
      </c>
      <c r="Y99" s="32">
        <v>1.0382</v>
      </c>
      <c r="Z99" s="32">
        <v>0.52029999999999998</v>
      </c>
      <c r="AA99" s="32">
        <v>0.74509999999999998</v>
      </c>
      <c r="AB99" s="32">
        <v>1.0336000000000001</v>
      </c>
      <c r="AC99" s="32">
        <v>1.0874999999999999</v>
      </c>
      <c r="AD99" s="32">
        <v>1.4775</v>
      </c>
      <c r="AE99" s="32">
        <v>1.2907</v>
      </c>
      <c r="AF99" s="32">
        <v>1.6553</v>
      </c>
      <c r="AG99" s="32">
        <v>1.0085</v>
      </c>
      <c r="AH99" s="32">
        <v>2.0484</v>
      </c>
      <c r="AI99" s="32">
        <v>1.4115</v>
      </c>
      <c r="AJ99" s="32">
        <v>0.88070000000000004</v>
      </c>
      <c r="AK99" s="32">
        <v>0.99529999999999996</v>
      </c>
      <c r="AL99" s="32">
        <v>0.83709999999999996</v>
      </c>
      <c r="AM99" s="32">
        <v>0.94520000000000004</v>
      </c>
      <c r="AN99" s="32">
        <v>0.4758</v>
      </c>
      <c r="AO99" s="32">
        <v>0.9778</v>
      </c>
      <c r="AP99" s="32">
        <v>0.98729999999999996</v>
      </c>
      <c r="AQ99" s="32">
        <v>1.0725</v>
      </c>
      <c r="AR99" s="32">
        <v>1.1930000000000001</v>
      </c>
      <c r="AS99" s="32">
        <v>1.1640999999999999</v>
      </c>
      <c r="AT99" s="32">
        <v>1.2245999999999999</v>
      </c>
      <c r="AU99" s="32">
        <v>1.5376000000000001</v>
      </c>
      <c r="AV99" s="32">
        <v>1.3289</v>
      </c>
      <c r="AW99" s="32">
        <v>1.2085999999999999</v>
      </c>
      <c r="AX99" s="32">
        <v>0.91100000000000003</v>
      </c>
      <c r="AY99" s="32">
        <v>0.88419999999999999</v>
      </c>
      <c r="AZ99" s="32">
        <v>-0.4138</v>
      </c>
      <c r="BA99" s="32">
        <v>0.4118</v>
      </c>
      <c r="BB99" s="32">
        <v>0.85950000000000004</v>
      </c>
      <c r="BC99" s="32">
        <v>1.4194</v>
      </c>
      <c r="BD99" s="32">
        <v>0.95479999999999998</v>
      </c>
      <c r="BE99" s="32">
        <v>1.0446</v>
      </c>
      <c r="BF99" s="32">
        <v>0.17780000000000001</v>
      </c>
      <c r="BG99" s="32">
        <v>0.33139999999999997</v>
      </c>
      <c r="BH99" s="32">
        <v>1.0357000000000001</v>
      </c>
      <c r="BI99" s="32">
        <v>0.89470000000000005</v>
      </c>
      <c r="BJ99" s="32">
        <v>-0.27689999999999998</v>
      </c>
      <c r="BK99" s="32">
        <v>1.3811</v>
      </c>
      <c r="BL99" s="32"/>
      <c r="BM99" s="32"/>
      <c r="BN99" s="32"/>
      <c r="BO99" s="32"/>
      <c r="BP99" s="32"/>
      <c r="BQ99" s="32"/>
      <c r="BR99" s="32"/>
      <c r="BS99" s="32"/>
      <c r="BT99" s="32"/>
      <c r="BU99" s="32"/>
      <c r="BV99" s="32"/>
      <c r="BW99" s="32"/>
      <c r="BX99" s="32"/>
      <c r="BY99" s="32"/>
      <c r="BZ99" s="32"/>
      <c r="CA99" s="32"/>
      <c r="CB99" s="32"/>
      <c r="CC99" s="32"/>
      <c r="CD99" s="32"/>
      <c r="CE99" s="32"/>
      <c r="CF99" s="32"/>
    </row>
    <row r="100" spans="2:84">
      <c r="B100" s="28">
        <f t="shared" si="6"/>
        <v>402</v>
      </c>
      <c r="C100" s="34">
        <v>42555</v>
      </c>
      <c r="D100" s="32">
        <v>1.1977</v>
      </c>
      <c r="E100" s="32">
        <v>0.81710000000000005</v>
      </c>
      <c r="F100" s="32">
        <v>1.2492000000000001</v>
      </c>
      <c r="G100" s="32">
        <v>1.5181</v>
      </c>
      <c r="H100" s="32">
        <v>0.63160000000000005</v>
      </c>
      <c r="I100" s="32">
        <v>0.83989999999999998</v>
      </c>
      <c r="J100" s="32">
        <v>0.65290000000000004</v>
      </c>
      <c r="K100" s="32">
        <v>0.77959999999999996</v>
      </c>
      <c r="L100" s="32">
        <v>1.0061</v>
      </c>
      <c r="M100" s="32">
        <v>1.1880999999999999</v>
      </c>
      <c r="N100" s="32">
        <v>1.075</v>
      </c>
      <c r="O100" s="32">
        <v>1.2165999999999999</v>
      </c>
      <c r="P100" s="32">
        <v>1.379</v>
      </c>
      <c r="Q100" s="32">
        <v>1.321</v>
      </c>
      <c r="R100" s="32">
        <v>0.50770000000000004</v>
      </c>
      <c r="S100" s="32">
        <v>0.65839999999999999</v>
      </c>
      <c r="T100" s="32">
        <v>0.40949999999999998</v>
      </c>
      <c r="U100" s="32">
        <v>0.55989999999999995</v>
      </c>
      <c r="V100" s="32">
        <v>1.3253999999999999</v>
      </c>
      <c r="W100" s="32">
        <v>1.1288</v>
      </c>
      <c r="X100" s="32">
        <v>0.99519999999999997</v>
      </c>
      <c r="Y100" s="32">
        <v>1.0383</v>
      </c>
      <c r="Z100" s="32">
        <v>0.51780000000000004</v>
      </c>
      <c r="AA100" s="32">
        <v>0.745</v>
      </c>
      <c r="AB100" s="32">
        <v>1.0215000000000001</v>
      </c>
      <c r="AC100" s="32">
        <v>1.0868</v>
      </c>
      <c r="AD100" s="32">
        <v>1.5316000000000001</v>
      </c>
      <c r="AE100" s="32">
        <v>1.2927</v>
      </c>
      <c r="AF100" s="32">
        <v>1.6761999999999999</v>
      </c>
      <c r="AG100" s="32">
        <v>1.0093000000000001</v>
      </c>
      <c r="AH100" s="32">
        <v>2.0849000000000002</v>
      </c>
      <c r="AI100" s="32">
        <v>1.413</v>
      </c>
      <c r="AJ100" s="32">
        <v>0.90069999999999995</v>
      </c>
      <c r="AK100" s="32">
        <v>0.99629999999999996</v>
      </c>
      <c r="AL100" s="32">
        <v>0.89829999999999999</v>
      </c>
      <c r="AM100" s="32">
        <v>0.94820000000000004</v>
      </c>
      <c r="AN100" s="32">
        <v>0.43390000000000001</v>
      </c>
      <c r="AO100" s="32">
        <v>0.97670000000000001</v>
      </c>
      <c r="AP100" s="32">
        <v>1.0338000000000001</v>
      </c>
      <c r="AQ100" s="32">
        <v>1.0738000000000001</v>
      </c>
      <c r="AR100" s="32">
        <v>1.2889999999999999</v>
      </c>
      <c r="AS100" s="32">
        <v>1.1693</v>
      </c>
      <c r="AT100" s="32">
        <v>1.1499999999999999</v>
      </c>
      <c r="AU100" s="32">
        <v>1.5336000000000001</v>
      </c>
      <c r="AV100" s="32">
        <v>1.3023</v>
      </c>
      <c r="AW100" s="32">
        <v>1.2073</v>
      </c>
      <c r="AX100" s="32">
        <v>0.93720000000000003</v>
      </c>
      <c r="AY100" s="32">
        <v>0.88490000000000002</v>
      </c>
      <c r="AZ100" s="32">
        <v>-0.41120000000000001</v>
      </c>
      <c r="BA100" s="32">
        <v>0.41199999999999998</v>
      </c>
      <c r="BB100" s="32">
        <v>0.87990000000000002</v>
      </c>
      <c r="BC100" s="32">
        <v>1.4211</v>
      </c>
      <c r="BD100" s="32">
        <v>0.95550000000000002</v>
      </c>
      <c r="BE100" s="32">
        <v>1.0448999999999999</v>
      </c>
      <c r="BF100" s="32">
        <v>0.1827</v>
      </c>
      <c r="BG100" s="32">
        <v>0.33169999999999999</v>
      </c>
      <c r="BH100" s="32">
        <v>1.0105999999999999</v>
      </c>
      <c r="BI100" s="32">
        <v>0.89300000000000002</v>
      </c>
      <c r="BJ100" s="32">
        <v>-7.4999999999999997E-3</v>
      </c>
      <c r="BK100" s="32">
        <v>1.3996</v>
      </c>
      <c r="BL100" s="32"/>
      <c r="BM100" s="32"/>
      <c r="BN100" s="32"/>
      <c r="BO100" s="32"/>
      <c r="BP100" s="32"/>
      <c r="BQ100" s="32"/>
      <c r="BR100" s="32"/>
      <c r="BS100" s="32"/>
      <c r="BT100" s="32"/>
      <c r="BU100" s="32"/>
      <c r="BV100" s="32"/>
      <c r="BW100" s="32"/>
      <c r="BX100" s="32"/>
      <c r="BY100" s="32"/>
      <c r="BZ100" s="32"/>
      <c r="CA100" s="32"/>
      <c r="CB100" s="32"/>
      <c r="CC100" s="32"/>
      <c r="CD100" s="32"/>
      <c r="CE100" s="32"/>
      <c r="CF100" s="32"/>
    </row>
    <row r="101" spans="2:84">
      <c r="B101" s="28">
        <f t="shared" si="6"/>
        <v>401</v>
      </c>
      <c r="C101" s="34">
        <v>42552</v>
      </c>
      <c r="D101" s="32">
        <v>1.3266</v>
      </c>
      <c r="E101" s="32">
        <v>0.82340000000000002</v>
      </c>
      <c r="F101" s="32">
        <v>1.2070000000000001</v>
      </c>
      <c r="G101" s="32">
        <v>1.5148999999999999</v>
      </c>
      <c r="H101" s="32">
        <v>0.56769999999999998</v>
      </c>
      <c r="I101" s="32">
        <v>0.83050000000000002</v>
      </c>
      <c r="J101" s="32">
        <v>0.62219999999999998</v>
      </c>
      <c r="K101" s="32">
        <v>0.78090000000000004</v>
      </c>
      <c r="L101" s="32">
        <v>1.0853999999999999</v>
      </c>
      <c r="M101" s="32">
        <v>1.1869000000000001</v>
      </c>
      <c r="N101" s="32">
        <v>1.0630999999999999</v>
      </c>
      <c r="O101" s="32">
        <v>1.2173</v>
      </c>
      <c r="P101" s="32">
        <v>1.3920999999999999</v>
      </c>
      <c r="Q101" s="32">
        <v>1.3208</v>
      </c>
      <c r="R101" s="32">
        <v>0.4415</v>
      </c>
      <c r="S101" s="32">
        <v>0.65680000000000005</v>
      </c>
      <c r="T101" s="32">
        <v>0.39119999999999999</v>
      </c>
      <c r="U101" s="32">
        <v>0.56100000000000005</v>
      </c>
      <c r="V101" s="32">
        <v>1.3937999999999999</v>
      </c>
      <c r="W101" s="32">
        <v>1.1294</v>
      </c>
      <c r="X101" s="32">
        <v>1.2796000000000001</v>
      </c>
      <c r="Y101" s="32">
        <v>1.0395000000000001</v>
      </c>
      <c r="Z101" s="32">
        <v>0.49969999999999998</v>
      </c>
      <c r="AA101" s="32">
        <v>0.74470000000000003</v>
      </c>
      <c r="AB101" s="32">
        <v>1.218</v>
      </c>
      <c r="AC101" s="32">
        <v>1.0873999999999999</v>
      </c>
      <c r="AD101" s="32">
        <v>1.8781000000000001</v>
      </c>
      <c r="AE101" s="32">
        <v>1.2925</v>
      </c>
      <c r="AF101" s="32">
        <v>1.5219</v>
      </c>
      <c r="AG101" s="32">
        <v>1.0098</v>
      </c>
      <c r="AH101" s="32">
        <v>1.7009000000000001</v>
      </c>
      <c r="AI101" s="32">
        <v>1.4105000000000001</v>
      </c>
      <c r="AJ101" s="32">
        <v>0.88539999999999996</v>
      </c>
      <c r="AK101" s="32">
        <v>0.99470000000000003</v>
      </c>
      <c r="AL101" s="32">
        <v>0.89980000000000004</v>
      </c>
      <c r="AM101" s="32">
        <v>0.94750000000000001</v>
      </c>
      <c r="AN101" s="32">
        <v>0.4355</v>
      </c>
      <c r="AO101" s="32">
        <v>0.97770000000000001</v>
      </c>
      <c r="AP101" s="32">
        <v>1.0767</v>
      </c>
      <c r="AQ101" s="32">
        <v>1.0729</v>
      </c>
      <c r="AR101" s="32">
        <v>1.2684</v>
      </c>
      <c r="AS101" s="32">
        <v>1.1698999999999999</v>
      </c>
      <c r="AT101" s="32">
        <v>1.2201</v>
      </c>
      <c r="AU101" s="32">
        <v>1.5341</v>
      </c>
      <c r="AV101" s="32">
        <v>1.3011999999999999</v>
      </c>
      <c r="AW101" s="32">
        <v>1.2072000000000001</v>
      </c>
      <c r="AX101" s="32">
        <v>0.94350000000000001</v>
      </c>
      <c r="AY101" s="32">
        <v>0.88390000000000002</v>
      </c>
      <c r="AZ101" s="32">
        <v>-0.2767</v>
      </c>
      <c r="BA101" s="32">
        <v>0.4123</v>
      </c>
      <c r="BB101" s="32">
        <v>0.92600000000000005</v>
      </c>
      <c r="BC101" s="32">
        <v>1.423</v>
      </c>
      <c r="BD101" s="32">
        <v>0.99829999999999997</v>
      </c>
      <c r="BE101" s="32">
        <v>1.0448</v>
      </c>
      <c r="BF101" s="32">
        <v>0.17829999999999999</v>
      </c>
      <c r="BG101" s="32">
        <v>0.33090000000000003</v>
      </c>
      <c r="BH101" s="32">
        <v>1.0003</v>
      </c>
      <c r="BI101" s="32">
        <v>0.89</v>
      </c>
      <c r="BJ101" s="32">
        <v>9.69E-2</v>
      </c>
      <c r="BK101" s="32">
        <v>1.3964000000000001</v>
      </c>
      <c r="BL101" s="32"/>
      <c r="BM101" s="32"/>
      <c r="BN101" s="32"/>
      <c r="BO101" s="32"/>
      <c r="BP101" s="32"/>
      <c r="BQ101" s="32"/>
      <c r="BR101" s="32"/>
      <c r="BS101" s="32"/>
      <c r="BT101" s="32"/>
      <c r="BU101" s="32"/>
      <c r="BV101" s="32"/>
      <c r="BW101" s="32"/>
      <c r="BX101" s="32"/>
      <c r="BY101" s="32"/>
      <c r="BZ101" s="32"/>
      <c r="CA101" s="32"/>
      <c r="CB101" s="32"/>
      <c r="CC101" s="32"/>
      <c r="CD101" s="32"/>
      <c r="CE101" s="32"/>
      <c r="CF101" s="32"/>
    </row>
    <row r="102" spans="2:84">
      <c r="B102" s="28">
        <f t="shared" si="6"/>
        <v>400</v>
      </c>
      <c r="C102" s="34">
        <v>42551</v>
      </c>
      <c r="D102" s="32">
        <v>1.1385000000000001</v>
      </c>
      <c r="E102" s="32">
        <v>0.80049999999999999</v>
      </c>
      <c r="F102" s="32">
        <v>1.2192000000000001</v>
      </c>
      <c r="G102" s="32">
        <v>1.5156000000000001</v>
      </c>
      <c r="H102" s="32">
        <v>0.53339999999999999</v>
      </c>
      <c r="I102" s="32">
        <v>0.83479999999999999</v>
      </c>
      <c r="J102" s="32">
        <v>0.64759999999999995</v>
      </c>
      <c r="K102" s="32">
        <v>0.77539999999999998</v>
      </c>
      <c r="L102" s="32">
        <v>1.0641</v>
      </c>
      <c r="M102" s="32">
        <v>1.1933</v>
      </c>
      <c r="N102" s="32">
        <v>1.2650999999999999</v>
      </c>
      <c r="O102" s="32">
        <v>1.2235</v>
      </c>
      <c r="P102" s="32">
        <v>1.4911000000000001</v>
      </c>
      <c r="Q102" s="32">
        <v>1.3244</v>
      </c>
      <c r="R102" s="32">
        <v>0.44379999999999997</v>
      </c>
      <c r="S102" s="32">
        <v>0.65890000000000004</v>
      </c>
      <c r="T102" s="32">
        <v>0.39510000000000001</v>
      </c>
      <c r="U102" s="32">
        <v>0.55789999999999995</v>
      </c>
      <c r="V102" s="32">
        <v>1.256</v>
      </c>
      <c r="W102" s="32">
        <v>1.1315</v>
      </c>
      <c r="X102" s="32">
        <v>1.3956999999999999</v>
      </c>
      <c r="Y102" s="32">
        <v>1.0536000000000001</v>
      </c>
      <c r="Z102" s="32">
        <v>0.5242</v>
      </c>
      <c r="AA102" s="32">
        <v>0.74870000000000003</v>
      </c>
      <c r="AB102" s="32">
        <v>1.2125999999999999</v>
      </c>
      <c r="AC102" s="32">
        <v>1.0747</v>
      </c>
      <c r="AD102" s="32">
        <v>2.0663999999999998</v>
      </c>
      <c r="AE102" s="32">
        <v>1.3004</v>
      </c>
      <c r="AF102" s="32">
        <v>1.5356000000000001</v>
      </c>
      <c r="AG102" s="32">
        <v>1.0051000000000001</v>
      </c>
      <c r="AH102" s="32">
        <v>1.6417999999999999</v>
      </c>
      <c r="AI102" s="32">
        <v>1.4306000000000001</v>
      </c>
      <c r="AJ102" s="32">
        <v>0.85940000000000005</v>
      </c>
      <c r="AK102" s="32">
        <v>0.99539999999999995</v>
      </c>
      <c r="AL102" s="32">
        <v>0.84130000000000005</v>
      </c>
      <c r="AM102" s="32">
        <v>0.94750000000000001</v>
      </c>
      <c r="AN102" s="32">
        <v>0.36430000000000001</v>
      </c>
      <c r="AO102" s="32">
        <v>0.97070000000000001</v>
      </c>
      <c r="AP102" s="32">
        <v>1.0270999999999999</v>
      </c>
      <c r="AQ102" s="32">
        <v>1.0733999999999999</v>
      </c>
      <c r="AR102" s="32">
        <v>1.3257000000000001</v>
      </c>
      <c r="AS102" s="32">
        <v>1.1698</v>
      </c>
      <c r="AT102" s="32">
        <v>1.2442</v>
      </c>
      <c r="AU102" s="32">
        <v>1.5375000000000001</v>
      </c>
      <c r="AV102" s="32">
        <v>1.2837000000000001</v>
      </c>
      <c r="AW102" s="32">
        <v>1.2029000000000001</v>
      </c>
      <c r="AX102" s="32">
        <v>0.89219999999999999</v>
      </c>
      <c r="AY102" s="32">
        <v>0.88490000000000002</v>
      </c>
      <c r="AZ102" s="32">
        <v>-0.25650000000000001</v>
      </c>
      <c r="BA102" s="32">
        <v>0.41089999999999999</v>
      </c>
      <c r="BB102" s="32">
        <v>1.0111000000000001</v>
      </c>
      <c r="BC102" s="32">
        <v>1.427</v>
      </c>
      <c r="BD102" s="32">
        <v>1.0169999999999999</v>
      </c>
      <c r="BE102" s="32">
        <v>1.0477000000000001</v>
      </c>
      <c r="BF102" s="32">
        <v>0.21920000000000001</v>
      </c>
      <c r="BG102" s="32">
        <v>0.33329999999999999</v>
      </c>
      <c r="BH102" s="32">
        <v>1.0036</v>
      </c>
      <c r="BI102" s="32">
        <v>0.89529999999999998</v>
      </c>
      <c r="BJ102" s="32">
        <v>0.19450000000000001</v>
      </c>
      <c r="BK102" s="32">
        <v>1.4034</v>
      </c>
      <c r="BL102" s="32"/>
      <c r="BM102" s="32"/>
      <c r="BN102" s="32"/>
      <c r="BO102" s="32"/>
      <c r="BP102" s="32"/>
      <c r="BQ102" s="32"/>
      <c r="BR102" s="32"/>
      <c r="BS102" s="32"/>
      <c r="BT102" s="32"/>
      <c r="BU102" s="32"/>
      <c r="BV102" s="32"/>
      <c r="BW102" s="32"/>
      <c r="BX102" s="32"/>
      <c r="BY102" s="32"/>
      <c r="BZ102" s="32"/>
      <c r="CA102" s="32"/>
      <c r="CB102" s="32"/>
      <c r="CC102" s="32"/>
      <c r="CD102" s="32"/>
      <c r="CE102" s="32"/>
      <c r="CF102" s="32"/>
    </row>
    <row r="103" spans="2:84">
      <c r="B103" s="28">
        <f t="shared" si="6"/>
        <v>399</v>
      </c>
      <c r="C103" s="34">
        <v>42550</v>
      </c>
      <c r="D103" s="32">
        <v>0.66420000000000001</v>
      </c>
      <c r="E103" s="32">
        <v>0.76429999999999998</v>
      </c>
      <c r="F103" s="32">
        <v>1.3908</v>
      </c>
      <c r="G103" s="32">
        <v>1.5165</v>
      </c>
      <c r="H103" s="32">
        <v>0.84209999999999996</v>
      </c>
      <c r="I103" s="32">
        <v>0.83640000000000003</v>
      </c>
      <c r="J103" s="32">
        <v>0.52370000000000005</v>
      </c>
      <c r="K103" s="32">
        <v>0.77310000000000001</v>
      </c>
      <c r="L103" s="32">
        <v>1.0396000000000001</v>
      </c>
      <c r="M103" s="32">
        <v>1.1961999999999999</v>
      </c>
      <c r="N103" s="32">
        <v>1.3177000000000001</v>
      </c>
      <c r="O103" s="32">
        <v>1.2324999999999999</v>
      </c>
      <c r="P103" s="32">
        <v>1.1191</v>
      </c>
      <c r="Q103" s="32">
        <v>1.3109</v>
      </c>
      <c r="R103" s="32">
        <v>0.43009999999999998</v>
      </c>
      <c r="S103" s="32">
        <v>0.65759999999999996</v>
      </c>
      <c r="T103" s="32">
        <v>0.41110000000000002</v>
      </c>
      <c r="U103" s="32">
        <v>0.5605</v>
      </c>
      <c r="V103" s="32">
        <v>1.246</v>
      </c>
      <c r="W103" s="32">
        <v>1.1336999999999999</v>
      </c>
      <c r="X103" s="32">
        <v>1.2788999999999999</v>
      </c>
      <c r="Y103" s="32">
        <v>1.0580000000000001</v>
      </c>
      <c r="Z103" s="32">
        <v>0.50119999999999998</v>
      </c>
      <c r="AA103" s="32">
        <v>0.74019999999999997</v>
      </c>
      <c r="AB103" s="32">
        <v>0.87629999999999997</v>
      </c>
      <c r="AC103" s="32">
        <v>1.089</v>
      </c>
      <c r="AD103" s="32">
        <v>1.3297000000000001</v>
      </c>
      <c r="AE103" s="32">
        <v>1.29</v>
      </c>
      <c r="AF103" s="32">
        <v>1.4651000000000001</v>
      </c>
      <c r="AG103" s="32">
        <v>1.0022</v>
      </c>
      <c r="AH103" s="32">
        <v>1.5097</v>
      </c>
      <c r="AI103" s="32">
        <v>1.4455</v>
      </c>
      <c r="AJ103" s="32">
        <v>0.84570000000000001</v>
      </c>
      <c r="AK103" s="32">
        <v>0.98909999999999998</v>
      </c>
      <c r="AL103" s="32">
        <v>0.83599999999999997</v>
      </c>
      <c r="AM103" s="32">
        <v>0.95730000000000004</v>
      </c>
      <c r="AN103" s="32">
        <v>0.34910000000000002</v>
      </c>
      <c r="AO103" s="32">
        <v>0.97340000000000004</v>
      </c>
      <c r="AP103" s="32">
        <v>1.0636000000000001</v>
      </c>
      <c r="AQ103" s="32">
        <v>1.0741000000000001</v>
      </c>
      <c r="AR103" s="32">
        <v>1.3439000000000001</v>
      </c>
      <c r="AS103" s="32">
        <v>1.1786000000000001</v>
      </c>
      <c r="AT103" s="32">
        <v>1.3212999999999999</v>
      </c>
      <c r="AU103" s="32">
        <v>1.5485</v>
      </c>
      <c r="AV103" s="32">
        <v>1.2001999999999999</v>
      </c>
      <c r="AW103" s="32">
        <v>1.2001999999999999</v>
      </c>
      <c r="AX103" s="32">
        <v>1.1168</v>
      </c>
      <c r="AY103" s="32">
        <v>0.88570000000000004</v>
      </c>
      <c r="AZ103" s="32">
        <v>-0.1085</v>
      </c>
      <c r="BA103" s="32">
        <v>0.41170000000000001</v>
      </c>
      <c r="BB103" s="32">
        <v>0.96050000000000002</v>
      </c>
      <c r="BC103" s="32">
        <v>1.4218999999999999</v>
      </c>
      <c r="BD103" s="32">
        <v>1.0883</v>
      </c>
      <c r="BE103" s="32">
        <v>1.048</v>
      </c>
      <c r="BF103" s="32">
        <v>0.23080000000000001</v>
      </c>
      <c r="BG103" s="32">
        <v>0.32390000000000002</v>
      </c>
      <c r="BH103" s="32">
        <v>0.91300000000000003</v>
      </c>
      <c r="BI103" s="32">
        <v>0.89249999999999996</v>
      </c>
      <c r="BJ103" s="32">
        <v>0.23649999999999999</v>
      </c>
      <c r="BK103" s="32">
        <v>1.4046000000000001</v>
      </c>
      <c r="BL103" s="32"/>
      <c r="BM103" s="32"/>
      <c r="BN103" s="32"/>
      <c r="BO103" s="32"/>
      <c r="BP103" s="32"/>
      <c r="BQ103" s="32"/>
      <c r="BR103" s="32"/>
      <c r="BS103" s="32"/>
      <c r="BT103" s="32"/>
      <c r="BU103" s="32"/>
      <c r="BV103" s="32"/>
      <c r="BW103" s="32"/>
      <c r="BX103" s="32"/>
      <c r="BY103" s="32"/>
      <c r="BZ103" s="32"/>
      <c r="CA103" s="32"/>
      <c r="CB103" s="32"/>
      <c r="CC103" s="32"/>
      <c r="CD103" s="32"/>
      <c r="CE103" s="32"/>
      <c r="CF103" s="32"/>
    </row>
    <row r="104" spans="2:84">
      <c r="B104" s="28">
        <f t="shared" si="6"/>
        <v>398</v>
      </c>
      <c r="C104" s="34">
        <v>42549</v>
      </c>
      <c r="D104" s="32">
        <v>0.67049999999999998</v>
      </c>
      <c r="E104" s="32">
        <v>0.78669999999999995</v>
      </c>
      <c r="F104" s="32">
        <v>1.4327000000000001</v>
      </c>
      <c r="G104" s="32">
        <v>1.5269999999999999</v>
      </c>
      <c r="H104" s="32">
        <v>1.1307</v>
      </c>
      <c r="I104" s="32">
        <v>0.85229999999999995</v>
      </c>
      <c r="J104" s="32">
        <v>0.54139999999999999</v>
      </c>
      <c r="K104" s="32">
        <v>0.76170000000000004</v>
      </c>
      <c r="L104" s="32">
        <v>1.0085</v>
      </c>
      <c r="M104" s="32">
        <v>1.1700999999999999</v>
      </c>
      <c r="N104" s="32">
        <v>1.3509</v>
      </c>
      <c r="O104" s="32">
        <v>1.2323999999999999</v>
      </c>
      <c r="P104" s="32">
        <v>0.89200000000000002</v>
      </c>
      <c r="Q104" s="32">
        <v>1.3165</v>
      </c>
      <c r="R104" s="32">
        <v>0.39389999999999997</v>
      </c>
      <c r="S104" s="32">
        <v>0.66290000000000004</v>
      </c>
      <c r="T104" s="32">
        <v>0.40389999999999998</v>
      </c>
      <c r="U104" s="32">
        <v>0.54649999999999999</v>
      </c>
      <c r="V104" s="32">
        <v>1.2208000000000001</v>
      </c>
      <c r="W104" s="32">
        <v>1.1205000000000001</v>
      </c>
      <c r="X104" s="32">
        <v>1.2858000000000001</v>
      </c>
      <c r="Y104" s="32">
        <v>1.0584</v>
      </c>
      <c r="Z104" s="32">
        <v>0.43680000000000002</v>
      </c>
      <c r="AA104" s="32">
        <v>0.72770000000000001</v>
      </c>
      <c r="AB104" s="32">
        <v>0.95850000000000002</v>
      </c>
      <c r="AC104" s="32">
        <v>1.0865</v>
      </c>
      <c r="AD104" s="32">
        <v>1.4675</v>
      </c>
      <c r="AE104" s="32">
        <v>1.3052999999999999</v>
      </c>
      <c r="AF104" s="32">
        <v>1.4336</v>
      </c>
      <c r="AG104" s="32">
        <v>1.0034000000000001</v>
      </c>
      <c r="AH104" s="32">
        <v>1.6048</v>
      </c>
      <c r="AI104" s="32">
        <v>1.4389000000000001</v>
      </c>
      <c r="AJ104" s="32">
        <v>0.8276</v>
      </c>
      <c r="AK104" s="32">
        <v>0.97909999999999997</v>
      </c>
      <c r="AL104" s="32">
        <v>0.87250000000000005</v>
      </c>
      <c r="AM104" s="32">
        <v>0.99380000000000002</v>
      </c>
      <c r="AN104" s="32">
        <v>0.30380000000000001</v>
      </c>
      <c r="AO104" s="32">
        <v>0.96240000000000003</v>
      </c>
      <c r="AP104" s="32">
        <v>0.9829</v>
      </c>
      <c r="AQ104" s="32">
        <v>1.0733999999999999</v>
      </c>
      <c r="AR104" s="32">
        <v>1.4513</v>
      </c>
      <c r="AS104" s="32">
        <v>1.2313000000000001</v>
      </c>
      <c r="AT104" s="32">
        <v>1.2858000000000001</v>
      </c>
      <c r="AU104" s="32">
        <v>1.5290999999999999</v>
      </c>
      <c r="AV104" s="32">
        <v>1.2023999999999999</v>
      </c>
      <c r="AW104" s="32">
        <v>1.1940999999999999</v>
      </c>
      <c r="AX104" s="32">
        <v>1.1786000000000001</v>
      </c>
      <c r="AY104" s="32">
        <v>0.87560000000000004</v>
      </c>
      <c r="AZ104" s="32">
        <v>-8.9499999999999996E-2</v>
      </c>
      <c r="BA104" s="32">
        <v>0.42109999999999997</v>
      </c>
      <c r="BB104" s="32">
        <v>0.96650000000000003</v>
      </c>
      <c r="BC104" s="32">
        <v>1.4172</v>
      </c>
      <c r="BD104" s="32">
        <v>1.1551</v>
      </c>
      <c r="BE104" s="32">
        <v>1.0501</v>
      </c>
      <c r="BF104" s="32">
        <v>0.2339</v>
      </c>
      <c r="BG104" s="32">
        <v>0.31879999999999997</v>
      </c>
      <c r="BH104" s="32">
        <v>0.97270000000000001</v>
      </c>
      <c r="BI104" s="32">
        <v>0.90559999999999996</v>
      </c>
      <c r="BJ104" s="32">
        <v>0.23810000000000001</v>
      </c>
      <c r="BK104" s="32">
        <v>1.4103000000000001</v>
      </c>
      <c r="BL104" s="32"/>
      <c r="BM104" s="32"/>
      <c r="BN104" s="32"/>
      <c r="BO104" s="32"/>
      <c r="BP104" s="32"/>
      <c r="BQ104" s="32"/>
      <c r="BR104" s="32"/>
      <c r="BS104" s="32"/>
      <c r="BT104" s="32"/>
      <c r="BU104" s="32"/>
      <c r="BV104" s="32"/>
      <c r="BW104" s="32"/>
      <c r="BX104" s="32"/>
      <c r="BY104" s="32"/>
      <c r="BZ104" s="32"/>
      <c r="CA104" s="32"/>
      <c r="CB104" s="32"/>
      <c r="CC104" s="32"/>
      <c r="CD104" s="32"/>
      <c r="CE104" s="32"/>
      <c r="CF104" s="32"/>
    </row>
    <row r="105" spans="2:84">
      <c r="B105" s="28">
        <f t="shared" si="6"/>
        <v>397</v>
      </c>
      <c r="C105" s="34">
        <v>42548</v>
      </c>
      <c r="D105" s="32">
        <v>0.67879999999999996</v>
      </c>
      <c r="E105" s="32">
        <v>0.78769999999999996</v>
      </c>
      <c r="F105" s="32">
        <v>1.3862000000000001</v>
      </c>
      <c r="G105" s="32">
        <v>1.5243</v>
      </c>
      <c r="H105" s="32">
        <v>1.0606</v>
      </c>
      <c r="I105" s="32">
        <v>0.84760000000000002</v>
      </c>
      <c r="J105" s="32">
        <v>0.56120000000000003</v>
      </c>
      <c r="K105" s="32">
        <v>0.76370000000000005</v>
      </c>
      <c r="L105" s="32">
        <v>1.0517000000000001</v>
      </c>
      <c r="M105" s="32">
        <v>1.1727000000000001</v>
      </c>
      <c r="N105" s="32">
        <v>1.3645</v>
      </c>
      <c r="O105" s="32">
        <v>1.2326999999999999</v>
      </c>
      <c r="P105" s="32">
        <v>0.86329999999999996</v>
      </c>
      <c r="Q105" s="32">
        <v>1.3143</v>
      </c>
      <c r="R105" s="32">
        <v>0.38800000000000001</v>
      </c>
      <c r="S105" s="32">
        <v>0.66290000000000004</v>
      </c>
      <c r="T105" s="32">
        <v>0.41170000000000001</v>
      </c>
      <c r="U105" s="32">
        <v>0.54690000000000005</v>
      </c>
      <c r="V105" s="32">
        <v>1.2319</v>
      </c>
      <c r="W105" s="32">
        <v>1.121</v>
      </c>
      <c r="X105" s="32">
        <v>1.2829999999999999</v>
      </c>
      <c r="Y105" s="32">
        <v>1.0591999999999999</v>
      </c>
      <c r="Z105" s="32">
        <v>0.43640000000000001</v>
      </c>
      <c r="AA105" s="32">
        <v>0.72850000000000004</v>
      </c>
      <c r="AB105" s="32">
        <v>0.81910000000000005</v>
      </c>
      <c r="AC105" s="32">
        <v>1.0806</v>
      </c>
      <c r="AD105" s="32">
        <v>1.3082</v>
      </c>
      <c r="AE105" s="32">
        <v>1.2983</v>
      </c>
      <c r="AF105" s="32">
        <v>1.3957999999999999</v>
      </c>
      <c r="AG105" s="32">
        <v>1.0014000000000001</v>
      </c>
      <c r="AH105" s="32">
        <v>1.6963999999999999</v>
      </c>
      <c r="AI105" s="32">
        <v>1.4429000000000001</v>
      </c>
      <c r="AJ105" s="32">
        <v>0.84819999999999995</v>
      </c>
      <c r="AK105" s="32">
        <v>0.98109999999999997</v>
      </c>
      <c r="AL105" s="32">
        <v>0.81540000000000001</v>
      </c>
      <c r="AM105" s="32">
        <v>0.99070000000000003</v>
      </c>
      <c r="AN105" s="32">
        <v>0.30359999999999998</v>
      </c>
      <c r="AO105" s="32">
        <v>0.96279999999999999</v>
      </c>
      <c r="AP105" s="32">
        <v>1.0128999999999999</v>
      </c>
      <c r="AQ105" s="32">
        <v>1.0770999999999999</v>
      </c>
      <c r="AR105" s="32">
        <v>1.3727</v>
      </c>
      <c r="AS105" s="32">
        <v>1.2255</v>
      </c>
      <c r="AT105" s="32">
        <v>1.2876000000000001</v>
      </c>
      <c r="AU105" s="32">
        <v>1.5298</v>
      </c>
      <c r="AV105" s="32">
        <v>1.198</v>
      </c>
      <c r="AW105" s="32">
        <v>1.1937</v>
      </c>
      <c r="AX105" s="32">
        <v>1.1531</v>
      </c>
      <c r="AY105" s="32">
        <v>0.87390000000000001</v>
      </c>
      <c r="AZ105" s="32">
        <v>-8.2699999999999996E-2</v>
      </c>
      <c r="BA105" s="32">
        <v>0.42180000000000001</v>
      </c>
      <c r="BB105" s="32">
        <v>0.97619999999999996</v>
      </c>
      <c r="BC105" s="32">
        <v>1.4185000000000001</v>
      </c>
      <c r="BD105" s="32">
        <v>1.1634</v>
      </c>
      <c r="BE105" s="32">
        <v>1.05</v>
      </c>
      <c r="BF105" s="32">
        <v>0.25729999999999997</v>
      </c>
      <c r="BG105" s="32">
        <v>0.32040000000000002</v>
      </c>
      <c r="BH105" s="32">
        <v>0.99460000000000004</v>
      </c>
      <c r="BI105" s="32">
        <v>0.90759999999999996</v>
      </c>
      <c r="BJ105" s="32">
        <v>0.19969999999999999</v>
      </c>
      <c r="BK105" s="32">
        <v>1.4067000000000001</v>
      </c>
      <c r="BL105" s="32"/>
      <c r="BM105" s="32"/>
      <c r="BN105" s="32"/>
      <c r="BO105" s="32"/>
      <c r="BP105" s="32"/>
      <c r="BQ105" s="32"/>
      <c r="BR105" s="32"/>
      <c r="BS105" s="32"/>
      <c r="BT105" s="32"/>
      <c r="BU105" s="32"/>
      <c r="BV105" s="32"/>
      <c r="BW105" s="32"/>
      <c r="BX105" s="32"/>
      <c r="BY105" s="32"/>
      <c r="BZ105" s="32"/>
      <c r="CA105" s="32"/>
      <c r="CB105" s="32"/>
      <c r="CC105" s="32"/>
      <c r="CD105" s="32"/>
      <c r="CE105" s="32"/>
      <c r="CF105" s="32"/>
    </row>
    <row r="106" spans="2:84">
      <c r="B106" s="28">
        <f t="shared" si="6"/>
        <v>396</v>
      </c>
      <c r="C106" s="34">
        <v>42545</v>
      </c>
      <c r="D106" s="32">
        <v>0.68869999999999998</v>
      </c>
      <c r="E106" s="32">
        <v>0.78010000000000002</v>
      </c>
      <c r="F106" s="32">
        <v>1.4291</v>
      </c>
      <c r="G106" s="32">
        <v>1.5492999999999999</v>
      </c>
      <c r="H106" s="32">
        <v>1.1505000000000001</v>
      </c>
      <c r="I106" s="32">
        <v>0.8448</v>
      </c>
      <c r="J106" s="32">
        <v>0.58069999999999999</v>
      </c>
      <c r="K106" s="32">
        <v>0.76529999999999998</v>
      </c>
      <c r="L106" s="32">
        <v>0.93540000000000001</v>
      </c>
      <c r="M106" s="32">
        <v>1.1706000000000001</v>
      </c>
      <c r="N106" s="32">
        <v>1.3714</v>
      </c>
      <c r="O106" s="32">
        <v>1.2357</v>
      </c>
      <c r="P106" s="32">
        <v>0.85089999999999999</v>
      </c>
      <c r="Q106" s="32">
        <v>1.3149</v>
      </c>
      <c r="R106" s="32">
        <v>0.45419999999999999</v>
      </c>
      <c r="S106" s="32">
        <v>0.66200000000000003</v>
      </c>
      <c r="T106" s="32">
        <v>0.44309999999999999</v>
      </c>
      <c r="U106" s="32">
        <v>0.54479999999999995</v>
      </c>
      <c r="V106" s="32">
        <v>1.2430000000000001</v>
      </c>
      <c r="W106" s="32">
        <v>1.1154999999999999</v>
      </c>
      <c r="X106" s="32">
        <v>1.3338000000000001</v>
      </c>
      <c r="Y106" s="32">
        <v>1.0590999999999999</v>
      </c>
      <c r="Z106" s="32">
        <v>0.5474</v>
      </c>
      <c r="AA106" s="32">
        <v>0.7359</v>
      </c>
      <c r="AB106" s="32">
        <v>0.7833</v>
      </c>
      <c r="AC106" s="32">
        <v>1.0770999999999999</v>
      </c>
      <c r="AD106" s="32">
        <v>1.6027</v>
      </c>
      <c r="AE106" s="32">
        <v>1.2937000000000001</v>
      </c>
      <c r="AF106" s="32">
        <v>1.4442999999999999</v>
      </c>
      <c r="AG106" s="32">
        <v>1.0021</v>
      </c>
      <c r="AH106" s="32">
        <v>1.4723999999999999</v>
      </c>
      <c r="AI106" s="32">
        <v>1.4380999999999999</v>
      </c>
      <c r="AJ106" s="32">
        <v>0.79279999999999995</v>
      </c>
      <c r="AK106" s="32">
        <v>0.98360000000000003</v>
      </c>
      <c r="AL106" s="32">
        <v>0.79879999999999995</v>
      </c>
      <c r="AM106" s="32">
        <v>0.97809999999999997</v>
      </c>
      <c r="AN106" s="32">
        <v>0.22120000000000001</v>
      </c>
      <c r="AO106" s="32">
        <v>0.96150000000000002</v>
      </c>
      <c r="AP106" s="32">
        <v>1.0743</v>
      </c>
      <c r="AQ106" s="32">
        <v>1.0763</v>
      </c>
      <c r="AR106" s="32">
        <v>1.2922</v>
      </c>
      <c r="AS106" s="32">
        <v>1.2201</v>
      </c>
      <c r="AT106" s="32">
        <v>1.0419</v>
      </c>
      <c r="AU106" s="32">
        <v>1.5258</v>
      </c>
      <c r="AV106" s="32">
        <v>1.2628999999999999</v>
      </c>
      <c r="AW106" s="32">
        <v>1.1946000000000001</v>
      </c>
      <c r="AX106" s="32">
        <v>1.0481</v>
      </c>
      <c r="AY106" s="32">
        <v>0.86339999999999995</v>
      </c>
      <c r="AZ106" s="32">
        <v>2.5100000000000001E-2</v>
      </c>
      <c r="BA106" s="32">
        <v>0.42159999999999997</v>
      </c>
      <c r="BB106" s="32">
        <v>0.98460000000000003</v>
      </c>
      <c r="BC106" s="32">
        <v>1.4214</v>
      </c>
      <c r="BD106" s="32">
        <v>1.2065999999999999</v>
      </c>
      <c r="BE106" s="32">
        <v>1.0522</v>
      </c>
      <c r="BF106" s="32">
        <v>0.27279999999999999</v>
      </c>
      <c r="BG106" s="32">
        <v>0.32279999999999998</v>
      </c>
      <c r="BH106" s="32">
        <v>1.0162</v>
      </c>
      <c r="BI106" s="32">
        <v>0.90310000000000001</v>
      </c>
      <c r="BJ106" s="32">
        <v>0.65859999999999996</v>
      </c>
      <c r="BK106" s="32">
        <v>1.4049</v>
      </c>
      <c r="BL106" s="32"/>
      <c r="BM106" s="32"/>
      <c r="BN106" s="32"/>
      <c r="BO106" s="32"/>
      <c r="BP106" s="32"/>
      <c r="BQ106" s="32"/>
      <c r="BR106" s="32"/>
      <c r="BS106" s="32"/>
      <c r="BT106" s="32"/>
      <c r="BU106" s="32"/>
      <c r="BV106" s="32"/>
      <c r="BW106" s="32"/>
      <c r="BX106" s="32"/>
      <c r="BY106" s="32"/>
      <c r="BZ106" s="32"/>
      <c r="CA106" s="32"/>
      <c r="CB106" s="32"/>
      <c r="CC106" s="32"/>
      <c r="CD106" s="32"/>
      <c r="CE106" s="32"/>
      <c r="CF106" s="32"/>
    </row>
    <row r="107" spans="2:84">
      <c r="B107" s="28">
        <f t="shared" si="6"/>
        <v>395</v>
      </c>
      <c r="C107" s="34">
        <v>42544</v>
      </c>
      <c r="D107" s="32">
        <v>0.43240000000000001</v>
      </c>
      <c r="E107" s="32">
        <v>0.77270000000000005</v>
      </c>
      <c r="F107" s="32">
        <v>1.2099</v>
      </c>
      <c r="G107" s="32">
        <v>1.5425</v>
      </c>
      <c r="H107" s="32">
        <v>0.96340000000000003</v>
      </c>
      <c r="I107" s="32">
        <v>0.82509999999999994</v>
      </c>
      <c r="J107" s="32">
        <v>0.36130000000000001</v>
      </c>
      <c r="K107" s="32">
        <v>0.76619999999999999</v>
      </c>
      <c r="L107" s="32">
        <v>0.85929999999999995</v>
      </c>
      <c r="M107" s="32">
        <v>1.1717</v>
      </c>
      <c r="N107" s="32">
        <v>1.2866</v>
      </c>
      <c r="O107" s="32">
        <v>1.2317</v>
      </c>
      <c r="P107" s="32">
        <v>1.1554</v>
      </c>
      <c r="Q107" s="32">
        <v>1.3335999999999999</v>
      </c>
      <c r="R107" s="32">
        <v>0.2621</v>
      </c>
      <c r="S107" s="32">
        <v>0.65459999999999996</v>
      </c>
      <c r="T107" s="32">
        <v>0.47239999999999999</v>
      </c>
      <c r="U107" s="32">
        <v>0.54969999999999997</v>
      </c>
      <c r="V107" s="32">
        <v>0.67569999999999997</v>
      </c>
      <c r="W107" s="32">
        <v>1.1021000000000001</v>
      </c>
      <c r="X107" s="32">
        <v>1.3975</v>
      </c>
      <c r="Y107" s="32">
        <v>1.0501</v>
      </c>
      <c r="Z107" s="32">
        <v>0.76329999999999998</v>
      </c>
      <c r="AA107" s="32">
        <v>0.75119999999999998</v>
      </c>
      <c r="AB107" s="32">
        <v>1.8700000000000001E-2</v>
      </c>
      <c r="AC107" s="32">
        <v>1.0669999999999999</v>
      </c>
      <c r="AD107" s="32">
        <v>2.2833000000000001</v>
      </c>
      <c r="AE107" s="32">
        <v>1.3043</v>
      </c>
      <c r="AF107" s="32">
        <v>1.6973</v>
      </c>
      <c r="AG107" s="32">
        <v>0.99490000000000001</v>
      </c>
      <c r="AH107" s="32">
        <v>1.0470999999999999</v>
      </c>
      <c r="AI107" s="32">
        <v>1.4236</v>
      </c>
      <c r="AJ107" s="32">
        <v>0.4929</v>
      </c>
      <c r="AK107" s="32">
        <v>0.9728</v>
      </c>
      <c r="AL107" s="32">
        <v>0.77580000000000005</v>
      </c>
      <c r="AM107" s="32">
        <v>0.97640000000000005</v>
      </c>
      <c r="AN107" s="32">
        <v>-0.1128</v>
      </c>
      <c r="AO107" s="32">
        <v>0.96609999999999996</v>
      </c>
      <c r="AP107" s="32">
        <v>0.57640000000000002</v>
      </c>
      <c r="AQ107" s="32">
        <v>1.0513999999999999</v>
      </c>
      <c r="AR107" s="32">
        <v>1.0745</v>
      </c>
      <c r="AS107" s="32">
        <v>1.2139</v>
      </c>
      <c r="AT107" s="32">
        <v>0.94489999999999996</v>
      </c>
      <c r="AU107" s="32">
        <v>1.5271999999999999</v>
      </c>
      <c r="AV107" s="32">
        <v>1.2904</v>
      </c>
      <c r="AW107" s="32">
        <v>1.1912</v>
      </c>
      <c r="AX107" s="32">
        <v>1.3428</v>
      </c>
      <c r="AY107" s="32">
        <v>0.87090000000000001</v>
      </c>
      <c r="AZ107" s="32">
        <v>0.25900000000000001</v>
      </c>
      <c r="BA107" s="32">
        <v>0.43569999999999998</v>
      </c>
      <c r="BB107" s="32">
        <v>0.76459999999999995</v>
      </c>
      <c r="BC107" s="32">
        <v>1.4205000000000001</v>
      </c>
      <c r="BD107" s="32">
        <v>1.4325000000000001</v>
      </c>
      <c r="BE107" s="32">
        <v>1.0584</v>
      </c>
      <c r="BF107" s="32">
        <v>0.22739999999999999</v>
      </c>
      <c r="BG107" s="32">
        <v>0.32219999999999999</v>
      </c>
      <c r="BH107" s="32">
        <v>0.74109999999999998</v>
      </c>
      <c r="BI107" s="32">
        <v>0.88549999999999995</v>
      </c>
      <c r="BJ107" s="32">
        <v>1.1352</v>
      </c>
      <c r="BK107" s="32">
        <v>1.4463999999999999</v>
      </c>
      <c r="BL107" s="32"/>
      <c r="BM107" s="32"/>
      <c r="BN107" s="32"/>
      <c r="BO107" s="32"/>
      <c r="BP107" s="32"/>
      <c r="BQ107" s="32"/>
      <c r="BR107" s="32"/>
      <c r="BS107" s="32"/>
      <c r="BT107" s="32"/>
      <c r="BU107" s="32"/>
      <c r="BV107" s="32"/>
      <c r="BW107" s="32"/>
      <c r="BX107" s="32"/>
      <c r="BY107" s="32"/>
      <c r="BZ107" s="32"/>
      <c r="CA107" s="32"/>
      <c r="CB107" s="32"/>
      <c r="CC107" s="32"/>
      <c r="CD107" s="32"/>
      <c r="CE107" s="32"/>
      <c r="CF107" s="32"/>
    </row>
    <row r="108" spans="2:84">
      <c r="B108" s="28">
        <f t="shared" si="6"/>
        <v>394</v>
      </c>
      <c r="C108" s="34">
        <v>42543</v>
      </c>
      <c r="D108" s="32">
        <v>0.48780000000000001</v>
      </c>
      <c r="E108" s="32">
        <v>0.77180000000000004</v>
      </c>
      <c r="F108" s="32">
        <v>1.5732999999999999</v>
      </c>
      <c r="G108" s="32">
        <v>1.5364</v>
      </c>
      <c r="H108" s="32">
        <v>0.8952</v>
      </c>
      <c r="I108" s="32">
        <v>0.82189999999999996</v>
      </c>
      <c r="J108" s="32">
        <v>0.19409999999999999</v>
      </c>
      <c r="K108" s="32">
        <v>0.76380000000000003</v>
      </c>
      <c r="L108" s="32">
        <v>1.216</v>
      </c>
      <c r="M108" s="32">
        <v>1.1714</v>
      </c>
      <c r="N108" s="32">
        <v>1.1691</v>
      </c>
      <c r="O108" s="32">
        <v>1.2289000000000001</v>
      </c>
      <c r="P108" s="32">
        <v>1.5751999999999999</v>
      </c>
      <c r="Q108" s="32">
        <v>1.3291999999999999</v>
      </c>
      <c r="R108" s="32">
        <v>0.46600000000000003</v>
      </c>
      <c r="S108" s="32">
        <v>0.65400000000000003</v>
      </c>
      <c r="T108" s="32">
        <v>0.35089999999999999</v>
      </c>
      <c r="U108" s="32">
        <v>0.5494</v>
      </c>
      <c r="V108" s="32">
        <v>0.57410000000000005</v>
      </c>
      <c r="W108" s="32">
        <v>1.1012999999999999</v>
      </c>
      <c r="X108" s="32">
        <v>1.4649000000000001</v>
      </c>
      <c r="Y108" s="32">
        <v>1.0501</v>
      </c>
      <c r="Z108" s="32">
        <v>0.50009999999999999</v>
      </c>
      <c r="AA108" s="32">
        <v>0.75409999999999999</v>
      </c>
      <c r="AB108" s="32">
        <v>0.30940000000000001</v>
      </c>
      <c r="AC108" s="32">
        <v>1.0692999999999999</v>
      </c>
      <c r="AD108" s="32">
        <v>1.7538</v>
      </c>
      <c r="AE108" s="32">
        <v>1.3007</v>
      </c>
      <c r="AF108" s="32">
        <v>1.8341000000000001</v>
      </c>
      <c r="AG108" s="32">
        <v>0.99409999999999998</v>
      </c>
      <c r="AH108" s="32">
        <v>1.2969999999999999</v>
      </c>
      <c r="AI108" s="32">
        <v>1.4221999999999999</v>
      </c>
      <c r="AJ108" s="32">
        <v>0.53069999999999995</v>
      </c>
      <c r="AK108" s="32">
        <v>0.96619999999999995</v>
      </c>
      <c r="AL108" s="32">
        <v>1.2465999999999999</v>
      </c>
      <c r="AM108" s="32">
        <v>0.96879999999999999</v>
      </c>
      <c r="AN108" s="32">
        <v>0.30580000000000002</v>
      </c>
      <c r="AO108" s="32">
        <v>0.96940000000000004</v>
      </c>
      <c r="AP108" s="32">
        <v>0.64149999999999996</v>
      </c>
      <c r="AQ108" s="32">
        <v>1.0491999999999999</v>
      </c>
      <c r="AR108" s="32">
        <v>0.98109999999999997</v>
      </c>
      <c r="AS108" s="32">
        <v>1.2112000000000001</v>
      </c>
      <c r="AT108" s="32">
        <v>1.954</v>
      </c>
      <c r="AU108" s="32">
        <v>1.5379</v>
      </c>
      <c r="AV108" s="32">
        <v>1.2945</v>
      </c>
      <c r="AW108" s="32">
        <v>1.1920999999999999</v>
      </c>
      <c r="AX108" s="32">
        <v>1.6284000000000001</v>
      </c>
      <c r="AY108" s="32">
        <v>0.87229999999999996</v>
      </c>
      <c r="AZ108" s="32">
        <v>0.3805</v>
      </c>
      <c r="BA108" s="32">
        <v>0.43859999999999999</v>
      </c>
      <c r="BB108" s="32">
        <v>1.0459000000000001</v>
      </c>
      <c r="BC108" s="32">
        <v>1.4258999999999999</v>
      </c>
      <c r="BD108" s="32">
        <v>1.6343000000000001</v>
      </c>
      <c r="BE108" s="32">
        <v>1.0606</v>
      </c>
      <c r="BF108" s="32">
        <v>0.20230000000000001</v>
      </c>
      <c r="BG108" s="32">
        <v>0.32329999999999998</v>
      </c>
      <c r="BH108" s="32">
        <v>0.74399999999999999</v>
      </c>
      <c r="BI108" s="32">
        <v>0.88290000000000002</v>
      </c>
      <c r="BJ108" s="32">
        <v>0.99060000000000004</v>
      </c>
      <c r="BK108" s="32">
        <v>1.4537</v>
      </c>
      <c r="BL108" s="32"/>
      <c r="BM108" s="32"/>
      <c r="BN108" s="32"/>
      <c r="BO108" s="32"/>
      <c r="BP108" s="32"/>
      <c r="BQ108" s="32"/>
      <c r="BR108" s="32"/>
      <c r="BS108" s="32"/>
      <c r="BT108" s="32"/>
      <c r="BU108" s="32"/>
      <c r="BV108" s="32"/>
      <c r="BW108" s="32"/>
      <c r="BX108" s="32"/>
      <c r="BY108" s="32"/>
      <c r="BZ108" s="32"/>
      <c r="CA108" s="32"/>
      <c r="CB108" s="32"/>
      <c r="CC108" s="32"/>
      <c r="CD108" s="32"/>
      <c r="CE108" s="32"/>
      <c r="CF108" s="32"/>
    </row>
    <row r="109" spans="2:84">
      <c r="B109" s="28">
        <f t="shared" si="6"/>
        <v>393</v>
      </c>
      <c r="C109" s="34">
        <v>42542</v>
      </c>
      <c r="D109" s="32">
        <v>0.49</v>
      </c>
      <c r="E109" s="32">
        <v>0.77470000000000006</v>
      </c>
      <c r="F109" s="32">
        <v>1.5728</v>
      </c>
      <c r="G109" s="32">
        <v>1.5316000000000001</v>
      </c>
      <c r="H109" s="32">
        <v>0.89639999999999997</v>
      </c>
      <c r="I109" s="32">
        <v>0.82140000000000002</v>
      </c>
      <c r="J109" s="32">
        <v>0.19020000000000001</v>
      </c>
      <c r="K109" s="32">
        <v>0.75629999999999997</v>
      </c>
      <c r="L109" s="32">
        <v>1.2166999999999999</v>
      </c>
      <c r="M109" s="32">
        <v>1.1641999999999999</v>
      </c>
      <c r="N109" s="32">
        <v>1.167</v>
      </c>
      <c r="O109" s="32">
        <v>1.226</v>
      </c>
      <c r="P109" s="32">
        <v>1.5736000000000001</v>
      </c>
      <c r="Q109" s="32">
        <v>1.33</v>
      </c>
      <c r="R109" s="32">
        <v>0.46629999999999999</v>
      </c>
      <c r="S109" s="32">
        <v>0.65139999999999998</v>
      </c>
      <c r="T109" s="32">
        <v>0.34989999999999999</v>
      </c>
      <c r="U109" s="32">
        <v>0.54690000000000005</v>
      </c>
      <c r="V109" s="32">
        <v>0.57450000000000001</v>
      </c>
      <c r="W109" s="32">
        <v>1.1026</v>
      </c>
      <c r="X109" s="32">
        <v>1.4668000000000001</v>
      </c>
      <c r="Y109" s="32">
        <v>1.0495000000000001</v>
      </c>
      <c r="Z109" s="32">
        <v>0.50139999999999996</v>
      </c>
      <c r="AA109" s="32">
        <v>0.75019999999999998</v>
      </c>
      <c r="AB109" s="32">
        <v>0.28110000000000002</v>
      </c>
      <c r="AC109" s="32">
        <v>1.0645</v>
      </c>
      <c r="AD109" s="32">
        <v>1.8536999999999999</v>
      </c>
      <c r="AE109" s="32">
        <v>1.3043</v>
      </c>
      <c r="AF109" s="32">
        <v>1.8338000000000001</v>
      </c>
      <c r="AG109" s="32">
        <v>0.99360000000000004</v>
      </c>
      <c r="AH109" s="32">
        <v>1.2652000000000001</v>
      </c>
      <c r="AI109" s="32">
        <v>1.4204000000000001</v>
      </c>
      <c r="AJ109" s="32">
        <v>0.53359999999999996</v>
      </c>
      <c r="AK109" s="32">
        <v>0.9718</v>
      </c>
      <c r="AL109" s="32">
        <v>1.2454000000000001</v>
      </c>
      <c r="AM109" s="32">
        <v>1.0115000000000001</v>
      </c>
      <c r="AN109" s="32">
        <v>0.30549999999999999</v>
      </c>
      <c r="AO109" s="32">
        <v>0.97060000000000002</v>
      </c>
      <c r="AP109" s="32">
        <v>0.64190000000000003</v>
      </c>
      <c r="AQ109" s="32">
        <v>1.046</v>
      </c>
      <c r="AR109" s="32">
        <v>0.97170000000000001</v>
      </c>
      <c r="AS109" s="32">
        <v>1.1993</v>
      </c>
      <c r="AT109" s="32">
        <v>1.9516</v>
      </c>
      <c r="AU109" s="32">
        <v>1.5301</v>
      </c>
      <c r="AV109" s="32">
        <v>1.2950999999999999</v>
      </c>
      <c r="AW109" s="32">
        <v>1.1838</v>
      </c>
      <c r="AX109" s="32">
        <v>1.6276999999999999</v>
      </c>
      <c r="AY109" s="32">
        <v>0.87680000000000002</v>
      </c>
      <c r="AZ109" s="32">
        <v>0.37859999999999999</v>
      </c>
      <c r="BA109" s="32">
        <v>0.43840000000000001</v>
      </c>
      <c r="BB109" s="32">
        <v>1.0406</v>
      </c>
      <c r="BC109" s="32">
        <v>1.4308000000000001</v>
      </c>
      <c r="BD109" s="32">
        <v>1.6331</v>
      </c>
      <c r="BE109" s="32">
        <v>1.0664</v>
      </c>
      <c r="BF109" s="32">
        <v>0.2019</v>
      </c>
      <c r="BG109" s="32">
        <v>0.3246</v>
      </c>
      <c r="BH109" s="32">
        <v>0.74380000000000002</v>
      </c>
      <c r="BI109" s="32">
        <v>0.87</v>
      </c>
      <c r="BJ109" s="32">
        <v>0.99450000000000005</v>
      </c>
      <c r="BK109" s="32">
        <v>1.4480999999999999</v>
      </c>
      <c r="BL109" s="32"/>
      <c r="BM109" s="32"/>
      <c r="BN109" s="32"/>
      <c r="BO109" s="32"/>
      <c r="BP109" s="32"/>
      <c r="BQ109" s="32"/>
      <c r="BR109" s="32"/>
      <c r="BS109" s="32"/>
      <c r="BT109" s="32"/>
      <c r="BU109" s="32"/>
      <c r="BV109" s="32"/>
      <c r="BW109" s="32"/>
      <c r="BX109" s="32"/>
      <c r="BY109" s="32"/>
      <c r="BZ109" s="32"/>
      <c r="CA109" s="32"/>
      <c r="CB109" s="32"/>
      <c r="CC109" s="32"/>
      <c r="CD109" s="32"/>
      <c r="CE109" s="32"/>
      <c r="CF109" s="32"/>
    </row>
    <row r="110" spans="2:84">
      <c r="B110" s="28">
        <f t="shared" si="6"/>
        <v>392</v>
      </c>
      <c r="C110" s="34">
        <v>42541</v>
      </c>
      <c r="D110" s="32">
        <v>0.49769999999999998</v>
      </c>
      <c r="E110" s="32">
        <v>0.7762</v>
      </c>
      <c r="F110" s="32">
        <v>1.6083000000000001</v>
      </c>
      <c r="G110" s="32">
        <v>1.5362</v>
      </c>
      <c r="H110" s="32">
        <v>0.88539999999999996</v>
      </c>
      <c r="I110" s="32">
        <v>0.82020000000000004</v>
      </c>
      <c r="J110" s="32">
        <v>0.1804</v>
      </c>
      <c r="K110" s="32">
        <v>0.75619999999999998</v>
      </c>
      <c r="L110" s="32">
        <v>1.1849000000000001</v>
      </c>
      <c r="M110" s="32">
        <v>1.1597999999999999</v>
      </c>
      <c r="N110" s="32">
        <v>1.1872</v>
      </c>
      <c r="O110" s="32">
        <v>1.2282999999999999</v>
      </c>
      <c r="P110" s="32">
        <v>1.6141000000000001</v>
      </c>
      <c r="Q110" s="32">
        <v>1.3343</v>
      </c>
      <c r="R110" s="32">
        <v>0.46389999999999998</v>
      </c>
      <c r="S110" s="32">
        <v>0.65159999999999996</v>
      </c>
      <c r="T110" s="32">
        <v>0.36630000000000001</v>
      </c>
      <c r="U110" s="32">
        <v>0.54890000000000005</v>
      </c>
      <c r="V110" s="32">
        <v>0.56979999999999997</v>
      </c>
      <c r="W110" s="32">
        <v>1.1019000000000001</v>
      </c>
      <c r="X110" s="32">
        <v>1.4623999999999999</v>
      </c>
      <c r="Y110" s="32">
        <v>1.0494000000000001</v>
      </c>
      <c r="Z110" s="32">
        <v>0.49669999999999997</v>
      </c>
      <c r="AA110" s="32">
        <v>0.75029999999999997</v>
      </c>
      <c r="AB110" s="32">
        <v>0.2772</v>
      </c>
      <c r="AC110" s="32">
        <v>1.0639000000000001</v>
      </c>
      <c r="AD110" s="32">
        <v>1.8635999999999999</v>
      </c>
      <c r="AE110" s="32">
        <v>1.3052999999999999</v>
      </c>
      <c r="AF110" s="32">
        <v>1.8269</v>
      </c>
      <c r="AG110" s="32">
        <v>0.99260000000000004</v>
      </c>
      <c r="AH110" s="32">
        <v>1.2567999999999999</v>
      </c>
      <c r="AI110" s="32">
        <v>1.4195</v>
      </c>
      <c r="AJ110" s="32">
        <v>0.43869999999999998</v>
      </c>
      <c r="AK110" s="32">
        <v>0.96089999999999998</v>
      </c>
      <c r="AL110" s="32">
        <v>1.2684</v>
      </c>
      <c r="AM110" s="32">
        <v>1.0149999999999999</v>
      </c>
      <c r="AN110" s="32">
        <v>0.31609999999999999</v>
      </c>
      <c r="AO110" s="32">
        <v>0.97230000000000005</v>
      </c>
      <c r="AP110" s="32">
        <v>0.67</v>
      </c>
      <c r="AQ110" s="32">
        <v>1.0505</v>
      </c>
      <c r="AR110" s="32">
        <v>0.99250000000000005</v>
      </c>
      <c r="AS110" s="32">
        <v>1.2021999999999999</v>
      </c>
      <c r="AT110" s="32">
        <v>1.9736</v>
      </c>
      <c r="AU110" s="32">
        <v>1.5326</v>
      </c>
      <c r="AV110" s="32">
        <v>1.2835000000000001</v>
      </c>
      <c r="AW110" s="32">
        <v>1.1821999999999999</v>
      </c>
      <c r="AX110" s="32">
        <v>1.6521999999999999</v>
      </c>
      <c r="AY110" s="32">
        <v>0.87849999999999995</v>
      </c>
      <c r="AZ110" s="32">
        <v>0.38279999999999997</v>
      </c>
      <c r="BA110" s="32">
        <v>0.43869999999999998</v>
      </c>
      <c r="BB110" s="32">
        <v>1.0411999999999999</v>
      </c>
      <c r="BC110" s="32">
        <v>1.4320999999999999</v>
      </c>
      <c r="BD110" s="32">
        <v>1.65</v>
      </c>
      <c r="BE110" s="32">
        <v>1.0676000000000001</v>
      </c>
      <c r="BF110" s="32">
        <v>0.19939999999999999</v>
      </c>
      <c r="BG110" s="32">
        <v>0.32440000000000002</v>
      </c>
      <c r="BH110" s="32">
        <v>0.79120000000000001</v>
      </c>
      <c r="BI110" s="32">
        <v>0.87639999999999996</v>
      </c>
      <c r="BJ110" s="32">
        <v>0.99219999999999997</v>
      </c>
      <c r="BK110" s="32">
        <v>1.4462999999999999</v>
      </c>
      <c r="BL110" s="32"/>
      <c r="BM110" s="32"/>
      <c r="BN110" s="32"/>
      <c r="BO110" s="32"/>
      <c r="BP110" s="32"/>
      <c r="BQ110" s="32"/>
      <c r="BR110" s="32"/>
      <c r="BS110" s="32"/>
      <c r="BT110" s="32"/>
      <c r="BU110" s="32"/>
      <c r="BV110" s="32"/>
      <c r="BW110" s="32"/>
      <c r="BX110" s="32"/>
      <c r="BY110" s="32"/>
      <c r="BZ110" s="32"/>
      <c r="CA110" s="32"/>
      <c r="CB110" s="32"/>
      <c r="CC110" s="32"/>
      <c r="CD110" s="32"/>
      <c r="CE110" s="32"/>
      <c r="CF110" s="32"/>
    </row>
    <row r="111" spans="2:84">
      <c r="B111" s="28">
        <f t="shared" si="6"/>
        <v>391</v>
      </c>
      <c r="C111" s="34">
        <v>42538</v>
      </c>
      <c r="D111" s="32">
        <v>0.51370000000000005</v>
      </c>
      <c r="E111" s="32">
        <v>0.77459999999999996</v>
      </c>
      <c r="F111" s="32">
        <v>1.5601</v>
      </c>
      <c r="G111" s="32">
        <v>1.5505</v>
      </c>
      <c r="H111" s="32">
        <v>1.0505</v>
      </c>
      <c r="I111" s="32">
        <v>0.82789999999999997</v>
      </c>
      <c r="J111" s="32">
        <v>0.38090000000000002</v>
      </c>
      <c r="K111" s="32">
        <v>0.75560000000000005</v>
      </c>
      <c r="L111" s="32">
        <v>1.2567999999999999</v>
      </c>
      <c r="M111" s="32">
        <v>1.1673</v>
      </c>
      <c r="N111" s="32">
        <v>1.2932999999999999</v>
      </c>
      <c r="O111" s="32">
        <v>1.2312000000000001</v>
      </c>
      <c r="P111" s="32">
        <v>1.5536000000000001</v>
      </c>
      <c r="Q111" s="32">
        <v>1.3288</v>
      </c>
      <c r="R111" s="32">
        <v>0.45550000000000002</v>
      </c>
      <c r="S111" s="32">
        <v>0.65400000000000003</v>
      </c>
      <c r="T111" s="32">
        <v>0.38030000000000003</v>
      </c>
      <c r="U111" s="32">
        <v>0.54610000000000003</v>
      </c>
      <c r="V111" s="32">
        <v>0.66359999999999997</v>
      </c>
      <c r="W111" s="32">
        <v>1.0998000000000001</v>
      </c>
      <c r="X111" s="32">
        <v>1.6176999999999999</v>
      </c>
      <c r="Y111" s="32">
        <v>1.0486</v>
      </c>
      <c r="Z111" s="32">
        <v>0.49309999999999998</v>
      </c>
      <c r="AA111" s="32">
        <v>0.74690000000000001</v>
      </c>
      <c r="AB111" s="32">
        <v>0.442</v>
      </c>
      <c r="AC111" s="32">
        <v>1.0678000000000001</v>
      </c>
      <c r="AD111" s="32">
        <v>2.4773999999999998</v>
      </c>
      <c r="AE111" s="32">
        <v>1.3122</v>
      </c>
      <c r="AF111" s="32">
        <v>1.9369000000000001</v>
      </c>
      <c r="AG111" s="32">
        <v>0.99370000000000003</v>
      </c>
      <c r="AH111" s="32">
        <v>1.3083</v>
      </c>
      <c r="AI111" s="32">
        <v>1.4119999999999999</v>
      </c>
      <c r="AJ111" s="32">
        <v>0.42959999999999998</v>
      </c>
      <c r="AK111" s="32">
        <v>0.9637</v>
      </c>
      <c r="AL111" s="32">
        <v>1.3120000000000001</v>
      </c>
      <c r="AM111" s="32">
        <v>1.0111000000000001</v>
      </c>
      <c r="AN111" s="32">
        <v>0.38900000000000001</v>
      </c>
      <c r="AO111" s="32">
        <v>0.97340000000000004</v>
      </c>
      <c r="AP111" s="32">
        <v>0.66720000000000002</v>
      </c>
      <c r="AQ111" s="32">
        <v>1.0548999999999999</v>
      </c>
      <c r="AR111" s="32">
        <v>0.97399999999999998</v>
      </c>
      <c r="AS111" s="32">
        <v>1.2034</v>
      </c>
      <c r="AT111" s="32">
        <v>1.958</v>
      </c>
      <c r="AU111" s="32">
        <v>1.528</v>
      </c>
      <c r="AV111" s="32">
        <v>1.2601</v>
      </c>
      <c r="AW111" s="32">
        <v>1.1836</v>
      </c>
      <c r="AX111" s="32">
        <v>1.6931</v>
      </c>
      <c r="AY111" s="32">
        <v>0.88190000000000002</v>
      </c>
      <c r="AZ111" s="32">
        <v>0.33639999999999998</v>
      </c>
      <c r="BA111" s="32">
        <v>0.42420000000000002</v>
      </c>
      <c r="BB111" s="32">
        <v>1.0476000000000001</v>
      </c>
      <c r="BC111" s="32">
        <v>1.4328000000000001</v>
      </c>
      <c r="BD111" s="32">
        <v>1.5699000000000001</v>
      </c>
      <c r="BE111" s="32">
        <v>1.0653999999999999</v>
      </c>
      <c r="BF111" s="32">
        <v>0.17549999999999999</v>
      </c>
      <c r="BG111" s="32">
        <v>0.32519999999999999</v>
      </c>
      <c r="BH111" s="32">
        <v>0.93410000000000004</v>
      </c>
      <c r="BI111" s="32">
        <v>0.88529999999999998</v>
      </c>
      <c r="BJ111" s="32">
        <v>1.2789999999999999</v>
      </c>
      <c r="BK111" s="32">
        <v>1.4479</v>
      </c>
      <c r="BL111" s="32"/>
      <c r="BM111" s="32"/>
      <c r="BN111" s="32"/>
      <c r="BO111" s="32"/>
      <c r="BP111" s="32"/>
      <c r="BQ111" s="32"/>
      <c r="BR111" s="32"/>
      <c r="BS111" s="32"/>
      <c r="BT111" s="32"/>
      <c r="BU111" s="32"/>
      <c r="BV111" s="32"/>
      <c r="BW111" s="32"/>
      <c r="BX111" s="32"/>
      <c r="BY111" s="32"/>
      <c r="BZ111" s="32"/>
      <c r="CA111" s="32"/>
      <c r="CB111" s="32"/>
      <c r="CC111" s="32"/>
      <c r="CD111" s="32"/>
      <c r="CE111" s="32"/>
      <c r="CF111" s="32"/>
    </row>
    <row r="112" spans="2:84">
      <c r="B112" s="28">
        <f t="shared" si="6"/>
        <v>390</v>
      </c>
      <c r="C112" s="34">
        <v>42537</v>
      </c>
      <c r="D112" s="32">
        <v>0.51239999999999997</v>
      </c>
      <c r="E112" s="32">
        <v>0.77729999999999999</v>
      </c>
      <c r="F112" s="32">
        <v>1.6275999999999999</v>
      </c>
      <c r="G112" s="32">
        <v>1.5407999999999999</v>
      </c>
      <c r="H112" s="32">
        <v>1.2603</v>
      </c>
      <c r="I112" s="32">
        <v>0.84360000000000002</v>
      </c>
      <c r="J112" s="32">
        <v>0.4612</v>
      </c>
      <c r="K112" s="32">
        <v>0.75939999999999996</v>
      </c>
      <c r="L112" s="32">
        <v>1.3668</v>
      </c>
      <c r="M112" s="32">
        <v>1.1679999999999999</v>
      </c>
      <c r="N112" s="32">
        <v>1.3940999999999999</v>
      </c>
      <c r="O112" s="32">
        <v>1.2269000000000001</v>
      </c>
      <c r="P112" s="32">
        <v>1.5145</v>
      </c>
      <c r="Q112" s="32">
        <v>1.3289</v>
      </c>
      <c r="R112" s="32">
        <v>0.48080000000000001</v>
      </c>
      <c r="S112" s="32">
        <v>0.65500000000000003</v>
      </c>
      <c r="T112" s="32">
        <v>0.42699999999999999</v>
      </c>
      <c r="U112" s="32">
        <v>0.55020000000000002</v>
      </c>
      <c r="V112" s="32">
        <v>0.6179</v>
      </c>
      <c r="W112" s="32">
        <v>1.1006</v>
      </c>
      <c r="X112" s="32">
        <v>1.5975999999999999</v>
      </c>
      <c r="Y112" s="32">
        <v>1.0545</v>
      </c>
      <c r="Z112" s="32">
        <v>0.49270000000000003</v>
      </c>
      <c r="AA112" s="32">
        <v>0.749</v>
      </c>
      <c r="AB112" s="32">
        <v>0.56730000000000003</v>
      </c>
      <c r="AC112" s="32">
        <v>1.07</v>
      </c>
      <c r="AD112" s="32">
        <v>2.1636000000000002</v>
      </c>
      <c r="AE112" s="32">
        <v>1.3186</v>
      </c>
      <c r="AF112" s="32">
        <v>1.792</v>
      </c>
      <c r="AG112" s="32">
        <v>0.99539999999999995</v>
      </c>
      <c r="AH112" s="32">
        <v>1.0944</v>
      </c>
      <c r="AI112" s="32">
        <v>1.4146000000000001</v>
      </c>
      <c r="AJ112" s="32">
        <v>0.48730000000000001</v>
      </c>
      <c r="AK112" s="32">
        <v>0.96699999999999997</v>
      </c>
      <c r="AL112" s="32">
        <v>1.4366000000000001</v>
      </c>
      <c r="AM112" s="32">
        <v>1.0177</v>
      </c>
      <c r="AN112" s="32">
        <v>0.41010000000000002</v>
      </c>
      <c r="AO112" s="32">
        <v>0.97430000000000005</v>
      </c>
      <c r="AP112" s="32">
        <v>0.6653</v>
      </c>
      <c r="AQ112" s="32">
        <v>1.0588</v>
      </c>
      <c r="AR112" s="32">
        <v>0.98280000000000001</v>
      </c>
      <c r="AS112" s="32">
        <v>1.2015</v>
      </c>
      <c r="AT112" s="32">
        <v>2.0228000000000002</v>
      </c>
      <c r="AU112" s="32">
        <v>1.5297000000000001</v>
      </c>
      <c r="AV112" s="32">
        <v>1.2652000000000001</v>
      </c>
      <c r="AW112" s="32">
        <v>1.1817</v>
      </c>
      <c r="AX112" s="32">
        <v>1.6215999999999999</v>
      </c>
      <c r="AY112" s="32">
        <v>0.88429999999999997</v>
      </c>
      <c r="AZ112" s="32">
        <v>0.41570000000000001</v>
      </c>
      <c r="BA112" s="32">
        <v>0.4178</v>
      </c>
      <c r="BB112" s="32">
        <v>1.0774999999999999</v>
      </c>
      <c r="BC112" s="32">
        <v>1.4378</v>
      </c>
      <c r="BD112" s="32">
        <v>1.5586</v>
      </c>
      <c r="BE112" s="32">
        <v>1.0666</v>
      </c>
      <c r="BF112" s="32">
        <v>0.21410000000000001</v>
      </c>
      <c r="BG112" s="32">
        <v>0.32719999999999999</v>
      </c>
      <c r="BH112" s="32">
        <v>0.77700000000000002</v>
      </c>
      <c r="BI112" s="32">
        <v>0.88170000000000004</v>
      </c>
      <c r="BJ112" s="32">
        <v>1.5912999999999999</v>
      </c>
      <c r="BK112" s="32">
        <v>1.4470000000000001</v>
      </c>
      <c r="BL112" s="32"/>
      <c r="BM112" s="32"/>
      <c r="BN112" s="32"/>
      <c r="BO112" s="32"/>
      <c r="BP112" s="32"/>
      <c r="BQ112" s="32"/>
      <c r="BR112" s="32"/>
      <c r="BS112" s="32"/>
      <c r="BT112" s="32"/>
      <c r="BU112" s="32"/>
      <c r="BV112" s="32"/>
      <c r="BW112" s="32"/>
      <c r="BX112" s="32"/>
      <c r="BY112" s="32"/>
      <c r="BZ112" s="32"/>
      <c r="CA112" s="32"/>
      <c r="CB112" s="32"/>
      <c r="CC112" s="32"/>
      <c r="CD112" s="32"/>
      <c r="CE112" s="32"/>
      <c r="CF112" s="32"/>
    </row>
    <row r="113" spans="2:84">
      <c r="B113" s="28">
        <f t="shared" si="6"/>
        <v>389</v>
      </c>
      <c r="C113" s="34">
        <v>42536</v>
      </c>
      <c r="D113" s="32">
        <v>0.47070000000000001</v>
      </c>
      <c r="E113" s="32">
        <v>0.78110000000000002</v>
      </c>
      <c r="F113" s="32">
        <v>1.8101</v>
      </c>
      <c r="G113" s="32">
        <v>1.5525</v>
      </c>
      <c r="H113" s="32">
        <v>1.0510999999999999</v>
      </c>
      <c r="I113" s="32">
        <v>0.83589999999999998</v>
      </c>
      <c r="J113" s="32">
        <v>0.55220000000000002</v>
      </c>
      <c r="K113" s="32">
        <v>0.76480000000000004</v>
      </c>
      <c r="L113" s="32">
        <v>1.4021999999999999</v>
      </c>
      <c r="M113" s="32">
        <v>1.1765000000000001</v>
      </c>
      <c r="N113" s="32">
        <v>1.3759999999999999</v>
      </c>
      <c r="O113" s="32">
        <v>1.2239</v>
      </c>
      <c r="P113" s="32">
        <v>1.5688</v>
      </c>
      <c r="Q113" s="32">
        <v>1.3278000000000001</v>
      </c>
      <c r="R113" s="32">
        <v>0.54420000000000002</v>
      </c>
      <c r="S113" s="32">
        <v>0.66059999999999997</v>
      </c>
      <c r="T113" s="32">
        <v>0.47760000000000002</v>
      </c>
      <c r="U113" s="32">
        <v>0.55459999999999998</v>
      </c>
      <c r="V113" s="32">
        <v>0.45329999999999998</v>
      </c>
      <c r="W113" s="32">
        <v>1.097</v>
      </c>
      <c r="X113" s="32">
        <v>1.4763999999999999</v>
      </c>
      <c r="Y113" s="32">
        <v>1.0532999999999999</v>
      </c>
      <c r="Z113" s="32">
        <v>0.53400000000000003</v>
      </c>
      <c r="AA113" s="32">
        <v>0.75339999999999996</v>
      </c>
      <c r="AB113" s="32">
        <v>0.33450000000000002</v>
      </c>
      <c r="AC113" s="32">
        <v>1.0706</v>
      </c>
      <c r="AD113" s="32">
        <v>1.9516</v>
      </c>
      <c r="AE113" s="32">
        <v>1.3218000000000001</v>
      </c>
      <c r="AF113" s="32">
        <v>1.8825000000000001</v>
      </c>
      <c r="AG113" s="32">
        <v>0.99950000000000006</v>
      </c>
      <c r="AH113" s="32">
        <v>1.0076000000000001</v>
      </c>
      <c r="AI113" s="32">
        <v>1.4141999999999999</v>
      </c>
      <c r="AJ113" s="32">
        <v>0.56999999999999995</v>
      </c>
      <c r="AK113" s="32">
        <v>0.97940000000000005</v>
      </c>
      <c r="AL113" s="32">
        <v>1.575</v>
      </c>
      <c r="AM113" s="32">
        <v>1.0092000000000001</v>
      </c>
      <c r="AN113" s="32">
        <v>0.52639999999999998</v>
      </c>
      <c r="AO113" s="32">
        <v>0.98470000000000002</v>
      </c>
      <c r="AP113" s="32">
        <v>0.58520000000000005</v>
      </c>
      <c r="AQ113" s="32">
        <v>1.0611999999999999</v>
      </c>
      <c r="AR113" s="32">
        <v>1.0204</v>
      </c>
      <c r="AS113" s="32">
        <v>1.2068000000000001</v>
      </c>
      <c r="AT113" s="32">
        <v>1.8668</v>
      </c>
      <c r="AU113" s="32">
        <v>1.5202</v>
      </c>
      <c r="AV113" s="32">
        <v>1.2587999999999999</v>
      </c>
      <c r="AW113" s="32">
        <v>1.1816</v>
      </c>
      <c r="AX113" s="32">
        <v>1.7439</v>
      </c>
      <c r="AY113" s="32">
        <v>0.88380000000000003</v>
      </c>
      <c r="AZ113" s="32">
        <v>0.48509999999999998</v>
      </c>
      <c r="BA113" s="32">
        <v>0.43880000000000002</v>
      </c>
      <c r="BB113" s="32">
        <v>1.1269</v>
      </c>
      <c r="BC113" s="32">
        <v>1.4381999999999999</v>
      </c>
      <c r="BD113" s="32">
        <v>1.6008</v>
      </c>
      <c r="BE113" s="32">
        <v>1.0624</v>
      </c>
      <c r="BF113" s="32">
        <v>0.2412</v>
      </c>
      <c r="BG113" s="32">
        <v>0.3281</v>
      </c>
      <c r="BH113" s="32">
        <v>0.81840000000000002</v>
      </c>
      <c r="BI113" s="32">
        <v>0.88539999999999996</v>
      </c>
      <c r="BJ113" s="32">
        <v>1.6724000000000001</v>
      </c>
      <c r="BK113" s="32">
        <v>1.4533</v>
      </c>
      <c r="BL113" s="32"/>
      <c r="BM113" s="32"/>
      <c r="BN113" s="32"/>
      <c r="BO113" s="32"/>
      <c r="BP113" s="32"/>
      <c r="BQ113" s="32"/>
      <c r="BR113" s="32"/>
      <c r="BS113" s="32"/>
      <c r="BT113" s="32"/>
      <c r="BU113" s="32"/>
      <c r="BV113" s="32"/>
      <c r="BW113" s="32"/>
      <c r="BX113" s="32"/>
      <c r="BY113" s="32"/>
      <c r="BZ113" s="32"/>
      <c r="CA113" s="32"/>
      <c r="CB113" s="32"/>
      <c r="CC113" s="32"/>
      <c r="CD113" s="32"/>
      <c r="CE113" s="32"/>
      <c r="CF113" s="32"/>
    </row>
    <row r="114" spans="2:84">
      <c r="B114" s="28">
        <f t="shared" si="6"/>
        <v>388</v>
      </c>
      <c r="C114" s="34">
        <v>42535</v>
      </c>
      <c r="D114" s="32">
        <v>0.47239999999999999</v>
      </c>
      <c r="E114" s="32">
        <v>0.77459999999999996</v>
      </c>
      <c r="F114" s="32">
        <v>1.8050999999999999</v>
      </c>
      <c r="G114" s="32">
        <v>1.5527</v>
      </c>
      <c r="H114" s="32">
        <v>1.0454000000000001</v>
      </c>
      <c r="I114" s="32">
        <v>0.83179999999999998</v>
      </c>
      <c r="J114" s="32">
        <v>0.55379999999999996</v>
      </c>
      <c r="K114" s="32">
        <v>0.76749999999999996</v>
      </c>
      <c r="L114" s="32">
        <v>1.4065000000000001</v>
      </c>
      <c r="M114" s="32">
        <v>1.1772</v>
      </c>
      <c r="N114" s="32">
        <v>1.3784000000000001</v>
      </c>
      <c r="O114" s="32">
        <v>1.2242</v>
      </c>
      <c r="P114" s="32">
        <v>1.5694999999999999</v>
      </c>
      <c r="Q114" s="32">
        <v>1.3286</v>
      </c>
      <c r="R114" s="32">
        <v>0.54249999999999998</v>
      </c>
      <c r="S114" s="32">
        <v>0.66059999999999997</v>
      </c>
      <c r="T114" s="32">
        <v>0.47620000000000001</v>
      </c>
      <c r="U114" s="32">
        <v>0.55600000000000005</v>
      </c>
      <c r="V114" s="32">
        <v>0.4541</v>
      </c>
      <c r="W114" s="32">
        <v>1.0948</v>
      </c>
      <c r="X114" s="32">
        <v>1.4823</v>
      </c>
      <c r="Y114" s="32">
        <v>1.0541</v>
      </c>
      <c r="Z114" s="32">
        <v>0.5353</v>
      </c>
      <c r="AA114" s="32">
        <v>0.75139999999999996</v>
      </c>
      <c r="AB114" s="32">
        <v>0.34460000000000002</v>
      </c>
      <c r="AC114" s="32">
        <v>1.0714999999999999</v>
      </c>
      <c r="AD114" s="32">
        <v>1.974</v>
      </c>
      <c r="AE114" s="32">
        <v>1.3239000000000001</v>
      </c>
      <c r="AF114" s="32">
        <v>1.8588</v>
      </c>
      <c r="AG114" s="32">
        <v>0.99660000000000004</v>
      </c>
      <c r="AH114" s="32">
        <v>0.99109999999999998</v>
      </c>
      <c r="AI114" s="32">
        <v>1.4123000000000001</v>
      </c>
      <c r="AJ114" s="32">
        <v>0.57110000000000005</v>
      </c>
      <c r="AK114" s="32">
        <v>0.98419999999999996</v>
      </c>
      <c r="AL114" s="32">
        <v>1.5734999999999999</v>
      </c>
      <c r="AM114" s="32">
        <v>0.99250000000000005</v>
      </c>
      <c r="AN114" s="32">
        <v>0.52739999999999998</v>
      </c>
      <c r="AO114" s="32">
        <v>0.98480000000000001</v>
      </c>
      <c r="AP114" s="32">
        <v>0.58819999999999995</v>
      </c>
      <c r="AQ114" s="32">
        <v>1.0545</v>
      </c>
      <c r="AR114" s="32">
        <v>1.02</v>
      </c>
      <c r="AS114" s="32">
        <v>1.2087000000000001</v>
      </c>
      <c r="AT114" s="32">
        <v>1.8743000000000001</v>
      </c>
      <c r="AU114" s="32">
        <v>1.5209999999999999</v>
      </c>
      <c r="AV114" s="32">
        <v>1.2587999999999999</v>
      </c>
      <c r="AW114" s="32">
        <v>1.1825000000000001</v>
      </c>
      <c r="AX114" s="32">
        <v>1.7495000000000001</v>
      </c>
      <c r="AY114" s="32">
        <v>0.88680000000000003</v>
      </c>
      <c r="AZ114" s="32">
        <v>0.4884</v>
      </c>
      <c r="BA114" s="32">
        <v>0.43809999999999999</v>
      </c>
      <c r="BB114" s="32">
        <v>1.127</v>
      </c>
      <c r="BC114" s="32">
        <v>1.4394</v>
      </c>
      <c r="BD114" s="32">
        <v>1.601</v>
      </c>
      <c r="BE114" s="32">
        <v>1.0632999999999999</v>
      </c>
      <c r="BF114" s="32">
        <v>0.24110000000000001</v>
      </c>
      <c r="BG114" s="32">
        <v>0.3286</v>
      </c>
      <c r="BH114" s="32">
        <v>0.81259999999999999</v>
      </c>
      <c r="BI114" s="32">
        <v>0.87990000000000002</v>
      </c>
      <c r="BJ114" s="32">
        <v>1.6752</v>
      </c>
      <c r="BK114" s="32">
        <v>1.4523999999999999</v>
      </c>
      <c r="BL114" s="32"/>
      <c r="BM114" s="32"/>
      <c r="BN114" s="32"/>
      <c r="BO114" s="32"/>
      <c r="BP114" s="32"/>
      <c r="BQ114" s="32"/>
      <c r="BR114" s="32"/>
      <c r="BS114" s="32"/>
      <c r="BT114" s="32"/>
      <c r="BU114" s="32"/>
      <c r="BV114" s="32"/>
      <c r="BW114" s="32"/>
      <c r="BX114" s="32"/>
      <c r="BY114" s="32"/>
      <c r="BZ114" s="32"/>
      <c r="CA114" s="32"/>
      <c r="CB114" s="32"/>
      <c r="CC114" s="32"/>
      <c r="CD114" s="32"/>
      <c r="CE114" s="32"/>
      <c r="CF114" s="32"/>
    </row>
    <row r="115" spans="2:84">
      <c r="B115" s="28">
        <f t="shared" si="6"/>
        <v>387</v>
      </c>
      <c r="C115" s="34">
        <v>42534</v>
      </c>
      <c r="D115" s="32">
        <v>0.47099999999999997</v>
      </c>
      <c r="E115" s="32">
        <v>0.77459999999999996</v>
      </c>
      <c r="F115" s="32">
        <v>1.8064</v>
      </c>
      <c r="G115" s="32">
        <v>1.5533999999999999</v>
      </c>
      <c r="H115" s="32">
        <v>1.0308999999999999</v>
      </c>
      <c r="I115" s="32">
        <v>0.82830000000000004</v>
      </c>
      <c r="J115" s="32">
        <v>0.55689999999999995</v>
      </c>
      <c r="K115" s="32">
        <v>0.76859999999999995</v>
      </c>
      <c r="L115" s="32">
        <v>1.3807</v>
      </c>
      <c r="M115" s="32">
        <v>1.1713</v>
      </c>
      <c r="N115" s="32">
        <v>1.3824000000000001</v>
      </c>
      <c r="O115" s="32">
        <v>1.2248000000000001</v>
      </c>
      <c r="P115" s="32">
        <v>1.5526</v>
      </c>
      <c r="Q115" s="32">
        <v>1.3253999999999999</v>
      </c>
      <c r="R115" s="32">
        <v>0.5444</v>
      </c>
      <c r="S115" s="32">
        <v>0.66100000000000003</v>
      </c>
      <c r="T115" s="32">
        <v>0.4672</v>
      </c>
      <c r="U115" s="32">
        <v>0.55449999999999999</v>
      </c>
      <c r="V115" s="32">
        <v>0.45610000000000001</v>
      </c>
      <c r="W115" s="32">
        <v>1.095</v>
      </c>
      <c r="X115" s="32">
        <v>1.5224</v>
      </c>
      <c r="Y115" s="32">
        <v>1.0571999999999999</v>
      </c>
      <c r="Z115" s="32">
        <v>0.53559999999999997</v>
      </c>
      <c r="AA115" s="32">
        <v>0.752</v>
      </c>
      <c r="AB115" s="32">
        <v>0.2452</v>
      </c>
      <c r="AC115" s="32">
        <v>1.0651999999999999</v>
      </c>
      <c r="AD115" s="32">
        <v>1.9849000000000001</v>
      </c>
      <c r="AE115" s="32">
        <v>1.3238000000000001</v>
      </c>
      <c r="AF115" s="32">
        <v>1.8225</v>
      </c>
      <c r="AG115" s="32">
        <v>0.99439999999999995</v>
      </c>
      <c r="AH115" s="32">
        <v>0.75570000000000004</v>
      </c>
      <c r="AI115" s="32">
        <v>1.3977999999999999</v>
      </c>
      <c r="AJ115" s="32">
        <v>0.57840000000000003</v>
      </c>
      <c r="AK115" s="32">
        <v>0.98599999999999999</v>
      </c>
      <c r="AL115" s="32">
        <v>1.5552999999999999</v>
      </c>
      <c r="AM115" s="32">
        <v>0.9899</v>
      </c>
      <c r="AN115" s="32">
        <v>0.53169999999999995</v>
      </c>
      <c r="AO115" s="32">
        <v>0.98570000000000002</v>
      </c>
      <c r="AP115" s="32">
        <v>0.57199999999999995</v>
      </c>
      <c r="AQ115" s="32">
        <v>1.052</v>
      </c>
      <c r="AR115" s="32">
        <v>1.0175000000000001</v>
      </c>
      <c r="AS115" s="32">
        <v>1.2084999999999999</v>
      </c>
      <c r="AT115" s="32">
        <v>1.8674999999999999</v>
      </c>
      <c r="AU115" s="32">
        <v>1.5188999999999999</v>
      </c>
      <c r="AV115" s="32">
        <v>1.2672000000000001</v>
      </c>
      <c r="AW115" s="32">
        <v>1.1837</v>
      </c>
      <c r="AX115" s="32">
        <v>1.7264999999999999</v>
      </c>
      <c r="AY115" s="32">
        <v>0.88239999999999996</v>
      </c>
      <c r="AZ115" s="32">
        <v>0.5292</v>
      </c>
      <c r="BA115" s="32">
        <v>0.44009999999999999</v>
      </c>
      <c r="BB115" s="32">
        <v>1.1255999999999999</v>
      </c>
      <c r="BC115" s="32">
        <v>1.4397</v>
      </c>
      <c r="BD115" s="32">
        <v>1.5898000000000001</v>
      </c>
      <c r="BE115" s="32">
        <v>1.0610999999999999</v>
      </c>
      <c r="BF115" s="32">
        <v>0.2394</v>
      </c>
      <c r="BG115" s="32">
        <v>0.32829999999999998</v>
      </c>
      <c r="BH115" s="32">
        <v>0.81950000000000001</v>
      </c>
      <c r="BI115" s="32">
        <v>0.88190000000000002</v>
      </c>
      <c r="BJ115" s="32">
        <v>1.6472</v>
      </c>
      <c r="BK115" s="32">
        <v>1.4458</v>
      </c>
      <c r="BL115" s="32"/>
      <c r="BM115" s="32"/>
      <c r="BN115" s="32"/>
      <c r="BO115" s="32"/>
      <c r="BP115" s="32"/>
      <c r="BQ115" s="32"/>
      <c r="BR115" s="32"/>
      <c r="BS115" s="32"/>
      <c r="BT115" s="32"/>
      <c r="BU115" s="32"/>
      <c r="BV115" s="32"/>
      <c r="BW115" s="32"/>
      <c r="BX115" s="32"/>
      <c r="BY115" s="32"/>
      <c r="BZ115" s="32"/>
      <c r="CA115" s="32"/>
      <c r="CB115" s="32"/>
      <c r="CC115" s="32"/>
      <c r="CD115" s="32"/>
      <c r="CE115" s="32"/>
      <c r="CF115" s="32"/>
    </row>
    <row r="116" spans="2:84">
      <c r="B116" s="28">
        <f t="shared" si="6"/>
        <v>386</v>
      </c>
      <c r="C116" s="34">
        <v>42529</v>
      </c>
      <c r="D116" s="32">
        <v>0.77810000000000001</v>
      </c>
      <c r="E116" s="32">
        <v>0.746</v>
      </c>
      <c r="F116" s="32">
        <v>2.5019999999999998</v>
      </c>
      <c r="G116" s="32">
        <v>1.5962000000000001</v>
      </c>
      <c r="H116" s="32">
        <v>0.85729999999999995</v>
      </c>
      <c r="I116" s="32">
        <v>0.88439999999999996</v>
      </c>
      <c r="J116" s="32">
        <v>0.25430000000000003</v>
      </c>
      <c r="K116" s="32">
        <v>0.77639999999999998</v>
      </c>
      <c r="L116" s="32">
        <v>1.76</v>
      </c>
      <c r="M116" s="32">
        <v>1.1809000000000001</v>
      </c>
      <c r="N116" s="32">
        <v>1.8255999999999999</v>
      </c>
      <c r="O116" s="32">
        <v>1.2502</v>
      </c>
      <c r="P116" s="32">
        <v>1.5309999999999999</v>
      </c>
      <c r="Q116" s="32">
        <v>1.3651</v>
      </c>
      <c r="R116" s="32">
        <v>0.77590000000000003</v>
      </c>
      <c r="S116" s="32">
        <v>0.68049999999999999</v>
      </c>
      <c r="T116" s="32">
        <v>0.31080000000000002</v>
      </c>
      <c r="U116" s="32">
        <v>0.53690000000000004</v>
      </c>
      <c r="V116" s="32">
        <v>0.08</v>
      </c>
      <c r="W116" s="32">
        <v>1.1069</v>
      </c>
      <c r="X116" s="32">
        <v>1.5717000000000001</v>
      </c>
      <c r="Y116" s="32">
        <v>1.1024</v>
      </c>
      <c r="Z116" s="32">
        <v>9.3700000000000006E-2</v>
      </c>
      <c r="AA116" s="32">
        <v>0.74790000000000001</v>
      </c>
      <c r="AB116" s="32">
        <v>0.75680000000000003</v>
      </c>
      <c r="AC116" s="32">
        <v>1.1053999999999999</v>
      </c>
      <c r="AD116" s="32">
        <v>3.1446000000000001</v>
      </c>
      <c r="AE116" s="32">
        <v>1.302</v>
      </c>
      <c r="AF116" s="32">
        <v>2.222</v>
      </c>
      <c r="AG116" s="32">
        <v>0.96419999999999995</v>
      </c>
      <c r="AH116" s="32">
        <v>1.3589</v>
      </c>
      <c r="AI116" s="32">
        <v>1.3844000000000001</v>
      </c>
      <c r="AJ116" s="32">
        <v>0.87070000000000003</v>
      </c>
      <c r="AK116" s="32">
        <v>1.0345</v>
      </c>
      <c r="AL116" s="32">
        <v>2.0095999999999998</v>
      </c>
      <c r="AM116" s="32">
        <v>1.0044</v>
      </c>
      <c r="AN116" s="32">
        <v>0.4622</v>
      </c>
      <c r="AO116" s="32">
        <v>0.98409999999999997</v>
      </c>
      <c r="AP116" s="32">
        <v>0.90159999999999996</v>
      </c>
      <c r="AQ116" s="32">
        <v>1.1212</v>
      </c>
      <c r="AR116" s="32">
        <v>0.61729999999999996</v>
      </c>
      <c r="AS116" s="32">
        <v>1.2341</v>
      </c>
      <c r="AT116" s="32">
        <v>2.6294</v>
      </c>
      <c r="AU116" s="32">
        <v>1.532</v>
      </c>
      <c r="AV116" s="32">
        <v>1.4059999999999999</v>
      </c>
      <c r="AW116" s="32">
        <v>1.1637999999999999</v>
      </c>
      <c r="AX116" s="32">
        <v>1.7504</v>
      </c>
      <c r="AY116" s="32">
        <v>0.86919999999999997</v>
      </c>
      <c r="AZ116" s="32">
        <v>0.75690000000000002</v>
      </c>
      <c r="BA116" s="32">
        <v>0.43440000000000001</v>
      </c>
      <c r="BB116" s="32">
        <v>1.3896999999999999</v>
      </c>
      <c r="BC116" s="32">
        <v>1.4641</v>
      </c>
      <c r="BD116" s="32">
        <v>1.4821</v>
      </c>
      <c r="BE116" s="32">
        <v>1.0569999999999999</v>
      </c>
      <c r="BF116" s="32">
        <v>0.21199999999999999</v>
      </c>
      <c r="BG116" s="32">
        <v>0.3372</v>
      </c>
      <c r="BH116" s="32">
        <v>0.95089999999999997</v>
      </c>
      <c r="BI116" s="32">
        <v>0.9</v>
      </c>
      <c r="BJ116" s="32">
        <v>2.6996000000000002</v>
      </c>
      <c r="BK116" s="32">
        <v>1.4975000000000001</v>
      </c>
      <c r="BL116" s="32"/>
      <c r="BM116" s="32"/>
      <c r="BN116" s="32"/>
      <c r="BO116" s="32"/>
      <c r="BP116" s="32"/>
      <c r="BQ116" s="32"/>
      <c r="BR116" s="32"/>
      <c r="BS116" s="32"/>
      <c r="BT116" s="32"/>
      <c r="BU116" s="32"/>
      <c r="BV116" s="32"/>
      <c r="BW116" s="32"/>
      <c r="BX116" s="32"/>
      <c r="BY116" s="32"/>
      <c r="BZ116" s="32"/>
      <c r="CA116" s="32"/>
      <c r="CB116" s="32"/>
      <c r="CC116" s="32"/>
      <c r="CD116" s="32"/>
      <c r="CE116" s="32"/>
      <c r="CF116" s="32"/>
    </row>
    <row r="117" spans="2:84">
      <c r="B117" s="28">
        <f t="shared" si="6"/>
        <v>385</v>
      </c>
      <c r="C117" s="34">
        <v>42528</v>
      </c>
      <c r="D117" s="32">
        <v>0.78320000000000001</v>
      </c>
      <c r="E117" s="32">
        <v>0.74719999999999998</v>
      </c>
      <c r="F117" s="32">
        <v>2.4977</v>
      </c>
      <c r="G117" s="32">
        <v>1.5942000000000001</v>
      </c>
      <c r="H117" s="32">
        <v>0.83709999999999996</v>
      </c>
      <c r="I117" s="32">
        <v>0.879</v>
      </c>
      <c r="J117" s="32">
        <v>0.2419</v>
      </c>
      <c r="K117" s="32">
        <v>0.77390000000000003</v>
      </c>
      <c r="L117" s="32">
        <v>1.7703</v>
      </c>
      <c r="M117" s="32">
        <v>1.1802999999999999</v>
      </c>
      <c r="N117" s="32">
        <v>1.8051999999999999</v>
      </c>
      <c r="O117" s="32">
        <v>1.2477</v>
      </c>
      <c r="P117" s="32">
        <v>1.54</v>
      </c>
      <c r="Q117" s="32">
        <v>1.3658999999999999</v>
      </c>
      <c r="R117" s="32">
        <v>0.7802</v>
      </c>
      <c r="S117" s="32">
        <v>0.68130000000000002</v>
      </c>
      <c r="T117" s="32">
        <v>0.3175</v>
      </c>
      <c r="U117" s="32">
        <v>0.5373</v>
      </c>
      <c r="V117" s="32">
        <v>8.7400000000000005E-2</v>
      </c>
      <c r="W117" s="32">
        <v>1.1077999999999999</v>
      </c>
      <c r="X117" s="32">
        <v>1.5774999999999999</v>
      </c>
      <c r="Y117" s="32">
        <v>1.0945</v>
      </c>
      <c r="Z117" s="32">
        <v>9.9400000000000002E-2</v>
      </c>
      <c r="AA117" s="32">
        <v>0.74970000000000003</v>
      </c>
      <c r="AB117" s="32">
        <v>0.75129999999999997</v>
      </c>
      <c r="AC117" s="32">
        <v>1.1080000000000001</v>
      </c>
      <c r="AD117" s="32">
        <v>3.1850000000000001</v>
      </c>
      <c r="AE117" s="32">
        <v>1.3025</v>
      </c>
      <c r="AF117" s="32">
        <v>2.2301000000000002</v>
      </c>
      <c r="AG117" s="32">
        <v>0.9647</v>
      </c>
      <c r="AH117" s="32">
        <v>1.3751</v>
      </c>
      <c r="AI117" s="32">
        <v>1.3847</v>
      </c>
      <c r="AJ117" s="32">
        <v>0.88149999999999995</v>
      </c>
      <c r="AK117" s="32">
        <v>1.0361</v>
      </c>
      <c r="AL117" s="32">
        <v>2.0150000000000001</v>
      </c>
      <c r="AM117" s="32">
        <v>1.0083</v>
      </c>
      <c r="AN117" s="32">
        <v>0.46860000000000002</v>
      </c>
      <c r="AO117" s="32">
        <v>0.98440000000000005</v>
      </c>
      <c r="AP117" s="32">
        <v>0.91159999999999997</v>
      </c>
      <c r="AQ117" s="32">
        <v>1.1197999999999999</v>
      </c>
      <c r="AR117" s="32">
        <v>0.64039999999999997</v>
      </c>
      <c r="AS117" s="32">
        <v>1.2415</v>
      </c>
      <c r="AT117" s="32">
        <v>2.6396000000000002</v>
      </c>
      <c r="AU117" s="32">
        <v>1.5324</v>
      </c>
      <c r="AV117" s="32">
        <v>1.39</v>
      </c>
      <c r="AW117" s="32">
        <v>1.1594</v>
      </c>
      <c r="AX117" s="32">
        <v>1.7418</v>
      </c>
      <c r="AY117" s="32">
        <v>0.86619999999999997</v>
      </c>
      <c r="AZ117" s="32">
        <v>0.77259999999999995</v>
      </c>
      <c r="BA117" s="32">
        <v>0.43459999999999999</v>
      </c>
      <c r="BB117" s="32">
        <v>1.3866000000000001</v>
      </c>
      <c r="BC117" s="32">
        <v>1.4581999999999999</v>
      </c>
      <c r="BD117" s="32">
        <v>1.4859</v>
      </c>
      <c r="BE117" s="32">
        <v>1.0577000000000001</v>
      </c>
      <c r="BF117" s="32">
        <v>0.21460000000000001</v>
      </c>
      <c r="BG117" s="32">
        <v>0.33929999999999999</v>
      </c>
      <c r="BH117" s="32">
        <v>0.92649999999999999</v>
      </c>
      <c r="BI117" s="32">
        <v>0.90210000000000001</v>
      </c>
      <c r="BJ117" s="32">
        <v>2.7096</v>
      </c>
      <c r="BK117" s="32">
        <v>1.4981</v>
      </c>
      <c r="BL117" s="32"/>
      <c r="BM117" s="32"/>
      <c r="BN117" s="32"/>
      <c r="BO117" s="32"/>
      <c r="BP117" s="32"/>
      <c r="BQ117" s="32"/>
      <c r="BR117" s="32"/>
      <c r="BS117" s="32"/>
      <c r="BT117" s="32"/>
      <c r="BU117" s="32"/>
      <c r="BV117" s="32"/>
      <c r="BW117" s="32"/>
      <c r="BX117" s="32"/>
      <c r="BY117" s="32"/>
      <c r="BZ117" s="32"/>
      <c r="CA117" s="32"/>
      <c r="CB117" s="32"/>
      <c r="CC117" s="32"/>
      <c r="CD117" s="32"/>
      <c r="CE117" s="32"/>
      <c r="CF117" s="32"/>
    </row>
    <row r="118" spans="2:84">
      <c r="B118" s="28">
        <f t="shared" si="6"/>
        <v>384</v>
      </c>
      <c r="C118" s="34">
        <v>42527</v>
      </c>
      <c r="D118" s="32">
        <v>0.86180000000000001</v>
      </c>
      <c r="E118" s="32">
        <v>0.75270000000000004</v>
      </c>
      <c r="F118" s="32">
        <v>2.5966</v>
      </c>
      <c r="G118" s="32">
        <v>1.6</v>
      </c>
      <c r="H118" s="32">
        <v>0.97799999999999998</v>
      </c>
      <c r="I118" s="32">
        <v>0.88500000000000001</v>
      </c>
      <c r="J118" s="32">
        <v>0.16550000000000001</v>
      </c>
      <c r="K118" s="32">
        <v>0.77059999999999995</v>
      </c>
      <c r="L118" s="32">
        <v>1.7604</v>
      </c>
      <c r="M118" s="32">
        <v>1.1767000000000001</v>
      </c>
      <c r="N118" s="32">
        <v>1.9059999999999999</v>
      </c>
      <c r="O118" s="32">
        <v>1.2534000000000001</v>
      </c>
      <c r="P118" s="32">
        <v>1.5927</v>
      </c>
      <c r="Q118" s="32">
        <v>1.3683000000000001</v>
      </c>
      <c r="R118" s="32">
        <v>0.81069999999999998</v>
      </c>
      <c r="S118" s="32">
        <v>0.6835</v>
      </c>
      <c r="T118" s="32">
        <v>0.35170000000000001</v>
      </c>
      <c r="U118" s="32">
        <v>0.53959999999999997</v>
      </c>
      <c r="V118" s="32">
        <v>0.12759999999999999</v>
      </c>
      <c r="W118" s="32">
        <v>1.1114999999999999</v>
      </c>
      <c r="X118" s="32">
        <v>1.5803</v>
      </c>
      <c r="Y118" s="32">
        <v>1.0951</v>
      </c>
      <c r="Z118" s="32">
        <v>0.1087</v>
      </c>
      <c r="AA118" s="32">
        <v>0.75219999999999998</v>
      </c>
      <c r="AB118" s="32">
        <v>0.74590000000000001</v>
      </c>
      <c r="AC118" s="32">
        <v>1.1069</v>
      </c>
      <c r="AD118" s="32">
        <v>3.1568999999999998</v>
      </c>
      <c r="AE118" s="32">
        <v>1.2982</v>
      </c>
      <c r="AF118" s="32">
        <v>2.2303999999999999</v>
      </c>
      <c r="AG118" s="32">
        <v>0.96489999999999998</v>
      </c>
      <c r="AH118" s="32">
        <v>1.3781000000000001</v>
      </c>
      <c r="AI118" s="32">
        <v>1.3855</v>
      </c>
      <c r="AJ118" s="32">
        <v>0.92610000000000003</v>
      </c>
      <c r="AK118" s="32">
        <v>1.0403</v>
      </c>
      <c r="AL118" s="32">
        <v>2.0646</v>
      </c>
      <c r="AM118" s="32">
        <v>1.0115000000000001</v>
      </c>
      <c r="AN118" s="32">
        <v>0.4698</v>
      </c>
      <c r="AO118" s="32">
        <v>0.98450000000000004</v>
      </c>
      <c r="AP118" s="32">
        <v>0.98360000000000003</v>
      </c>
      <c r="AQ118" s="32">
        <v>1.1254999999999999</v>
      </c>
      <c r="AR118" s="32">
        <v>0.72</v>
      </c>
      <c r="AS118" s="32">
        <v>1.2471000000000001</v>
      </c>
      <c r="AT118" s="32">
        <v>2.6766000000000001</v>
      </c>
      <c r="AU118" s="32">
        <v>1.5307999999999999</v>
      </c>
      <c r="AV118" s="32">
        <v>1.4339999999999999</v>
      </c>
      <c r="AW118" s="32">
        <v>1.1616</v>
      </c>
      <c r="AX118" s="32">
        <v>1.7583</v>
      </c>
      <c r="AY118" s="32">
        <v>0.86480000000000001</v>
      </c>
      <c r="AZ118" s="32">
        <v>0.77410000000000001</v>
      </c>
      <c r="BA118" s="32">
        <v>0.43459999999999999</v>
      </c>
      <c r="BB118" s="32">
        <v>1.5338000000000001</v>
      </c>
      <c r="BC118" s="32">
        <v>1.4689000000000001</v>
      </c>
      <c r="BD118" s="32">
        <v>1.5048999999999999</v>
      </c>
      <c r="BE118" s="32">
        <v>1.0572999999999999</v>
      </c>
      <c r="BF118" s="32">
        <v>0.2203</v>
      </c>
      <c r="BG118" s="32">
        <v>0.34</v>
      </c>
      <c r="BH118" s="32">
        <v>0.7913</v>
      </c>
      <c r="BI118" s="32">
        <v>0.89559999999999995</v>
      </c>
      <c r="BJ118" s="32">
        <v>2.8443000000000001</v>
      </c>
      <c r="BK118" s="32">
        <v>1.5022</v>
      </c>
      <c r="BL118" s="32"/>
      <c r="BM118" s="32"/>
      <c r="BN118" s="32"/>
      <c r="BO118" s="32"/>
      <c r="BP118" s="32"/>
      <c r="BQ118" s="32"/>
      <c r="BR118" s="32"/>
      <c r="BS118" s="32"/>
      <c r="BT118" s="32"/>
      <c r="BU118" s="32"/>
      <c r="BV118" s="32"/>
      <c r="BW118" s="32"/>
      <c r="BX118" s="32"/>
      <c r="BY118" s="32"/>
      <c r="BZ118" s="32"/>
      <c r="CA118" s="32"/>
      <c r="CB118" s="32"/>
      <c r="CC118" s="32"/>
      <c r="CD118" s="32"/>
      <c r="CE118" s="32"/>
      <c r="CF118" s="32"/>
    </row>
    <row r="119" spans="2:84">
      <c r="B119" s="28">
        <f t="shared" si="6"/>
        <v>383</v>
      </c>
      <c r="C119" s="34">
        <v>42525</v>
      </c>
      <c r="D119" s="32">
        <v>0.75329999999999997</v>
      </c>
      <c r="E119" s="32">
        <v>0.75280000000000002</v>
      </c>
      <c r="F119" s="32">
        <v>2.4906000000000001</v>
      </c>
      <c r="G119" s="32">
        <v>1.6003000000000001</v>
      </c>
      <c r="H119" s="32">
        <v>0.74450000000000005</v>
      </c>
      <c r="I119" s="32">
        <v>0.88560000000000005</v>
      </c>
      <c r="J119" s="32">
        <v>0.23680000000000001</v>
      </c>
      <c r="K119" s="32">
        <v>0.77159999999999995</v>
      </c>
      <c r="L119" s="32">
        <v>1.8133999999999999</v>
      </c>
      <c r="M119" s="32">
        <v>1.1765000000000001</v>
      </c>
      <c r="N119" s="32">
        <v>1.9959</v>
      </c>
      <c r="O119" s="32">
        <v>1.2539</v>
      </c>
      <c r="P119" s="32">
        <v>1.6117999999999999</v>
      </c>
      <c r="Q119" s="32">
        <v>1.3682000000000001</v>
      </c>
      <c r="R119" s="32">
        <v>0.84970000000000001</v>
      </c>
      <c r="S119" s="32">
        <v>0.68310000000000004</v>
      </c>
      <c r="T119" s="32">
        <v>0.38869999999999999</v>
      </c>
      <c r="U119" s="32">
        <v>0.53990000000000005</v>
      </c>
      <c r="V119" s="32">
        <v>0.1226</v>
      </c>
      <c r="W119" s="32">
        <v>1.1121000000000001</v>
      </c>
      <c r="X119" s="32">
        <v>2.0623999999999998</v>
      </c>
      <c r="Y119" s="32">
        <v>1.1036999999999999</v>
      </c>
      <c r="Z119" s="32">
        <v>7.2099999999999997E-2</v>
      </c>
      <c r="AA119" s="32">
        <v>0.75239999999999996</v>
      </c>
      <c r="AB119" s="32">
        <v>1.4878</v>
      </c>
      <c r="AC119" s="32">
        <v>1.1283000000000001</v>
      </c>
      <c r="AD119" s="32">
        <v>3.4474999999999998</v>
      </c>
      <c r="AE119" s="32">
        <v>1.2945</v>
      </c>
      <c r="AF119" s="32">
        <v>2.496</v>
      </c>
      <c r="AG119" s="32">
        <v>0.96499999999999997</v>
      </c>
      <c r="AH119" s="32">
        <v>1.4975000000000001</v>
      </c>
      <c r="AI119" s="32">
        <v>1.3855999999999999</v>
      </c>
      <c r="AJ119" s="32">
        <v>0.87239999999999995</v>
      </c>
      <c r="AK119" s="32">
        <v>1.04</v>
      </c>
      <c r="AL119" s="32">
        <v>1.9564999999999999</v>
      </c>
      <c r="AM119" s="32">
        <v>1.0126999999999999</v>
      </c>
      <c r="AN119" s="32">
        <v>0.49780000000000002</v>
      </c>
      <c r="AO119" s="32">
        <v>0.98460000000000003</v>
      </c>
      <c r="AP119" s="32">
        <v>1.0188999999999999</v>
      </c>
      <c r="AQ119" s="32">
        <v>1.1264000000000001</v>
      </c>
      <c r="AR119" s="32">
        <v>0.68820000000000003</v>
      </c>
      <c r="AS119" s="32">
        <v>1.2461</v>
      </c>
      <c r="AT119" s="32">
        <v>2.5638999999999998</v>
      </c>
      <c r="AU119" s="32">
        <v>1.5311999999999999</v>
      </c>
      <c r="AV119" s="32">
        <v>1.3923000000000001</v>
      </c>
      <c r="AW119" s="32">
        <v>1.1617</v>
      </c>
      <c r="AX119" s="32">
        <v>1.8010999999999999</v>
      </c>
      <c r="AY119" s="32">
        <v>0.86509999999999998</v>
      </c>
      <c r="AZ119" s="32">
        <v>0.85009999999999997</v>
      </c>
      <c r="BA119" s="32">
        <v>0.43830000000000002</v>
      </c>
      <c r="BB119" s="32">
        <v>1.8534999999999999</v>
      </c>
      <c r="BC119" s="32">
        <v>1.4698</v>
      </c>
      <c r="BD119" s="32">
        <v>1.5743</v>
      </c>
      <c r="BE119" s="32">
        <v>1.0573999999999999</v>
      </c>
      <c r="BF119" s="32">
        <v>0.309</v>
      </c>
      <c r="BG119" s="32">
        <v>0.34</v>
      </c>
      <c r="BH119" s="32">
        <v>0.47639999999999999</v>
      </c>
      <c r="BI119" s="32">
        <v>0.89700000000000002</v>
      </c>
      <c r="BJ119" s="32">
        <v>2.7894000000000001</v>
      </c>
      <c r="BK119" s="32">
        <v>1.5019</v>
      </c>
      <c r="BL119" s="32"/>
      <c r="BM119" s="32"/>
      <c r="BN119" s="32"/>
      <c r="BO119" s="32"/>
      <c r="BP119" s="32"/>
      <c r="BQ119" s="32"/>
      <c r="BR119" s="32"/>
      <c r="BS119" s="32"/>
      <c r="BT119" s="32"/>
      <c r="BU119" s="32"/>
      <c r="BV119" s="32"/>
      <c r="BW119" s="32"/>
      <c r="BX119" s="32"/>
      <c r="BY119" s="32"/>
      <c r="BZ119" s="32"/>
      <c r="CA119" s="32"/>
      <c r="CB119" s="32"/>
      <c r="CC119" s="32"/>
      <c r="CD119" s="32"/>
      <c r="CE119" s="32"/>
      <c r="CF119" s="32"/>
    </row>
    <row r="120" spans="2:84">
      <c r="B120" s="28">
        <f t="shared" si="6"/>
        <v>382</v>
      </c>
      <c r="C120" s="34">
        <v>42524</v>
      </c>
      <c r="D120" s="32">
        <v>0.72499999999999998</v>
      </c>
      <c r="E120" s="32">
        <v>0.69430000000000003</v>
      </c>
      <c r="F120" s="32">
        <v>2.3395999999999999</v>
      </c>
      <c r="G120" s="32">
        <v>1.5939000000000001</v>
      </c>
      <c r="H120" s="32">
        <v>0.96230000000000004</v>
      </c>
      <c r="I120" s="32">
        <v>0.88039999999999996</v>
      </c>
      <c r="J120" s="32">
        <v>0.31919999999999998</v>
      </c>
      <c r="K120" s="32">
        <v>0.77710000000000001</v>
      </c>
      <c r="L120" s="32">
        <v>1.8048</v>
      </c>
      <c r="M120" s="32">
        <v>1.1745000000000001</v>
      </c>
      <c r="N120" s="32">
        <v>1.9087000000000001</v>
      </c>
      <c r="O120" s="32">
        <v>1.2661</v>
      </c>
      <c r="P120" s="32">
        <v>1.7276</v>
      </c>
      <c r="Q120" s="32">
        <v>1.3653</v>
      </c>
      <c r="R120" s="32">
        <v>0.87970000000000004</v>
      </c>
      <c r="S120" s="32">
        <v>0.68149999999999999</v>
      </c>
      <c r="T120" s="32">
        <v>0.2601</v>
      </c>
      <c r="U120" s="32">
        <v>0.5292</v>
      </c>
      <c r="V120" s="32">
        <v>0.36759999999999998</v>
      </c>
      <c r="W120" s="32">
        <v>1.1055999999999999</v>
      </c>
      <c r="X120" s="32">
        <v>2.2119</v>
      </c>
      <c r="Y120" s="32">
        <v>1.1138999999999999</v>
      </c>
      <c r="Z120" s="32">
        <v>0.27289999999999998</v>
      </c>
      <c r="AA120" s="32">
        <v>0.74409999999999998</v>
      </c>
      <c r="AB120" s="32">
        <v>1.6411</v>
      </c>
      <c r="AC120" s="32">
        <v>1.1256999999999999</v>
      </c>
      <c r="AD120" s="32">
        <v>3.3462000000000001</v>
      </c>
      <c r="AE120" s="32">
        <v>1.3246</v>
      </c>
      <c r="AF120" s="32">
        <v>2.4468000000000001</v>
      </c>
      <c r="AG120" s="32">
        <v>0.96140000000000003</v>
      </c>
      <c r="AH120" s="32">
        <v>1.7641</v>
      </c>
      <c r="AI120" s="32">
        <v>1.3527</v>
      </c>
      <c r="AJ120" s="32">
        <v>1.1839999999999999</v>
      </c>
      <c r="AK120" s="32">
        <v>1.0559000000000001</v>
      </c>
      <c r="AL120" s="32">
        <v>1.7871999999999999</v>
      </c>
      <c r="AM120" s="32">
        <v>1.0424</v>
      </c>
      <c r="AN120" s="32">
        <v>0.71550000000000002</v>
      </c>
      <c r="AO120" s="32">
        <v>0.97929999999999995</v>
      </c>
      <c r="AP120" s="32">
        <v>0.79179999999999995</v>
      </c>
      <c r="AQ120" s="32">
        <v>1.1254</v>
      </c>
      <c r="AR120" s="32">
        <v>0.65310000000000001</v>
      </c>
      <c r="AS120" s="32">
        <v>1.2499</v>
      </c>
      <c r="AT120" s="32">
        <v>2.5093000000000001</v>
      </c>
      <c r="AU120" s="32">
        <v>1.538</v>
      </c>
      <c r="AV120" s="32">
        <v>1.2471000000000001</v>
      </c>
      <c r="AW120" s="32">
        <v>1.1537999999999999</v>
      </c>
      <c r="AX120" s="32">
        <v>1.6731</v>
      </c>
      <c r="AY120" s="32">
        <v>0.8599</v>
      </c>
      <c r="AZ120" s="32">
        <v>0.8982</v>
      </c>
      <c r="BA120" s="32">
        <v>0.42780000000000001</v>
      </c>
      <c r="BB120" s="32">
        <v>1.5213000000000001</v>
      </c>
      <c r="BC120" s="32">
        <v>1.4567000000000001</v>
      </c>
      <c r="BD120" s="32">
        <v>1.3472</v>
      </c>
      <c r="BE120" s="32">
        <v>1.0596000000000001</v>
      </c>
      <c r="BF120" s="32">
        <v>0.2984</v>
      </c>
      <c r="BG120" s="32">
        <v>0.34079999999999999</v>
      </c>
      <c r="BH120" s="32">
        <v>9.0999999999999998E-2</v>
      </c>
      <c r="BI120" s="32">
        <v>0.88770000000000004</v>
      </c>
      <c r="BJ120" s="32">
        <v>2.8407</v>
      </c>
      <c r="BK120" s="32">
        <v>1.4775</v>
      </c>
      <c r="BL120" s="32"/>
      <c r="BM120" s="32"/>
      <c r="BN120" s="32"/>
      <c r="BO120" s="32"/>
      <c r="BP120" s="32"/>
      <c r="BQ120" s="32"/>
      <c r="BR120" s="32"/>
      <c r="BS120" s="32"/>
      <c r="BT120" s="32"/>
      <c r="BU120" s="32"/>
      <c r="BV120" s="32"/>
      <c r="BW120" s="32"/>
      <c r="BX120" s="32"/>
      <c r="BY120" s="32"/>
      <c r="BZ120" s="32"/>
      <c r="CA120" s="32"/>
      <c r="CB120" s="32"/>
      <c r="CC120" s="32"/>
      <c r="CD120" s="32"/>
      <c r="CE120" s="32"/>
      <c r="CF120" s="32"/>
    </row>
    <row r="121" spans="2:84">
      <c r="B121" s="28">
        <f t="shared" si="6"/>
        <v>381</v>
      </c>
      <c r="C121" s="34">
        <v>42523</v>
      </c>
      <c r="D121" s="32">
        <v>0.75819999999999999</v>
      </c>
      <c r="E121" s="32">
        <v>0.68889999999999996</v>
      </c>
      <c r="F121" s="32">
        <v>2.2730999999999999</v>
      </c>
      <c r="G121" s="32">
        <v>1.6064000000000001</v>
      </c>
      <c r="H121" s="32">
        <v>1.2564</v>
      </c>
      <c r="I121" s="32">
        <v>0.88339999999999996</v>
      </c>
      <c r="J121" s="32">
        <v>0.44319999999999998</v>
      </c>
      <c r="K121" s="32">
        <v>0.77910000000000001</v>
      </c>
      <c r="L121" s="32">
        <v>1.8152999999999999</v>
      </c>
      <c r="M121" s="32">
        <v>1.1727000000000001</v>
      </c>
      <c r="N121" s="32">
        <v>1.9519</v>
      </c>
      <c r="O121" s="32">
        <v>1.2702</v>
      </c>
      <c r="P121" s="32">
        <v>1.8931</v>
      </c>
      <c r="Q121" s="32">
        <v>1.3653</v>
      </c>
      <c r="R121" s="32">
        <v>0.90169999999999995</v>
      </c>
      <c r="S121" s="32">
        <v>0.68459999999999999</v>
      </c>
      <c r="T121" s="32">
        <v>0.26550000000000001</v>
      </c>
      <c r="U121" s="32">
        <v>0.52969999999999995</v>
      </c>
      <c r="V121" s="32">
        <v>0.68340000000000001</v>
      </c>
      <c r="W121" s="32">
        <v>1.1073</v>
      </c>
      <c r="X121" s="32">
        <v>2.2692000000000001</v>
      </c>
      <c r="Y121" s="32">
        <v>1.1165</v>
      </c>
      <c r="Z121" s="32">
        <v>0.3085</v>
      </c>
      <c r="AA121" s="32">
        <v>0.74680000000000002</v>
      </c>
      <c r="AB121" s="32">
        <v>1.6659999999999999</v>
      </c>
      <c r="AC121" s="32">
        <v>1.1274999999999999</v>
      </c>
      <c r="AD121" s="32">
        <v>3.2016</v>
      </c>
      <c r="AE121" s="32">
        <v>1.3295999999999999</v>
      </c>
      <c r="AF121" s="32">
        <v>2.4224000000000001</v>
      </c>
      <c r="AG121" s="32">
        <v>0.9698</v>
      </c>
      <c r="AH121" s="32">
        <v>1.7799</v>
      </c>
      <c r="AI121" s="32">
        <v>1.3557999999999999</v>
      </c>
      <c r="AJ121" s="32">
        <v>1.0290999999999999</v>
      </c>
      <c r="AK121" s="32">
        <v>1.0537000000000001</v>
      </c>
      <c r="AL121" s="32">
        <v>1.7297</v>
      </c>
      <c r="AM121" s="32">
        <v>1.0467</v>
      </c>
      <c r="AN121" s="32">
        <v>0.6321</v>
      </c>
      <c r="AO121" s="32">
        <v>0.97789999999999999</v>
      </c>
      <c r="AP121" s="32">
        <v>0.75629999999999997</v>
      </c>
      <c r="AQ121" s="32">
        <v>1.1288</v>
      </c>
      <c r="AR121" s="32">
        <v>0.83420000000000005</v>
      </c>
      <c r="AS121" s="32">
        <v>1.256</v>
      </c>
      <c r="AT121" s="32">
        <v>2.5577000000000001</v>
      </c>
      <c r="AU121" s="32">
        <v>1.5317000000000001</v>
      </c>
      <c r="AV121" s="32">
        <v>1.2837000000000001</v>
      </c>
      <c r="AW121" s="32">
        <v>1.1534</v>
      </c>
      <c r="AX121" s="32">
        <v>1.7638</v>
      </c>
      <c r="AY121" s="32">
        <v>0.85709999999999997</v>
      </c>
      <c r="AZ121" s="32">
        <v>0.93459999999999999</v>
      </c>
      <c r="BA121" s="32">
        <v>0.43269999999999997</v>
      </c>
      <c r="BB121" s="32">
        <v>1.4278</v>
      </c>
      <c r="BC121" s="32">
        <v>1.4601999999999999</v>
      </c>
      <c r="BD121" s="32">
        <v>1.3866000000000001</v>
      </c>
      <c r="BE121" s="32">
        <v>1.0592999999999999</v>
      </c>
      <c r="BF121" s="32">
        <v>0.2918</v>
      </c>
      <c r="BG121" s="32">
        <v>0.33760000000000001</v>
      </c>
      <c r="BH121" s="32">
        <v>-8.0000000000000002E-3</v>
      </c>
      <c r="BI121" s="32">
        <v>0.88349999999999995</v>
      </c>
      <c r="BJ121" s="32">
        <v>2.7267999999999999</v>
      </c>
      <c r="BK121" s="32">
        <v>1.4641999999999999</v>
      </c>
      <c r="BL121" s="32"/>
      <c r="BM121" s="32"/>
      <c r="BN121" s="32"/>
      <c r="BO121" s="32"/>
      <c r="BP121" s="32"/>
      <c r="BQ121" s="32"/>
      <c r="BR121" s="32"/>
      <c r="BS121" s="32"/>
      <c r="BT121" s="32"/>
      <c r="BU121" s="32"/>
      <c r="BV121" s="32"/>
      <c r="BW121" s="32"/>
      <c r="BX121" s="32"/>
      <c r="BY121" s="32"/>
      <c r="BZ121" s="32"/>
      <c r="CA121" s="32"/>
      <c r="CB121" s="32"/>
      <c r="CC121" s="32"/>
      <c r="CD121" s="32"/>
      <c r="CE121" s="32"/>
      <c r="CF121" s="32"/>
    </row>
    <row r="122" spans="2:84">
      <c r="B122" s="28">
        <f t="shared" si="6"/>
        <v>380</v>
      </c>
      <c r="C122" s="34">
        <v>42522</v>
      </c>
      <c r="D122" s="32">
        <v>0.65900000000000003</v>
      </c>
      <c r="E122" s="32">
        <v>0.68510000000000004</v>
      </c>
      <c r="F122" s="32">
        <v>2.2810000000000001</v>
      </c>
      <c r="G122" s="32">
        <v>1.6054999999999999</v>
      </c>
      <c r="H122" s="32">
        <v>1.1539999999999999</v>
      </c>
      <c r="I122" s="32">
        <v>0.88019999999999998</v>
      </c>
      <c r="J122" s="32">
        <v>0.47289999999999999</v>
      </c>
      <c r="K122" s="32">
        <v>0.78069999999999995</v>
      </c>
      <c r="L122" s="32">
        <v>1.7682</v>
      </c>
      <c r="M122" s="32">
        <v>1.1704000000000001</v>
      </c>
      <c r="N122" s="32">
        <v>1.9814000000000001</v>
      </c>
      <c r="O122" s="32">
        <v>1.2708999999999999</v>
      </c>
      <c r="P122" s="32">
        <v>1.8879999999999999</v>
      </c>
      <c r="Q122" s="32">
        <v>1.3642000000000001</v>
      </c>
      <c r="R122" s="32">
        <v>0.96960000000000002</v>
      </c>
      <c r="S122" s="32">
        <v>0.68700000000000006</v>
      </c>
      <c r="T122" s="32">
        <v>0.28179999999999999</v>
      </c>
      <c r="U122" s="32">
        <v>0.53069999999999995</v>
      </c>
      <c r="V122" s="32">
        <v>0.54100000000000004</v>
      </c>
      <c r="W122" s="32">
        <v>1.1024</v>
      </c>
      <c r="X122" s="32">
        <v>2.1267999999999998</v>
      </c>
      <c r="Y122" s="32">
        <v>1.1053999999999999</v>
      </c>
      <c r="Z122" s="32">
        <v>0.27810000000000001</v>
      </c>
      <c r="AA122" s="32">
        <v>0.74609999999999999</v>
      </c>
      <c r="AB122" s="32">
        <v>1.6271</v>
      </c>
      <c r="AC122" s="32">
        <v>1.1231</v>
      </c>
      <c r="AD122" s="32">
        <v>3.1865000000000001</v>
      </c>
      <c r="AE122" s="32">
        <v>1.3170999999999999</v>
      </c>
      <c r="AF122" s="32">
        <v>2.6432000000000002</v>
      </c>
      <c r="AG122" s="32">
        <v>0.97340000000000004</v>
      </c>
      <c r="AH122" s="32">
        <v>2.0720999999999998</v>
      </c>
      <c r="AI122" s="32">
        <v>1.3648</v>
      </c>
      <c r="AJ122" s="32">
        <v>1.0117</v>
      </c>
      <c r="AK122" s="32">
        <v>1.0528</v>
      </c>
      <c r="AL122" s="32">
        <v>1.7174</v>
      </c>
      <c r="AM122" s="32">
        <v>1.0437000000000001</v>
      </c>
      <c r="AN122" s="32">
        <v>0.62739999999999996</v>
      </c>
      <c r="AO122" s="32">
        <v>0.97929999999999995</v>
      </c>
      <c r="AP122" s="32">
        <v>0.68610000000000004</v>
      </c>
      <c r="AQ122" s="32">
        <v>1.1258999999999999</v>
      </c>
      <c r="AR122" s="32">
        <v>0.8256</v>
      </c>
      <c r="AS122" s="32">
        <v>1.2563</v>
      </c>
      <c r="AT122" s="32">
        <v>2.5065</v>
      </c>
      <c r="AU122" s="32">
        <v>1.5295000000000001</v>
      </c>
      <c r="AV122" s="32">
        <v>1.3023</v>
      </c>
      <c r="AW122" s="32">
        <v>1.1543000000000001</v>
      </c>
      <c r="AX122" s="32">
        <v>1.7916000000000001</v>
      </c>
      <c r="AY122" s="32">
        <v>0.85699999999999998</v>
      </c>
      <c r="AZ122" s="32">
        <v>0.96279999999999999</v>
      </c>
      <c r="BA122" s="32">
        <v>0.43180000000000002</v>
      </c>
      <c r="BB122" s="32">
        <v>1.3946000000000001</v>
      </c>
      <c r="BC122" s="32">
        <v>1.4581999999999999</v>
      </c>
      <c r="BD122" s="32">
        <v>1.3493999999999999</v>
      </c>
      <c r="BE122" s="32">
        <v>1.0572999999999999</v>
      </c>
      <c r="BF122" s="32">
        <v>0.29980000000000001</v>
      </c>
      <c r="BG122" s="32">
        <v>0.33800000000000002</v>
      </c>
      <c r="BH122" s="32">
        <v>-8.1199999999999994E-2</v>
      </c>
      <c r="BI122" s="32">
        <v>0.87870000000000004</v>
      </c>
      <c r="BJ122" s="32">
        <v>2.7328000000000001</v>
      </c>
      <c r="BK122" s="32">
        <v>1.4632000000000001</v>
      </c>
      <c r="BL122" s="32"/>
      <c r="BM122" s="32"/>
      <c r="BN122" s="32"/>
      <c r="BO122" s="32"/>
      <c r="BP122" s="32"/>
      <c r="BQ122" s="32"/>
      <c r="BR122" s="32"/>
      <c r="BS122" s="32"/>
      <c r="BT122" s="32"/>
      <c r="BU122" s="32"/>
      <c r="BV122" s="32"/>
      <c r="BW122" s="32"/>
      <c r="BX122" s="32"/>
      <c r="BY122" s="32"/>
      <c r="BZ122" s="32"/>
      <c r="CA122" s="32"/>
      <c r="CB122" s="32"/>
      <c r="CC122" s="32"/>
      <c r="CD122" s="32"/>
      <c r="CE122" s="32"/>
      <c r="CF122" s="32"/>
    </row>
    <row r="123" spans="2:84">
      <c r="B123" s="28">
        <f t="shared" si="6"/>
        <v>379</v>
      </c>
      <c r="C123" s="34">
        <v>42521</v>
      </c>
      <c r="D123" s="32">
        <v>0.52480000000000004</v>
      </c>
      <c r="E123" s="32">
        <v>0.6482</v>
      </c>
      <c r="F123" s="32">
        <v>2.2970000000000002</v>
      </c>
      <c r="G123" s="32">
        <v>1.6133</v>
      </c>
      <c r="H123" s="32">
        <v>1.2948999999999999</v>
      </c>
      <c r="I123" s="32">
        <v>0.89039999999999997</v>
      </c>
      <c r="J123" s="32">
        <v>0.44350000000000001</v>
      </c>
      <c r="K123" s="32">
        <v>0.78139999999999998</v>
      </c>
      <c r="L123" s="32">
        <v>1.8607</v>
      </c>
      <c r="M123" s="32">
        <v>1.1758</v>
      </c>
      <c r="N123" s="32">
        <v>1.8153999999999999</v>
      </c>
      <c r="O123" s="32">
        <v>1.2591000000000001</v>
      </c>
      <c r="P123" s="32">
        <v>1.8145</v>
      </c>
      <c r="Q123" s="32">
        <v>1.3665</v>
      </c>
      <c r="R123" s="32">
        <v>0.9839</v>
      </c>
      <c r="S123" s="32">
        <v>0.69079999999999997</v>
      </c>
      <c r="T123" s="32">
        <v>0.26</v>
      </c>
      <c r="U123" s="32">
        <v>0.52829999999999999</v>
      </c>
      <c r="V123" s="32">
        <v>0.65349999999999997</v>
      </c>
      <c r="W123" s="32">
        <v>1.1060000000000001</v>
      </c>
      <c r="X123" s="32">
        <v>2.0948000000000002</v>
      </c>
      <c r="Y123" s="32">
        <v>1.1040000000000001</v>
      </c>
      <c r="Z123" s="32">
        <v>0.28889999999999999</v>
      </c>
      <c r="AA123" s="32">
        <v>0.74480000000000002</v>
      </c>
      <c r="AB123" s="32">
        <v>1.6214</v>
      </c>
      <c r="AC123" s="32">
        <v>1.1214</v>
      </c>
      <c r="AD123" s="32">
        <v>3.1949999999999998</v>
      </c>
      <c r="AE123" s="32">
        <v>1.3242</v>
      </c>
      <c r="AF123" s="32">
        <v>2.6478999999999999</v>
      </c>
      <c r="AG123" s="32">
        <v>0.97609999999999997</v>
      </c>
      <c r="AH123" s="32">
        <v>2.0844</v>
      </c>
      <c r="AI123" s="32">
        <v>1.3678999999999999</v>
      </c>
      <c r="AJ123" s="32">
        <v>1.0295000000000001</v>
      </c>
      <c r="AK123" s="32">
        <v>1.0558000000000001</v>
      </c>
      <c r="AL123" s="32">
        <v>1.7968999999999999</v>
      </c>
      <c r="AM123" s="32">
        <v>1.0358000000000001</v>
      </c>
      <c r="AN123" s="32">
        <v>0.66439999999999999</v>
      </c>
      <c r="AO123" s="32">
        <v>0.98460000000000003</v>
      </c>
      <c r="AP123" s="32">
        <v>0.7419</v>
      </c>
      <c r="AQ123" s="32">
        <v>1.1265000000000001</v>
      </c>
      <c r="AR123" s="32">
        <v>0.82799999999999996</v>
      </c>
      <c r="AS123" s="32">
        <v>1.2597</v>
      </c>
      <c r="AT123" s="32">
        <v>2.5405000000000002</v>
      </c>
      <c r="AU123" s="32">
        <v>1.5281</v>
      </c>
      <c r="AV123" s="32">
        <v>1.2795000000000001</v>
      </c>
      <c r="AW123" s="32">
        <v>1.1521999999999999</v>
      </c>
      <c r="AX123" s="32">
        <v>1.8498000000000001</v>
      </c>
      <c r="AY123" s="32">
        <v>0.8609</v>
      </c>
      <c r="AZ123" s="32">
        <v>0.96120000000000005</v>
      </c>
      <c r="BA123" s="32">
        <v>0.43130000000000002</v>
      </c>
      <c r="BB123" s="32">
        <v>1.327</v>
      </c>
      <c r="BC123" s="32">
        <v>1.4583999999999999</v>
      </c>
      <c r="BD123" s="32">
        <v>1.3662000000000001</v>
      </c>
      <c r="BE123" s="32">
        <v>1.0604</v>
      </c>
      <c r="BF123" s="32">
        <v>0.28289999999999998</v>
      </c>
      <c r="BG123" s="32">
        <v>0.33510000000000001</v>
      </c>
      <c r="BH123" s="32">
        <v>-8.0699999999999994E-2</v>
      </c>
      <c r="BI123" s="32">
        <v>0.87519999999999998</v>
      </c>
      <c r="BJ123" s="32">
        <v>2.7639</v>
      </c>
      <c r="BK123" s="32">
        <v>1.4682999999999999</v>
      </c>
      <c r="BL123" s="32"/>
      <c r="BM123" s="32"/>
      <c r="BN123" s="32"/>
      <c r="BO123" s="32"/>
      <c r="BP123" s="32"/>
      <c r="BQ123" s="32"/>
      <c r="BR123" s="32"/>
      <c r="BS123" s="32"/>
      <c r="BT123" s="32"/>
      <c r="BU123" s="32"/>
      <c r="BV123" s="32"/>
      <c r="BW123" s="32"/>
      <c r="BX123" s="32"/>
      <c r="BY123" s="32"/>
      <c r="BZ123" s="32"/>
      <c r="CA123" s="32"/>
      <c r="CB123" s="32"/>
      <c r="CC123" s="32"/>
      <c r="CD123" s="32"/>
      <c r="CE123" s="32"/>
      <c r="CF123" s="32"/>
    </row>
    <row r="124" spans="2:84">
      <c r="B124" s="28">
        <f t="shared" si="6"/>
        <v>378</v>
      </c>
      <c r="C124" s="34">
        <v>42520</v>
      </c>
      <c r="D124" s="32">
        <v>0.5353</v>
      </c>
      <c r="E124" s="32">
        <v>0.64790000000000003</v>
      </c>
      <c r="F124" s="32">
        <v>2.2911000000000001</v>
      </c>
      <c r="G124" s="32">
        <v>1.6134999999999999</v>
      </c>
      <c r="H124" s="32">
        <v>1.2786</v>
      </c>
      <c r="I124" s="32">
        <v>0.89059999999999995</v>
      </c>
      <c r="J124" s="32">
        <v>0.43280000000000002</v>
      </c>
      <c r="K124" s="32">
        <v>0.78169999999999995</v>
      </c>
      <c r="L124" s="32">
        <v>1.8701000000000001</v>
      </c>
      <c r="M124" s="32">
        <v>1.1756</v>
      </c>
      <c r="N124" s="32">
        <v>1.8217000000000001</v>
      </c>
      <c r="O124" s="32">
        <v>1.2589999999999999</v>
      </c>
      <c r="P124" s="32">
        <v>1.8271999999999999</v>
      </c>
      <c r="Q124" s="32">
        <v>1.3662000000000001</v>
      </c>
      <c r="R124" s="32">
        <v>0.98860000000000003</v>
      </c>
      <c r="S124" s="32">
        <v>0.69069999999999998</v>
      </c>
      <c r="T124" s="32">
        <v>0.26319999999999999</v>
      </c>
      <c r="U124" s="32">
        <v>0.5282</v>
      </c>
      <c r="V124" s="32">
        <v>0.71589999999999998</v>
      </c>
      <c r="W124" s="32">
        <v>1.1044</v>
      </c>
      <c r="X124" s="32">
        <v>2.0998999999999999</v>
      </c>
      <c r="Y124" s="32">
        <v>1.1048</v>
      </c>
      <c r="Z124" s="32">
        <v>0.28539999999999999</v>
      </c>
      <c r="AA124" s="32">
        <v>0.74490000000000001</v>
      </c>
      <c r="AB124" s="32">
        <v>1.6192</v>
      </c>
      <c r="AC124" s="32">
        <v>1.1214</v>
      </c>
      <c r="AD124" s="32">
        <v>3.0676000000000001</v>
      </c>
      <c r="AE124" s="32">
        <v>1.3149</v>
      </c>
      <c r="AF124" s="32">
        <v>2.6301999999999999</v>
      </c>
      <c r="AG124" s="32">
        <v>0.97470000000000001</v>
      </c>
      <c r="AH124" s="32">
        <v>2.0796000000000001</v>
      </c>
      <c r="AI124" s="32">
        <v>1.3683000000000001</v>
      </c>
      <c r="AJ124" s="32">
        <v>1.0329999999999999</v>
      </c>
      <c r="AK124" s="32">
        <v>1.0557000000000001</v>
      </c>
      <c r="AL124" s="32">
        <v>1.8128</v>
      </c>
      <c r="AM124" s="32">
        <v>1.0355000000000001</v>
      </c>
      <c r="AN124" s="32">
        <v>0.66239999999999999</v>
      </c>
      <c r="AO124" s="32">
        <v>0.98450000000000004</v>
      </c>
      <c r="AP124" s="32">
        <v>0.74729999999999996</v>
      </c>
      <c r="AQ124" s="32">
        <v>1.1263000000000001</v>
      </c>
      <c r="AR124" s="32">
        <v>0.82499999999999996</v>
      </c>
      <c r="AS124" s="32">
        <v>1.2597</v>
      </c>
      <c r="AT124" s="32">
        <v>2.5402</v>
      </c>
      <c r="AU124" s="32">
        <v>1.528</v>
      </c>
      <c r="AV124" s="32">
        <v>1.2767999999999999</v>
      </c>
      <c r="AW124" s="32">
        <v>1.1523000000000001</v>
      </c>
      <c r="AX124" s="32">
        <v>1.8441000000000001</v>
      </c>
      <c r="AY124" s="32">
        <v>0.86109999999999998</v>
      </c>
      <c r="AZ124" s="32">
        <v>0.95709999999999995</v>
      </c>
      <c r="BA124" s="32">
        <v>0.43090000000000001</v>
      </c>
      <c r="BB124" s="32">
        <v>1.3224</v>
      </c>
      <c r="BC124" s="32">
        <v>1.4585999999999999</v>
      </c>
      <c r="BD124" s="32">
        <v>1.3709</v>
      </c>
      <c r="BE124" s="32">
        <v>1.0603</v>
      </c>
      <c r="BF124" s="32">
        <v>0.28170000000000001</v>
      </c>
      <c r="BG124" s="32">
        <v>0.3352</v>
      </c>
      <c r="BH124" s="32">
        <v>-8.2100000000000006E-2</v>
      </c>
      <c r="BI124" s="32">
        <v>0.87519999999999998</v>
      </c>
      <c r="BJ124" s="32">
        <v>2.7492999999999999</v>
      </c>
      <c r="BK124" s="32">
        <v>1.4686999999999999</v>
      </c>
      <c r="BL124" s="32"/>
      <c r="BM124" s="32"/>
      <c r="BN124" s="32"/>
      <c r="BO124" s="32"/>
      <c r="BP124" s="32"/>
      <c r="BQ124" s="32"/>
      <c r="BR124" s="32"/>
      <c r="BS124" s="32"/>
      <c r="BT124" s="32"/>
      <c r="BU124" s="32"/>
      <c r="BV124" s="32"/>
      <c r="BW124" s="32"/>
      <c r="BX124" s="32"/>
      <c r="BY124" s="32"/>
      <c r="BZ124" s="32"/>
      <c r="CA124" s="32"/>
      <c r="CB124" s="32"/>
      <c r="CC124" s="32"/>
      <c r="CD124" s="32"/>
      <c r="CE124" s="32"/>
      <c r="CF124" s="32"/>
    </row>
    <row r="125" spans="2:84">
      <c r="B125" s="28">
        <f t="shared" si="6"/>
        <v>377</v>
      </c>
      <c r="C125" s="34">
        <v>42517</v>
      </c>
      <c r="D125" s="32">
        <v>0.61160000000000003</v>
      </c>
      <c r="E125" s="32">
        <v>0.65110000000000001</v>
      </c>
      <c r="F125" s="32">
        <v>1.9852000000000001</v>
      </c>
      <c r="G125" s="32">
        <v>1.6036999999999999</v>
      </c>
      <c r="H125" s="32">
        <v>1.3056000000000001</v>
      </c>
      <c r="I125" s="32">
        <v>0.87190000000000001</v>
      </c>
      <c r="J125" s="32">
        <v>0.54990000000000006</v>
      </c>
      <c r="K125" s="32">
        <v>0.78290000000000004</v>
      </c>
      <c r="L125" s="32">
        <v>1.5847</v>
      </c>
      <c r="M125" s="32">
        <v>1.1786000000000001</v>
      </c>
      <c r="N125" s="32">
        <v>1.4899</v>
      </c>
      <c r="O125" s="32">
        <v>1.2607999999999999</v>
      </c>
      <c r="P125" s="32">
        <v>1.7645999999999999</v>
      </c>
      <c r="Q125" s="32">
        <v>1.3724000000000001</v>
      </c>
      <c r="R125" s="32">
        <v>0.81289999999999996</v>
      </c>
      <c r="S125" s="32">
        <v>0.6915</v>
      </c>
      <c r="T125" s="32">
        <v>0.36870000000000003</v>
      </c>
      <c r="U125" s="32">
        <v>0.52929999999999999</v>
      </c>
      <c r="V125" s="32">
        <v>0.78979999999999995</v>
      </c>
      <c r="W125" s="32">
        <v>1.1091</v>
      </c>
      <c r="X125" s="32">
        <v>2.2892999999999999</v>
      </c>
      <c r="Y125" s="32">
        <v>1.1285000000000001</v>
      </c>
      <c r="Z125" s="32">
        <v>0.31130000000000002</v>
      </c>
      <c r="AA125" s="32">
        <v>0.74419999999999997</v>
      </c>
      <c r="AB125" s="32">
        <v>2.0238999999999998</v>
      </c>
      <c r="AC125" s="32">
        <v>1.1412</v>
      </c>
      <c r="AD125" s="32">
        <v>3.2483</v>
      </c>
      <c r="AE125" s="32">
        <v>1.3359000000000001</v>
      </c>
      <c r="AF125" s="32">
        <v>2.7927</v>
      </c>
      <c r="AG125" s="32">
        <v>0.97399999999999998</v>
      </c>
      <c r="AH125" s="32">
        <v>2.4763999999999999</v>
      </c>
      <c r="AI125" s="32">
        <v>1.369</v>
      </c>
      <c r="AJ125" s="32">
        <v>0.88180000000000003</v>
      </c>
      <c r="AK125" s="32">
        <v>1.0589</v>
      </c>
      <c r="AL125" s="32">
        <v>1.6933</v>
      </c>
      <c r="AM125" s="32">
        <v>1.0447</v>
      </c>
      <c r="AN125" s="32">
        <v>1.0224</v>
      </c>
      <c r="AO125" s="32">
        <v>0.98229999999999995</v>
      </c>
      <c r="AP125" s="32">
        <v>0.77510000000000001</v>
      </c>
      <c r="AQ125" s="32">
        <v>1.1327</v>
      </c>
      <c r="AR125" s="32">
        <v>0.88829999999999998</v>
      </c>
      <c r="AS125" s="32">
        <v>1.2595000000000001</v>
      </c>
      <c r="AT125" s="32">
        <v>2.5036999999999998</v>
      </c>
      <c r="AU125" s="32">
        <v>1.5306</v>
      </c>
      <c r="AV125" s="32">
        <v>1.4252</v>
      </c>
      <c r="AW125" s="32">
        <v>1.1559999999999999</v>
      </c>
      <c r="AX125" s="32">
        <v>1.5318000000000001</v>
      </c>
      <c r="AY125" s="32">
        <v>0.85040000000000004</v>
      </c>
      <c r="AZ125" s="32">
        <v>0.93959999999999999</v>
      </c>
      <c r="BA125" s="32">
        <v>0.42649999999999999</v>
      </c>
      <c r="BB125" s="32">
        <v>1.321</v>
      </c>
      <c r="BC125" s="32">
        <v>1.4590000000000001</v>
      </c>
      <c r="BD125" s="32">
        <v>1.3697999999999999</v>
      </c>
      <c r="BE125" s="32">
        <v>1.0590999999999999</v>
      </c>
      <c r="BF125" s="32">
        <v>0.21360000000000001</v>
      </c>
      <c r="BG125" s="32">
        <v>0.3347</v>
      </c>
      <c r="BH125" s="32">
        <v>5.5100000000000003E-2</v>
      </c>
      <c r="BI125" s="32">
        <v>0.88390000000000002</v>
      </c>
      <c r="BJ125" s="32">
        <v>2.7652000000000001</v>
      </c>
      <c r="BK125" s="32">
        <v>1.4681999999999999</v>
      </c>
      <c r="BL125" s="32"/>
      <c r="BM125" s="32"/>
      <c r="BN125" s="32"/>
      <c r="BO125" s="32"/>
      <c r="BP125" s="32"/>
      <c r="BQ125" s="32"/>
      <c r="BR125" s="32"/>
      <c r="BS125" s="32"/>
      <c r="BT125" s="32"/>
      <c r="BU125" s="32"/>
      <c r="BV125" s="32"/>
      <c r="BW125" s="32"/>
      <c r="BX125" s="32"/>
      <c r="BY125" s="32"/>
      <c r="BZ125" s="32"/>
      <c r="CA125" s="32"/>
      <c r="CB125" s="32"/>
      <c r="CC125" s="32"/>
      <c r="CD125" s="32"/>
      <c r="CE125" s="32"/>
      <c r="CF125" s="32"/>
    </row>
    <row r="126" spans="2:84">
      <c r="B126" s="28">
        <f t="shared" si="6"/>
        <v>376</v>
      </c>
      <c r="C126" s="34">
        <v>42516</v>
      </c>
      <c r="D126" s="32">
        <v>0.65949999999999998</v>
      </c>
      <c r="E126" s="32">
        <v>0.65410000000000001</v>
      </c>
      <c r="F126" s="32">
        <v>2.0707</v>
      </c>
      <c r="G126" s="32">
        <v>1.6063000000000001</v>
      </c>
      <c r="H126" s="32">
        <v>1.538</v>
      </c>
      <c r="I126" s="32">
        <v>0.88019999999999998</v>
      </c>
      <c r="J126" s="32">
        <v>0.48039999999999999</v>
      </c>
      <c r="K126" s="32">
        <v>0.77980000000000005</v>
      </c>
      <c r="L126" s="32">
        <v>1.7558</v>
      </c>
      <c r="M126" s="32">
        <v>1.1833</v>
      </c>
      <c r="N126" s="32">
        <v>1.4883999999999999</v>
      </c>
      <c r="O126" s="32">
        <v>1.2629999999999999</v>
      </c>
      <c r="P126" s="32">
        <v>1.7997000000000001</v>
      </c>
      <c r="Q126" s="32">
        <v>1.3763000000000001</v>
      </c>
      <c r="R126" s="32">
        <v>0.79869999999999997</v>
      </c>
      <c r="S126" s="32">
        <v>0.69140000000000001</v>
      </c>
      <c r="T126" s="32">
        <v>0.38379999999999997</v>
      </c>
      <c r="U126" s="32">
        <v>0.53049999999999997</v>
      </c>
      <c r="V126" s="32">
        <v>0.80820000000000003</v>
      </c>
      <c r="W126" s="32">
        <v>1.1108</v>
      </c>
      <c r="X126" s="32">
        <v>2.1164999999999998</v>
      </c>
      <c r="Y126" s="32">
        <v>1.127</v>
      </c>
      <c r="Z126" s="32">
        <v>0.17660000000000001</v>
      </c>
      <c r="AA126" s="32">
        <v>0.73719999999999997</v>
      </c>
      <c r="AB126" s="32">
        <v>1.9233</v>
      </c>
      <c r="AC126" s="32">
        <v>1.1375999999999999</v>
      </c>
      <c r="AD126" s="32">
        <v>3.1507999999999998</v>
      </c>
      <c r="AE126" s="32">
        <v>1.3348</v>
      </c>
      <c r="AF126" s="32">
        <v>2.8656000000000001</v>
      </c>
      <c r="AG126" s="32">
        <v>0.98009999999999997</v>
      </c>
      <c r="AH126" s="32">
        <v>2.3666</v>
      </c>
      <c r="AI126" s="32">
        <v>1.3623000000000001</v>
      </c>
      <c r="AJ126" s="32">
        <v>0.92930000000000001</v>
      </c>
      <c r="AK126" s="32">
        <v>1.0633999999999999</v>
      </c>
      <c r="AL126" s="32">
        <v>1.7378</v>
      </c>
      <c r="AM126" s="32">
        <v>1.0459000000000001</v>
      </c>
      <c r="AN126" s="32">
        <v>1.0863</v>
      </c>
      <c r="AO126" s="32">
        <v>0.98380000000000001</v>
      </c>
      <c r="AP126" s="32">
        <v>0.85129999999999995</v>
      </c>
      <c r="AQ126" s="32">
        <v>1.1367</v>
      </c>
      <c r="AR126" s="32">
        <v>0.99319999999999997</v>
      </c>
      <c r="AS126" s="32">
        <v>1.2626999999999999</v>
      </c>
      <c r="AT126" s="32">
        <v>2.5499000000000001</v>
      </c>
      <c r="AU126" s="32">
        <v>1.5277000000000001</v>
      </c>
      <c r="AV126" s="32">
        <v>1.4476</v>
      </c>
      <c r="AW126" s="32">
        <v>1.1547000000000001</v>
      </c>
      <c r="AX126" s="32">
        <v>1.5623</v>
      </c>
      <c r="AY126" s="32">
        <v>0.85109999999999997</v>
      </c>
      <c r="AZ126" s="32">
        <v>0.95079999999999998</v>
      </c>
      <c r="BA126" s="32">
        <v>0.43059999999999998</v>
      </c>
      <c r="BB126" s="32">
        <v>1.3833</v>
      </c>
      <c r="BC126" s="32">
        <v>1.4658</v>
      </c>
      <c r="BD126" s="32">
        <v>1.4189000000000001</v>
      </c>
      <c r="BE126" s="32">
        <v>1.0604</v>
      </c>
      <c r="BF126" s="32">
        <v>0.17810000000000001</v>
      </c>
      <c r="BG126" s="32">
        <v>0.33300000000000002</v>
      </c>
      <c r="BH126" s="32">
        <v>-8.2600000000000007E-2</v>
      </c>
      <c r="BI126" s="32">
        <v>0.87609999999999999</v>
      </c>
      <c r="BJ126" s="32">
        <v>2.3336999999999999</v>
      </c>
      <c r="BK126" s="32">
        <v>1.4410000000000001</v>
      </c>
      <c r="BL126" s="32"/>
      <c r="BM126" s="32"/>
      <c r="BN126" s="32"/>
      <c r="BO126" s="32"/>
      <c r="BP126" s="32"/>
      <c r="BQ126" s="32"/>
      <c r="BR126" s="32"/>
      <c r="BS126" s="32"/>
      <c r="BT126" s="32"/>
      <c r="BU126" s="32"/>
      <c r="BV126" s="32"/>
      <c r="BW126" s="32"/>
      <c r="BX126" s="32"/>
      <c r="BY126" s="32"/>
      <c r="BZ126" s="32"/>
      <c r="CA126" s="32"/>
      <c r="CB126" s="32"/>
      <c r="CC126" s="32"/>
      <c r="CD126" s="32"/>
      <c r="CE126" s="32"/>
      <c r="CF126" s="32"/>
    </row>
    <row r="127" spans="2:84">
      <c r="B127" s="28">
        <f t="shared" si="6"/>
        <v>375</v>
      </c>
      <c r="C127" s="34">
        <v>42515</v>
      </c>
      <c r="D127" s="32">
        <v>0.69220000000000004</v>
      </c>
      <c r="E127" s="32">
        <v>0.65180000000000005</v>
      </c>
      <c r="F127" s="32">
        <v>2.0590999999999999</v>
      </c>
      <c r="G127" s="32">
        <v>1.6125</v>
      </c>
      <c r="H127" s="32">
        <v>1.5736000000000001</v>
      </c>
      <c r="I127" s="32">
        <v>0.87960000000000005</v>
      </c>
      <c r="J127" s="32">
        <v>0.49469999999999997</v>
      </c>
      <c r="K127" s="32">
        <v>0.77969999999999995</v>
      </c>
      <c r="L127" s="32">
        <v>1.7547999999999999</v>
      </c>
      <c r="M127" s="32">
        <v>1.1821999999999999</v>
      </c>
      <c r="N127" s="32">
        <v>1.4724999999999999</v>
      </c>
      <c r="O127" s="32">
        <v>1.2619</v>
      </c>
      <c r="P127" s="32">
        <v>1.7437</v>
      </c>
      <c r="Q127" s="32">
        <v>1.3759999999999999</v>
      </c>
      <c r="R127" s="32">
        <v>0.80779999999999996</v>
      </c>
      <c r="S127" s="32">
        <v>0.69099999999999995</v>
      </c>
      <c r="T127" s="32">
        <v>0.3992</v>
      </c>
      <c r="U127" s="32">
        <v>0.53080000000000005</v>
      </c>
      <c r="V127" s="32">
        <v>0.81340000000000001</v>
      </c>
      <c r="W127" s="32">
        <v>1.1096999999999999</v>
      </c>
      <c r="X127" s="32">
        <v>1.982</v>
      </c>
      <c r="Y127" s="32">
        <v>1.1254</v>
      </c>
      <c r="Z127" s="32">
        <v>0.17419999999999999</v>
      </c>
      <c r="AA127" s="32">
        <v>0.7369</v>
      </c>
      <c r="AB127" s="32">
        <v>1.7495000000000001</v>
      </c>
      <c r="AC127" s="32">
        <v>1.1363000000000001</v>
      </c>
      <c r="AD127" s="32">
        <v>2.9188999999999998</v>
      </c>
      <c r="AE127" s="32">
        <v>1.3253999999999999</v>
      </c>
      <c r="AF127" s="32">
        <v>2.7574000000000001</v>
      </c>
      <c r="AG127" s="32">
        <v>0.97929999999999995</v>
      </c>
      <c r="AH127" s="32">
        <v>2.3938999999999999</v>
      </c>
      <c r="AI127" s="32">
        <v>1.3651</v>
      </c>
      <c r="AJ127" s="32">
        <v>0.94940000000000002</v>
      </c>
      <c r="AK127" s="32">
        <v>1.0639000000000001</v>
      </c>
      <c r="AL127" s="32">
        <v>1.7057</v>
      </c>
      <c r="AM127" s="32">
        <v>1.0410999999999999</v>
      </c>
      <c r="AN127" s="32">
        <v>1.0875999999999999</v>
      </c>
      <c r="AO127" s="32">
        <v>0.98350000000000004</v>
      </c>
      <c r="AP127" s="32">
        <v>0.83679999999999999</v>
      </c>
      <c r="AQ127" s="32">
        <v>1.1352</v>
      </c>
      <c r="AR127" s="32">
        <v>0.98070000000000002</v>
      </c>
      <c r="AS127" s="32">
        <v>1.2704</v>
      </c>
      <c r="AT127" s="32">
        <v>2.5417000000000001</v>
      </c>
      <c r="AU127" s="32">
        <v>1.528</v>
      </c>
      <c r="AV127" s="32">
        <v>1.4441999999999999</v>
      </c>
      <c r="AW127" s="32">
        <v>1.1535</v>
      </c>
      <c r="AX127" s="32">
        <v>1.5536000000000001</v>
      </c>
      <c r="AY127" s="32">
        <v>0.85250000000000004</v>
      </c>
      <c r="AZ127" s="32">
        <v>0.97209999999999996</v>
      </c>
      <c r="BA127" s="32">
        <v>0.4304</v>
      </c>
      <c r="BB127" s="32">
        <v>1.3658999999999999</v>
      </c>
      <c r="BC127" s="32">
        <v>1.4670000000000001</v>
      </c>
      <c r="BD127" s="32">
        <v>1.4097</v>
      </c>
      <c r="BE127" s="32">
        <v>1.0607</v>
      </c>
      <c r="BF127" s="32">
        <v>0.1759</v>
      </c>
      <c r="BG127" s="32">
        <v>0.33360000000000001</v>
      </c>
      <c r="BH127" s="32">
        <v>-9.1399999999999995E-2</v>
      </c>
      <c r="BI127" s="32">
        <v>0.87460000000000004</v>
      </c>
      <c r="BJ127" s="32">
        <v>2.3292000000000002</v>
      </c>
      <c r="BK127" s="32">
        <v>1.4410000000000001</v>
      </c>
      <c r="BL127" s="32"/>
      <c r="BM127" s="32"/>
      <c r="BN127" s="32"/>
      <c r="BO127" s="32"/>
      <c r="BP127" s="32"/>
      <c r="BQ127" s="32"/>
      <c r="BR127" s="32"/>
      <c r="BS127" s="32"/>
      <c r="BT127" s="32"/>
      <c r="BU127" s="32"/>
      <c r="BV127" s="32"/>
      <c r="BW127" s="32"/>
      <c r="BX127" s="32"/>
      <c r="BY127" s="32"/>
      <c r="BZ127" s="32"/>
      <c r="CA127" s="32"/>
      <c r="CB127" s="32"/>
      <c r="CC127" s="32"/>
      <c r="CD127" s="32"/>
      <c r="CE127" s="32"/>
      <c r="CF127" s="32"/>
    </row>
    <row r="128" spans="2:84">
      <c r="B128" s="28">
        <f t="shared" si="6"/>
        <v>374</v>
      </c>
      <c r="C128" s="34">
        <v>42514</v>
      </c>
      <c r="D128" s="32">
        <v>0.63380000000000003</v>
      </c>
      <c r="E128" s="32">
        <v>0.65</v>
      </c>
      <c r="F128" s="32">
        <v>2.0175999999999998</v>
      </c>
      <c r="G128" s="32">
        <v>1.61</v>
      </c>
      <c r="H128" s="32">
        <v>1.4351</v>
      </c>
      <c r="I128" s="32">
        <v>0.86470000000000002</v>
      </c>
      <c r="J128" s="32">
        <v>0.54959999999999998</v>
      </c>
      <c r="K128" s="32">
        <v>0.78480000000000005</v>
      </c>
      <c r="L128" s="32">
        <v>1.9410000000000001</v>
      </c>
      <c r="M128" s="32">
        <v>1.1865000000000001</v>
      </c>
      <c r="N128" s="32">
        <v>1.3813</v>
      </c>
      <c r="O128" s="32">
        <v>1.2599</v>
      </c>
      <c r="P128" s="32">
        <v>1.7769999999999999</v>
      </c>
      <c r="Q128" s="32">
        <v>1.3793</v>
      </c>
      <c r="R128" s="32">
        <v>0.8014</v>
      </c>
      <c r="S128" s="32">
        <v>0.69110000000000005</v>
      </c>
      <c r="T128" s="32">
        <v>0.34520000000000001</v>
      </c>
      <c r="U128" s="32">
        <v>0.52710000000000001</v>
      </c>
      <c r="V128" s="32">
        <v>0.87429999999999997</v>
      </c>
      <c r="W128" s="32">
        <v>1.1107</v>
      </c>
      <c r="X128" s="32">
        <v>2.0434000000000001</v>
      </c>
      <c r="Y128" s="32">
        <v>1.1315</v>
      </c>
      <c r="Z128" s="32">
        <v>0.1128</v>
      </c>
      <c r="AA128" s="32">
        <v>0.73850000000000005</v>
      </c>
      <c r="AB128" s="32">
        <v>1.7575000000000001</v>
      </c>
      <c r="AC128" s="32">
        <v>1.1329</v>
      </c>
      <c r="AD128" s="32">
        <v>2.6839</v>
      </c>
      <c r="AE128" s="32">
        <v>1.3126</v>
      </c>
      <c r="AF128" s="32">
        <v>2.6976</v>
      </c>
      <c r="AG128" s="32">
        <v>0.9748</v>
      </c>
      <c r="AH128" s="32">
        <v>2.4674</v>
      </c>
      <c r="AI128" s="32">
        <v>1.3648</v>
      </c>
      <c r="AJ128" s="32">
        <v>1.0137</v>
      </c>
      <c r="AK128" s="32">
        <v>1.0685</v>
      </c>
      <c r="AL128" s="32">
        <v>1.8586</v>
      </c>
      <c r="AM128" s="32">
        <v>1.0457000000000001</v>
      </c>
      <c r="AN128" s="32">
        <v>1.2533000000000001</v>
      </c>
      <c r="AO128" s="32">
        <v>0.99009999999999998</v>
      </c>
      <c r="AP128" s="32">
        <v>0.83150000000000002</v>
      </c>
      <c r="AQ128" s="32">
        <v>1.1323000000000001</v>
      </c>
      <c r="AR128" s="32">
        <v>1.0029999999999999</v>
      </c>
      <c r="AS128" s="32">
        <v>1.2703</v>
      </c>
      <c r="AT128" s="32">
        <v>3.1000999999999999</v>
      </c>
      <c r="AU128" s="32">
        <v>1.5512999999999999</v>
      </c>
      <c r="AV128" s="32">
        <v>1.3958999999999999</v>
      </c>
      <c r="AW128" s="32">
        <v>1.1499999999999999</v>
      </c>
      <c r="AX128" s="32">
        <v>1.62</v>
      </c>
      <c r="AY128" s="32">
        <v>0.8538</v>
      </c>
      <c r="AZ128" s="32">
        <v>0.88139999999999996</v>
      </c>
      <c r="BA128" s="32">
        <v>0.42480000000000001</v>
      </c>
      <c r="BB128" s="32">
        <v>1.2546999999999999</v>
      </c>
      <c r="BC128" s="32">
        <v>1.4669000000000001</v>
      </c>
      <c r="BD128" s="32">
        <v>1.2879</v>
      </c>
      <c r="BE128" s="32">
        <v>1.0547</v>
      </c>
      <c r="BF128" s="32">
        <v>0.19350000000000001</v>
      </c>
      <c r="BG128" s="32">
        <v>0.33489999999999998</v>
      </c>
      <c r="BH128" s="32">
        <v>1.67E-2</v>
      </c>
      <c r="BI128" s="32">
        <v>0.88419999999999999</v>
      </c>
      <c r="BJ128" s="32">
        <v>2.3818999999999999</v>
      </c>
      <c r="BK128" s="32">
        <v>1.4416</v>
      </c>
      <c r="BL128" s="32"/>
      <c r="BM128" s="32"/>
      <c r="BN128" s="32"/>
      <c r="BO128" s="32"/>
      <c r="BP128" s="32"/>
      <c r="BQ128" s="32"/>
      <c r="BR128" s="32"/>
      <c r="BS128" s="32"/>
      <c r="BT128" s="32"/>
      <c r="BU128" s="32"/>
      <c r="BV128" s="32"/>
      <c r="BW128" s="32"/>
      <c r="BX128" s="32"/>
      <c r="BY128" s="32"/>
      <c r="BZ128" s="32"/>
      <c r="CA128" s="32"/>
      <c r="CB128" s="32"/>
      <c r="CC128" s="32"/>
      <c r="CD128" s="32"/>
      <c r="CE128" s="32"/>
      <c r="CF128" s="32"/>
    </row>
    <row r="129" spans="2:84">
      <c r="B129" s="28">
        <f t="shared" si="6"/>
        <v>373</v>
      </c>
      <c r="C129" s="34">
        <v>42513</v>
      </c>
      <c r="D129" s="32">
        <v>0.66779999999999995</v>
      </c>
      <c r="E129" s="32">
        <v>0.65180000000000005</v>
      </c>
      <c r="F129" s="32">
        <v>2.0415000000000001</v>
      </c>
      <c r="G129" s="32">
        <v>1.6106</v>
      </c>
      <c r="H129" s="32">
        <v>1.3646</v>
      </c>
      <c r="I129" s="32">
        <v>0.86180000000000001</v>
      </c>
      <c r="J129" s="32">
        <v>0.64470000000000005</v>
      </c>
      <c r="K129" s="32">
        <v>0.79090000000000005</v>
      </c>
      <c r="L129" s="32">
        <v>1.9233</v>
      </c>
      <c r="M129" s="32">
        <v>1.1857</v>
      </c>
      <c r="N129" s="32">
        <v>1.4248000000000001</v>
      </c>
      <c r="O129" s="32">
        <v>1.2616000000000001</v>
      </c>
      <c r="P129" s="32">
        <v>1.7543</v>
      </c>
      <c r="Q129" s="32">
        <v>1.3773</v>
      </c>
      <c r="R129" s="32">
        <v>0.77949999999999997</v>
      </c>
      <c r="S129" s="32">
        <v>0.68940000000000001</v>
      </c>
      <c r="T129" s="32">
        <v>0.3548</v>
      </c>
      <c r="U129" s="32">
        <v>0.52780000000000005</v>
      </c>
      <c r="V129" s="32">
        <v>1.0261</v>
      </c>
      <c r="W129" s="32">
        <v>1.1208</v>
      </c>
      <c r="X129" s="32">
        <v>2.0432999999999999</v>
      </c>
      <c r="Y129" s="32">
        <v>1.1315</v>
      </c>
      <c r="Z129" s="32">
        <v>0.1351</v>
      </c>
      <c r="AA129" s="32">
        <v>0.74009999999999998</v>
      </c>
      <c r="AB129" s="32">
        <v>1.7567999999999999</v>
      </c>
      <c r="AC129" s="32">
        <v>1.1329</v>
      </c>
      <c r="AD129" s="32">
        <v>2.6808999999999998</v>
      </c>
      <c r="AE129" s="32">
        <v>1.3126</v>
      </c>
      <c r="AF129" s="32">
        <v>2.6991999999999998</v>
      </c>
      <c r="AG129" s="32">
        <v>0.97489999999999999</v>
      </c>
      <c r="AH129" s="32">
        <v>2.4683000000000002</v>
      </c>
      <c r="AI129" s="32">
        <v>1.3648</v>
      </c>
      <c r="AJ129" s="32">
        <v>1.02</v>
      </c>
      <c r="AK129" s="32">
        <v>1.069</v>
      </c>
      <c r="AL129" s="32">
        <v>1.8433999999999999</v>
      </c>
      <c r="AM129" s="32">
        <v>1.0430999999999999</v>
      </c>
      <c r="AN129" s="32">
        <v>1.3006</v>
      </c>
      <c r="AO129" s="32">
        <v>0.99360000000000004</v>
      </c>
      <c r="AP129" s="32">
        <v>0.83309999999999995</v>
      </c>
      <c r="AQ129" s="32">
        <v>1.133</v>
      </c>
      <c r="AR129" s="32">
        <v>1.0487</v>
      </c>
      <c r="AS129" s="32">
        <v>1.274</v>
      </c>
      <c r="AT129" s="32">
        <v>3.0739000000000001</v>
      </c>
      <c r="AU129" s="32">
        <v>1.5496000000000001</v>
      </c>
      <c r="AV129" s="32">
        <v>1.3605</v>
      </c>
      <c r="AW129" s="32">
        <v>1.1475</v>
      </c>
      <c r="AX129" s="32">
        <v>1.6113999999999999</v>
      </c>
      <c r="AY129" s="32">
        <v>0.85219999999999996</v>
      </c>
      <c r="AZ129" s="32">
        <v>0.88109999999999999</v>
      </c>
      <c r="BA129" s="32">
        <v>0.42480000000000001</v>
      </c>
      <c r="BB129" s="32">
        <v>1.2907</v>
      </c>
      <c r="BC129" s="32">
        <v>1.4681</v>
      </c>
      <c r="BD129" s="32">
        <v>1.2730999999999999</v>
      </c>
      <c r="BE129" s="32">
        <v>1.0532999999999999</v>
      </c>
      <c r="BF129" s="32">
        <v>0.1983</v>
      </c>
      <c r="BG129" s="32">
        <v>0.3352</v>
      </c>
      <c r="BH129" s="32">
        <v>-0.03</v>
      </c>
      <c r="BI129" s="32">
        <v>0.88249999999999995</v>
      </c>
      <c r="BJ129" s="32">
        <v>2.4251999999999998</v>
      </c>
      <c r="BK129" s="32">
        <v>1.4431</v>
      </c>
      <c r="BL129" s="32"/>
      <c r="BM129" s="32"/>
      <c r="BN129" s="32"/>
      <c r="BO129" s="32"/>
      <c r="BP129" s="32"/>
      <c r="BQ129" s="32"/>
      <c r="BR129" s="32"/>
      <c r="BS129" s="32"/>
      <c r="BT129" s="32"/>
      <c r="BU129" s="32"/>
      <c r="BV129" s="32"/>
      <c r="BW129" s="32"/>
      <c r="BX129" s="32"/>
      <c r="BY129" s="32"/>
      <c r="BZ129" s="32"/>
      <c r="CA129" s="32"/>
      <c r="CB129" s="32"/>
      <c r="CC129" s="32"/>
      <c r="CD129" s="32"/>
      <c r="CE129" s="32"/>
      <c r="CF129" s="32"/>
    </row>
    <row r="130" spans="2:84">
      <c r="B130" s="28">
        <f t="shared" si="6"/>
        <v>372</v>
      </c>
      <c r="C130" s="34">
        <v>42510</v>
      </c>
      <c r="D130" s="32">
        <v>0.4592</v>
      </c>
      <c r="E130" s="32">
        <v>0.65529999999999999</v>
      </c>
      <c r="F130" s="32">
        <v>1.5038</v>
      </c>
      <c r="G130" s="32">
        <v>1.5952</v>
      </c>
      <c r="H130" s="32">
        <v>1.7153</v>
      </c>
      <c r="I130" s="32">
        <v>0.86150000000000004</v>
      </c>
      <c r="J130" s="32">
        <v>1.5859000000000001</v>
      </c>
      <c r="K130" s="32">
        <v>0.80740000000000001</v>
      </c>
      <c r="L130" s="32">
        <v>1.8183</v>
      </c>
      <c r="M130" s="32">
        <v>1.1638999999999999</v>
      </c>
      <c r="N130" s="32">
        <v>1.5478000000000001</v>
      </c>
      <c r="O130" s="32">
        <v>1.2609999999999999</v>
      </c>
      <c r="P130" s="32">
        <v>1.069</v>
      </c>
      <c r="Q130" s="32">
        <v>1.3464</v>
      </c>
      <c r="R130" s="32">
        <v>0.57630000000000003</v>
      </c>
      <c r="S130" s="32">
        <v>0.68489999999999995</v>
      </c>
      <c r="T130" s="32">
        <v>0.77590000000000003</v>
      </c>
      <c r="U130" s="32">
        <v>0.53290000000000004</v>
      </c>
      <c r="V130" s="32">
        <v>1.2573000000000001</v>
      </c>
      <c r="W130" s="32">
        <v>1.125</v>
      </c>
      <c r="X130" s="32">
        <v>0.93579999999999997</v>
      </c>
      <c r="Y130" s="32">
        <v>1.1319999999999999</v>
      </c>
      <c r="Z130" s="32">
        <v>0.12690000000000001</v>
      </c>
      <c r="AA130" s="32">
        <v>0.75309999999999999</v>
      </c>
      <c r="AB130" s="32">
        <v>0.74350000000000005</v>
      </c>
      <c r="AC130" s="32">
        <v>1.1311</v>
      </c>
      <c r="AD130" s="32">
        <v>2.4769000000000001</v>
      </c>
      <c r="AE130" s="32">
        <v>1.3203</v>
      </c>
      <c r="AF130" s="32">
        <v>2.9887000000000001</v>
      </c>
      <c r="AG130" s="32">
        <v>0.96450000000000002</v>
      </c>
      <c r="AH130" s="32">
        <v>1.9488000000000001</v>
      </c>
      <c r="AI130" s="32">
        <v>1.3585</v>
      </c>
      <c r="AJ130" s="32">
        <v>1.3140000000000001</v>
      </c>
      <c r="AK130" s="32">
        <v>1.0644</v>
      </c>
      <c r="AL130" s="32">
        <v>1.9518</v>
      </c>
      <c r="AM130" s="32">
        <v>1.0169999999999999</v>
      </c>
      <c r="AN130" s="32">
        <v>1.5444</v>
      </c>
      <c r="AO130" s="32">
        <v>0.98199999999999998</v>
      </c>
      <c r="AP130" s="32">
        <v>1.0289999999999999</v>
      </c>
      <c r="AQ130" s="32">
        <v>1.1287</v>
      </c>
      <c r="AR130" s="32">
        <v>1.1716</v>
      </c>
      <c r="AS130" s="32">
        <v>1.282</v>
      </c>
      <c r="AT130" s="32">
        <v>2.274</v>
      </c>
      <c r="AU130" s="32">
        <v>1.4958</v>
      </c>
      <c r="AV130" s="32">
        <v>1.4505999999999999</v>
      </c>
      <c r="AW130" s="32">
        <v>1.1374</v>
      </c>
      <c r="AX130" s="32">
        <v>0.56079999999999997</v>
      </c>
      <c r="AY130" s="32">
        <v>0.80940000000000001</v>
      </c>
      <c r="AZ130" s="32">
        <v>0.96530000000000005</v>
      </c>
      <c r="BA130" s="32">
        <v>0.42180000000000001</v>
      </c>
      <c r="BB130" s="32">
        <v>1.0621</v>
      </c>
      <c r="BC130" s="32">
        <v>1.4693000000000001</v>
      </c>
      <c r="BD130" s="32">
        <v>0.80549999999999999</v>
      </c>
      <c r="BE130" s="32">
        <v>1.0290999999999999</v>
      </c>
      <c r="BF130" s="32">
        <v>0.1774</v>
      </c>
      <c r="BG130" s="32">
        <v>0.3412</v>
      </c>
      <c r="BH130" s="32">
        <v>-0.35920000000000002</v>
      </c>
      <c r="BI130" s="32">
        <v>0.88939999999999997</v>
      </c>
      <c r="BJ130" s="32">
        <v>3.7730000000000001</v>
      </c>
      <c r="BK130" s="32">
        <v>1.4581</v>
      </c>
      <c r="BL130" s="32"/>
      <c r="BM130" s="32"/>
      <c r="BN130" s="32"/>
      <c r="BO130" s="32"/>
      <c r="BP130" s="32"/>
      <c r="BQ130" s="32"/>
      <c r="BR130" s="32"/>
      <c r="BS130" s="32"/>
      <c r="BT130" s="32"/>
      <c r="BU130" s="32"/>
      <c r="BV130" s="32"/>
      <c r="BW130" s="32"/>
      <c r="BX130" s="32"/>
      <c r="BY130" s="32"/>
      <c r="BZ130" s="32"/>
      <c r="CA130" s="32"/>
      <c r="CB130" s="32"/>
      <c r="CC130" s="32"/>
      <c r="CD130" s="32"/>
      <c r="CE130" s="32"/>
      <c r="CF130" s="32"/>
    </row>
    <row r="131" spans="2:84">
      <c r="B131" s="28">
        <f t="shared" si="6"/>
        <v>371</v>
      </c>
      <c r="C131" s="34">
        <v>42509</v>
      </c>
      <c r="D131" s="32">
        <v>0.31309999999999999</v>
      </c>
      <c r="E131" s="32">
        <v>0.65510000000000002</v>
      </c>
      <c r="F131" s="32">
        <v>1.2925</v>
      </c>
      <c r="G131" s="32">
        <v>1.5965</v>
      </c>
      <c r="H131" s="32">
        <v>1.9884999999999999</v>
      </c>
      <c r="I131" s="32">
        <v>0.86060000000000003</v>
      </c>
      <c r="J131" s="32">
        <v>1.4877</v>
      </c>
      <c r="K131" s="32">
        <v>0.80589999999999995</v>
      </c>
      <c r="L131" s="32">
        <v>1.6512</v>
      </c>
      <c r="M131" s="32">
        <v>1.1584000000000001</v>
      </c>
      <c r="N131" s="32">
        <v>1.9112</v>
      </c>
      <c r="O131" s="32">
        <v>1.2621</v>
      </c>
      <c r="P131" s="32">
        <v>0.68859999999999999</v>
      </c>
      <c r="Q131" s="32">
        <v>1.3438000000000001</v>
      </c>
      <c r="R131" s="32">
        <v>0.44700000000000001</v>
      </c>
      <c r="S131" s="32">
        <v>0.6845</v>
      </c>
      <c r="T131" s="32">
        <v>0.68600000000000005</v>
      </c>
      <c r="U131" s="32">
        <v>0.53149999999999997</v>
      </c>
      <c r="V131" s="32">
        <v>1.2124999999999999</v>
      </c>
      <c r="W131" s="32">
        <v>1.1245000000000001</v>
      </c>
      <c r="X131" s="32">
        <v>1.008</v>
      </c>
      <c r="Y131" s="32">
        <v>1.1303000000000001</v>
      </c>
      <c r="Z131" s="32">
        <v>0.1331</v>
      </c>
      <c r="AA131" s="32">
        <v>0.75480000000000003</v>
      </c>
      <c r="AB131" s="32">
        <v>0.53710000000000002</v>
      </c>
      <c r="AC131" s="32">
        <v>1.1369</v>
      </c>
      <c r="AD131" s="32">
        <v>2.0920000000000001</v>
      </c>
      <c r="AE131" s="32">
        <v>1.3147</v>
      </c>
      <c r="AF131" s="32">
        <v>2.9247000000000001</v>
      </c>
      <c r="AG131" s="32">
        <v>0.96389999999999998</v>
      </c>
      <c r="AH131" s="32">
        <v>1.9431</v>
      </c>
      <c r="AI131" s="32">
        <v>1.3548</v>
      </c>
      <c r="AJ131" s="32">
        <v>1.4104000000000001</v>
      </c>
      <c r="AK131" s="32">
        <v>1.0664</v>
      </c>
      <c r="AL131" s="32">
        <v>2.0512999999999999</v>
      </c>
      <c r="AM131" s="32">
        <v>1.0150999999999999</v>
      </c>
      <c r="AN131" s="32">
        <v>1.8245</v>
      </c>
      <c r="AO131" s="32">
        <v>0.98419999999999996</v>
      </c>
      <c r="AP131" s="32">
        <v>0.94569999999999999</v>
      </c>
      <c r="AQ131" s="32">
        <v>1.1289</v>
      </c>
      <c r="AR131" s="32">
        <v>1.1273</v>
      </c>
      <c r="AS131" s="32">
        <v>1.2803</v>
      </c>
      <c r="AT131" s="32">
        <v>1.2283999999999999</v>
      </c>
      <c r="AU131" s="32">
        <v>1.488</v>
      </c>
      <c r="AV131" s="32">
        <v>1.4772000000000001</v>
      </c>
      <c r="AW131" s="32">
        <v>1.1364000000000001</v>
      </c>
      <c r="AX131" s="32">
        <v>0.38519999999999999</v>
      </c>
      <c r="AY131" s="32">
        <v>0.81120000000000003</v>
      </c>
      <c r="AZ131" s="32">
        <v>0.92979999999999996</v>
      </c>
      <c r="BA131" s="32">
        <v>0.42259999999999998</v>
      </c>
      <c r="BB131" s="32">
        <v>0.57179999999999997</v>
      </c>
      <c r="BC131" s="32">
        <v>1.4695</v>
      </c>
      <c r="BD131" s="32">
        <v>1.0558000000000001</v>
      </c>
      <c r="BE131" s="32">
        <v>1.0309999999999999</v>
      </c>
      <c r="BF131" s="32">
        <v>0.21099999999999999</v>
      </c>
      <c r="BG131" s="32">
        <v>0.3402</v>
      </c>
      <c r="BH131" s="32">
        <v>-0.2097</v>
      </c>
      <c r="BI131" s="32">
        <v>0.88649999999999995</v>
      </c>
      <c r="BJ131" s="32">
        <v>3.4369000000000001</v>
      </c>
      <c r="BK131" s="32">
        <v>1.4555</v>
      </c>
      <c r="BL131" s="32"/>
      <c r="BM131" s="32"/>
      <c r="BN131" s="32"/>
      <c r="BO131" s="32"/>
      <c r="BP131" s="32"/>
      <c r="BQ131" s="32"/>
      <c r="BR131" s="32"/>
      <c r="BS131" s="32"/>
      <c r="BT131" s="32"/>
      <c r="BU131" s="32"/>
      <c r="BV131" s="32"/>
      <c r="BW131" s="32"/>
      <c r="BX131" s="32"/>
      <c r="BY131" s="32"/>
      <c r="BZ131" s="32"/>
      <c r="CA131" s="32"/>
      <c r="CB131" s="32"/>
      <c r="CC131" s="32"/>
      <c r="CD131" s="32"/>
      <c r="CE131" s="32"/>
      <c r="CF131" s="32"/>
    </row>
    <row r="132" spans="2:84">
      <c r="B132" s="28">
        <f t="shared" si="6"/>
        <v>370</v>
      </c>
      <c r="C132" s="34">
        <v>42508</v>
      </c>
      <c r="D132" s="32">
        <v>0.28449999999999998</v>
      </c>
      <c r="E132" s="32">
        <v>0.64370000000000005</v>
      </c>
      <c r="F132" s="32">
        <v>1.3621000000000001</v>
      </c>
      <c r="G132" s="32">
        <v>1.5964</v>
      </c>
      <c r="H132" s="32">
        <v>1.8511</v>
      </c>
      <c r="I132" s="32">
        <v>0.85350000000000004</v>
      </c>
      <c r="J132" s="32">
        <v>1.2907999999999999</v>
      </c>
      <c r="K132" s="32">
        <v>0.79259999999999997</v>
      </c>
      <c r="L132" s="32">
        <v>1.6911</v>
      </c>
      <c r="M132" s="32">
        <v>1.1574</v>
      </c>
      <c r="N132" s="32">
        <v>1.8626</v>
      </c>
      <c r="O132" s="32">
        <v>1.2597</v>
      </c>
      <c r="P132" s="32">
        <v>0.73409999999999997</v>
      </c>
      <c r="Q132" s="32">
        <v>1.3632</v>
      </c>
      <c r="R132" s="32">
        <v>0.49469999999999997</v>
      </c>
      <c r="S132" s="32">
        <v>0.68369999999999997</v>
      </c>
      <c r="T132" s="32">
        <v>0.67710000000000004</v>
      </c>
      <c r="U132" s="32">
        <v>0.52800000000000002</v>
      </c>
      <c r="V132" s="32">
        <v>1.1287</v>
      </c>
      <c r="W132" s="32">
        <v>1.1177999999999999</v>
      </c>
      <c r="X132" s="32">
        <v>1.095</v>
      </c>
      <c r="Y132" s="32">
        <v>1.1222000000000001</v>
      </c>
      <c r="Z132" s="32">
        <v>8.6800000000000002E-2</v>
      </c>
      <c r="AA132" s="32">
        <v>0.75329999999999997</v>
      </c>
      <c r="AB132" s="32">
        <v>0.69850000000000001</v>
      </c>
      <c r="AC132" s="32">
        <v>1.133</v>
      </c>
      <c r="AD132" s="32">
        <v>1.9343999999999999</v>
      </c>
      <c r="AE132" s="32">
        <v>1.3032999999999999</v>
      </c>
      <c r="AF132" s="32">
        <v>2.8938999999999999</v>
      </c>
      <c r="AG132" s="32">
        <v>0.97389999999999999</v>
      </c>
      <c r="AH132" s="32">
        <v>1.9441999999999999</v>
      </c>
      <c r="AI132" s="32">
        <v>1.3411</v>
      </c>
      <c r="AJ132" s="32">
        <v>1.4061999999999999</v>
      </c>
      <c r="AK132" s="32">
        <v>1.0652999999999999</v>
      </c>
      <c r="AL132" s="32">
        <v>2.0202</v>
      </c>
      <c r="AM132" s="32">
        <v>0.99490000000000001</v>
      </c>
      <c r="AN132" s="32">
        <v>1.7770999999999999</v>
      </c>
      <c r="AO132" s="32">
        <v>0.98040000000000005</v>
      </c>
      <c r="AP132" s="32">
        <v>0.95740000000000003</v>
      </c>
      <c r="AQ132" s="32">
        <v>1.1296999999999999</v>
      </c>
      <c r="AR132" s="32">
        <v>1.1273</v>
      </c>
      <c r="AS132" s="32">
        <v>1.2774000000000001</v>
      </c>
      <c r="AT132" s="32">
        <v>1.2764</v>
      </c>
      <c r="AU132" s="32">
        <v>1.4995000000000001</v>
      </c>
      <c r="AV132" s="32">
        <v>1.5401</v>
      </c>
      <c r="AW132" s="32">
        <v>1.1319999999999999</v>
      </c>
      <c r="AX132" s="32">
        <v>0.31359999999999999</v>
      </c>
      <c r="AY132" s="32">
        <v>0.80210000000000004</v>
      </c>
      <c r="AZ132" s="32">
        <v>0.92520000000000002</v>
      </c>
      <c r="BA132" s="32">
        <v>0.4234</v>
      </c>
      <c r="BB132" s="32">
        <v>0.56210000000000004</v>
      </c>
      <c r="BC132" s="32">
        <v>1.4724999999999999</v>
      </c>
      <c r="BD132" s="32">
        <v>1.1069</v>
      </c>
      <c r="BE132" s="32">
        <v>1.0346</v>
      </c>
      <c r="BF132" s="32">
        <v>0.2409</v>
      </c>
      <c r="BG132" s="32">
        <v>0.3427</v>
      </c>
      <c r="BH132" s="32">
        <v>-0.38650000000000001</v>
      </c>
      <c r="BI132" s="32">
        <v>0.88380000000000003</v>
      </c>
      <c r="BJ132" s="32">
        <v>3.2812999999999999</v>
      </c>
      <c r="BK132" s="32">
        <v>1.4494</v>
      </c>
      <c r="BL132" s="32"/>
      <c r="BM132" s="32"/>
      <c r="BN132" s="32"/>
      <c r="BO132" s="32"/>
      <c r="BP132" s="32"/>
      <c r="BQ132" s="32"/>
      <c r="BR132" s="32"/>
      <c r="BS132" s="32"/>
      <c r="BT132" s="32"/>
      <c r="BU132" s="32"/>
      <c r="BV132" s="32"/>
      <c r="BW132" s="32"/>
      <c r="BX132" s="32"/>
      <c r="BY132" s="32"/>
      <c r="BZ132" s="32"/>
      <c r="CA132" s="32"/>
      <c r="CB132" s="32"/>
      <c r="CC132" s="32"/>
      <c r="CD132" s="32"/>
      <c r="CE132" s="32"/>
      <c r="CF132" s="32"/>
    </row>
    <row r="133" spans="2:84">
      <c r="B133" s="28">
        <f t="shared" si="6"/>
        <v>369</v>
      </c>
      <c r="C133" s="34">
        <v>42507</v>
      </c>
      <c r="D133" s="32">
        <v>0.26100000000000001</v>
      </c>
      <c r="E133" s="32">
        <v>0.64749999999999996</v>
      </c>
      <c r="F133" s="32">
        <v>1.3509</v>
      </c>
      <c r="G133" s="32">
        <v>1.5941000000000001</v>
      </c>
      <c r="H133" s="32">
        <v>2.0527000000000002</v>
      </c>
      <c r="I133" s="32">
        <v>0.85129999999999995</v>
      </c>
      <c r="J133" s="32">
        <v>1.1451</v>
      </c>
      <c r="K133" s="32">
        <v>0.7893</v>
      </c>
      <c r="L133" s="32">
        <v>1.9280999999999999</v>
      </c>
      <c r="M133" s="32">
        <v>1.1586000000000001</v>
      </c>
      <c r="N133" s="32">
        <v>1.927</v>
      </c>
      <c r="O133" s="32">
        <v>1.2641</v>
      </c>
      <c r="P133" s="32">
        <v>0.77200000000000002</v>
      </c>
      <c r="Q133" s="32">
        <v>1.3648</v>
      </c>
      <c r="R133" s="32">
        <v>0.4481</v>
      </c>
      <c r="S133" s="32">
        <v>0.68200000000000005</v>
      </c>
      <c r="T133" s="32">
        <v>0.70179999999999998</v>
      </c>
      <c r="U133" s="32">
        <v>0.5302</v>
      </c>
      <c r="V133" s="32">
        <v>1.2533000000000001</v>
      </c>
      <c r="W133" s="32">
        <v>1.1187</v>
      </c>
      <c r="X133" s="32">
        <v>1.2158</v>
      </c>
      <c r="Y133" s="32">
        <v>1.1298999999999999</v>
      </c>
      <c r="Z133" s="32">
        <v>5.4399999999999997E-2</v>
      </c>
      <c r="AA133" s="32">
        <v>0.75190000000000001</v>
      </c>
      <c r="AB133" s="32">
        <v>0.95669999999999999</v>
      </c>
      <c r="AC133" s="32">
        <v>1.1383000000000001</v>
      </c>
      <c r="AD133" s="32">
        <v>1.889</v>
      </c>
      <c r="AE133" s="32">
        <v>1.2970999999999999</v>
      </c>
      <c r="AF133" s="32">
        <v>2.9780000000000002</v>
      </c>
      <c r="AG133" s="32">
        <v>0.97709999999999997</v>
      </c>
      <c r="AH133" s="32">
        <v>2.1040999999999999</v>
      </c>
      <c r="AI133" s="32">
        <v>1.3406</v>
      </c>
      <c r="AJ133" s="32">
        <v>1.4871000000000001</v>
      </c>
      <c r="AK133" s="32">
        <v>1.0626</v>
      </c>
      <c r="AL133" s="32">
        <v>2.0916000000000001</v>
      </c>
      <c r="AM133" s="32">
        <v>0.99619999999999997</v>
      </c>
      <c r="AN133" s="32">
        <v>1.7821</v>
      </c>
      <c r="AO133" s="32">
        <v>0.98029999999999995</v>
      </c>
      <c r="AP133" s="32">
        <v>0.97119999999999995</v>
      </c>
      <c r="AQ133" s="32">
        <v>1.1232</v>
      </c>
      <c r="AR133" s="32">
        <v>1.2206999999999999</v>
      </c>
      <c r="AS133" s="32">
        <v>1.2796000000000001</v>
      </c>
      <c r="AT133" s="32">
        <v>1.2601</v>
      </c>
      <c r="AU133" s="32">
        <v>1.4974000000000001</v>
      </c>
      <c r="AV133" s="32">
        <v>1.5780000000000001</v>
      </c>
      <c r="AW133" s="32">
        <v>1.1318999999999999</v>
      </c>
      <c r="AX133" s="32">
        <v>0.17169999999999999</v>
      </c>
      <c r="AY133" s="32">
        <v>0.79990000000000006</v>
      </c>
      <c r="AZ133" s="32">
        <v>0.87409999999999999</v>
      </c>
      <c r="BA133" s="32">
        <v>0.4254</v>
      </c>
      <c r="BB133" s="32">
        <v>0.58579999999999999</v>
      </c>
      <c r="BC133" s="32">
        <v>1.4683999999999999</v>
      </c>
      <c r="BD133" s="32">
        <v>1.101</v>
      </c>
      <c r="BE133" s="32">
        <v>1.0395000000000001</v>
      </c>
      <c r="BF133" s="32">
        <v>0.2767</v>
      </c>
      <c r="BG133" s="32">
        <v>0.34439999999999998</v>
      </c>
      <c r="BH133" s="32">
        <v>-0.37080000000000002</v>
      </c>
      <c r="BI133" s="32">
        <v>0.88360000000000005</v>
      </c>
      <c r="BJ133" s="32">
        <v>2.8456000000000001</v>
      </c>
      <c r="BK133" s="32">
        <v>1.4404999999999999</v>
      </c>
      <c r="BL133" s="32"/>
      <c r="BM133" s="32"/>
      <c r="BN133" s="32"/>
      <c r="BO133" s="32"/>
      <c r="BP133" s="32"/>
      <c r="BQ133" s="32"/>
      <c r="BR133" s="32"/>
      <c r="BS133" s="32"/>
      <c r="BT133" s="32"/>
      <c r="BU133" s="32"/>
      <c r="BV133" s="32"/>
      <c r="BW133" s="32"/>
      <c r="BX133" s="32"/>
      <c r="BY133" s="32"/>
      <c r="BZ133" s="32"/>
      <c r="CA133" s="32"/>
      <c r="CB133" s="32"/>
      <c r="CC133" s="32"/>
      <c r="CD133" s="32"/>
      <c r="CE133" s="32"/>
      <c r="CF133" s="32"/>
    </row>
    <row r="134" spans="2:84">
      <c r="B134" s="28">
        <f t="shared" si="6"/>
        <v>368</v>
      </c>
      <c r="C134" s="34">
        <v>42506</v>
      </c>
      <c r="D134" s="32">
        <v>0.24299999999999999</v>
      </c>
      <c r="E134" s="32">
        <v>0.65</v>
      </c>
      <c r="F134" s="32">
        <v>0.73319999999999996</v>
      </c>
      <c r="G134" s="32">
        <v>1.5859000000000001</v>
      </c>
      <c r="H134" s="32">
        <v>2.2991000000000001</v>
      </c>
      <c r="I134" s="32">
        <v>0.84660000000000002</v>
      </c>
      <c r="J134" s="32">
        <v>1.0138</v>
      </c>
      <c r="K134" s="32">
        <v>0.78480000000000005</v>
      </c>
      <c r="L134" s="32">
        <v>1.5955999999999999</v>
      </c>
      <c r="M134" s="32">
        <v>1.1483000000000001</v>
      </c>
      <c r="N134" s="32">
        <v>1.1605000000000001</v>
      </c>
      <c r="O134" s="32">
        <v>1.2503</v>
      </c>
      <c r="P134" s="32">
        <v>0.89890000000000003</v>
      </c>
      <c r="Q134" s="32">
        <v>1.3703000000000001</v>
      </c>
      <c r="R134" s="32">
        <v>0.22009999999999999</v>
      </c>
      <c r="S134" s="32">
        <v>0.68020000000000003</v>
      </c>
      <c r="T134" s="32">
        <v>0.70099999999999996</v>
      </c>
      <c r="U134" s="32">
        <v>0.52929999999999999</v>
      </c>
      <c r="V134" s="32">
        <v>1.7186999999999999</v>
      </c>
      <c r="W134" s="32">
        <v>1.1254999999999999</v>
      </c>
      <c r="X134" s="32">
        <v>1.3517999999999999</v>
      </c>
      <c r="Y134" s="32">
        <v>1.1323000000000001</v>
      </c>
      <c r="Z134" s="32">
        <v>-8.8499999999999995E-2</v>
      </c>
      <c r="AA134" s="32">
        <v>0.75249999999999995</v>
      </c>
      <c r="AB134" s="32">
        <v>1.0084</v>
      </c>
      <c r="AC134" s="32">
        <v>1.1375</v>
      </c>
      <c r="AD134" s="32">
        <v>2.1055999999999999</v>
      </c>
      <c r="AE134" s="32">
        <v>1.3048999999999999</v>
      </c>
      <c r="AF134" s="32">
        <v>3.6335000000000002</v>
      </c>
      <c r="AG134" s="32">
        <v>0.9768</v>
      </c>
      <c r="AH134" s="32">
        <v>2.7231000000000001</v>
      </c>
      <c r="AI134" s="32">
        <v>1.3522000000000001</v>
      </c>
      <c r="AJ134" s="32">
        <v>1.6308</v>
      </c>
      <c r="AK134" s="32">
        <v>1.0626</v>
      </c>
      <c r="AL134" s="32">
        <v>1.9097999999999999</v>
      </c>
      <c r="AM134" s="32">
        <v>0.99009999999999998</v>
      </c>
      <c r="AN134" s="32">
        <v>1.9736</v>
      </c>
      <c r="AO134" s="32">
        <v>0.97870000000000001</v>
      </c>
      <c r="AP134" s="32">
        <v>1.278</v>
      </c>
      <c r="AQ134" s="32">
        <v>1.1274999999999999</v>
      </c>
      <c r="AR134" s="32">
        <v>1.1505000000000001</v>
      </c>
      <c r="AS134" s="32">
        <v>1.2776000000000001</v>
      </c>
      <c r="AT134" s="32">
        <v>0.87619999999999998</v>
      </c>
      <c r="AU134" s="32">
        <v>1.4927999999999999</v>
      </c>
      <c r="AV134" s="32">
        <v>1.5383</v>
      </c>
      <c r="AW134" s="32">
        <v>1.1295999999999999</v>
      </c>
      <c r="AX134" s="32">
        <v>0.39279999999999998</v>
      </c>
      <c r="AY134" s="32">
        <v>0.80759999999999998</v>
      </c>
      <c r="AZ134" s="32">
        <v>0.95789999999999997</v>
      </c>
      <c r="BA134" s="32">
        <v>0.42480000000000001</v>
      </c>
      <c r="BB134" s="32">
        <v>0.29349999999999998</v>
      </c>
      <c r="BC134" s="32">
        <v>1.4692000000000001</v>
      </c>
      <c r="BD134" s="32">
        <v>1.1898</v>
      </c>
      <c r="BE134" s="32">
        <v>1.0415000000000001</v>
      </c>
      <c r="BF134" s="32">
        <v>0.14779999999999999</v>
      </c>
      <c r="BG134" s="32">
        <v>0.34250000000000003</v>
      </c>
      <c r="BH134" s="32">
        <v>0.1706</v>
      </c>
      <c r="BI134" s="32">
        <v>0.89629999999999999</v>
      </c>
      <c r="BJ134" s="32">
        <v>1.2705</v>
      </c>
      <c r="BK134" s="32">
        <v>1.4078999999999999</v>
      </c>
      <c r="BL134" s="32"/>
      <c r="BM134" s="32"/>
      <c r="BN134" s="32"/>
      <c r="BO134" s="32"/>
      <c r="BP134" s="32"/>
      <c r="BQ134" s="32"/>
      <c r="BR134" s="32"/>
      <c r="BS134" s="32"/>
      <c r="BT134" s="32"/>
      <c r="BU134" s="32"/>
      <c r="BV134" s="32"/>
      <c r="BW134" s="32"/>
      <c r="BX134" s="32"/>
      <c r="BY134" s="32"/>
      <c r="BZ134" s="32"/>
      <c r="CA134" s="32"/>
      <c r="CB134" s="32"/>
      <c r="CC134" s="32"/>
      <c r="CD134" s="32"/>
      <c r="CE134" s="32"/>
      <c r="CF134" s="32"/>
    </row>
    <row r="135" spans="2:84">
      <c r="B135" s="28">
        <f t="shared" ref="B135:B198" si="7">IF(C135="","",$B$5-ROW()+5)</f>
        <v>367</v>
      </c>
      <c r="C135" s="34">
        <v>42503</v>
      </c>
      <c r="D135" s="32">
        <v>0.50700000000000001</v>
      </c>
      <c r="E135" s="32">
        <v>0.66020000000000001</v>
      </c>
      <c r="F135" s="32">
        <v>0.99790000000000001</v>
      </c>
      <c r="G135" s="32">
        <v>1.5832999999999999</v>
      </c>
      <c r="H135" s="32">
        <v>0.96730000000000005</v>
      </c>
      <c r="I135" s="32">
        <v>0.84240000000000004</v>
      </c>
      <c r="J135" s="32">
        <v>1.2922</v>
      </c>
      <c r="K135" s="32">
        <v>0.78339999999999999</v>
      </c>
      <c r="L135" s="32">
        <v>1.0821000000000001</v>
      </c>
      <c r="M135" s="32">
        <v>1.1385000000000001</v>
      </c>
      <c r="N135" s="32">
        <v>1.4258</v>
      </c>
      <c r="O135" s="32">
        <v>1.2428999999999999</v>
      </c>
      <c r="P135" s="32">
        <v>0.93879999999999997</v>
      </c>
      <c r="Q135" s="32">
        <v>1.3689</v>
      </c>
      <c r="R135" s="32">
        <v>0.17910000000000001</v>
      </c>
      <c r="S135" s="32">
        <v>0.68530000000000002</v>
      </c>
      <c r="T135" s="32">
        <v>0.66690000000000005</v>
      </c>
      <c r="U135" s="32">
        <v>0.52759999999999996</v>
      </c>
      <c r="V135" s="32">
        <v>1.2548999999999999</v>
      </c>
      <c r="W135" s="32">
        <v>1.1042000000000001</v>
      </c>
      <c r="X135" s="32">
        <v>1.5795999999999999</v>
      </c>
      <c r="Y135" s="32">
        <v>1.1456</v>
      </c>
      <c r="Z135" s="32">
        <v>-4.0000000000000002E-4</v>
      </c>
      <c r="AA135" s="32">
        <v>0.74990000000000001</v>
      </c>
      <c r="AB135" s="32">
        <v>1.5135000000000001</v>
      </c>
      <c r="AC135" s="32">
        <v>1.1492</v>
      </c>
      <c r="AD135" s="32">
        <v>2.6425999999999998</v>
      </c>
      <c r="AE135" s="32">
        <v>1.3177000000000001</v>
      </c>
      <c r="AF135" s="32">
        <v>3.9502999999999999</v>
      </c>
      <c r="AG135" s="32">
        <v>0.97860000000000003</v>
      </c>
      <c r="AH135" s="32">
        <v>2.6185</v>
      </c>
      <c r="AI135" s="32">
        <v>1.3509</v>
      </c>
      <c r="AJ135" s="32">
        <v>1.6111</v>
      </c>
      <c r="AK135" s="32">
        <v>1.0528999999999999</v>
      </c>
      <c r="AL135" s="32">
        <v>1.861</v>
      </c>
      <c r="AM135" s="32">
        <v>0.99219999999999997</v>
      </c>
      <c r="AN135" s="32">
        <v>1.6436999999999999</v>
      </c>
      <c r="AO135" s="32">
        <v>0.97309999999999997</v>
      </c>
      <c r="AP135" s="32">
        <v>0.95689999999999997</v>
      </c>
      <c r="AQ135" s="32">
        <v>1.1215999999999999</v>
      </c>
      <c r="AR135" s="32">
        <v>0.79869999999999997</v>
      </c>
      <c r="AS135" s="32">
        <v>1.2794000000000001</v>
      </c>
      <c r="AT135" s="32">
        <v>0.62939999999999996</v>
      </c>
      <c r="AU135" s="32">
        <v>1.492</v>
      </c>
      <c r="AV135" s="32">
        <v>1.3048</v>
      </c>
      <c r="AW135" s="32">
        <v>1.1294999999999999</v>
      </c>
      <c r="AX135" s="32">
        <v>0.51229999999999998</v>
      </c>
      <c r="AY135" s="32">
        <v>0.80549999999999999</v>
      </c>
      <c r="AZ135" s="32">
        <v>0.85419999999999996</v>
      </c>
      <c r="BA135" s="32">
        <v>0.42380000000000001</v>
      </c>
      <c r="BB135" s="32">
        <v>0.32579999999999998</v>
      </c>
      <c r="BC135" s="32">
        <v>1.462</v>
      </c>
      <c r="BD135" s="32">
        <v>1.1378999999999999</v>
      </c>
      <c r="BE135" s="32">
        <v>1.0410999999999999</v>
      </c>
      <c r="BF135" s="32">
        <v>0.1898</v>
      </c>
      <c r="BG135" s="32">
        <v>0.34360000000000002</v>
      </c>
      <c r="BH135" s="32">
        <v>3.32E-2</v>
      </c>
      <c r="BI135" s="32">
        <v>0.89280000000000004</v>
      </c>
      <c r="BJ135" s="32">
        <v>1.7102999999999999</v>
      </c>
      <c r="BK135" s="32">
        <v>1.4052</v>
      </c>
      <c r="BL135" s="32"/>
      <c r="BM135" s="32"/>
      <c r="BN135" s="32"/>
      <c r="BO135" s="32"/>
      <c r="BP135" s="32"/>
      <c r="BQ135" s="32"/>
      <c r="BR135" s="32"/>
      <c r="BS135" s="32"/>
      <c r="BT135" s="32"/>
      <c r="BU135" s="32"/>
      <c r="BV135" s="32"/>
      <c r="BW135" s="32"/>
      <c r="BX135" s="32"/>
      <c r="BY135" s="32"/>
      <c r="BZ135" s="32"/>
      <c r="CA135" s="32"/>
      <c r="CB135" s="32"/>
      <c r="CC135" s="32"/>
      <c r="CD135" s="32"/>
      <c r="CE135" s="32"/>
      <c r="CF135" s="32"/>
    </row>
    <row r="136" spans="2:84">
      <c r="B136" s="28">
        <f t="shared" si="7"/>
        <v>366</v>
      </c>
      <c r="C136" s="34">
        <v>42502</v>
      </c>
      <c r="D136" s="32">
        <v>0.37140000000000001</v>
      </c>
      <c r="E136" s="32">
        <v>0.65629999999999999</v>
      </c>
      <c r="F136" s="32">
        <v>0.65569999999999995</v>
      </c>
      <c r="G136" s="32">
        <v>1.5787</v>
      </c>
      <c r="H136" s="32">
        <v>1.2989999999999999</v>
      </c>
      <c r="I136" s="32">
        <v>0.84250000000000003</v>
      </c>
      <c r="J136" s="32">
        <v>1.1781999999999999</v>
      </c>
      <c r="K136" s="32">
        <v>0.79</v>
      </c>
      <c r="L136" s="32">
        <v>1.0943000000000001</v>
      </c>
      <c r="M136" s="32">
        <v>1.1460999999999999</v>
      </c>
      <c r="N136" s="32">
        <v>1.1174999999999999</v>
      </c>
      <c r="O136" s="32">
        <v>1.2390000000000001</v>
      </c>
      <c r="P136" s="32">
        <v>1.0264</v>
      </c>
      <c r="Q136" s="32">
        <v>1.3695999999999999</v>
      </c>
      <c r="R136" s="32">
        <v>0.29149999999999998</v>
      </c>
      <c r="S136" s="32">
        <v>0.68889999999999996</v>
      </c>
      <c r="T136" s="32">
        <v>0.5292</v>
      </c>
      <c r="U136" s="32">
        <v>0.52459999999999996</v>
      </c>
      <c r="V136" s="32">
        <v>1.1345000000000001</v>
      </c>
      <c r="W136" s="32">
        <v>1.1041000000000001</v>
      </c>
      <c r="X136" s="32">
        <v>1.5448</v>
      </c>
      <c r="Y136" s="32">
        <v>1.1389</v>
      </c>
      <c r="Z136" s="32">
        <v>-1.0999999999999999E-2</v>
      </c>
      <c r="AA136" s="32">
        <v>0.755</v>
      </c>
      <c r="AB136" s="32">
        <v>1.3362000000000001</v>
      </c>
      <c r="AC136" s="32">
        <v>1.1458999999999999</v>
      </c>
      <c r="AD136" s="32">
        <v>2.6349</v>
      </c>
      <c r="AE136" s="32">
        <v>1.3121</v>
      </c>
      <c r="AF136" s="32">
        <v>3.1848000000000001</v>
      </c>
      <c r="AG136" s="32">
        <v>0.97219999999999995</v>
      </c>
      <c r="AH136" s="32">
        <v>2.2574000000000001</v>
      </c>
      <c r="AI136" s="32">
        <v>1.3613999999999999</v>
      </c>
      <c r="AJ136" s="32">
        <v>1.3797999999999999</v>
      </c>
      <c r="AK136" s="32">
        <v>1.0511999999999999</v>
      </c>
      <c r="AL136" s="32">
        <v>1.0940000000000001</v>
      </c>
      <c r="AM136" s="32">
        <v>1.0023</v>
      </c>
      <c r="AN136" s="32">
        <v>1.3466</v>
      </c>
      <c r="AO136" s="32">
        <v>0.97470000000000001</v>
      </c>
      <c r="AP136" s="32">
        <v>0.51280000000000003</v>
      </c>
      <c r="AQ136" s="32">
        <v>1.1221000000000001</v>
      </c>
      <c r="AR136" s="32">
        <v>0.73799999999999999</v>
      </c>
      <c r="AS136" s="32">
        <v>1.2849999999999999</v>
      </c>
      <c r="AT136" s="32">
        <v>1.1452</v>
      </c>
      <c r="AU136" s="32">
        <v>1.4904999999999999</v>
      </c>
      <c r="AV136" s="32">
        <v>1.3113999999999999</v>
      </c>
      <c r="AW136" s="32">
        <v>1.1274</v>
      </c>
      <c r="AX136" s="32">
        <v>0.54549999999999998</v>
      </c>
      <c r="AY136" s="32">
        <v>0.80089999999999995</v>
      </c>
      <c r="AZ136" s="32">
        <v>0.92259999999999998</v>
      </c>
      <c r="BA136" s="32">
        <v>0.42480000000000001</v>
      </c>
      <c r="BB136" s="32">
        <v>0.67830000000000001</v>
      </c>
      <c r="BC136" s="32">
        <v>1.4630000000000001</v>
      </c>
      <c r="BD136" s="32">
        <v>1.3587</v>
      </c>
      <c r="BE136" s="32">
        <v>1.0488999999999999</v>
      </c>
      <c r="BF136" s="32">
        <v>0.40949999999999998</v>
      </c>
      <c r="BG136" s="32">
        <v>0.34189999999999998</v>
      </c>
      <c r="BH136" s="32">
        <v>0.2034</v>
      </c>
      <c r="BI136" s="32">
        <v>0.90359999999999996</v>
      </c>
      <c r="BJ136" s="32">
        <v>1.2334000000000001</v>
      </c>
      <c r="BK136" s="32">
        <v>1.3967000000000001</v>
      </c>
      <c r="BL136" s="32"/>
      <c r="BM136" s="32"/>
      <c r="BN136" s="32"/>
      <c r="BO136" s="32"/>
      <c r="BP136" s="32"/>
      <c r="BQ136" s="32"/>
      <c r="BR136" s="32"/>
      <c r="BS136" s="32"/>
      <c r="BT136" s="32"/>
      <c r="BU136" s="32"/>
      <c r="BV136" s="32"/>
      <c r="BW136" s="32"/>
      <c r="BX136" s="32"/>
      <c r="BY136" s="32"/>
      <c r="BZ136" s="32"/>
      <c r="CA136" s="32"/>
      <c r="CB136" s="32"/>
      <c r="CC136" s="32"/>
      <c r="CD136" s="32"/>
      <c r="CE136" s="32"/>
      <c r="CF136" s="32"/>
    </row>
    <row r="137" spans="2:84">
      <c r="B137" s="28">
        <f t="shared" si="7"/>
        <v>365</v>
      </c>
      <c r="C137" s="34">
        <v>42501</v>
      </c>
      <c r="D137" s="32">
        <v>0.39650000000000002</v>
      </c>
      <c r="E137" s="32">
        <v>0.6542</v>
      </c>
      <c r="F137" s="32">
        <v>0.61109999999999998</v>
      </c>
      <c r="G137" s="32">
        <v>1.5763</v>
      </c>
      <c r="H137" s="32">
        <v>1.4342999999999999</v>
      </c>
      <c r="I137" s="32">
        <v>0.84599999999999997</v>
      </c>
      <c r="J137" s="32">
        <v>1.1865000000000001</v>
      </c>
      <c r="K137" s="32">
        <v>0.79200000000000004</v>
      </c>
      <c r="L137" s="32">
        <v>1.1051</v>
      </c>
      <c r="M137" s="32">
        <v>1.1416999999999999</v>
      </c>
      <c r="N137" s="32">
        <v>1.1245000000000001</v>
      </c>
      <c r="O137" s="32">
        <v>1.2372000000000001</v>
      </c>
      <c r="P137" s="32">
        <v>1.0663</v>
      </c>
      <c r="Q137" s="32">
        <v>1.3712</v>
      </c>
      <c r="R137" s="32">
        <v>0.30759999999999998</v>
      </c>
      <c r="S137" s="32">
        <v>0.68720000000000003</v>
      </c>
      <c r="T137" s="32">
        <v>0.53410000000000002</v>
      </c>
      <c r="U137" s="32">
        <v>0.52280000000000004</v>
      </c>
      <c r="V137" s="32">
        <v>1.1519999999999999</v>
      </c>
      <c r="W137" s="32">
        <v>1.1060000000000001</v>
      </c>
      <c r="X137" s="32">
        <v>1.6335999999999999</v>
      </c>
      <c r="Y137" s="32">
        <v>1.1151</v>
      </c>
      <c r="Z137" s="32">
        <v>-3.7100000000000001E-2</v>
      </c>
      <c r="AA137" s="32">
        <v>0.75600000000000001</v>
      </c>
      <c r="AB137" s="32">
        <v>1.0192000000000001</v>
      </c>
      <c r="AC137" s="32">
        <v>1.1356999999999999</v>
      </c>
      <c r="AD137" s="32">
        <v>2.2745000000000002</v>
      </c>
      <c r="AE137" s="32">
        <v>1.2764</v>
      </c>
      <c r="AF137" s="32">
        <v>2.4674</v>
      </c>
      <c r="AG137" s="32">
        <v>0.94820000000000004</v>
      </c>
      <c r="AH137" s="32">
        <v>1.9131</v>
      </c>
      <c r="AI137" s="32">
        <v>1.3359000000000001</v>
      </c>
      <c r="AJ137" s="32">
        <v>1.3703000000000001</v>
      </c>
      <c r="AK137" s="32">
        <v>1.046</v>
      </c>
      <c r="AL137" s="32">
        <v>1.1032</v>
      </c>
      <c r="AM137" s="32">
        <v>1.0049999999999999</v>
      </c>
      <c r="AN137" s="32">
        <v>1.3667</v>
      </c>
      <c r="AO137" s="32">
        <v>0.97399999999999998</v>
      </c>
      <c r="AP137" s="32">
        <v>0.53500000000000003</v>
      </c>
      <c r="AQ137" s="32">
        <v>1.1158999999999999</v>
      </c>
      <c r="AR137" s="32">
        <v>0.80220000000000002</v>
      </c>
      <c r="AS137" s="32">
        <v>1.2927</v>
      </c>
      <c r="AT137" s="32">
        <v>1.1817</v>
      </c>
      <c r="AU137" s="32">
        <v>1.4927999999999999</v>
      </c>
      <c r="AV137" s="32">
        <v>1.3023</v>
      </c>
      <c r="AW137" s="32">
        <v>1.1261000000000001</v>
      </c>
      <c r="AX137" s="32">
        <v>0.59450000000000003</v>
      </c>
      <c r="AY137" s="32">
        <v>0.80479999999999996</v>
      </c>
      <c r="AZ137" s="32">
        <v>0.83350000000000002</v>
      </c>
      <c r="BA137" s="32">
        <v>0.42220000000000002</v>
      </c>
      <c r="BB137" s="32">
        <v>0.68330000000000002</v>
      </c>
      <c r="BC137" s="32">
        <v>1.4607000000000001</v>
      </c>
      <c r="BD137" s="32">
        <v>1.3332999999999999</v>
      </c>
      <c r="BE137" s="32">
        <v>1.0476000000000001</v>
      </c>
      <c r="BF137" s="32">
        <v>0.39750000000000002</v>
      </c>
      <c r="BG137" s="32">
        <v>0.34110000000000001</v>
      </c>
      <c r="BH137" s="32">
        <v>0.17349999999999999</v>
      </c>
      <c r="BI137" s="32">
        <v>0.89849999999999997</v>
      </c>
      <c r="BJ137" s="32">
        <v>1.2341</v>
      </c>
      <c r="BK137" s="32">
        <v>1.3952</v>
      </c>
      <c r="BL137" s="32"/>
      <c r="BM137" s="32"/>
      <c r="BN137" s="32"/>
      <c r="BO137" s="32"/>
      <c r="BP137" s="32"/>
      <c r="BQ137" s="32"/>
      <c r="BR137" s="32"/>
      <c r="BS137" s="32"/>
      <c r="BT137" s="32"/>
      <c r="BU137" s="32"/>
      <c r="BV137" s="32"/>
      <c r="BW137" s="32"/>
      <c r="BX137" s="32"/>
      <c r="BY137" s="32"/>
      <c r="BZ137" s="32"/>
      <c r="CA137" s="32"/>
      <c r="CB137" s="32"/>
      <c r="CC137" s="32"/>
      <c r="CD137" s="32"/>
      <c r="CE137" s="32"/>
      <c r="CF137" s="32"/>
    </row>
    <row r="138" spans="2:84">
      <c r="B138" s="28">
        <f t="shared" si="7"/>
        <v>364</v>
      </c>
      <c r="C138" s="34">
        <v>42500</v>
      </c>
      <c r="D138" s="32">
        <v>0.28470000000000001</v>
      </c>
      <c r="E138" s="32">
        <v>0.65169999999999995</v>
      </c>
      <c r="F138" s="32">
        <v>0.71209999999999996</v>
      </c>
      <c r="G138" s="32">
        <v>1.5808</v>
      </c>
      <c r="H138" s="32">
        <v>1.2726</v>
      </c>
      <c r="I138" s="32">
        <v>0.85499999999999998</v>
      </c>
      <c r="J138" s="32">
        <v>1.3127</v>
      </c>
      <c r="K138" s="32">
        <v>0.79090000000000005</v>
      </c>
      <c r="L138" s="32">
        <v>1.1472</v>
      </c>
      <c r="M138" s="32">
        <v>1.1393</v>
      </c>
      <c r="N138" s="32">
        <v>1.1488</v>
      </c>
      <c r="O138" s="32">
        <v>1.2406999999999999</v>
      </c>
      <c r="P138" s="32">
        <v>1.1378999999999999</v>
      </c>
      <c r="Q138" s="32">
        <v>1.3694</v>
      </c>
      <c r="R138" s="32">
        <v>0.26939999999999997</v>
      </c>
      <c r="S138" s="32">
        <v>0.68589999999999995</v>
      </c>
      <c r="T138" s="32">
        <v>0.48430000000000001</v>
      </c>
      <c r="U138" s="32">
        <v>0.52669999999999995</v>
      </c>
      <c r="V138" s="32">
        <v>1.0834999999999999</v>
      </c>
      <c r="W138" s="32">
        <v>1.1100000000000001</v>
      </c>
      <c r="X138" s="32">
        <v>1.6285000000000001</v>
      </c>
      <c r="Y138" s="32">
        <v>1.1120000000000001</v>
      </c>
      <c r="Z138" s="32">
        <v>-1.6799999999999999E-2</v>
      </c>
      <c r="AA138" s="32">
        <v>0.75749999999999995</v>
      </c>
      <c r="AB138" s="32">
        <v>0.97450000000000003</v>
      </c>
      <c r="AC138" s="32">
        <v>1.1525000000000001</v>
      </c>
      <c r="AD138" s="32">
        <v>2.2787999999999999</v>
      </c>
      <c r="AE138" s="32">
        <v>1.2822</v>
      </c>
      <c r="AF138" s="32">
        <v>2.4285000000000001</v>
      </c>
      <c r="AG138" s="32">
        <v>0.94079999999999997</v>
      </c>
      <c r="AH138" s="32">
        <v>2.0404</v>
      </c>
      <c r="AI138" s="32">
        <v>1.3674999999999999</v>
      </c>
      <c r="AJ138" s="32">
        <v>1.2321</v>
      </c>
      <c r="AK138" s="32">
        <v>1.0475000000000001</v>
      </c>
      <c r="AL138" s="32">
        <v>1.1721999999999999</v>
      </c>
      <c r="AM138" s="32">
        <v>1.0003</v>
      </c>
      <c r="AN138" s="32">
        <v>1.3581000000000001</v>
      </c>
      <c r="AO138" s="32">
        <v>0.97640000000000005</v>
      </c>
      <c r="AP138" s="32">
        <v>0.5343</v>
      </c>
      <c r="AQ138" s="32">
        <v>1.1147</v>
      </c>
      <c r="AR138" s="32">
        <v>0.8508</v>
      </c>
      <c r="AS138" s="32">
        <v>1.2915000000000001</v>
      </c>
      <c r="AT138" s="32">
        <v>1.2685999999999999</v>
      </c>
      <c r="AU138" s="32">
        <v>1.4874000000000001</v>
      </c>
      <c r="AV138" s="32">
        <v>1.3206</v>
      </c>
      <c r="AW138" s="32">
        <v>1.1249</v>
      </c>
      <c r="AX138" s="32">
        <v>0.57940000000000003</v>
      </c>
      <c r="AY138" s="32">
        <v>0.8075</v>
      </c>
      <c r="AZ138" s="32">
        <v>0.83150000000000002</v>
      </c>
      <c r="BA138" s="32">
        <v>0.4173</v>
      </c>
      <c r="BB138" s="32">
        <v>0.77410000000000001</v>
      </c>
      <c r="BC138" s="32">
        <v>1.4645999999999999</v>
      </c>
      <c r="BD138" s="32">
        <v>1.2791999999999999</v>
      </c>
      <c r="BE138" s="32">
        <v>1.0463</v>
      </c>
      <c r="BF138" s="32">
        <v>0.3866</v>
      </c>
      <c r="BG138" s="32">
        <v>0.34050000000000002</v>
      </c>
      <c r="BH138" s="32">
        <v>0.1105</v>
      </c>
      <c r="BI138" s="32">
        <v>0.89959999999999996</v>
      </c>
      <c r="BJ138" s="32">
        <v>1.181</v>
      </c>
      <c r="BK138" s="32">
        <v>1.397</v>
      </c>
      <c r="BL138" s="32"/>
      <c r="BM138" s="32"/>
      <c r="BN138" s="32"/>
      <c r="BO138" s="32"/>
      <c r="BP138" s="32"/>
      <c r="BQ138" s="32"/>
      <c r="BR138" s="32"/>
      <c r="BS138" s="32"/>
      <c r="BT138" s="32"/>
      <c r="BU138" s="32"/>
      <c r="BV138" s="32"/>
      <c r="BW138" s="32"/>
      <c r="BX138" s="32"/>
      <c r="BY138" s="32"/>
      <c r="BZ138" s="32"/>
      <c r="CA138" s="32"/>
      <c r="CB138" s="32"/>
      <c r="CC138" s="32"/>
      <c r="CD138" s="32"/>
      <c r="CE138" s="32"/>
      <c r="CF138" s="32"/>
    </row>
    <row r="139" spans="2:84">
      <c r="B139" s="28">
        <f t="shared" si="7"/>
        <v>363</v>
      </c>
      <c r="C139" s="34">
        <v>42499</v>
      </c>
      <c r="D139" s="32">
        <v>0.29160000000000003</v>
      </c>
      <c r="E139" s="32">
        <v>0.65259999999999996</v>
      </c>
      <c r="F139" s="32">
        <v>0.60029999999999994</v>
      </c>
      <c r="G139" s="32">
        <v>1.5790999999999999</v>
      </c>
      <c r="H139" s="32">
        <v>1.2534000000000001</v>
      </c>
      <c r="I139" s="32">
        <v>0.85509999999999997</v>
      </c>
      <c r="J139" s="32">
        <v>1.3849</v>
      </c>
      <c r="K139" s="32">
        <v>0.79190000000000005</v>
      </c>
      <c r="L139" s="32">
        <v>1.1073</v>
      </c>
      <c r="M139" s="32">
        <v>1.1382000000000001</v>
      </c>
      <c r="N139" s="32">
        <v>1.1455</v>
      </c>
      <c r="O139" s="32">
        <v>1.2417</v>
      </c>
      <c r="P139" s="32">
        <v>1.2024999999999999</v>
      </c>
      <c r="Q139" s="32">
        <v>1.3712</v>
      </c>
      <c r="R139" s="32">
        <v>0.2215</v>
      </c>
      <c r="S139" s="32">
        <v>0.68559999999999999</v>
      </c>
      <c r="T139" s="32">
        <v>0.49230000000000002</v>
      </c>
      <c r="U139" s="32">
        <v>0.52710000000000001</v>
      </c>
      <c r="V139" s="32">
        <v>1.0178</v>
      </c>
      <c r="W139" s="32">
        <v>1.1088</v>
      </c>
      <c r="X139" s="32">
        <v>1.4043000000000001</v>
      </c>
      <c r="Y139" s="32">
        <v>1.1080000000000001</v>
      </c>
      <c r="Z139" s="32">
        <v>4.53E-2</v>
      </c>
      <c r="AA139" s="32">
        <v>0.75970000000000004</v>
      </c>
      <c r="AB139" s="32">
        <v>0.53959999999999997</v>
      </c>
      <c r="AC139" s="32">
        <v>1.1436999999999999</v>
      </c>
      <c r="AD139" s="32">
        <v>2.7454000000000001</v>
      </c>
      <c r="AE139" s="32">
        <v>1.2911999999999999</v>
      </c>
      <c r="AF139" s="32">
        <v>2.2164000000000001</v>
      </c>
      <c r="AG139" s="32">
        <v>0.93610000000000004</v>
      </c>
      <c r="AH139" s="32">
        <v>1.7977000000000001</v>
      </c>
      <c r="AI139" s="32">
        <v>1.3642000000000001</v>
      </c>
      <c r="AJ139" s="32">
        <v>1.2278</v>
      </c>
      <c r="AK139" s="32">
        <v>1.0471999999999999</v>
      </c>
      <c r="AL139" s="32">
        <v>1.0369999999999999</v>
      </c>
      <c r="AM139" s="32">
        <v>0.99790000000000001</v>
      </c>
      <c r="AN139" s="32">
        <v>1.2866</v>
      </c>
      <c r="AO139" s="32">
        <v>0.97460000000000002</v>
      </c>
      <c r="AP139" s="32">
        <v>0.48180000000000001</v>
      </c>
      <c r="AQ139" s="32">
        <v>1.1133</v>
      </c>
      <c r="AR139" s="32">
        <v>0.56569999999999998</v>
      </c>
      <c r="AS139" s="32">
        <v>1.2851999999999999</v>
      </c>
      <c r="AT139" s="32">
        <v>1.1812</v>
      </c>
      <c r="AU139" s="32">
        <v>1.486</v>
      </c>
      <c r="AV139" s="32">
        <v>1.3613</v>
      </c>
      <c r="AW139" s="32">
        <v>1.1258999999999999</v>
      </c>
      <c r="AX139" s="32">
        <v>0.60940000000000005</v>
      </c>
      <c r="AY139" s="32">
        <v>0.80859999999999999</v>
      </c>
      <c r="AZ139" s="32">
        <v>0.75180000000000002</v>
      </c>
      <c r="BA139" s="32">
        <v>0.41589999999999999</v>
      </c>
      <c r="BB139" s="32">
        <v>0.77969999999999995</v>
      </c>
      <c r="BC139" s="32">
        <v>1.4661</v>
      </c>
      <c r="BD139" s="32">
        <v>1.1174999999999999</v>
      </c>
      <c r="BE139" s="32">
        <v>1.0425</v>
      </c>
      <c r="BF139" s="32">
        <v>0.41820000000000002</v>
      </c>
      <c r="BG139" s="32">
        <v>0.3412</v>
      </c>
      <c r="BH139" s="32">
        <v>-0.11219999999999999</v>
      </c>
      <c r="BI139" s="32">
        <v>0.89400000000000002</v>
      </c>
      <c r="BJ139" s="32">
        <v>1.2112000000000001</v>
      </c>
      <c r="BK139" s="32">
        <v>1.3986000000000001</v>
      </c>
      <c r="BL139" s="32"/>
      <c r="BM139" s="32"/>
      <c r="BN139" s="32"/>
      <c r="BO139" s="32"/>
      <c r="BP139" s="32"/>
      <c r="BQ139" s="32"/>
      <c r="BR139" s="32"/>
      <c r="BS139" s="32"/>
      <c r="BT139" s="32"/>
      <c r="BU139" s="32"/>
      <c r="BV139" s="32"/>
      <c r="BW139" s="32"/>
      <c r="BX139" s="32"/>
      <c r="BY139" s="32"/>
      <c r="BZ139" s="32"/>
      <c r="CA139" s="32"/>
      <c r="CB139" s="32"/>
      <c r="CC139" s="32"/>
      <c r="CD139" s="32"/>
      <c r="CE139" s="32"/>
      <c r="CF139" s="32"/>
    </row>
    <row r="140" spans="2:84">
      <c r="B140" s="28">
        <f t="shared" si="7"/>
        <v>362</v>
      </c>
      <c r="C140" s="34">
        <v>42496</v>
      </c>
      <c r="D140" s="32">
        <v>0.1578</v>
      </c>
      <c r="E140" s="32">
        <v>0.66710000000000003</v>
      </c>
      <c r="F140" s="32">
        <v>0.61419999999999997</v>
      </c>
      <c r="G140" s="32">
        <v>1.5779000000000001</v>
      </c>
      <c r="H140" s="32">
        <v>1.1950000000000001</v>
      </c>
      <c r="I140" s="32">
        <v>0.85840000000000005</v>
      </c>
      <c r="J140" s="32">
        <v>1.2989999999999999</v>
      </c>
      <c r="K140" s="32">
        <v>0.78949999999999998</v>
      </c>
      <c r="L140" s="32">
        <v>0.96209999999999996</v>
      </c>
      <c r="M140" s="32">
        <v>1.1273</v>
      </c>
      <c r="N140" s="32">
        <v>1.1172</v>
      </c>
      <c r="O140" s="32">
        <v>1.2438</v>
      </c>
      <c r="P140" s="32">
        <v>1.7876000000000001</v>
      </c>
      <c r="Q140" s="32">
        <v>1.3602000000000001</v>
      </c>
      <c r="R140" s="32">
        <v>0.35620000000000002</v>
      </c>
      <c r="S140" s="32">
        <v>0.68359999999999999</v>
      </c>
      <c r="T140" s="32">
        <v>0.46100000000000002</v>
      </c>
      <c r="U140" s="32">
        <v>0.52759999999999996</v>
      </c>
      <c r="V140" s="32">
        <v>0.87929999999999997</v>
      </c>
      <c r="W140" s="32">
        <v>1.1035999999999999</v>
      </c>
      <c r="X140" s="32">
        <v>1.6762999999999999</v>
      </c>
      <c r="Y140" s="32">
        <v>1.1171</v>
      </c>
      <c r="Z140" s="32">
        <v>3.4099999999999998E-2</v>
      </c>
      <c r="AA140" s="32">
        <v>0.74960000000000004</v>
      </c>
      <c r="AB140" s="32">
        <v>0.4491</v>
      </c>
      <c r="AC140" s="32">
        <v>1.1446000000000001</v>
      </c>
      <c r="AD140" s="32">
        <v>2.3881000000000001</v>
      </c>
      <c r="AE140" s="32">
        <v>1.2527999999999999</v>
      </c>
      <c r="AF140" s="32">
        <v>2.0333999999999999</v>
      </c>
      <c r="AG140" s="32">
        <v>0.93230000000000002</v>
      </c>
      <c r="AH140" s="32">
        <v>1.4901</v>
      </c>
      <c r="AI140" s="32">
        <v>1.3559000000000001</v>
      </c>
      <c r="AJ140" s="32">
        <v>0.84350000000000003</v>
      </c>
      <c r="AK140" s="32">
        <v>1.0441</v>
      </c>
      <c r="AL140" s="32">
        <v>1.0336000000000001</v>
      </c>
      <c r="AM140" s="32">
        <v>1.0216000000000001</v>
      </c>
      <c r="AN140" s="32">
        <v>1.3088</v>
      </c>
      <c r="AO140" s="32">
        <v>0.96970000000000001</v>
      </c>
      <c r="AP140" s="32">
        <v>0.49349999999999999</v>
      </c>
      <c r="AQ140" s="32">
        <v>1.1113</v>
      </c>
      <c r="AR140" s="32">
        <v>0.55379999999999996</v>
      </c>
      <c r="AS140" s="32">
        <v>1.2815000000000001</v>
      </c>
      <c r="AT140" s="32">
        <v>1.2157</v>
      </c>
      <c r="AU140" s="32">
        <v>1.4882</v>
      </c>
      <c r="AV140" s="32">
        <v>1.4446000000000001</v>
      </c>
      <c r="AW140" s="32">
        <v>1.1236999999999999</v>
      </c>
      <c r="AX140" s="32">
        <v>0.59160000000000001</v>
      </c>
      <c r="AY140" s="32">
        <v>0.8125</v>
      </c>
      <c r="AZ140" s="32">
        <v>0.48730000000000001</v>
      </c>
      <c r="BA140" s="32">
        <v>0.41070000000000001</v>
      </c>
      <c r="BB140" s="32">
        <v>0.86240000000000006</v>
      </c>
      <c r="BC140" s="32">
        <v>1.4648000000000001</v>
      </c>
      <c r="BD140" s="32">
        <v>1.1253</v>
      </c>
      <c r="BE140" s="32">
        <v>1.0407999999999999</v>
      </c>
      <c r="BF140" s="32">
        <v>0.35749999999999998</v>
      </c>
      <c r="BG140" s="32">
        <v>0.34749999999999998</v>
      </c>
      <c r="BH140" s="32">
        <v>-0.1482</v>
      </c>
      <c r="BI140" s="32">
        <v>0.8931</v>
      </c>
      <c r="BJ140" s="32">
        <v>1.3164</v>
      </c>
      <c r="BK140" s="32">
        <v>1.3905000000000001</v>
      </c>
      <c r="BL140" s="32"/>
      <c r="BM140" s="32"/>
      <c r="BN140" s="32"/>
      <c r="BO140" s="32"/>
      <c r="BP140" s="32"/>
      <c r="BQ140" s="32"/>
      <c r="BR140" s="32"/>
      <c r="BS140" s="32"/>
      <c r="BT140" s="32"/>
      <c r="BU140" s="32"/>
      <c r="BV140" s="32"/>
      <c r="BW140" s="32"/>
      <c r="BX140" s="32"/>
      <c r="BY140" s="32"/>
      <c r="BZ140" s="32"/>
      <c r="CA140" s="32"/>
      <c r="CB140" s="32"/>
      <c r="CC140" s="32"/>
      <c r="CD140" s="32"/>
      <c r="CE140" s="32"/>
      <c r="CF140" s="32"/>
    </row>
    <row r="141" spans="2:84">
      <c r="B141" s="28">
        <f t="shared" si="7"/>
        <v>361</v>
      </c>
      <c r="C141" s="34">
        <v>42495</v>
      </c>
      <c r="D141" s="32">
        <v>0.30680000000000002</v>
      </c>
      <c r="E141" s="32">
        <v>0.66739999999999999</v>
      </c>
      <c r="F141" s="32">
        <v>0.74390000000000001</v>
      </c>
      <c r="G141" s="32">
        <v>1.579</v>
      </c>
      <c r="H141" s="32">
        <v>1.0526</v>
      </c>
      <c r="I141" s="32">
        <v>0.86199999999999999</v>
      </c>
      <c r="J141" s="32">
        <v>1.1177999999999999</v>
      </c>
      <c r="K141" s="32">
        <v>0.78810000000000002</v>
      </c>
      <c r="L141" s="32">
        <v>0.90369999999999995</v>
      </c>
      <c r="M141" s="32">
        <v>1.1274</v>
      </c>
      <c r="N141" s="32">
        <v>1.1266</v>
      </c>
      <c r="O141" s="32">
        <v>1.242</v>
      </c>
      <c r="P141" s="32">
        <v>1.8307</v>
      </c>
      <c r="Q141" s="32">
        <v>1.3599000000000001</v>
      </c>
      <c r="R141" s="32">
        <v>0.29649999999999999</v>
      </c>
      <c r="S141" s="32">
        <v>0.68269999999999997</v>
      </c>
      <c r="T141" s="32">
        <v>0.4753</v>
      </c>
      <c r="U141" s="32">
        <v>0.52810000000000001</v>
      </c>
      <c r="V141" s="32">
        <v>0.85950000000000004</v>
      </c>
      <c r="W141" s="32">
        <v>1.1028</v>
      </c>
      <c r="X141" s="32">
        <v>1.4185000000000001</v>
      </c>
      <c r="Y141" s="32">
        <v>1.1082000000000001</v>
      </c>
      <c r="Z141" s="32">
        <v>-1.4E-3</v>
      </c>
      <c r="AA141" s="32">
        <v>0.74970000000000003</v>
      </c>
      <c r="AB141" s="32">
        <v>0.21310000000000001</v>
      </c>
      <c r="AC141" s="32">
        <v>1.1391</v>
      </c>
      <c r="AD141" s="32">
        <v>1.7978000000000001</v>
      </c>
      <c r="AE141" s="32">
        <v>1.2330000000000001</v>
      </c>
      <c r="AF141" s="32">
        <v>1.7311000000000001</v>
      </c>
      <c r="AG141" s="32">
        <v>0.92069999999999996</v>
      </c>
      <c r="AH141" s="32">
        <v>1.331</v>
      </c>
      <c r="AI141" s="32">
        <v>1.3516999999999999</v>
      </c>
      <c r="AJ141" s="32">
        <v>0.58409999999999995</v>
      </c>
      <c r="AK141" s="32">
        <v>1.0448999999999999</v>
      </c>
      <c r="AL141" s="32">
        <v>0.92430000000000001</v>
      </c>
      <c r="AM141" s="32">
        <v>1.0214000000000001</v>
      </c>
      <c r="AN141" s="32">
        <v>1.2104999999999999</v>
      </c>
      <c r="AO141" s="32">
        <v>0.97019999999999995</v>
      </c>
      <c r="AP141" s="32">
        <v>0.5091</v>
      </c>
      <c r="AQ141" s="32">
        <v>1.1104000000000001</v>
      </c>
      <c r="AR141" s="32">
        <v>0.68810000000000004</v>
      </c>
      <c r="AS141" s="32">
        <v>1.2831999999999999</v>
      </c>
      <c r="AT141" s="32">
        <v>0.72</v>
      </c>
      <c r="AU141" s="32">
        <v>1.4926999999999999</v>
      </c>
      <c r="AV141" s="32">
        <v>1.5456000000000001</v>
      </c>
      <c r="AW141" s="32">
        <v>1.1241000000000001</v>
      </c>
      <c r="AX141" s="32">
        <v>0.45540000000000003</v>
      </c>
      <c r="AY141" s="32">
        <v>0.81089999999999995</v>
      </c>
      <c r="AZ141" s="32">
        <v>0.54979999999999996</v>
      </c>
      <c r="BA141" s="32">
        <v>0.41110000000000002</v>
      </c>
      <c r="BB141" s="32">
        <v>0.64119999999999999</v>
      </c>
      <c r="BC141" s="32">
        <v>1.4581999999999999</v>
      </c>
      <c r="BD141" s="32">
        <v>1.1359999999999999</v>
      </c>
      <c r="BE141" s="32">
        <v>1.0394000000000001</v>
      </c>
      <c r="BF141" s="32">
        <v>0.31059999999999999</v>
      </c>
      <c r="BG141" s="32">
        <v>0.34599999999999997</v>
      </c>
      <c r="BH141" s="32">
        <v>-0.3397</v>
      </c>
      <c r="BI141" s="32">
        <v>0.89670000000000005</v>
      </c>
      <c r="BJ141" s="32">
        <v>0.91259999999999997</v>
      </c>
      <c r="BK141" s="32">
        <v>1.3884000000000001</v>
      </c>
      <c r="BL141" s="32"/>
      <c r="BM141" s="32"/>
      <c r="BN141" s="32"/>
      <c r="BO141" s="32"/>
      <c r="BP141" s="32"/>
      <c r="BQ141" s="32"/>
      <c r="BR141" s="32"/>
      <c r="BS141" s="32"/>
      <c r="BT141" s="32"/>
      <c r="BU141" s="32"/>
      <c r="BV141" s="32"/>
      <c r="BW141" s="32"/>
      <c r="BX141" s="32"/>
      <c r="BY141" s="32"/>
      <c r="BZ141" s="32"/>
      <c r="CA141" s="32"/>
      <c r="CB141" s="32"/>
      <c r="CC141" s="32"/>
      <c r="CD141" s="32"/>
      <c r="CE141" s="32"/>
      <c r="CF141" s="32"/>
    </row>
    <row r="142" spans="2:84">
      <c r="B142" s="28">
        <f t="shared" si="7"/>
        <v>360</v>
      </c>
      <c r="C142" s="34">
        <v>42494</v>
      </c>
      <c r="D142" s="32">
        <v>0.29499999999999998</v>
      </c>
      <c r="E142" s="32">
        <v>0.66720000000000002</v>
      </c>
      <c r="F142" s="32">
        <v>0.73750000000000004</v>
      </c>
      <c r="G142" s="32">
        <v>1.5812999999999999</v>
      </c>
      <c r="H142" s="32">
        <v>1.0329999999999999</v>
      </c>
      <c r="I142" s="32">
        <v>0.86370000000000002</v>
      </c>
      <c r="J142" s="32">
        <v>1.1216999999999999</v>
      </c>
      <c r="K142" s="32">
        <v>0.78810000000000002</v>
      </c>
      <c r="L142" s="32">
        <v>0.91310000000000002</v>
      </c>
      <c r="M142" s="32">
        <v>1.1274</v>
      </c>
      <c r="N142" s="32">
        <v>1.1311</v>
      </c>
      <c r="O142" s="32">
        <v>1.2403</v>
      </c>
      <c r="P142" s="32">
        <v>1.8321000000000001</v>
      </c>
      <c r="Q142" s="32">
        <v>1.3594999999999999</v>
      </c>
      <c r="R142" s="32">
        <v>0.29720000000000002</v>
      </c>
      <c r="S142" s="32">
        <v>0.68259999999999998</v>
      </c>
      <c r="T142" s="32">
        <v>0.48049999999999998</v>
      </c>
      <c r="U142" s="32">
        <v>0.52800000000000002</v>
      </c>
      <c r="V142" s="32">
        <v>0.84409999999999996</v>
      </c>
      <c r="W142" s="32">
        <v>1.1037999999999999</v>
      </c>
      <c r="X142" s="32">
        <v>1.0367999999999999</v>
      </c>
      <c r="Y142" s="32">
        <v>1.1013999999999999</v>
      </c>
      <c r="Z142" s="32">
        <v>-7.7000000000000002E-3</v>
      </c>
      <c r="AA142" s="32">
        <v>0.75039999999999996</v>
      </c>
      <c r="AB142" s="32">
        <v>-4.8099999999999997E-2</v>
      </c>
      <c r="AC142" s="32">
        <v>1.1338999999999999</v>
      </c>
      <c r="AD142" s="32">
        <v>2.2986</v>
      </c>
      <c r="AE142" s="32">
        <v>1.2421</v>
      </c>
      <c r="AF142" s="32">
        <v>1.6707000000000001</v>
      </c>
      <c r="AG142" s="32">
        <v>0.91890000000000005</v>
      </c>
      <c r="AH142" s="32">
        <v>1.1480999999999999</v>
      </c>
      <c r="AI142" s="32">
        <v>1.3499000000000001</v>
      </c>
      <c r="AJ142" s="32">
        <v>0.58009999999999995</v>
      </c>
      <c r="AK142" s="32">
        <v>1.0458000000000001</v>
      </c>
      <c r="AL142" s="32">
        <v>0.91739999999999999</v>
      </c>
      <c r="AM142" s="32">
        <v>1.0170999999999999</v>
      </c>
      <c r="AN142" s="32">
        <v>1.2125999999999999</v>
      </c>
      <c r="AO142" s="32">
        <v>0.96950000000000003</v>
      </c>
      <c r="AP142" s="32">
        <v>0.5091</v>
      </c>
      <c r="AQ142" s="32">
        <v>1.1111</v>
      </c>
      <c r="AR142" s="32">
        <v>0.67610000000000003</v>
      </c>
      <c r="AS142" s="32">
        <v>1.2856000000000001</v>
      </c>
      <c r="AT142" s="32">
        <v>0.74350000000000005</v>
      </c>
      <c r="AU142" s="32">
        <v>1.4890000000000001</v>
      </c>
      <c r="AV142" s="32">
        <v>1.5425</v>
      </c>
      <c r="AW142" s="32">
        <v>1.1245000000000001</v>
      </c>
      <c r="AX142" s="32">
        <v>0.45529999999999998</v>
      </c>
      <c r="AY142" s="32">
        <v>0.81200000000000006</v>
      </c>
      <c r="AZ142" s="32">
        <v>0.56830000000000003</v>
      </c>
      <c r="BA142" s="32">
        <v>0.41189999999999999</v>
      </c>
      <c r="BB142" s="32">
        <v>0.63729999999999998</v>
      </c>
      <c r="BC142" s="32">
        <v>1.4593</v>
      </c>
      <c r="BD142" s="32">
        <v>1.1361000000000001</v>
      </c>
      <c r="BE142" s="32">
        <v>1.0391999999999999</v>
      </c>
      <c r="BF142" s="32">
        <v>0.31309999999999999</v>
      </c>
      <c r="BG142" s="32">
        <v>0.34429999999999999</v>
      </c>
      <c r="BH142" s="32">
        <v>-0.3498</v>
      </c>
      <c r="BI142" s="32">
        <v>0.89849999999999997</v>
      </c>
      <c r="BJ142" s="32">
        <v>0.88990000000000002</v>
      </c>
      <c r="BK142" s="32">
        <v>1.3877999999999999</v>
      </c>
      <c r="BL142" s="32"/>
      <c r="BM142" s="32"/>
      <c r="BN142" s="32"/>
      <c r="BO142" s="32"/>
      <c r="BP142" s="32"/>
      <c r="BQ142" s="32"/>
      <c r="BR142" s="32"/>
      <c r="BS142" s="32"/>
      <c r="BT142" s="32"/>
      <c r="BU142" s="32"/>
      <c r="BV142" s="32"/>
      <c r="BW142" s="32"/>
      <c r="BX142" s="32"/>
      <c r="BY142" s="32"/>
      <c r="BZ142" s="32"/>
      <c r="CA142" s="32"/>
      <c r="CB142" s="32"/>
      <c r="CC142" s="32"/>
      <c r="CD142" s="32"/>
      <c r="CE142" s="32"/>
      <c r="CF142" s="32"/>
    </row>
    <row r="143" spans="2:84">
      <c r="B143" s="28">
        <f t="shared" si="7"/>
        <v>359</v>
      </c>
      <c r="C143" s="34">
        <v>42493</v>
      </c>
      <c r="D143" s="32">
        <v>0.2949</v>
      </c>
      <c r="E143" s="32">
        <v>0.66139999999999999</v>
      </c>
      <c r="F143" s="32">
        <v>0.64219999999999999</v>
      </c>
      <c r="G143" s="32">
        <v>1.5750999999999999</v>
      </c>
      <c r="H143" s="32">
        <v>1.1285000000000001</v>
      </c>
      <c r="I143" s="32">
        <v>0.86050000000000004</v>
      </c>
      <c r="J143" s="32">
        <v>1.1211</v>
      </c>
      <c r="K143" s="32">
        <v>0.78569999999999995</v>
      </c>
      <c r="L143" s="32">
        <v>0.8296</v>
      </c>
      <c r="M143" s="32">
        <v>1.1232</v>
      </c>
      <c r="N143" s="32">
        <v>1.1396999999999999</v>
      </c>
      <c r="O143" s="32">
        <v>1.2373000000000001</v>
      </c>
      <c r="P143" s="32">
        <v>1.73</v>
      </c>
      <c r="Q143" s="32">
        <v>1.3524</v>
      </c>
      <c r="R143" s="32">
        <v>0.21890000000000001</v>
      </c>
      <c r="S143" s="32">
        <v>0.67869999999999997</v>
      </c>
      <c r="T143" s="32">
        <v>0.66290000000000004</v>
      </c>
      <c r="U143" s="32">
        <v>0.53549999999999998</v>
      </c>
      <c r="V143" s="32">
        <v>0.82550000000000001</v>
      </c>
      <c r="W143" s="32">
        <v>1.1025</v>
      </c>
      <c r="X143" s="32">
        <v>0.81489999999999996</v>
      </c>
      <c r="Y143" s="32">
        <v>1.0901000000000001</v>
      </c>
      <c r="Z143" s="32">
        <v>-0.16159999999999999</v>
      </c>
      <c r="AA143" s="32">
        <v>0.74550000000000005</v>
      </c>
      <c r="AB143" s="32">
        <v>-0.35270000000000001</v>
      </c>
      <c r="AC143" s="32">
        <v>1.1265000000000001</v>
      </c>
      <c r="AD143" s="32">
        <v>2.2241</v>
      </c>
      <c r="AE143" s="32">
        <v>1.2378</v>
      </c>
      <c r="AF143" s="32">
        <v>1.6400999999999999</v>
      </c>
      <c r="AG143" s="32">
        <v>0.91700000000000004</v>
      </c>
      <c r="AH143" s="32">
        <v>0.85660000000000003</v>
      </c>
      <c r="AI143" s="32">
        <v>1.3385</v>
      </c>
      <c r="AJ143" s="32">
        <v>0.22919999999999999</v>
      </c>
      <c r="AK143" s="32">
        <v>1.0287999999999999</v>
      </c>
      <c r="AL143" s="32">
        <v>0.93810000000000004</v>
      </c>
      <c r="AM143" s="32">
        <v>1.0137</v>
      </c>
      <c r="AN143" s="32">
        <v>1.1346000000000001</v>
      </c>
      <c r="AO143" s="32">
        <v>0.96750000000000003</v>
      </c>
      <c r="AP143" s="32">
        <v>0.62660000000000005</v>
      </c>
      <c r="AQ143" s="32">
        <v>1.1221000000000001</v>
      </c>
      <c r="AR143" s="32">
        <v>0.81899999999999995</v>
      </c>
      <c r="AS143" s="32">
        <v>1.2887999999999999</v>
      </c>
      <c r="AT143" s="32">
        <v>0.64059999999999995</v>
      </c>
      <c r="AU143" s="32">
        <v>1.4818</v>
      </c>
      <c r="AV143" s="32">
        <v>1.7033</v>
      </c>
      <c r="AW143" s="32">
        <v>1.1293</v>
      </c>
      <c r="AX143" s="32">
        <v>0.39810000000000001</v>
      </c>
      <c r="AY143" s="32">
        <v>0.81189999999999996</v>
      </c>
      <c r="AZ143" s="32">
        <v>0.51959999999999995</v>
      </c>
      <c r="BA143" s="32">
        <v>0.40910000000000002</v>
      </c>
      <c r="BB143" s="32">
        <v>0.78439999999999999</v>
      </c>
      <c r="BC143" s="32">
        <v>1.4686999999999999</v>
      </c>
      <c r="BD143" s="32">
        <v>1.3103</v>
      </c>
      <c r="BE143" s="32">
        <v>1.0470999999999999</v>
      </c>
      <c r="BF143" s="32">
        <v>0.29770000000000002</v>
      </c>
      <c r="BG143" s="32">
        <v>0.34549999999999997</v>
      </c>
      <c r="BH143" s="32">
        <v>-0.1046</v>
      </c>
      <c r="BI143" s="32">
        <v>0.91910000000000003</v>
      </c>
      <c r="BJ143" s="32">
        <v>0.66900000000000004</v>
      </c>
      <c r="BK143" s="32">
        <v>1.3856999999999999</v>
      </c>
      <c r="BL143" s="32"/>
      <c r="BM143" s="32"/>
      <c r="BN143" s="32"/>
      <c r="BO143" s="32"/>
      <c r="BP143" s="32"/>
      <c r="BQ143" s="32"/>
      <c r="BR143" s="32"/>
      <c r="BS143" s="32"/>
      <c r="BT143" s="32"/>
      <c r="BU143" s="32"/>
      <c r="BV143" s="32"/>
      <c r="BW143" s="32"/>
      <c r="BX143" s="32"/>
      <c r="BY143" s="32"/>
      <c r="BZ143" s="32"/>
      <c r="CA143" s="32"/>
      <c r="CB143" s="32"/>
      <c r="CC143" s="32"/>
      <c r="CD143" s="32"/>
      <c r="CE143" s="32"/>
      <c r="CF143" s="32"/>
    </row>
    <row r="144" spans="2:84">
      <c r="B144" s="28">
        <f t="shared" si="7"/>
        <v>358</v>
      </c>
      <c r="C144" s="34">
        <v>42489</v>
      </c>
      <c r="D144" s="32">
        <v>0.19620000000000001</v>
      </c>
      <c r="E144" s="32">
        <v>0.65900000000000003</v>
      </c>
      <c r="F144" s="32">
        <v>0.69010000000000005</v>
      </c>
      <c r="G144" s="32">
        <v>1.5780000000000001</v>
      </c>
      <c r="H144" s="32">
        <v>0.85199999999999998</v>
      </c>
      <c r="I144" s="32">
        <v>0.8508</v>
      </c>
      <c r="J144" s="32">
        <v>0.81520000000000004</v>
      </c>
      <c r="K144" s="32">
        <v>0.78239999999999998</v>
      </c>
      <c r="L144" s="32">
        <v>1.4802999999999999</v>
      </c>
      <c r="M144" s="32">
        <v>1.1207</v>
      </c>
      <c r="N144" s="32">
        <v>1.1208</v>
      </c>
      <c r="O144" s="32">
        <v>1.2316</v>
      </c>
      <c r="P144" s="32">
        <v>1.448</v>
      </c>
      <c r="Q144" s="32">
        <v>1.3421000000000001</v>
      </c>
      <c r="R144" s="32">
        <v>0.1099</v>
      </c>
      <c r="S144" s="32">
        <v>0.67679999999999996</v>
      </c>
      <c r="T144" s="32">
        <v>0.54849999999999999</v>
      </c>
      <c r="U144" s="32">
        <v>0.53549999999999998</v>
      </c>
      <c r="V144" s="32">
        <v>0.86280000000000001</v>
      </c>
      <c r="W144" s="32">
        <v>1.091</v>
      </c>
      <c r="X144" s="32">
        <v>0.64929999999999999</v>
      </c>
      <c r="Y144" s="32">
        <v>1.0855999999999999</v>
      </c>
      <c r="Z144" s="32">
        <v>-1.6799999999999999E-2</v>
      </c>
      <c r="AA144" s="32">
        <v>0.74629999999999996</v>
      </c>
      <c r="AB144" s="32">
        <v>5.2400000000000002E-2</v>
      </c>
      <c r="AC144" s="32">
        <v>1.1246</v>
      </c>
      <c r="AD144" s="32">
        <v>1.5531999999999999</v>
      </c>
      <c r="AE144" s="32">
        <v>1.2401</v>
      </c>
      <c r="AF144" s="32">
        <v>1.4358</v>
      </c>
      <c r="AG144" s="32">
        <v>0.91579999999999995</v>
      </c>
      <c r="AH144" s="32">
        <v>0.84530000000000005</v>
      </c>
      <c r="AI144" s="32">
        <v>1.3364</v>
      </c>
      <c r="AJ144" s="32">
        <v>0.58299999999999996</v>
      </c>
      <c r="AK144" s="32">
        <v>1.0357000000000001</v>
      </c>
      <c r="AL144" s="32">
        <v>0.87309999999999999</v>
      </c>
      <c r="AM144" s="32">
        <v>1.0044999999999999</v>
      </c>
      <c r="AN144" s="32">
        <v>1.3147</v>
      </c>
      <c r="AO144" s="32">
        <v>0.97519999999999996</v>
      </c>
      <c r="AP144" s="32">
        <v>0.83209999999999995</v>
      </c>
      <c r="AQ144" s="32">
        <v>1.1240000000000001</v>
      </c>
      <c r="AR144" s="32">
        <v>0.88039999999999996</v>
      </c>
      <c r="AS144" s="32">
        <v>1.2837000000000001</v>
      </c>
      <c r="AT144" s="32">
        <v>1.2275</v>
      </c>
      <c r="AU144" s="32">
        <v>1.4725999999999999</v>
      </c>
      <c r="AV144" s="32">
        <v>1.6468</v>
      </c>
      <c r="AW144" s="32">
        <v>1.1277999999999999</v>
      </c>
      <c r="AX144" s="32">
        <v>0.25019999999999998</v>
      </c>
      <c r="AY144" s="32">
        <v>0.80359999999999998</v>
      </c>
      <c r="AZ144" s="32">
        <v>0.61150000000000004</v>
      </c>
      <c r="BA144" s="32">
        <v>0.40710000000000002</v>
      </c>
      <c r="BB144" s="32">
        <v>0.74970000000000003</v>
      </c>
      <c r="BC144" s="32">
        <v>1.4699</v>
      </c>
      <c r="BD144" s="32">
        <v>1.1607000000000001</v>
      </c>
      <c r="BE144" s="32">
        <v>1.0436000000000001</v>
      </c>
      <c r="BF144" s="32">
        <v>0.29360000000000003</v>
      </c>
      <c r="BG144" s="32">
        <v>0.3453</v>
      </c>
      <c r="BH144" s="32">
        <v>0.24929999999999999</v>
      </c>
      <c r="BI144" s="32">
        <v>0.92679999999999996</v>
      </c>
      <c r="BJ144" s="32">
        <v>0.72699999999999998</v>
      </c>
      <c r="BK144" s="32">
        <v>1.3753</v>
      </c>
      <c r="BL144" s="32"/>
      <c r="BM144" s="32"/>
      <c r="BN144" s="32"/>
      <c r="BO144" s="32"/>
      <c r="BP144" s="32"/>
      <c r="BQ144" s="32"/>
      <c r="BR144" s="32"/>
      <c r="BS144" s="32"/>
      <c r="BT144" s="32"/>
      <c r="BU144" s="32"/>
      <c r="BV144" s="32"/>
      <c r="BW144" s="32"/>
      <c r="BX144" s="32"/>
      <c r="BY144" s="32"/>
      <c r="BZ144" s="32"/>
      <c r="CA144" s="32"/>
      <c r="CB144" s="32"/>
      <c r="CC144" s="32"/>
      <c r="CD144" s="32"/>
      <c r="CE144" s="32"/>
      <c r="CF144" s="32"/>
    </row>
    <row r="145" spans="2:84">
      <c r="B145" s="28">
        <f t="shared" si="7"/>
        <v>357</v>
      </c>
      <c r="C145" s="34">
        <v>42488</v>
      </c>
      <c r="D145" s="32">
        <v>6.7199999999999996E-2</v>
      </c>
      <c r="E145" s="32">
        <v>0.64419999999999999</v>
      </c>
      <c r="F145" s="32">
        <v>0.84230000000000005</v>
      </c>
      <c r="G145" s="32">
        <v>1.5812999999999999</v>
      </c>
      <c r="H145" s="32">
        <v>0.98150000000000004</v>
      </c>
      <c r="I145" s="32">
        <v>0.84630000000000005</v>
      </c>
      <c r="J145" s="32">
        <v>0.66759999999999997</v>
      </c>
      <c r="K145" s="32">
        <v>0.77410000000000001</v>
      </c>
      <c r="L145" s="32">
        <v>1.5563</v>
      </c>
      <c r="M145" s="32">
        <v>1.1249</v>
      </c>
      <c r="N145" s="32">
        <v>1.2803</v>
      </c>
      <c r="O145" s="32">
        <v>1.2439</v>
      </c>
      <c r="P145" s="32">
        <v>1.4655</v>
      </c>
      <c r="Q145" s="32">
        <v>1.3511</v>
      </c>
      <c r="R145" s="32">
        <v>0.1658</v>
      </c>
      <c r="S145" s="32">
        <v>0.68140000000000001</v>
      </c>
      <c r="T145" s="32">
        <v>0.49230000000000002</v>
      </c>
      <c r="U145" s="32">
        <v>0.52890000000000004</v>
      </c>
      <c r="V145" s="32">
        <v>1.1163000000000001</v>
      </c>
      <c r="W145" s="32">
        <v>1.0929</v>
      </c>
      <c r="X145" s="32">
        <v>0.80149999999999999</v>
      </c>
      <c r="Y145" s="32">
        <v>1.0883</v>
      </c>
      <c r="Z145" s="32">
        <v>-8.5000000000000006E-2</v>
      </c>
      <c r="AA145" s="32">
        <v>0.7419</v>
      </c>
      <c r="AB145" s="32">
        <v>0.37590000000000001</v>
      </c>
      <c r="AC145" s="32">
        <v>1.125</v>
      </c>
      <c r="AD145" s="32">
        <v>1.7857000000000001</v>
      </c>
      <c r="AE145" s="32">
        <v>1.2335</v>
      </c>
      <c r="AF145" s="32">
        <v>0.74429999999999996</v>
      </c>
      <c r="AG145" s="32">
        <v>0.90380000000000005</v>
      </c>
      <c r="AH145" s="32">
        <v>0.75229999999999997</v>
      </c>
      <c r="AI145" s="32">
        <v>1.3270999999999999</v>
      </c>
      <c r="AJ145" s="32">
        <v>0.75770000000000004</v>
      </c>
      <c r="AK145" s="32">
        <v>1.0437000000000001</v>
      </c>
      <c r="AL145" s="32">
        <v>0.89429999999999998</v>
      </c>
      <c r="AM145" s="32">
        <v>0.97450000000000003</v>
      </c>
      <c r="AN145" s="32">
        <v>1.1716</v>
      </c>
      <c r="AO145" s="32">
        <v>0.9627</v>
      </c>
      <c r="AP145" s="32">
        <v>0.9395</v>
      </c>
      <c r="AQ145" s="32">
        <v>1.1233</v>
      </c>
      <c r="AR145" s="32">
        <v>0.90149999999999997</v>
      </c>
      <c r="AS145" s="32">
        <v>1.2905</v>
      </c>
      <c r="AT145" s="32">
        <v>1.1606000000000001</v>
      </c>
      <c r="AU145" s="32">
        <v>1.4906999999999999</v>
      </c>
      <c r="AV145" s="32">
        <v>1.5631999999999999</v>
      </c>
      <c r="AW145" s="32">
        <v>1.1279999999999999</v>
      </c>
      <c r="AX145" s="32">
        <v>0.21190000000000001</v>
      </c>
      <c r="AY145" s="32">
        <v>0.81579999999999997</v>
      </c>
      <c r="AZ145" s="32">
        <v>0.27489999999999998</v>
      </c>
      <c r="BA145" s="32">
        <v>0.40360000000000001</v>
      </c>
      <c r="BB145" s="32">
        <v>0.83709999999999996</v>
      </c>
      <c r="BC145" s="32">
        <v>1.4666999999999999</v>
      </c>
      <c r="BD145" s="32">
        <v>1.1176999999999999</v>
      </c>
      <c r="BE145" s="32">
        <v>1.0425</v>
      </c>
      <c r="BF145" s="32">
        <v>0.28870000000000001</v>
      </c>
      <c r="BG145" s="32">
        <v>0.34539999999999998</v>
      </c>
      <c r="BH145" s="32">
        <v>0.2419</v>
      </c>
      <c r="BI145" s="32">
        <v>0.92820000000000003</v>
      </c>
      <c r="BJ145" s="32">
        <v>0.53069999999999995</v>
      </c>
      <c r="BK145" s="32">
        <v>1.3671</v>
      </c>
      <c r="BL145" s="32"/>
      <c r="BM145" s="32"/>
      <c r="BN145" s="32"/>
      <c r="BO145" s="32"/>
      <c r="BP145" s="32"/>
      <c r="BQ145" s="32"/>
      <c r="BR145" s="32"/>
      <c r="BS145" s="32"/>
      <c r="BT145" s="32"/>
      <c r="BU145" s="32"/>
      <c r="BV145" s="32"/>
      <c r="BW145" s="32"/>
      <c r="BX145" s="32"/>
      <c r="BY145" s="32"/>
      <c r="BZ145" s="32"/>
      <c r="CA145" s="32"/>
      <c r="CB145" s="32"/>
      <c r="CC145" s="32"/>
      <c r="CD145" s="32"/>
      <c r="CE145" s="32"/>
      <c r="CF145" s="32"/>
    </row>
    <row r="146" spans="2:84">
      <c r="B146" s="28">
        <f t="shared" si="7"/>
        <v>356</v>
      </c>
      <c r="C146" s="34">
        <v>42487</v>
      </c>
      <c r="D146" s="32">
        <v>5.28E-2</v>
      </c>
      <c r="E146" s="32">
        <v>0.64529999999999998</v>
      </c>
      <c r="F146" s="32">
        <v>0.80800000000000005</v>
      </c>
      <c r="G146" s="32">
        <v>1.583</v>
      </c>
      <c r="H146" s="32">
        <v>0.98970000000000002</v>
      </c>
      <c r="I146" s="32">
        <v>0.84230000000000005</v>
      </c>
      <c r="J146" s="32">
        <v>0.56989999999999996</v>
      </c>
      <c r="K146" s="32">
        <v>0.7722</v>
      </c>
      <c r="L146" s="32">
        <v>1.9613</v>
      </c>
      <c r="M146" s="32">
        <v>1.1418999999999999</v>
      </c>
      <c r="N146" s="32">
        <v>1.4</v>
      </c>
      <c r="O146" s="32">
        <v>1.2465999999999999</v>
      </c>
      <c r="P146" s="32">
        <v>1.5389999999999999</v>
      </c>
      <c r="Q146" s="32">
        <v>1.3552999999999999</v>
      </c>
      <c r="R146" s="32">
        <v>0.22320000000000001</v>
      </c>
      <c r="S146" s="32">
        <v>0.68400000000000005</v>
      </c>
      <c r="T146" s="32">
        <v>0.46529999999999999</v>
      </c>
      <c r="U146" s="32">
        <v>0.52649999999999997</v>
      </c>
      <c r="V146" s="32">
        <v>1.1739999999999999</v>
      </c>
      <c r="W146" s="32">
        <v>1.0944</v>
      </c>
      <c r="X146" s="32">
        <v>0.82840000000000003</v>
      </c>
      <c r="Y146" s="32">
        <v>1.0857000000000001</v>
      </c>
      <c r="Z146" s="32">
        <v>-7.3899999999999993E-2</v>
      </c>
      <c r="AA146" s="32">
        <v>0.74460000000000004</v>
      </c>
      <c r="AB146" s="32">
        <v>0.39360000000000001</v>
      </c>
      <c r="AC146" s="32">
        <v>1.1226</v>
      </c>
      <c r="AD146" s="32">
        <v>1.6719999999999999</v>
      </c>
      <c r="AE146" s="32">
        <v>1.2346999999999999</v>
      </c>
      <c r="AF146" s="32">
        <v>0.71350000000000002</v>
      </c>
      <c r="AG146" s="32">
        <v>0.90169999999999995</v>
      </c>
      <c r="AH146" s="32">
        <v>0.68569999999999998</v>
      </c>
      <c r="AI146" s="32">
        <v>1.3246</v>
      </c>
      <c r="AJ146" s="32">
        <v>0.81130000000000002</v>
      </c>
      <c r="AK146" s="32">
        <v>1.0479000000000001</v>
      </c>
      <c r="AL146" s="32">
        <v>0.90749999999999997</v>
      </c>
      <c r="AM146" s="32">
        <v>0.9698</v>
      </c>
      <c r="AN146" s="32">
        <v>1.0587</v>
      </c>
      <c r="AO146" s="32">
        <v>0.95679999999999998</v>
      </c>
      <c r="AP146" s="32">
        <v>1.0463</v>
      </c>
      <c r="AQ146" s="32">
        <v>1.1298999999999999</v>
      </c>
      <c r="AR146" s="32">
        <v>0.87570000000000003</v>
      </c>
      <c r="AS146" s="32">
        <v>1.2877000000000001</v>
      </c>
      <c r="AT146" s="32">
        <v>1.2594000000000001</v>
      </c>
      <c r="AU146" s="32">
        <v>1.4945999999999999</v>
      </c>
      <c r="AV146" s="32">
        <v>1.5071000000000001</v>
      </c>
      <c r="AW146" s="32">
        <v>1.1235999999999999</v>
      </c>
      <c r="AX146" s="32">
        <v>0.18609999999999999</v>
      </c>
      <c r="AY146" s="32">
        <v>0.81640000000000001</v>
      </c>
      <c r="AZ146" s="32">
        <v>0.3619</v>
      </c>
      <c r="BA146" s="32">
        <v>0.40350000000000003</v>
      </c>
      <c r="BB146" s="32">
        <v>0.69910000000000005</v>
      </c>
      <c r="BC146" s="32">
        <v>1.4616</v>
      </c>
      <c r="BD146" s="32">
        <v>1.1274</v>
      </c>
      <c r="BE146" s="32">
        <v>1.0426</v>
      </c>
      <c r="BF146" s="32">
        <v>0.32190000000000002</v>
      </c>
      <c r="BG146" s="32">
        <v>0.3473</v>
      </c>
      <c r="BH146" s="32">
        <v>0.27150000000000002</v>
      </c>
      <c r="BI146" s="32">
        <v>0.93259999999999998</v>
      </c>
      <c r="BJ146" s="32">
        <v>0.4723</v>
      </c>
      <c r="BK146" s="32">
        <v>1.3674999999999999</v>
      </c>
      <c r="BL146" s="32"/>
      <c r="BM146" s="32"/>
      <c r="BN146" s="32"/>
      <c r="BO146" s="32"/>
      <c r="BP146" s="32"/>
      <c r="BQ146" s="32"/>
      <c r="BR146" s="32"/>
      <c r="BS146" s="32"/>
      <c r="BT146" s="32"/>
      <c r="BU146" s="32"/>
      <c r="BV146" s="32"/>
      <c r="BW146" s="32"/>
      <c r="BX146" s="32"/>
      <c r="BY146" s="32"/>
      <c r="BZ146" s="32"/>
      <c r="CA146" s="32"/>
      <c r="CB146" s="32"/>
      <c r="CC146" s="32"/>
      <c r="CD146" s="32"/>
      <c r="CE146" s="32"/>
      <c r="CF146" s="32"/>
    </row>
    <row r="147" spans="2:84">
      <c r="B147" s="28">
        <f t="shared" si="7"/>
        <v>355</v>
      </c>
      <c r="C147" s="34">
        <v>42486</v>
      </c>
      <c r="D147" s="32">
        <v>4.6600000000000003E-2</v>
      </c>
      <c r="E147" s="32">
        <v>0.63629999999999998</v>
      </c>
      <c r="F147" s="32">
        <v>0.80030000000000001</v>
      </c>
      <c r="G147" s="32">
        <v>1.58</v>
      </c>
      <c r="H147" s="32">
        <v>1.0045999999999999</v>
      </c>
      <c r="I147" s="32">
        <v>0.84009999999999996</v>
      </c>
      <c r="J147" s="32">
        <v>0.56189999999999996</v>
      </c>
      <c r="K147" s="32">
        <v>0.76890000000000003</v>
      </c>
      <c r="L147" s="32">
        <v>1.9372</v>
      </c>
      <c r="M147" s="32">
        <v>1.1406000000000001</v>
      </c>
      <c r="N147" s="32">
        <v>1.4202999999999999</v>
      </c>
      <c r="O147" s="32">
        <v>1.2484</v>
      </c>
      <c r="P147" s="32">
        <v>1.5476000000000001</v>
      </c>
      <c r="Q147" s="32">
        <v>1.3540000000000001</v>
      </c>
      <c r="R147" s="32">
        <v>0.22600000000000001</v>
      </c>
      <c r="S147" s="32">
        <v>0.68420000000000003</v>
      </c>
      <c r="T147" s="32">
        <v>0.45629999999999998</v>
      </c>
      <c r="U147" s="32">
        <v>0.52569999999999995</v>
      </c>
      <c r="V147" s="32">
        <v>1.1685000000000001</v>
      </c>
      <c r="W147" s="32">
        <v>1.0972999999999999</v>
      </c>
      <c r="X147" s="32">
        <v>0.89059999999999995</v>
      </c>
      <c r="Y147" s="32">
        <v>1.0852999999999999</v>
      </c>
      <c r="Z147" s="32">
        <v>-8.8300000000000003E-2</v>
      </c>
      <c r="AA147" s="32">
        <v>0.74370000000000003</v>
      </c>
      <c r="AB147" s="32">
        <v>0.37709999999999999</v>
      </c>
      <c r="AC147" s="32">
        <v>1.1162000000000001</v>
      </c>
      <c r="AD147" s="32">
        <v>1.6887000000000001</v>
      </c>
      <c r="AE147" s="32">
        <v>1.2256</v>
      </c>
      <c r="AF147" s="32">
        <v>0.62829999999999997</v>
      </c>
      <c r="AG147" s="32">
        <v>0.89970000000000006</v>
      </c>
      <c r="AH147" s="32">
        <v>0.70740000000000003</v>
      </c>
      <c r="AI147" s="32">
        <v>1.3153999999999999</v>
      </c>
      <c r="AJ147" s="32">
        <v>0.82830000000000004</v>
      </c>
      <c r="AK147" s="32">
        <v>1.0472999999999999</v>
      </c>
      <c r="AL147" s="32">
        <v>0.8982</v>
      </c>
      <c r="AM147" s="32">
        <v>0.98370000000000002</v>
      </c>
      <c r="AN147" s="32">
        <v>1.075</v>
      </c>
      <c r="AO147" s="32">
        <v>0.95689999999999997</v>
      </c>
      <c r="AP147" s="32">
        <v>1.0458000000000001</v>
      </c>
      <c r="AQ147" s="32">
        <v>1.1303000000000001</v>
      </c>
      <c r="AR147" s="32">
        <v>0.86429999999999996</v>
      </c>
      <c r="AS147" s="32">
        <v>1.2853000000000001</v>
      </c>
      <c r="AT147" s="32">
        <v>1.2532000000000001</v>
      </c>
      <c r="AU147" s="32">
        <v>1.4943</v>
      </c>
      <c r="AV147" s="32">
        <v>1.4984999999999999</v>
      </c>
      <c r="AW147" s="32">
        <v>1.1194999999999999</v>
      </c>
      <c r="AX147" s="32">
        <v>0.1842</v>
      </c>
      <c r="AY147" s="32">
        <v>0.81620000000000004</v>
      </c>
      <c r="AZ147" s="32">
        <v>0.37580000000000002</v>
      </c>
      <c r="BA147" s="32">
        <v>0.39750000000000002</v>
      </c>
      <c r="BB147" s="32">
        <v>0.68469999999999998</v>
      </c>
      <c r="BC147" s="32">
        <v>1.4581999999999999</v>
      </c>
      <c r="BD147" s="32">
        <v>1.1215999999999999</v>
      </c>
      <c r="BE147" s="32">
        <v>1.0407999999999999</v>
      </c>
      <c r="BF147" s="32">
        <v>0.3226</v>
      </c>
      <c r="BG147" s="32">
        <v>0.34710000000000002</v>
      </c>
      <c r="BH147" s="32">
        <v>0.26229999999999998</v>
      </c>
      <c r="BI147" s="32">
        <v>0.93369999999999997</v>
      </c>
      <c r="BJ147" s="32">
        <v>0.47649999999999998</v>
      </c>
      <c r="BK147" s="32">
        <v>1.3785000000000001</v>
      </c>
      <c r="BL147" s="32"/>
      <c r="BM147" s="32"/>
      <c r="BN147" s="32"/>
      <c r="BO147" s="32"/>
      <c r="BP147" s="32"/>
      <c r="BQ147" s="32"/>
      <c r="BR147" s="32"/>
      <c r="BS147" s="32"/>
      <c r="BT147" s="32"/>
      <c r="BU147" s="32"/>
      <c r="BV147" s="32"/>
      <c r="BW147" s="32"/>
      <c r="BX147" s="32"/>
      <c r="BY147" s="32"/>
      <c r="BZ147" s="32"/>
      <c r="CA147" s="32"/>
      <c r="CB147" s="32"/>
      <c r="CC147" s="32"/>
      <c r="CD147" s="32"/>
      <c r="CE147" s="32"/>
      <c r="CF147" s="32"/>
    </row>
    <row r="148" spans="2:84">
      <c r="B148" s="28">
        <f t="shared" si="7"/>
        <v>354</v>
      </c>
      <c r="C148" s="34">
        <v>42485</v>
      </c>
      <c r="D148" s="32">
        <v>-4.0000000000000002E-4</v>
      </c>
      <c r="E148" s="32">
        <v>0.63480000000000003</v>
      </c>
      <c r="F148" s="32">
        <v>0.80630000000000002</v>
      </c>
      <c r="G148" s="32">
        <v>1.5807</v>
      </c>
      <c r="H148" s="32">
        <v>0.90790000000000004</v>
      </c>
      <c r="I148" s="32">
        <v>0.83730000000000004</v>
      </c>
      <c r="J148" s="32">
        <v>0.58020000000000005</v>
      </c>
      <c r="K148" s="32">
        <v>0.76900000000000002</v>
      </c>
      <c r="L148" s="32">
        <v>1.9107000000000001</v>
      </c>
      <c r="M148" s="32">
        <v>1.1394</v>
      </c>
      <c r="N148" s="32">
        <v>1.4369000000000001</v>
      </c>
      <c r="O148" s="32">
        <v>1.2498</v>
      </c>
      <c r="P148" s="32">
        <v>1.6246</v>
      </c>
      <c r="Q148" s="32">
        <v>1.3569</v>
      </c>
      <c r="R148" s="32">
        <v>0.2039</v>
      </c>
      <c r="S148" s="32">
        <v>0.68400000000000005</v>
      </c>
      <c r="T148" s="32">
        <v>0.43480000000000002</v>
      </c>
      <c r="U148" s="32">
        <v>0.52510000000000001</v>
      </c>
      <c r="V148" s="32">
        <v>1.1533</v>
      </c>
      <c r="W148" s="32">
        <v>1.0971</v>
      </c>
      <c r="X148" s="32">
        <v>1.0105</v>
      </c>
      <c r="Y148" s="32">
        <v>1.0901000000000001</v>
      </c>
      <c r="Z148" s="32">
        <v>-9.2700000000000005E-2</v>
      </c>
      <c r="AA148" s="32">
        <v>0.74390000000000001</v>
      </c>
      <c r="AB148" s="32">
        <v>0.59989999999999999</v>
      </c>
      <c r="AC148" s="32">
        <v>1.123</v>
      </c>
      <c r="AD148" s="32">
        <v>1.7587999999999999</v>
      </c>
      <c r="AE148" s="32">
        <v>1.2276</v>
      </c>
      <c r="AF148" s="32">
        <v>0.75470000000000004</v>
      </c>
      <c r="AG148" s="32">
        <v>0.90349999999999997</v>
      </c>
      <c r="AH148" s="32">
        <v>0.69340000000000002</v>
      </c>
      <c r="AI148" s="32">
        <v>1.3171999999999999</v>
      </c>
      <c r="AJ148" s="32">
        <v>0.79430000000000001</v>
      </c>
      <c r="AK148" s="32">
        <v>1.0459000000000001</v>
      </c>
      <c r="AL148" s="32">
        <v>0.93579999999999997</v>
      </c>
      <c r="AM148" s="32">
        <v>0.98619999999999997</v>
      </c>
      <c r="AN148" s="32">
        <v>1.0599000000000001</v>
      </c>
      <c r="AO148" s="32">
        <v>0.95630000000000004</v>
      </c>
      <c r="AP148" s="32">
        <v>1.0521</v>
      </c>
      <c r="AQ148" s="32">
        <v>1.1304000000000001</v>
      </c>
      <c r="AR148" s="32">
        <v>0.86380000000000001</v>
      </c>
      <c r="AS148" s="32">
        <v>1.2861</v>
      </c>
      <c r="AT148" s="32">
        <v>1.2310000000000001</v>
      </c>
      <c r="AU148" s="32">
        <v>1.4939</v>
      </c>
      <c r="AV148" s="32">
        <v>1.5031000000000001</v>
      </c>
      <c r="AW148" s="32">
        <v>1.1194999999999999</v>
      </c>
      <c r="AX148" s="32">
        <v>0.18149999999999999</v>
      </c>
      <c r="AY148" s="32">
        <v>0.81630000000000003</v>
      </c>
      <c r="AZ148" s="32">
        <v>0.32479999999999998</v>
      </c>
      <c r="BA148" s="32">
        <v>0.39600000000000002</v>
      </c>
      <c r="BB148" s="32">
        <v>0.70720000000000005</v>
      </c>
      <c r="BC148" s="32">
        <v>1.4599</v>
      </c>
      <c r="BD148" s="32">
        <v>1.1291</v>
      </c>
      <c r="BE148" s="32">
        <v>1.0412999999999999</v>
      </c>
      <c r="BF148" s="32">
        <v>0.33260000000000001</v>
      </c>
      <c r="BG148" s="32">
        <v>0.34739999999999999</v>
      </c>
      <c r="BH148" s="32">
        <v>0.27529999999999999</v>
      </c>
      <c r="BI148" s="32">
        <v>0.93430000000000002</v>
      </c>
      <c r="BJ148" s="32">
        <v>0.47260000000000002</v>
      </c>
      <c r="BK148" s="32">
        <v>1.3789</v>
      </c>
      <c r="BL148" s="32"/>
      <c r="BM148" s="32"/>
      <c r="BN148" s="32"/>
      <c r="BO148" s="32"/>
      <c r="BP148" s="32"/>
      <c r="BQ148" s="32"/>
      <c r="BR148" s="32"/>
      <c r="BS148" s="32"/>
      <c r="BT148" s="32"/>
      <c r="BU148" s="32"/>
      <c r="BV148" s="32"/>
      <c r="BW148" s="32"/>
      <c r="BX148" s="32"/>
      <c r="BY148" s="32"/>
      <c r="BZ148" s="32"/>
      <c r="CA148" s="32"/>
      <c r="CB148" s="32"/>
      <c r="CC148" s="32"/>
      <c r="CD148" s="32"/>
      <c r="CE148" s="32"/>
      <c r="CF148" s="32"/>
    </row>
    <row r="149" spans="2:84">
      <c r="B149" s="28">
        <f t="shared" si="7"/>
        <v>353</v>
      </c>
      <c r="C149" s="34">
        <v>42482</v>
      </c>
      <c r="D149" s="32">
        <v>7.0599999999999996E-2</v>
      </c>
      <c r="E149" s="32">
        <v>0.66539999999999999</v>
      </c>
      <c r="F149" s="32">
        <v>0.78449999999999998</v>
      </c>
      <c r="G149" s="32">
        <v>1.552</v>
      </c>
      <c r="H149" s="32">
        <v>0.78849999999999998</v>
      </c>
      <c r="I149" s="32">
        <v>0.81910000000000005</v>
      </c>
      <c r="J149" s="32">
        <v>0.70469999999999999</v>
      </c>
      <c r="K149" s="32">
        <v>0.77080000000000004</v>
      </c>
      <c r="L149" s="32">
        <v>1.9167000000000001</v>
      </c>
      <c r="M149" s="32">
        <v>1.1400999999999999</v>
      </c>
      <c r="N149" s="32">
        <v>1.4261999999999999</v>
      </c>
      <c r="O149" s="32">
        <v>1.2190000000000001</v>
      </c>
      <c r="P149" s="32">
        <v>1.7129000000000001</v>
      </c>
      <c r="Q149" s="32">
        <v>1.3606</v>
      </c>
      <c r="R149" s="32">
        <v>9.5000000000000001E-2</v>
      </c>
      <c r="S149" s="32">
        <v>0.68179999999999996</v>
      </c>
      <c r="T149" s="32">
        <v>0.3619</v>
      </c>
      <c r="U149" s="32">
        <v>0.51670000000000005</v>
      </c>
      <c r="V149" s="32">
        <v>1.0428999999999999</v>
      </c>
      <c r="W149" s="32">
        <v>1.0732999999999999</v>
      </c>
      <c r="X149" s="32">
        <v>1.1519999999999999</v>
      </c>
      <c r="Y149" s="32">
        <v>1.0906</v>
      </c>
      <c r="Z149" s="32">
        <v>-4.5699999999999998E-2</v>
      </c>
      <c r="AA149" s="32">
        <v>0.73560000000000003</v>
      </c>
      <c r="AB149" s="32">
        <v>0.84619999999999995</v>
      </c>
      <c r="AC149" s="32">
        <v>1.1247</v>
      </c>
      <c r="AD149" s="32">
        <v>1.8624000000000001</v>
      </c>
      <c r="AE149" s="32">
        <v>1.2199</v>
      </c>
      <c r="AF149" s="32">
        <v>0.88029999999999997</v>
      </c>
      <c r="AG149" s="32">
        <v>0.90190000000000003</v>
      </c>
      <c r="AH149" s="32">
        <v>0.70369999999999999</v>
      </c>
      <c r="AI149" s="32">
        <v>1.3136000000000001</v>
      </c>
      <c r="AJ149" s="32">
        <v>0.82779999999999998</v>
      </c>
      <c r="AK149" s="32">
        <v>1.0237000000000001</v>
      </c>
      <c r="AL149" s="32">
        <v>0.85870000000000002</v>
      </c>
      <c r="AM149" s="32">
        <v>0.98070000000000002</v>
      </c>
      <c r="AN149" s="32">
        <v>1.0944</v>
      </c>
      <c r="AO149" s="32">
        <v>0.95430000000000004</v>
      </c>
      <c r="AP149" s="32">
        <v>0.96120000000000005</v>
      </c>
      <c r="AQ149" s="32">
        <v>1.1189</v>
      </c>
      <c r="AR149" s="32">
        <v>0.82299999999999995</v>
      </c>
      <c r="AS149" s="32">
        <v>1.2667999999999999</v>
      </c>
      <c r="AT149" s="32">
        <v>1.2755000000000001</v>
      </c>
      <c r="AU149" s="32">
        <v>1.4592000000000001</v>
      </c>
      <c r="AV149" s="32">
        <v>1.4919</v>
      </c>
      <c r="AW149" s="32">
        <v>1.1313</v>
      </c>
      <c r="AX149" s="32">
        <v>0.2009</v>
      </c>
      <c r="AY149" s="32">
        <v>0.81089999999999995</v>
      </c>
      <c r="AZ149" s="32">
        <v>0.86939999999999995</v>
      </c>
      <c r="BA149" s="32">
        <v>0.39229999999999998</v>
      </c>
      <c r="BB149" s="32">
        <v>0.77780000000000005</v>
      </c>
      <c r="BC149" s="32">
        <v>1.4335</v>
      </c>
      <c r="BD149" s="32">
        <v>1.1625000000000001</v>
      </c>
      <c r="BE149" s="32">
        <v>1.0387999999999999</v>
      </c>
      <c r="BF149" s="32">
        <v>0.33739999999999998</v>
      </c>
      <c r="BG149" s="32">
        <v>0.34050000000000002</v>
      </c>
      <c r="BH149" s="32">
        <v>0.2457</v>
      </c>
      <c r="BI149" s="32">
        <v>0.93510000000000004</v>
      </c>
      <c r="BJ149" s="32">
        <v>0.48570000000000002</v>
      </c>
      <c r="BK149" s="32">
        <v>1.3885000000000001</v>
      </c>
      <c r="BL149" s="32"/>
      <c r="BM149" s="32"/>
      <c r="BN149" s="32"/>
      <c r="BO149" s="32"/>
      <c r="BP149" s="32"/>
      <c r="BQ149" s="32"/>
      <c r="BR149" s="32"/>
      <c r="BS149" s="32"/>
      <c r="BT149" s="32"/>
      <c r="BU149" s="32"/>
      <c r="BV149" s="32"/>
      <c r="BW149" s="32"/>
      <c r="BX149" s="32"/>
      <c r="BY149" s="32"/>
      <c r="BZ149" s="32"/>
      <c r="CA149" s="32"/>
      <c r="CB149" s="32"/>
      <c r="CC149" s="32"/>
      <c r="CD149" s="32"/>
      <c r="CE149" s="32"/>
      <c r="CF149" s="32"/>
    </row>
    <row r="150" spans="2:84">
      <c r="B150" s="28">
        <f t="shared" si="7"/>
        <v>352</v>
      </c>
      <c r="C150" s="34">
        <v>42481</v>
      </c>
      <c r="D150" s="32">
        <v>8.43E-2</v>
      </c>
      <c r="E150" s="32">
        <v>0.66930000000000001</v>
      </c>
      <c r="F150" s="32">
        <v>0.7823</v>
      </c>
      <c r="G150" s="32">
        <v>1.554</v>
      </c>
      <c r="H150" s="32">
        <v>0.66400000000000003</v>
      </c>
      <c r="I150" s="32">
        <v>0.81420000000000003</v>
      </c>
      <c r="J150" s="32">
        <v>0.65980000000000005</v>
      </c>
      <c r="K150" s="32">
        <v>0.76470000000000005</v>
      </c>
      <c r="L150" s="32">
        <v>1.9646999999999999</v>
      </c>
      <c r="M150" s="32">
        <v>1.1396999999999999</v>
      </c>
      <c r="N150" s="32">
        <v>1.4194</v>
      </c>
      <c r="O150" s="32">
        <v>1.2226999999999999</v>
      </c>
      <c r="P150" s="32">
        <v>1.7487999999999999</v>
      </c>
      <c r="Q150" s="32">
        <v>1.3496999999999999</v>
      </c>
      <c r="R150" s="32">
        <v>9.1000000000000004E-3</v>
      </c>
      <c r="S150" s="32">
        <v>0.67520000000000002</v>
      </c>
      <c r="T150" s="32">
        <v>0.30780000000000002</v>
      </c>
      <c r="U150" s="32">
        <v>0.5141</v>
      </c>
      <c r="V150" s="32">
        <v>1.0298</v>
      </c>
      <c r="W150" s="32">
        <v>1.0701000000000001</v>
      </c>
      <c r="X150" s="32">
        <v>2.2875000000000001</v>
      </c>
      <c r="Y150" s="32">
        <v>1.1242000000000001</v>
      </c>
      <c r="Z150" s="32">
        <v>-7.0099999999999996E-2</v>
      </c>
      <c r="AA150" s="32">
        <v>0.73299999999999998</v>
      </c>
      <c r="AB150" s="32">
        <v>1.6091</v>
      </c>
      <c r="AC150" s="32">
        <v>1.1611</v>
      </c>
      <c r="AD150" s="32">
        <v>2.2534999999999998</v>
      </c>
      <c r="AE150" s="32">
        <v>1.2351000000000001</v>
      </c>
      <c r="AF150" s="32">
        <v>0.67820000000000003</v>
      </c>
      <c r="AG150" s="32">
        <v>0.89800000000000002</v>
      </c>
      <c r="AH150" s="32">
        <v>1.0283</v>
      </c>
      <c r="AI150" s="32">
        <v>1.3205</v>
      </c>
      <c r="AJ150" s="32">
        <v>0.77359999999999995</v>
      </c>
      <c r="AK150" s="32">
        <v>1.0377000000000001</v>
      </c>
      <c r="AL150" s="32">
        <v>0.87190000000000001</v>
      </c>
      <c r="AM150" s="32">
        <v>0.98119999999999996</v>
      </c>
      <c r="AN150" s="32">
        <v>1.0831999999999999</v>
      </c>
      <c r="AO150" s="32">
        <v>0.95050000000000001</v>
      </c>
      <c r="AP150" s="32">
        <v>0.92749999999999999</v>
      </c>
      <c r="AQ150" s="32">
        <v>1.1215999999999999</v>
      </c>
      <c r="AR150" s="32">
        <v>0.76680000000000004</v>
      </c>
      <c r="AS150" s="32">
        <v>1.2616000000000001</v>
      </c>
      <c r="AT150" s="32">
        <v>1.2588999999999999</v>
      </c>
      <c r="AU150" s="32">
        <v>1.4754</v>
      </c>
      <c r="AV150" s="32">
        <v>1.5034000000000001</v>
      </c>
      <c r="AW150" s="32">
        <v>1.1302000000000001</v>
      </c>
      <c r="AX150" s="32">
        <v>0.2278</v>
      </c>
      <c r="AY150" s="32">
        <v>0.82330000000000003</v>
      </c>
      <c r="AZ150" s="32">
        <v>1.0985</v>
      </c>
      <c r="BA150" s="32">
        <v>0.38990000000000002</v>
      </c>
      <c r="BB150" s="32">
        <v>0.75339999999999996</v>
      </c>
      <c r="BC150" s="32">
        <v>1.4403999999999999</v>
      </c>
      <c r="BD150" s="32">
        <v>1.1889000000000001</v>
      </c>
      <c r="BE150" s="32">
        <v>1.0370999999999999</v>
      </c>
      <c r="BF150" s="32">
        <v>0.33839999999999998</v>
      </c>
      <c r="BG150" s="32">
        <v>0.34010000000000001</v>
      </c>
      <c r="BH150" s="32">
        <v>0.28370000000000001</v>
      </c>
      <c r="BI150" s="32">
        <v>0.93689999999999996</v>
      </c>
      <c r="BJ150" s="32">
        <v>0.4677</v>
      </c>
      <c r="BK150" s="32">
        <v>1.3665</v>
      </c>
      <c r="BL150" s="32"/>
      <c r="BM150" s="32"/>
      <c r="BN150" s="32"/>
      <c r="BO150" s="32"/>
      <c r="BP150" s="32"/>
      <c r="BQ150" s="32"/>
      <c r="BR150" s="32"/>
      <c r="BS150" s="32"/>
      <c r="BT150" s="32"/>
      <c r="BU150" s="32"/>
      <c r="BV150" s="32"/>
      <c r="BW150" s="32"/>
      <c r="BX150" s="32"/>
      <c r="BY150" s="32"/>
      <c r="BZ150" s="32"/>
      <c r="CA150" s="32"/>
      <c r="CB150" s="32"/>
      <c r="CC150" s="32"/>
      <c r="CD150" s="32"/>
      <c r="CE150" s="32"/>
      <c r="CF150" s="32"/>
    </row>
    <row r="151" spans="2:84">
      <c r="B151" s="28">
        <f t="shared" si="7"/>
        <v>351</v>
      </c>
      <c r="C151" s="34">
        <v>42480</v>
      </c>
      <c r="D151" s="32">
        <v>0.17560000000000001</v>
      </c>
      <c r="E151" s="32">
        <v>0.67700000000000005</v>
      </c>
      <c r="F151" s="32">
        <v>0.89729999999999999</v>
      </c>
      <c r="G151" s="32">
        <v>1.5611999999999999</v>
      </c>
      <c r="H151" s="32">
        <v>0.91269999999999996</v>
      </c>
      <c r="I151" s="32">
        <v>0.82469999999999999</v>
      </c>
      <c r="J151" s="32">
        <v>0.45179999999999998</v>
      </c>
      <c r="K151" s="32">
        <v>0.75700000000000001</v>
      </c>
      <c r="L151" s="32">
        <v>2.1749000000000001</v>
      </c>
      <c r="M151" s="32">
        <v>1.1439999999999999</v>
      </c>
      <c r="N151" s="32">
        <v>1.5016</v>
      </c>
      <c r="O151" s="32">
        <v>1.2287999999999999</v>
      </c>
      <c r="P151" s="32">
        <v>1.7845</v>
      </c>
      <c r="Q151" s="32">
        <v>1.3495999999999999</v>
      </c>
      <c r="R151" s="32">
        <v>0.1055</v>
      </c>
      <c r="S151" s="32">
        <v>0.67849999999999999</v>
      </c>
      <c r="T151" s="32">
        <v>0.191</v>
      </c>
      <c r="U151" s="32">
        <v>0.51149999999999995</v>
      </c>
      <c r="V151" s="32">
        <v>1.1089</v>
      </c>
      <c r="W151" s="32">
        <v>1.0739000000000001</v>
      </c>
      <c r="X151" s="32">
        <v>2.8910999999999998</v>
      </c>
      <c r="Y151" s="32">
        <v>1.1387</v>
      </c>
      <c r="Z151" s="32">
        <v>-2.87E-2</v>
      </c>
      <c r="AA151" s="32">
        <v>0.7349</v>
      </c>
      <c r="AB151" s="32">
        <v>1.8754999999999999</v>
      </c>
      <c r="AC151" s="32">
        <v>1.1757</v>
      </c>
      <c r="AD151" s="32">
        <v>2.2334000000000001</v>
      </c>
      <c r="AE151" s="32">
        <v>1.2286999999999999</v>
      </c>
      <c r="AF151" s="32">
        <v>0.44019999999999998</v>
      </c>
      <c r="AG151" s="32">
        <v>0.89139999999999997</v>
      </c>
      <c r="AH151" s="32">
        <v>1.2103999999999999</v>
      </c>
      <c r="AI151" s="32">
        <v>1.3180000000000001</v>
      </c>
      <c r="AJ151" s="32">
        <v>0.61009999999999998</v>
      </c>
      <c r="AK151" s="32">
        <v>1.0353000000000001</v>
      </c>
      <c r="AL151" s="32">
        <v>0.57350000000000001</v>
      </c>
      <c r="AM151" s="32">
        <v>0.97309999999999997</v>
      </c>
      <c r="AN151" s="32">
        <v>1.0823</v>
      </c>
      <c r="AO151" s="32">
        <v>0.95079999999999998</v>
      </c>
      <c r="AP151" s="32">
        <v>0.71530000000000005</v>
      </c>
      <c r="AQ151" s="32">
        <v>1.1153</v>
      </c>
      <c r="AR151" s="32">
        <v>0.83009999999999995</v>
      </c>
      <c r="AS151" s="32">
        <v>1.2681</v>
      </c>
      <c r="AT151" s="32">
        <v>1.3649</v>
      </c>
      <c r="AU151" s="32">
        <v>1.4809000000000001</v>
      </c>
      <c r="AV151" s="32">
        <v>1.4444999999999999</v>
      </c>
      <c r="AW151" s="32">
        <v>1.1274999999999999</v>
      </c>
      <c r="AX151" s="32">
        <v>0.30020000000000002</v>
      </c>
      <c r="AY151" s="32">
        <v>0.82730000000000004</v>
      </c>
      <c r="AZ151" s="32">
        <v>0.36359999999999998</v>
      </c>
      <c r="BA151" s="32">
        <v>0.38440000000000002</v>
      </c>
      <c r="BB151" s="32">
        <v>0.74780000000000002</v>
      </c>
      <c r="BC151" s="32">
        <v>1.4403999999999999</v>
      </c>
      <c r="BD151" s="32">
        <v>1.1493</v>
      </c>
      <c r="BE151" s="32">
        <v>1.0357000000000001</v>
      </c>
      <c r="BF151" s="32">
        <v>0.376</v>
      </c>
      <c r="BG151" s="32">
        <v>0.34189999999999998</v>
      </c>
      <c r="BH151" s="32">
        <v>7.4800000000000005E-2</v>
      </c>
      <c r="BI151" s="32">
        <v>0.93130000000000002</v>
      </c>
      <c r="BJ151" s="32">
        <v>0.47010000000000002</v>
      </c>
      <c r="BK151" s="32">
        <v>1.3694</v>
      </c>
      <c r="BL151" s="32"/>
      <c r="BM151" s="32"/>
      <c r="BN151" s="32"/>
      <c r="BO151" s="32"/>
      <c r="BP151" s="32"/>
      <c r="BQ151" s="32"/>
      <c r="BR151" s="32"/>
      <c r="BS151" s="32"/>
      <c r="BT151" s="32"/>
      <c r="BU151" s="32"/>
      <c r="BV151" s="32"/>
      <c r="BW151" s="32"/>
      <c r="BX151" s="32"/>
      <c r="BY151" s="32"/>
      <c r="BZ151" s="32"/>
      <c r="CA151" s="32"/>
      <c r="CB151" s="32"/>
      <c r="CC151" s="32"/>
      <c r="CD151" s="32"/>
      <c r="CE151" s="32"/>
      <c r="CF151" s="32"/>
    </row>
    <row r="152" spans="2:84">
      <c r="B152" s="28">
        <f t="shared" si="7"/>
        <v>350</v>
      </c>
      <c r="C152" s="34">
        <v>42479</v>
      </c>
      <c r="D152" s="32">
        <v>0.31530000000000002</v>
      </c>
      <c r="E152" s="32">
        <v>0.68440000000000001</v>
      </c>
      <c r="F152" s="32">
        <v>1.0122</v>
      </c>
      <c r="G152" s="32">
        <v>1.5732999999999999</v>
      </c>
      <c r="H152" s="32">
        <v>0.84379999999999999</v>
      </c>
      <c r="I152" s="32">
        <v>0.81850000000000001</v>
      </c>
      <c r="J152" s="32">
        <v>0.2868</v>
      </c>
      <c r="K152" s="32">
        <v>0.75509999999999999</v>
      </c>
      <c r="L152" s="32">
        <v>2.2301000000000002</v>
      </c>
      <c r="M152" s="32">
        <v>1.1386000000000001</v>
      </c>
      <c r="N152" s="32">
        <v>1.1432</v>
      </c>
      <c r="O152" s="32">
        <v>1.2102999999999999</v>
      </c>
      <c r="P152" s="32">
        <v>2.0615999999999999</v>
      </c>
      <c r="Q152" s="32">
        <v>1.3577999999999999</v>
      </c>
      <c r="R152" s="32">
        <v>3.4000000000000002E-2</v>
      </c>
      <c r="S152" s="32">
        <v>0.67979999999999996</v>
      </c>
      <c r="T152" s="32">
        <v>0.161</v>
      </c>
      <c r="U152" s="32">
        <v>0.5101</v>
      </c>
      <c r="V152" s="32">
        <v>1.1935</v>
      </c>
      <c r="W152" s="32">
        <v>1.0767</v>
      </c>
      <c r="X152" s="32">
        <v>2.8151999999999999</v>
      </c>
      <c r="Y152" s="32">
        <v>1.1286</v>
      </c>
      <c r="Z152" s="32">
        <v>-2.5600000000000001E-2</v>
      </c>
      <c r="AA152" s="32">
        <v>0.74029999999999996</v>
      </c>
      <c r="AB152" s="32">
        <v>2.1362000000000001</v>
      </c>
      <c r="AC152" s="32">
        <v>1.1818</v>
      </c>
      <c r="AD152" s="32">
        <v>2.3544999999999998</v>
      </c>
      <c r="AE152" s="32">
        <v>1.2342</v>
      </c>
      <c r="AF152" s="32">
        <v>0.55159999999999998</v>
      </c>
      <c r="AG152" s="32">
        <v>0.89800000000000002</v>
      </c>
      <c r="AH152" s="32">
        <v>1.1709000000000001</v>
      </c>
      <c r="AI152" s="32">
        <v>1.3151999999999999</v>
      </c>
      <c r="AJ152" s="32">
        <v>0.4995</v>
      </c>
      <c r="AK152" s="32">
        <v>1.0347</v>
      </c>
      <c r="AL152" s="32">
        <v>0.34320000000000001</v>
      </c>
      <c r="AM152" s="32">
        <v>0.96399999999999997</v>
      </c>
      <c r="AN152" s="32">
        <v>0.95899999999999996</v>
      </c>
      <c r="AO152" s="32">
        <v>0.94240000000000002</v>
      </c>
      <c r="AP152" s="32">
        <v>0.84630000000000005</v>
      </c>
      <c r="AQ152" s="32">
        <v>1.1238999999999999</v>
      </c>
      <c r="AR152" s="32">
        <v>0.85760000000000003</v>
      </c>
      <c r="AS152" s="32">
        <v>1.2689999999999999</v>
      </c>
      <c r="AT152" s="32">
        <v>2.0304000000000002</v>
      </c>
      <c r="AU152" s="32">
        <v>1.5043</v>
      </c>
      <c r="AV152" s="32">
        <v>1.4051</v>
      </c>
      <c r="AW152" s="32">
        <v>1.1233</v>
      </c>
      <c r="AX152" s="32">
        <v>0.40160000000000001</v>
      </c>
      <c r="AY152" s="32">
        <v>0.83509999999999995</v>
      </c>
      <c r="AZ152" s="32">
        <v>0.50770000000000004</v>
      </c>
      <c r="BA152" s="32">
        <v>0.38619999999999999</v>
      </c>
      <c r="BB152" s="32">
        <v>0.97250000000000003</v>
      </c>
      <c r="BC152" s="32">
        <v>1.4548000000000001</v>
      </c>
      <c r="BD152" s="32">
        <v>0.99880000000000002</v>
      </c>
      <c r="BE152" s="32">
        <v>1.0281</v>
      </c>
      <c r="BF152" s="32">
        <v>0.32650000000000001</v>
      </c>
      <c r="BG152" s="32">
        <v>0.34050000000000002</v>
      </c>
      <c r="BH152" s="32">
        <v>1.7399999999999999E-2</v>
      </c>
      <c r="BI152" s="32">
        <v>0.93459999999999999</v>
      </c>
      <c r="BJ152" s="32">
        <v>0.29780000000000001</v>
      </c>
      <c r="BK152" s="32">
        <v>1.3715999999999999</v>
      </c>
      <c r="BL152" s="32"/>
      <c r="BM152" s="32"/>
      <c r="BN152" s="32"/>
      <c r="BO152" s="32"/>
      <c r="BP152" s="32"/>
      <c r="BQ152" s="32"/>
      <c r="BR152" s="32"/>
      <c r="BS152" s="32"/>
      <c r="BT152" s="32"/>
      <c r="BU152" s="32"/>
      <c r="BV152" s="32"/>
      <c r="BW152" s="32"/>
      <c r="BX152" s="32"/>
      <c r="BY152" s="32"/>
      <c r="BZ152" s="32"/>
      <c r="CA152" s="32"/>
      <c r="CB152" s="32"/>
      <c r="CC152" s="32"/>
      <c r="CD152" s="32"/>
      <c r="CE152" s="32"/>
      <c r="CF152" s="32"/>
    </row>
    <row r="153" spans="2:84">
      <c r="B153" s="28">
        <f t="shared" si="7"/>
        <v>349</v>
      </c>
      <c r="C153" s="34">
        <v>42478</v>
      </c>
      <c r="D153" s="32">
        <v>0.35539999999999999</v>
      </c>
      <c r="E153" s="32">
        <v>0.6855</v>
      </c>
      <c r="F153" s="32">
        <v>1.0136000000000001</v>
      </c>
      <c r="G153" s="32">
        <v>1.5736000000000001</v>
      </c>
      <c r="H153" s="32">
        <v>0.92269999999999996</v>
      </c>
      <c r="I153" s="32">
        <v>0.82110000000000005</v>
      </c>
      <c r="J153" s="32">
        <v>0.30680000000000002</v>
      </c>
      <c r="K153" s="32">
        <v>0.75680000000000003</v>
      </c>
      <c r="L153" s="32">
        <v>2.2705000000000002</v>
      </c>
      <c r="M153" s="32">
        <v>1.1395</v>
      </c>
      <c r="N153" s="32">
        <v>1.1174999999999999</v>
      </c>
      <c r="O153" s="32">
        <v>1.2088000000000001</v>
      </c>
      <c r="P153" s="32">
        <v>2.0316000000000001</v>
      </c>
      <c r="Q153" s="32">
        <v>1.3565</v>
      </c>
      <c r="R153" s="32">
        <v>2.2499999999999999E-2</v>
      </c>
      <c r="S153" s="32">
        <v>0.67969999999999997</v>
      </c>
      <c r="T153" s="32">
        <v>0.15590000000000001</v>
      </c>
      <c r="U153" s="32">
        <v>0.50990000000000002</v>
      </c>
      <c r="V153" s="32">
        <v>1.1911</v>
      </c>
      <c r="W153" s="32">
        <v>1.0762</v>
      </c>
      <c r="X153" s="32">
        <v>2.7342</v>
      </c>
      <c r="Y153" s="32">
        <v>1.1266</v>
      </c>
      <c r="Z153" s="32">
        <v>-1.0699999999999999E-2</v>
      </c>
      <c r="AA153" s="32">
        <v>0.74129999999999996</v>
      </c>
      <c r="AB153" s="32">
        <v>2.0207000000000002</v>
      </c>
      <c r="AC153" s="32">
        <v>1.1786000000000001</v>
      </c>
      <c r="AD153" s="32">
        <v>2.3908</v>
      </c>
      <c r="AE153" s="32">
        <v>1.2352000000000001</v>
      </c>
      <c r="AF153" s="32">
        <v>0.55430000000000001</v>
      </c>
      <c r="AG153" s="32">
        <v>0.89800000000000002</v>
      </c>
      <c r="AH153" s="32">
        <v>1.1728000000000001</v>
      </c>
      <c r="AI153" s="32">
        <v>1.3154999999999999</v>
      </c>
      <c r="AJ153" s="32">
        <v>0.56289999999999996</v>
      </c>
      <c r="AK153" s="32">
        <v>1.0377000000000001</v>
      </c>
      <c r="AL153" s="32">
        <v>0.34570000000000001</v>
      </c>
      <c r="AM153" s="32">
        <v>0.96340000000000003</v>
      </c>
      <c r="AN153" s="32">
        <v>1.0135000000000001</v>
      </c>
      <c r="AO153" s="32">
        <v>0.94450000000000001</v>
      </c>
      <c r="AP153" s="32">
        <v>0.80969999999999998</v>
      </c>
      <c r="AQ153" s="32">
        <v>1.1224000000000001</v>
      </c>
      <c r="AR153" s="32">
        <v>0.9133</v>
      </c>
      <c r="AS153" s="32">
        <v>1.2708999999999999</v>
      </c>
      <c r="AT153" s="32">
        <v>1.9009</v>
      </c>
      <c r="AU153" s="32">
        <v>1.4975000000000001</v>
      </c>
      <c r="AV153" s="32">
        <v>1.4088000000000001</v>
      </c>
      <c r="AW153" s="32">
        <v>1.1233</v>
      </c>
      <c r="AX153" s="32">
        <v>0.4123</v>
      </c>
      <c r="AY153" s="32">
        <v>0.8357</v>
      </c>
      <c r="AZ153" s="32">
        <v>0.50019999999999998</v>
      </c>
      <c r="BA153" s="32">
        <v>0.38679999999999998</v>
      </c>
      <c r="BB153" s="32">
        <v>0.99099999999999999</v>
      </c>
      <c r="BC153" s="32">
        <v>1.4557</v>
      </c>
      <c r="BD153" s="32">
        <v>0.97160000000000002</v>
      </c>
      <c r="BE153" s="32">
        <v>1.0267999999999999</v>
      </c>
      <c r="BF153" s="32">
        <v>0.33460000000000001</v>
      </c>
      <c r="BG153" s="32">
        <v>0.34089999999999998</v>
      </c>
      <c r="BH153" s="32">
        <v>4.2500000000000003E-2</v>
      </c>
      <c r="BI153" s="32">
        <v>0.93579999999999997</v>
      </c>
      <c r="BJ153" s="32">
        <v>0.30640000000000001</v>
      </c>
      <c r="BK153" s="32">
        <v>1.3723000000000001</v>
      </c>
      <c r="BL153" s="32"/>
      <c r="BM153" s="32"/>
      <c r="BN153" s="32"/>
      <c r="BO153" s="32"/>
      <c r="BP153" s="32"/>
      <c r="BQ153" s="32"/>
      <c r="BR153" s="32"/>
      <c r="BS153" s="32"/>
      <c r="BT153" s="32"/>
      <c r="BU153" s="32"/>
      <c r="BV153" s="32"/>
      <c r="BW153" s="32"/>
      <c r="BX153" s="32"/>
      <c r="BY153" s="32"/>
      <c r="BZ153" s="32"/>
      <c r="CA153" s="32"/>
      <c r="CB153" s="32"/>
      <c r="CC153" s="32"/>
      <c r="CD153" s="32"/>
      <c r="CE153" s="32"/>
      <c r="CF153" s="32"/>
    </row>
    <row r="154" spans="2:84">
      <c r="B154" s="28">
        <f t="shared" si="7"/>
        <v>348</v>
      </c>
      <c r="C154" s="34">
        <v>42475</v>
      </c>
      <c r="D154" s="32">
        <v>0.5353</v>
      </c>
      <c r="E154" s="32">
        <v>0.66510000000000002</v>
      </c>
      <c r="F154" s="32">
        <v>0.56679999999999997</v>
      </c>
      <c r="G154" s="32">
        <v>1.5770999999999999</v>
      </c>
      <c r="H154" s="32">
        <v>1.0644</v>
      </c>
      <c r="I154" s="32">
        <v>0.81620000000000004</v>
      </c>
      <c r="J154" s="32">
        <v>0.49530000000000002</v>
      </c>
      <c r="K154" s="32">
        <v>0.75380000000000003</v>
      </c>
      <c r="L154" s="32">
        <v>2.2387999999999999</v>
      </c>
      <c r="M154" s="32">
        <v>1.1445000000000001</v>
      </c>
      <c r="N154" s="32">
        <v>1.04</v>
      </c>
      <c r="O154" s="32">
        <v>1.1988000000000001</v>
      </c>
      <c r="P154" s="32">
        <v>1.9423999999999999</v>
      </c>
      <c r="Q154" s="32">
        <v>1.3442000000000001</v>
      </c>
      <c r="R154" s="32">
        <v>0.3518</v>
      </c>
      <c r="S154" s="32">
        <v>0.67110000000000003</v>
      </c>
      <c r="T154" s="32">
        <v>0.23080000000000001</v>
      </c>
      <c r="U154" s="32">
        <v>0.50470000000000004</v>
      </c>
      <c r="V154" s="32">
        <v>0.88739999999999997</v>
      </c>
      <c r="W154" s="32">
        <v>1.0406</v>
      </c>
      <c r="X154" s="32">
        <v>3.1545999999999998</v>
      </c>
      <c r="Y154" s="32">
        <v>1.1185</v>
      </c>
      <c r="Z154" s="32">
        <v>-6.1600000000000002E-2</v>
      </c>
      <c r="AA154" s="32">
        <v>0.73309999999999997</v>
      </c>
      <c r="AB154" s="32">
        <v>2.3043</v>
      </c>
      <c r="AC154" s="32">
        <v>1.1597999999999999</v>
      </c>
      <c r="AD154" s="32">
        <v>2.5314000000000001</v>
      </c>
      <c r="AE154" s="32">
        <v>1.24</v>
      </c>
      <c r="AF154" s="32">
        <v>0.58279999999999998</v>
      </c>
      <c r="AG154" s="32">
        <v>0.90059999999999996</v>
      </c>
      <c r="AH154" s="32">
        <v>1.9012</v>
      </c>
      <c r="AI154" s="32">
        <v>1.3110999999999999</v>
      </c>
      <c r="AJ154" s="32">
        <v>0.78029999999999999</v>
      </c>
      <c r="AK154" s="32">
        <v>1.0379</v>
      </c>
      <c r="AL154" s="32">
        <v>0.28760000000000002</v>
      </c>
      <c r="AM154" s="32">
        <v>0.95640000000000003</v>
      </c>
      <c r="AN154" s="32">
        <v>1.0849</v>
      </c>
      <c r="AO154" s="32">
        <v>0.94369999999999998</v>
      </c>
      <c r="AP154" s="32">
        <v>0.89870000000000005</v>
      </c>
      <c r="AQ154" s="32">
        <v>1.1212</v>
      </c>
      <c r="AR154" s="32">
        <v>1.2430000000000001</v>
      </c>
      <c r="AS154" s="32">
        <v>1.2708999999999999</v>
      </c>
      <c r="AT154" s="32">
        <v>2.1248</v>
      </c>
      <c r="AU154" s="32">
        <v>1.4789000000000001</v>
      </c>
      <c r="AV154" s="32">
        <v>1.3267</v>
      </c>
      <c r="AW154" s="32">
        <v>1.1356999999999999</v>
      </c>
      <c r="AX154" s="32">
        <v>0.52969999999999995</v>
      </c>
      <c r="AY154" s="32">
        <v>0.83430000000000004</v>
      </c>
      <c r="AZ154" s="32">
        <v>0.59330000000000005</v>
      </c>
      <c r="BA154" s="32">
        <v>0.38940000000000002</v>
      </c>
      <c r="BB154" s="32">
        <v>1.3429</v>
      </c>
      <c r="BC154" s="32">
        <v>1.4384999999999999</v>
      </c>
      <c r="BD154" s="32">
        <v>0.99880000000000002</v>
      </c>
      <c r="BE154" s="32">
        <v>1.0275000000000001</v>
      </c>
      <c r="BF154" s="32">
        <v>0.34229999999999999</v>
      </c>
      <c r="BG154" s="32">
        <v>0.33660000000000001</v>
      </c>
      <c r="BH154" s="32">
        <v>0.25240000000000001</v>
      </c>
      <c r="BI154" s="32">
        <v>0.93759999999999999</v>
      </c>
      <c r="BJ154" s="32">
        <v>0.51329999999999998</v>
      </c>
      <c r="BK154" s="32">
        <v>1.3573</v>
      </c>
      <c r="BL154" s="32"/>
      <c r="BM154" s="32"/>
      <c r="BN154" s="32"/>
      <c r="BO154" s="32"/>
      <c r="BP154" s="32"/>
      <c r="BQ154" s="32"/>
      <c r="BR154" s="32"/>
      <c r="BS154" s="32"/>
      <c r="BT154" s="32"/>
      <c r="BU154" s="32"/>
      <c r="BV154" s="32"/>
      <c r="BW154" s="32"/>
      <c r="BX154" s="32"/>
      <c r="BY154" s="32"/>
      <c r="BZ154" s="32"/>
      <c r="CA154" s="32"/>
      <c r="CB154" s="32"/>
      <c r="CC154" s="32"/>
      <c r="CD154" s="32"/>
      <c r="CE154" s="32"/>
      <c r="CF154" s="32"/>
    </row>
    <row r="155" spans="2:84">
      <c r="B155" s="28">
        <f t="shared" si="7"/>
        <v>347</v>
      </c>
      <c r="C155" s="34">
        <v>42474</v>
      </c>
      <c r="D155" s="32">
        <v>0.73440000000000005</v>
      </c>
      <c r="E155" s="32">
        <v>0.64770000000000005</v>
      </c>
      <c r="F155" s="32">
        <v>0.2321</v>
      </c>
      <c r="G155" s="32">
        <v>1.5770999999999999</v>
      </c>
      <c r="H155" s="32">
        <v>1.2866</v>
      </c>
      <c r="I155" s="32">
        <v>0.82079999999999997</v>
      </c>
      <c r="J155" s="32">
        <v>0.73360000000000003</v>
      </c>
      <c r="K155" s="32">
        <v>0.75309999999999999</v>
      </c>
      <c r="L155" s="32">
        <v>2.0286</v>
      </c>
      <c r="M155" s="32">
        <v>1.1420999999999999</v>
      </c>
      <c r="N155" s="32">
        <v>1.2136</v>
      </c>
      <c r="O155" s="32">
        <v>1.202</v>
      </c>
      <c r="P155" s="32">
        <v>1.6793</v>
      </c>
      <c r="Q155" s="32">
        <v>1.3426</v>
      </c>
      <c r="R155" s="32">
        <v>0.84750000000000003</v>
      </c>
      <c r="S155" s="32">
        <v>0.67200000000000004</v>
      </c>
      <c r="T155" s="32">
        <v>0.25840000000000002</v>
      </c>
      <c r="U155" s="32">
        <v>0.50670000000000004</v>
      </c>
      <c r="V155" s="32">
        <v>0.74580000000000002</v>
      </c>
      <c r="W155" s="32">
        <v>1.0407999999999999</v>
      </c>
      <c r="X155" s="32">
        <v>2.9735</v>
      </c>
      <c r="Y155" s="32">
        <v>1.1171</v>
      </c>
      <c r="Z155" s="32">
        <v>0.15490000000000001</v>
      </c>
      <c r="AA155" s="32">
        <v>0.73170000000000002</v>
      </c>
      <c r="AB155" s="32">
        <v>2.0849000000000002</v>
      </c>
      <c r="AC155" s="32">
        <v>1.1567000000000001</v>
      </c>
      <c r="AD155" s="32">
        <v>2.3456999999999999</v>
      </c>
      <c r="AE155" s="32">
        <v>1.2407999999999999</v>
      </c>
      <c r="AF155" s="32">
        <v>0.66120000000000001</v>
      </c>
      <c r="AG155" s="32">
        <v>0.90190000000000003</v>
      </c>
      <c r="AH155" s="32">
        <v>2.0794999999999999</v>
      </c>
      <c r="AI155" s="32">
        <v>1.3117000000000001</v>
      </c>
      <c r="AJ155" s="32">
        <v>0.95550000000000002</v>
      </c>
      <c r="AK155" s="32">
        <v>1.0386</v>
      </c>
      <c r="AL155" s="32">
        <v>0.57809999999999995</v>
      </c>
      <c r="AM155" s="32">
        <v>0.96009999999999995</v>
      </c>
      <c r="AN155" s="32">
        <v>0.90859999999999996</v>
      </c>
      <c r="AO155" s="32">
        <v>0.94079999999999997</v>
      </c>
      <c r="AP155" s="32">
        <v>0.82199999999999995</v>
      </c>
      <c r="AQ155" s="32">
        <v>1.1227</v>
      </c>
      <c r="AR155" s="32">
        <v>1.1848000000000001</v>
      </c>
      <c r="AS155" s="32">
        <v>1.2746999999999999</v>
      </c>
      <c r="AT155" s="32">
        <v>2.0015999999999998</v>
      </c>
      <c r="AU155" s="32">
        <v>1.4795</v>
      </c>
      <c r="AV155" s="32">
        <v>1.2698</v>
      </c>
      <c r="AW155" s="32">
        <v>1.1369</v>
      </c>
      <c r="AX155" s="32">
        <v>0.62160000000000004</v>
      </c>
      <c r="AY155" s="32">
        <v>0.83399999999999996</v>
      </c>
      <c r="AZ155" s="32">
        <v>0.41599999999999998</v>
      </c>
      <c r="BA155" s="32">
        <v>0.3896</v>
      </c>
      <c r="BB155" s="32">
        <v>1.4685999999999999</v>
      </c>
      <c r="BC155" s="32">
        <v>1.4336</v>
      </c>
      <c r="BD155" s="32">
        <v>1.0410999999999999</v>
      </c>
      <c r="BE155" s="32">
        <v>1.0301</v>
      </c>
      <c r="BF155" s="32">
        <v>0.44919999999999999</v>
      </c>
      <c r="BG155" s="32">
        <v>0.33579999999999999</v>
      </c>
      <c r="BH155" s="32">
        <v>0.45629999999999998</v>
      </c>
      <c r="BI155" s="32">
        <v>0.93879999999999997</v>
      </c>
      <c r="BJ155" s="32">
        <v>0.83799999999999997</v>
      </c>
      <c r="BK155" s="32">
        <v>1.3624000000000001</v>
      </c>
      <c r="BL155" s="32"/>
      <c r="BM155" s="32"/>
      <c r="BN155" s="32"/>
      <c r="BO155" s="32"/>
      <c r="BP155" s="32"/>
      <c r="BQ155" s="32"/>
      <c r="BR155" s="32"/>
      <c r="BS155" s="32"/>
      <c r="BT155" s="32"/>
      <c r="BU155" s="32"/>
      <c r="BV155" s="32"/>
      <c r="BW155" s="32"/>
      <c r="BX155" s="32"/>
      <c r="BY155" s="32"/>
      <c r="BZ155" s="32"/>
      <c r="CA155" s="32"/>
      <c r="CB155" s="32"/>
      <c r="CC155" s="32"/>
      <c r="CD155" s="32"/>
      <c r="CE155" s="32"/>
      <c r="CF155" s="32"/>
    </row>
    <row r="156" spans="2:84">
      <c r="B156" s="28">
        <f t="shared" si="7"/>
        <v>346</v>
      </c>
      <c r="C156" s="34">
        <v>42473</v>
      </c>
      <c r="D156" s="32">
        <v>0.70989999999999998</v>
      </c>
      <c r="E156" s="32">
        <v>0.64270000000000005</v>
      </c>
      <c r="F156" s="32">
        <v>0.26550000000000001</v>
      </c>
      <c r="G156" s="32">
        <v>1.5771999999999999</v>
      </c>
      <c r="H156" s="32">
        <v>1.2976000000000001</v>
      </c>
      <c r="I156" s="32">
        <v>0.82240000000000002</v>
      </c>
      <c r="J156" s="32">
        <v>0.69550000000000001</v>
      </c>
      <c r="K156" s="32">
        <v>0.75229999999999997</v>
      </c>
      <c r="L156" s="32">
        <v>2.1518999999999999</v>
      </c>
      <c r="M156" s="32">
        <v>1.1429</v>
      </c>
      <c r="N156" s="32">
        <v>1.2171000000000001</v>
      </c>
      <c r="O156" s="32">
        <v>1.1986000000000001</v>
      </c>
      <c r="P156" s="32">
        <v>1.6974</v>
      </c>
      <c r="Q156" s="32">
        <v>1.3427</v>
      </c>
      <c r="R156" s="32">
        <v>0.7641</v>
      </c>
      <c r="S156" s="32">
        <v>0.67120000000000002</v>
      </c>
      <c r="T156" s="32">
        <v>0.22239999999999999</v>
      </c>
      <c r="U156" s="32">
        <v>0.50609999999999999</v>
      </c>
      <c r="V156" s="32">
        <v>0.71160000000000001</v>
      </c>
      <c r="W156" s="32">
        <v>1.0407999999999999</v>
      </c>
      <c r="X156" s="32">
        <v>3.1804000000000001</v>
      </c>
      <c r="Y156" s="32">
        <v>1.1140000000000001</v>
      </c>
      <c r="Z156" s="32">
        <v>9.6100000000000005E-2</v>
      </c>
      <c r="AA156" s="32">
        <v>0.73219999999999996</v>
      </c>
      <c r="AB156" s="32">
        <v>1.9956</v>
      </c>
      <c r="AC156" s="32">
        <v>1.1556999999999999</v>
      </c>
      <c r="AD156" s="32">
        <v>2.2848000000000002</v>
      </c>
      <c r="AE156" s="32">
        <v>1.2430000000000001</v>
      </c>
      <c r="AF156" s="32">
        <v>0.66639999999999999</v>
      </c>
      <c r="AG156" s="32">
        <v>0.90449999999999997</v>
      </c>
      <c r="AH156" s="32">
        <v>1.8954</v>
      </c>
      <c r="AI156" s="32">
        <v>1.3108</v>
      </c>
      <c r="AJ156" s="32">
        <v>0.9627</v>
      </c>
      <c r="AK156" s="32">
        <v>1.036</v>
      </c>
      <c r="AL156" s="32">
        <v>0.67520000000000002</v>
      </c>
      <c r="AM156" s="32">
        <v>0.96120000000000005</v>
      </c>
      <c r="AN156" s="32">
        <v>0.91900000000000004</v>
      </c>
      <c r="AO156" s="32">
        <v>0.94059999999999999</v>
      </c>
      <c r="AP156" s="32">
        <v>0.7681</v>
      </c>
      <c r="AQ156" s="32">
        <v>1.1228</v>
      </c>
      <c r="AR156" s="32">
        <v>1.1838</v>
      </c>
      <c r="AS156" s="32">
        <v>1.2748999999999999</v>
      </c>
      <c r="AT156" s="32">
        <v>2.0398000000000001</v>
      </c>
      <c r="AU156" s="32">
        <v>1.4772000000000001</v>
      </c>
      <c r="AV156" s="32">
        <v>1.2697000000000001</v>
      </c>
      <c r="AW156" s="32">
        <v>1.1386000000000001</v>
      </c>
      <c r="AX156" s="32">
        <v>0.6643</v>
      </c>
      <c r="AY156" s="32">
        <v>0.83509999999999995</v>
      </c>
      <c r="AZ156" s="32">
        <v>0.45400000000000001</v>
      </c>
      <c r="BA156" s="32">
        <v>0.38900000000000001</v>
      </c>
      <c r="BB156" s="32">
        <v>1.4986999999999999</v>
      </c>
      <c r="BC156" s="32">
        <v>1.4338</v>
      </c>
      <c r="BD156" s="32">
        <v>1.0841000000000001</v>
      </c>
      <c r="BE156" s="32">
        <v>1.0306</v>
      </c>
      <c r="BF156" s="32">
        <v>0.44</v>
      </c>
      <c r="BG156" s="32">
        <v>0.3362</v>
      </c>
      <c r="BH156" s="32">
        <v>0.54800000000000004</v>
      </c>
      <c r="BI156" s="32">
        <v>0.94010000000000005</v>
      </c>
      <c r="BJ156" s="32">
        <v>0.81130000000000002</v>
      </c>
      <c r="BK156" s="32">
        <v>1.3616999999999999</v>
      </c>
      <c r="BL156" s="32"/>
      <c r="BM156" s="32"/>
      <c r="BN156" s="32"/>
      <c r="BO156" s="32"/>
      <c r="BP156" s="32"/>
      <c r="BQ156" s="32"/>
      <c r="BR156" s="32"/>
      <c r="BS156" s="32"/>
      <c r="BT156" s="32"/>
      <c r="BU156" s="32"/>
      <c r="BV156" s="32"/>
      <c r="BW156" s="32"/>
      <c r="BX156" s="32"/>
      <c r="BY156" s="32"/>
      <c r="BZ156" s="32"/>
      <c r="CA156" s="32"/>
      <c r="CB156" s="32"/>
      <c r="CC156" s="32"/>
      <c r="CD156" s="32"/>
      <c r="CE156" s="32"/>
      <c r="CF156" s="32"/>
    </row>
    <row r="157" spans="2:84">
      <c r="B157" s="28">
        <f t="shared" si="7"/>
        <v>345</v>
      </c>
      <c r="C157" s="34">
        <v>42472</v>
      </c>
      <c r="D157" s="32">
        <v>0.74709999999999999</v>
      </c>
      <c r="E157" s="32">
        <v>0.64739999999999998</v>
      </c>
      <c r="F157" s="32">
        <v>0.35709999999999997</v>
      </c>
      <c r="G157" s="32">
        <v>1.5920000000000001</v>
      </c>
      <c r="H157" s="32">
        <v>0.95199999999999996</v>
      </c>
      <c r="I157" s="32">
        <v>0.80559999999999998</v>
      </c>
      <c r="J157" s="32">
        <v>0.77359999999999995</v>
      </c>
      <c r="K157" s="32">
        <v>0.75270000000000004</v>
      </c>
      <c r="L157" s="32">
        <v>2.3353000000000002</v>
      </c>
      <c r="M157" s="32">
        <v>1.141</v>
      </c>
      <c r="N157" s="32">
        <v>1.3372999999999999</v>
      </c>
      <c r="O157" s="32">
        <v>1.2020999999999999</v>
      </c>
      <c r="P157" s="32">
        <v>1.7990999999999999</v>
      </c>
      <c r="Q157" s="32">
        <v>1.3481000000000001</v>
      </c>
      <c r="R157" s="32">
        <v>0.85880000000000001</v>
      </c>
      <c r="S157" s="32">
        <v>0.67400000000000004</v>
      </c>
      <c r="T157" s="32">
        <v>0.18579999999999999</v>
      </c>
      <c r="U157" s="32">
        <v>0.50970000000000004</v>
      </c>
      <c r="V157" s="32">
        <v>0.63429999999999997</v>
      </c>
      <c r="W157" s="32">
        <v>1.0434000000000001</v>
      </c>
      <c r="X157" s="32">
        <v>3.3096999999999999</v>
      </c>
      <c r="Y157" s="32">
        <v>1.1042000000000001</v>
      </c>
      <c r="Z157" s="32">
        <v>0.1996</v>
      </c>
      <c r="AA157" s="32">
        <v>0.74039999999999995</v>
      </c>
      <c r="AB157" s="32">
        <v>2.0484</v>
      </c>
      <c r="AC157" s="32">
        <v>1.1538999999999999</v>
      </c>
      <c r="AD157" s="32">
        <v>2.2446000000000002</v>
      </c>
      <c r="AE157" s="32">
        <v>1.2355</v>
      </c>
      <c r="AF157" s="32">
        <v>0.63160000000000005</v>
      </c>
      <c r="AG157" s="32">
        <v>0.90010000000000001</v>
      </c>
      <c r="AH157" s="32">
        <v>2.0244</v>
      </c>
      <c r="AI157" s="32">
        <v>1.3140000000000001</v>
      </c>
      <c r="AJ157" s="32">
        <v>0.93889999999999996</v>
      </c>
      <c r="AK157" s="32">
        <v>1.0359</v>
      </c>
      <c r="AL157" s="32">
        <v>0.99770000000000003</v>
      </c>
      <c r="AM157" s="32">
        <v>0.98609999999999998</v>
      </c>
      <c r="AN157" s="32">
        <v>0.95899999999999996</v>
      </c>
      <c r="AO157" s="32">
        <v>0.94399999999999995</v>
      </c>
      <c r="AP157" s="32">
        <v>0.91969999999999996</v>
      </c>
      <c r="AQ157" s="32">
        <v>1.1335</v>
      </c>
      <c r="AR157" s="32">
        <v>1.2847999999999999</v>
      </c>
      <c r="AS157" s="32">
        <v>1.284</v>
      </c>
      <c r="AT157" s="32">
        <v>1.9802999999999999</v>
      </c>
      <c r="AU157" s="32">
        <v>1.4670000000000001</v>
      </c>
      <c r="AV157" s="32">
        <v>1.288</v>
      </c>
      <c r="AW157" s="32">
        <v>1.1363000000000001</v>
      </c>
      <c r="AX157" s="32">
        <v>0.60629999999999995</v>
      </c>
      <c r="AY157" s="32">
        <v>0.83440000000000003</v>
      </c>
      <c r="AZ157" s="32">
        <v>0.2918</v>
      </c>
      <c r="BA157" s="32">
        <v>0.38629999999999998</v>
      </c>
      <c r="BB157" s="32">
        <v>1.5893999999999999</v>
      </c>
      <c r="BC157" s="32">
        <v>1.4374</v>
      </c>
      <c r="BD157" s="32">
        <v>1.024</v>
      </c>
      <c r="BE157" s="32">
        <v>1.0259</v>
      </c>
      <c r="BF157" s="32">
        <v>0.3276</v>
      </c>
      <c r="BG157" s="32">
        <v>0.33139999999999997</v>
      </c>
      <c r="BH157" s="32">
        <v>0.56140000000000001</v>
      </c>
      <c r="BI157" s="32">
        <v>0.94389999999999996</v>
      </c>
      <c r="BJ157" s="32">
        <v>0.93979999999999997</v>
      </c>
      <c r="BK157" s="32">
        <v>1.37</v>
      </c>
      <c r="BL157" s="32"/>
      <c r="BM157" s="32"/>
      <c r="BN157" s="32"/>
      <c r="BO157" s="32"/>
      <c r="BP157" s="32"/>
      <c r="BQ157" s="32"/>
      <c r="BR157" s="32"/>
      <c r="BS157" s="32"/>
      <c r="BT157" s="32"/>
      <c r="BU157" s="32"/>
      <c r="BV157" s="32"/>
      <c r="BW157" s="32"/>
      <c r="BX157" s="32"/>
      <c r="BY157" s="32"/>
      <c r="BZ157" s="32"/>
      <c r="CA157" s="32"/>
      <c r="CB157" s="32"/>
      <c r="CC157" s="32"/>
      <c r="CD157" s="32"/>
      <c r="CE157" s="32"/>
      <c r="CF157" s="32"/>
    </row>
    <row r="158" spans="2:84">
      <c r="B158" s="28">
        <f t="shared" si="7"/>
        <v>344</v>
      </c>
      <c r="C158" s="34">
        <v>42471</v>
      </c>
      <c r="D158" s="32">
        <v>0.7026</v>
      </c>
      <c r="E158" s="32">
        <v>0.64410000000000001</v>
      </c>
      <c r="F158" s="32">
        <v>0.36499999999999999</v>
      </c>
      <c r="G158" s="32">
        <v>1.5927</v>
      </c>
      <c r="H158" s="32">
        <v>0.80710000000000004</v>
      </c>
      <c r="I158" s="32">
        <v>0.79720000000000002</v>
      </c>
      <c r="J158" s="32">
        <v>0.78839999999999999</v>
      </c>
      <c r="K158" s="32">
        <v>0.754</v>
      </c>
      <c r="L158" s="32">
        <v>2.3056000000000001</v>
      </c>
      <c r="M158" s="32">
        <v>1.1387</v>
      </c>
      <c r="N158" s="32">
        <v>1.3183</v>
      </c>
      <c r="O158" s="32">
        <v>1.2008000000000001</v>
      </c>
      <c r="P158" s="32">
        <v>1.7714000000000001</v>
      </c>
      <c r="Q158" s="32">
        <v>1.3468</v>
      </c>
      <c r="R158" s="32">
        <v>0.80769999999999997</v>
      </c>
      <c r="S158" s="32">
        <v>0.67130000000000001</v>
      </c>
      <c r="T158" s="32">
        <v>0.15770000000000001</v>
      </c>
      <c r="U158" s="32">
        <v>0.5081</v>
      </c>
      <c r="V158" s="32">
        <v>0.64280000000000004</v>
      </c>
      <c r="W158" s="32">
        <v>1.0435000000000001</v>
      </c>
      <c r="X158" s="32">
        <v>3.1379000000000001</v>
      </c>
      <c r="Y158" s="32">
        <v>1.0785</v>
      </c>
      <c r="Z158" s="32">
        <v>0.25829999999999997</v>
      </c>
      <c r="AA158" s="32">
        <v>0.74350000000000005</v>
      </c>
      <c r="AB158" s="32">
        <v>2.2124999999999999</v>
      </c>
      <c r="AC158" s="32">
        <v>1.1543000000000001</v>
      </c>
      <c r="AD158" s="32">
        <v>1.9113</v>
      </c>
      <c r="AE158" s="32">
        <v>1.2112000000000001</v>
      </c>
      <c r="AF158" s="32">
        <v>0.63160000000000005</v>
      </c>
      <c r="AG158" s="32">
        <v>0.90169999999999995</v>
      </c>
      <c r="AH158" s="32">
        <v>2.0007000000000001</v>
      </c>
      <c r="AI158" s="32">
        <v>1.3042</v>
      </c>
      <c r="AJ158" s="32">
        <v>0.89749999999999996</v>
      </c>
      <c r="AK158" s="32">
        <v>1.0338000000000001</v>
      </c>
      <c r="AL158" s="32">
        <v>0.92730000000000001</v>
      </c>
      <c r="AM158" s="32">
        <v>0.98180000000000001</v>
      </c>
      <c r="AN158" s="32">
        <v>0.96899999999999997</v>
      </c>
      <c r="AO158" s="32">
        <v>0.94450000000000001</v>
      </c>
      <c r="AP158" s="32">
        <v>0.86409999999999998</v>
      </c>
      <c r="AQ158" s="32">
        <v>1.1305000000000001</v>
      </c>
      <c r="AR158" s="32">
        <v>1.2081999999999999</v>
      </c>
      <c r="AS158" s="32">
        <v>1.2796000000000001</v>
      </c>
      <c r="AT158" s="32">
        <v>1.9814000000000001</v>
      </c>
      <c r="AU158" s="32">
        <v>1.4666999999999999</v>
      </c>
      <c r="AV158" s="32">
        <v>1.2934000000000001</v>
      </c>
      <c r="AW158" s="32">
        <v>1.1366000000000001</v>
      </c>
      <c r="AX158" s="32">
        <v>0.60760000000000003</v>
      </c>
      <c r="AY158" s="32">
        <v>0.83450000000000002</v>
      </c>
      <c r="AZ158" s="32">
        <v>0.51780000000000004</v>
      </c>
      <c r="BA158" s="32">
        <v>0.38869999999999999</v>
      </c>
      <c r="BB158" s="32">
        <v>1.5275000000000001</v>
      </c>
      <c r="BC158" s="32">
        <v>1.4341999999999999</v>
      </c>
      <c r="BD158" s="32">
        <v>1.0556000000000001</v>
      </c>
      <c r="BE158" s="32">
        <v>1.0275000000000001</v>
      </c>
      <c r="BF158" s="32">
        <v>0.34510000000000002</v>
      </c>
      <c r="BG158" s="32">
        <v>0.3322</v>
      </c>
      <c r="BH158" s="32">
        <v>0.53439999999999999</v>
      </c>
      <c r="BI158" s="32">
        <v>0.94259999999999999</v>
      </c>
      <c r="BJ158" s="32">
        <v>0.89929999999999999</v>
      </c>
      <c r="BK158" s="32">
        <v>1.3681000000000001</v>
      </c>
      <c r="BL158" s="32"/>
      <c r="BM158" s="32"/>
      <c r="BN158" s="32"/>
      <c r="BO158" s="32"/>
      <c r="BP158" s="32"/>
      <c r="BQ158" s="32"/>
      <c r="BR158" s="32"/>
      <c r="BS158" s="32"/>
      <c r="BT158" s="32"/>
      <c r="BU158" s="32"/>
      <c r="BV158" s="32"/>
      <c r="BW158" s="32"/>
      <c r="BX158" s="32"/>
      <c r="BY158" s="32"/>
      <c r="BZ158" s="32"/>
      <c r="CA158" s="32"/>
      <c r="CB158" s="32"/>
      <c r="CC158" s="32"/>
      <c r="CD158" s="32"/>
      <c r="CE158" s="32"/>
      <c r="CF158" s="32"/>
    </row>
    <row r="159" spans="2:84">
      <c r="B159" s="28">
        <f t="shared" si="7"/>
        <v>343</v>
      </c>
      <c r="C159" s="34">
        <v>42468</v>
      </c>
      <c r="D159" s="32">
        <v>0.76339999999999997</v>
      </c>
      <c r="E159" s="32">
        <v>0.65169999999999995</v>
      </c>
      <c r="F159" s="32">
        <v>0.2273</v>
      </c>
      <c r="G159" s="32">
        <v>1.5884</v>
      </c>
      <c r="H159" s="32">
        <v>0.85360000000000003</v>
      </c>
      <c r="I159" s="32">
        <v>0.80079999999999996</v>
      </c>
      <c r="J159" s="32">
        <v>0.82479999999999998</v>
      </c>
      <c r="K159" s="32">
        <v>0.74960000000000004</v>
      </c>
      <c r="L159" s="32">
        <v>2.1718999999999999</v>
      </c>
      <c r="M159" s="32">
        <v>1.1384000000000001</v>
      </c>
      <c r="N159" s="32">
        <v>1.2571000000000001</v>
      </c>
      <c r="O159" s="32">
        <v>1.2007000000000001</v>
      </c>
      <c r="P159" s="32">
        <v>1.7931999999999999</v>
      </c>
      <c r="Q159" s="32">
        <v>1.3413999999999999</v>
      </c>
      <c r="R159" s="32">
        <v>0.77080000000000004</v>
      </c>
      <c r="S159" s="32">
        <v>0.67369999999999997</v>
      </c>
      <c r="T159" s="32">
        <v>0.22500000000000001</v>
      </c>
      <c r="U159" s="32">
        <v>0.50980000000000003</v>
      </c>
      <c r="V159" s="32">
        <v>0.68210000000000004</v>
      </c>
      <c r="W159" s="32">
        <v>1.0438000000000001</v>
      </c>
      <c r="X159" s="32">
        <v>3.1920999999999999</v>
      </c>
      <c r="Y159" s="32">
        <v>1.0698000000000001</v>
      </c>
      <c r="Z159" s="32">
        <v>0.29370000000000002</v>
      </c>
      <c r="AA159" s="32">
        <v>0.74160000000000004</v>
      </c>
      <c r="AB159" s="32">
        <v>2.2336</v>
      </c>
      <c r="AC159" s="32">
        <v>1.1509</v>
      </c>
      <c r="AD159" s="32">
        <v>1.6791</v>
      </c>
      <c r="AE159" s="32">
        <v>1.2068000000000001</v>
      </c>
      <c r="AF159" s="32">
        <v>0.58740000000000003</v>
      </c>
      <c r="AG159" s="32">
        <v>0.90790000000000004</v>
      </c>
      <c r="AH159" s="32">
        <v>1.8259000000000001</v>
      </c>
      <c r="AI159" s="32">
        <v>1.302</v>
      </c>
      <c r="AJ159" s="32">
        <v>0.9556</v>
      </c>
      <c r="AK159" s="32">
        <v>1.0335000000000001</v>
      </c>
      <c r="AL159" s="32">
        <v>0.84530000000000005</v>
      </c>
      <c r="AM159" s="32">
        <v>0.97919999999999996</v>
      </c>
      <c r="AN159" s="32">
        <v>0.95640000000000003</v>
      </c>
      <c r="AO159" s="32">
        <v>0.94230000000000003</v>
      </c>
      <c r="AP159" s="32">
        <v>0.74919999999999998</v>
      </c>
      <c r="AQ159" s="32">
        <v>1.1294</v>
      </c>
      <c r="AR159" s="32">
        <v>1.2025999999999999</v>
      </c>
      <c r="AS159" s="32">
        <v>1.2753000000000001</v>
      </c>
      <c r="AT159" s="32">
        <v>1.8874</v>
      </c>
      <c r="AU159" s="32">
        <v>1.4661999999999999</v>
      </c>
      <c r="AV159" s="32">
        <v>1.2535000000000001</v>
      </c>
      <c r="AW159" s="32">
        <v>1.1408</v>
      </c>
      <c r="AX159" s="32">
        <v>0.57969999999999999</v>
      </c>
      <c r="AY159" s="32">
        <v>0.83220000000000005</v>
      </c>
      <c r="AZ159" s="32">
        <v>0.69630000000000003</v>
      </c>
      <c r="BA159" s="32">
        <v>0.38819999999999999</v>
      </c>
      <c r="BB159" s="32">
        <v>1.4557</v>
      </c>
      <c r="BC159" s="32">
        <v>1.4294</v>
      </c>
      <c r="BD159" s="32">
        <v>1.0644</v>
      </c>
      <c r="BE159" s="32">
        <v>1.0278</v>
      </c>
      <c r="BF159" s="32">
        <v>0.35539999999999999</v>
      </c>
      <c r="BG159" s="32">
        <v>0.32969999999999999</v>
      </c>
      <c r="BH159" s="32">
        <v>0.50870000000000004</v>
      </c>
      <c r="BI159" s="32">
        <v>0.94369999999999998</v>
      </c>
      <c r="BJ159" s="32">
        <v>0.96540000000000004</v>
      </c>
      <c r="BK159" s="32">
        <v>1.3648</v>
      </c>
      <c r="BL159" s="32"/>
      <c r="BM159" s="32"/>
      <c r="BN159" s="32"/>
      <c r="BO159" s="32"/>
      <c r="BP159" s="32"/>
      <c r="BQ159" s="32"/>
      <c r="BR159" s="32"/>
      <c r="BS159" s="32"/>
      <c r="BT159" s="32"/>
      <c r="BU159" s="32"/>
      <c r="BV159" s="32"/>
      <c r="BW159" s="32"/>
      <c r="BX159" s="32"/>
      <c r="BY159" s="32"/>
      <c r="BZ159" s="32"/>
      <c r="CA159" s="32"/>
      <c r="CB159" s="32"/>
      <c r="CC159" s="32"/>
      <c r="CD159" s="32"/>
      <c r="CE159" s="32"/>
      <c r="CF159" s="32"/>
    </row>
    <row r="160" spans="2:84">
      <c r="B160" s="28">
        <f t="shared" si="7"/>
        <v>342</v>
      </c>
      <c r="C160" s="34">
        <v>42467</v>
      </c>
      <c r="D160" s="32">
        <v>0.85670000000000002</v>
      </c>
      <c r="E160" s="32">
        <v>0.65739999999999998</v>
      </c>
      <c r="F160" s="32">
        <v>0.2366</v>
      </c>
      <c r="G160" s="32">
        <v>1.589</v>
      </c>
      <c r="H160" s="32">
        <v>0.84630000000000005</v>
      </c>
      <c r="I160" s="32">
        <v>0.80179999999999996</v>
      </c>
      <c r="J160" s="32">
        <v>0.87270000000000003</v>
      </c>
      <c r="K160" s="32">
        <v>0.75349999999999995</v>
      </c>
      <c r="L160" s="32">
        <v>2.2728999999999999</v>
      </c>
      <c r="M160" s="32">
        <v>1.1442000000000001</v>
      </c>
      <c r="N160" s="32">
        <v>1.2982</v>
      </c>
      <c r="O160" s="32">
        <v>1.2013</v>
      </c>
      <c r="P160" s="32">
        <v>1.4654</v>
      </c>
      <c r="Q160" s="32">
        <v>1.3232999999999999</v>
      </c>
      <c r="R160" s="32">
        <v>0.72309999999999997</v>
      </c>
      <c r="S160" s="32">
        <v>0.66920000000000002</v>
      </c>
      <c r="T160" s="32">
        <v>0.23499999999999999</v>
      </c>
      <c r="U160" s="32">
        <v>0.51029999999999998</v>
      </c>
      <c r="V160" s="32">
        <v>0.76049999999999995</v>
      </c>
      <c r="W160" s="32">
        <v>1.0472999999999999</v>
      </c>
      <c r="X160" s="32">
        <v>3.2084999999999999</v>
      </c>
      <c r="Y160" s="32">
        <v>1.0685</v>
      </c>
      <c r="Z160" s="32">
        <v>0.30709999999999998</v>
      </c>
      <c r="AA160" s="32">
        <v>0.73440000000000005</v>
      </c>
      <c r="AB160" s="32">
        <v>2.2631999999999999</v>
      </c>
      <c r="AC160" s="32">
        <v>1.1509</v>
      </c>
      <c r="AD160" s="32">
        <v>1.6198999999999999</v>
      </c>
      <c r="AE160" s="32">
        <v>1.2033</v>
      </c>
      <c r="AF160" s="32">
        <v>0.54090000000000005</v>
      </c>
      <c r="AG160" s="32">
        <v>0.90759999999999996</v>
      </c>
      <c r="AH160" s="32">
        <v>1.9236</v>
      </c>
      <c r="AI160" s="32">
        <v>1.3070999999999999</v>
      </c>
      <c r="AJ160" s="32">
        <v>1.2536</v>
      </c>
      <c r="AK160" s="32">
        <v>1.0427</v>
      </c>
      <c r="AL160" s="32">
        <v>0.8337</v>
      </c>
      <c r="AM160" s="32">
        <v>0.97019999999999995</v>
      </c>
      <c r="AN160" s="32">
        <v>0.93940000000000001</v>
      </c>
      <c r="AO160" s="32">
        <v>0.94399999999999995</v>
      </c>
      <c r="AP160" s="32">
        <v>0.72989999999999999</v>
      </c>
      <c r="AQ160" s="32">
        <v>1.1285000000000001</v>
      </c>
      <c r="AR160" s="32">
        <v>1.2483</v>
      </c>
      <c r="AS160" s="32">
        <v>1.2802</v>
      </c>
      <c r="AT160" s="32">
        <v>1.9137</v>
      </c>
      <c r="AU160" s="32">
        <v>1.472</v>
      </c>
      <c r="AV160" s="32">
        <v>1.1953</v>
      </c>
      <c r="AW160" s="32">
        <v>1.1414</v>
      </c>
      <c r="AX160" s="32">
        <v>0.58979999999999999</v>
      </c>
      <c r="AY160" s="32">
        <v>0.83240000000000003</v>
      </c>
      <c r="AZ160" s="32">
        <v>0.69540000000000002</v>
      </c>
      <c r="BA160" s="32">
        <v>0.39100000000000001</v>
      </c>
      <c r="BB160" s="32">
        <v>1.4519</v>
      </c>
      <c r="BC160" s="32">
        <v>1.4330000000000001</v>
      </c>
      <c r="BD160" s="32">
        <v>1.0941000000000001</v>
      </c>
      <c r="BE160" s="32">
        <v>1.0261</v>
      </c>
      <c r="BF160" s="32">
        <v>0.40589999999999998</v>
      </c>
      <c r="BG160" s="32">
        <v>0.32900000000000001</v>
      </c>
      <c r="BH160" s="32">
        <v>0.53949999999999998</v>
      </c>
      <c r="BI160" s="32">
        <v>0.94440000000000002</v>
      </c>
      <c r="BJ160" s="32">
        <v>0.95350000000000001</v>
      </c>
      <c r="BK160" s="32">
        <v>1.3573</v>
      </c>
      <c r="BL160" s="32"/>
      <c r="BM160" s="32"/>
      <c r="BN160" s="32"/>
      <c r="BO160" s="32"/>
      <c r="BP160" s="32"/>
      <c r="BQ160" s="32"/>
      <c r="BR160" s="32"/>
      <c r="BS160" s="32"/>
      <c r="BT160" s="32"/>
      <c r="BU160" s="32"/>
      <c r="BV160" s="32"/>
      <c r="BW160" s="32"/>
      <c r="BX160" s="32"/>
      <c r="BY160" s="32"/>
      <c r="BZ160" s="32"/>
      <c r="CA160" s="32"/>
      <c r="CB160" s="32"/>
      <c r="CC160" s="32"/>
      <c r="CD160" s="32"/>
      <c r="CE160" s="32"/>
      <c r="CF160" s="32"/>
    </row>
    <row r="161" spans="2:84">
      <c r="B161" s="28">
        <f t="shared" si="7"/>
        <v>341</v>
      </c>
      <c r="C161" s="34">
        <v>42466</v>
      </c>
      <c r="D161" s="32">
        <v>0.96109999999999995</v>
      </c>
      <c r="E161" s="32">
        <v>0.66659999999999997</v>
      </c>
      <c r="F161" s="32">
        <v>0.1981</v>
      </c>
      <c r="G161" s="32">
        <v>1.5899000000000001</v>
      </c>
      <c r="H161" s="32">
        <v>0.91279999999999994</v>
      </c>
      <c r="I161" s="32">
        <v>0.80010000000000003</v>
      </c>
      <c r="J161" s="32">
        <v>0.85929999999999995</v>
      </c>
      <c r="K161" s="32">
        <v>0.75490000000000002</v>
      </c>
      <c r="L161" s="32">
        <v>2.3795999999999999</v>
      </c>
      <c r="M161" s="32">
        <v>1.1449</v>
      </c>
      <c r="N161" s="32">
        <v>1.3032999999999999</v>
      </c>
      <c r="O161" s="32">
        <v>1.2013</v>
      </c>
      <c r="P161" s="32">
        <v>1.3937999999999999</v>
      </c>
      <c r="Q161" s="32">
        <v>1.3143</v>
      </c>
      <c r="R161" s="32">
        <v>0.80530000000000002</v>
      </c>
      <c r="S161" s="32">
        <v>0.66779999999999995</v>
      </c>
      <c r="T161" s="32">
        <v>0.21479999999999999</v>
      </c>
      <c r="U161" s="32">
        <v>0.50860000000000005</v>
      </c>
      <c r="V161" s="32">
        <v>0.81120000000000003</v>
      </c>
      <c r="W161" s="32">
        <v>1.0497000000000001</v>
      </c>
      <c r="X161" s="32">
        <v>3.1475</v>
      </c>
      <c r="Y161" s="32">
        <v>1.0678000000000001</v>
      </c>
      <c r="Z161" s="32">
        <v>0.3679</v>
      </c>
      <c r="AA161" s="32">
        <v>0.73429999999999995</v>
      </c>
      <c r="AB161" s="32">
        <v>2.3052999999999999</v>
      </c>
      <c r="AC161" s="32">
        <v>1.1608000000000001</v>
      </c>
      <c r="AD161" s="32">
        <v>1.5224</v>
      </c>
      <c r="AE161" s="32">
        <v>1.1977</v>
      </c>
      <c r="AF161" s="32">
        <v>0.53149999999999997</v>
      </c>
      <c r="AG161" s="32">
        <v>0.90269999999999995</v>
      </c>
      <c r="AH161" s="32">
        <v>1.8735999999999999</v>
      </c>
      <c r="AI161" s="32">
        <v>1.2987</v>
      </c>
      <c r="AJ161" s="32">
        <v>1.292</v>
      </c>
      <c r="AK161" s="32">
        <v>1.0411999999999999</v>
      </c>
      <c r="AL161" s="32">
        <v>0.83169999999999999</v>
      </c>
      <c r="AM161" s="32">
        <v>0.98109999999999997</v>
      </c>
      <c r="AN161" s="32">
        <v>0.9365</v>
      </c>
      <c r="AO161" s="32">
        <v>0.94379999999999997</v>
      </c>
      <c r="AP161" s="32">
        <v>0.68859999999999999</v>
      </c>
      <c r="AQ161" s="32">
        <v>1.1323000000000001</v>
      </c>
      <c r="AR161" s="32">
        <v>1.2399</v>
      </c>
      <c r="AS161" s="32">
        <v>1.2776000000000001</v>
      </c>
      <c r="AT161" s="32">
        <v>1.8413999999999999</v>
      </c>
      <c r="AU161" s="32">
        <v>1.4810000000000001</v>
      </c>
      <c r="AV161" s="32">
        <v>1.1927000000000001</v>
      </c>
      <c r="AW161" s="32">
        <v>1.1398999999999999</v>
      </c>
      <c r="AX161" s="32">
        <v>0.63139999999999996</v>
      </c>
      <c r="AY161" s="32">
        <v>0.8327</v>
      </c>
      <c r="AZ161" s="32">
        <v>0.66300000000000003</v>
      </c>
      <c r="BA161" s="32">
        <v>0.3871</v>
      </c>
      <c r="BB161" s="32">
        <v>1.4086000000000001</v>
      </c>
      <c r="BC161" s="32">
        <v>1.4294</v>
      </c>
      <c r="BD161" s="32">
        <v>1.0637000000000001</v>
      </c>
      <c r="BE161" s="32">
        <v>1.0265</v>
      </c>
      <c r="BF161" s="32">
        <v>0.4083</v>
      </c>
      <c r="BG161" s="32">
        <v>0.33250000000000002</v>
      </c>
      <c r="BH161" s="32">
        <v>0.54469999999999996</v>
      </c>
      <c r="BI161" s="32">
        <v>0.95020000000000004</v>
      </c>
      <c r="BJ161" s="32">
        <v>0.90690000000000004</v>
      </c>
      <c r="BK161" s="32">
        <v>1.345</v>
      </c>
      <c r="BL161" s="32"/>
      <c r="BM161" s="32"/>
      <c r="BN161" s="32"/>
      <c r="BO161" s="32"/>
      <c r="BP161" s="32"/>
      <c r="BQ161" s="32"/>
      <c r="BR161" s="32"/>
      <c r="BS161" s="32"/>
      <c r="BT161" s="32"/>
      <c r="BU161" s="32"/>
      <c r="BV161" s="32"/>
      <c r="BW161" s="32"/>
      <c r="BX161" s="32"/>
      <c r="BY161" s="32"/>
      <c r="BZ161" s="32"/>
      <c r="CA161" s="32"/>
      <c r="CB161" s="32"/>
      <c r="CC161" s="32"/>
      <c r="CD161" s="32"/>
      <c r="CE161" s="32"/>
      <c r="CF161" s="32"/>
    </row>
    <row r="162" spans="2:84">
      <c r="B162" s="28">
        <f t="shared" si="7"/>
        <v>340</v>
      </c>
      <c r="C162" s="34">
        <v>42461</v>
      </c>
      <c r="D162" s="32">
        <v>1.0302</v>
      </c>
      <c r="E162" s="32">
        <v>0.66180000000000005</v>
      </c>
      <c r="F162" s="32">
        <v>-3.04E-2</v>
      </c>
      <c r="G162" s="32">
        <v>1.595</v>
      </c>
      <c r="H162" s="32">
        <v>0.75819999999999999</v>
      </c>
      <c r="I162" s="32">
        <v>0.79390000000000005</v>
      </c>
      <c r="J162" s="32">
        <v>0.76570000000000005</v>
      </c>
      <c r="K162" s="32">
        <v>0.75990000000000002</v>
      </c>
      <c r="L162" s="32">
        <v>2.6595</v>
      </c>
      <c r="M162" s="32">
        <v>1.1454</v>
      </c>
      <c r="N162" s="32">
        <v>1.2036</v>
      </c>
      <c r="O162" s="32">
        <v>1.1984999999999999</v>
      </c>
      <c r="P162" s="32">
        <v>1.0962000000000001</v>
      </c>
      <c r="Q162" s="32">
        <v>1.3051999999999999</v>
      </c>
      <c r="R162" s="32">
        <v>1.0243</v>
      </c>
      <c r="S162" s="32">
        <v>0.66649999999999998</v>
      </c>
      <c r="T162" s="32">
        <v>0.16220000000000001</v>
      </c>
      <c r="U162" s="32">
        <v>0.50329999999999997</v>
      </c>
      <c r="V162" s="32">
        <v>0.75019999999999998</v>
      </c>
      <c r="W162" s="32">
        <v>1.0481</v>
      </c>
      <c r="X162" s="32">
        <v>3.3172999999999999</v>
      </c>
      <c r="Y162" s="32">
        <v>1.0687</v>
      </c>
      <c r="Z162" s="32">
        <v>0.59060000000000001</v>
      </c>
      <c r="AA162" s="32">
        <v>0.7369</v>
      </c>
      <c r="AB162" s="32">
        <v>2.387</v>
      </c>
      <c r="AC162" s="32">
        <v>1.1624000000000001</v>
      </c>
      <c r="AD162" s="32">
        <v>1.4176</v>
      </c>
      <c r="AE162" s="32">
        <v>1.2112000000000001</v>
      </c>
      <c r="AF162" s="32">
        <v>0.49149999999999999</v>
      </c>
      <c r="AG162" s="32">
        <v>0.90859999999999996</v>
      </c>
      <c r="AH162" s="32">
        <v>2.1011000000000002</v>
      </c>
      <c r="AI162" s="32">
        <v>1.2999000000000001</v>
      </c>
      <c r="AJ162" s="32">
        <v>1.4</v>
      </c>
      <c r="AK162" s="32">
        <v>1.0607</v>
      </c>
      <c r="AL162" s="32">
        <v>0.79879999999999995</v>
      </c>
      <c r="AM162" s="32">
        <v>0.9728</v>
      </c>
      <c r="AN162" s="32">
        <v>0.9738</v>
      </c>
      <c r="AO162" s="32">
        <v>0.94520000000000004</v>
      </c>
      <c r="AP162" s="32">
        <v>0.64170000000000005</v>
      </c>
      <c r="AQ162" s="32">
        <v>1.1364000000000001</v>
      </c>
      <c r="AR162" s="32">
        <v>1.0067999999999999</v>
      </c>
      <c r="AS162" s="32">
        <v>1.2810999999999999</v>
      </c>
      <c r="AT162" s="32">
        <v>2.3902000000000001</v>
      </c>
      <c r="AU162" s="32">
        <v>1.5001</v>
      </c>
      <c r="AV162" s="32">
        <v>0.88700000000000001</v>
      </c>
      <c r="AW162" s="32">
        <v>1.1349</v>
      </c>
      <c r="AX162" s="32">
        <v>0.72699999999999998</v>
      </c>
      <c r="AY162" s="32">
        <v>0.84150000000000003</v>
      </c>
      <c r="AZ162" s="32">
        <v>0.85629999999999995</v>
      </c>
      <c r="BA162" s="32">
        <v>0.38369999999999999</v>
      </c>
      <c r="BB162" s="32">
        <v>1.6004</v>
      </c>
      <c r="BC162" s="32">
        <v>1.4414</v>
      </c>
      <c r="BD162" s="32">
        <v>1.1926000000000001</v>
      </c>
      <c r="BE162" s="32">
        <v>1.0258</v>
      </c>
      <c r="BF162" s="32">
        <v>0.54800000000000004</v>
      </c>
      <c r="BG162" s="32">
        <v>0.33460000000000001</v>
      </c>
      <c r="BH162" s="32">
        <v>0.75800000000000001</v>
      </c>
      <c r="BI162" s="32">
        <v>0.9657</v>
      </c>
      <c r="BJ162" s="32">
        <v>1.1248</v>
      </c>
      <c r="BK162" s="32">
        <v>1.3572</v>
      </c>
      <c r="BL162" s="32"/>
      <c r="BM162" s="32"/>
      <c r="BN162" s="32"/>
      <c r="BO162" s="32"/>
      <c r="BP162" s="32"/>
      <c r="BQ162" s="32"/>
      <c r="BR162" s="32"/>
      <c r="BS162" s="32"/>
      <c r="BT162" s="32"/>
      <c r="BU162" s="32"/>
      <c r="BV162" s="32"/>
      <c r="BW162" s="32"/>
      <c r="BX162" s="32"/>
      <c r="BY162" s="32"/>
      <c r="BZ162" s="32"/>
      <c r="CA162" s="32"/>
      <c r="CB162" s="32"/>
      <c r="CC162" s="32"/>
      <c r="CD162" s="32"/>
      <c r="CE162" s="32"/>
      <c r="CF162" s="32"/>
    </row>
    <row r="163" spans="2:84">
      <c r="B163" s="28">
        <f t="shared" si="7"/>
        <v>339</v>
      </c>
      <c r="C163" s="34">
        <v>42460</v>
      </c>
      <c r="D163" s="32">
        <v>1.0193000000000001</v>
      </c>
      <c r="E163" s="32">
        <v>0.66010000000000002</v>
      </c>
      <c r="F163" s="32">
        <v>6.3E-2</v>
      </c>
      <c r="G163" s="32">
        <v>1.5939000000000001</v>
      </c>
      <c r="H163" s="32">
        <v>1.175</v>
      </c>
      <c r="I163" s="32">
        <v>0.7954</v>
      </c>
      <c r="J163" s="32">
        <v>0.57920000000000005</v>
      </c>
      <c r="K163" s="32">
        <v>0.76060000000000005</v>
      </c>
      <c r="L163" s="32">
        <v>2.7048999999999999</v>
      </c>
      <c r="M163" s="32">
        <v>1.1419999999999999</v>
      </c>
      <c r="N163" s="32">
        <v>1.6696</v>
      </c>
      <c r="O163" s="32">
        <v>1.2058</v>
      </c>
      <c r="P163" s="32">
        <v>0.95330000000000004</v>
      </c>
      <c r="Q163" s="32">
        <v>1.3008</v>
      </c>
      <c r="R163" s="32">
        <v>1.3264</v>
      </c>
      <c r="S163" s="32">
        <v>0.67369999999999997</v>
      </c>
      <c r="T163" s="32">
        <v>0.2344</v>
      </c>
      <c r="U163" s="32">
        <v>0.50229999999999997</v>
      </c>
      <c r="V163" s="32">
        <v>0.68189999999999995</v>
      </c>
      <c r="W163" s="32">
        <v>1.05</v>
      </c>
      <c r="X163" s="32">
        <v>3.4051999999999998</v>
      </c>
      <c r="Y163" s="32">
        <v>1.0688</v>
      </c>
      <c r="Z163" s="32">
        <v>0.55479999999999996</v>
      </c>
      <c r="AA163" s="32">
        <v>0.73460000000000003</v>
      </c>
      <c r="AB163" s="32">
        <v>2.1753</v>
      </c>
      <c r="AC163" s="32">
        <v>1.1611</v>
      </c>
      <c r="AD163" s="32">
        <v>1.357</v>
      </c>
      <c r="AE163" s="32">
        <v>1.212</v>
      </c>
      <c r="AF163" s="32">
        <v>0.61319999999999997</v>
      </c>
      <c r="AG163" s="32">
        <v>0.90810000000000002</v>
      </c>
      <c r="AH163" s="32">
        <v>1.9069</v>
      </c>
      <c r="AI163" s="32">
        <v>1.2994000000000001</v>
      </c>
      <c r="AJ163" s="32">
        <v>1.7373000000000001</v>
      </c>
      <c r="AK163" s="32">
        <v>1.0582</v>
      </c>
      <c r="AL163" s="32">
        <v>0.88649999999999995</v>
      </c>
      <c r="AM163" s="32">
        <v>0.97070000000000001</v>
      </c>
      <c r="AN163" s="32">
        <v>1.0479000000000001</v>
      </c>
      <c r="AO163" s="32">
        <v>0.95140000000000002</v>
      </c>
      <c r="AP163" s="32">
        <v>1.1907000000000001</v>
      </c>
      <c r="AQ163" s="32">
        <v>1.1404000000000001</v>
      </c>
      <c r="AR163" s="32">
        <v>1.3729</v>
      </c>
      <c r="AS163" s="32">
        <v>1.3027</v>
      </c>
      <c r="AT163" s="32">
        <v>2.8087</v>
      </c>
      <c r="AU163" s="32">
        <v>1.4869000000000001</v>
      </c>
      <c r="AV163" s="32">
        <v>0.80200000000000005</v>
      </c>
      <c r="AW163" s="32">
        <v>1.1314</v>
      </c>
      <c r="AX163" s="32">
        <v>0.50080000000000002</v>
      </c>
      <c r="AY163" s="32">
        <v>0.83740000000000003</v>
      </c>
      <c r="AZ163" s="32">
        <v>0.97140000000000004</v>
      </c>
      <c r="BA163" s="32">
        <v>0.3856</v>
      </c>
      <c r="BB163" s="32">
        <v>1.6147</v>
      </c>
      <c r="BC163" s="32">
        <v>1.4393</v>
      </c>
      <c r="BD163" s="32">
        <v>0.93459999999999999</v>
      </c>
      <c r="BE163" s="32">
        <v>1.0188999999999999</v>
      </c>
      <c r="BF163" s="32">
        <v>0.65539999999999998</v>
      </c>
      <c r="BG163" s="32">
        <v>0.33450000000000002</v>
      </c>
      <c r="BH163" s="32">
        <v>0.8448</v>
      </c>
      <c r="BI163" s="32">
        <v>0.96089999999999998</v>
      </c>
      <c r="BJ163" s="32">
        <v>1.1714</v>
      </c>
      <c r="BK163" s="32">
        <v>1.3602000000000001</v>
      </c>
      <c r="BL163" s="32"/>
      <c r="BM163" s="32"/>
      <c r="BN163" s="32"/>
      <c r="BO163" s="32"/>
      <c r="BP163" s="32"/>
      <c r="BQ163" s="32"/>
      <c r="BR163" s="32"/>
      <c r="BS163" s="32"/>
      <c r="BT163" s="32"/>
      <c r="BU163" s="32"/>
      <c r="BV163" s="32"/>
      <c r="BW163" s="32"/>
      <c r="BX163" s="32"/>
      <c r="BY163" s="32"/>
      <c r="BZ163" s="32"/>
      <c r="CA163" s="32"/>
      <c r="CB163" s="32"/>
      <c r="CC163" s="32"/>
      <c r="CD163" s="32"/>
      <c r="CE163" s="32"/>
      <c r="CF163" s="32"/>
    </row>
    <row r="164" spans="2:84">
      <c r="B164" s="28">
        <f t="shared" si="7"/>
        <v>338</v>
      </c>
      <c r="C164" s="34">
        <v>42459</v>
      </c>
      <c r="D164" s="32">
        <v>1.0186999999999999</v>
      </c>
      <c r="E164" s="32">
        <v>0.66220000000000001</v>
      </c>
      <c r="F164" s="32">
        <v>5.3199999999999997E-2</v>
      </c>
      <c r="G164" s="32">
        <v>1.5882000000000001</v>
      </c>
      <c r="H164" s="32">
        <v>1.1721999999999999</v>
      </c>
      <c r="I164" s="32">
        <v>0.79220000000000002</v>
      </c>
      <c r="J164" s="32">
        <v>0.58809999999999996</v>
      </c>
      <c r="K164" s="32">
        <v>0.7571</v>
      </c>
      <c r="L164" s="32">
        <v>2.68</v>
      </c>
      <c r="M164" s="32">
        <v>1.1368</v>
      </c>
      <c r="N164" s="32">
        <v>1.6731</v>
      </c>
      <c r="O164" s="32">
        <v>1.2114</v>
      </c>
      <c r="P164" s="32">
        <v>0.94369999999999998</v>
      </c>
      <c r="Q164" s="32">
        <v>1.3061</v>
      </c>
      <c r="R164" s="32">
        <v>1.3092999999999999</v>
      </c>
      <c r="S164" s="32">
        <v>0.67379999999999995</v>
      </c>
      <c r="T164" s="32">
        <v>0.22900000000000001</v>
      </c>
      <c r="U164" s="32">
        <v>0.49790000000000001</v>
      </c>
      <c r="V164" s="32">
        <v>0.69359999999999999</v>
      </c>
      <c r="W164" s="32">
        <v>1.0494000000000001</v>
      </c>
      <c r="X164" s="32">
        <v>3.5141</v>
      </c>
      <c r="Y164" s="32">
        <v>1.0627</v>
      </c>
      <c r="Z164" s="32">
        <v>0.56010000000000004</v>
      </c>
      <c r="AA164" s="32">
        <v>0.73229999999999995</v>
      </c>
      <c r="AB164" s="32">
        <v>2.0855000000000001</v>
      </c>
      <c r="AC164" s="32">
        <v>1.1533</v>
      </c>
      <c r="AD164" s="32">
        <v>1.3107</v>
      </c>
      <c r="AE164" s="32">
        <v>1.2109000000000001</v>
      </c>
      <c r="AF164" s="32">
        <v>0.61319999999999997</v>
      </c>
      <c r="AG164" s="32">
        <v>0.92149999999999999</v>
      </c>
      <c r="AH164" s="32">
        <v>1.9670000000000001</v>
      </c>
      <c r="AI164" s="32">
        <v>1.2981</v>
      </c>
      <c r="AJ164" s="32">
        <v>1.7182999999999999</v>
      </c>
      <c r="AK164" s="32">
        <v>1.0617000000000001</v>
      </c>
      <c r="AL164" s="32">
        <v>0.89419999999999999</v>
      </c>
      <c r="AM164" s="32">
        <v>0.96530000000000005</v>
      </c>
      <c r="AN164" s="32">
        <v>1.0375000000000001</v>
      </c>
      <c r="AO164" s="32">
        <v>0.95430000000000004</v>
      </c>
      <c r="AP164" s="32">
        <v>1.1919</v>
      </c>
      <c r="AQ164" s="32">
        <v>1.1383000000000001</v>
      </c>
      <c r="AR164" s="32">
        <v>1.3592</v>
      </c>
      <c r="AS164" s="32">
        <v>1.3061</v>
      </c>
      <c r="AT164" s="32">
        <v>2.7997000000000001</v>
      </c>
      <c r="AU164" s="32">
        <v>1.4823</v>
      </c>
      <c r="AV164" s="32">
        <v>0.80210000000000004</v>
      </c>
      <c r="AW164" s="32">
        <v>1.1346000000000001</v>
      </c>
      <c r="AX164" s="32">
        <v>0.50829999999999997</v>
      </c>
      <c r="AY164" s="32">
        <v>0.83540000000000003</v>
      </c>
      <c r="AZ164" s="32">
        <v>0.90410000000000001</v>
      </c>
      <c r="BA164" s="32">
        <v>0.38269999999999998</v>
      </c>
      <c r="BB164" s="32">
        <v>1.6117999999999999</v>
      </c>
      <c r="BC164" s="32">
        <v>1.4463999999999999</v>
      </c>
      <c r="BD164" s="32">
        <v>0.94369999999999998</v>
      </c>
      <c r="BE164" s="32">
        <v>1.0096000000000001</v>
      </c>
      <c r="BF164" s="32">
        <v>0.66410000000000002</v>
      </c>
      <c r="BG164" s="32">
        <v>0.33239999999999997</v>
      </c>
      <c r="BH164" s="32">
        <v>0.85060000000000002</v>
      </c>
      <c r="BI164" s="32">
        <v>0.96060000000000001</v>
      </c>
      <c r="BJ164" s="32">
        <v>1.1736</v>
      </c>
      <c r="BK164" s="32">
        <v>1.3554999999999999</v>
      </c>
      <c r="BL164" s="32"/>
      <c r="BM164" s="32"/>
      <c r="BN164" s="32"/>
      <c r="BO164" s="32"/>
      <c r="BP164" s="32"/>
      <c r="BQ164" s="32"/>
      <c r="BR164" s="32"/>
      <c r="BS164" s="32"/>
      <c r="BT164" s="32"/>
      <c r="BU164" s="32"/>
      <c r="BV164" s="32"/>
      <c r="BW164" s="32"/>
      <c r="BX164" s="32"/>
      <c r="BY164" s="32"/>
      <c r="BZ164" s="32"/>
      <c r="CA164" s="32"/>
      <c r="CB164" s="32"/>
      <c r="CC164" s="32"/>
      <c r="CD164" s="32"/>
      <c r="CE164" s="32"/>
      <c r="CF164" s="32"/>
    </row>
    <row r="165" spans="2:84">
      <c r="B165" s="28">
        <f t="shared" si="7"/>
        <v>337</v>
      </c>
      <c r="C165" s="34">
        <v>42458</v>
      </c>
      <c r="D165" s="32">
        <v>1.1838</v>
      </c>
      <c r="E165" s="32">
        <v>0.66879999999999995</v>
      </c>
      <c r="F165" s="32">
        <v>-0.15559999999999999</v>
      </c>
      <c r="G165" s="32">
        <v>1.5901000000000001</v>
      </c>
      <c r="H165" s="32">
        <v>1.4655</v>
      </c>
      <c r="I165" s="32">
        <v>0.7994</v>
      </c>
      <c r="J165" s="32">
        <v>0.84179999999999999</v>
      </c>
      <c r="K165" s="32">
        <v>0.76490000000000002</v>
      </c>
      <c r="L165" s="32">
        <v>1.9795</v>
      </c>
      <c r="M165" s="32">
        <v>1.1016999999999999</v>
      </c>
      <c r="N165" s="32">
        <v>1.6742999999999999</v>
      </c>
      <c r="O165" s="32">
        <v>1.2105999999999999</v>
      </c>
      <c r="P165" s="32">
        <v>0.93700000000000006</v>
      </c>
      <c r="Q165" s="32">
        <v>1.306</v>
      </c>
      <c r="R165" s="32">
        <v>1.6104000000000001</v>
      </c>
      <c r="S165" s="32">
        <v>0.67689999999999995</v>
      </c>
      <c r="T165" s="32">
        <v>0.25559999999999999</v>
      </c>
      <c r="U165" s="32">
        <v>0.50160000000000005</v>
      </c>
      <c r="V165" s="32">
        <v>0.29120000000000001</v>
      </c>
      <c r="W165" s="32">
        <v>1.0407</v>
      </c>
      <c r="X165" s="32">
        <v>4.2801999999999998</v>
      </c>
      <c r="Y165" s="32">
        <v>1.0705</v>
      </c>
      <c r="Z165" s="32">
        <v>0.5766</v>
      </c>
      <c r="AA165" s="32">
        <v>0.73509999999999998</v>
      </c>
      <c r="AB165" s="32">
        <v>2.1623000000000001</v>
      </c>
      <c r="AC165" s="32">
        <v>1.1479999999999999</v>
      </c>
      <c r="AD165" s="32">
        <v>1.7509999999999999</v>
      </c>
      <c r="AE165" s="32">
        <v>1.2255</v>
      </c>
      <c r="AF165" s="32">
        <v>0.48449999999999999</v>
      </c>
      <c r="AG165" s="32">
        <v>0.91049999999999998</v>
      </c>
      <c r="AH165" s="32">
        <v>2.2589000000000001</v>
      </c>
      <c r="AI165" s="32">
        <v>1.3057000000000001</v>
      </c>
      <c r="AJ165" s="32">
        <v>1.542</v>
      </c>
      <c r="AK165" s="32">
        <v>1.0487</v>
      </c>
      <c r="AL165" s="32">
        <v>0.84550000000000003</v>
      </c>
      <c r="AM165" s="32">
        <v>0.97150000000000003</v>
      </c>
      <c r="AN165" s="32">
        <v>0.84770000000000001</v>
      </c>
      <c r="AO165" s="32">
        <v>0.94799999999999995</v>
      </c>
      <c r="AP165" s="32">
        <v>0.89559999999999995</v>
      </c>
      <c r="AQ165" s="32">
        <v>1.1293</v>
      </c>
      <c r="AR165" s="32">
        <v>1.1981999999999999</v>
      </c>
      <c r="AS165" s="32">
        <v>1.2999000000000001</v>
      </c>
      <c r="AT165" s="32">
        <v>2.3883000000000001</v>
      </c>
      <c r="AU165" s="32">
        <v>1.4611000000000001</v>
      </c>
      <c r="AV165" s="32">
        <v>0.76600000000000001</v>
      </c>
      <c r="AW165" s="32">
        <v>1.1349</v>
      </c>
      <c r="AX165" s="32">
        <v>0.66669999999999996</v>
      </c>
      <c r="AY165" s="32">
        <v>0.84399999999999997</v>
      </c>
      <c r="AZ165" s="32">
        <v>0.82420000000000004</v>
      </c>
      <c r="BA165" s="32">
        <v>0.37709999999999999</v>
      </c>
      <c r="BB165" s="32">
        <v>1.9226000000000001</v>
      </c>
      <c r="BC165" s="32">
        <v>1.4548000000000001</v>
      </c>
      <c r="BD165" s="32">
        <v>1.1766000000000001</v>
      </c>
      <c r="BE165" s="32">
        <v>1.018</v>
      </c>
      <c r="BF165" s="32">
        <v>0.74750000000000005</v>
      </c>
      <c r="BG165" s="32">
        <v>0.3342</v>
      </c>
      <c r="BH165" s="32">
        <v>0.69410000000000005</v>
      </c>
      <c r="BI165" s="32">
        <v>0.9577</v>
      </c>
      <c r="BJ165" s="32">
        <v>1.1073</v>
      </c>
      <c r="BK165" s="32">
        <v>1.3528</v>
      </c>
      <c r="BL165" s="32"/>
      <c r="BM165" s="32"/>
      <c r="BN165" s="32"/>
      <c r="BO165" s="32"/>
      <c r="BP165" s="32"/>
      <c r="BQ165" s="32"/>
      <c r="BR165" s="32"/>
      <c r="BS165" s="32"/>
      <c r="BT165" s="32"/>
      <c r="BU165" s="32"/>
      <c r="BV165" s="32"/>
      <c r="BW165" s="32"/>
      <c r="BX165" s="32"/>
      <c r="BY165" s="32"/>
      <c r="BZ165" s="32"/>
      <c r="CA165" s="32"/>
      <c r="CB165" s="32"/>
      <c r="CC165" s="32"/>
      <c r="CD165" s="32"/>
      <c r="CE165" s="32"/>
      <c r="CF165" s="32"/>
    </row>
    <row r="166" spans="2:84">
      <c r="B166" s="28">
        <f t="shared" si="7"/>
        <v>336</v>
      </c>
      <c r="C166" s="34">
        <v>42457</v>
      </c>
      <c r="D166" s="32">
        <v>1.423</v>
      </c>
      <c r="E166" s="32">
        <v>0.67010000000000003</v>
      </c>
      <c r="F166" s="32">
        <v>-0.90820000000000001</v>
      </c>
      <c r="G166" s="32">
        <v>1.5787</v>
      </c>
      <c r="H166" s="32">
        <v>1.0383</v>
      </c>
      <c r="I166" s="32">
        <v>0.78800000000000003</v>
      </c>
      <c r="J166" s="32">
        <v>1.07</v>
      </c>
      <c r="K166" s="32">
        <v>0.77070000000000005</v>
      </c>
      <c r="L166" s="32">
        <v>2.0143</v>
      </c>
      <c r="M166" s="32">
        <v>1.0991</v>
      </c>
      <c r="N166" s="32">
        <v>1.6751</v>
      </c>
      <c r="O166" s="32">
        <v>1.2089000000000001</v>
      </c>
      <c r="P166" s="32">
        <v>0.8296</v>
      </c>
      <c r="Q166" s="32">
        <v>1.3055000000000001</v>
      </c>
      <c r="R166" s="32">
        <v>1.6975</v>
      </c>
      <c r="S166" s="32">
        <v>0.67779999999999996</v>
      </c>
      <c r="T166" s="32">
        <v>0.28849999999999998</v>
      </c>
      <c r="U166" s="32">
        <v>0.50290000000000001</v>
      </c>
      <c r="V166" s="32">
        <v>-0.23899999999999999</v>
      </c>
      <c r="W166" s="32">
        <v>1.0294000000000001</v>
      </c>
      <c r="X166" s="32">
        <v>4.8651</v>
      </c>
      <c r="Y166" s="32">
        <v>1.0672999999999999</v>
      </c>
      <c r="Z166" s="32">
        <v>0.67769999999999997</v>
      </c>
      <c r="AA166" s="32">
        <v>0.73719999999999997</v>
      </c>
      <c r="AB166" s="32">
        <v>2.2313999999999998</v>
      </c>
      <c r="AC166" s="32">
        <v>1.1413</v>
      </c>
      <c r="AD166" s="32">
        <v>1.3672</v>
      </c>
      <c r="AE166" s="32">
        <v>1.2107000000000001</v>
      </c>
      <c r="AF166" s="32">
        <v>1.1648000000000001</v>
      </c>
      <c r="AG166" s="32">
        <v>0.93479999999999996</v>
      </c>
      <c r="AH166" s="32">
        <v>2.3372000000000002</v>
      </c>
      <c r="AI166" s="32">
        <v>1.2989999999999999</v>
      </c>
      <c r="AJ166" s="32">
        <v>1.3039000000000001</v>
      </c>
      <c r="AK166" s="32">
        <v>1.0425</v>
      </c>
      <c r="AL166" s="32">
        <v>0.79220000000000002</v>
      </c>
      <c r="AM166" s="32">
        <v>0.96789999999999998</v>
      </c>
      <c r="AN166" s="32">
        <v>0.74419999999999997</v>
      </c>
      <c r="AO166" s="32">
        <v>0.94569999999999999</v>
      </c>
      <c r="AP166" s="32">
        <v>0.59189999999999998</v>
      </c>
      <c r="AQ166" s="32">
        <v>1.1223000000000001</v>
      </c>
      <c r="AR166" s="32">
        <v>1.482</v>
      </c>
      <c r="AS166" s="32">
        <v>1.3052999999999999</v>
      </c>
      <c r="AT166" s="32">
        <v>2.6192000000000002</v>
      </c>
      <c r="AU166" s="32">
        <v>1.4624999999999999</v>
      </c>
      <c r="AV166" s="32">
        <v>0.82589999999999997</v>
      </c>
      <c r="AW166" s="32">
        <v>1.1375999999999999</v>
      </c>
      <c r="AX166" s="32">
        <v>0.67559999999999998</v>
      </c>
      <c r="AY166" s="32">
        <v>0.84499999999999997</v>
      </c>
      <c r="AZ166" s="32">
        <v>1.5214000000000001</v>
      </c>
      <c r="BA166" s="32">
        <v>0.3886</v>
      </c>
      <c r="BB166" s="32">
        <v>1.8252999999999999</v>
      </c>
      <c r="BC166" s="32">
        <v>1.4513</v>
      </c>
      <c r="BD166" s="32">
        <v>1.1535</v>
      </c>
      <c r="BE166" s="32">
        <v>1.0177</v>
      </c>
      <c r="BF166" s="32">
        <v>0.83220000000000005</v>
      </c>
      <c r="BG166" s="32">
        <v>0.33460000000000001</v>
      </c>
      <c r="BH166" s="32">
        <v>0.80110000000000003</v>
      </c>
      <c r="BI166" s="32">
        <v>0.95960000000000001</v>
      </c>
      <c r="BJ166" s="32">
        <v>1.1921999999999999</v>
      </c>
      <c r="BK166" s="32">
        <v>1.3552</v>
      </c>
      <c r="BL166" s="32"/>
      <c r="BM166" s="32"/>
      <c r="BN166" s="32"/>
      <c r="BO166" s="32"/>
      <c r="BP166" s="32"/>
      <c r="BQ166" s="32"/>
      <c r="BR166" s="32"/>
      <c r="BS166" s="32"/>
      <c r="BT166" s="32"/>
      <c r="BU166" s="32"/>
      <c r="BV166" s="32"/>
      <c r="BW166" s="32"/>
      <c r="BX166" s="32"/>
      <c r="BY166" s="32"/>
      <c r="BZ166" s="32"/>
      <c r="CA166" s="32"/>
      <c r="CB166" s="32"/>
      <c r="CC166" s="32"/>
      <c r="CD166" s="32"/>
      <c r="CE166" s="32"/>
      <c r="CF166" s="32"/>
    </row>
    <row r="167" spans="2:84">
      <c r="B167" s="28">
        <f t="shared" si="7"/>
        <v>335</v>
      </c>
      <c r="C167" s="34">
        <v>42454</v>
      </c>
      <c r="D167" s="32">
        <v>1.6158999999999999</v>
      </c>
      <c r="E167" s="32">
        <v>0.67020000000000002</v>
      </c>
      <c r="F167" s="32">
        <v>-0.65190000000000003</v>
      </c>
      <c r="G167" s="32">
        <v>1.5759000000000001</v>
      </c>
      <c r="H167" s="32">
        <v>1.0343</v>
      </c>
      <c r="I167" s="32">
        <v>0.78459999999999996</v>
      </c>
      <c r="J167" s="32">
        <v>1.222</v>
      </c>
      <c r="K167" s="32">
        <v>0.77410000000000001</v>
      </c>
      <c r="L167" s="32">
        <v>1.8263</v>
      </c>
      <c r="M167" s="32">
        <v>1.0904</v>
      </c>
      <c r="N167" s="32">
        <v>1.6525000000000001</v>
      </c>
      <c r="O167" s="32">
        <v>1.2016</v>
      </c>
      <c r="P167" s="32">
        <v>0.83899999999999997</v>
      </c>
      <c r="Q167" s="32">
        <v>1.3051999999999999</v>
      </c>
      <c r="R167" s="32">
        <v>1.5367999999999999</v>
      </c>
      <c r="S167" s="32">
        <v>0.66869999999999996</v>
      </c>
      <c r="T167" s="32">
        <v>0.41370000000000001</v>
      </c>
      <c r="U167" s="32">
        <v>0.49790000000000001</v>
      </c>
      <c r="V167" s="32">
        <v>-0.30059999999999998</v>
      </c>
      <c r="W167" s="32">
        <v>1.0244</v>
      </c>
      <c r="X167" s="32">
        <v>4.5598999999999998</v>
      </c>
      <c r="Y167" s="32">
        <v>1.0650999999999999</v>
      </c>
      <c r="Z167" s="32">
        <v>0.71079999999999999</v>
      </c>
      <c r="AA167" s="32">
        <v>0.73919999999999997</v>
      </c>
      <c r="AB167" s="32">
        <v>2.2299000000000002</v>
      </c>
      <c r="AC167" s="32">
        <v>1.1396999999999999</v>
      </c>
      <c r="AD167" s="32">
        <v>1.4633</v>
      </c>
      <c r="AE167" s="32">
        <v>1.2212000000000001</v>
      </c>
      <c r="AF167" s="32">
        <v>1.2104999999999999</v>
      </c>
      <c r="AG167" s="32">
        <v>0.9335</v>
      </c>
      <c r="AH167" s="32">
        <v>2.3721999999999999</v>
      </c>
      <c r="AI167" s="32">
        <v>1.3025</v>
      </c>
      <c r="AJ167" s="32">
        <v>1.4185000000000001</v>
      </c>
      <c r="AK167" s="32">
        <v>1.0347999999999999</v>
      </c>
      <c r="AL167" s="32">
        <v>0.77080000000000004</v>
      </c>
      <c r="AM167" s="32">
        <v>0.9597</v>
      </c>
      <c r="AN167" s="32">
        <v>0.78369999999999995</v>
      </c>
      <c r="AO167" s="32">
        <v>0.94420000000000004</v>
      </c>
      <c r="AP167" s="32">
        <v>0.65429999999999999</v>
      </c>
      <c r="AQ167" s="32">
        <v>1.1195999999999999</v>
      </c>
      <c r="AR167" s="32">
        <v>1.4545999999999999</v>
      </c>
      <c r="AS167" s="32">
        <v>1.3001</v>
      </c>
      <c r="AT167" s="32">
        <v>2.5354999999999999</v>
      </c>
      <c r="AU167" s="32">
        <v>1.4652000000000001</v>
      </c>
      <c r="AV167" s="32">
        <v>0.7772</v>
      </c>
      <c r="AW167" s="32">
        <v>1.147</v>
      </c>
      <c r="AX167" s="32">
        <v>0.67589999999999995</v>
      </c>
      <c r="AY167" s="32">
        <v>0.85250000000000004</v>
      </c>
      <c r="AZ167" s="32">
        <v>1.6031</v>
      </c>
      <c r="BA167" s="32">
        <v>0.37540000000000001</v>
      </c>
      <c r="BB167" s="32">
        <v>1.8461000000000001</v>
      </c>
      <c r="BC167" s="32">
        <v>1.4551000000000001</v>
      </c>
      <c r="BD167" s="32">
        <v>1.1243000000000001</v>
      </c>
      <c r="BE167" s="32">
        <v>1.0185999999999999</v>
      </c>
      <c r="BF167" s="32">
        <v>0.83199999999999996</v>
      </c>
      <c r="BG167" s="32">
        <v>0.33789999999999998</v>
      </c>
      <c r="BH167" s="32">
        <v>0.80649999999999999</v>
      </c>
      <c r="BI167" s="32">
        <v>0.95379999999999998</v>
      </c>
      <c r="BJ167" s="32">
        <v>1.1684000000000001</v>
      </c>
      <c r="BK167" s="32">
        <v>1.3524</v>
      </c>
      <c r="BL167" s="32"/>
      <c r="BM167" s="32"/>
      <c r="BN167" s="32"/>
      <c r="BO167" s="32"/>
      <c r="BP167" s="32"/>
      <c r="BQ167" s="32"/>
      <c r="BR167" s="32"/>
      <c r="BS167" s="32"/>
      <c r="BT167" s="32"/>
      <c r="BU167" s="32"/>
      <c r="BV167" s="32"/>
      <c r="BW167" s="32"/>
      <c r="BX167" s="32"/>
      <c r="BY167" s="32"/>
      <c r="BZ167" s="32"/>
      <c r="CA167" s="32"/>
      <c r="CB167" s="32"/>
      <c r="CC167" s="32"/>
      <c r="CD167" s="32"/>
      <c r="CE167" s="32"/>
      <c r="CF167" s="32"/>
    </row>
    <row r="168" spans="2:84">
      <c r="B168" s="28">
        <f t="shared" si="7"/>
        <v>334</v>
      </c>
      <c r="C168" s="34">
        <v>42453</v>
      </c>
      <c r="D168" s="32">
        <v>1.6069</v>
      </c>
      <c r="E168" s="32">
        <v>0.67179999999999995</v>
      </c>
      <c r="F168" s="32">
        <v>-0.63229999999999997</v>
      </c>
      <c r="G168" s="32">
        <v>1.5753999999999999</v>
      </c>
      <c r="H168" s="32">
        <v>0.90149999999999997</v>
      </c>
      <c r="I168" s="32">
        <v>0.78920000000000001</v>
      </c>
      <c r="J168" s="32">
        <v>1.2970999999999999</v>
      </c>
      <c r="K168" s="32">
        <v>0.77139999999999997</v>
      </c>
      <c r="L168" s="32">
        <v>1.6359999999999999</v>
      </c>
      <c r="M168" s="32">
        <v>1.0911</v>
      </c>
      <c r="N168" s="32">
        <v>1.9306000000000001</v>
      </c>
      <c r="O168" s="32">
        <v>1.2059</v>
      </c>
      <c r="P168" s="32">
        <v>0.94099999999999995</v>
      </c>
      <c r="Q168" s="32">
        <v>1.3085</v>
      </c>
      <c r="R168" s="32">
        <v>1.5382</v>
      </c>
      <c r="S168" s="32">
        <v>0.67159999999999997</v>
      </c>
      <c r="T168" s="32">
        <v>0.43080000000000002</v>
      </c>
      <c r="U168" s="32">
        <v>0.49890000000000001</v>
      </c>
      <c r="V168" s="32">
        <v>-0.30859999999999999</v>
      </c>
      <c r="W168" s="32">
        <v>1.0247999999999999</v>
      </c>
      <c r="X168" s="32">
        <v>4.2892000000000001</v>
      </c>
      <c r="Y168" s="32">
        <v>1.0657000000000001</v>
      </c>
      <c r="Z168" s="32">
        <v>0.70960000000000001</v>
      </c>
      <c r="AA168" s="32">
        <v>0.73780000000000001</v>
      </c>
      <c r="AB168" s="32">
        <v>2.1339000000000001</v>
      </c>
      <c r="AC168" s="32">
        <v>1.1400999999999999</v>
      </c>
      <c r="AD168" s="32">
        <v>1.5683</v>
      </c>
      <c r="AE168" s="32">
        <v>1.2228000000000001</v>
      </c>
      <c r="AF168" s="32">
        <v>1.1803999999999999</v>
      </c>
      <c r="AG168" s="32">
        <v>0.93120000000000003</v>
      </c>
      <c r="AH168" s="32">
        <v>2.6291000000000002</v>
      </c>
      <c r="AI168" s="32">
        <v>1.3049999999999999</v>
      </c>
      <c r="AJ168" s="32">
        <v>1.2231000000000001</v>
      </c>
      <c r="AK168" s="32">
        <v>1.0355000000000001</v>
      </c>
      <c r="AL168" s="32">
        <v>0.67969999999999997</v>
      </c>
      <c r="AM168" s="32">
        <v>0.95930000000000004</v>
      </c>
      <c r="AN168" s="32">
        <v>0.54279999999999995</v>
      </c>
      <c r="AO168" s="32">
        <v>0.9466</v>
      </c>
      <c r="AP168" s="32">
        <v>0.80689999999999995</v>
      </c>
      <c r="AQ168" s="32">
        <v>1.1216999999999999</v>
      </c>
      <c r="AR168" s="32">
        <v>1.1759999999999999</v>
      </c>
      <c r="AS168" s="32">
        <v>1.2955000000000001</v>
      </c>
      <c r="AT168" s="32">
        <v>2.1815000000000002</v>
      </c>
      <c r="AU168" s="32">
        <v>1.4617</v>
      </c>
      <c r="AV168" s="32">
        <v>0.85360000000000003</v>
      </c>
      <c r="AW168" s="32">
        <v>1.1464000000000001</v>
      </c>
      <c r="AX168" s="32">
        <v>0.75029999999999997</v>
      </c>
      <c r="AY168" s="32">
        <v>0.8508</v>
      </c>
      <c r="AZ168" s="32">
        <v>1.1594</v>
      </c>
      <c r="BA168" s="32">
        <v>0.37369999999999998</v>
      </c>
      <c r="BB168" s="32">
        <v>1.6642999999999999</v>
      </c>
      <c r="BC168" s="32">
        <v>1.4538</v>
      </c>
      <c r="BD168" s="32">
        <v>1.2199</v>
      </c>
      <c r="BE168" s="32">
        <v>1.0138</v>
      </c>
      <c r="BF168" s="32">
        <v>0.77610000000000001</v>
      </c>
      <c r="BG168" s="32">
        <v>0.33729999999999999</v>
      </c>
      <c r="BH168" s="32">
        <v>1.0612999999999999</v>
      </c>
      <c r="BI168" s="32">
        <v>0.95909999999999995</v>
      </c>
      <c r="BJ168" s="32">
        <v>1.0601</v>
      </c>
      <c r="BK168" s="32">
        <v>1.3520000000000001</v>
      </c>
      <c r="BL168" s="32"/>
      <c r="BM168" s="32"/>
      <c r="BN168" s="32"/>
      <c r="BO168" s="32"/>
      <c r="BP168" s="32"/>
      <c r="BQ168" s="32"/>
      <c r="BR168" s="32"/>
      <c r="BS168" s="32"/>
      <c r="BT168" s="32"/>
      <c r="BU168" s="32"/>
      <c r="BV168" s="32"/>
      <c r="BW168" s="32"/>
      <c r="BX168" s="32"/>
      <c r="BY168" s="32"/>
      <c r="BZ168" s="32"/>
      <c r="CA168" s="32"/>
      <c r="CB168" s="32"/>
      <c r="CC168" s="32"/>
      <c r="CD168" s="32"/>
      <c r="CE168" s="32"/>
      <c r="CF168" s="32"/>
    </row>
    <row r="169" spans="2:84">
      <c r="B169" s="28">
        <f t="shared" si="7"/>
        <v>333</v>
      </c>
      <c r="C169" s="34">
        <v>42452</v>
      </c>
      <c r="D169" s="32">
        <v>1.2222999999999999</v>
      </c>
      <c r="E169" s="32">
        <v>0.66839999999999999</v>
      </c>
      <c r="F169" s="32">
        <v>-0.38340000000000002</v>
      </c>
      <c r="G169" s="32">
        <v>1.5746</v>
      </c>
      <c r="H169" s="32">
        <v>0.95499999999999996</v>
      </c>
      <c r="I169" s="32">
        <v>0.78549999999999998</v>
      </c>
      <c r="J169" s="32">
        <v>1.1759999999999999</v>
      </c>
      <c r="K169" s="32">
        <v>0.77170000000000005</v>
      </c>
      <c r="L169" s="32">
        <v>0.99670000000000003</v>
      </c>
      <c r="M169" s="32">
        <v>1.0875999999999999</v>
      </c>
      <c r="N169" s="32">
        <v>1.6087</v>
      </c>
      <c r="O169" s="32">
        <v>1.2019</v>
      </c>
      <c r="P169" s="32">
        <v>0.25519999999999998</v>
      </c>
      <c r="Q169" s="32">
        <v>1.3071999999999999</v>
      </c>
      <c r="R169" s="32">
        <v>1.7098</v>
      </c>
      <c r="S169" s="32">
        <v>0.6734</v>
      </c>
      <c r="T169" s="32">
        <v>0.51559999999999995</v>
      </c>
      <c r="U169" s="32">
        <v>0.49959999999999999</v>
      </c>
      <c r="V169" s="32">
        <v>-0.2233</v>
      </c>
      <c r="W169" s="32">
        <v>1.0255000000000001</v>
      </c>
      <c r="X169" s="32">
        <v>3.5665</v>
      </c>
      <c r="Y169" s="32">
        <v>1.0517000000000001</v>
      </c>
      <c r="Z169" s="32">
        <v>0.57330000000000003</v>
      </c>
      <c r="AA169" s="32">
        <v>0.73750000000000004</v>
      </c>
      <c r="AB169" s="32">
        <v>1.8935</v>
      </c>
      <c r="AC169" s="32">
        <v>1.1355999999999999</v>
      </c>
      <c r="AD169" s="32">
        <v>1.7413000000000001</v>
      </c>
      <c r="AE169" s="32">
        <v>1.2243999999999999</v>
      </c>
      <c r="AF169" s="32">
        <v>0.72150000000000003</v>
      </c>
      <c r="AG169" s="32">
        <v>0.92569999999999997</v>
      </c>
      <c r="AH169" s="32">
        <v>2.0951</v>
      </c>
      <c r="AI169" s="32">
        <v>1.3050999999999999</v>
      </c>
      <c r="AJ169" s="32">
        <v>1.2250000000000001</v>
      </c>
      <c r="AK169" s="32">
        <v>1.0333000000000001</v>
      </c>
      <c r="AL169" s="32">
        <v>0.5887</v>
      </c>
      <c r="AM169" s="32">
        <v>0.95860000000000001</v>
      </c>
      <c r="AN169" s="32">
        <v>0.37859999999999999</v>
      </c>
      <c r="AO169" s="32">
        <v>0.94689999999999996</v>
      </c>
      <c r="AP169" s="32">
        <v>0.81499999999999995</v>
      </c>
      <c r="AQ169" s="32">
        <v>1.1206</v>
      </c>
      <c r="AR169" s="32">
        <v>1.1970000000000001</v>
      </c>
      <c r="AS169" s="32">
        <v>1.2954000000000001</v>
      </c>
      <c r="AT169" s="32">
        <v>1.7242</v>
      </c>
      <c r="AU169" s="32">
        <v>1.4599</v>
      </c>
      <c r="AV169" s="32">
        <v>0.88560000000000005</v>
      </c>
      <c r="AW169" s="32">
        <v>1.147</v>
      </c>
      <c r="AX169" s="32">
        <v>0.85499999999999998</v>
      </c>
      <c r="AY169" s="32">
        <v>0.85060000000000002</v>
      </c>
      <c r="AZ169" s="32">
        <v>0.43980000000000002</v>
      </c>
      <c r="BA169" s="32">
        <v>0.35949999999999999</v>
      </c>
      <c r="BB169" s="32">
        <v>1.8940999999999999</v>
      </c>
      <c r="BC169" s="32">
        <v>1.4538</v>
      </c>
      <c r="BD169" s="32">
        <v>1.2605</v>
      </c>
      <c r="BE169" s="32">
        <v>1.0142</v>
      </c>
      <c r="BF169" s="32">
        <v>0.59789999999999999</v>
      </c>
      <c r="BG169" s="32">
        <v>0.33710000000000001</v>
      </c>
      <c r="BH169" s="32">
        <v>1.0055000000000001</v>
      </c>
      <c r="BI169" s="32">
        <v>0.95860000000000001</v>
      </c>
      <c r="BJ169" s="32">
        <v>1.0192000000000001</v>
      </c>
      <c r="BK169" s="32">
        <v>1.3520000000000001</v>
      </c>
      <c r="BL169" s="32"/>
      <c r="BM169" s="32"/>
      <c r="BN169" s="32"/>
      <c r="BO169" s="32"/>
      <c r="BP169" s="32"/>
      <c r="BQ169" s="32"/>
      <c r="BR169" s="32"/>
      <c r="BS169" s="32"/>
      <c r="BT169" s="32"/>
      <c r="BU169" s="32"/>
      <c r="BV169" s="32"/>
      <c r="BW169" s="32"/>
      <c r="BX169" s="32"/>
      <c r="BY169" s="32"/>
      <c r="BZ169" s="32"/>
      <c r="CA169" s="32"/>
      <c r="CB169" s="32"/>
      <c r="CC169" s="32"/>
      <c r="CD169" s="32"/>
      <c r="CE169" s="32"/>
      <c r="CF169" s="32"/>
    </row>
    <row r="170" spans="2:84">
      <c r="B170" s="28">
        <f t="shared" si="7"/>
        <v>332</v>
      </c>
      <c r="C170" s="34">
        <v>42451</v>
      </c>
      <c r="D170" s="32">
        <v>1.1557999999999999</v>
      </c>
      <c r="E170" s="32">
        <v>0.66610000000000003</v>
      </c>
      <c r="F170" s="32">
        <v>-0.39950000000000002</v>
      </c>
      <c r="G170" s="32">
        <v>1.5738000000000001</v>
      </c>
      <c r="H170" s="32">
        <v>0.8296</v>
      </c>
      <c r="I170" s="32">
        <v>0.78410000000000002</v>
      </c>
      <c r="J170" s="32">
        <v>1.2150000000000001</v>
      </c>
      <c r="K170" s="32">
        <v>0.77229999999999999</v>
      </c>
      <c r="L170" s="32">
        <v>0.80179999999999996</v>
      </c>
      <c r="M170" s="32">
        <v>1.0859000000000001</v>
      </c>
      <c r="N170" s="32">
        <v>1.6862999999999999</v>
      </c>
      <c r="O170" s="32">
        <v>1.2021999999999999</v>
      </c>
      <c r="P170" s="32">
        <v>0.16739999999999999</v>
      </c>
      <c r="Q170" s="32">
        <v>1.3084</v>
      </c>
      <c r="R170" s="32">
        <v>1.8275999999999999</v>
      </c>
      <c r="S170" s="32">
        <v>0.67230000000000001</v>
      </c>
      <c r="T170" s="32">
        <v>0.55389999999999995</v>
      </c>
      <c r="U170" s="32">
        <v>0.49969999999999998</v>
      </c>
      <c r="V170" s="32">
        <v>-0.20039999999999999</v>
      </c>
      <c r="W170" s="32">
        <v>1.026</v>
      </c>
      <c r="X170" s="32">
        <v>3.7498999999999998</v>
      </c>
      <c r="Y170" s="32">
        <v>1.0578000000000001</v>
      </c>
      <c r="Z170" s="32">
        <v>0.46639999999999998</v>
      </c>
      <c r="AA170" s="32">
        <v>0.73750000000000004</v>
      </c>
      <c r="AB170" s="32">
        <v>1.9041999999999999</v>
      </c>
      <c r="AC170" s="32">
        <v>1.1337999999999999</v>
      </c>
      <c r="AD170" s="32">
        <v>1.6363000000000001</v>
      </c>
      <c r="AE170" s="32">
        <v>1.2202</v>
      </c>
      <c r="AF170" s="32">
        <v>0.76939999999999997</v>
      </c>
      <c r="AG170" s="32">
        <v>0.92649999999999999</v>
      </c>
      <c r="AH170" s="32">
        <v>2.1743000000000001</v>
      </c>
      <c r="AI170" s="32">
        <v>1.3050999999999999</v>
      </c>
      <c r="AJ170" s="32">
        <v>1.3853</v>
      </c>
      <c r="AK170" s="32">
        <v>1.0354000000000001</v>
      </c>
      <c r="AL170" s="32">
        <v>0.84219999999999995</v>
      </c>
      <c r="AM170" s="32">
        <v>0.95950000000000002</v>
      </c>
      <c r="AN170" s="32">
        <v>0.3054</v>
      </c>
      <c r="AO170" s="32">
        <v>0.94530000000000003</v>
      </c>
      <c r="AP170" s="32">
        <v>0.65329999999999999</v>
      </c>
      <c r="AQ170" s="32">
        <v>1.1194</v>
      </c>
      <c r="AR170" s="32">
        <v>1.1820999999999999</v>
      </c>
      <c r="AS170" s="32">
        <v>1.2952999999999999</v>
      </c>
      <c r="AT170" s="32">
        <v>1.7576000000000001</v>
      </c>
      <c r="AU170" s="32">
        <v>1.4626999999999999</v>
      </c>
      <c r="AV170" s="32">
        <v>0.9607</v>
      </c>
      <c r="AW170" s="32">
        <v>1.1473</v>
      </c>
      <c r="AX170" s="32">
        <v>0.87090000000000001</v>
      </c>
      <c r="AY170" s="32">
        <v>0.85089999999999999</v>
      </c>
      <c r="AZ170" s="32">
        <v>-0.2238</v>
      </c>
      <c r="BA170" s="32">
        <v>0.33929999999999999</v>
      </c>
      <c r="BB170" s="32">
        <v>1.8585</v>
      </c>
      <c r="BC170" s="32">
        <v>1.452</v>
      </c>
      <c r="BD170" s="32">
        <v>1.2591000000000001</v>
      </c>
      <c r="BE170" s="32">
        <v>1.0145</v>
      </c>
      <c r="BF170" s="32">
        <v>0.57850000000000001</v>
      </c>
      <c r="BG170" s="32">
        <v>0.33729999999999999</v>
      </c>
      <c r="BH170" s="32">
        <v>0.95330000000000004</v>
      </c>
      <c r="BI170" s="32">
        <v>0.95689999999999997</v>
      </c>
      <c r="BJ170" s="32">
        <v>0.84009999999999996</v>
      </c>
      <c r="BK170" s="32">
        <v>1.3515999999999999</v>
      </c>
      <c r="BL170" s="32"/>
      <c r="BM170" s="32"/>
      <c r="BN170" s="32"/>
      <c r="BO170" s="32"/>
      <c r="BP170" s="32"/>
      <c r="BQ170" s="32"/>
      <c r="BR170" s="32"/>
      <c r="BS170" s="32"/>
      <c r="BT170" s="32"/>
      <c r="BU170" s="32"/>
      <c r="BV170" s="32"/>
      <c r="BW170" s="32"/>
      <c r="BX170" s="32"/>
      <c r="BY170" s="32"/>
      <c r="BZ170" s="32"/>
      <c r="CA170" s="32"/>
      <c r="CB170" s="32"/>
      <c r="CC170" s="32"/>
      <c r="CD170" s="32"/>
      <c r="CE170" s="32"/>
      <c r="CF170" s="32"/>
    </row>
    <row r="171" spans="2:84">
      <c r="B171" s="28">
        <f t="shared" si="7"/>
        <v>331</v>
      </c>
      <c r="C171" s="34">
        <v>42450</v>
      </c>
      <c r="D171" s="32">
        <v>1.0141</v>
      </c>
      <c r="E171" s="32">
        <v>0.66379999999999995</v>
      </c>
      <c r="F171" s="32">
        <v>-0.5232</v>
      </c>
      <c r="G171" s="32">
        <v>1.5734999999999999</v>
      </c>
      <c r="H171" s="32">
        <v>1.5410999999999999</v>
      </c>
      <c r="I171" s="32">
        <v>0.79269999999999996</v>
      </c>
      <c r="J171" s="32">
        <v>1.3274999999999999</v>
      </c>
      <c r="K171" s="32">
        <v>0.77390000000000003</v>
      </c>
      <c r="L171" s="32">
        <v>0.50429999999999997</v>
      </c>
      <c r="M171" s="32">
        <v>1.0824</v>
      </c>
      <c r="N171" s="32">
        <v>1.6372</v>
      </c>
      <c r="O171" s="32">
        <v>1.2015</v>
      </c>
      <c r="P171" s="32">
        <v>1.37E-2</v>
      </c>
      <c r="Q171" s="32">
        <v>1.3069</v>
      </c>
      <c r="R171" s="32">
        <v>1.9395</v>
      </c>
      <c r="S171" s="32">
        <v>0.67349999999999999</v>
      </c>
      <c r="T171" s="32">
        <v>0.44550000000000001</v>
      </c>
      <c r="U171" s="32">
        <v>0.49980000000000002</v>
      </c>
      <c r="V171" s="32">
        <v>-0.18160000000000001</v>
      </c>
      <c r="W171" s="32">
        <v>1.0257000000000001</v>
      </c>
      <c r="X171" s="32">
        <v>3.5162</v>
      </c>
      <c r="Y171" s="32">
        <v>1.05</v>
      </c>
      <c r="Z171" s="32">
        <v>0.63749999999999996</v>
      </c>
      <c r="AA171" s="32">
        <v>0.73960000000000004</v>
      </c>
      <c r="AB171" s="32">
        <v>1.8648</v>
      </c>
      <c r="AC171" s="32">
        <v>1.1307</v>
      </c>
      <c r="AD171" s="32">
        <v>1.4702</v>
      </c>
      <c r="AE171" s="32">
        <v>1.2173</v>
      </c>
      <c r="AF171" s="32">
        <v>0.68659999999999999</v>
      </c>
      <c r="AG171" s="32">
        <v>0.9254</v>
      </c>
      <c r="AH171" s="32">
        <v>1.6572</v>
      </c>
      <c r="AI171" s="32">
        <v>1.3018000000000001</v>
      </c>
      <c r="AJ171" s="32">
        <v>1.3715999999999999</v>
      </c>
      <c r="AK171" s="32">
        <v>1.0351999999999999</v>
      </c>
      <c r="AL171" s="32">
        <v>0.8528</v>
      </c>
      <c r="AM171" s="32">
        <v>0.95960000000000001</v>
      </c>
      <c r="AN171" s="32">
        <v>0.25900000000000001</v>
      </c>
      <c r="AO171" s="32">
        <v>0.94550000000000001</v>
      </c>
      <c r="AP171" s="32">
        <v>0.89390000000000003</v>
      </c>
      <c r="AQ171" s="32">
        <v>1.1227</v>
      </c>
      <c r="AR171" s="32">
        <v>1.284</v>
      </c>
      <c r="AS171" s="32">
        <v>1.2956000000000001</v>
      </c>
      <c r="AT171" s="32">
        <v>1.6757</v>
      </c>
      <c r="AU171" s="32">
        <v>1.4615</v>
      </c>
      <c r="AV171" s="32">
        <v>0.9093</v>
      </c>
      <c r="AW171" s="32">
        <v>1.1467000000000001</v>
      </c>
      <c r="AX171" s="32">
        <v>0.90869999999999995</v>
      </c>
      <c r="AY171" s="32">
        <v>0.85109999999999997</v>
      </c>
      <c r="AZ171" s="32">
        <v>-1.0903</v>
      </c>
      <c r="BA171" s="32">
        <v>0.32790000000000002</v>
      </c>
      <c r="BB171" s="32">
        <v>1.6589</v>
      </c>
      <c r="BC171" s="32">
        <v>1.4513</v>
      </c>
      <c r="BD171" s="32">
        <v>1.2659</v>
      </c>
      <c r="BE171" s="32">
        <v>1.0145</v>
      </c>
      <c r="BF171" s="32">
        <v>0.55740000000000001</v>
      </c>
      <c r="BG171" s="32">
        <v>0.33700000000000002</v>
      </c>
      <c r="BH171" s="32">
        <v>0.82850000000000001</v>
      </c>
      <c r="BI171" s="32">
        <v>0.95550000000000002</v>
      </c>
      <c r="BJ171" s="32">
        <v>0.83250000000000002</v>
      </c>
      <c r="BK171" s="32">
        <v>1.3521000000000001</v>
      </c>
      <c r="BL171" s="32"/>
      <c r="BM171" s="32"/>
      <c r="BN171" s="32"/>
      <c r="BO171" s="32"/>
      <c r="BP171" s="32"/>
      <c r="BQ171" s="32"/>
      <c r="BR171" s="32"/>
      <c r="BS171" s="32"/>
      <c r="BT171" s="32"/>
      <c r="BU171" s="32"/>
      <c r="BV171" s="32"/>
      <c r="BW171" s="32"/>
      <c r="BX171" s="32"/>
      <c r="BY171" s="32"/>
      <c r="BZ171" s="32"/>
      <c r="CA171" s="32"/>
      <c r="CB171" s="32"/>
      <c r="CC171" s="32"/>
      <c r="CD171" s="32"/>
      <c r="CE171" s="32"/>
      <c r="CF171" s="32"/>
    </row>
    <row r="172" spans="2:84">
      <c r="B172" s="28">
        <f t="shared" si="7"/>
        <v>330</v>
      </c>
      <c r="C172" s="34">
        <v>42447</v>
      </c>
      <c r="D172" s="32">
        <v>1.0345</v>
      </c>
      <c r="E172" s="32">
        <v>0.66390000000000005</v>
      </c>
      <c r="F172" s="32">
        <v>-0.52100000000000002</v>
      </c>
      <c r="G172" s="32">
        <v>1.5744</v>
      </c>
      <c r="H172" s="32">
        <v>1.7129000000000001</v>
      </c>
      <c r="I172" s="32">
        <v>0.79500000000000004</v>
      </c>
      <c r="J172" s="32">
        <v>1.236</v>
      </c>
      <c r="K172" s="32">
        <v>0.77339999999999998</v>
      </c>
      <c r="L172" s="32">
        <v>0.73660000000000003</v>
      </c>
      <c r="M172" s="32">
        <v>1.0854999999999999</v>
      </c>
      <c r="N172" s="32">
        <v>1.6739999999999999</v>
      </c>
      <c r="O172" s="32">
        <v>1.1995</v>
      </c>
      <c r="P172" s="32">
        <v>5.2699999999999997E-2</v>
      </c>
      <c r="Q172" s="32">
        <v>1.3043</v>
      </c>
      <c r="R172" s="32">
        <v>1.9683999999999999</v>
      </c>
      <c r="S172" s="32">
        <v>0.67290000000000005</v>
      </c>
      <c r="T172" s="32">
        <v>0.43030000000000002</v>
      </c>
      <c r="U172" s="32">
        <v>0.50149999999999995</v>
      </c>
      <c r="V172" s="32">
        <v>-0.1421</v>
      </c>
      <c r="W172" s="32">
        <v>1.0259</v>
      </c>
      <c r="X172" s="32">
        <v>3.3083</v>
      </c>
      <c r="Y172" s="32">
        <v>1.0238</v>
      </c>
      <c r="Z172" s="32">
        <v>0.70089999999999997</v>
      </c>
      <c r="AA172" s="32">
        <v>0.73919999999999997</v>
      </c>
      <c r="AB172" s="32">
        <v>1.7618</v>
      </c>
      <c r="AC172" s="32">
        <v>1.1166</v>
      </c>
      <c r="AD172" s="32">
        <v>1.2081</v>
      </c>
      <c r="AE172" s="32">
        <v>1.2017</v>
      </c>
      <c r="AF172" s="32">
        <v>0.5948</v>
      </c>
      <c r="AG172" s="32">
        <v>0.91739999999999999</v>
      </c>
      <c r="AH172" s="32">
        <v>1.5978000000000001</v>
      </c>
      <c r="AI172" s="32">
        <v>1.2895000000000001</v>
      </c>
      <c r="AJ172" s="32">
        <v>1.3260000000000001</v>
      </c>
      <c r="AK172" s="32">
        <v>1.0327</v>
      </c>
      <c r="AL172" s="32">
        <v>0.88129999999999997</v>
      </c>
      <c r="AM172" s="32">
        <v>0.95269999999999999</v>
      </c>
      <c r="AN172" s="32">
        <v>0.2102</v>
      </c>
      <c r="AO172" s="32">
        <v>0.94950000000000001</v>
      </c>
      <c r="AP172" s="32">
        <v>0.72609999999999997</v>
      </c>
      <c r="AQ172" s="32">
        <v>1.1166</v>
      </c>
      <c r="AR172" s="32">
        <v>1.2624</v>
      </c>
      <c r="AS172" s="32">
        <v>1.2954000000000001</v>
      </c>
      <c r="AT172" s="32">
        <v>1.6032999999999999</v>
      </c>
      <c r="AU172" s="32">
        <v>1.4719</v>
      </c>
      <c r="AV172" s="32">
        <v>0.9224</v>
      </c>
      <c r="AW172" s="32">
        <v>1.1439999999999999</v>
      </c>
      <c r="AX172" s="32">
        <v>0.93240000000000001</v>
      </c>
      <c r="AY172" s="32">
        <v>0.84419999999999995</v>
      </c>
      <c r="AZ172" s="32">
        <v>-0.44540000000000002</v>
      </c>
      <c r="BA172" s="32">
        <v>0.35489999999999999</v>
      </c>
      <c r="BB172" s="32">
        <v>1.7789999999999999</v>
      </c>
      <c r="BC172" s="32">
        <v>1.4447000000000001</v>
      </c>
      <c r="BD172" s="32">
        <v>1.3188</v>
      </c>
      <c r="BE172" s="32">
        <v>1.0246999999999999</v>
      </c>
      <c r="BF172" s="32">
        <v>0.54930000000000001</v>
      </c>
      <c r="BG172" s="32">
        <v>0.33889999999999998</v>
      </c>
      <c r="BH172" s="32">
        <v>0.86580000000000001</v>
      </c>
      <c r="BI172" s="32">
        <v>0.96120000000000005</v>
      </c>
      <c r="BJ172" s="32">
        <v>0.7782</v>
      </c>
      <c r="BK172" s="32">
        <v>1.3433999999999999</v>
      </c>
      <c r="BL172" s="32"/>
      <c r="BM172" s="32"/>
      <c r="BN172" s="32"/>
      <c r="BO172" s="32"/>
      <c r="BP172" s="32"/>
      <c r="BQ172" s="32"/>
      <c r="BR172" s="32"/>
      <c r="BS172" s="32"/>
      <c r="BT172" s="32"/>
      <c r="BU172" s="32"/>
      <c r="BV172" s="32"/>
      <c r="BW172" s="32"/>
      <c r="BX172" s="32"/>
      <c r="BY172" s="32"/>
      <c r="BZ172" s="32"/>
      <c r="CA172" s="32"/>
      <c r="CB172" s="32"/>
      <c r="CC172" s="32"/>
      <c r="CD172" s="32"/>
      <c r="CE172" s="32"/>
      <c r="CF172" s="32"/>
    </row>
    <row r="173" spans="2:84">
      <c r="B173" s="28">
        <f t="shared" si="7"/>
        <v>329</v>
      </c>
      <c r="C173" s="34">
        <v>42446</v>
      </c>
      <c r="D173" s="32">
        <v>0.91379999999999995</v>
      </c>
      <c r="E173" s="32">
        <v>0.6573</v>
      </c>
      <c r="F173" s="32">
        <v>-8.7800000000000003E-2</v>
      </c>
      <c r="G173" s="32">
        <v>1.5683</v>
      </c>
      <c r="H173" s="32">
        <v>2.3220000000000001</v>
      </c>
      <c r="I173" s="32">
        <v>0.78559999999999997</v>
      </c>
      <c r="J173" s="32">
        <v>0.97430000000000005</v>
      </c>
      <c r="K173" s="32">
        <v>0.7702</v>
      </c>
      <c r="L173" s="32">
        <v>0.3584</v>
      </c>
      <c r="M173" s="32">
        <v>1.073</v>
      </c>
      <c r="N173" s="32">
        <v>1.5914999999999999</v>
      </c>
      <c r="O173" s="32">
        <v>1.2024999999999999</v>
      </c>
      <c r="P173" s="32">
        <v>0.20219999999999999</v>
      </c>
      <c r="Q173" s="32">
        <v>1.3016000000000001</v>
      </c>
      <c r="R173" s="32">
        <v>1.5547</v>
      </c>
      <c r="S173" s="32">
        <v>0.65810000000000002</v>
      </c>
      <c r="T173" s="32">
        <v>0.46050000000000002</v>
      </c>
      <c r="U173" s="32">
        <v>0.49919999999999998</v>
      </c>
      <c r="V173" s="32">
        <v>8.3799999999999999E-2</v>
      </c>
      <c r="W173" s="32">
        <v>1.03</v>
      </c>
      <c r="X173" s="32">
        <v>1.8769</v>
      </c>
      <c r="Y173" s="32">
        <v>1.0058</v>
      </c>
      <c r="Z173" s="32">
        <v>0.9506</v>
      </c>
      <c r="AA173" s="32">
        <v>0.74050000000000005</v>
      </c>
      <c r="AB173" s="32">
        <v>1.3581000000000001</v>
      </c>
      <c r="AC173" s="32">
        <v>1.1068</v>
      </c>
      <c r="AD173" s="32">
        <v>0.57620000000000005</v>
      </c>
      <c r="AE173" s="32">
        <v>1.1839999999999999</v>
      </c>
      <c r="AF173" s="32">
        <v>0.4158</v>
      </c>
      <c r="AG173" s="32">
        <v>0.91969999999999996</v>
      </c>
      <c r="AH173" s="32">
        <v>2.2044000000000001</v>
      </c>
      <c r="AI173" s="32">
        <v>1.2869999999999999</v>
      </c>
      <c r="AJ173" s="32">
        <v>1.0924</v>
      </c>
      <c r="AK173" s="32">
        <v>1.0181</v>
      </c>
      <c r="AL173" s="32">
        <v>1.0441</v>
      </c>
      <c r="AM173" s="32">
        <v>0.93920000000000003</v>
      </c>
      <c r="AN173" s="32">
        <v>0.2782</v>
      </c>
      <c r="AO173" s="32">
        <v>0.94010000000000005</v>
      </c>
      <c r="AP173" s="32">
        <v>0.92810000000000004</v>
      </c>
      <c r="AQ173" s="32">
        <v>1.1121000000000001</v>
      </c>
      <c r="AR173" s="32">
        <v>1.1818</v>
      </c>
      <c r="AS173" s="32">
        <v>1.3047</v>
      </c>
      <c r="AT173" s="32">
        <v>1.3063</v>
      </c>
      <c r="AU173" s="32">
        <v>1.4601999999999999</v>
      </c>
      <c r="AV173" s="32">
        <v>1.0409999999999999</v>
      </c>
      <c r="AW173" s="32">
        <v>1.1527000000000001</v>
      </c>
      <c r="AX173" s="32">
        <v>0.88039999999999996</v>
      </c>
      <c r="AY173" s="32">
        <v>0.8478</v>
      </c>
      <c r="AZ173" s="32">
        <v>-0.3831</v>
      </c>
      <c r="BA173" s="32">
        <v>0.35349999999999998</v>
      </c>
      <c r="BB173" s="32">
        <v>1.7276</v>
      </c>
      <c r="BC173" s="32">
        <v>1.4412</v>
      </c>
      <c r="BD173" s="32">
        <v>1.2330000000000001</v>
      </c>
      <c r="BE173" s="32">
        <v>1.0190999999999999</v>
      </c>
      <c r="BF173" s="32">
        <v>0.42909999999999998</v>
      </c>
      <c r="BG173" s="32">
        <v>0.3352</v>
      </c>
      <c r="BH173" s="32">
        <v>0.82389999999999997</v>
      </c>
      <c r="BI173" s="32">
        <v>0.95340000000000003</v>
      </c>
      <c r="BJ173" s="32">
        <v>0.79810000000000003</v>
      </c>
      <c r="BK173" s="32">
        <v>1.3207</v>
      </c>
      <c r="BL173" s="32"/>
      <c r="BM173" s="32"/>
      <c r="BN173" s="32"/>
      <c r="BO173" s="32"/>
      <c r="BP173" s="32"/>
      <c r="BQ173" s="32"/>
      <c r="BR173" s="32"/>
      <c r="BS173" s="32"/>
      <c r="BT173" s="32"/>
      <c r="BU173" s="32"/>
      <c r="BV173" s="32"/>
      <c r="BW173" s="32"/>
      <c r="BX173" s="32"/>
      <c r="BY173" s="32"/>
      <c r="BZ173" s="32"/>
      <c r="CA173" s="32"/>
      <c r="CB173" s="32"/>
      <c r="CC173" s="32"/>
      <c r="CD173" s="32"/>
      <c r="CE173" s="32"/>
      <c r="CF173" s="32"/>
    </row>
    <row r="174" spans="2:84">
      <c r="B174" s="28">
        <f t="shared" si="7"/>
        <v>328</v>
      </c>
      <c r="C174" s="34">
        <v>42445</v>
      </c>
      <c r="D174" s="32">
        <v>0.91720000000000002</v>
      </c>
      <c r="E174" s="32">
        <v>0.6613</v>
      </c>
      <c r="F174" s="32">
        <v>-4.8599999999999997E-2</v>
      </c>
      <c r="G174" s="32">
        <v>1.5710999999999999</v>
      </c>
      <c r="H174" s="32">
        <v>2.3868999999999998</v>
      </c>
      <c r="I174" s="32">
        <v>0.79090000000000005</v>
      </c>
      <c r="J174" s="32">
        <v>0.99170000000000003</v>
      </c>
      <c r="K174" s="32">
        <v>0.76859999999999995</v>
      </c>
      <c r="L174" s="32">
        <v>0.21609999999999999</v>
      </c>
      <c r="M174" s="32">
        <v>1.0748</v>
      </c>
      <c r="N174" s="32">
        <v>1.6067</v>
      </c>
      <c r="O174" s="32">
        <v>1.2054</v>
      </c>
      <c r="P174" s="32">
        <v>0.32179999999999997</v>
      </c>
      <c r="Q174" s="32">
        <v>1.3047</v>
      </c>
      <c r="R174" s="32">
        <v>1.5768</v>
      </c>
      <c r="S174" s="32">
        <v>0.65900000000000003</v>
      </c>
      <c r="T174" s="32">
        <v>0.47099999999999997</v>
      </c>
      <c r="U174" s="32">
        <v>0.49909999999999999</v>
      </c>
      <c r="V174" s="32">
        <v>4.53E-2</v>
      </c>
      <c r="W174" s="32">
        <v>1.0303</v>
      </c>
      <c r="X174" s="32">
        <v>2.0619999999999998</v>
      </c>
      <c r="Y174" s="32">
        <v>1.0155000000000001</v>
      </c>
      <c r="Z174" s="32">
        <v>0.95840000000000003</v>
      </c>
      <c r="AA174" s="32">
        <v>0.74139999999999995</v>
      </c>
      <c r="AB174" s="32">
        <v>1.1749000000000001</v>
      </c>
      <c r="AC174" s="32">
        <v>1.1020000000000001</v>
      </c>
      <c r="AD174" s="32">
        <v>0.63449999999999995</v>
      </c>
      <c r="AE174" s="32">
        <v>1.1829000000000001</v>
      </c>
      <c r="AF174" s="32">
        <v>0.3543</v>
      </c>
      <c r="AG174" s="32">
        <v>0.91830000000000001</v>
      </c>
      <c r="AH174" s="32">
        <v>1.8765000000000001</v>
      </c>
      <c r="AI174" s="32">
        <v>1.2798</v>
      </c>
      <c r="AJ174" s="32">
        <v>1.0011000000000001</v>
      </c>
      <c r="AK174" s="32">
        <v>1.0157</v>
      </c>
      <c r="AL174" s="32">
        <v>1.1093999999999999</v>
      </c>
      <c r="AM174" s="32">
        <v>0.93469999999999998</v>
      </c>
      <c r="AN174" s="32">
        <v>0.2331</v>
      </c>
      <c r="AO174" s="32">
        <v>0.93720000000000003</v>
      </c>
      <c r="AP174" s="32">
        <v>1.0274000000000001</v>
      </c>
      <c r="AQ174" s="32">
        <v>1.1182000000000001</v>
      </c>
      <c r="AR174" s="32">
        <v>1.2042999999999999</v>
      </c>
      <c r="AS174" s="32">
        <v>1.3081</v>
      </c>
      <c r="AT174" s="32">
        <v>1.3875999999999999</v>
      </c>
      <c r="AU174" s="32">
        <v>1.4621999999999999</v>
      </c>
      <c r="AV174" s="32">
        <v>1.014</v>
      </c>
      <c r="AW174" s="32">
        <v>1.1529</v>
      </c>
      <c r="AX174" s="32">
        <v>0.84650000000000003</v>
      </c>
      <c r="AY174" s="32">
        <v>0.84699999999999998</v>
      </c>
      <c r="AZ174" s="32">
        <v>-0.25169999999999998</v>
      </c>
      <c r="BA174" s="32">
        <v>0.35599999999999998</v>
      </c>
      <c r="BB174" s="32">
        <v>1.8161</v>
      </c>
      <c r="BC174" s="32">
        <v>1.4454</v>
      </c>
      <c r="BD174" s="32">
        <v>1.2458</v>
      </c>
      <c r="BE174" s="32">
        <v>1.0204</v>
      </c>
      <c r="BF174" s="32">
        <v>0.44829999999999998</v>
      </c>
      <c r="BG174" s="32">
        <v>0.3362</v>
      </c>
      <c r="BH174" s="32">
        <v>0.89080000000000004</v>
      </c>
      <c r="BI174" s="32">
        <v>0.95479999999999998</v>
      </c>
      <c r="BJ174" s="32">
        <v>0.7964</v>
      </c>
      <c r="BK174" s="32">
        <v>1.3170999999999999</v>
      </c>
      <c r="BL174" s="32"/>
      <c r="BM174" s="32"/>
      <c r="BN174" s="32"/>
      <c r="BO174" s="32"/>
      <c r="BP174" s="32"/>
      <c r="BQ174" s="32"/>
      <c r="BR174" s="32"/>
      <c r="BS174" s="32"/>
      <c r="BT174" s="32"/>
      <c r="BU174" s="32"/>
      <c r="BV174" s="32"/>
      <c r="BW174" s="32"/>
      <c r="BX174" s="32"/>
      <c r="BY174" s="32"/>
      <c r="BZ174" s="32"/>
      <c r="CA174" s="32"/>
      <c r="CB174" s="32"/>
      <c r="CC174" s="32"/>
      <c r="CD174" s="32"/>
      <c r="CE174" s="32"/>
      <c r="CF174" s="32"/>
    </row>
    <row r="175" spans="2:84">
      <c r="B175" s="28">
        <f t="shared" si="7"/>
        <v>327</v>
      </c>
      <c r="C175" s="34">
        <v>42444</v>
      </c>
      <c r="D175" s="32">
        <v>0.71599999999999997</v>
      </c>
      <c r="E175" s="32">
        <v>0.65249999999999997</v>
      </c>
      <c r="F175" s="32">
        <v>0.34520000000000001</v>
      </c>
      <c r="G175" s="32">
        <v>1.5829</v>
      </c>
      <c r="H175" s="32">
        <v>2.0186000000000002</v>
      </c>
      <c r="I175" s="32">
        <v>0.78480000000000005</v>
      </c>
      <c r="J175" s="32">
        <v>1.2101</v>
      </c>
      <c r="K175" s="32">
        <v>0.76890000000000003</v>
      </c>
      <c r="L175" s="32">
        <v>0.2576</v>
      </c>
      <c r="M175" s="32">
        <v>1.0780000000000001</v>
      </c>
      <c r="N175" s="32">
        <v>1.5943000000000001</v>
      </c>
      <c r="O175" s="32">
        <v>1.2054</v>
      </c>
      <c r="P175" s="32">
        <v>0.6734</v>
      </c>
      <c r="Q175" s="32">
        <v>1.2906</v>
      </c>
      <c r="R175" s="32">
        <v>1.2051000000000001</v>
      </c>
      <c r="S175" s="32">
        <v>0.65229999999999999</v>
      </c>
      <c r="T175" s="32">
        <v>0.32069999999999999</v>
      </c>
      <c r="U175" s="32">
        <v>0.49769999999999998</v>
      </c>
      <c r="V175" s="32">
        <v>0.38129999999999997</v>
      </c>
      <c r="W175" s="32">
        <v>1.036</v>
      </c>
      <c r="X175" s="32">
        <v>1.6012</v>
      </c>
      <c r="Y175" s="32">
        <v>0.99009999999999998</v>
      </c>
      <c r="Z175" s="32">
        <v>1.2403999999999999</v>
      </c>
      <c r="AA175" s="32">
        <v>0.73939999999999995</v>
      </c>
      <c r="AB175" s="32">
        <v>0.90749999999999997</v>
      </c>
      <c r="AC175" s="32">
        <v>1.0912999999999999</v>
      </c>
      <c r="AD175" s="32">
        <v>0.5494</v>
      </c>
      <c r="AE175" s="32">
        <v>1.1847000000000001</v>
      </c>
      <c r="AF175" s="32">
        <v>0.43319999999999997</v>
      </c>
      <c r="AG175" s="32">
        <v>0.91820000000000002</v>
      </c>
      <c r="AH175" s="32">
        <v>1.5330999999999999</v>
      </c>
      <c r="AI175" s="32">
        <v>1.2563</v>
      </c>
      <c r="AJ175" s="32">
        <v>0.68940000000000001</v>
      </c>
      <c r="AK175" s="32">
        <v>1.0138</v>
      </c>
      <c r="AL175" s="32">
        <v>1.8081</v>
      </c>
      <c r="AM175" s="32">
        <v>0.9284</v>
      </c>
      <c r="AN175" s="32">
        <v>0.17860000000000001</v>
      </c>
      <c r="AO175" s="32">
        <v>0.93840000000000001</v>
      </c>
      <c r="AP175" s="32">
        <v>1.8080000000000001</v>
      </c>
      <c r="AQ175" s="32">
        <v>1.1072</v>
      </c>
      <c r="AR175" s="32">
        <v>1.1952</v>
      </c>
      <c r="AS175" s="32">
        <v>1.2982</v>
      </c>
      <c r="AT175" s="32">
        <v>2.1634000000000002</v>
      </c>
      <c r="AU175" s="32">
        <v>1.4588000000000001</v>
      </c>
      <c r="AV175" s="32">
        <v>1.0032000000000001</v>
      </c>
      <c r="AW175" s="32">
        <v>1.1573</v>
      </c>
      <c r="AX175" s="32">
        <v>0.75029999999999997</v>
      </c>
      <c r="AY175" s="32">
        <v>0.84909999999999997</v>
      </c>
      <c r="AZ175" s="32">
        <v>-0.35549999999999998</v>
      </c>
      <c r="BA175" s="32">
        <v>0.35820000000000002</v>
      </c>
      <c r="BB175" s="32">
        <v>1.4652000000000001</v>
      </c>
      <c r="BC175" s="32">
        <v>1.4240999999999999</v>
      </c>
      <c r="BD175" s="32">
        <v>1.3183</v>
      </c>
      <c r="BE175" s="32">
        <v>1.0218</v>
      </c>
      <c r="BF175" s="32">
        <v>0.54300000000000004</v>
      </c>
      <c r="BG175" s="32">
        <v>0.3357</v>
      </c>
      <c r="BH175" s="32">
        <v>1.0041</v>
      </c>
      <c r="BI175" s="32">
        <v>0.95669999999999999</v>
      </c>
      <c r="BJ175" s="32">
        <v>0.62350000000000005</v>
      </c>
      <c r="BK175" s="32">
        <v>1.3131999999999999</v>
      </c>
      <c r="BL175" s="32"/>
      <c r="BM175" s="32"/>
      <c r="BN175" s="32"/>
      <c r="BO175" s="32"/>
      <c r="BP175" s="32"/>
      <c r="BQ175" s="32"/>
      <c r="BR175" s="32"/>
      <c r="BS175" s="32"/>
      <c r="BT175" s="32"/>
      <c r="BU175" s="32"/>
      <c r="BV175" s="32"/>
      <c r="BW175" s="32"/>
      <c r="BX175" s="32"/>
      <c r="BY175" s="32"/>
      <c r="BZ175" s="32"/>
      <c r="CA175" s="32"/>
      <c r="CB175" s="32"/>
      <c r="CC175" s="32"/>
      <c r="CD175" s="32"/>
      <c r="CE175" s="32"/>
      <c r="CF175" s="32"/>
    </row>
    <row r="176" spans="2:84">
      <c r="B176" s="28">
        <f t="shared" si="7"/>
        <v>326</v>
      </c>
      <c r="C176" s="34">
        <v>42443</v>
      </c>
      <c r="D176" s="32">
        <v>-0.1119</v>
      </c>
      <c r="E176" s="32">
        <v>0.63549999999999995</v>
      </c>
      <c r="F176" s="32">
        <v>0.89870000000000005</v>
      </c>
      <c r="G176" s="32">
        <v>1.6069</v>
      </c>
      <c r="H176" s="32">
        <v>2.4104999999999999</v>
      </c>
      <c r="I176" s="32">
        <v>0.77129999999999999</v>
      </c>
      <c r="J176" s="32">
        <v>1.0008999999999999</v>
      </c>
      <c r="K176" s="32">
        <v>0.76280000000000003</v>
      </c>
      <c r="L176" s="32">
        <v>-0.60470000000000002</v>
      </c>
      <c r="M176" s="32">
        <v>1.0730999999999999</v>
      </c>
      <c r="N176" s="32">
        <v>1.2645</v>
      </c>
      <c r="O176" s="32">
        <v>1.1964999999999999</v>
      </c>
      <c r="P176" s="32">
        <v>0.78480000000000005</v>
      </c>
      <c r="Q176" s="32">
        <v>1.3</v>
      </c>
      <c r="R176" s="32">
        <v>0.24759999999999999</v>
      </c>
      <c r="S176" s="32">
        <v>0.6331</v>
      </c>
      <c r="T176" s="32">
        <v>0.25390000000000001</v>
      </c>
      <c r="U176" s="32">
        <v>0.49909999999999999</v>
      </c>
      <c r="V176" s="32">
        <v>0.34749999999999998</v>
      </c>
      <c r="W176" s="32">
        <v>1.0423</v>
      </c>
      <c r="X176" s="32">
        <v>1.2403999999999999</v>
      </c>
      <c r="Y176" s="32">
        <v>0.97919999999999996</v>
      </c>
      <c r="Z176" s="32">
        <v>1.478</v>
      </c>
      <c r="AA176" s="32">
        <v>0.73629999999999995</v>
      </c>
      <c r="AB176" s="32">
        <v>0.85189999999999999</v>
      </c>
      <c r="AC176" s="32">
        <v>1.0927</v>
      </c>
      <c r="AD176" s="32">
        <v>0.11990000000000001</v>
      </c>
      <c r="AE176" s="32">
        <v>1.1832</v>
      </c>
      <c r="AF176" s="32">
        <v>1.89E-2</v>
      </c>
      <c r="AG176" s="32">
        <v>0.91569999999999996</v>
      </c>
      <c r="AH176" s="32">
        <v>0.61609999999999998</v>
      </c>
      <c r="AI176" s="32">
        <v>1.2379</v>
      </c>
      <c r="AJ176" s="32">
        <v>-0.128</v>
      </c>
      <c r="AK176" s="32">
        <v>1.0057</v>
      </c>
      <c r="AL176" s="32">
        <v>1.2710999999999999</v>
      </c>
      <c r="AM176" s="32">
        <v>0.91579999999999995</v>
      </c>
      <c r="AN176" s="32">
        <v>4.0800000000000003E-2</v>
      </c>
      <c r="AO176" s="32">
        <v>0.94720000000000004</v>
      </c>
      <c r="AP176" s="32">
        <v>2.2302</v>
      </c>
      <c r="AQ176" s="32">
        <v>1.1115999999999999</v>
      </c>
      <c r="AR176" s="32">
        <v>1.5134000000000001</v>
      </c>
      <c r="AS176" s="32">
        <v>1.3018000000000001</v>
      </c>
      <c r="AT176" s="32">
        <v>2.7982</v>
      </c>
      <c r="AU176" s="32">
        <v>1.4613</v>
      </c>
      <c r="AV176" s="32">
        <v>1.254</v>
      </c>
      <c r="AW176" s="32">
        <v>1.1617999999999999</v>
      </c>
      <c r="AX176" s="32">
        <v>0.59289999999999998</v>
      </c>
      <c r="AY176" s="32">
        <v>0.84670000000000001</v>
      </c>
      <c r="AZ176" s="32">
        <v>-1.2685999999999999</v>
      </c>
      <c r="BA176" s="32">
        <v>0.35589999999999999</v>
      </c>
      <c r="BB176" s="32">
        <v>1.1248</v>
      </c>
      <c r="BC176" s="32">
        <v>1.4175</v>
      </c>
      <c r="BD176" s="32">
        <v>1.472</v>
      </c>
      <c r="BE176" s="32">
        <v>1.0189999999999999</v>
      </c>
      <c r="BF176" s="32">
        <v>0.38080000000000003</v>
      </c>
      <c r="BG176" s="32">
        <v>0.33</v>
      </c>
      <c r="BH176" s="32">
        <v>0.7137</v>
      </c>
      <c r="BI176" s="32">
        <v>0.95279999999999998</v>
      </c>
      <c r="BJ176" s="32">
        <v>-9.0499999999999997E-2</v>
      </c>
      <c r="BK176" s="32">
        <v>1.3055000000000001</v>
      </c>
      <c r="BL176" s="32"/>
      <c r="BM176" s="32"/>
      <c r="BN176" s="32"/>
      <c r="BO176" s="32"/>
      <c r="BP176" s="32"/>
      <c r="BQ176" s="32"/>
      <c r="BR176" s="32"/>
      <c r="BS176" s="32"/>
      <c r="BT176" s="32"/>
      <c r="BU176" s="32"/>
      <c r="BV176" s="32"/>
      <c r="BW176" s="32"/>
      <c r="BX176" s="32"/>
      <c r="BY176" s="32"/>
      <c r="BZ176" s="32"/>
      <c r="CA176" s="32"/>
      <c r="CB176" s="32"/>
      <c r="CC176" s="32"/>
      <c r="CD176" s="32"/>
      <c r="CE176" s="32"/>
      <c r="CF176" s="32"/>
    </row>
    <row r="177" spans="2:84">
      <c r="B177" s="28">
        <f t="shared" si="7"/>
        <v>325</v>
      </c>
      <c r="C177" s="34">
        <v>42440</v>
      </c>
      <c r="D177" s="32">
        <v>-9.9900000000000003E-2</v>
      </c>
      <c r="E177" s="32">
        <v>0.63370000000000004</v>
      </c>
      <c r="F177" s="32">
        <v>0.89539999999999997</v>
      </c>
      <c r="G177" s="32">
        <v>1.6025</v>
      </c>
      <c r="H177" s="32">
        <v>2.4129999999999998</v>
      </c>
      <c r="I177" s="32">
        <v>0.76680000000000004</v>
      </c>
      <c r="J177" s="32">
        <v>1.0069999999999999</v>
      </c>
      <c r="K177" s="32">
        <v>0.76629999999999998</v>
      </c>
      <c r="L177" s="32">
        <v>-0.63560000000000005</v>
      </c>
      <c r="M177" s="32">
        <v>1.0661</v>
      </c>
      <c r="N177" s="32">
        <v>1.2598</v>
      </c>
      <c r="O177" s="32">
        <v>1.1919</v>
      </c>
      <c r="P177" s="32">
        <v>0.77880000000000005</v>
      </c>
      <c r="Q177" s="32">
        <v>1.3131999999999999</v>
      </c>
      <c r="R177" s="32">
        <v>0.2742</v>
      </c>
      <c r="S177" s="32">
        <v>0.63519999999999999</v>
      </c>
      <c r="T177" s="32">
        <v>0.26640000000000003</v>
      </c>
      <c r="U177" s="32">
        <v>0.4985</v>
      </c>
      <c r="V177" s="32">
        <v>0.36199999999999999</v>
      </c>
      <c r="W177" s="32">
        <v>1.0422</v>
      </c>
      <c r="X177" s="32">
        <v>0.89090000000000003</v>
      </c>
      <c r="Y177" s="32">
        <v>0.96309999999999996</v>
      </c>
      <c r="Z177" s="32">
        <v>1.4981</v>
      </c>
      <c r="AA177" s="32">
        <v>0.73529999999999995</v>
      </c>
      <c r="AB177" s="32">
        <v>0.90039999999999998</v>
      </c>
      <c r="AC177" s="32">
        <v>1.0951</v>
      </c>
      <c r="AD177" s="32">
        <v>0.1033</v>
      </c>
      <c r="AE177" s="32">
        <v>1.1841999999999999</v>
      </c>
      <c r="AF177" s="32">
        <v>1.84E-2</v>
      </c>
      <c r="AG177" s="32">
        <v>0.91479999999999995</v>
      </c>
      <c r="AH177" s="32">
        <v>0.91420000000000001</v>
      </c>
      <c r="AI177" s="32">
        <v>1.2471000000000001</v>
      </c>
      <c r="AJ177" s="32">
        <v>-0.1323</v>
      </c>
      <c r="AK177" s="32">
        <v>0.99819999999999998</v>
      </c>
      <c r="AL177" s="32">
        <v>1.2464</v>
      </c>
      <c r="AM177" s="32">
        <v>0.90769999999999995</v>
      </c>
      <c r="AN177" s="32">
        <v>4.0099999999999997E-2</v>
      </c>
      <c r="AO177" s="32">
        <v>0.94930000000000003</v>
      </c>
      <c r="AP177" s="32">
        <v>2.2667000000000002</v>
      </c>
      <c r="AQ177" s="32">
        <v>1.1096999999999999</v>
      </c>
      <c r="AR177" s="32">
        <v>1.514</v>
      </c>
      <c r="AS177" s="32">
        <v>1.2985</v>
      </c>
      <c r="AT177" s="32">
        <v>2.7820999999999998</v>
      </c>
      <c r="AU177" s="32">
        <v>1.4503999999999999</v>
      </c>
      <c r="AV177" s="32">
        <v>1.2513000000000001</v>
      </c>
      <c r="AW177" s="32">
        <v>1.1625000000000001</v>
      </c>
      <c r="AX177" s="32">
        <v>0.58450000000000002</v>
      </c>
      <c r="AY177" s="32">
        <v>0.84550000000000003</v>
      </c>
      <c r="AZ177" s="32">
        <v>-1.1476999999999999</v>
      </c>
      <c r="BA177" s="32">
        <v>0.35899999999999999</v>
      </c>
      <c r="BB177" s="32">
        <v>1.1158999999999999</v>
      </c>
      <c r="BC177" s="32">
        <v>1.4184000000000001</v>
      </c>
      <c r="BD177" s="32">
        <v>1.4672000000000001</v>
      </c>
      <c r="BE177" s="32">
        <v>1.0143</v>
      </c>
      <c r="BF177" s="32">
        <v>0.38550000000000001</v>
      </c>
      <c r="BG177" s="32">
        <v>0.33250000000000002</v>
      </c>
      <c r="BH177" s="32">
        <v>0.68510000000000004</v>
      </c>
      <c r="BI177" s="32">
        <v>0.95409999999999995</v>
      </c>
      <c r="BJ177" s="32">
        <v>-8.1100000000000005E-2</v>
      </c>
      <c r="BK177" s="32">
        <v>1.3049999999999999</v>
      </c>
      <c r="BL177" s="32"/>
      <c r="BM177" s="32"/>
      <c r="BN177" s="32"/>
      <c r="BO177" s="32"/>
      <c r="BP177" s="32"/>
      <c r="BQ177" s="32"/>
      <c r="BR177" s="32"/>
      <c r="BS177" s="32"/>
      <c r="BT177" s="32"/>
      <c r="BU177" s="32"/>
      <c r="BV177" s="32"/>
      <c r="BW177" s="32"/>
      <c r="BX177" s="32"/>
      <c r="BY177" s="32"/>
      <c r="BZ177" s="32"/>
      <c r="CA177" s="32"/>
      <c r="CB177" s="32"/>
      <c r="CC177" s="32"/>
      <c r="CD177" s="32"/>
      <c r="CE177" s="32"/>
      <c r="CF177" s="32"/>
    </row>
    <row r="178" spans="2:84">
      <c r="B178" s="28">
        <f t="shared" si="7"/>
        <v>324</v>
      </c>
      <c r="C178" s="34">
        <v>42439</v>
      </c>
      <c r="D178" s="32">
        <v>-9.8400000000000001E-2</v>
      </c>
      <c r="E178" s="32">
        <v>0.63449999999999995</v>
      </c>
      <c r="F178" s="32">
        <v>0.91039999999999999</v>
      </c>
      <c r="G178" s="32">
        <v>1.6048</v>
      </c>
      <c r="H178" s="32">
        <v>2.4198</v>
      </c>
      <c r="I178" s="32">
        <v>0.7681</v>
      </c>
      <c r="J178" s="32">
        <v>0.95760000000000001</v>
      </c>
      <c r="K178" s="32">
        <v>0.76090000000000002</v>
      </c>
      <c r="L178" s="32">
        <v>-0.61570000000000003</v>
      </c>
      <c r="M178" s="32">
        <v>1.0683</v>
      </c>
      <c r="N178" s="32">
        <v>1.2522</v>
      </c>
      <c r="O178" s="32">
        <v>1.1914</v>
      </c>
      <c r="P178" s="32">
        <v>0.79749999999999999</v>
      </c>
      <c r="Q178" s="32">
        <v>1.3141</v>
      </c>
      <c r="R178" s="32">
        <v>0.28299999999999997</v>
      </c>
      <c r="S178" s="32">
        <v>0.63519999999999999</v>
      </c>
      <c r="T178" s="32">
        <v>0.25590000000000002</v>
      </c>
      <c r="U178" s="32">
        <v>0.497</v>
      </c>
      <c r="V178" s="32">
        <v>0.3639</v>
      </c>
      <c r="W178" s="32">
        <v>1.0435000000000001</v>
      </c>
      <c r="X178" s="32">
        <v>0.42899999999999999</v>
      </c>
      <c r="Y178" s="32">
        <v>0.94620000000000004</v>
      </c>
      <c r="Z178" s="32">
        <v>1.5174000000000001</v>
      </c>
      <c r="AA178" s="32">
        <v>0.7369</v>
      </c>
      <c r="AB178" s="32">
        <v>0.73140000000000005</v>
      </c>
      <c r="AC178" s="32">
        <v>1.0888</v>
      </c>
      <c r="AD178" s="32">
        <v>0.32890000000000003</v>
      </c>
      <c r="AE178" s="32">
        <v>1.1934</v>
      </c>
      <c r="AF178" s="32">
        <v>9.01E-2</v>
      </c>
      <c r="AG178" s="32">
        <v>0.91779999999999995</v>
      </c>
      <c r="AH178" s="32">
        <v>1.1835</v>
      </c>
      <c r="AI178" s="32">
        <v>1.2559</v>
      </c>
      <c r="AJ178" s="32">
        <v>-0.1353</v>
      </c>
      <c r="AK178" s="32">
        <v>0.99739999999999995</v>
      </c>
      <c r="AL178" s="32">
        <v>1.2553000000000001</v>
      </c>
      <c r="AM178" s="32">
        <v>0.90890000000000004</v>
      </c>
      <c r="AN178" s="32">
        <v>3.9E-2</v>
      </c>
      <c r="AO178" s="32">
        <v>0.94979999999999998</v>
      </c>
      <c r="AP178" s="32">
        <v>2.3401000000000001</v>
      </c>
      <c r="AQ178" s="32">
        <v>1.1144000000000001</v>
      </c>
      <c r="AR178" s="32">
        <v>1.5022</v>
      </c>
      <c r="AS178" s="32">
        <v>1.2985</v>
      </c>
      <c r="AT178" s="32">
        <v>2.7665999999999999</v>
      </c>
      <c r="AU178" s="32">
        <v>1.4478</v>
      </c>
      <c r="AV178" s="32">
        <v>1.2544</v>
      </c>
      <c r="AW178" s="32">
        <v>1.1627000000000001</v>
      </c>
      <c r="AX178" s="32">
        <v>0.59970000000000001</v>
      </c>
      <c r="AY178" s="32">
        <v>0.84740000000000004</v>
      </c>
      <c r="AZ178" s="32">
        <v>-1.0732999999999999</v>
      </c>
      <c r="BA178" s="32">
        <v>0.3604</v>
      </c>
      <c r="BB178" s="32">
        <v>1.1519999999999999</v>
      </c>
      <c r="BC178" s="32">
        <v>1.4221999999999999</v>
      </c>
      <c r="BD178" s="32">
        <v>1.4753000000000001</v>
      </c>
      <c r="BE178" s="32">
        <v>1.0148999999999999</v>
      </c>
      <c r="BF178" s="32">
        <v>0.38279999999999997</v>
      </c>
      <c r="BG178" s="32">
        <v>0.33229999999999998</v>
      </c>
      <c r="BH178" s="32">
        <v>0.70120000000000005</v>
      </c>
      <c r="BI178" s="32">
        <v>0.95630000000000004</v>
      </c>
      <c r="BJ178" s="32">
        <v>-6.4399999999999999E-2</v>
      </c>
      <c r="BK178" s="32">
        <v>1.3073999999999999</v>
      </c>
      <c r="BL178" s="32"/>
      <c r="BM178" s="32"/>
      <c r="BN178" s="32"/>
      <c r="BO178" s="32"/>
      <c r="BP178" s="32"/>
      <c r="BQ178" s="32"/>
      <c r="BR178" s="32"/>
      <c r="BS178" s="32"/>
      <c r="BT178" s="32"/>
      <c r="BU178" s="32"/>
      <c r="BV178" s="32"/>
      <c r="BW178" s="32"/>
      <c r="BX178" s="32"/>
      <c r="BY178" s="32"/>
      <c r="BZ178" s="32"/>
      <c r="CA178" s="32"/>
      <c r="CB178" s="32"/>
      <c r="CC178" s="32"/>
      <c r="CD178" s="32"/>
      <c r="CE178" s="32"/>
      <c r="CF178" s="32"/>
    </row>
    <row r="179" spans="2:84">
      <c r="B179" s="28">
        <f t="shared" si="7"/>
        <v>323</v>
      </c>
      <c r="C179" s="34">
        <v>42438</v>
      </c>
      <c r="D179" s="32">
        <v>-0.1</v>
      </c>
      <c r="E179" s="32">
        <v>0.63429999999999997</v>
      </c>
      <c r="F179" s="32">
        <v>0.88590000000000002</v>
      </c>
      <c r="G179" s="32">
        <v>1.6054999999999999</v>
      </c>
      <c r="H179" s="32">
        <v>2.4228999999999998</v>
      </c>
      <c r="I179" s="32">
        <v>0.76790000000000003</v>
      </c>
      <c r="J179" s="32">
        <v>0.9486</v>
      </c>
      <c r="K179" s="32">
        <v>0.76029999999999998</v>
      </c>
      <c r="L179" s="32">
        <v>-0.61450000000000005</v>
      </c>
      <c r="M179" s="32">
        <v>1.0665</v>
      </c>
      <c r="N179" s="32">
        <v>1.2197</v>
      </c>
      <c r="O179" s="32">
        <v>1.1942999999999999</v>
      </c>
      <c r="P179" s="32">
        <v>0.85629999999999995</v>
      </c>
      <c r="Q179" s="32">
        <v>1.3087</v>
      </c>
      <c r="R179" s="32">
        <v>0.25650000000000001</v>
      </c>
      <c r="S179" s="32">
        <v>0.63529999999999998</v>
      </c>
      <c r="T179" s="32">
        <v>0.2397</v>
      </c>
      <c r="U179" s="32">
        <v>0.49809999999999999</v>
      </c>
      <c r="V179" s="32">
        <v>0.37009999999999998</v>
      </c>
      <c r="W179" s="32">
        <v>1.0423</v>
      </c>
      <c r="X179" s="32">
        <v>0.43390000000000001</v>
      </c>
      <c r="Y179" s="32">
        <v>0.94740000000000002</v>
      </c>
      <c r="Z179" s="32">
        <v>1.514</v>
      </c>
      <c r="AA179" s="32">
        <v>0.73819999999999997</v>
      </c>
      <c r="AB179" s="32">
        <v>0.73950000000000005</v>
      </c>
      <c r="AC179" s="32">
        <v>1.0916999999999999</v>
      </c>
      <c r="AD179" s="32">
        <v>0.31640000000000001</v>
      </c>
      <c r="AE179" s="32">
        <v>1.1908000000000001</v>
      </c>
      <c r="AF179" s="32">
        <v>8.77E-2</v>
      </c>
      <c r="AG179" s="32">
        <v>0.9204</v>
      </c>
      <c r="AH179" s="32">
        <v>1.1883999999999999</v>
      </c>
      <c r="AI179" s="32">
        <v>1.256</v>
      </c>
      <c r="AJ179" s="32">
        <v>-0.14549999999999999</v>
      </c>
      <c r="AK179" s="32">
        <v>0.99660000000000004</v>
      </c>
      <c r="AL179" s="32">
        <v>1.248</v>
      </c>
      <c r="AM179" s="32">
        <v>0.91139999999999999</v>
      </c>
      <c r="AN179" s="32">
        <v>2.8500000000000001E-2</v>
      </c>
      <c r="AO179" s="32">
        <v>0.95030000000000003</v>
      </c>
      <c r="AP179" s="32">
        <v>2.3431999999999999</v>
      </c>
      <c r="AQ179" s="32">
        <v>1.1124000000000001</v>
      </c>
      <c r="AR179" s="32">
        <v>1.5006999999999999</v>
      </c>
      <c r="AS179" s="32">
        <v>1.2985</v>
      </c>
      <c r="AT179" s="32">
        <v>2.7342</v>
      </c>
      <c r="AU179" s="32">
        <v>1.4500999999999999</v>
      </c>
      <c r="AV179" s="32">
        <v>1.2672000000000001</v>
      </c>
      <c r="AW179" s="32">
        <v>1.1628000000000001</v>
      </c>
      <c r="AX179" s="32">
        <v>0.63049999999999995</v>
      </c>
      <c r="AY179" s="32">
        <v>0.84340000000000004</v>
      </c>
      <c r="AZ179" s="32">
        <v>-1.0772999999999999</v>
      </c>
      <c r="BA179" s="32">
        <v>0.36</v>
      </c>
      <c r="BB179" s="32">
        <v>1.1785000000000001</v>
      </c>
      <c r="BC179" s="32">
        <v>1.4185000000000001</v>
      </c>
      <c r="BD179" s="32">
        <v>1.4739</v>
      </c>
      <c r="BE179" s="32">
        <v>1.0156000000000001</v>
      </c>
      <c r="BF179" s="32">
        <v>0.36649999999999999</v>
      </c>
      <c r="BG179" s="32">
        <v>0.33360000000000001</v>
      </c>
      <c r="BH179" s="32">
        <v>0.70350000000000001</v>
      </c>
      <c r="BI179" s="32">
        <v>0.95620000000000005</v>
      </c>
      <c r="BJ179" s="32">
        <v>-3.5400000000000001E-2</v>
      </c>
      <c r="BK179" s="32">
        <v>1.3058000000000001</v>
      </c>
      <c r="BL179" s="32"/>
      <c r="BM179" s="32"/>
      <c r="BN179" s="32"/>
      <c r="BO179" s="32"/>
      <c r="BP179" s="32"/>
      <c r="BQ179" s="32"/>
      <c r="BR179" s="32"/>
      <c r="BS179" s="32"/>
      <c r="BT179" s="32"/>
      <c r="BU179" s="32"/>
      <c r="BV179" s="32"/>
      <c r="BW179" s="32"/>
      <c r="BX179" s="32"/>
      <c r="BY179" s="32"/>
      <c r="BZ179" s="32"/>
      <c r="CA179" s="32"/>
      <c r="CB179" s="32"/>
      <c r="CC179" s="32"/>
      <c r="CD179" s="32"/>
      <c r="CE179" s="32"/>
      <c r="CF179" s="32"/>
    </row>
    <row r="180" spans="2:84">
      <c r="B180" s="28">
        <f t="shared" si="7"/>
        <v>322</v>
      </c>
      <c r="C180" s="34">
        <v>42437</v>
      </c>
      <c r="D180" s="32">
        <v>-0.1734</v>
      </c>
      <c r="E180" s="32">
        <v>0.63649999999999995</v>
      </c>
      <c r="F180" s="32">
        <v>1.2558</v>
      </c>
      <c r="G180" s="32">
        <v>1.6048</v>
      </c>
      <c r="H180" s="32">
        <v>2.8521000000000001</v>
      </c>
      <c r="I180" s="32">
        <v>0.76849999999999996</v>
      </c>
      <c r="J180" s="32">
        <v>0.92979999999999996</v>
      </c>
      <c r="K180" s="32">
        <v>0.75960000000000005</v>
      </c>
      <c r="L180" s="32">
        <v>-0.54990000000000006</v>
      </c>
      <c r="M180" s="32">
        <v>1.0656000000000001</v>
      </c>
      <c r="N180" s="32">
        <v>1.4590000000000001</v>
      </c>
      <c r="O180" s="32">
        <v>1.1892</v>
      </c>
      <c r="P180" s="32">
        <v>0.85980000000000001</v>
      </c>
      <c r="Q180" s="32">
        <v>1.3126</v>
      </c>
      <c r="R180" s="32">
        <v>0.30449999999999999</v>
      </c>
      <c r="S180" s="32">
        <v>0.64</v>
      </c>
      <c r="T180" s="32">
        <v>8.6800000000000002E-2</v>
      </c>
      <c r="U180" s="32">
        <v>0.49909999999999999</v>
      </c>
      <c r="V180" s="32">
        <v>0.43790000000000001</v>
      </c>
      <c r="W180" s="32">
        <v>1.0401</v>
      </c>
      <c r="X180" s="32">
        <v>0.38479999999999998</v>
      </c>
      <c r="Y180" s="32">
        <v>0.94840000000000002</v>
      </c>
      <c r="Z180" s="32">
        <v>1.2551000000000001</v>
      </c>
      <c r="AA180" s="32">
        <v>0.73250000000000004</v>
      </c>
      <c r="AB180" s="32">
        <v>0.76580000000000004</v>
      </c>
      <c r="AC180" s="32">
        <v>1.0924</v>
      </c>
      <c r="AD180" s="32">
        <v>0.35849999999999999</v>
      </c>
      <c r="AE180" s="32">
        <v>1.1922999999999999</v>
      </c>
      <c r="AF180" s="32">
        <v>7.4099999999999999E-2</v>
      </c>
      <c r="AG180" s="32">
        <v>0.92249999999999999</v>
      </c>
      <c r="AH180" s="32">
        <v>1.1061000000000001</v>
      </c>
      <c r="AI180" s="32">
        <v>1.2551000000000001</v>
      </c>
      <c r="AJ180" s="32">
        <v>-0.29680000000000001</v>
      </c>
      <c r="AK180" s="32">
        <v>0.99429999999999996</v>
      </c>
      <c r="AL180" s="32">
        <v>1.4911000000000001</v>
      </c>
      <c r="AM180" s="32">
        <v>0.8972</v>
      </c>
      <c r="AN180" s="32">
        <v>-4.4400000000000002E-2</v>
      </c>
      <c r="AO180" s="32">
        <v>0.94640000000000002</v>
      </c>
      <c r="AP180" s="32">
        <v>2.5640000000000001</v>
      </c>
      <c r="AQ180" s="32">
        <v>1.1141000000000001</v>
      </c>
      <c r="AR180" s="32">
        <v>1.4850000000000001</v>
      </c>
      <c r="AS180" s="32">
        <v>1.2992999999999999</v>
      </c>
      <c r="AT180" s="32">
        <v>3.1135000000000002</v>
      </c>
      <c r="AU180" s="32">
        <v>1.4495</v>
      </c>
      <c r="AV180" s="32">
        <v>1.4702999999999999</v>
      </c>
      <c r="AW180" s="32">
        <v>1.1684000000000001</v>
      </c>
      <c r="AX180" s="32">
        <v>1.0871999999999999</v>
      </c>
      <c r="AY180" s="32">
        <v>0.84909999999999997</v>
      </c>
      <c r="AZ180" s="32">
        <v>-1.2339</v>
      </c>
      <c r="BA180" s="32">
        <v>0.3619</v>
      </c>
      <c r="BB180" s="32">
        <v>1.2218</v>
      </c>
      <c r="BC180" s="32">
        <v>1.4218</v>
      </c>
      <c r="BD180" s="32">
        <v>1.5347999999999999</v>
      </c>
      <c r="BE180" s="32">
        <v>1.0166999999999999</v>
      </c>
      <c r="BF180" s="32">
        <v>0.22489999999999999</v>
      </c>
      <c r="BG180" s="32">
        <v>0.33139999999999997</v>
      </c>
      <c r="BH180" s="32">
        <v>0.74809999999999999</v>
      </c>
      <c r="BI180" s="32">
        <v>0.95340000000000003</v>
      </c>
      <c r="BJ180" s="32">
        <v>-0.22359999999999999</v>
      </c>
      <c r="BK180" s="32">
        <v>1.3066</v>
      </c>
      <c r="BL180" s="32"/>
      <c r="BM180" s="32"/>
      <c r="BN180" s="32"/>
      <c r="BO180" s="32"/>
      <c r="BP180" s="32"/>
      <c r="BQ180" s="32"/>
      <c r="BR180" s="32"/>
      <c r="BS180" s="32"/>
      <c r="BT180" s="32"/>
      <c r="BU180" s="32"/>
      <c r="BV180" s="32"/>
      <c r="BW180" s="32"/>
      <c r="BX180" s="32"/>
      <c r="BY180" s="32"/>
      <c r="BZ180" s="32"/>
      <c r="CA180" s="32"/>
      <c r="CB180" s="32"/>
      <c r="CC180" s="32"/>
      <c r="CD180" s="32"/>
      <c r="CE180" s="32"/>
      <c r="CF180" s="32"/>
    </row>
    <row r="181" spans="2:84">
      <c r="B181" s="28">
        <f t="shared" si="7"/>
        <v>321</v>
      </c>
      <c r="C181" s="34">
        <v>42436</v>
      </c>
      <c r="D181" s="32">
        <v>-0.1371</v>
      </c>
      <c r="E181" s="32">
        <v>0.63639999999999997</v>
      </c>
      <c r="F181" s="32">
        <v>1.3266</v>
      </c>
      <c r="G181" s="32">
        <v>1.6045</v>
      </c>
      <c r="H181" s="32">
        <v>2.6322000000000001</v>
      </c>
      <c r="I181" s="32">
        <v>0.76990000000000003</v>
      </c>
      <c r="J181" s="32">
        <v>0.98540000000000005</v>
      </c>
      <c r="K181" s="32">
        <v>0.75919999999999999</v>
      </c>
      <c r="L181" s="32">
        <v>-0.83040000000000003</v>
      </c>
      <c r="M181" s="32">
        <v>1.0664</v>
      </c>
      <c r="N181" s="32">
        <v>1.3662000000000001</v>
      </c>
      <c r="O181" s="32">
        <v>1.1896</v>
      </c>
      <c r="P181" s="32">
        <v>1.1591</v>
      </c>
      <c r="Q181" s="32">
        <v>1.3111999999999999</v>
      </c>
      <c r="R181" s="32">
        <v>0.17180000000000001</v>
      </c>
      <c r="S181" s="32">
        <v>0.64029999999999998</v>
      </c>
      <c r="T181" s="32">
        <v>-4.1000000000000003E-3</v>
      </c>
      <c r="U181" s="32">
        <v>0.49930000000000002</v>
      </c>
      <c r="V181" s="32">
        <v>0.371</v>
      </c>
      <c r="W181" s="32">
        <v>1.0404</v>
      </c>
      <c r="X181" s="32">
        <v>0.35930000000000001</v>
      </c>
      <c r="Y181" s="32">
        <v>0.94879999999999998</v>
      </c>
      <c r="Z181" s="32">
        <v>1.2170000000000001</v>
      </c>
      <c r="AA181" s="32">
        <v>0.73270000000000002</v>
      </c>
      <c r="AB181" s="32">
        <v>0.73299999999999998</v>
      </c>
      <c r="AC181" s="32">
        <v>1.0931999999999999</v>
      </c>
      <c r="AD181" s="32">
        <v>0.36880000000000002</v>
      </c>
      <c r="AE181" s="32">
        <v>1.1919</v>
      </c>
      <c r="AF181" s="32">
        <v>3.09E-2</v>
      </c>
      <c r="AG181" s="32">
        <v>0.92330000000000001</v>
      </c>
      <c r="AH181" s="32">
        <v>1.0952</v>
      </c>
      <c r="AI181" s="32">
        <v>1.2546999999999999</v>
      </c>
      <c r="AJ181" s="32">
        <v>-8.14E-2</v>
      </c>
      <c r="AK181" s="32">
        <v>0.99319999999999997</v>
      </c>
      <c r="AL181" s="32">
        <v>1.2062999999999999</v>
      </c>
      <c r="AM181" s="32">
        <v>0.89859999999999995</v>
      </c>
      <c r="AN181" s="32">
        <v>-4.6199999999999998E-2</v>
      </c>
      <c r="AO181" s="32">
        <v>0.94620000000000004</v>
      </c>
      <c r="AP181" s="32">
        <v>2.5956000000000001</v>
      </c>
      <c r="AQ181" s="32">
        <v>1.1137999999999999</v>
      </c>
      <c r="AR181" s="32">
        <v>1.5349999999999999</v>
      </c>
      <c r="AS181" s="32">
        <v>1.2992999999999999</v>
      </c>
      <c r="AT181" s="32">
        <v>3.0697000000000001</v>
      </c>
      <c r="AU181" s="32">
        <v>1.4499</v>
      </c>
      <c r="AV181" s="32">
        <v>1.4975000000000001</v>
      </c>
      <c r="AW181" s="32">
        <v>1.1684000000000001</v>
      </c>
      <c r="AX181" s="32">
        <v>0.98280000000000001</v>
      </c>
      <c r="AY181" s="32">
        <v>0.84960000000000002</v>
      </c>
      <c r="AZ181" s="32">
        <v>-1.3237000000000001</v>
      </c>
      <c r="BA181" s="32">
        <v>0.3629</v>
      </c>
      <c r="BB181" s="32">
        <v>1.0690999999999999</v>
      </c>
      <c r="BC181" s="32">
        <v>1.4225000000000001</v>
      </c>
      <c r="BD181" s="32">
        <v>1.6856</v>
      </c>
      <c r="BE181" s="32">
        <v>1.0161</v>
      </c>
      <c r="BF181" s="32">
        <v>0.34760000000000002</v>
      </c>
      <c r="BG181" s="32">
        <v>0.33079999999999998</v>
      </c>
      <c r="BH181" s="32">
        <v>0.61070000000000002</v>
      </c>
      <c r="BI181" s="32">
        <v>0.95409999999999995</v>
      </c>
      <c r="BJ181" s="32">
        <v>-3.9399999999999998E-2</v>
      </c>
      <c r="BK181" s="32">
        <v>1.3056000000000001</v>
      </c>
      <c r="BL181" s="32"/>
      <c r="BM181" s="32"/>
      <c r="BN181" s="32"/>
      <c r="BO181" s="32"/>
      <c r="BP181" s="32"/>
      <c r="BQ181" s="32"/>
      <c r="BR181" s="32"/>
      <c r="BS181" s="32"/>
      <c r="BT181" s="32"/>
      <c r="BU181" s="32"/>
      <c r="BV181" s="32"/>
      <c r="BW181" s="32"/>
      <c r="BX181" s="32"/>
      <c r="BY181" s="32"/>
      <c r="BZ181" s="32"/>
      <c r="CA181" s="32"/>
      <c r="CB181" s="32"/>
      <c r="CC181" s="32"/>
      <c r="CD181" s="32"/>
      <c r="CE181" s="32"/>
      <c r="CF181" s="32"/>
    </row>
    <row r="182" spans="2:84">
      <c r="B182" s="28">
        <f t="shared" si="7"/>
        <v>320</v>
      </c>
      <c r="C182" s="34">
        <v>42433</v>
      </c>
      <c r="D182" s="32">
        <v>-0.12540000000000001</v>
      </c>
      <c r="E182" s="32">
        <v>0.63700000000000001</v>
      </c>
      <c r="F182" s="32">
        <v>1.2301</v>
      </c>
      <c r="G182" s="32">
        <v>1.6052</v>
      </c>
      <c r="H182" s="32">
        <v>2.8496000000000001</v>
      </c>
      <c r="I182" s="32">
        <v>0.76649999999999996</v>
      </c>
      <c r="J182" s="32">
        <v>1.0353000000000001</v>
      </c>
      <c r="K182" s="32">
        <v>0.7621</v>
      </c>
      <c r="L182" s="32">
        <v>-0.60860000000000003</v>
      </c>
      <c r="M182" s="32">
        <v>1.0609999999999999</v>
      </c>
      <c r="N182" s="32">
        <v>1.3373999999999999</v>
      </c>
      <c r="O182" s="32">
        <v>1.1880999999999999</v>
      </c>
      <c r="P182" s="32">
        <v>1.0623</v>
      </c>
      <c r="Q182" s="32">
        <v>1.3123</v>
      </c>
      <c r="R182" s="32">
        <v>0.39950000000000002</v>
      </c>
      <c r="S182" s="32">
        <v>0.63500000000000001</v>
      </c>
      <c r="T182" s="32">
        <v>-5.57E-2</v>
      </c>
      <c r="U182" s="32">
        <v>0.50129999999999997</v>
      </c>
      <c r="V182" s="32">
        <v>0.4461</v>
      </c>
      <c r="W182" s="32">
        <v>1.0383</v>
      </c>
      <c r="X182" s="32">
        <v>0.34789999999999999</v>
      </c>
      <c r="Y182" s="32">
        <v>0.94769999999999999</v>
      </c>
      <c r="Z182" s="32">
        <v>1.3599000000000001</v>
      </c>
      <c r="AA182" s="32">
        <v>0.7268</v>
      </c>
      <c r="AB182" s="32">
        <v>0.52439999999999998</v>
      </c>
      <c r="AC182" s="32">
        <v>1.0942000000000001</v>
      </c>
      <c r="AD182" s="32">
        <v>0.74439999999999995</v>
      </c>
      <c r="AE182" s="32">
        <v>1.2043999999999999</v>
      </c>
      <c r="AF182" s="32">
        <v>-0.1585</v>
      </c>
      <c r="AG182" s="32">
        <v>0.92689999999999995</v>
      </c>
      <c r="AH182" s="32">
        <v>1.0842000000000001</v>
      </c>
      <c r="AI182" s="32">
        <v>1.2513000000000001</v>
      </c>
      <c r="AJ182" s="32">
        <v>-2.69E-2</v>
      </c>
      <c r="AK182" s="32">
        <v>0.9919</v>
      </c>
      <c r="AL182" s="32">
        <v>1.1437999999999999</v>
      </c>
      <c r="AM182" s="32">
        <v>0.8982</v>
      </c>
      <c r="AN182" s="32">
        <v>-8.0500000000000002E-2</v>
      </c>
      <c r="AO182" s="32">
        <v>0.94820000000000004</v>
      </c>
      <c r="AP182" s="32">
        <v>2.3698000000000001</v>
      </c>
      <c r="AQ182" s="32">
        <v>1.1137999999999999</v>
      </c>
      <c r="AR182" s="32">
        <v>1.492</v>
      </c>
      <c r="AS182" s="32">
        <v>1.3010999999999999</v>
      </c>
      <c r="AT182" s="32">
        <v>2.9973000000000001</v>
      </c>
      <c r="AU182" s="32">
        <v>1.4539</v>
      </c>
      <c r="AV182" s="32">
        <v>1.4872000000000001</v>
      </c>
      <c r="AW182" s="32">
        <v>1.1660999999999999</v>
      </c>
      <c r="AX182" s="32">
        <v>1.1288</v>
      </c>
      <c r="AY182" s="32">
        <v>0.84640000000000004</v>
      </c>
      <c r="AZ182" s="32">
        <v>-1.3833</v>
      </c>
      <c r="BA182" s="32">
        <v>0.3821</v>
      </c>
      <c r="BB182" s="32">
        <v>1.0386</v>
      </c>
      <c r="BC182" s="32">
        <v>1.4201999999999999</v>
      </c>
      <c r="BD182" s="32">
        <v>1.5905</v>
      </c>
      <c r="BE182" s="32">
        <v>1.0166999999999999</v>
      </c>
      <c r="BF182" s="32">
        <v>0.312</v>
      </c>
      <c r="BG182" s="32">
        <v>0.33</v>
      </c>
      <c r="BH182" s="32">
        <v>0.73670000000000002</v>
      </c>
      <c r="BI182" s="32">
        <v>0.95220000000000005</v>
      </c>
      <c r="BJ182" s="32">
        <v>-0.1123</v>
      </c>
      <c r="BK182" s="32">
        <v>1.3072999999999999</v>
      </c>
      <c r="BL182" s="32"/>
      <c r="BM182" s="32"/>
      <c r="BN182" s="32"/>
      <c r="BO182" s="32"/>
      <c r="BP182" s="32"/>
      <c r="BQ182" s="32"/>
      <c r="BR182" s="32"/>
      <c r="BS182" s="32"/>
      <c r="BT182" s="32"/>
      <c r="BU182" s="32"/>
      <c r="BV182" s="32"/>
      <c r="BW182" s="32"/>
      <c r="BX182" s="32"/>
      <c r="BY182" s="32"/>
      <c r="BZ182" s="32"/>
      <c r="CA182" s="32"/>
      <c r="CB182" s="32"/>
      <c r="CC182" s="32"/>
      <c r="CD182" s="32"/>
      <c r="CE182" s="32"/>
      <c r="CF182" s="32"/>
    </row>
    <row r="183" spans="2:84">
      <c r="B183" s="28">
        <f t="shared" si="7"/>
        <v>319</v>
      </c>
      <c r="C183" s="34">
        <v>42432</v>
      </c>
      <c r="D183" s="32">
        <v>-0.12790000000000001</v>
      </c>
      <c r="E183" s="32">
        <v>0.63739999999999997</v>
      </c>
      <c r="F183" s="32">
        <v>1.3261000000000001</v>
      </c>
      <c r="G183" s="32">
        <v>1.6004</v>
      </c>
      <c r="H183" s="32">
        <v>2.9708999999999999</v>
      </c>
      <c r="I183" s="32">
        <v>0.76060000000000005</v>
      </c>
      <c r="J183" s="32">
        <v>1.0399</v>
      </c>
      <c r="K183" s="32">
        <v>0.76149999999999995</v>
      </c>
      <c r="L183" s="32">
        <v>-0.63090000000000002</v>
      </c>
      <c r="M183" s="32">
        <v>1.0618000000000001</v>
      </c>
      <c r="N183" s="32">
        <v>1.3641000000000001</v>
      </c>
      <c r="O183" s="32">
        <v>1.1868000000000001</v>
      </c>
      <c r="P183" s="32">
        <v>1.0159</v>
      </c>
      <c r="Q183" s="32">
        <v>1.3149</v>
      </c>
      <c r="R183" s="32">
        <v>0.37330000000000002</v>
      </c>
      <c r="S183" s="32">
        <v>0.63680000000000003</v>
      </c>
      <c r="T183" s="32">
        <v>-7.3599999999999999E-2</v>
      </c>
      <c r="U183" s="32">
        <v>0.50170000000000003</v>
      </c>
      <c r="V183" s="32">
        <v>0.44209999999999999</v>
      </c>
      <c r="W183" s="32">
        <v>1.0396000000000001</v>
      </c>
      <c r="X183" s="32">
        <v>6.3799999999999996E-2</v>
      </c>
      <c r="Y183" s="32">
        <v>0.93659999999999999</v>
      </c>
      <c r="Z183" s="32">
        <v>1.4</v>
      </c>
      <c r="AA183" s="32">
        <v>0.72470000000000001</v>
      </c>
      <c r="AB183" s="32">
        <v>0.51249999999999996</v>
      </c>
      <c r="AC183" s="32">
        <v>1.093</v>
      </c>
      <c r="AD183" s="32">
        <v>0.90569999999999995</v>
      </c>
      <c r="AE183" s="32">
        <v>1.2090000000000001</v>
      </c>
      <c r="AF183" s="32">
        <v>-7.4399999999999994E-2</v>
      </c>
      <c r="AG183" s="32">
        <v>0.93030000000000002</v>
      </c>
      <c r="AH183" s="32">
        <v>1.242</v>
      </c>
      <c r="AI183" s="32">
        <v>1.2536</v>
      </c>
      <c r="AJ183" s="32">
        <v>-5.7799999999999997E-2</v>
      </c>
      <c r="AK183" s="32">
        <v>0.9919</v>
      </c>
      <c r="AL183" s="32">
        <v>1.1297999999999999</v>
      </c>
      <c r="AM183" s="32">
        <v>0.89690000000000003</v>
      </c>
      <c r="AN183" s="32">
        <v>-0.1265</v>
      </c>
      <c r="AO183" s="32">
        <v>0.95030000000000003</v>
      </c>
      <c r="AP183" s="32">
        <v>2.3239999999999998</v>
      </c>
      <c r="AQ183" s="32">
        <v>1.1145</v>
      </c>
      <c r="AR183" s="32">
        <v>1.5236000000000001</v>
      </c>
      <c r="AS183" s="32">
        <v>1.3047</v>
      </c>
      <c r="AT183" s="32">
        <v>3.0240999999999998</v>
      </c>
      <c r="AU183" s="32">
        <v>1.4511000000000001</v>
      </c>
      <c r="AV183" s="32">
        <v>1.4560999999999999</v>
      </c>
      <c r="AW183" s="32">
        <v>1.1681999999999999</v>
      </c>
      <c r="AX183" s="32">
        <v>1.0709</v>
      </c>
      <c r="AY183" s="32">
        <v>0.85070000000000001</v>
      </c>
      <c r="AZ183" s="32">
        <v>-1.2779</v>
      </c>
      <c r="BA183" s="32">
        <v>0.38219999999999998</v>
      </c>
      <c r="BB183" s="32">
        <v>1.0806</v>
      </c>
      <c r="BC183" s="32">
        <v>1.4186000000000001</v>
      </c>
      <c r="BD183" s="32">
        <v>1.6645000000000001</v>
      </c>
      <c r="BE183" s="32">
        <v>1.0144</v>
      </c>
      <c r="BF183" s="32">
        <v>0.31559999999999999</v>
      </c>
      <c r="BG183" s="32">
        <v>0.32940000000000003</v>
      </c>
      <c r="BH183" s="32">
        <v>0.73670000000000002</v>
      </c>
      <c r="BI183" s="32">
        <v>0.95309999999999995</v>
      </c>
      <c r="BJ183" s="32">
        <v>-9.3299999999999994E-2</v>
      </c>
      <c r="BK183" s="32">
        <v>1.306</v>
      </c>
      <c r="BL183" s="32"/>
      <c r="BM183" s="32"/>
      <c r="BN183" s="32"/>
      <c r="BO183" s="32"/>
      <c r="BP183" s="32"/>
      <c r="BQ183" s="32"/>
      <c r="BR183" s="32"/>
      <c r="BS183" s="32"/>
      <c r="BT183" s="32"/>
      <c r="BU183" s="32"/>
      <c r="BV183" s="32"/>
      <c r="BW183" s="32"/>
      <c r="BX183" s="32"/>
      <c r="BY183" s="32"/>
      <c r="BZ183" s="32"/>
      <c r="CA183" s="32"/>
      <c r="CB183" s="32"/>
      <c r="CC183" s="32"/>
      <c r="CD183" s="32"/>
      <c r="CE183" s="32"/>
      <c r="CF183" s="32"/>
    </row>
    <row r="184" spans="2:84">
      <c r="B184" s="28">
        <f t="shared" si="7"/>
        <v>318</v>
      </c>
      <c r="C184" s="34">
        <v>42431</v>
      </c>
      <c r="D184" s="32">
        <v>0.40539999999999998</v>
      </c>
      <c r="E184" s="32">
        <v>0.64159999999999995</v>
      </c>
      <c r="F184" s="32">
        <v>1.3922000000000001</v>
      </c>
      <c r="G184" s="32">
        <v>1.6073999999999999</v>
      </c>
      <c r="H184" s="32">
        <v>2.1608999999999998</v>
      </c>
      <c r="I184" s="32">
        <v>0.77400000000000002</v>
      </c>
      <c r="J184" s="32">
        <v>0.99380000000000002</v>
      </c>
      <c r="K184" s="32">
        <v>0.76449999999999996</v>
      </c>
      <c r="L184" s="32">
        <v>3.2099999999999997E-2</v>
      </c>
      <c r="M184" s="32">
        <v>1.0622</v>
      </c>
      <c r="N184" s="32">
        <v>1.6949000000000001</v>
      </c>
      <c r="O184" s="32">
        <v>1.1949000000000001</v>
      </c>
      <c r="P184" s="32">
        <v>1.4076</v>
      </c>
      <c r="Q184" s="32">
        <v>1.3179000000000001</v>
      </c>
      <c r="R184" s="32">
        <v>0.21909999999999999</v>
      </c>
      <c r="S184" s="32">
        <v>0.62570000000000003</v>
      </c>
      <c r="T184" s="32">
        <v>1.7500000000000002E-2</v>
      </c>
      <c r="U184" s="32">
        <v>0.50219999999999998</v>
      </c>
      <c r="V184" s="32">
        <v>0.5</v>
      </c>
      <c r="W184" s="32">
        <v>1.0425</v>
      </c>
      <c r="X184" s="32">
        <v>8.6999999999999994E-2</v>
      </c>
      <c r="Y184" s="32">
        <v>0.93469999999999998</v>
      </c>
      <c r="Z184" s="32">
        <v>1.1944999999999999</v>
      </c>
      <c r="AA184" s="32">
        <v>0.72370000000000001</v>
      </c>
      <c r="AB184" s="32">
        <v>0.69969999999999999</v>
      </c>
      <c r="AC184" s="32">
        <v>1.0931999999999999</v>
      </c>
      <c r="AD184" s="32">
        <v>0.71840000000000004</v>
      </c>
      <c r="AE184" s="32">
        <v>1.2069000000000001</v>
      </c>
      <c r="AF184" s="32">
        <v>0.121</v>
      </c>
      <c r="AG184" s="32">
        <v>0.93079999999999996</v>
      </c>
      <c r="AH184" s="32">
        <v>1.3721000000000001</v>
      </c>
      <c r="AI184" s="32">
        <v>1.2506999999999999</v>
      </c>
      <c r="AJ184" s="32">
        <v>0.1452</v>
      </c>
      <c r="AK184" s="32">
        <v>0.999</v>
      </c>
      <c r="AL184" s="32">
        <v>1.2484999999999999</v>
      </c>
      <c r="AM184" s="32">
        <v>0.9012</v>
      </c>
      <c r="AN184" s="32">
        <v>0.61070000000000002</v>
      </c>
      <c r="AO184" s="32">
        <v>0.94799999999999995</v>
      </c>
      <c r="AP184" s="32">
        <v>2.8384</v>
      </c>
      <c r="AQ184" s="32">
        <v>1.1191</v>
      </c>
      <c r="AR184" s="32">
        <v>1.6395999999999999</v>
      </c>
      <c r="AS184" s="32">
        <v>1.3117000000000001</v>
      </c>
      <c r="AT184" s="32">
        <v>3.1349</v>
      </c>
      <c r="AU184" s="32">
        <v>1.4633</v>
      </c>
      <c r="AV184" s="32">
        <v>0.71450000000000002</v>
      </c>
      <c r="AW184" s="32">
        <v>1.1696</v>
      </c>
      <c r="AX184" s="32">
        <v>1.0168999999999999</v>
      </c>
      <c r="AY184" s="32">
        <v>0.84850000000000003</v>
      </c>
      <c r="AZ184" s="32">
        <v>-1.1136999999999999</v>
      </c>
      <c r="BA184" s="32">
        <v>0.38190000000000002</v>
      </c>
      <c r="BB184" s="32">
        <v>1.1451</v>
      </c>
      <c r="BC184" s="32">
        <v>1.4239999999999999</v>
      </c>
      <c r="BD184" s="32">
        <v>1.7234</v>
      </c>
      <c r="BE184" s="32">
        <v>1.0127999999999999</v>
      </c>
      <c r="BF184" s="32">
        <v>0.31109999999999999</v>
      </c>
      <c r="BG184" s="32">
        <v>0.32769999999999999</v>
      </c>
      <c r="BH184" s="32">
        <v>0.46800000000000003</v>
      </c>
      <c r="BI184" s="32">
        <v>0.96020000000000005</v>
      </c>
      <c r="BJ184" s="32">
        <v>0.43809999999999999</v>
      </c>
      <c r="BK184" s="32">
        <v>1.3111999999999999</v>
      </c>
      <c r="BL184" s="32"/>
      <c r="BM184" s="32"/>
      <c r="BN184" s="32"/>
      <c r="BO184" s="32"/>
      <c r="BP184" s="32"/>
      <c r="BQ184" s="32"/>
      <c r="BR184" s="32"/>
      <c r="BS184" s="32"/>
      <c r="BT184" s="32"/>
      <c r="BU184" s="32"/>
      <c r="BV184" s="32"/>
      <c r="BW184" s="32"/>
      <c r="BX184" s="32"/>
      <c r="BY184" s="32"/>
      <c r="BZ184" s="32"/>
      <c r="CA184" s="32"/>
      <c r="CB184" s="32"/>
      <c r="CC184" s="32"/>
      <c r="CD184" s="32"/>
      <c r="CE184" s="32"/>
      <c r="CF184" s="32"/>
    </row>
    <row r="185" spans="2:84">
      <c r="B185" s="28">
        <f t="shared" si="7"/>
        <v>317</v>
      </c>
      <c r="C185" s="34">
        <v>42430</v>
      </c>
      <c r="D185" s="32">
        <v>0.36620000000000003</v>
      </c>
      <c r="E185" s="32">
        <v>0.64559999999999995</v>
      </c>
      <c r="F185" s="32">
        <v>1.3656999999999999</v>
      </c>
      <c r="G185" s="32">
        <v>1.6097999999999999</v>
      </c>
      <c r="H185" s="32">
        <v>2.1457999999999999</v>
      </c>
      <c r="I185" s="32">
        <v>0.77769999999999995</v>
      </c>
      <c r="J185" s="32">
        <v>1.1624000000000001</v>
      </c>
      <c r="K185" s="32">
        <v>0.76629999999999998</v>
      </c>
      <c r="L185" s="32">
        <v>0.13200000000000001</v>
      </c>
      <c r="M185" s="32">
        <v>1.0608</v>
      </c>
      <c r="N185" s="32">
        <v>1.6631</v>
      </c>
      <c r="O185" s="32">
        <v>1.1915</v>
      </c>
      <c r="P185" s="32">
        <v>1.5788</v>
      </c>
      <c r="Q185" s="32">
        <v>1.3199000000000001</v>
      </c>
      <c r="R185" s="32">
        <v>0.25280000000000002</v>
      </c>
      <c r="S185" s="32">
        <v>0.62419999999999998</v>
      </c>
      <c r="T185" s="32">
        <v>5.96E-2</v>
      </c>
      <c r="U185" s="32">
        <v>0.5</v>
      </c>
      <c r="V185" s="32">
        <v>0.5988</v>
      </c>
      <c r="W185" s="32">
        <v>1.0448</v>
      </c>
      <c r="X185" s="32">
        <v>0.17960000000000001</v>
      </c>
      <c r="Y185" s="32">
        <v>0.93469999999999998</v>
      </c>
      <c r="Z185" s="32">
        <v>1.4024000000000001</v>
      </c>
      <c r="AA185" s="32">
        <v>0.72519999999999996</v>
      </c>
      <c r="AB185" s="32">
        <v>0.68369999999999997</v>
      </c>
      <c r="AC185" s="32">
        <v>1.0879000000000001</v>
      </c>
      <c r="AD185" s="32">
        <v>0.76529999999999998</v>
      </c>
      <c r="AE185" s="32">
        <v>1.2091000000000001</v>
      </c>
      <c r="AF185" s="32">
        <v>0.14760000000000001</v>
      </c>
      <c r="AG185" s="32">
        <v>0.93259999999999998</v>
      </c>
      <c r="AH185" s="32">
        <v>1.3239000000000001</v>
      </c>
      <c r="AI185" s="32">
        <v>1.2427999999999999</v>
      </c>
      <c r="AJ185" s="32">
        <v>0.35780000000000001</v>
      </c>
      <c r="AK185" s="32">
        <v>1.0019</v>
      </c>
      <c r="AL185" s="32">
        <v>1.6125</v>
      </c>
      <c r="AM185" s="32">
        <v>0.90580000000000005</v>
      </c>
      <c r="AN185" s="32">
        <v>0.49199999999999999</v>
      </c>
      <c r="AO185" s="32">
        <v>0.94840000000000002</v>
      </c>
      <c r="AP185" s="32">
        <v>3.0345</v>
      </c>
      <c r="AQ185" s="32">
        <v>1.1257999999999999</v>
      </c>
      <c r="AR185" s="32">
        <v>1.4152</v>
      </c>
      <c r="AS185" s="32">
        <v>1.3189</v>
      </c>
      <c r="AT185" s="32">
        <v>3.4245000000000001</v>
      </c>
      <c r="AU185" s="32">
        <v>1.4621999999999999</v>
      </c>
      <c r="AV185" s="32">
        <v>0.82099999999999995</v>
      </c>
      <c r="AW185" s="32">
        <v>1.1708000000000001</v>
      </c>
      <c r="AX185" s="32">
        <v>0.96419999999999995</v>
      </c>
      <c r="AY185" s="32">
        <v>0.84970000000000001</v>
      </c>
      <c r="AZ185" s="32">
        <v>-1.0859000000000001</v>
      </c>
      <c r="BA185" s="32">
        <v>0.37609999999999999</v>
      </c>
      <c r="BB185" s="32">
        <v>1.2119</v>
      </c>
      <c r="BC185" s="32">
        <v>1.4261999999999999</v>
      </c>
      <c r="BD185" s="32">
        <v>1.6573</v>
      </c>
      <c r="BE185" s="32">
        <v>1.0083</v>
      </c>
      <c r="BF185" s="32">
        <v>0.34289999999999998</v>
      </c>
      <c r="BG185" s="32">
        <v>0.32919999999999999</v>
      </c>
      <c r="BH185" s="32">
        <v>0.4798</v>
      </c>
      <c r="BI185" s="32">
        <v>0.96719999999999995</v>
      </c>
      <c r="BJ185" s="32">
        <v>0.3982</v>
      </c>
      <c r="BK185" s="32">
        <v>1.3129999999999999</v>
      </c>
      <c r="BL185" s="32"/>
      <c r="BM185" s="32"/>
      <c r="BN185" s="32"/>
      <c r="BO185" s="32"/>
      <c r="BP185" s="32"/>
      <c r="BQ185" s="32"/>
      <c r="BR185" s="32"/>
      <c r="BS185" s="32"/>
      <c r="BT185" s="32"/>
      <c r="BU185" s="32"/>
      <c r="BV185" s="32"/>
      <c r="BW185" s="32"/>
      <c r="BX185" s="32"/>
      <c r="BY185" s="32"/>
      <c r="BZ185" s="32"/>
      <c r="CA185" s="32"/>
      <c r="CB185" s="32"/>
      <c r="CC185" s="32"/>
      <c r="CD185" s="32"/>
      <c r="CE185" s="32"/>
      <c r="CF185" s="32"/>
    </row>
    <row r="186" spans="2:84">
      <c r="B186" s="28">
        <f t="shared" si="7"/>
        <v>316</v>
      </c>
      <c r="C186" s="34">
        <v>42426</v>
      </c>
      <c r="D186" s="32">
        <v>1.2370000000000001</v>
      </c>
      <c r="E186" s="32">
        <v>0.65490000000000004</v>
      </c>
      <c r="F186" s="32">
        <v>1.0947</v>
      </c>
      <c r="G186" s="32">
        <v>1.6107</v>
      </c>
      <c r="H186" s="32">
        <v>0.29249999999999998</v>
      </c>
      <c r="I186" s="32">
        <v>0.76119999999999999</v>
      </c>
      <c r="J186" s="32">
        <v>0.9486</v>
      </c>
      <c r="K186" s="32">
        <v>0.76980000000000004</v>
      </c>
      <c r="L186" s="32">
        <v>0.95469999999999999</v>
      </c>
      <c r="M186" s="32">
        <v>1.0649</v>
      </c>
      <c r="N186" s="32">
        <v>1.1782999999999999</v>
      </c>
      <c r="O186" s="32">
        <v>1.1776</v>
      </c>
      <c r="P186" s="32">
        <v>0.72209999999999996</v>
      </c>
      <c r="Q186" s="32">
        <v>1.3223</v>
      </c>
      <c r="R186" s="32">
        <v>0.32390000000000002</v>
      </c>
      <c r="S186" s="32">
        <v>0.61629999999999996</v>
      </c>
      <c r="T186" s="32">
        <v>-1.34E-2</v>
      </c>
      <c r="U186" s="32">
        <v>0.50170000000000003</v>
      </c>
      <c r="V186" s="32">
        <v>0.77080000000000004</v>
      </c>
      <c r="W186" s="32">
        <v>1.0547</v>
      </c>
      <c r="X186" s="32">
        <v>-0.67390000000000005</v>
      </c>
      <c r="Y186" s="32">
        <v>0.91890000000000005</v>
      </c>
      <c r="Z186" s="32">
        <v>1.0487</v>
      </c>
      <c r="AA186" s="32">
        <v>0.72750000000000004</v>
      </c>
      <c r="AB186" s="32">
        <v>0.85389999999999999</v>
      </c>
      <c r="AC186" s="32">
        <v>1.0959000000000001</v>
      </c>
      <c r="AD186" s="32">
        <v>0.42549999999999999</v>
      </c>
      <c r="AE186" s="32">
        <v>1.2109000000000001</v>
      </c>
      <c r="AF186" s="32">
        <v>-0.30430000000000001</v>
      </c>
      <c r="AG186" s="32">
        <v>0.92779999999999996</v>
      </c>
      <c r="AH186" s="32">
        <v>0.64639999999999997</v>
      </c>
      <c r="AI186" s="32">
        <v>1.2521</v>
      </c>
      <c r="AJ186" s="32">
        <v>0.51419999999999999</v>
      </c>
      <c r="AK186" s="32">
        <v>0.99539999999999995</v>
      </c>
      <c r="AL186" s="32">
        <v>1.3848</v>
      </c>
      <c r="AM186" s="32">
        <v>0.91320000000000001</v>
      </c>
      <c r="AN186" s="32">
        <v>0.84150000000000003</v>
      </c>
      <c r="AO186" s="32">
        <v>0.94930000000000003</v>
      </c>
      <c r="AP186" s="32">
        <v>1.6491</v>
      </c>
      <c r="AQ186" s="32">
        <v>1.1083000000000001</v>
      </c>
      <c r="AR186" s="32">
        <v>0.98750000000000004</v>
      </c>
      <c r="AS186" s="32">
        <v>1.3116000000000001</v>
      </c>
      <c r="AT186" s="32">
        <v>3.3660000000000001</v>
      </c>
      <c r="AU186" s="32">
        <v>1.4464999999999999</v>
      </c>
      <c r="AV186" s="32">
        <v>0.68479999999999996</v>
      </c>
      <c r="AW186" s="32">
        <v>1.1676</v>
      </c>
      <c r="AX186" s="32">
        <v>0.83289999999999997</v>
      </c>
      <c r="AY186" s="32">
        <v>0.85309999999999997</v>
      </c>
      <c r="AZ186" s="32">
        <v>-1.2782</v>
      </c>
      <c r="BA186" s="32">
        <v>0.3725</v>
      </c>
      <c r="BB186" s="32">
        <v>0.84209999999999996</v>
      </c>
      <c r="BC186" s="32">
        <v>1.4300999999999999</v>
      </c>
      <c r="BD186" s="32">
        <v>1.7301</v>
      </c>
      <c r="BE186" s="32">
        <v>1.0129999999999999</v>
      </c>
      <c r="BF186" s="32">
        <v>0.22900000000000001</v>
      </c>
      <c r="BG186" s="32">
        <v>0.32450000000000001</v>
      </c>
      <c r="BH186" s="32">
        <v>0.36930000000000002</v>
      </c>
      <c r="BI186" s="32">
        <v>0.96950000000000003</v>
      </c>
      <c r="BJ186" s="32">
        <v>0.52559999999999996</v>
      </c>
      <c r="BK186" s="32">
        <v>1.3174999999999999</v>
      </c>
      <c r="BL186" s="32"/>
      <c r="BM186" s="32"/>
      <c r="BN186" s="32"/>
      <c r="BO186" s="32"/>
      <c r="BP186" s="32"/>
      <c r="BQ186" s="32"/>
      <c r="BR186" s="32"/>
      <c r="BS186" s="32"/>
      <c r="BT186" s="32"/>
      <c r="BU186" s="32"/>
      <c r="BV186" s="32"/>
      <c r="BW186" s="32"/>
      <c r="BX186" s="32"/>
      <c r="BY186" s="32"/>
      <c r="BZ186" s="32"/>
      <c r="CA186" s="32"/>
      <c r="CB186" s="32"/>
      <c r="CC186" s="32"/>
      <c r="CD186" s="32"/>
      <c r="CE186" s="32"/>
      <c r="CF186" s="32"/>
    </row>
    <row r="187" spans="2:84">
      <c r="B187" s="28">
        <f t="shared" si="7"/>
        <v>315</v>
      </c>
      <c r="C187" s="34">
        <v>42425</v>
      </c>
      <c r="D187" s="32">
        <v>1.2151000000000001</v>
      </c>
      <c r="E187" s="32">
        <v>0.65300000000000002</v>
      </c>
      <c r="F187" s="32">
        <v>1.143</v>
      </c>
      <c r="G187" s="32">
        <v>1.609</v>
      </c>
      <c r="H187" s="32">
        <v>3.7199999999999997E-2</v>
      </c>
      <c r="I187" s="32">
        <v>0.75819999999999999</v>
      </c>
      <c r="J187" s="32">
        <v>0.91830000000000001</v>
      </c>
      <c r="K187" s="32">
        <v>0.77290000000000003</v>
      </c>
      <c r="L187" s="32">
        <v>0.63939999999999997</v>
      </c>
      <c r="M187" s="32">
        <v>1.0568</v>
      </c>
      <c r="N187" s="32">
        <v>1.1847000000000001</v>
      </c>
      <c r="O187" s="32">
        <v>1.1768000000000001</v>
      </c>
      <c r="P187" s="32">
        <v>0.72319999999999995</v>
      </c>
      <c r="Q187" s="32">
        <v>1.3233999999999999</v>
      </c>
      <c r="R187" s="32">
        <v>0.2077</v>
      </c>
      <c r="S187" s="32">
        <v>0.61319999999999997</v>
      </c>
      <c r="T187" s="32">
        <v>-6.7400000000000002E-2</v>
      </c>
      <c r="U187" s="32">
        <v>0.49559999999999998</v>
      </c>
      <c r="V187" s="32">
        <v>0.78810000000000002</v>
      </c>
      <c r="W187" s="32">
        <v>1.0530999999999999</v>
      </c>
      <c r="X187" s="32">
        <v>-0.56910000000000005</v>
      </c>
      <c r="Y187" s="32">
        <v>0.92269999999999996</v>
      </c>
      <c r="Z187" s="32">
        <v>1.1574</v>
      </c>
      <c r="AA187" s="32">
        <v>0.72650000000000003</v>
      </c>
      <c r="AB187" s="32">
        <v>0.85060000000000002</v>
      </c>
      <c r="AC187" s="32">
        <v>1.0975999999999999</v>
      </c>
      <c r="AD187" s="32">
        <v>0.38690000000000002</v>
      </c>
      <c r="AE187" s="32">
        <v>1.2126999999999999</v>
      </c>
      <c r="AF187" s="32">
        <v>-0.25419999999999998</v>
      </c>
      <c r="AG187" s="32">
        <v>0.9284</v>
      </c>
      <c r="AH187" s="32">
        <v>0.72</v>
      </c>
      <c r="AI187" s="32">
        <v>1.2526999999999999</v>
      </c>
      <c r="AJ187" s="32">
        <v>0.62280000000000002</v>
      </c>
      <c r="AK187" s="32">
        <v>0.9929</v>
      </c>
      <c r="AL187" s="32">
        <v>1.2727999999999999</v>
      </c>
      <c r="AM187" s="32">
        <v>0.91369999999999996</v>
      </c>
      <c r="AN187" s="32">
        <v>1.0043</v>
      </c>
      <c r="AO187" s="32">
        <v>0.94730000000000003</v>
      </c>
      <c r="AP187" s="32">
        <v>1.1052</v>
      </c>
      <c r="AQ187" s="32">
        <v>1.0973999999999999</v>
      </c>
      <c r="AR187" s="32">
        <v>0.91200000000000003</v>
      </c>
      <c r="AS187" s="32">
        <v>1.3044</v>
      </c>
      <c r="AT187" s="32">
        <v>3.1534</v>
      </c>
      <c r="AU187" s="32">
        <v>1.4420999999999999</v>
      </c>
      <c r="AV187" s="32">
        <v>0.81579999999999997</v>
      </c>
      <c r="AW187" s="32">
        <v>1.1763999999999999</v>
      </c>
      <c r="AX187" s="32">
        <v>0.94569999999999999</v>
      </c>
      <c r="AY187" s="32">
        <v>0.85440000000000005</v>
      </c>
      <c r="AZ187" s="32">
        <v>-1.2043999999999999</v>
      </c>
      <c r="BA187" s="32">
        <v>0.37130000000000002</v>
      </c>
      <c r="BB187" s="32">
        <v>0.57520000000000004</v>
      </c>
      <c r="BC187" s="32">
        <v>1.4267000000000001</v>
      </c>
      <c r="BD187" s="32">
        <v>1.6169</v>
      </c>
      <c r="BE187" s="32">
        <v>1.0111000000000001</v>
      </c>
      <c r="BF187" s="32">
        <v>0.19320000000000001</v>
      </c>
      <c r="BG187" s="32">
        <v>0.3256</v>
      </c>
      <c r="BH187" s="32">
        <v>0.39029999999999998</v>
      </c>
      <c r="BI187" s="32">
        <v>0.96430000000000005</v>
      </c>
      <c r="BJ187" s="32">
        <v>0.13519999999999999</v>
      </c>
      <c r="BK187" s="32">
        <v>1.3108</v>
      </c>
      <c r="BL187" s="32"/>
      <c r="BM187" s="32"/>
      <c r="BN187" s="32"/>
      <c r="BO187" s="32"/>
      <c r="BP187" s="32"/>
      <c r="BQ187" s="32"/>
      <c r="BR187" s="32"/>
      <c r="BS187" s="32"/>
      <c r="BT187" s="32"/>
      <c r="BU187" s="32"/>
      <c r="BV187" s="32"/>
      <c r="BW187" s="32"/>
      <c r="BX187" s="32"/>
      <c r="BY187" s="32"/>
      <c r="BZ187" s="32"/>
      <c r="CA187" s="32"/>
      <c r="CB187" s="32"/>
      <c r="CC187" s="32"/>
      <c r="CD187" s="32"/>
      <c r="CE187" s="32"/>
      <c r="CF187" s="32"/>
    </row>
    <row r="188" spans="2:84">
      <c r="B188" s="28">
        <f t="shared" si="7"/>
        <v>314</v>
      </c>
      <c r="C188" s="34">
        <v>42424</v>
      </c>
      <c r="D188" s="32">
        <v>1.0872999999999999</v>
      </c>
      <c r="E188" s="32">
        <v>0.65790000000000004</v>
      </c>
      <c r="F188" s="32">
        <v>1.0886</v>
      </c>
      <c r="G188" s="32">
        <v>1.6187</v>
      </c>
      <c r="H188" s="32">
        <v>0.36380000000000001</v>
      </c>
      <c r="I188" s="32">
        <v>0.77559999999999996</v>
      </c>
      <c r="J188" s="32">
        <v>0.77759999999999996</v>
      </c>
      <c r="K188" s="32">
        <v>0.75649999999999995</v>
      </c>
      <c r="L188" s="32">
        <v>0.49509999999999998</v>
      </c>
      <c r="M188" s="32">
        <v>1.0583</v>
      </c>
      <c r="N188" s="32">
        <v>1.2777000000000001</v>
      </c>
      <c r="O188" s="32">
        <v>1.1680999999999999</v>
      </c>
      <c r="P188" s="32">
        <v>0.54420000000000002</v>
      </c>
      <c r="Q188" s="32">
        <v>1.3193999999999999</v>
      </c>
      <c r="R188" s="32">
        <v>0.1855</v>
      </c>
      <c r="S188" s="32">
        <v>0.61899999999999999</v>
      </c>
      <c r="T188" s="32">
        <v>-9.1600000000000001E-2</v>
      </c>
      <c r="U188" s="32">
        <v>0.49590000000000001</v>
      </c>
      <c r="V188" s="32">
        <v>0.91</v>
      </c>
      <c r="W188" s="32">
        <v>1.0543</v>
      </c>
      <c r="X188" s="32">
        <v>0.60519999999999996</v>
      </c>
      <c r="Y188" s="32">
        <v>0.92710000000000004</v>
      </c>
      <c r="Z188" s="32">
        <v>1.1919</v>
      </c>
      <c r="AA188" s="32">
        <v>0.73509999999999998</v>
      </c>
      <c r="AB188" s="32">
        <v>0.86150000000000004</v>
      </c>
      <c r="AC188" s="32">
        <v>1.0953999999999999</v>
      </c>
      <c r="AD188" s="32">
        <v>0.2462</v>
      </c>
      <c r="AE188" s="32">
        <v>1.2128000000000001</v>
      </c>
      <c r="AF188" s="32">
        <v>-4.3499999999999997E-2</v>
      </c>
      <c r="AG188" s="32">
        <v>0.92700000000000005</v>
      </c>
      <c r="AH188" s="32">
        <v>0.19939999999999999</v>
      </c>
      <c r="AI188" s="32">
        <v>1.2450000000000001</v>
      </c>
      <c r="AJ188" s="32">
        <v>0.629</v>
      </c>
      <c r="AK188" s="32">
        <v>1.0016</v>
      </c>
      <c r="AL188" s="32">
        <v>1.2531000000000001</v>
      </c>
      <c r="AM188" s="32">
        <v>0.92520000000000002</v>
      </c>
      <c r="AN188" s="32">
        <v>1.3757999999999999</v>
      </c>
      <c r="AO188" s="32">
        <v>0.94940000000000002</v>
      </c>
      <c r="AP188" s="32">
        <v>0.92090000000000005</v>
      </c>
      <c r="AQ188" s="32">
        <v>1.0925</v>
      </c>
      <c r="AR188" s="32">
        <v>1.0576000000000001</v>
      </c>
      <c r="AS188" s="32">
        <v>1.3105</v>
      </c>
      <c r="AT188" s="32">
        <v>3.141</v>
      </c>
      <c r="AU188" s="32">
        <v>1.4403999999999999</v>
      </c>
      <c r="AV188" s="32">
        <v>0.69030000000000002</v>
      </c>
      <c r="AW188" s="32">
        <v>1.1788000000000001</v>
      </c>
      <c r="AX188" s="32">
        <v>0.91259999999999997</v>
      </c>
      <c r="AY188" s="32">
        <v>0.8518</v>
      </c>
      <c r="AZ188" s="32">
        <v>-0.94420000000000004</v>
      </c>
      <c r="BA188" s="32">
        <v>0.37880000000000003</v>
      </c>
      <c r="BB188" s="32">
        <v>0.8851</v>
      </c>
      <c r="BC188" s="32">
        <v>1.4327000000000001</v>
      </c>
      <c r="BD188" s="32">
        <v>1.4601999999999999</v>
      </c>
      <c r="BE188" s="32">
        <v>1.0042</v>
      </c>
      <c r="BF188" s="32">
        <v>0.17299999999999999</v>
      </c>
      <c r="BG188" s="32">
        <v>0.3271</v>
      </c>
      <c r="BH188" s="32">
        <v>0.3453</v>
      </c>
      <c r="BI188" s="32">
        <v>0.95940000000000003</v>
      </c>
      <c r="BJ188" s="32">
        <v>0.40350000000000003</v>
      </c>
      <c r="BK188" s="32">
        <v>1.3156000000000001</v>
      </c>
      <c r="BL188" s="32"/>
      <c r="BM188" s="32"/>
      <c r="BN188" s="32"/>
      <c r="BO188" s="32"/>
      <c r="BP188" s="32"/>
      <c r="BQ188" s="32"/>
      <c r="BR188" s="32"/>
      <c r="BS188" s="32"/>
      <c r="BT188" s="32"/>
      <c r="BU188" s="32"/>
      <c r="BV188" s="32"/>
      <c r="BW188" s="32"/>
      <c r="BX188" s="32"/>
      <c r="BY188" s="32"/>
      <c r="BZ188" s="32"/>
      <c r="CA188" s="32"/>
      <c r="CB188" s="32"/>
      <c r="CC188" s="32"/>
      <c r="CD188" s="32"/>
      <c r="CE188" s="32"/>
      <c r="CF188" s="32"/>
    </row>
    <row r="189" spans="2:84">
      <c r="B189" s="28">
        <f t="shared" si="7"/>
        <v>313</v>
      </c>
      <c r="C189" s="34">
        <v>42423</v>
      </c>
      <c r="D189" s="32">
        <v>1.2102999999999999</v>
      </c>
      <c r="E189" s="32">
        <v>0.65610000000000002</v>
      </c>
      <c r="F189" s="32">
        <v>0.94950000000000001</v>
      </c>
      <c r="G189" s="32">
        <v>1.6091</v>
      </c>
      <c r="H189" s="32">
        <v>0.23549999999999999</v>
      </c>
      <c r="I189" s="32">
        <v>0.77</v>
      </c>
      <c r="J189" s="32">
        <v>0.80679999999999996</v>
      </c>
      <c r="K189" s="32">
        <v>0.75480000000000003</v>
      </c>
      <c r="L189" s="32">
        <v>0.70409999999999995</v>
      </c>
      <c r="M189" s="32">
        <v>1.0617000000000001</v>
      </c>
      <c r="N189" s="32">
        <v>1.3536999999999999</v>
      </c>
      <c r="O189" s="32">
        <v>1.1720999999999999</v>
      </c>
      <c r="P189" s="32">
        <v>0.98399999999999999</v>
      </c>
      <c r="Q189" s="32">
        <v>1.3069</v>
      </c>
      <c r="R189" s="32">
        <v>0.1129</v>
      </c>
      <c r="S189" s="32">
        <v>0.6159</v>
      </c>
      <c r="T189" s="32">
        <v>-0.16639999999999999</v>
      </c>
      <c r="U189" s="32">
        <v>0.4909</v>
      </c>
      <c r="V189" s="32">
        <v>0.8921</v>
      </c>
      <c r="W189" s="32">
        <v>1.0543</v>
      </c>
      <c r="X189" s="32">
        <v>0.64639999999999997</v>
      </c>
      <c r="Y189" s="32">
        <v>0.92649999999999999</v>
      </c>
      <c r="Z189" s="32">
        <v>1.2487999999999999</v>
      </c>
      <c r="AA189" s="32">
        <v>0.73580000000000001</v>
      </c>
      <c r="AB189" s="32">
        <v>0.88529999999999998</v>
      </c>
      <c r="AC189" s="32">
        <v>1.0859000000000001</v>
      </c>
      <c r="AD189" s="32">
        <v>-0.24129999999999999</v>
      </c>
      <c r="AE189" s="32">
        <v>1.2114</v>
      </c>
      <c r="AF189" s="32">
        <v>1.24E-2</v>
      </c>
      <c r="AG189" s="32">
        <v>0.94810000000000005</v>
      </c>
      <c r="AH189" s="32">
        <v>0.42359999999999998</v>
      </c>
      <c r="AI189" s="32">
        <v>1.2535000000000001</v>
      </c>
      <c r="AJ189" s="32">
        <v>0.501</v>
      </c>
      <c r="AK189" s="32">
        <v>0.99770000000000003</v>
      </c>
      <c r="AL189" s="32">
        <v>1.2503</v>
      </c>
      <c r="AM189" s="32">
        <v>0.94820000000000004</v>
      </c>
      <c r="AN189" s="32">
        <v>1.506</v>
      </c>
      <c r="AO189" s="32">
        <v>0.95309999999999995</v>
      </c>
      <c r="AP189" s="32">
        <v>0.83160000000000001</v>
      </c>
      <c r="AQ189" s="32">
        <v>1.0935999999999999</v>
      </c>
      <c r="AR189" s="32">
        <v>0.98809999999999998</v>
      </c>
      <c r="AS189" s="32">
        <v>1.3127</v>
      </c>
      <c r="AT189" s="32">
        <v>3.4535</v>
      </c>
      <c r="AU189" s="32">
        <v>1.4397</v>
      </c>
      <c r="AV189" s="32">
        <v>0.62870000000000004</v>
      </c>
      <c r="AW189" s="32">
        <v>1.1796</v>
      </c>
      <c r="AX189" s="32">
        <v>0.87970000000000004</v>
      </c>
      <c r="AY189" s="32">
        <v>0.84770000000000001</v>
      </c>
      <c r="AZ189" s="32">
        <v>-1.2236</v>
      </c>
      <c r="BA189" s="32">
        <v>0.37980000000000003</v>
      </c>
      <c r="BB189" s="32">
        <v>0.66910000000000003</v>
      </c>
      <c r="BC189" s="32">
        <v>1.4298999999999999</v>
      </c>
      <c r="BD189" s="32">
        <v>1.5201</v>
      </c>
      <c r="BE189" s="32">
        <v>0.99939999999999996</v>
      </c>
      <c r="BF189" s="32">
        <v>0.25440000000000002</v>
      </c>
      <c r="BG189" s="32">
        <v>0.33079999999999998</v>
      </c>
      <c r="BH189" s="32">
        <v>0.32200000000000001</v>
      </c>
      <c r="BI189" s="32">
        <v>0.9597</v>
      </c>
      <c r="BJ189" s="32">
        <v>0.43190000000000001</v>
      </c>
      <c r="BK189" s="32">
        <v>1.3145</v>
      </c>
      <c r="BL189" s="32"/>
      <c r="BM189" s="32"/>
      <c r="BN189" s="32"/>
      <c r="BO189" s="32"/>
      <c r="BP189" s="32"/>
      <c r="BQ189" s="32"/>
      <c r="BR189" s="32"/>
      <c r="BS189" s="32"/>
      <c r="BT189" s="32"/>
      <c r="BU189" s="32"/>
      <c r="BV189" s="32"/>
      <c r="BW189" s="32"/>
      <c r="BX189" s="32"/>
      <c r="BY189" s="32"/>
      <c r="BZ189" s="32"/>
      <c r="CA189" s="32"/>
      <c r="CB189" s="32"/>
      <c r="CC189" s="32"/>
      <c r="CD189" s="32"/>
      <c r="CE189" s="32"/>
      <c r="CF189" s="32"/>
    </row>
    <row r="190" spans="2:84">
      <c r="B190" s="28">
        <f t="shared" si="7"/>
        <v>312</v>
      </c>
      <c r="C190" s="34">
        <v>42422</v>
      </c>
      <c r="D190" s="32">
        <v>1.2243999999999999</v>
      </c>
      <c r="E190" s="32">
        <v>0.65610000000000002</v>
      </c>
      <c r="F190" s="32">
        <v>0.93200000000000005</v>
      </c>
      <c r="G190" s="32">
        <v>1.6093999999999999</v>
      </c>
      <c r="H190" s="32">
        <v>0.23449999999999999</v>
      </c>
      <c r="I190" s="32">
        <v>0.77049999999999996</v>
      </c>
      <c r="J190" s="32">
        <v>0.81789999999999996</v>
      </c>
      <c r="K190" s="32">
        <v>0.75429999999999997</v>
      </c>
      <c r="L190" s="32">
        <v>0.67579999999999996</v>
      </c>
      <c r="M190" s="32">
        <v>1.0621</v>
      </c>
      <c r="N190" s="32">
        <v>1.306</v>
      </c>
      <c r="O190" s="32">
        <v>1.1731</v>
      </c>
      <c r="P190" s="32">
        <v>1.0652999999999999</v>
      </c>
      <c r="Q190" s="32">
        <v>1.3058000000000001</v>
      </c>
      <c r="R190" s="32">
        <v>0.1123</v>
      </c>
      <c r="S190" s="32">
        <v>0.61580000000000001</v>
      </c>
      <c r="T190" s="32">
        <v>-0.1855</v>
      </c>
      <c r="U190" s="32">
        <v>0.49099999999999999</v>
      </c>
      <c r="V190" s="32">
        <v>0.91200000000000003</v>
      </c>
      <c r="W190" s="32">
        <v>1.0539000000000001</v>
      </c>
      <c r="X190" s="32">
        <v>0.63829999999999998</v>
      </c>
      <c r="Y190" s="32">
        <v>0.92700000000000005</v>
      </c>
      <c r="Z190" s="32">
        <v>1.2581</v>
      </c>
      <c r="AA190" s="32">
        <v>0.73560000000000003</v>
      </c>
      <c r="AB190" s="32">
        <v>0.94399999999999995</v>
      </c>
      <c r="AC190" s="32">
        <v>1.0842000000000001</v>
      </c>
      <c r="AD190" s="32">
        <v>-0.1782</v>
      </c>
      <c r="AE190" s="32">
        <v>1.2095</v>
      </c>
      <c r="AF190" s="32">
        <v>4.87E-2</v>
      </c>
      <c r="AG190" s="32">
        <v>0.9466</v>
      </c>
      <c r="AH190" s="32">
        <v>0.39240000000000003</v>
      </c>
      <c r="AI190" s="32">
        <v>1.2537</v>
      </c>
      <c r="AJ190" s="32">
        <v>0.50119999999999998</v>
      </c>
      <c r="AK190" s="32">
        <v>0.99739999999999995</v>
      </c>
      <c r="AL190" s="32">
        <v>1.1074999999999999</v>
      </c>
      <c r="AM190" s="32">
        <v>0.95050000000000001</v>
      </c>
      <c r="AN190" s="32">
        <v>1.4303999999999999</v>
      </c>
      <c r="AO190" s="32">
        <v>0.95430000000000004</v>
      </c>
      <c r="AP190" s="32">
        <v>0.98009999999999997</v>
      </c>
      <c r="AQ190" s="32">
        <v>1.0904</v>
      </c>
      <c r="AR190" s="32">
        <v>1.0036</v>
      </c>
      <c r="AS190" s="32">
        <v>1.3125</v>
      </c>
      <c r="AT190" s="32">
        <v>3.3986999999999998</v>
      </c>
      <c r="AU190" s="32">
        <v>1.4411</v>
      </c>
      <c r="AV190" s="32">
        <v>0.58919999999999995</v>
      </c>
      <c r="AW190" s="32">
        <v>1.1802999999999999</v>
      </c>
      <c r="AX190" s="32">
        <v>0.89270000000000005</v>
      </c>
      <c r="AY190" s="32">
        <v>0.84760000000000002</v>
      </c>
      <c r="AZ190" s="32">
        <v>-1.27</v>
      </c>
      <c r="BA190" s="32">
        <v>0.38019999999999998</v>
      </c>
      <c r="BB190" s="32">
        <v>0.60260000000000002</v>
      </c>
      <c r="BC190" s="32">
        <v>1.4307000000000001</v>
      </c>
      <c r="BD190" s="32">
        <v>1.5434000000000001</v>
      </c>
      <c r="BE190" s="32">
        <v>0.99919999999999998</v>
      </c>
      <c r="BF190" s="32">
        <v>0.24759999999999999</v>
      </c>
      <c r="BG190" s="32">
        <v>0.33090000000000003</v>
      </c>
      <c r="BH190" s="32">
        <v>0.30020000000000002</v>
      </c>
      <c r="BI190" s="32">
        <v>0.96009999999999995</v>
      </c>
      <c r="BJ190" s="32">
        <v>0.61419999999999997</v>
      </c>
      <c r="BK190" s="32">
        <v>1.3112999999999999</v>
      </c>
      <c r="BL190" s="32"/>
      <c r="BM190" s="32"/>
      <c r="BN190" s="32"/>
      <c r="BO190" s="32"/>
      <c r="BP190" s="32"/>
      <c r="BQ190" s="32"/>
      <c r="BR190" s="32"/>
      <c r="BS190" s="32"/>
      <c r="BT190" s="32"/>
      <c r="BU190" s="32"/>
      <c r="BV190" s="32"/>
      <c r="BW190" s="32"/>
      <c r="BX190" s="32"/>
      <c r="BY190" s="32"/>
      <c r="BZ190" s="32"/>
      <c r="CA190" s="32"/>
      <c r="CB190" s="32"/>
      <c r="CC190" s="32"/>
      <c r="CD190" s="32"/>
      <c r="CE190" s="32"/>
      <c r="CF190" s="32"/>
    </row>
    <row r="191" spans="2:84">
      <c r="B191" s="28">
        <f t="shared" si="7"/>
        <v>311</v>
      </c>
      <c r="C191" s="34">
        <v>42419</v>
      </c>
      <c r="D191" s="32">
        <v>0.69310000000000005</v>
      </c>
      <c r="E191" s="32">
        <v>0.65600000000000003</v>
      </c>
      <c r="F191" s="32">
        <v>1.2508999999999999</v>
      </c>
      <c r="G191" s="32">
        <v>1.6091</v>
      </c>
      <c r="H191" s="32">
        <v>0.82379999999999998</v>
      </c>
      <c r="I191" s="32">
        <v>0.77070000000000005</v>
      </c>
      <c r="J191" s="32">
        <v>0.81340000000000001</v>
      </c>
      <c r="K191" s="32">
        <v>0.75419999999999998</v>
      </c>
      <c r="L191" s="32">
        <v>0.3155</v>
      </c>
      <c r="M191" s="32">
        <v>1.0621</v>
      </c>
      <c r="N191" s="32">
        <v>1.5366</v>
      </c>
      <c r="O191" s="32">
        <v>1.173</v>
      </c>
      <c r="P191" s="32">
        <v>1.0344</v>
      </c>
      <c r="Q191" s="32">
        <v>1.306</v>
      </c>
      <c r="R191" s="32">
        <v>0.4345</v>
      </c>
      <c r="S191" s="32">
        <v>0.61570000000000003</v>
      </c>
      <c r="T191" s="32">
        <v>1.0200000000000001E-2</v>
      </c>
      <c r="U191" s="32">
        <v>0.49009999999999998</v>
      </c>
      <c r="V191" s="32">
        <v>1.4</v>
      </c>
      <c r="W191" s="32">
        <v>1.0544</v>
      </c>
      <c r="X191" s="32">
        <v>0.97650000000000003</v>
      </c>
      <c r="Y191" s="32">
        <v>0.92530000000000001</v>
      </c>
      <c r="Z191" s="32">
        <v>1.1051</v>
      </c>
      <c r="AA191" s="32">
        <v>0.73580000000000001</v>
      </c>
      <c r="AB191" s="32">
        <v>1.1429</v>
      </c>
      <c r="AC191" s="32">
        <v>1.0823</v>
      </c>
      <c r="AD191" s="32">
        <v>0.46</v>
      </c>
      <c r="AE191" s="32">
        <v>1.2108000000000001</v>
      </c>
      <c r="AF191" s="32">
        <v>0.63890000000000002</v>
      </c>
      <c r="AG191" s="32">
        <v>0.9476</v>
      </c>
      <c r="AH191" s="32">
        <v>1.7162999999999999</v>
      </c>
      <c r="AI191" s="32">
        <v>1.2635000000000001</v>
      </c>
      <c r="AJ191" s="32">
        <v>0.95799999999999996</v>
      </c>
      <c r="AK191" s="32">
        <v>0.99729999999999996</v>
      </c>
      <c r="AL191" s="32">
        <v>0.68100000000000005</v>
      </c>
      <c r="AM191" s="32">
        <v>0.95020000000000004</v>
      </c>
      <c r="AN191" s="32">
        <v>1.359</v>
      </c>
      <c r="AO191" s="32">
        <v>0.95399999999999996</v>
      </c>
      <c r="AP191" s="32">
        <v>1.0330999999999999</v>
      </c>
      <c r="AQ191" s="32">
        <v>1.0904</v>
      </c>
      <c r="AR191" s="32">
        <v>0.90339999999999998</v>
      </c>
      <c r="AS191" s="32">
        <v>1.3129999999999999</v>
      </c>
      <c r="AT191" s="32">
        <v>3.0657999999999999</v>
      </c>
      <c r="AU191" s="32">
        <v>1.4411</v>
      </c>
      <c r="AV191" s="32">
        <v>0.84419999999999995</v>
      </c>
      <c r="AW191" s="32">
        <v>1.1802999999999999</v>
      </c>
      <c r="AX191" s="32">
        <v>0.9748</v>
      </c>
      <c r="AY191" s="32">
        <v>0.8478</v>
      </c>
      <c r="AZ191" s="32">
        <v>0.27839999999999998</v>
      </c>
      <c r="BA191" s="32">
        <v>0.39019999999999999</v>
      </c>
      <c r="BB191" s="32">
        <v>1.1128</v>
      </c>
      <c r="BC191" s="32">
        <v>1.4295</v>
      </c>
      <c r="BD191" s="32">
        <v>1.5085999999999999</v>
      </c>
      <c r="BE191" s="32">
        <v>0.99919999999999998</v>
      </c>
      <c r="BF191" s="32">
        <v>0.3271</v>
      </c>
      <c r="BG191" s="32">
        <v>0.33079999999999998</v>
      </c>
      <c r="BH191" s="32">
        <v>0.28639999999999999</v>
      </c>
      <c r="BI191" s="32">
        <v>0.95989999999999998</v>
      </c>
      <c r="BJ191" s="32">
        <v>-0.1401</v>
      </c>
      <c r="BK191" s="32">
        <v>1.3110999999999999</v>
      </c>
      <c r="BL191" s="32"/>
      <c r="BM191" s="32"/>
      <c r="BN191" s="32"/>
      <c r="BO191" s="32"/>
      <c r="BP191" s="32"/>
      <c r="BQ191" s="32"/>
      <c r="BR191" s="32"/>
      <c r="BS191" s="32"/>
      <c r="BT191" s="32"/>
      <c r="BU191" s="32"/>
      <c r="BV191" s="32"/>
      <c r="BW191" s="32"/>
      <c r="BX191" s="32"/>
      <c r="BY191" s="32"/>
      <c r="BZ191" s="32"/>
      <c r="CA191" s="32"/>
      <c r="CB191" s="32"/>
      <c r="CC191" s="32"/>
      <c r="CD191" s="32"/>
      <c r="CE191" s="32"/>
      <c r="CF191" s="32"/>
    </row>
    <row r="192" spans="2:84">
      <c r="B192" s="28">
        <f t="shared" si="7"/>
        <v>310</v>
      </c>
      <c r="C192" s="34">
        <v>42418</v>
      </c>
      <c r="D192" s="32">
        <v>0.66600000000000004</v>
      </c>
      <c r="E192" s="32">
        <v>0.65720000000000001</v>
      </c>
      <c r="F192" s="32">
        <v>1.2687999999999999</v>
      </c>
      <c r="G192" s="32">
        <v>1.6092</v>
      </c>
      <c r="H192" s="32">
        <v>0.86970000000000003</v>
      </c>
      <c r="I192" s="32">
        <v>0.77349999999999997</v>
      </c>
      <c r="J192" s="32">
        <v>0.81440000000000001</v>
      </c>
      <c r="K192" s="32">
        <v>0.75390000000000001</v>
      </c>
      <c r="L192" s="32">
        <v>0.31169999999999998</v>
      </c>
      <c r="M192" s="32">
        <v>1.0622</v>
      </c>
      <c r="N192" s="32">
        <v>1.5219</v>
      </c>
      <c r="O192" s="32">
        <v>1.1738999999999999</v>
      </c>
      <c r="P192" s="32">
        <v>1.0149999999999999</v>
      </c>
      <c r="Q192" s="32">
        <v>1.3071999999999999</v>
      </c>
      <c r="R192" s="32">
        <v>0.43790000000000001</v>
      </c>
      <c r="S192" s="32">
        <v>0.61570000000000003</v>
      </c>
      <c r="T192" s="32">
        <v>2.3599999999999999E-2</v>
      </c>
      <c r="U192" s="32">
        <v>0.48980000000000001</v>
      </c>
      <c r="V192" s="32">
        <v>1.3903000000000001</v>
      </c>
      <c r="W192" s="32">
        <v>1.0548</v>
      </c>
      <c r="X192" s="32">
        <v>0.90649999999999997</v>
      </c>
      <c r="Y192" s="32">
        <v>0.92479999999999996</v>
      </c>
      <c r="Z192" s="32">
        <v>1.0953999999999999</v>
      </c>
      <c r="AA192" s="32">
        <v>0.73609999999999998</v>
      </c>
      <c r="AB192" s="32">
        <v>1.2899</v>
      </c>
      <c r="AC192" s="32">
        <v>1.0818000000000001</v>
      </c>
      <c r="AD192" s="32">
        <v>0.65380000000000005</v>
      </c>
      <c r="AE192" s="32">
        <v>1.2115</v>
      </c>
      <c r="AF192" s="32">
        <v>0.79249999999999998</v>
      </c>
      <c r="AG192" s="32">
        <v>0.94730000000000003</v>
      </c>
      <c r="AH192" s="32">
        <v>1.8502000000000001</v>
      </c>
      <c r="AI192" s="32">
        <v>1.2598</v>
      </c>
      <c r="AJ192" s="32">
        <v>0.96530000000000005</v>
      </c>
      <c r="AK192" s="32">
        <v>0.998</v>
      </c>
      <c r="AL192" s="32">
        <v>0.67069999999999996</v>
      </c>
      <c r="AM192" s="32">
        <v>0.95089999999999997</v>
      </c>
      <c r="AN192" s="32">
        <v>1.3536999999999999</v>
      </c>
      <c r="AO192" s="32">
        <v>0.95350000000000001</v>
      </c>
      <c r="AP192" s="32">
        <v>1.0661</v>
      </c>
      <c r="AQ192" s="32">
        <v>1.0884</v>
      </c>
      <c r="AR192" s="32">
        <v>0.93</v>
      </c>
      <c r="AS192" s="32">
        <v>1.3133999999999999</v>
      </c>
      <c r="AT192" s="32">
        <v>3.1181000000000001</v>
      </c>
      <c r="AU192" s="32">
        <v>1.4410000000000001</v>
      </c>
      <c r="AV192" s="32">
        <v>0.8397</v>
      </c>
      <c r="AW192" s="32">
        <v>1.1805000000000001</v>
      </c>
      <c r="AX192" s="32">
        <v>0.95130000000000003</v>
      </c>
      <c r="AY192" s="32">
        <v>0.84909999999999997</v>
      </c>
      <c r="AZ192" s="32">
        <v>0.24160000000000001</v>
      </c>
      <c r="BA192" s="32">
        <v>0.38969999999999999</v>
      </c>
      <c r="BB192" s="32">
        <v>1.1676</v>
      </c>
      <c r="BC192" s="32">
        <v>1.4273</v>
      </c>
      <c r="BD192" s="32">
        <v>1.4955000000000001</v>
      </c>
      <c r="BE192" s="32">
        <v>1.0002</v>
      </c>
      <c r="BF192" s="32">
        <v>0.33150000000000002</v>
      </c>
      <c r="BG192" s="32">
        <v>0.3306</v>
      </c>
      <c r="BH192" s="32">
        <v>0.31230000000000002</v>
      </c>
      <c r="BI192" s="32">
        <v>0.96099999999999997</v>
      </c>
      <c r="BJ192" s="32">
        <v>-8.1000000000000003E-2</v>
      </c>
      <c r="BK192" s="32">
        <v>1.3112999999999999</v>
      </c>
      <c r="BL192" s="32"/>
      <c r="BM192" s="32"/>
      <c r="BN192" s="32"/>
      <c r="BO192" s="32"/>
      <c r="BP192" s="32"/>
      <c r="BQ192" s="32"/>
      <c r="BR192" s="32"/>
      <c r="BS192" s="32"/>
      <c r="BT192" s="32"/>
      <c r="BU192" s="32"/>
      <c r="BV192" s="32"/>
      <c r="BW192" s="32"/>
      <c r="BX192" s="32"/>
      <c r="BY192" s="32"/>
      <c r="BZ192" s="32"/>
      <c r="CA192" s="32"/>
      <c r="CB192" s="32"/>
      <c r="CC192" s="32"/>
      <c r="CD192" s="32"/>
      <c r="CE192" s="32"/>
      <c r="CF192" s="32"/>
    </row>
    <row r="193" spans="2:84">
      <c r="B193" s="28">
        <f t="shared" si="7"/>
        <v>309</v>
      </c>
      <c r="C193" s="34">
        <v>42417</v>
      </c>
      <c r="D193" s="32">
        <v>0.77259999999999995</v>
      </c>
      <c r="E193" s="32">
        <v>0.66359999999999997</v>
      </c>
      <c r="F193" s="32">
        <v>1.2798</v>
      </c>
      <c r="G193" s="32">
        <v>1.6040000000000001</v>
      </c>
      <c r="H193" s="32">
        <v>0.74450000000000005</v>
      </c>
      <c r="I193" s="32">
        <v>0.74650000000000005</v>
      </c>
      <c r="J193" s="32">
        <v>0.83189999999999997</v>
      </c>
      <c r="K193" s="32">
        <v>0.75629999999999997</v>
      </c>
      <c r="L193" s="32">
        <v>0.40920000000000001</v>
      </c>
      <c r="M193" s="32">
        <v>1.0721000000000001</v>
      </c>
      <c r="N193" s="32">
        <v>1.5679000000000001</v>
      </c>
      <c r="O193" s="32">
        <v>1.1753</v>
      </c>
      <c r="P193" s="32">
        <v>0.95250000000000001</v>
      </c>
      <c r="Q193" s="32">
        <v>1.3044</v>
      </c>
      <c r="R193" s="32">
        <v>0.52090000000000003</v>
      </c>
      <c r="S193" s="32">
        <v>0.62409999999999999</v>
      </c>
      <c r="T193" s="32">
        <v>2.6800000000000001E-2</v>
      </c>
      <c r="U193" s="32">
        <v>0.4894</v>
      </c>
      <c r="V193" s="32">
        <v>1.4732000000000001</v>
      </c>
      <c r="W193" s="32">
        <v>1.0565</v>
      </c>
      <c r="X193" s="32">
        <v>0.91459999999999997</v>
      </c>
      <c r="Y193" s="32">
        <v>0.94950000000000001</v>
      </c>
      <c r="Z193" s="32">
        <v>1.0595000000000001</v>
      </c>
      <c r="AA193" s="32">
        <v>0.72960000000000003</v>
      </c>
      <c r="AB193" s="32">
        <v>1.1984999999999999</v>
      </c>
      <c r="AC193" s="32">
        <v>1.0858000000000001</v>
      </c>
      <c r="AD193" s="32">
        <v>1.0387999999999999</v>
      </c>
      <c r="AE193" s="32">
        <v>1.2263999999999999</v>
      </c>
      <c r="AF193" s="32">
        <v>0.83799999999999997</v>
      </c>
      <c r="AG193" s="32">
        <v>0.96009999999999995</v>
      </c>
      <c r="AH193" s="32">
        <v>1.5226999999999999</v>
      </c>
      <c r="AI193" s="32">
        <v>1.2261</v>
      </c>
      <c r="AJ193" s="32">
        <v>1.0365</v>
      </c>
      <c r="AK193" s="32">
        <v>1.0045999999999999</v>
      </c>
      <c r="AL193" s="32">
        <v>0.67520000000000002</v>
      </c>
      <c r="AM193" s="32">
        <v>0.94869999999999999</v>
      </c>
      <c r="AN193" s="32">
        <v>1.3359000000000001</v>
      </c>
      <c r="AO193" s="32">
        <v>0.95169999999999999</v>
      </c>
      <c r="AP193" s="32">
        <v>1.0532999999999999</v>
      </c>
      <c r="AQ193" s="32">
        <v>1.0843</v>
      </c>
      <c r="AR193" s="32">
        <v>1.0085</v>
      </c>
      <c r="AS193" s="32">
        <v>1.3170999999999999</v>
      </c>
      <c r="AT193" s="32">
        <v>3.1678000000000002</v>
      </c>
      <c r="AU193" s="32">
        <v>1.44</v>
      </c>
      <c r="AV193" s="32">
        <v>0.79179999999999995</v>
      </c>
      <c r="AW193" s="32">
        <v>1.1779999999999999</v>
      </c>
      <c r="AX193" s="32">
        <v>0.91520000000000001</v>
      </c>
      <c r="AY193" s="32">
        <v>0.85070000000000001</v>
      </c>
      <c r="AZ193" s="32">
        <v>0.69079999999999997</v>
      </c>
      <c r="BA193" s="32">
        <v>0.3871</v>
      </c>
      <c r="BB193" s="32">
        <v>1.2882</v>
      </c>
      <c r="BC193" s="32">
        <v>1.4258</v>
      </c>
      <c r="BD193" s="32">
        <v>1.4865999999999999</v>
      </c>
      <c r="BE193" s="32">
        <v>1.0001</v>
      </c>
      <c r="BF193" s="32">
        <v>0.36030000000000001</v>
      </c>
      <c r="BG193" s="32">
        <v>0.33350000000000002</v>
      </c>
      <c r="BH193" s="32">
        <v>0.35170000000000001</v>
      </c>
      <c r="BI193" s="32">
        <v>0.96330000000000005</v>
      </c>
      <c r="BJ193" s="32">
        <v>4.2700000000000002E-2</v>
      </c>
      <c r="BK193" s="32">
        <v>1.3147</v>
      </c>
      <c r="BL193" s="32"/>
      <c r="BM193" s="32"/>
      <c r="BN193" s="32"/>
      <c r="BO193" s="32"/>
      <c r="BP193" s="32"/>
      <c r="BQ193" s="32"/>
      <c r="BR193" s="32"/>
      <c r="BS193" s="32"/>
      <c r="BT193" s="32"/>
      <c r="BU193" s="32"/>
      <c r="BV193" s="32"/>
      <c r="BW193" s="32"/>
      <c r="BX193" s="32"/>
      <c r="BY193" s="32"/>
      <c r="BZ193" s="32"/>
      <c r="CA193" s="32"/>
      <c r="CB193" s="32"/>
      <c r="CC193" s="32"/>
      <c r="CD193" s="32"/>
      <c r="CE193" s="32"/>
      <c r="CF193" s="32"/>
    </row>
    <row r="194" spans="2:84">
      <c r="B194" s="28">
        <f t="shared" si="7"/>
        <v>308</v>
      </c>
      <c r="C194" s="34">
        <v>42416</v>
      </c>
      <c r="D194" s="32">
        <v>0.77359999999999995</v>
      </c>
      <c r="E194" s="32">
        <v>0.66359999999999997</v>
      </c>
      <c r="F194" s="32">
        <v>1.2858000000000001</v>
      </c>
      <c r="G194" s="32">
        <v>1.6039000000000001</v>
      </c>
      <c r="H194" s="32">
        <v>0.72609999999999997</v>
      </c>
      <c r="I194" s="32">
        <v>0.74680000000000002</v>
      </c>
      <c r="J194" s="32">
        <v>0.82030000000000003</v>
      </c>
      <c r="K194" s="32">
        <v>0.75639999999999996</v>
      </c>
      <c r="L194" s="32">
        <v>0.4919</v>
      </c>
      <c r="M194" s="32">
        <v>1.0704</v>
      </c>
      <c r="N194" s="32">
        <v>1.5738000000000001</v>
      </c>
      <c r="O194" s="32">
        <v>1.1754</v>
      </c>
      <c r="P194" s="32">
        <v>0.93520000000000003</v>
      </c>
      <c r="Q194" s="32">
        <v>1.3048</v>
      </c>
      <c r="R194" s="32">
        <v>0.51200000000000001</v>
      </c>
      <c r="S194" s="32">
        <v>0.62419999999999998</v>
      </c>
      <c r="T194" s="32">
        <v>2.5000000000000001E-2</v>
      </c>
      <c r="U194" s="32">
        <v>0.4894</v>
      </c>
      <c r="V194" s="32">
        <v>1.4864999999999999</v>
      </c>
      <c r="W194" s="32">
        <v>1.0563</v>
      </c>
      <c r="X194" s="32">
        <v>0.93820000000000003</v>
      </c>
      <c r="Y194" s="32">
        <v>0.95540000000000003</v>
      </c>
      <c r="Z194" s="32">
        <v>1.0583</v>
      </c>
      <c r="AA194" s="32">
        <v>0.72960000000000003</v>
      </c>
      <c r="AB194" s="32">
        <v>1.2</v>
      </c>
      <c r="AC194" s="32">
        <v>1.0865</v>
      </c>
      <c r="AD194" s="32">
        <v>1.0093000000000001</v>
      </c>
      <c r="AE194" s="32">
        <v>1.2194</v>
      </c>
      <c r="AF194" s="32">
        <v>0.8377</v>
      </c>
      <c r="AG194" s="32">
        <v>0.95960000000000001</v>
      </c>
      <c r="AH194" s="32">
        <v>1.5347</v>
      </c>
      <c r="AI194" s="32">
        <v>1.2296</v>
      </c>
      <c r="AJ194" s="32">
        <v>1.0649</v>
      </c>
      <c r="AK194" s="32">
        <v>1.004</v>
      </c>
      <c r="AL194" s="32">
        <v>0.61739999999999995</v>
      </c>
      <c r="AM194" s="32">
        <v>0.94940000000000002</v>
      </c>
      <c r="AN194" s="32">
        <v>1.3504</v>
      </c>
      <c r="AO194" s="32">
        <v>0.95140000000000002</v>
      </c>
      <c r="AP194" s="32">
        <v>1.0319</v>
      </c>
      <c r="AQ194" s="32">
        <v>1.0846</v>
      </c>
      <c r="AR194" s="32">
        <v>1.0001</v>
      </c>
      <c r="AS194" s="32">
        <v>1.3170999999999999</v>
      </c>
      <c r="AT194" s="32">
        <v>3.1457999999999999</v>
      </c>
      <c r="AU194" s="32">
        <v>1.4404999999999999</v>
      </c>
      <c r="AV194" s="32">
        <v>0.79400000000000004</v>
      </c>
      <c r="AW194" s="32">
        <v>1.1779999999999999</v>
      </c>
      <c r="AX194" s="32">
        <v>0.93810000000000004</v>
      </c>
      <c r="AY194" s="32">
        <v>0.85040000000000004</v>
      </c>
      <c r="AZ194" s="32">
        <v>0.62129999999999996</v>
      </c>
      <c r="BA194" s="32">
        <v>0.37230000000000002</v>
      </c>
      <c r="BB194" s="32">
        <v>1.2621</v>
      </c>
      <c r="BC194" s="32">
        <v>1.4260999999999999</v>
      </c>
      <c r="BD194" s="32">
        <v>1.4951000000000001</v>
      </c>
      <c r="BE194" s="32">
        <v>1.0001</v>
      </c>
      <c r="BF194" s="32">
        <v>0.35599999999999998</v>
      </c>
      <c r="BG194" s="32">
        <v>0.33360000000000001</v>
      </c>
      <c r="BH194" s="32">
        <v>0.30299999999999999</v>
      </c>
      <c r="BI194" s="32">
        <v>0.96409999999999996</v>
      </c>
      <c r="BJ194" s="32">
        <v>2.23E-2</v>
      </c>
      <c r="BK194" s="32">
        <v>1.3148</v>
      </c>
      <c r="BL194" s="32"/>
      <c r="BM194" s="32"/>
      <c r="BN194" s="32"/>
      <c r="BO194" s="32"/>
      <c r="BP194" s="32"/>
      <c r="BQ194" s="32"/>
      <c r="BR194" s="32"/>
      <c r="BS194" s="32"/>
      <c r="BT194" s="32"/>
      <c r="BU194" s="32"/>
      <c r="BV194" s="32"/>
      <c r="BW194" s="32"/>
      <c r="BX194" s="32"/>
      <c r="BY194" s="32"/>
      <c r="BZ194" s="32"/>
      <c r="CA194" s="32"/>
      <c r="CB194" s="32"/>
      <c r="CC194" s="32"/>
      <c r="CD194" s="32"/>
      <c r="CE194" s="32"/>
      <c r="CF194" s="32"/>
    </row>
    <row r="195" spans="2:84">
      <c r="B195" s="28">
        <f t="shared" si="7"/>
        <v>307</v>
      </c>
      <c r="C195" s="34">
        <v>42415</v>
      </c>
      <c r="D195" s="32">
        <v>0.83960000000000001</v>
      </c>
      <c r="E195" s="32">
        <v>0.66690000000000005</v>
      </c>
      <c r="F195" s="32">
        <v>1.3496999999999999</v>
      </c>
      <c r="G195" s="32">
        <v>1.6113999999999999</v>
      </c>
      <c r="H195" s="32">
        <v>0.71230000000000004</v>
      </c>
      <c r="I195" s="32">
        <v>0.74580000000000002</v>
      </c>
      <c r="J195" s="32">
        <v>0.66649999999999998</v>
      </c>
      <c r="K195" s="32">
        <v>0.74119999999999997</v>
      </c>
      <c r="L195" s="32">
        <v>0.4995</v>
      </c>
      <c r="M195" s="32">
        <v>1.0739000000000001</v>
      </c>
      <c r="N195" s="32">
        <v>1.605</v>
      </c>
      <c r="O195" s="32">
        <v>1.1765000000000001</v>
      </c>
      <c r="P195" s="32">
        <v>0.61890000000000001</v>
      </c>
      <c r="Q195" s="32">
        <v>1.2889999999999999</v>
      </c>
      <c r="R195" s="32">
        <v>0.55179999999999996</v>
      </c>
      <c r="S195" s="32">
        <v>0.62719999999999998</v>
      </c>
      <c r="T195" s="32">
        <v>5.2400000000000002E-2</v>
      </c>
      <c r="U195" s="32">
        <v>0.49580000000000002</v>
      </c>
      <c r="V195" s="32">
        <v>1.5905</v>
      </c>
      <c r="W195" s="32">
        <v>1.0589999999999999</v>
      </c>
      <c r="X195" s="32">
        <v>0.89029999999999998</v>
      </c>
      <c r="Y195" s="32">
        <v>0.95230000000000004</v>
      </c>
      <c r="Z195" s="32">
        <v>0.93899999999999995</v>
      </c>
      <c r="AA195" s="32">
        <v>0.71579999999999999</v>
      </c>
      <c r="AB195" s="32">
        <v>1.2168000000000001</v>
      </c>
      <c r="AC195" s="32">
        <v>1.0886</v>
      </c>
      <c r="AD195" s="32">
        <v>1.0858000000000001</v>
      </c>
      <c r="AE195" s="32">
        <v>1.2257</v>
      </c>
      <c r="AF195" s="32">
        <v>0.79669999999999996</v>
      </c>
      <c r="AG195" s="32">
        <v>0.95509999999999995</v>
      </c>
      <c r="AH195" s="32">
        <v>1.4440999999999999</v>
      </c>
      <c r="AI195" s="32">
        <v>1.2222</v>
      </c>
      <c r="AJ195" s="32">
        <v>1.2749999999999999</v>
      </c>
      <c r="AK195" s="32">
        <v>1.0169999999999999</v>
      </c>
      <c r="AL195" s="32">
        <v>0.3301</v>
      </c>
      <c r="AM195" s="32">
        <v>0.92430000000000001</v>
      </c>
      <c r="AN195" s="32">
        <v>1.5693999999999999</v>
      </c>
      <c r="AO195" s="32">
        <v>0.96199999999999997</v>
      </c>
      <c r="AP195" s="32">
        <v>0.47620000000000001</v>
      </c>
      <c r="AQ195" s="32">
        <v>1.0394000000000001</v>
      </c>
      <c r="AR195" s="32">
        <v>0.93120000000000003</v>
      </c>
      <c r="AS195" s="32">
        <v>1.3124</v>
      </c>
      <c r="AT195" s="32">
        <v>2.9077999999999999</v>
      </c>
      <c r="AU195" s="32">
        <v>1.4018999999999999</v>
      </c>
      <c r="AV195" s="32">
        <v>0.78410000000000002</v>
      </c>
      <c r="AW195" s="32">
        <v>1.1816</v>
      </c>
      <c r="AX195" s="32">
        <v>0.96809999999999996</v>
      </c>
      <c r="AY195" s="32">
        <v>0.85489999999999999</v>
      </c>
      <c r="AZ195" s="32">
        <v>0.69699999999999995</v>
      </c>
      <c r="BA195" s="32">
        <v>0.37940000000000002</v>
      </c>
      <c r="BB195" s="32">
        <v>1.2662</v>
      </c>
      <c r="BC195" s="32">
        <v>1.4238</v>
      </c>
      <c r="BD195" s="32">
        <v>1.4703999999999999</v>
      </c>
      <c r="BE195" s="32">
        <v>0.99509999999999998</v>
      </c>
      <c r="BF195" s="32">
        <v>0.29370000000000002</v>
      </c>
      <c r="BG195" s="32">
        <v>0.3291</v>
      </c>
      <c r="BH195" s="32">
        <v>0.21379999999999999</v>
      </c>
      <c r="BI195" s="32">
        <v>0.96140000000000003</v>
      </c>
      <c r="BJ195" s="32">
        <v>2.07E-2</v>
      </c>
      <c r="BK195" s="32">
        <v>1.3255999999999999</v>
      </c>
      <c r="BL195" s="32"/>
      <c r="BM195" s="32"/>
      <c r="BN195" s="32"/>
      <c r="BO195" s="32"/>
      <c r="BP195" s="32"/>
      <c r="BQ195" s="32"/>
      <c r="BR195" s="32"/>
      <c r="BS195" s="32"/>
      <c r="BT195" s="32"/>
      <c r="BU195" s="32"/>
      <c r="BV195" s="32"/>
      <c r="BW195" s="32"/>
      <c r="BX195" s="32"/>
      <c r="BY195" s="32"/>
      <c r="BZ195" s="32"/>
      <c r="CA195" s="32"/>
      <c r="CB195" s="32"/>
      <c r="CC195" s="32"/>
      <c r="CD195" s="32"/>
      <c r="CE195" s="32"/>
      <c r="CF195" s="32"/>
    </row>
    <row r="196" spans="2:84">
      <c r="B196" s="28">
        <f t="shared" si="7"/>
        <v>306</v>
      </c>
      <c r="C196" s="34">
        <v>42403</v>
      </c>
      <c r="D196" s="32">
        <v>0.29160000000000003</v>
      </c>
      <c r="E196" s="32">
        <v>0.66639999999999999</v>
      </c>
      <c r="F196" s="32">
        <v>1.7635000000000001</v>
      </c>
      <c r="G196" s="32">
        <v>1.5974999999999999</v>
      </c>
      <c r="H196" s="32">
        <v>0.90890000000000004</v>
      </c>
      <c r="I196" s="32">
        <v>0.73260000000000003</v>
      </c>
      <c r="J196" s="32">
        <v>0.54479999999999995</v>
      </c>
      <c r="K196" s="32">
        <v>0.74339999999999995</v>
      </c>
      <c r="L196" s="32">
        <v>0.78420000000000001</v>
      </c>
      <c r="M196" s="32">
        <v>1.0762</v>
      </c>
      <c r="N196" s="32">
        <v>1.8303</v>
      </c>
      <c r="O196" s="32">
        <v>1.1734</v>
      </c>
      <c r="P196" s="32">
        <v>0.55100000000000005</v>
      </c>
      <c r="Q196" s="32">
        <v>1.2827999999999999</v>
      </c>
      <c r="R196" s="32">
        <v>1.0402</v>
      </c>
      <c r="S196" s="32">
        <v>0.62160000000000004</v>
      </c>
      <c r="T196" s="32">
        <v>0.12959999999999999</v>
      </c>
      <c r="U196" s="32">
        <v>0.4904</v>
      </c>
      <c r="V196" s="32">
        <v>1.6331</v>
      </c>
      <c r="W196" s="32">
        <v>1.0515000000000001</v>
      </c>
      <c r="X196" s="32">
        <v>0.56000000000000005</v>
      </c>
      <c r="Y196" s="32">
        <v>0.94699999999999995</v>
      </c>
      <c r="Z196" s="32">
        <v>0.73429999999999995</v>
      </c>
      <c r="AA196" s="32">
        <v>0.71060000000000001</v>
      </c>
      <c r="AB196" s="32">
        <v>1.0952999999999999</v>
      </c>
      <c r="AC196" s="32">
        <v>1.0748</v>
      </c>
      <c r="AD196" s="32">
        <v>1.0979000000000001</v>
      </c>
      <c r="AE196" s="32">
        <v>1.2149000000000001</v>
      </c>
      <c r="AF196" s="32">
        <v>0.94889999999999997</v>
      </c>
      <c r="AG196" s="32">
        <v>0.94510000000000005</v>
      </c>
      <c r="AH196" s="32">
        <v>1.9453</v>
      </c>
      <c r="AI196" s="32">
        <v>1.2262999999999999</v>
      </c>
      <c r="AJ196" s="32">
        <v>0.90329999999999999</v>
      </c>
      <c r="AK196" s="32">
        <v>1.0023</v>
      </c>
      <c r="AL196" s="32">
        <v>0.56630000000000003</v>
      </c>
      <c r="AM196" s="32">
        <v>0.91900000000000004</v>
      </c>
      <c r="AN196" s="32">
        <v>1.4453</v>
      </c>
      <c r="AO196" s="32">
        <v>0.9667</v>
      </c>
      <c r="AP196" s="32">
        <v>0.52880000000000005</v>
      </c>
      <c r="AQ196" s="32">
        <v>1.0411999999999999</v>
      </c>
      <c r="AR196" s="32">
        <v>0.93020000000000003</v>
      </c>
      <c r="AS196" s="32">
        <v>1.3143</v>
      </c>
      <c r="AT196" s="32">
        <v>2.4133</v>
      </c>
      <c r="AU196" s="32">
        <v>1.401</v>
      </c>
      <c r="AV196" s="32">
        <v>0.96589999999999998</v>
      </c>
      <c r="AW196" s="32">
        <v>1.1920999999999999</v>
      </c>
      <c r="AX196" s="32">
        <v>0.74629999999999996</v>
      </c>
      <c r="AY196" s="32">
        <v>0.85019999999999996</v>
      </c>
      <c r="AZ196" s="32">
        <v>0.59050000000000002</v>
      </c>
      <c r="BA196" s="32">
        <v>0.3871</v>
      </c>
      <c r="BB196" s="32">
        <v>1.7314000000000001</v>
      </c>
      <c r="BC196" s="32">
        <v>1.4126000000000001</v>
      </c>
      <c r="BD196" s="32">
        <v>1.1034999999999999</v>
      </c>
      <c r="BE196" s="32">
        <v>0.99039999999999995</v>
      </c>
      <c r="BF196" s="32">
        <v>0.1696</v>
      </c>
      <c r="BG196" s="32">
        <v>0.32140000000000002</v>
      </c>
      <c r="BH196" s="32">
        <v>0.76690000000000003</v>
      </c>
      <c r="BI196" s="32">
        <v>0.95979999999999999</v>
      </c>
      <c r="BJ196" s="32">
        <v>0.76859999999999995</v>
      </c>
      <c r="BK196" s="32">
        <v>1.3194999999999999</v>
      </c>
      <c r="BL196" s="32"/>
      <c r="BM196" s="32"/>
      <c r="BN196" s="32"/>
      <c r="BO196" s="32"/>
      <c r="BP196" s="32"/>
      <c r="BQ196" s="32"/>
      <c r="BR196" s="32"/>
      <c r="BS196" s="32"/>
      <c r="BT196" s="32"/>
      <c r="BU196" s="32"/>
      <c r="BV196" s="32"/>
      <c r="BW196" s="32"/>
      <c r="BX196" s="32"/>
      <c r="BY196" s="32"/>
      <c r="BZ196" s="32"/>
      <c r="CA196" s="32"/>
      <c r="CB196" s="32"/>
      <c r="CC196" s="32"/>
      <c r="CD196" s="32"/>
      <c r="CE196" s="32"/>
      <c r="CF196" s="32"/>
    </row>
    <row r="197" spans="2:84">
      <c r="B197" s="28">
        <f t="shared" si="7"/>
        <v>305</v>
      </c>
      <c r="C197" s="34">
        <v>42402</v>
      </c>
      <c r="D197" s="32">
        <v>0.24229999999999999</v>
      </c>
      <c r="E197" s="32">
        <v>0.66259999999999997</v>
      </c>
      <c r="F197" s="32">
        <v>1.7751999999999999</v>
      </c>
      <c r="G197" s="32">
        <v>1.5956999999999999</v>
      </c>
      <c r="H197" s="32">
        <v>0.95689999999999997</v>
      </c>
      <c r="I197" s="32">
        <v>0.73670000000000002</v>
      </c>
      <c r="J197" s="32">
        <v>0.55410000000000004</v>
      </c>
      <c r="K197" s="32">
        <v>0.74470000000000003</v>
      </c>
      <c r="L197" s="32">
        <v>0.75419999999999998</v>
      </c>
      <c r="M197" s="32">
        <v>1.0710999999999999</v>
      </c>
      <c r="N197" s="32">
        <v>1.8328</v>
      </c>
      <c r="O197" s="32">
        <v>1.1679999999999999</v>
      </c>
      <c r="P197" s="32">
        <v>0.51690000000000003</v>
      </c>
      <c r="Q197" s="32">
        <v>1.2864</v>
      </c>
      <c r="R197" s="32">
        <v>1.0668</v>
      </c>
      <c r="S197" s="32">
        <v>0.62239999999999995</v>
      </c>
      <c r="T197" s="32">
        <v>0.1389</v>
      </c>
      <c r="U197" s="32">
        <v>0.49009999999999998</v>
      </c>
      <c r="V197" s="32">
        <v>1.6476999999999999</v>
      </c>
      <c r="W197" s="32">
        <v>1.0508</v>
      </c>
      <c r="X197" s="32">
        <v>0.54669999999999996</v>
      </c>
      <c r="Y197" s="32">
        <v>0.94330000000000003</v>
      </c>
      <c r="Z197" s="32">
        <v>0.73119999999999996</v>
      </c>
      <c r="AA197" s="32">
        <v>0.71</v>
      </c>
      <c r="AB197" s="32">
        <v>1.0881000000000001</v>
      </c>
      <c r="AC197" s="32">
        <v>1.0731999999999999</v>
      </c>
      <c r="AD197" s="32">
        <v>1.1046</v>
      </c>
      <c r="AE197" s="32">
        <v>1.2164999999999999</v>
      </c>
      <c r="AF197" s="32">
        <v>0.95089999999999997</v>
      </c>
      <c r="AG197" s="32">
        <v>0.94569999999999999</v>
      </c>
      <c r="AH197" s="32">
        <v>1.9453</v>
      </c>
      <c r="AI197" s="32">
        <v>1.2235</v>
      </c>
      <c r="AJ197" s="32">
        <v>0.92510000000000003</v>
      </c>
      <c r="AK197" s="32">
        <v>1.0049999999999999</v>
      </c>
      <c r="AL197" s="32">
        <v>0.55300000000000005</v>
      </c>
      <c r="AM197" s="32">
        <v>0.9194</v>
      </c>
      <c r="AN197" s="32">
        <v>1.3919999999999999</v>
      </c>
      <c r="AO197" s="32">
        <v>0.95920000000000005</v>
      </c>
      <c r="AP197" s="32">
        <v>0.47860000000000003</v>
      </c>
      <c r="AQ197" s="32">
        <v>1.0323</v>
      </c>
      <c r="AR197" s="32">
        <v>0.89180000000000004</v>
      </c>
      <c r="AS197" s="32">
        <v>1.3082</v>
      </c>
      <c r="AT197" s="32">
        <v>2.4171999999999998</v>
      </c>
      <c r="AU197" s="32">
        <v>1.4049</v>
      </c>
      <c r="AV197" s="32">
        <v>1.0369999999999999</v>
      </c>
      <c r="AW197" s="32">
        <v>1.2037</v>
      </c>
      <c r="AX197" s="32">
        <v>0.72889999999999999</v>
      </c>
      <c r="AY197" s="32">
        <v>0.84699999999999998</v>
      </c>
      <c r="AZ197" s="32">
        <v>0.58479999999999999</v>
      </c>
      <c r="BA197" s="32">
        <v>0.38640000000000002</v>
      </c>
      <c r="BB197" s="32">
        <v>1.7467999999999999</v>
      </c>
      <c r="BC197" s="32">
        <v>1.4123000000000001</v>
      </c>
      <c r="BD197" s="32">
        <v>1.0729</v>
      </c>
      <c r="BE197" s="32">
        <v>0.98670000000000002</v>
      </c>
      <c r="BF197" s="32">
        <v>0.16669999999999999</v>
      </c>
      <c r="BG197" s="32">
        <v>0.31909999999999999</v>
      </c>
      <c r="BH197" s="32">
        <v>0.80969999999999998</v>
      </c>
      <c r="BI197" s="32">
        <v>0.96409999999999996</v>
      </c>
      <c r="BJ197" s="32">
        <v>0.72529999999999994</v>
      </c>
      <c r="BK197" s="32">
        <v>1.3129</v>
      </c>
      <c r="BL197" s="32"/>
      <c r="BM197" s="32"/>
      <c r="BN197" s="32"/>
      <c r="BO197" s="32"/>
      <c r="BP197" s="32"/>
      <c r="BQ197" s="32"/>
      <c r="BR197" s="32"/>
      <c r="BS197" s="32"/>
      <c r="BT197" s="32"/>
      <c r="BU197" s="32"/>
      <c r="BV197" s="32"/>
      <c r="BW197" s="32"/>
      <c r="BX197" s="32"/>
      <c r="BY197" s="32"/>
      <c r="BZ197" s="32"/>
      <c r="CA197" s="32"/>
      <c r="CB197" s="32"/>
      <c r="CC197" s="32"/>
      <c r="CD197" s="32"/>
      <c r="CE197" s="32"/>
      <c r="CF197" s="32"/>
    </row>
    <row r="198" spans="2:84">
      <c r="B198" s="28">
        <f t="shared" si="7"/>
        <v>304</v>
      </c>
      <c r="C198" s="34">
        <v>42401</v>
      </c>
      <c r="D198" s="32">
        <v>0.2409</v>
      </c>
      <c r="E198" s="32">
        <v>0.6623</v>
      </c>
      <c r="F198" s="32">
        <v>1.7810999999999999</v>
      </c>
      <c r="G198" s="32">
        <v>1.5923</v>
      </c>
      <c r="H198" s="32">
        <v>0.95469999999999999</v>
      </c>
      <c r="I198" s="32">
        <v>0.73509999999999998</v>
      </c>
      <c r="J198" s="32">
        <v>0.54720000000000002</v>
      </c>
      <c r="K198" s="32">
        <v>0.74439999999999995</v>
      </c>
      <c r="L198" s="32">
        <v>0.74950000000000006</v>
      </c>
      <c r="M198" s="32">
        <v>1.0684</v>
      </c>
      <c r="N198" s="32">
        <v>1.8361000000000001</v>
      </c>
      <c r="O198" s="32">
        <v>1.1665000000000001</v>
      </c>
      <c r="P198" s="32">
        <v>0.50209999999999999</v>
      </c>
      <c r="Q198" s="32">
        <v>1.2794000000000001</v>
      </c>
      <c r="R198" s="32">
        <v>1.0713999999999999</v>
      </c>
      <c r="S198" s="32">
        <v>0.62280000000000002</v>
      </c>
      <c r="T198" s="32">
        <v>0.1384</v>
      </c>
      <c r="U198" s="32">
        <v>0.4919</v>
      </c>
      <c r="V198" s="32">
        <v>1.6435999999999999</v>
      </c>
      <c r="W198" s="32">
        <v>1.0492999999999999</v>
      </c>
      <c r="X198" s="32">
        <v>0.58550000000000002</v>
      </c>
      <c r="Y198" s="32">
        <v>0.93720000000000003</v>
      </c>
      <c r="Z198" s="32">
        <v>0.71519999999999995</v>
      </c>
      <c r="AA198" s="32">
        <v>0.70789999999999997</v>
      </c>
      <c r="AB198" s="32">
        <v>1.0929</v>
      </c>
      <c r="AC198" s="32">
        <v>1.0727</v>
      </c>
      <c r="AD198" s="32">
        <v>1.1167</v>
      </c>
      <c r="AE198" s="32">
        <v>1.2184999999999999</v>
      </c>
      <c r="AF198" s="32">
        <v>0.95169999999999999</v>
      </c>
      <c r="AG198" s="32">
        <v>0.94299999999999995</v>
      </c>
      <c r="AH198" s="32">
        <v>1.9321999999999999</v>
      </c>
      <c r="AI198" s="32">
        <v>1.2234</v>
      </c>
      <c r="AJ198" s="32">
        <v>0.92010000000000003</v>
      </c>
      <c r="AK198" s="32">
        <v>1.0008999999999999</v>
      </c>
      <c r="AL198" s="32">
        <v>0.53290000000000004</v>
      </c>
      <c r="AM198" s="32">
        <v>0.91639999999999999</v>
      </c>
      <c r="AN198" s="32">
        <v>1.4024000000000001</v>
      </c>
      <c r="AO198" s="32">
        <v>0.96379999999999999</v>
      </c>
      <c r="AP198" s="32">
        <v>0.48230000000000001</v>
      </c>
      <c r="AQ198" s="32">
        <v>1.0321</v>
      </c>
      <c r="AR198" s="32">
        <v>0.9073</v>
      </c>
      <c r="AS198" s="32">
        <v>1.3141</v>
      </c>
      <c r="AT198" s="32">
        <v>2.3974000000000002</v>
      </c>
      <c r="AU198" s="32">
        <v>1.4009</v>
      </c>
      <c r="AV198" s="32">
        <v>1.0311999999999999</v>
      </c>
      <c r="AW198" s="32">
        <v>1.2037</v>
      </c>
      <c r="AX198" s="32">
        <v>0.72829999999999995</v>
      </c>
      <c r="AY198" s="32">
        <v>0.84689999999999999</v>
      </c>
      <c r="AZ198" s="32">
        <v>0.59909999999999997</v>
      </c>
      <c r="BA198" s="32">
        <v>0.39179999999999998</v>
      </c>
      <c r="BB198" s="32">
        <v>1.7472000000000001</v>
      </c>
      <c r="BC198" s="32">
        <v>1.4124000000000001</v>
      </c>
      <c r="BD198" s="32">
        <v>1.0656000000000001</v>
      </c>
      <c r="BE198" s="32">
        <v>0.9849</v>
      </c>
      <c r="BF198" s="32">
        <v>0.1671</v>
      </c>
      <c r="BG198" s="32">
        <v>0.31900000000000001</v>
      </c>
      <c r="BH198" s="32">
        <v>0.82179999999999997</v>
      </c>
      <c r="BI198" s="32">
        <v>0.96550000000000002</v>
      </c>
      <c r="BJ198" s="32">
        <v>0.7258</v>
      </c>
      <c r="BK198" s="32">
        <v>1.3132999999999999</v>
      </c>
      <c r="BL198" s="32"/>
      <c r="BM198" s="32"/>
      <c r="BN198" s="32"/>
      <c r="BO198" s="32"/>
      <c r="BP198" s="32"/>
      <c r="BQ198" s="32"/>
      <c r="BR198" s="32"/>
      <c r="BS198" s="32"/>
      <c r="BT198" s="32"/>
      <c r="BU198" s="32"/>
      <c r="BV198" s="32"/>
      <c r="BW198" s="32"/>
      <c r="BX198" s="32"/>
      <c r="BY198" s="32"/>
      <c r="BZ198" s="32"/>
      <c r="CA198" s="32"/>
      <c r="CB198" s="32"/>
      <c r="CC198" s="32"/>
      <c r="CD198" s="32"/>
      <c r="CE198" s="32"/>
      <c r="CF198" s="32"/>
    </row>
    <row r="199" spans="2:84">
      <c r="B199" s="28">
        <f t="shared" ref="B199:B262" si="8">IF(C199="","",$B$5-ROW()+5)</f>
        <v>303</v>
      </c>
      <c r="C199" s="34">
        <v>42399</v>
      </c>
      <c r="D199" s="32">
        <v>0.4017</v>
      </c>
      <c r="E199" s="32">
        <v>0.65910000000000002</v>
      </c>
      <c r="F199" s="32">
        <v>1.7709999999999999</v>
      </c>
      <c r="G199" s="32">
        <v>1.5933999999999999</v>
      </c>
      <c r="H199" s="32">
        <v>1.0121</v>
      </c>
      <c r="I199" s="32">
        <v>0.73780000000000001</v>
      </c>
      <c r="J199" s="32">
        <v>0.51290000000000002</v>
      </c>
      <c r="K199" s="32">
        <v>0.74270000000000003</v>
      </c>
      <c r="L199" s="32">
        <v>0.67500000000000004</v>
      </c>
      <c r="M199" s="32">
        <v>1.0681</v>
      </c>
      <c r="N199" s="32">
        <v>1.8036000000000001</v>
      </c>
      <c r="O199" s="32">
        <v>1.1673</v>
      </c>
      <c r="P199" s="32">
        <v>0.50180000000000002</v>
      </c>
      <c r="Q199" s="32">
        <v>1.2786999999999999</v>
      </c>
      <c r="R199" s="32">
        <v>1.0476000000000001</v>
      </c>
      <c r="S199" s="32">
        <v>0.62309999999999999</v>
      </c>
      <c r="T199" s="32">
        <v>0.1333</v>
      </c>
      <c r="U199" s="32">
        <v>0.49180000000000001</v>
      </c>
      <c r="V199" s="32">
        <v>1.6216999999999999</v>
      </c>
      <c r="W199" s="32">
        <v>1.0499000000000001</v>
      </c>
      <c r="X199" s="32">
        <v>0.64910000000000001</v>
      </c>
      <c r="Y199" s="32">
        <v>0.95030000000000003</v>
      </c>
      <c r="Z199" s="32">
        <v>0.67969999999999997</v>
      </c>
      <c r="AA199" s="32">
        <v>0.70340000000000003</v>
      </c>
      <c r="AB199" s="32">
        <v>1.0983000000000001</v>
      </c>
      <c r="AC199" s="32">
        <v>1.0722</v>
      </c>
      <c r="AD199" s="32">
        <v>1.1563000000000001</v>
      </c>
      <c r="AE199" s="32">
        <v>1.2208000000000001</v>
      </c>
      <c r="AF199" s="32">
        <v>0.95750000000000002</v>
      </c>
      <c r="AG199" s="32">
        <v>0.94499999999999995</v>
      </c>
      <c r="AH199" s="32">
        <v>1.9221999999999999</v>
      </c>
      <c r="AI199" s="32">
        <v>1.2189000000000001</v>
      </c>
      <c r="AJ199" s="32">
        <v>0.95489999999999997</v>
      </c>
      <c r="AK199" s="32">
        <v>0.99939999999999996</v>
      </c>
      <c r="AL199" s="32">
        <v>0.48680000000000001</v>
      </c>
      <c r="AM199" s="32">
        <v>0.91049999999999998</v>
      </c>
      <c r="AN199" s="32">
        <v>1.3852</v>
      </c>
      <c r="AO199" s="32">
        <v>0.96330000000000005</v>
      </c>
      <c r="AP199" s="32">
        <v>0.53800000000000003</v>
      </c>
      <c r="AQ199" s="32">
        <v>1.0329999999999999</v>
      </c>
      <c r="AR199" s="32">
        <v>0.88739999999999997</v>
      </c>
      <c r="AS199" s="32">
        <v>1.3169999999999999</v>
      </c>
      <c r="AT199" s="32">
        <v>2.3658000000000001</v>
      </c>
      <c r="AU199" s="32">
        <v>1.4031</v>
      </c>
      <c r="AV199" s="32">
        <v>1.0115000000000001</v>
      </c>
      <c r="AW199" s="32">
        <v>1.2029000000000001</v>
      </c>
      <c r="AX199" s="32">
        <v>0.71479999999999999</v>
      </c>
      <c r="AY199" s="32">
        <v>0.84609999999999996</v>
      </c>
      <c r="AZ199" s="32">
        <v>0.58889999999999998</v>
      </c>
      <c r="BA199" s="32">
        <v>0.39479999999999998</v>
      </c>
      <c r="BB199" s="32">
        <v>1.7766999999999999</v>
      </c>
      <c r="BC199" s="32">
        <v>1.4136</v>
      </c>
      <c r="BD199" s="32">
        <v>1.0341</v>
      </c>
      <c r="BE199" s="32">
        <v>0.98380000000000001</v>
      </c>
      <c r="BF199" s="32">
        <v>0.16750000000000001</v>
      </c>
      <c r="BG199" s="32">
        <v>0.31859999999999999</v>
      </c>
      <c r="BH199" s="32">
        <v>0.82320000000000004</v>
      </c>
      <c r="BI199" s="32">
        <v>0.96740000000000004</v>
      </c>
      <c r="BJ199" s="32">
        <v>0.70620000000000005</v>
      </c>
      <c r="BK199" s="32">
        <v>1.3152999999999999</v>
      </c>
      <c r="BL199" s="32"/>
      <c r="BM199" s="32"/>
      <c r="BN199" s="32"/>
      <c r="BO199" s="32"/>
      <c r="BP199" s="32"/>
      <c r="BQ199" s="32"/>
      <c r="BR199" s="32"/>
      <c r="BS199" s="32"/>
      <c r="BT199" s="32"/>
      <c r="BU199" s="32"/>
      <c r="BV199" s="32"/>
      <c r="BW199" s="32"/>
      <c r="BX199" s="32"/>
      <c r="BY199" s="32"/>
      <c r="BZ199" s="32"/>
      <c r="CA199" s="32"/>
      <c r="CB199" s="32"/>
      <c r="CC199" s="32"/>
      <c r="CD199" s="32"/>
      <c r="CE199" s="32"/>
      <c r="CF199" s="32"/>
    </row>
    <row r="200" spans="2:84">
      <c r="B200" s="28">
        <f t="shared" si="8"/>
        <v>302</v>
      </c>
      <c r="C200" s="34">
        <v>42398</v>
      </c>
      <c r="D200" s="32">
        <v>0.44840000000000002</v>
      </c>
      <c r="E200" s="32">
        <v>0.66490000000000005</v>
      </c>
      <c r="F200" s="32">
        <v>1.7538</v>
      </c>
      <c r="G200" s="32">
        <v>1.5916999999999999</v>
      </c>
      <c r="H200" s="32">
        <v>1.0632999999999999</v>
      </c>
      <c r="I200" s="32">
        <v>0.74480000000000002</v>
      </c>
      <c r="J200" s="32">
        <v>0.45550000000000002</v>
      </c>
      <c r="K200" s="32">
        <v>0.73250000000000004</v>
      </c>
      <c r="L200" s="32">
        <v>0.71919999999999995</v>
      </c>
      <c r="M200" s="32">
        <v>1.0727</v>
      </c>
      <c r="N200" s="32">
        <v>1.7989999999999999</v>
      </c>
      <c r="O200" s="32">
        <v>1.1677</v>
      </c>
      <c r="P200" s="32">
        <v>0.43909999999999999</v>
      </c>
      <c r="Q200" s="32">
        <v>1.2868999999999999</v>
      </c>
      <c r="R200" s="32">
        <v>0.98540000000000005</v>
      </c>
      <c r="S200" s="32">
        <v>0.61880000000000002</v>
      </c>
      <c r="T200" s="32">
        <v>0.1409</v>
      </c>
      <c r="U200" s="32">
        <v>0.49230000000000002</v>
      </c>
      <c r="V200" s="32">
        <v>1.6071</v>
      </c>
      <c r="W200" s="32">
        <v>1.0449999999999999</v>
      </c>
      <c r="X200" s="32">
        <v>0.65439999999999998</v>
      </c>
      <c r="Y200" s="32">
        <v>0.95130000000000003</v>
      </c>
      <c r="Z200" s="32">
        <v>0.68410000000000004</v>
      </c>
      <c r="AA200" s="32">
        <v>0.70369999999999999</v>
      </c>
      <c r="AB200" s="32">
        <v>1.1493</v>
      </c>
      <c r="AC200" s="32">
        <v>1.0761000000000001</v>
      </c>
      <c r="AD200" s="32">
        <v>1.3492999999999999</v>
      </c>
      <c r="AE200" s="32">
        <v>1.2464999999999999</v>
      </c>
      <c r="AF200" s="32">
        <v>1.0531999999999999</v>
      </c>
      <c r="AG200" s="32">
        <v>0.95750000000000002</v>
      </c>
      <c r="AH200" s="32">
        <v>2.0047999999999999</v>
      </c>
      <c r="AI200" s="32">
        <v>1.2321</v>
      </c>
      <c r="AJ200" s="32">
        <v>0.84260000000000002</v>
      </c>
      <c r="AK200" s="32">
        <v>0.98760000000000003</v>
      </c>
      <c r="AL200" s="32">
        <v>0.49990000000000001</v>
      </c>
      <c r="AM200" s="32">
        <v>0.91359999999999997</v>
      </c>
      <c r="AN200" s="32">
        <v>1.3904000000000001</v>
      </c>
      <c r="AO200" s="32">
        <v>0.9627</v>
      </c>
      <c r="AP200" s="32">
        <v>0.56389999999999996</v>
      </c>
      <c r="AQ200" s="32">
        <v>1.04</v>
      </c>
      <c r="AR200" s="32">
        <v>0.85570000000000002</v>
      </c>
      <c r="AS200" s="32">
        <v>1.3103</v>
      </c>
      <c r="AT200" s="32">
        <v>2.2456999999999998</v>
      </c>
      <c r="AU200" s="32">
        <v>1.3839999999999999</v>
      </c>
      <c r="AV200" s="32">
        <v>1.0565</v>
      </c>
      <c r="AW200" s="32">
        <v>1.2111000000000001</v>
      </c>
      <c r="AX200" s="32">
        <v>0.70250000000000001</v>
      </c>
      <c r="AY200" s="32">
        <v>0.84460000000000002</v>
      </c>
      <c r="AZ200" s="32">
        <v>0.69020000000000004</v>
      </c>
      <c r="BA200" s="32">
        <v>0.40389999999999998</v>
      </c>
      <c r="BB200" s="32">
        <v>1.8287</v>
      </c>
      <c r="BC200" s="32">
        <v>1.4175</v>
      </c>
      <c r="BD200" s="32">
        <v>1.0402</v>
      </c>
      <c r="BE200" s="32">
        <v>0.98329999999999995</v>
      </c>
      <c r="BF200" s="32">
        <v>0.15479999999999999</v>
      </c>
      <c r="BG200" s="32">
        <v>0.31790000000000002</v>
      </c>
      <c r="BH200" s="32">
        <v>0.85</v>
      </c>
      <c r="BI200" s="32">
        <v>0.96830000000000005</v>
      </c>
      <c r="BJ200" s="32">
        <v>0.69569999999999999</v>
      </c>
      <c r="BK200" s="32">
        <v>1.3141</v>
      </c>
      <c r="BL200" s="32"/>
      <c r="BM200" s="32"/>
      <c r="BN200" s="32"/>
      <c r="BO200" s="32"/>
      <c r="BP200" s="32"/>
      <c r="BQ200" s="32"/>
      <c r="BR200" s="32"/>
      <c r="BS200" s="32"/>
      <c r="BT200" s="32"/>
      <c r="BU200" s="32"/>
      <c r="BV200" s="32"/>
      <c r="BW200" s="32"/>
      <c r="BX200" s="32"/>
      <c r="BY200" s="32"/>
      <c r="BZ200" s="32"/>
      <c r="CA200" s="32"/>
      <c r="CB200" s="32"/>
      <c r="CC200" s="32"/>
      <c r="CD200" s="32"/>
      <c r="CE200" s="32"/>
      <c r="CF200" s="32"/>
    </row>
    <row r="201" spans="2:84">
      <c r="B201" s="28">
        <f t="shared" si="8"/>
        <v>301</v>
      </c>
      <c r="C201" s="34">
        <v>42397</v>
      </c>
      <c r="D201" s="32">
        <v>1.03E-2</v>
      </c>
      <c r="E201" s="32">
        <v>0.62829999999999997</v>
      </c>
      <c r="F201" s="32">
        <v>2.0196999999999998</v>
      </c>
      <c r="G201" s="32">
        <v>1.6069</v>
      </c>
      <c r="H201" s="32">
        <v>1.8399000000000001</v>
      </c>
      <c r="I201" s="32">
        <v>0.80420000000000003</v>
      </c>
      <c r="J201" s="32">
        <v>0.46129999999999999</v>
      </c>
      <c r="K201" s="32">
        <v>0.73799999999999999</v>
      </c>
      <c r="L201" s="32">
        <v>0.34939999999999999</v>
      </c>
      <c r="M201" s="32">
        <v>1.0462</v>
      </c>
      <c r="N201" s="32">
        <v>1.9004000000000001</v>
      </c>
      <c r="O201" s="32">
        <v>1.1748000000000001</v>
      </c>
      <c r="P201" s="32">
        <v>0.64439999999999997</v>
      </c>
      <c r="Q201" s="32">
        <v>1.3208</v>
      </c>
      <c r="R201" s="32">
        <v>1.0045999999999999</v>
      </c>
      <c r="S201" s="32">
        <v>0.61729999999999996</v>
      </c>
      <c r="T201" s="32">
        <v>0.13519999999999999</v>
      </c>
      <c r="U201" s="32">
        <v>0.49790000000000001</v>
      </c>
      <c r="V201" s="32">
        <v>1.8160000000000001</v>
      </c>
      <c r="W201" s="32">
        <v>1.0548999999999999</v>
      </c>
      <c r="X201" s="32">
        <v>0.78100000000000003</v>
      </c>
      <c r="Y201" s="32">
        <v>0.96609999999999996</v>
      </c>
      <c r="Z201" s="32">
        <v>0.72960000000000003</v>
      </c>
      <c r="AA201" s="32">
        <v>0.70330000000000004</v>
      </c>
      <c r="AB201" s="32">
        <v>1.2215</v>
      </c>
      <c r="AC201" s="32">
        <v>1.0843</v>
      </c>
      <c r="AD201" s="32">
        <v>1.4079999999999999</v>
      </c>
      <c r="AE201" s="32">
        <v>1.25</v>
      </c>
      <c r="AF201" s="32">
        <v>1.1283000000000001</v>
      </c>
      <c r="AG201" s="32">
        <v>0.96499999999999997</v>
      </c>
      <c r="AH201" s="32">
        <v>2.1202999999999999</v>
      </c>
      <c r="AI201" s="32">
        <v>1.2470000000000001</v>
      </c>
      <c r="AJ201" s="32">
        <v>0.85129999999999995</v>
      </c>
      <c r="AK201" s="32">
        <v>0.99109999999999998</v>
      </c>
      <c r="AL201" s="32">
        <v>0.29920000000000002</v>
      </c>
      <c r="AM201" s="32">
        <v>0.90159999999999996</v>
      </c>
      <c r="AN201" s="32">
        <v>1.3998999999999999</v>
      </c>
      <c r="AO201" s="32">
        <v>0.96120000000000005</v>
      </c>
      <c r="AP201" s="32">
        <v>0.62519999999999998</v>
      </c>
      <c r="AQ201" s="32">
        <v>1.0450999999999999</v>
      </c>
      <c r="AR201" s="32">
        <v>1.0709</v>
      </c>
      <c r="AS201" s="32">
        <v>1.3348</v>
      </c>
      <c r="AT201" s="32">
        <v>2.0903999999999998</v>
      </c>
      <c r="AU201" s="32">
        <v>1.3596999999999999</v>
      </c>
      <c r="AV201" s="32">
        <v>1.0992999999999999</v>
      </c>
      <c r="AW201" s="32">
        <v>1.2203999999999999</v>
      </c>
      <c r="AX201" s="32">
        <v>0.77690000000000003</v>
      </c>
      <c r="AY201" s="32">
        <v>0.84950000000000003</v>
      </c>
      <c r="AZ201" s="32">
        <v>0.85060000000000002</v>
      </c>
      <c r="BA201" s="32">
        <v>0.4148</v>
      </c>
      <c r="BB201" s="32">
        <v>2.2357</v>
      </c>
      <c r="BC201" s="32">
        <v>1.4412</v>
      </c>
      <c r="BD201" s="32">
        <v>0.9042</v>
      </c>
      <c r="BE201" s="32">
        <v>0.97289999999999999</v>
      </c>
      <c r="BF201" s="32">
        <v>0.13020000000000001</v>
      </c>
      <c r="BG201" s="32">
        <v>0.32169999999999999</v>
      </c>
      <c r="BH201" s="32">
        <v>0.92290000000000005</v>
      </c>
      <c r="BI201" s="32">
        <v>0.98060000000000003</v>
      </c>
      <c r="BJ201" s="32">
        <v>0.8044</v>
      </c>
      <c r="BK201" s="32">
        <v>1.3194999999999999</v>
      </c>
      <c r="BL201" s="32"/>
      <c r="BM201" s="32"/>
      <c r="BN201" s="32"/>
      <c r="BO201" s="32"/>
      <c r="BP201" s="32"/>
      <c r="BQ201" s="32"/>
      <c r="BR201" s="32"/>
      <c r="BS201" s="32"/>
      <c r="BT201" s="32"/>
      <c r="BU201" s="32"/>
      <c r="BV201" s="32"/>
      <c r="BW201" s="32"/>
      <c r="BX201" s="32"/>
      <c r="BY201" s="32"/>
      <c r="BZ201" s="32"/>
      <c r="CA201" s="32"/>
      <c r="CB201" s="32"/>
      <c r="CC201" s="32"/>
      <c r="CD201" s="32"/>
      <c r="CE201" s="32"/>
      <c r="CF201" s="32"/>
    </row>
    <row r="202" spans="2:84">
      <c r="B202" s="28">
        <f t="shared" si="8"/>
        <v>300</v>
      </c>
      <c r="C202" s="34">
        <v>42396</v>
      </c>
      <c r="D202" s="32">
        <v>-3.6299999999999999E-2</v>
      </c>
      <c r="E202" s="32">
        <v>0.62690000000000001</v>
      </c>
      <c r="F202" s="32">
        <v>2.0034999999999998</v>
      </c>
      <c r="G202" s="32">
        <v>1.6037999999999999</v>
      </c>
      <c r="H202" s="32">
        <v>2.0009000000000001</v>
      </c>
      <c r="I202" s="32">
        <v>0.81369999999999998</v>
      </c>
      <c r="J202" s="32">
        <v>0.43240000000000001</v>
      </c>
      <c r="K202" s="32">
        <v>0.73580000000000001</v>
      </c>
      <c r="L202" s="32">
        <v>0.32200000000000001</v>
      </c>
      <c r="M202" s="32">
        <v>1.0448</v>
      </c>
      <c r="N202" s="32">
        <v>1.8463000000000001</v>
      </c>
      <c r="O202" s="32">
        <v>1.1701999999999999</v>
      </c>
      <c r="P202" s="32">
        <v>0.62190000000000001</v>
      </c>
      <c r="Q202" s="32">
        <v>1.3217000000000001</v>
      </c>
      <c r="R202" s="32">
        <v>1.0468</v>
      </c>
      <c r="S202" s="32">
        <v>0.61950000000000005</v>
      </c>
      <c r="T202" s="32">
        <v>0.1216</v>
      </c>
      <c r="U202" s="32">
        <v>0.49740000000000001</v>
      </c>
      <c r="V202" s="32">
        <v>1.8502000000000001</v>
      </c>
      <c r="W202" s="32">
        <v>1.0553999999999999</v>
      </c>
      <c r="X202" s="32">
        <v>0.77359999999999995</v>
      </c>
      <c r="Y202" s="32">
        <v>0.96509999999999996</v>
      </c>
      <c r="Z202" s="32">
        <v>0.70479999999999998</v>
      </c>
      <c r="AA202" s="32">
        <v>0.70020000000000004</v>
      </c>
      <c r="AB202" s="32">
        <v>1.1789000000000001</v>
      </c>
      <c r="AC202" s="32">
        <v>1.0793999999999999</v>
      </c>
      <c r="AD202" s="32">
        <v>1.4632000000000001</v>
      </c>
      <c r="AE202" s="32">
        <v>1.2532000000000001</v>
      </c>
      <c r="AF202" s="32">
        <v>1.1553</v>
      </c>
      <c r="AG202" s="32">
        <v>0.96660000000000001</v>
      </c>
      <c r="AH202" s="32">
        <v>2.1766000000000001</v>
      </c>
      <c r="AI202" s="32">
        <v>1.2535000000000001</v>
      </c>
      <c r="AJ202" s="32">
        <v>0.76700000000000002</v>
      </c>
      <c r="AK202" s="32">
        <v>0.9849</v>
      </c>
      <c r="AL202" s="32">
        <v>0.28620000000000001</v>
      </c>
      <c r="AM202" s="32">
        <v>0.90410000000000001</v>
      </c>
      <c r="AN202" s="32">
        <v>1.3376999999999999</v>
      </c>
      <c r="AO202" s="32">
        <v>0.95499999999999996</v>
      </c>
      <c r="AP202" s="32">
        <v>0.58460000000000001</v>
      </c>
      <c r="AQ202" s="32">
        <v>1.0414000000000001</v>
      </c>
      <c r="AR202" s="32">
        <v>1.0891</v>
      </c>
      <c r="AS202" s="32">
        <v>1.3352999999999999</v>
      </c>
      <c r="AT202" s="32">
        <v>2.0061</v>
      </c>
      <c r="AU202" s="32">
        <v>1.3535999999999999</v>
      </c>
      <c r="AV202" s="32">
        <v>1.1247</v>
      </c>
      <c r="AW202" s="32">
        <v>1.2222</v>
      </c>
      <c r="AX202" s="32">
        <v>0.82350000000000001</v>
      </c>
      <c r="AY202" s="32">
        <v>0.85319999999999996</v>
      </c>
      <c r="AZ202" s="32">
        <v>0.7792</v>
      </c>
      <c r="BA202" s="32">
        <v>0.40360000000000001</v>
      </c>
      <c r="BB202" s="32">
        <v>2.1551999999999998</v>
      </c>
      <c r="BC202" s="32">
        <v>1.4320999999999999</v>
      </c>
      <c r="BD202" s="32">
        <v>0.93030000000000002</v>
      </c>
      <c r="BE202" s="32">
        <v>0.97609999999999997</v>
      </c>
      <c r="BF202" s="32">
        <v>0.1202</v>
      </c>
      <c r="BG202" s="32">
        <v>0.32169999999999999</v>
      </c>
      <c r="BH202" s="32">
        <v>1.0128999999999999</v>
      </c>
      <c r="BI202" s="32">
        <v>0.98729999999999996</v>
      </c>
      <c r="BJ202" s="32">
        <v>0.90139999999999998</v>
      </c>
      <c r="BK202" s="32">
        <v>1.3279000000000001</v>
      </c>
      <c r="BL202" s="32"/>
      <c r="BM202" s="32"/>
      <c r="BN202" s="32"/>
      <c r="BO202" s="32"/>
      <c r="BP202" s="32"/>
      <c r="BQ202" s="32"/>
      <c r="BR202" s="32"/>
      <c r="BS202" s="32"/>
      <c r="BT202" s="32"/>
      <c r="BU202" s="32"/>
      <c r="BV202" s="32"/>
      <c r="BW202" s="32"/>
      <c r="BX202" s="32"/>
      <c r="BY202" s="32"/>
      <c r="BZ202" s="32"/>
      <c r="CA202" s="32"/>
      <c r="CB202" s="32"/>
      <c r="CC202" s="32"/>
      <c r="CD202" s="32"/>
      <c r="CE202" s="32"/>
      <c r="CF202" s="32"/>
    </row>
    <row r="203" spans="2:84">
      <c r="B203" s="28">
        <f t="shared" si="8"/>
        <v>299</v>
      </c>
      <c r="C203" s="34">
        <v>42395</v>
      </c>
      <c r="D203" s="32">
        <v>2.4799999999999999E-2</v>
      </c>
      <c r="E203" s="32">
        <v>0.62839999999999996</v>
      </c>
      <c r="F203" s="32">
        <v>2.0244</v>
      </c>
      <c r="G203" s="32">
        <v>1.6023000000000001</v>
      </c>
      <c r="H203" s="32">
        <v>1.9698</v>
      </c>
      <c r="I203" s="32">
        <v>0.80789999999999995</v>
      </c>
      <c r="J203" s="32">
        <v>0.42959999999999998</v>
      </c>
      <c r="K203" s="32">
        <v>0.73650000000000004</v>
      </c>
      <c r="L203" s="32">
        <v>0.33</v>
      </c>
      <c r="M203" s="32">
        <v>1.0471999999999999</v>
      </c>
      <c r="N203" s="32">
        <v>1.8460000000000001</v>
      </c>
      <c r="O203" s="32">
        <v>1.1673</v>
      </c>
      <c r="P203" s="32">
        <v>0.64019999999999999</v>
      </c>
      <c r="Q203" s="32">
        <v>1.3206</v>
      </c>
      <c r="R203" s="32">
        <v>1.0713999999999999</v>
      </c>
      <c r="S203" s="32">
        <v>0.62019999999999997</v>
      </c>
      <c r="T203" s="32">
        <v>0.12870000000000001</v>
      </c>
      <c r="U203" s="32">
        <v>0.49930000000000002</v>
      </c>
      <c r="V203" s="32">
        <v>1.8386</v>
      </c>
      <c r="W203" s="32">
        <v>1.0543</v>
      </c>
      <c r="X203" s="32">
        <v>0.78439999999999999</v>
      </c>
      <c r="Y203" s="32">
        <v>0.96060000000000001</v>
      </c>
      <c r="Z203" s="32">
        <v>0.72529999999999994</v>
      </c>
      <c r="AA203" s="32">
        <v>0.7026</v>
      </c>
      <c r="AB203" s="32">
        <v>1.1798</v>
      </c>
      <c r="AC203" s="32">
        <v>1.0803</v>
      </c>
      <c r="AD203" s="32">
        <v>1.4834000000000001</v>
      </c>
      <c r="AE203" s="32">
        <v>1.2490000000000001</v>
      </c>
      <c r="AF203" s="32">
        <v>1.1551</v>
      </c>
      <c r="AG203" s="32">
        <v>0.9677</v>
      </c>
      <c r="AH203" s="32">
        <v>2.1613000000000002</v>
      </c>
      <c r="AI203" s="32">
        <v>1.2514000000000001</v>
      </c>
      <c r="AJ203" s="32">
        <v>0.78380000000000005</v>
      </c>
      <c r="AK203" s="32">
        <v>0.98680000000000001</v>
      </c>
      <c r="AL203" s="32">
        <v>0.3029</v>
      </c>
      <c r="AM203" s="32">
        <v>0.90359999999999996</v>
      </c>
      <c r="AN203" s="32">
        <v>1.3506</v>
      </c>
      <c r="AO203" s="32">
        <v>0.95489999999999997</v>
      </c>
      <c r="AP203" s="32">
        <v>0.621</v>
      </c>
      <c r="AQ203" s="32">
        <v>1.0392999999999999</v>
      </c>
      <c r="AR203" s="32">
        <v>1.0309999999999999</v>
      </c>
      <c r="AS203" s="32">
        <v>1.3446</v>
      </c>
      <c r="AT203" s="32">
        <v>2.0226999999999999</v>
      </c>
      <c r="AU203" s="32">
        <v>1.3532</v>
      </c>
      <c r="AV203" s="32">
        <v>1.1028</v>
      </c>
      <c r="AW203" s="32">
        <v>1.2223999999999999</v>
      </c>
      <c r="AX203" s="32">
        <v>0.82120000000000004</v>
      </c>
      <c r="AY203" s="32">
        <v>0.85629999999999995</v>
      </c>
      <c r="AZ203" s="32">
        <v>0.78090000000000004</v>
      </c>
      <c r="BA203" s="32">
        <v>0.40460000000000002</v>
      </c>
      <c r="BB203" s="32">
        <v>2.2023000000000001</v>
      </c>
      <c r="BC203" s="32">
        <v>1.4332</v>
      </c>
      <c r="BD203" s="32">
        <v>0.94020000000000004</v>
      </c>
      <c r="BE203" s="32">
        <v>0.9758</v>
      </c>
      <c r="BF203" s="32">
        <v>0.1188</v>
      </c>
      <c r="BG203" s="32">
        <v>0.32319999999999999</v>
      </c>
      <c r="BH203" s="32">
        <v>1.0153000000000001</v>
      </c>
      <c r="BI203" s="32">
        <v>0.98560000000000003</v>
      </c>
      <c r="BJ203" s="32">
        <v>1.0314000000000001</v>
      </c>
      <c r="BK203" s="32">
        <v>1.3322000000000001</v>
      </c>
      <c r="BL203" s="32"/>
      <c r="BM203" s="32"/>
      <c r="BN203" s="32"/>
      <c r="BO203" s="32"/>
      <c r="BP203" s="32"/>
      <c r="BQ203" s="32"/>
      <c r="BR203" s="32"/>
      <c r="BS203" s="32"/>
      <c r="BT203" s="32"/>
      <c r="BU203" s="32"/>
      <c r="BV203" s="32"/>
      <c r="BW203" s="32"/>
      <c r="BX203" s="32"/>
      <c r="BY203" s="32"/>
      <c r="BZ203" s="32"/>
      <c r="CA203" s="32"/>
      <c r="CB203" s="32"/>
      <c r="CC203" s="32"/>
      <c r="CD203" s="32"/>
      <c r="CE203" s="32"/>
      <c r="CF203" s="32"/>
    </row>
    <row r="204" spans="2:84">
      <c r="B204" s="28">
        <f t="shared" si="8"/>
        <v>298</v>
      </c>
      <c r="C204" s="34">
        <v>42394</v>
      </c>
      <c r="D204" s="32">
        <v>6.9999999999999999E-4</v>
      </c>
      <c r="E204" s="32">
        <v>0.626</v>
      </c>
      <c r="F204" s="32">
        <v>2.0297000000000001</v>
      </c>
      <c r="G204" s="32">
        <v>1.6013999999999999</v>
      </c>
      <c r="H204" s="32">
        <v>2.0091000000000001</v>
      </c>
      <c r="I204" s="32">
        <v>0.81220000000000003</v>
      </c>
      <c r="J204" s="32">
        <v>0.44750000000000001</v>
      </c>
      <c r="K204" s="32">
        <v>0.73929999999999996</v>
      </c>
      <c r="L204" s="32">
        <v>0.40139999999999998</v>
      </c>
      <c r="M204" s="32">
        <v>1.0571999999999999</v>
      </c>
      <c r="N204" s="32">
        <v>1.8613</v>
      </c>
      <c r="O204" s="32">
        <v>1.169</v>
      </c>
      <c r="P204" s="32">
        <v>0.64770000000000005</v>
      </c>
      <c r="Q204" s="32">
        <v>1.3245</v>
      </c>
      <c r="R204" s="32">
        <v>1.1133999999999999</v>
      </c>
      <c r="S204" s="32">
        <v>0.625</v>
      </c>
      <c r="T204" s="32">
        <v>0.14369999999999999</v>
      </c>
      <c r="U204" s="32">
        <v>0.502</v>
      </c>
      <c r="V204" s="32">
        <v>1.8513999999999999</v>
      </c>
      <c r="W204" s="32">
        <v>1.0543</v>
      </c>
      <c r="X204" s="32">
        <v>0.81040000000000001</v>
      </c>
      <c r="Y204" s="32">
        <v>0.9607</v>
      </c>
      <c r="Z204" s="32">
        <v>0.69110000000000005</v>
      </c>
      <c r="AA204" s="32">
        <v>0.69850000000000001</v>
      </c>
      <c r="AB204" s="32">
        <v>1.1821999999999999</v>
      </c>
      <c r="AC204" s="32">
        <v>1.0812999999999999</v>
      </c>
      <c r="AD204" s="32">
        <v>1.4786999999999999</v>
      </c>
      <c r="AE204" s="32">
        <v>1.2487999999999999</v>
      </c>
      <c r="AF204" s="32">
        <v>1.1626000000000001</v>
      </c>
      <c r="AG204" s="32">
        <v>0.96830000000000005</v>
      </c>
      <c r="AH204" s="32">
        <v>2.1558999999999999</v>
      </c>
      <c r="AI204" s="32">
        <v>1.2531000000000001</v>
      </c>
      <c r="AJ204" s="32">
        <v>0.7863</v>
      </c>
      <c r="AK204" s="32">
        <v>0.98619999999999997</v>
      </c>
      <c r="AL204" s="32">
        <v>0.32890000000000003</v>
      </c>
      <c r="AM204" s="32">
        <v>0.90759999999999996</v>
      </c>
      <c r="AN204" s="32">
        <v>1.3268</v>
      </c>
      <c r="AO204" s="32">
        <v>0.95109999999999995</v>
      </c>
      <c r="AP204" s="32">
        <v>0.72470000000000001</v>
      </c>
      <c r="AQ204" s="32">
        <v>1.0549999999999999</v>
      </c>
      <c r="AR204" s="32">
        <v>1.0279</v>
      </c>
      <c r="AS204" s="32">
        <v>1.3471</v>
      </c>
      <c r="AT204" s="32">
        <v>2.0364</v>
      </c>
      <c r="AU204" s="32">
        <v>1.3512</v>
      </c>
      <c r="AV204" s="32">
        <v>1.0873999999999999</v>
      </c>
      <c r="AW204" s="32">
        <v>1.2206999999999999</v>
      </c>
      <c r="AX204" s="32">
        <v>0.78979999999999995</v>
      </c>
      <c r="AY204" s="32">
        <v>0.85199999999999998</v>
      </c>
      <c r="AZ204" s="32">
        <v>0.7873</v>
      </c>
      <c r="BA204" s="32">
        <v>0.40510000000000002</v>
      </c>
      <c r="BB204" s="32">
        <v>2.2772000000000001</v>
      </c>
      <c r="BC204" s="32">
        <v>1.4430000000000001</v>
      </c>
      <c r="BD204" s="32">
        <v>0.9446</v>
      </c>
      <c r="BE204" s="32">
        <v>0.97670000000000001</v>
      </c>
      <c r="BF204" s="32">
        <v>0.12959999999999999</v>
      </c>
      <c r="BG204" s="32">
        <v>0.32469999999999999</v>
      </c>
      <c r="BH204" s="32">
        <v>1.0196000000000001</v>
      </c>
      <c r="BI204" s="32">
        <v>0.9859</v>
      </c>
      <c r="BJ204" s="32">
        <v>1.0991</v>
      </c>
      <c r="BK204" s="32">
        <v>1.3444</v>
      </c>
      <c r="BL204" s="32"/>
      <c r="BM204" s="32"/>
      <c r="BN204" s="32"/>
      <c r="BO204" s="32"/>
      <c r="BP204" s="32"/>
      <c r="BQ204" s="32"/>
      <c r="BR204" s="32"/>
      <c r="BS204" s="32"/>
      <c r="BT204" s="32"/>
      <c r="BU204" s="32"/>
      <c r="BV204" s="32"/>
      <c r="BW204" s="32"/>
      <c r="BX204" s="32"/>
      <c r="BY204" s="32"/>
      <c r="BZ204" s="32"/>
      <c r="CA204" s="32"/>
      <c r="CB204" s="32"/>
      <c r="CC204" s="32"/>
      <c r="CD204" s="32"/>
      <c r="CE204" s="32"/>
      <c r="CF204" s="32"/>
    </row>
    <row r="205" spans="2:84">
      <c r="B205" s="28">
        <f t="shared" si="8"/>
        <v>297</v>
      </c>
      <c r="C205" s="34">
        <v>42391</v>
      </c>
      <c r="D205" s="32">
        <v>-1.83E-2</v>
      </c>
      <c r="E205" s="32">
        <v>0.62729999999999997</v>
      </c>
      <c r="F205" s="32">
        <v>2.1966000000000001</v>
      </c>
      <c r="G205" s="32">
        <v>1.6069</v>
      </c>
      <c r="H205" s="32">
        <v>2.2141999999999999</v>
      </c>
      <c r="I205" s="32">
        <v>0.80269999999999997</v>
      </c>
      <c r="J205" s="32">
        <v>0.42170000000000002</v>
      </c>
      <c r="K205" s="32">
        <v>0.73680000000000001</v>
      </c>
      <c r="L205" s="32">
        <v>0.45279999999999998</v>
      </c>
      <c r="M205" s="32">
        <v>1.0595000000000001</v>
      </c>
      <c r="N205" s="32">
        <v>1.7624</v>
      </c>
      <c r="O205" s="32">
        <v>1.1553</v>
      </c>
      <c r="P205" s="32">
        <v>0.86950000000000005</v>
      </c>
      <c r="Q205" s="32">
        <v>1.3344</v>
      </c>
      <c r="R205" s="32">
        <v>1.2558</v>
      </c>
      <c r="S205" s="32">
        <v>0.62719999999999998</v>
      </c>
      <c r="T205" s="32">
        <v>0.1764</v>
      </c>
      <c r="U205" s="32">
        <v>0.51280000000000003</v>
      </c>
      <c r="V205" s="32">
        <v>1.8681000000000001</v>
      </c>
      <c r="W205" s="32">
        <v>1.0465</v>
      </c>
      <c r="X205" s="32">
        <v>0.5786</v>
      </c>
      <c r="Y205" s="32">
        <v>0.92420000000000002</v>
      </c>
      <c r="Z205" s="32">
        <v>0.62029999999999996</v>
      </c>
      <c r="AA205" s="32">
        <v>0.69</v>
      </c>
      <c r="AB205" s="32">
        <v>1.2061999999999999</v>
      </c>
      <c r="AC205" s="32">
        <v>1.0862000000000001</v>
      </c>
      <c r="AD205" s="32">
        <v>1.6096999999999999</v>
      </c>
      <c r="AE205" s="32">
        <v>1.2566999999999999</v>
      </c>
      <c r="AF205" s="32">
        <v>1.0593999999999999</v>
      </c>
      <c r="AG205" s="32">
        <v>0.9607</v>
      </c>
      <c r="AH205" s="32">
        <v>2.0194999999999999</v>
      </c>
      <c r="AI205" s="32">
        <v>1.2597</v>
      </c>
      <c r="AJ205" s="32">
        <v>0.72789999999999999</v>
      </c>
      <c r="AK205" s="32">
        <v>0.98499999999999999</v>
      </c>
      <c r="AL205" s="32">
        <v>0.1736</v>
      </c>
      <c r="AM205" s="32">
        <v>0.90369999999999995</v>
      </c>
      <c r="AN205" s="32">
        <v>1.081</v>
      </c>
      <c r="AO205" s="32">
        <v>0.92800000000000005</v>
      </c>
      <c r="AP205" s="32">
        <v>0.79810000000000003</v>
      </c>
      <c r="AQ205" s="32">
        <v>1.0562</v>
      </c>
      <c r="AR205" s="32">
        <v>0.96140000000000003</v>
      </c>
      <c r="AS205" s="32">
        <v>1.3413999999999999</v>
      </c>
      <c r="AT205" s="32">
        <v>1.9475</v>
      </c>
      <c r="AU205" s="32">
        <v>1.3472</v>
      </c>
      <c r="AV205" s="32">
        <v>1.2037</v>
      </c>
      <c r="AW205" s="32">
        <v>1.242</v>
      </c>
      <c r="AX205" s="32">
        <v>0.75939999999999996</v>
      </c>
      <c r="AY205" s="32">
        <v>0.85780000000000001</v>
      </c>
      <c r="AZ205" s="32">
        <v>1.0025999999999999</v>
      </c>
      <c r="BA205" s="32">
        <v>0.4143</v>
      </c>
      <c r="BB205" s="32">
        <v>2.1646999999999998</v>
      </c>
      <c r="BC205" s="32">
        <v>1.4200999999999999</v>
      </c>
      <c r="BD205" s="32">
        <v>0.95309999999999995</v>
      </c>
      <c r="BE205" s="32">
        <v>0.98529999999999995</v>
      </c>
      <c r="BF205" s="32">
        <v>0.15840000000000001</v>
      </c>
      <c r="BG205" s="32">
        <v>0.3251</v>
      </c>
      <c r="BH205" s="32">
        <v>1.115</v>
      </c>
      <c r="BI205" s="32">
        <v>0.98399999999999999</v>
      </c>
      <c r="BJ205" s="32">
        <v>1.1759999999999999</v>
      </c>
      <c r="BK205" s="32">
        <v>1.3406</v>
      </c>
      <c r="BL205" s="32"/>
      <c r="BM205" s="32"/>
      <c r="BN205" s="32"/>
      <c r="BO205" s="32"/>
      <c r="BP205" s="32"/>
      <c r="BQ205" s="32"/>
      <c r="BR205" s="32"/>
      <c r="BS205" s="32"/>
      <c r="BT205" s="32"/>
      <c r="BU205" s="32"/>
      <c r="BV205" s="32"/>
      <c r="BW205" s="32"/>
      <c r="BX205" s="32"/>
      <c r="BY205" s="32"/>
      <c r="BZ205" s="32"/>
      <c r="CA205" s="32"/>
      <c r="CB205" s="32"/>
      <c r="CC205" s="32"/>
      <c r="CD205" s="32"/>
      <c r="CE205" s="32"/>
      <c r="CF205" s="32"/>
    </row>
    <row r="206" spans="2:84">
      <c r="B206" s="28">
        <f t="shared" si="8"/>
        <v>296</v>
      </c>
      <c r="C206" s="34">
        <v>42390</v>
      </c>
      <c r="D206" s="32">
        <v>9.8299999999999998E-2</v>
      </c>
      <c r="E206" s="32">
        <v>0.63490000000000002</v>
      </c>
      <c r="F206" s="32">
        <v>2.1</v>
      </c>
      <c r="G206" s="32">
        <v>1.5994999999999999</v>
      </c>
      <c r="H206" s="32">
        <v>2.4447000000000001</v>
      </c>
      <c r="I206" s="32">
        <v>0.80930000000000002</v>
      </c>
      <c r="J206" s="32">
        <v>0.40589999999999998</v>
      </c>
      <c r="K206" s="32">
        <v>0.7419</v>
      </c>
      <c r="L206" s="32">
        <v>0.1113</v>
      </c>
      <c r="M206" s="32">
        <v>1.0517000000000001</v>
      </c>
      <c r="N206" s="32">
        <v>2.008</v>
      </c>
      <c r="O206" s="32">
        <v>1.1739999999999999</v>
      </c>
      <c r="P206" s="32">
        <v>0.88980000000000004</v>
      </c>
      <c r="Q206" s="32">
        <v>1.3391999999999999</v>
      </c>
      <c r="R206" s="32">
        <v>1.3897999999999999</v>
      </c>
      <c r="S206" s="32">
        <v>0.63070000000000004</v>
      </c>
      <c r="T206" s="32">
        <v>0.2019</v>
      </c>
      <c r="U206" s="32">
        <v>0.51639999999999997</v>
      </c>
      <c r="V206" s="32">
        <v>1.8702000000000001</v>
      </c>
      <c r="W206" s="32">
        <v>1.0436000000000001</v>
      </c>
      <c r="X206" s="32">
        <v>0.57020000000000004</v>
      </c>
      <c r="Y206" s="32">
        <v>0.92410000000000003</v>
      </c>
      <c r="Z206" s="32">
        <v>0.65329999999999999</v>
      </c>
      <c r="AA206" s="32">
        <v>0.6915</v>
      </c>
      <c r="AB206" s="32">
        <v>1.2063999999999999</v>
      </c>
      <c r="AC206" s="32">
        <v>1.0855999999999999</v>
      </c>
      <c r="AD206" s="32">
        <v>1.5383</v>
      </c>
      <c r="AE206" s="32">
        <v>1.2548999999999999</v>
      </c>
      <c r="AF206" s="32">
        <v>1.0404</v>
      </c>
      <c r="AG206" s="32">
        <v>0.9597</v>
      </c>
      <c r="AH206" s="32">
        <v>2.0021</v>
      </c>
      <c r="AI206" s="32">
        <v>1.2553000000000001</v>
      </c>
      <c r="AJ206" s="32">
        <v>0.69789999999999996</v>
      </c>
      <c r="AK206" s="32">
        <v>0.98960000000000004</v>
      </c>
      <c r="AL206" s="32">
        <v>0.32319999999999999</v>
      </c>
      <c r="AM206" s="32">
        <v>0.91739999999999999</v>
      </c>
      <c r="AN206" s="32">
        <v>0.9849</v>
      </c>
      <c r="AO206" s="32">
        <v>0.92449999999999999</v>
      </c>
      <c r="AP206" s="32">
        <v>0.9607</v>
      </c>
      <c r="AQ206" s="32">
        <v>1.0660000000000001</v>
      </c>
      <c r="AR206" s="32">
        <v>1.113</v>
      </c>
      <c r="AS206" s="32">
        <v>1.3484</v>
      </c>
      <c r="AT206" s="32">
        <v>2.1251000000000002</v>
      </c>
      <c r="AU206" s="32">
        <v>1.3539000000000001</v>
      </c>
      <c r="AV206" s="32">
        <v>1.1297999999999999</v>
      </c>
      <c r="AW206" s="32">
        <v>1.2334000000000001</v>
      </c>
      <c r="AX206" s="32">
        <v>0.71379999999999999</v>
      </c>
      <c r="AY206" s="32">
        <v>0.85699999999999998</v>
      </c>
      <c r="AZ206" s="32">
        <v>1.0146999999999999</v>
      </c>
      <c r="BA206" s="32">
        <v>0.41660000000000003</v>
      </c>
      <c r="BB206" s="32">
        <v>2.3919999999999999</v>
      </c>
      <c r="BC206" s="32">
        <v>1.4292</v>
      </c>
      <c r="BD206" s="32">
        <v>0.7833</v>
      </c>
      <c r="BE206" s="32">
        <v>0.97609999999999997</v>
      </c>
      <c r="BF206" s="32">
        <v>0.16400000000000001</v>
      </c>
      <c r="BG206" s="32">
        <v>0.3266</v>
      </c>
      <c r="BH206" s="32">
        <v>1.3431</v>
      </c>
      <c r="BI206" s="32">
        <v>0.99909999999999999</v>
      </c>
      <c r="BJ206" s="32">
        <v>1.5094000000000001</v>
      </c>
      <c r="BK206" s="32">
        <v>1.3749</v>
      </c>
      <c r="BL206" s="32"/>
      <c r="BM206" s="32"/>
      <c r="BN206" s="32"/>
      <c r="BO206" s="32"/>
      <c r="BP206" s="32"/>
      <c r="BQ206" s="32"/>
      <c r="BR206" s="32"/>
      <c r="BS206" s="32"/>
      <c r="BT206" s="32"/>
      <c r="BU206" s="32"/>
      <c r="BV206" s="32"/>
      <c r="BW206" s="32"/>
      <c r="BX206" s="32"/>
      <c r="BY206" s="32"/>
      <c r="BZ206" s="32"/>
      <c r="CA206" s="32"/>
      <c r="CB206" s="32"/>
      <c r="CC206" s="32"/>
      <c r="CD206" s="32"/>
      <c r="CE206" s="32"/>
      <c r="CF206" s="32"/>
    </row>
    <row r="207" spans="2:84">
      <c r="B207" s="28">
        <f t="shared" si="8"/>
        <v>295</v>
      </c>
      <c r="C207" s="34">
        <v>42389</v>
      </c>
      <c r="D207" s="32">
        <v>0.10249999999999999</v>
      </c>
      <c r="E207" s="32">
        <v>0.63149999999999995</v>
      </c>
      <c r="F207" s="32">
        <v>2.3567</v>
      </c>
      <c r="G207" s="32">
        <v>1.5931999999999999</v>
      </c>
      <c r="H207" s="32">
        <v>2.3561999999999999</v>
      </c>
      <c r="I207" s="32">
        <v>0.81040000000000001</v>
      </c>
      <c r="J207" s="32">
        <v>0.45810000000000001</v>
      </c>
      <c r="K207" s="32">
        <v>0.74270000000000003</v>
      </c>
      <c r="L207" s="32">
        <v>8.0600000000000005E-2</v>
      </c>
      <c r="M207" s="32">
        <v>1.0409999999999999</v>
      </c>
      <c r="N207" s="32">
        <v>2.0869</v>
      </c>
      <c r="O207" s="32">
        <v>1.1624000000000001</v>
      </c>
      <c r="P207" s="32">
        <v>1.2048000000000001</v>
      </c>
      <c r="Q207" s="32">
        <v>1.3162</v>
      </c>
      <c r="R207" s="32">
        <v>1.3694999999999999</v>
      </c>
      <c r="S207" s="32">
        <v>0.62780000000000002</v>
      </c>
      <c r="T207" s="32">
        <v>0.16869999999999999</v>
      </c>
      <c r="U207" s="32">
        <v>0.5161</v>
      </c>
      <c r="V207" s="32">
        <v>1.8644000000000001</v>
      </c>
      <c r="W207" s="32">
        <v>1.0424</v>
      </c>
      <c r="X207" s="32">
        <v>0.5927</v>
      </c>
      <c r="Y207" s="32">
        <v>0.92269999999999996</v>
      </c>
      <c r="Z207" s="32">
        <v>0.52580000000000005</v>
      </c>
      <c r="AA207" s="32">
        <v>0.69169999999999998</v>
      </c>
      <c r="AB207" s="32">
        <v>1.2350000000000001</v>
      </c>
      <c r="AC207" s="32">
        <v>1.0863</v>
      </c>
      <c r="AD207" s="32">
        <v>1.4871000000000001</v>
      </c>
      <c r="AE207" s="32">
        <v>1.2578</v>
      </c>
      <c r="AF207" s="32">
        <v>1.0592999999999999</v>
      </c>
      <c r="AG207" s="32">
        <v>0.95879999999999999</v>
      </c>
      <c r="AH207" s="32">
        <v>1.9866999999999999</v>
      </c>
      <c r="AI207" s="32">
        <v>1.2531000000000001</v>
      </c>
      <c r="AJ207" s="32">
        <v>0.69320000000000004</v>
      </c>
      <c r="AK207" s="32">
        <v>0.98580000000000001</v>
      </c>
      <c r="AL207" s="32">
        <v>0.31780000000000003</v>
      </c>
      <c r="AM207" s="32">
        <v>0.91400000000000003</v>
      </c>
      <c r="AN207" s="32">
        <v>1.0032000000000001</v>
      </c>
      <c r="AO207" s="32">
        <v>0.92279999999999995</v>
      </c>
      <c r="AP207" s="32">
        <v>1.0074000000000001</v>
      </c>
      <c r="AQ207" s="32">
        <v>1.0666</v>
      </c>
      <c r="AR207" s="32">
        <v>1.1094999999999999</v>
      </c>
      <c r="AS207" s="32">
        <v>1.3502000000000001</v>
      </c>
      <c r="AT207" s="32">
        <v>2.1288999999999998</v>
      </c>
      <c r="AU207" s="32">
        <v>1.3617999999999999</v>
      </c>
      <c r="AV207" s="32">
        <v>1.107</v>
      </c>
      <c r="AW207" s="32">
        <v>1.2383999999999999</v>
      </c>
      <c r="AX207" s="32">
        <v>0.75149999999999995</v>
      </c>
      <c r="AY207" s="32">
        <v>0.8579</v>
      </c>
      <c r="AZ207" s="32">
        <v>0.99839999999999995</v>
      </c>
      <c r="BA207" s="32">
        <v>0.4168</v>
      </c>
      <c r="BB207" s="32">
        <v>2.3717999999999999</v>
      </c>
      <c r="BC207" s="32">
        <v>1.4234</v>
      </c>
      <c r="BD207" s="32">
        <v>0.79139999999999999</v>
      </c>
      <c r="BE207" s="32">
        <v>0.97560000000000002</v>
      </c>
      <c r="BF207" s="32">
        <v>0.19389999999999999</v>
      </c>
      <c r="BG207" s="32">
        <v>0.32390000000000002</v>
      </c>
      <c r="BH207" s="32">
        <v>1.3472</v>
      </c>
      <c r="BI207" s="32">
        <v>0.99829999999999997</v>
      </c>
      <c r="BJ207" s="32">
        <v>1.7897000000000001</v>
      </c>
      <c r="BK207" s="32">
        <v>1.3642000000000001</v>
      </c>
      <c r="BL207" s="32"/>
      <c r="BM207" s="32"/>
      <c r="BN207" s="32"/>
      <c r="BO207" s="32"/>
      <c r="BP207" s="32"/>
      <c r="BQ207" s="32"/>
      <c r="BR207" s="32"/>
      <c r="BS207" s="32"/>
      <c r="BT207" s="32"/>
      <c r="BU207" s="32"/>
      <c r="BV207" s="32"/>
      <c r="BW207" s="32"/>
      <c r="BX207" s="32"/>
      <c r="BY207" s="32"/>
      <c r="BZ207" s="32"/>
      <c r="CA207" s="32"/>
      <c r="CB207" s="32"/>
      <c r="CC207" s="32"/>
      <c r="CD207" s="32"/>
      <c r="CE207" s="32"/>
      <c r="CF207" s="32"/>
    </row>
    <row r="208" spans="2:84">
      <c r="B208" s="28">
        <f t="shared" si="8"/>
        <v>294</v>
      </c>
      <c r="C208" s="34">
        <v>42388</v>
      </c>
      <c r="D208" s="32">
        <v>0.1943</v>
      </c>
      <c r="E208" s="32">
        <v>0.65349999999999997</v>
      </c>
      <c r="F208" s="32">
        <v>2.4580000000000002</v>
      </c>
      <c r="G208" s="32">
        <v>1.5949</v>
      </c>
      <c r="H208" s="32">
        <v>1.9699</v>
      </c>
      <c r="I208" s="32">
        <v>0.75670000000000004</v>
      </c>
      <c r="J208" s="32">
        <v>0.43769999999999998</v>
      </c>
      <c r="K208" s="32">
        <v>0.74850000000000005</v>
      </c>
      <c r="L208" s="32">
        <v>0.61570000000000003</v>
      </c>
      <c r="M208" s="32">
        <v>1.0891</v>
      </c>
      <c r="N208" s="32">
        <v>1.9814000000000001</v>
      </c>
      <c r="O208" s="32">
        <v>1.137</v>
      </c>
      <c r="P208" s="32">
        <v>1.0570999999999999</v>
      </c>
      <c r="Q208" s="32">
        <v>1.3106</v>
      </c>
      <c r="R208" s="32">
        <v>1.3754</v>
      </c>
      <c r="S208" s="32">
        <v>0.61799999999999999</v>
      </c>
      <c r="T208" s="32">
        <v>0.20269999999999999</v>
      </c>
      <c r="U208" s="32">
        <v>0.52290000000000003</v>
      </c>
      <c r="V208" s="32">
        <v>1.6380999999999999</v>
      </c>
      <c r="W208" s="32">
        <v>1.0072000000000001</v>
      </c>
      <c r="X208" s="32">
        <v>0.39</v>
      </c>
      <c r="Y208" s="32">
        <v>0.91379999999999995</v>
      </c>
      <c r="Z208" s="32">
        <v>0.47689999999999999</v>
      </c>
      <c r="AA208" s="32">
        <v>0.69120000000000004</v>
      </c>
      <c r="AB208" s="32">
        <v>1.1214999999999999</v>
      </c>
      <c r="AC208" s="32">
        <v>1.0781000000000001</v>
      </c>
      <c r="AD208" s="32">
        <v>1.4241999999999999</v>
      </c>
      <c r="AE208" s="32">
        <v>1.2392000000000001</v>
      </c>
      <c r="AF208" s="32">
        <v>1.0248999999999999</v>
      </c>
      <c r="AG208" s="32">
        <v>0.95230000000000004</v>
      </c>
      <c r="AH208" s="32">
        <v>2.0495000000000001</v>
      </c>
      <c r="AI208" s="32">
        <v>1.2279</v>
      </c>
      <c r="AJ208" s="32">
        <v>0.49309999999999998</v>
      </c>
      <c r="AK208" s="32">
        <v>0.97099999999999997</v>
      </c>
      <c r="AL208" s="32">
        <v>0.58289999999999997</v>
      </c>
      <c r="AM208" s="32">
        <v>0.93730000000000002</v>
      </c>
      <c r="AN208" s="32">
        <v>1.0741000000000001</v>
      </c>
      <c r="AO208" s="32">
        <v>0.92500000000000004</v>
      </c>
      <c r="AP208" s="32">
        <v>0.77159999999999995</v>
      </c>
      <c r="AQ208" s="32">
        <v>1.0544</v>
      </c>
      <c r="AR208" s="32">
        <v>0.98550000000000004</v>
      </c>
      <c r="AS208" s="32">
        <v>1.3501000000000001</v>
      </c>
      <c r="AT208" s="32">
        <v>1.8527</v>
      </c>
      <c r="AU208" s="32">
        <v>1.3323</v>
      </c>
      <c r="AV208" s="32">
        <v>1.0589999999999999</v>
      </c>
      <c r="AW208" s="32">
        <v>1.2301</v>
      </c>
      <c r="AX208" s="32">
        <v>0.62209999999999999</v>
      </c>
      <c r="AY208" s="32">
        <v>0.85270000000000001</v>
      </c>
      <c r="AZ208" s="32">
        <v>0.92230000000000001</v>
      </c>
      <c r="BA208" s="32">
        <v>0.40360000000000001</v>
      </c>
      <c r="BB208" s="32">
        <v>2.3609</v>
      </c>
      <c r="BC208" s="32">
        <v>1.4092</v>
      </c>
      <c r="BD208" s="32">
        <v>0.67130000000000001</v>
      </c>
      <c r="BE208" s="32">
        <v>0.96870000000000001</v>
      </c>
      <c r="BF208" s="32">
        <v>0.1173</v>
      </c>
      <c r="BG208" s="32">
        <v>0.31840000000000002</v>
      </c>
      <c r="BH208" s="32">
        <v>1.4285000000000001</v>
      </c>
      <c r="BI208" s="32">
        <v>1.0007999999999999</v>
      </c>
      <c r="BJ208" s="32">
        <v>2.2543000000000002</v>
      </c>
      <c r="BK208" s="32">
        <v>1.4059999999999999</v>
      </c>
      <c r="BL208" s="32"/>
      <c r="BM208" s="32"/>
      <c r="BN208" s="32"/>
      <c r="BO208" s="32"/>
      <c r="BP208" s="32"/>
      <c r="BQ208" s="32"/>
      <c r="BR208" s="32"/>
      <c r="BS208" s="32"/>
      <c r="BT208" s="32"/>
      <c r="BU208" s="32"/>
      <c r="BV208" s="32"/>
      <c r="BW208" s="32"/>
      <c r="BX208" s="32"/>
      <c r="BY208" s="32"/>
      <c r="BZ208" s="32"/>
      <c r="CA208" s="32"/>
      <c r="CB208" s="32"/>
      <c r="CC208" s="32"/>
      <c r="CD208" s="32"/>
      <c r="CE208" s="32"/>
      <c r="CF208" s="32"/>
    </row>
    <row r="209" spans="2:84">
      <c r="B209" s="28">
        <f t="shared" si="8"/>
        <v>293</v>
      </c>
      <c r="C209" s="34">
        <v>42387</v>
      </c>
      <c r="D209" s="32">
        <v>0.2326</v>
      </c>
      <c r="E209" s="32">
        <v>0.65769999999999995</v>
      </c>
      <c r="F209" s="32">
        <v>2.4016000000000002</v>
      </c>
      <c r="G209" s="32">
        <v>1.5837000000000001</v>
      </c>
      <c r="H209" s="32">
        <v>1.611</v>
      </c>
      <c r="I209" s="32">
        <v>0.73529999999999995</v>
      </c>
      <c r="J209" s="32">
        <v>0.39789999999999998</v>
      </c>
      <c r="K209" s="32">
        <v>0.746</v>
      </c>
      <c r="L209" s="32">
        <v>0.51139999999999997</v>
      </c>
      <c r="M209" s="32">
        <v>1.0832999999999999</v>
      </c>
      <c r="N209" s="32">
        <v>2.0527000000000002</v>
      </c>
      <c r="O209" s="32">
        <v>1.1375</v>
      </c>
      <c r="P209" s="32">
        <v>1.1375999999999999</v>
      </c>
      <c r="Q209" s="32">
        <v>1.3196000000000001</v>
      </c>
      <c r="R209" s="32">
        <v>1.3888</v>
      </c>
      <c r="S209" s="32">
        <v>0.61850000000000005</v>
      </c>
      <c r="T209" s="32">
        <v>0.15690000000000001</v>
      </c>
      <c r="U209" s="32">
        <v>0.5212</v>
      </c>
      <c r="V209" s="32">
        <v>1.6755</v>
      </c>
      <c r="W209" s="32">
        <v>1.0074000000000001</v>
      </c>
      <c r="X209" s="32">
        <v>0.51280000000000003</v>
      </c>
      <c r="Y209" s="32">
        <v>0.92420000000000002</v>
      </c>
      <c r="Z209" s="32">
        <v>0.47249999999999998</v>
      </c>
      <c r="AA209" s="32">
        <v>0.6905</v>
      </c>
      <c r="AB209" s="32">
        <v>1</v>
      </c>
      <c r="AC209" s="32">
        <v>1.0671999999999999</v>
      </c>
      <c r="AD209" s="32">
        <v>1.2349000000000001</v>
      </c>
      <c r="AE209" s="32">
        <v>1.22</v>
      </c>
      <c r="AF209" s="32">
        <v>0.88049999999999995</v>
      </c>
      <c r="AG209" s="32">
        <v>0.93969999999999998</v>
      </c>
      <c r="AH209" s="32">
        <v>1.978</v>
      </c>
      <c r="AI209" s="32">
        <v>1.2235</v>
      </c>
      <c r="AJ209" s="32">
        <v>0.32150000000000001</v>
      </c>
      <c r="AK209" s="32">
        <v>0.9627</v>
      </c>
      <c r="AL209" s="32">
        <v>0.44429999999999997</v>
      </c>
      <c r="AM209" s="32">
        <v>0.93189999999999995</v>
      </c>
      <c r="AN209" s="32">
        <v>1.1052</v>
      </c>
      <c r="AO209" s="32">
        <v>0.93089999999999995</v>
      </c>
      <c r="AP209" s="32">
        <v>0.74429999999999996</v>
      </c>
      <c r="AQ209" s="32">
        <v>1.0489999999999999</v>
      </c>
      <c r="AR209" s="32">
        <v>0.81930000000000003</v>
      </c>
      <c r="AS209" s="32">
        <v>1.3380000000000001</v>
      </c>
      <c r="AT209" s="32">
        <v>1.5705</v>
      </c>
      <c r="AU209" s="32">
        <v>1.3194999999999999</v>
      </c>
      <c r="AV209" s="32">
        <v>1.0581</v>
      </c>
      <c r="AW209" s="32">
        <v>1.2319</v>
      </c>
      <c r="AX209" s="32">
        <v>0.6482</v>
      </c>
      <c r="AY209" s="32">
        <v>0.85270000000000001</v>
      </c>
      <c r="AZ209" s="32">
        <v>1.0531999999999999</v>
      </c>
      <c r="BA209" s="32">
        <v>0.40789999999999998</v>
      </c>
      <c r="BB209" s="32">
        <v>2.3298999999999999</v>
      </c>
      <c r="BC209" s="32">
        <v>1.4073</v>
      </c>
      <c r="BD209" s="32">
        <v>0.65249999999999997</v>
      </c>
      <c r="BE209" s="32">
        <v>0.96719999999999995</v>
      </c>
      <c r="BF209" s="32">
        <v>0.12089999999999999</v>
      </c>
      <c r="BG209" s="32">
        <v>0.31869999999999998</v>
      </c>
      <c r="BH209" s="32">
        <v>1.2275</v>
      </c>
      <c r="BI209" s="32">
        <v>0.98850000000000005</v>
      </c>
      <c r="BJ209" s="32">
        <v>2.0792999999999999</v>
      </c>
      <c r="BK209" s="32">
        <v>1.3912</v>
      </c>
      <c r="BL209" s="32"/>
      <c r="BM209" s="32"/>
      <c r="BN209" s="32"/>
      <c r="BO209" s="32"/>
      <c r="BP209" s="32"/>
      <c r="BQ209" s="32"/>
      <c r="BR209" s="32"/>
      <c r="BS209" s="32"/>
      <c r="BT209" s="32"/>
      <c r="BU209" s="32"/>
      <c r="BV209" s="32"/>
      <c r="BW209" s="32"/>
      <c r="BX209" s="32"/>
      <c r="BY209" s="32"/>
      <c r="BZ209" s="32"/>
      <c r="CA209" s="32"/>
      <c r="CB209" s="32"/>
      <c r="CC209" s="32"/>
      <c r="CD209" s="32"/>
      <c r="CE209" s="32"/>
      <c r="CF209" s="32"/>
    </row>
    <row r="210" spans="2:84">
      <c r="B210" s="28">
        <f t="shared" si="8"/>
        <v>292</v>
      </c>
      <c r="C210" s="34">
        <v>42384</v>
      </c>
      <c r="D210" s="32">
        <v>0.67310000000000003</v>
      </c>
      <c r="E210" s="32">
        <v>0.6532</v>
      </c>
      <c r="F210" s="32">
        <v>1.7327999999999999</v>
      </c>
      <c r="G210" s="32">
        <v>1.5716000000000001</v>
      </c>
      <c r="H210" s="32">
        <v>1.5831999999999999</v>
      </c>
      <c r="I210" s="32">
        <v>0.71220000000000006</v>
      </c>
      <c r="J210" s="32">
        <v>0.5635</v>
      </c>
      <c r="K210" s="32">
        <v>0.75019999999999998</v>
      </c>
      <c r="L210" s="32">
        <v>0.3221</v>
      </c>
      <c r="M210" s="32">
        <v>1.0806</v>
      </c>
      <c r="N210" s="32">
        <v>1.6460999999999999</v>
      </c>
      <c r="O210" s="32">
        <v>1.1329</v>
      </c>
      <c r="P210" s="32">
        <v>0.90239999999999998</v>
      </c>
      <c r="Q210" s="32">
        <v>1.3219000000000001</v>
      </c>
      <c r="R210" s="32">
        <v>1.3089</v>
      </c>
      <c r="S210" s="32">
        <v>0.61639999999999995</v>
      </c>
      <c r="T210" s="32">
        <v>-3.7000000000000002E-3</v>
      </c>
      <c r="U210" s="32">
        <v>0.51700000000000002</v>
      </c>
      <c r="V210" s="32">
        <v>1.1747000000000001</v>
      </c>
      <c r="W210" s="32">
        <v>0.998</v>
      </c>
      <c r="X210" s="32">
        <v>1.0118</v>
      </c>
      <c r="Y210" s="32">
        <v>0.95540000000000003</v>
      </c>
      <c r="Z210" s="32">
        <v>0.89629999999999999</v>
      </c>
      <c r="AA210" s="32">
        <v>0.68889999999999996</v>
      </c>
      <c r="AB210" s="32">
        <v>1.2870999999999999</v>
      </c>
      <c r="AC210" s="32">
        <v>1.0772999999999999</v>
      </c>
      <c r="AD210" s="32">
        <v>1.0228999999999999</v>
      </c>
      <c r="AE210" s="32">
        <v>1.2141</v>
      </c>
      <c r="AF210" s="32">
        <v>0.82150000000000001</v>
      </c>
      <c r="AG210" s="32">
        <v>0.95120000000000005</v>
      </c>
      <c r="AH210" s="32">
        <v>2.1545000000000001</v>
      </c>
      <c r="AI210" s="32">
        <v>1.2252000000000001</v>
      </c>
      <c r="AJ210" s="32">
        <v>0.49619999999999997</v>
      </c>
      <c r="AK210" s="32">
        <v>0.96340000000000003</v>
      </c>
      <c r="AL210" s="32">
        <v>0.55830000000000002</v>
      </c>
      <c r="AM210" s="32">
        <v>0.93179999999999996</v>
      </c>
      <c r="AN210" s="32">
        <v>1.1436999999999999</v>
      </c>
      <c r="AO210" s="32">
        <v>0.9365</v>
      </c>
      <c r="AP210" s="32">
        <v>0.73960000000000004</v>
      </c>
      <c r="AQ210" s="32">
        <v>1.0489999999999999</v>
      </c>
      <c r="AR210" s="32">
        <v>0.73629999999999995</v>
      </c>
      <c r="AS210" s="32">
        <v>1.3295999999999999</v>
      </c>
      <c r="AT210" s="32">
        <v>1.6079000000000001</v>
      </c>
      <c r="AU210" s="32">
        <v>1.3218000000000001</v>
      </c>
      <c r="AV210" s="32">
        <v>1.2302999999999999</v>
      </c>
      <c r="AW210" s="32">
        <v>1.2302</v>
      </c>
      <c r="AX210" s="32">
        <v>0.78169999999999995</v>
      </c>
      <c r="AY210" s="32">
        <v>0.86099999999999999</v>
      </c>
      <c r="AZ210" s="32">
        <v>0.56210000000000004</v>
      </c>
      <c r="BA210" s="32">
        <v>0.376</v>
      </c>
      <c r="BB210" s="32">
        <v>1.9140999999999999</v>
      </c>
      <c r="BC210" s="32">
        <v>1.3805000000000001</v>
      </c>
      <c r="BD210" s="32">
        <v>0.82950000000000002</v>
      </c>
      <c r="BE210" s="32">
        <v>0.97109999999999996</v>
      </c>
      <c r="BF210" s="32">
        <v>0.18310000000000001</v>
      </c>
      <c r="BG210" s="32">
        <v>0.3175</v>
      </c>
      <c r="BH210" s="32">
        <v>1.0377000000000001</v>
      </c>
      <c r="BI210" s="32">
        <v>0.98319999999999996</v>
      </c>
      <c r="BJ210" s="32">
        <v>0.92500000000000004</v>
      </c>
      <c r="BK210" s="32">
        <v>1.3673</v>
      </c>
      <c r="BL210" s="32"/>
      <c r="BM210" s="32"/>
      <c r="BN210" s="32"/>
      <c r="BO210" s="32"/>
      <c r="BP210" s="32"/>
      <c r="BQ210" s="32"/>
      <c r="BR210" s="32"/>
      <c r="BS210" s="32"/>
      <c r="BT210" s="32"/>
      <c r="BU210" s="32"/>
      <c r="BV210" s="32"/>
      <c r="BW210" s="32"/>
      <c r="BX210" s="32"/>
      <c r="BY210" s="32"/>
      <c r="BZ210" s="32"/>
      <c r="CA210" s="32"/>
      <c r="CB210" s="32"/>
      <c r="CC210" s="32"/>
      <c r="CD210" s="32"/>
      <c r="CE210" s="32"/>
      <c r="CF210" s="32"/>
    </row>
    <row r="211" spans="2:84">
      <c r="B211" s="28">
        <f t="shared" si="8"/>
        <v>291</v>
      </c>
      <c r="C211" s="34">
        <v>42383</v>
      </c>
      <c r="D211" s="32">
        <v>0.73719999999999997</v>
      </c>
      <c r="E211" s="32">
        <v>0.65439999999999998</v>
      </c>
      <c r="F211" s="32">
        <v>1.7722</v>
      </c>
      <c r="G211" s="32">
        <v>1.5704</v>
      </c>
      <c r="H211" s="32">
        <v>1.9117999999999999</v>
      </c>
      <c r="I211" s="32">
        <v>0.71940000000000004</v>
      </c>
      <c r="J211" s="32">
        <v>0.6</v>
      </c>
      <c r="K211" s="32">
        <v>0.75129999999999997</v>
      </c>
      <c r="L211" s="32">
        <v>0.37909999999999999</v>
      </c>
      <c r="M211" s="32">
        <v>1.0844</v>
      </c>
      <c r="N211" s="32">
        <v>1.6052999999999999</v>
      </c>
      <c r="O211" s="32">
        <v>1.1339999999999999</v>
      </c>
      <c r="P211" s="32">
        <v>1.1576</v>
      </c>
      <c r="Q211" s="32">
        <v>1.3272999999999999</v>
      </c>
      <c r="R211" s="32">
        <v>1.2785</v>
      </c>
      <c r="S211" s="32">
        <v>0.61499999999999999</v>
      </c>
      <c r="T211" s="32">
        <v>1.2999999999999999E-3</v>
      </c>
      <c r="U211" s="32">
        <v>0.51719999999999999</v>
      </c>
      <c r="V211" s="32">
        <v>1.2430000000000001</v>
      </c>
      <c r="W211" s="32">
        <v>0.99609999999999999</v>
      </c>
      <c r="X211" s="32">
        <v>0.86650000000000005</v>
      </c>
      <c r="Y211" s="32">
        <v>0.95079999999999998</v>
      </c>
      <c r="Z211" s="32">
        <v>0.88290000000000002</v>
      </c>
      <c r="AA211" s="32">
        <v>0.68810000000000004</v>
      </c>
      <c r="AB211" s="32">
        <v>0.82530000000000003</v>
      </c>
      <c r="AC211" s="32">
        <v>1.0788</v>
      </c>
      <c r="AD211" s="32">
        <v>0.98699999999999999</v>
      </c>
      <c r="AE211" s="32">
        <v>1.2213000000000001</v>
      </c>
      <c r="AF211" s="32">
        <v>0.74980000000000002</v>
      </c>
      <c r="AG211" s="32">
        <v>0.95289999999999997</v>
      </c>
      <c r="AH211" s="32">
        <v>2.1198999999999999</v>
      </c>
      <c r="AI211" s="32">
        <v>1.2334000000000001</v>
      </c>
      <c r="AJ211" s="32">
        <v>0.50129999999999997</v>
      </c>
      <c r="AK211" s="32">
        <v>0.96450000000000002</v>
      </c>
      <c r="AL211" s="32">
        <v>0.5504</v>
      </c>
      <c r="AM211" s="32">
        <v>0.93440000000000001</v>
      </c>
      <c r="AN211" s="32">
        <v>1.1926000000000001</v>
      </c>
      <c r="AO211" s="32">
        <v>0.93889999999999996</v>
      </c>
      <c r="AP211" s="32">
        <v>0.77990000000000004</v>
      </c>
      <c r="AQ211" s="32">
        <v>1.0509999999999999</v>
      </c>
      <c r="AR211" s="32">
        <v>0.84630000000000005</v>
      </c>
      <c r="AS211" s="32">
        <v>1.3332999999999999</v>
      </c>
      <c r="AT211" s="32">
        <v>1.5208999999999999</v>
      </c>
      <c r="AU211" s="32">
        <v>1.3211999999999999</v>
      </c>
      <c r="AV211" s="32">
        <v>1.1214999999999999</v>
      </c>
      <c r="AW211" s="32">
        <v>1.2250000000000001</v>
      </c>
      <c r="AX211" s="32">
        <v>0.74299999999999999</v>
      </c>
      <c r="AY211" s="32">
        <v>0.86009999999999998</v>
      </c>
      <c r="AZ211" s="32">
        <v>0.40539999999999998</v>
      </c>
      <c r="BA211" s="32">
        <v>0.37630000000000002</v>
      </c>
      <c r="BB211" s="32">
        <v>1.9634</v>
      </c>
      <c r="BC211" s="32">
        <v>1.3794999999999999</v>
      </c>
      <c r="BD211" s="32">
        <v>0.81630000000000003</v>
      </c>
      <c r="BE211" s="32">
        <v>0.97289999999999999</v>
      </c>
      <c r="BF211" s="32">
        <v>0.2102</v>
      </c>
      <c r="BG211" s="32">
        <v>0.31890000000000002</v>
      </c>
      <c r="BH211" s="32">
        <v>1.0188999999999999</v>
      </c>
      <c r="BI211" s="32">
        <v>0.98270000000000002</v>
      </c>
      <c r="BJ211" s="32">
        <v>1.0849</v>
      </c>
      <c r="BK211" s="32">
        <v>1.3701000000000001</v>
      </c>
      <c r="BL211" s="32"/>
      <c r="BM211" s="32"/>
      <c r="BN211" s="32"/>
      <c r="BO211" s="32"/>
      <c r="BP211" s="32"/>
      <c r="BQ211" s="32"/>
      <c r="BR211" s="32"/>
      <c r="BS211" s="32"/>
      <c r="BT211" s="32"/>
      <c r="BU211" s="32"/>
      <c r="BV211" s="32"/>
      <c r="BW211" s="32"/>
      <c r="BX211" s="32"/>
      <c r="BY211" s="32"/>
      <c r="BZ211" s="32"/>
      <c r="CA211" s="32"/>
      <c r="CB211" s="32"/>
      <c r="CC211" s="32"/>
      <c r="CD211" s="32"/>
      <c r="CE211" s="32"/>
      <c r="CF211" s="32"/>
    </row>
    <row r="212" spans="2:84">
      <c r="B212" s="28">
        <f t="shared" si="8"/>
        <v>290</v>
      </c>
      <c r="C212" s="34">
        <v>42382</v>
      </c>
      <c r="D212" s="32">
        <v>0.50890000000000002</v>
      </c>
      <c r="E212" s="32">
        <v>0.63270000000000004</v>
      </c>
      <c r="F212" s="32">
        <v>1.5858000000000001</v>
      </c>
      <c r="G212" s="32">
        <v>1.5466</v>
      </c>
      <c r="H212" s="32">
        <v>1.8519000000000001</v>
      </c>
      <c r="I212" s="32">
        <v>0.70130000000000003</v>
      </c>
      <c r="J212" s="32">
        <v>0.58909999999999996</v>
      </c>
      <c r="K212" s="32">
        <v>0.754</v>
      </c>
      <c r="L212" s="32">
        <v>0.49880000000000002</v>
      </c>
      <c r="M212" s="32">
        <v>1.0949</v>
      </c>
      <c r="N212" s="32">
        <v>1.43</v>
      </c>
      <c r="O212" s="32">
        <v>1.1275999999999999</v>
      </c>
      <c r="P212" s="32">
        <v>1.1859</v>
      </c>
      <c r="Q212" s="32">
        <v>1.3240000000000001</v>
      </c>
      <c r="R212" s="32">
        <v>1.2811999999999999</v>
      </c>
      <c r="S212" s="32">
        <v>0.61080000000000001</v>
      </c>
      <c r="T212" s="32">
        <v>-1.43E-2</v>
      </c>
      <c r="U212" s="32">
        <v>0.51849999999999996</v>
      </c>
      <c r="V212" s="32">
        <v>1.1803999999999999</v>
      </c>
      <c r="W212" s="32">
        <v>0.98829999999999996</v>
      </c>
      <c r="X212" s="32">
        <v>0.7802</v>
      </c>
      <c r="Y212" s="32">
        <v>0.95820000000000005</v>
      </c>
      <c r="Z212" s="32">
        <v>0.96199999999999997</v>
      </c>
      <c r="AA212" s="32">
        <v>0.69420000000000004</v>
      </c>
      <c r="AB212" s="32">
        <v>0.86419999999999997</v>
      </c>
      <c r="AC212" s="32">
        <v>1.0746</v>
      </c>
      <c r="AD212" s="32">
        <v>0.82620000000000005</v>
      </c>
      <c r="AE212" s="32">
        <v>1.2132000000000001</v>
      </c>
      <c r="AF212" s="32">
        <v>0.65990000000000004</v>
      </c>
      <c r="AG212" s="32">
        <v>0.94130000000000003</v>
      </c>
      <c r="AH212" s="32">
        <v>1.9998</v>
      </c>
      <c r="AI212" s="32">
        <v>1.2071000000000001</v>
      </c>
      <c r="AJ212" s="32">
        <v>0.29780000000000001</v>
      </c>
      <c r="AK212" s="32">
        <v>0.94469999999999998</v>
      </c>
      <c r="AL212" s="32">
        <v>0.51970000000000005</v>
      </c>
      <c r="AM212" s="32">
        <v>0.9385</v>
      </c>
      <c r="AN212" s="32">
        <v>1.2650999999999999</v>
      </c>
      <c r="AO212" s="32">
        <v>0.94469999999999998</v>
      </c>
      <c r="AP212" s="32">
        <v>0.69910000000000005</v>
      </c>
      <c r="AQ212" s="32">
        <v>1.0383</v>
      </c>
      <c r="AR212" s="32">
        <v>0.83720000000000006</v>
      </c>
      <c r="AS212" s="32">
        <v>1.3156000000000001</v>
      </c>
      <c r="AT212" s="32">
        <v>1.7121</v>
      </c>
      <c r="AU212" s="32">
        <v>1.3326</v>
      </c>
      <c r="AV212" s="32">
        <v>1.0834999999999999</v>
      </c>
      <c r="AW212" s="32">
        <v>1.2262999999999999</v>
      </c>
      <c r="AX212" s="32">
        <v>0.77549999999999997</v>
      </c>
      <c r="AY212" s="32">
        <v>0.87239999999999995</v>
      </c>
      <c r="AZ212" s="32">
        <v>0.35659999999999997</v>
      </c>
      <c r="BA212" s="32">
        <v>0.37019999999999997</v>
      </c>
      <c r="BB212" s="32">
        <v>2.0535999999999999</v>
      </c>
      <c r="BC212" s="32">
        <v>1.3744000000000001</v>
      </c>
      <c r="BD212" s="32">
        <v>0.89229999999999998</v>
      </c>
      <c r="BE212" s="32">
        <v>0.97489999999999999</v>
      </c>
      <c r="BF212" s="32">
        <v>0.2283</v>
      </c>
      <c r="BG212" s="32">
        <v>0.32379999999999998</v>
      </c>
      <c r="BH212" s="32">
        <v>0.9204</v>
      </c>
      <c r="BI212" s="32">
        <v>0.97350000000000003</v>
      </c>
      <c r="BJ212" s="32">
        <v>1.2156</v>
      </c>
      <c r="BK212" s="32">
        <v>1.3763000000000001</v>
      </c>
      <c r="BL212" s="32"/>
      <c r="BM212" s="32"/>
      <c r="BN212" s="32"/>
      <c r="BO212" s="32"/>
      <c r="BP212" s="32"/>
      <c r="BQ212" s="32"/>
      <c r="BR212" s="32"/>
      <c r="BS212" s="32"/>
      <c r="BT212" s="32"/>
      <c r="BU212" s="32"/>
      <c r="BV212" s="32"/>
      <c r="BW212" s="32"/>
      <c r="BX212" s="32"/>
      <c r="BY212" s="32"/>
      <c r="BZ212" s="32"/>
      <c r="CA212" s="32"/>
      <c r="CB212" s="32"/>
      <c r="CC212" s="32"/>
      <c r="CD212" s="32"/>
      <c r="CE212" s="32"/>
      <c r="CF212" s="32"/>
    </row>
    <row r="213" spans="2:84">
      <c r="B213" s="28">
        <f t="shared" si="8"/>
        <v>289</v>
      </c>
      <c r="C213" s="34">
        <v>42381</v>
      </c>
      <c r="D213" s="32">
        <v>0.51070000000000004</v>
      </c>
      <c r="E213" s="32">
        <v>0.62819999999999998</v>
      </c>
      <c r="F213" s="32">
        <v>1.6217999999999999</v>
      </c>
      <c r="G213" s="32">
        <v>1.544</v>
      </c>
      <c r="H213" s="32">
        <v>1.8422000000000001</v>
      </c>
      <c r="I213" s="32">
        <v>0.69689999999999996</v>
      </c>
      <c r="J213" s="32">
        <v>0.67259999999999998</v>
      </c>
      <c r="K213" s="32">
        <v>0.76100000000000001</v>
      </c>
      <c r="L213" s="32">
        <v>0.67369999999999997</v>
      </c>
      <c r="M213" s="32">
        <v>1.1256999999999999</v>
      </c>
      <c r="N213" s="32">
        <v>1.3978999999999999</v>
      </c>
      <c r="O213" s="32">
        <v>1.1265000000000001</v>
      </c>
      <c r="P213" s="32">
        <v>1.2313000000000001</v>
      </c>
      <c r="Q213" s="32">
        <v>1.3210999999999999</v>
      </c>
      <c r="R213" s="32">
        <v>1.2952999999999999</v>
      </c>
      <c r="S213" s="32">
        <v>0.60829999999999995</v>
      </c>
      <c r="T213" s="32">
        <v>-4.6399999999999997E-2</v>
      </c>
      <c r="U213" s="32">
        <v>0.51790000000000003</v>
      </c>
      <c r="V213" s="32">
        <v>1.1525000000000001</v>
      </c>
      <c r="W213" s="32">
        <v>0.98560000000000003</v>
      </c>
      <c r="X213" s="32">
        <v>0.86229999999999996</v>
      </c>
      <c r="Y213" s="32">
        <v>0.9607</v>
      </c>
      <c r="Z213" s="32">
        <v>1.0038</v>
      </c>
      <c r="AA213" s="32">
        <v>0.69720000000000004</v>
      </c>
      <c r="AB213" s="32">
        <v>0.94979999999999998</v>
      </c>
      <c r="AC213" s="32">
        <v>1.0841000000000001</v>
      </c>
      <c r="AD213" s="32">
        <v>0.80700000000000005</v>
      </c>
      <c r="AE213" s="32">
        <v>1.2112000000000001</v>
      </c>
      <c r="AF213" s="32">
        <v>0.60289999999999999</v>
      </c>
      <c r="AG213" s="32">
        <v>0.93969999999999998</v>
      </c>
      <c r="AH213" s="32">
        <v>2.1545999999999998</v>
      </c>
      <c r="AI213" s="32">
        <v>1.2258</v>
      </c>
      <c r="AJ213" s="32">
        <v>0.33960000000000001</v>
      </c>
      <c r="AK213" s="32">
        <v>0.94740000000000002</v>
      </c>
      <c r="AL213" s="32">
        <v>0.55469999999999997</v>
      </c>
      <c r="AM213" s="32">
        <v>0.94010000000000005</v>
      </c>
      <c r="AN213" s="32">
        <v>1.2821</v>
      </c>
      <c r="AO213" s="32">
        <v>0.94520000000000004</v>
      </c>
      <c r="AP213" s="32">
        <v>0.7369</v>
      </c>
      <c r="AQ213" s="32">
        <v>1.042</v>
      </c>
      <c r="AR213" s="32">
        <v>0.86719999999999997</v>
      </c>
      <c r="AS213" s="32">
        <v>1.3173999999999999</v>
      </c>
      <c r="AT213" s="32">
        <v>1.4497</v>
      </c>
      <c r="AU213" s="32">
        <v>1.3173999999999999</v>
      </c>
      <c r="AV213" s="32">
        <v>1.1011</v>
      </c>
      <c r="AW213" s="32">
        <v>1.2271000000000001</v>
      </c>
      <c r="AX213" s="32">
        <v>0.80349999999999999</v>
      </c>
      <c r="AY213" s="32">
        <v>0.87250000000000005</v>
      </c>
      <c r="AZ213" s="32">
        <v>0.31430000000000002</v>
      </c>
      <c r="BA213" s="32">
        <v>0.36180000000000001</v>
      </c>
      <c r="BB213" s="32">
        <v>2.0823</v>
      </c>
      <c r="BC213" s="32">
        <v>1.3775999999999999</v>
      </c>
      <c r="BD213" s="32">
        <v>0.89380000000000004</v>
      </c>
      <c r="BE213" s="32">
        <v>0.97629999999999995</v>
      </c>
      <c r="BF213" s="32">
        <v>0.2651</v>
      </c>
      <c r="BG213" s="32">
        <v>0.3266</v>
      </c>
      <c r="BH213" s="32">
        <v>0.91020000000000001</v>
      </c>
      <c r="BI213" s="32">
        <v>0.96860000000000002</v>
      </c>
      <c r="BJ213" s="32">
        <v>1.1674</v>
      </c>
      <c r="BK213" s="32">
        <v>1.3711</v>
      </c>
      <c r="BL213" s="32"/>
      <c r="BM213" s="32"/>
      <c r="BN213" s="32"/>
      <c r="BO213" s="32"/>
      <c r="BP213" s="32"/>
      <c r="BQ213" s="32"/>
      <c r="BR213" s="32"/>
      <c r="BS213" s="32"/>
      <c r="BT213" s="32"/>
      <c r="BU213" s="32"/>
      <c r="BV213" s="32"/>
      <c r="BW213" s="32"/>
      <c r="BX213" s="32"/>
      <c r="BY213" s="32"/>
      <c r="BZ213" s="32"/>
      <c r="CA213" s="32"/>
      <c r="CB213" s="32"/>
      <c r="CC213" s="32"/>
      <c r="CD213" s="32"/>
      <c r="CE213" s="32"/>
      <c r="CF213" s="32"/>
    </row>
    <row r="214" spans="2:84">
      <c r="B214" s="28">
        <f t="shared" si="8"/>
        <v>288</v>
      </c>
      <c r="C214" s="34">
        <v>42380</v>
      </c>
      <c r="D214" s="32">
        <v>0.49159999999999998</v>
      </c>
      <c r="E214" s="32">
        <v>0.62319999999999998</v>
      </c>
      <c r="F214" s="32">
        <v>1.6097999999999999</v>
      </c>
      <c r="G214" s="32">
        <v>1.5401</v>
      </c>
      <c r="H214" s="32">
        <v>1.8298000000000001</v>
      </c>
      <c r="I214" s="32">
        <v>0.69510000000000005</v>
      </c>
      <c r="J214" s="32">
        <v>0.67</v>
      </c>
      <c r="K214" s="32">
        <v>0.76049999999999995</v>
      </c>
      <c r="L214" s="32">
        <v>0.67279999999999995</v>
      </c>
      <c r="M214" s="32">
        <v>1.1259999999999999</v>
      </c>
      <c r="N214" s="32">
        <v>1.3905000000000001</v>
      </c>
      <c r="O214" s="32">
        <v>1.1258999999999999</v>
      </c>
      <c r="P214" s="32">
        <v>1.2450000000000001</v>
      </c>
      <c r="Q214" s="32">
        <v>1.3261000000000001</v>
      </c>
      <c r="R214" s="32">
        <v>1.2959000000000001</v>
      </c>
      <c r="S214" s="32">
        <v>0.60770000000000002</v>
      </c>
      <c r="T214" s="32">
        <v>-4.5199999999999997E-2</v>
      </c>
      <c r="U214" s="32">
        <v>0.51849999999999996</v>
      </c>
      <c r="V214" s="32">
        <v>1.1476999999999999</v>
      </c>
      <c r="W214" s="32">
        <v>0.98419999999999996</v>
      </c>
      <c r="X214" s="32">
        <v>1.4226000000000001</v>
      </c>
      <c r="Y214" s="32">
        <v>1.0325</v>
      </c>
      <c r="Z214" s="32">
        <v>1.0024</v>
      </c>
      <c r="AA214" s="32">
        <v>0.69879999999999998</v>
      </c>
      <c r="AB214" s="32">
        <v>1.1183000000000001</v>
      </c>
      <c r="AC214" s="32">
        <v>1.1056999999999999</v>
      </c>
      <c r="AD214" s="32">
        <v>0.51819999999999999</v>
      </c>
      <c r="AE214" s="32">
        <v>1.1930000000000001</v>
      </c>
      <c r="AF214" s="32">
        <v>1.0694999999999999</v>
      </c>
      <c r="AG214" s="32">
        <v>0.99180000000000001</v>
      </c>
      <c r="AH214" s="32">
        <v>2.3955000000000002</v>
      </c>
      <c r="AI214" s="32">
        <v>1.2263999999999999</v>
      </c>
      <c r="AJ214" s="32">
        <v>0.3291</v>
      </c>
      <c r="AK214" s="32">
        <v>0.94540000000000002</v>
      </c>
      <c r="AL214" s="32">
        <v>0.54530000000000001</v>
      </c>
      <c r="AM214" s="32">
        <v>0.93769999999999998</v>
      </c>
      <c r="AN214" s="32">
        <v>1.2839</v>
      </c>
      <c r="AO214" s="32">
        <v>0.94550000000000001</v>
      </c>
      <c r="AP214" s="32">
        <v>0.73950000000000005</v>
      </c>
      <c r="AQ214" s="32">
        <v>1.0475000000000001</v>
      </c>
      <c r="AR214" s="32">
        <v>0.86799999999999999</v>
      </c>
      <c r="AS214" s="32">
        <v>1.3182</v>
      </c>
      <c r="AT214" s="32">
        <v>1.4321999999999999</v>
      </c>
      <c r="AU214" s="32">
        <v>1.3115000000000001</v>
      </c>
      <c r="AV214" s="32">
        <v>1.1017999999999999</v>
      </c>
      <c r="AW214" s="32">
        <v>1.2287999999999999</v>
      </c>
      <c r="AX214" s="32">
        <v>0.80179999999999996</v>
      </c>
      <c r="AY214" s="32">
        <v>0.87580000000000002</v>
      </c>
      <c r="AZ214" s="32">
        <v>0.14299999999999999</v>
      </c>
      <c r="BA214" s="32">
        <v>0.35410000000000003</v>
      </c>
      <c r="BB214" s="32">
        <v>2.0785</v>
      </c>
      <c r="BC214" s="32">
        <v>1.3778999999999999</v>
      </c>
      <c r="BD214" s="32">
        <v>0.89829999999999999</v>
      </c>
      <c r="BE214" s="32">
        <v>0.97819999999999996</v>
      </c>
      <c r="BF214" s="32">
        <v>0.26450000000000001</v>
      </c>
      <c r="BG214" s="32">
        <v>0.32379999999999998</v>
      </c>
      <c r="BH214" s="32">
        <v>0.90610000000000002</v>
      </c>
      <c r="BI214" s="32">
        <v>0.96940000000000004</v>
      </c>
      <c r="BJ214" s="32">
        <v>1.1707000000000001</v>
      </c>
      <c r="BK214" s="32">
        <v>1.3735999999999999</v>
      </c>
      <c r="BL214" s="32"/>
      <c r="BM214" s="32"/>
      <c r="BN214" s="32"/>
      <c r="BO214" s="32"/>
      <c r="BP214" s="32"/>
      <c r="BQ214" s="32"/>
      <c r="BR214" s="32"/>
      <c r="BS214" s="32"/>
      <c r="BT214" s="32"/>
      <c r="BU214" s="32"/>
      <c r="BV214" s="32"/>
      <c r="BW214" s="32"/>
      <c r="BX214" s="32"/>
      <c r="BY214" s="32"/>
      <c r="BZ214" s="32"/>
      <c r="CA214" s="32"/>
      <c r="CB214" s="32"/>
      <c r="CC214" s="32"/>
      <c r="CD214" s="32"/>
      <c r="CE214" s="32"/>
      <c r="CF214" s="32"/>
    </row>
    <row r="215" spans="2:84">
      <c r="B215" s="28">
        <f t="shared" si="8"/>
        <v>287</v>
      </c>
      <c r="C215" s="34">
        <v>42377</v>
      </c>
      <c r="D215" s="32">
        <v>0.58650000000000002</v>
      </c>
      <c r="E215" s="32">
        <v>0.60719999999999996</v>
      </c>
      <c r="F215" s="32">
        <v>1.7905</v>
      </c>
      <c r="G215" s="32">
        <v>1.5276000000000001</v>
      </c>
      <c r="H215" s="32">
        <v>2.1724999999999999</v>
      </c>
      <c r="I215" s="32">
        <v>0.69189999999999996</v>
      </c>
      <c r="J215" s="32">
        <v>0.86990000000000001</v>
      </c>
      <c r="K215" s="32">
        <v>0.76980000000000004</v>
      </c>
      <c r="L215" s="32">
        <v>0.21079999999999999</v>
      </c>
      <c r="M215" s="32">
        <v>1.1075999999999999</v>
      </c>
      <c r="N215" s="32">
        <v>1.4605999999999999</v>
      </c>
      <c r="O215" s="32">
        <v>1.121</v>
      </c>
      <c r="P215" s="32">
        <v>1.3107</v>
      </c>
      <c r="Q215" s="32">
        <v>1.3317000000000001</v>
      </c>
      <c r="R215" s="32">
        <v>1.0578000000000001</v>
      </c>
      <c r="S215" s="32">
        <v>0.59750000000000003</v>
      </c>
      <c r="T215" s="32">
        <v>-6.4100000000000004E-2</v>
      </c>
      <c r="U215" s="32">
        <v>0.51439999999999997</v>
      </c>
      <c r="V215" s="32">
        <v>1.1548</v>
      </c>
      <c r="W215" s="32">
        <v>0.97460000000000002</v>
      </c>
      <c r="X215" s="32">
        <v>1.4188000000000001</v>
      </c>
      <c r="Y215" s="32">
        <v>1.1028</v>
      </c>
      <c r="Z215" s="32">
        <v>1.2245999999999999</v>
      </c>
      <c r="AA215" s="32">
        <v>0.70640000000000003</v>
      </c>
      <c r="AB215" s="32">
        <v>1.3713</v>
      </c>
      <c r="AC215" s="32">
        <v>1.1178999999999999</v>
      </c>
      <c r="AD215" s="32">
        <v>0.61870000000000003</v>
      </c>
      <c r="AE215" s="32">
        <v>1.1991000000000001</v>
      </c>
      <c r="AF215" s="32">
        <v>0.81089999999999995</v>
      </c>
      <c r="AG215" s="32">
        <v>0.99019999999999997</v>
      </c>
      <c r="AH215" s="32">
        <v>1.7478</v>
      </c>
      <c r="AI215" s="32">
        <v>1.2038</v>
      </c>
      <c r="AJ215" s="32">
        <v>0.55559999999999998</v>
      </c>
      <c r="AK215" s="32">
        <v>0.93189999999999995</v>
      </c>
      <c r="AL215" s="32">
        <v>0.71660000000000001</v>
      </c>
      <c r="AM215" s="32">
        <v>0.92900000000000005</v>
      </c>
      <c r="AN215" s="32">
        <v>1.5677000000000001</v>
      </c>
      <c r="AO215" s="32">
        <v>0.9516</v>
      </c>
      <c r="AP215" s="32">
        <v>0.5353</v>
      </c>
      <c r="AQ215" s="32">
        <v>1.0236000000000001</v>
      </c>
      <c r="AR215" s="32">
        <v>1.4084000000000001</v>
      </c>
      <c r="AS215" s="32">
        <v>1.3388</v>
      </c>
      <c r="AT215" s="32">
        <v>1.4976</v>
      </c>
      <c r="AU215" s="32">
        <v>1.3231999999999999</v>
      </c>
      <c r="AV215" s="32">
        <v>1.1221000000000001</v>
      </c>
      <c r="AW215" s="32">
        <v>1.2350000000000001</v>
      </c>
      <c r="AX215" s="32">
        <v>0.73199999999999998</v>
      </c>
      <c r="AY215" s="32">
        <v>0.88090000000000002</v>
      </c>
      <c r="AZ215" s="32">
        <v>0.84419999999999995</v>
      </c>
      <c r="BA215" s="32">
        <v>0.41880000000000001</v>
      </c>
      <c r="BB215" s="32">
        <v>2.1777000000000002</v>
      </c>
      <c r="BC215" s="32">
        <v>1.37</v>
      </c>
      <c r="BD215" s="32">
        <v>0.68989999999999996</v>
      </c>
      <c r="BE215" s="32">
        <v>0.96750000000000003</v>
      </c>
      <c r="BF215" s="32">
        <v>0.34689999999999999</v>
      </c>
      <c r="BG215" s="32">
        <v>0.32340000000000002</v>
      </c>
      <c r="BH215" s="32">
        <v>0.75490000000000002</v>
      </c>
      <c r="BI215" s="32">
        <v>0.96009999999999995</v>
      </c>
      <c r="BJ215" s="32">
        <v>1.1588000000000001</v>
      </c>
      <c r="BK215" s="32">
        <v>1.3773</v>
      </c>
      <c r="BL215" s="32"/>
      <c r="BM215" s="32"/>
      <c r="BN215" s="32"/>
      <c r="BO215" s="32"/>
      <c r="BP215" s="32"/>
      <c r="BQ215" s="32"/>
      <c r="BR215" s="32"/>
      <c r="BS215" s="32"/>
      <c r="BT215" s="32"/>
      <c r="BU215" s="32"/>
      <c r="BV215" s="32"/>
      <c r="BW215" s="32"/>
      <c r="BX215" s="32"/>
      <c r="BY215" s="32"/>
      <c r="BZ215" s="32"/>
      <c r="CA215" s="32"/>
      <c r="CB215" s="32"/>
      <c r="CC215" s="32"/>
      <c r="CD215" s="32"/>
      <c r="CE215" s="32"/>
      <c r="CF215" s="32"/>
    </row>
    <row r="216" spans="2:84">
      <c r="B216" s="28">
        <f t="shared" si="8"/>
        <v>286</v>
      </c>
      <c r="C216" s="34">
        <v>42376</v>
      </c>
      <c r="D216" s="32">
        <v>0.70369999999999999</v>
      </c>
      <c r="E216" s="32">
        <v>0.59230000000000005</v>
      </c>
      <c r="F216" s="32">
        <v>1.7018</v>
      </c>
      <c r="G216" s="32">
        <v>1.5034000000000001</v>
      </c>
      <c r="H216" s="32">
        <v>1.9877</v>
      </c>
      <c r="I216" s="32">
        <v>0.67579999999999996</v>
      </c>
      <c r="J216" s="32">
        <v>0.97609999999999997</v>
      </c>
      <c r="K216" s="32">
        <v>0.78469999999999995</v>
      </c>
      <c r="L216" s="32">
        <v>-0.1835</v>
      </c>
      <c r="M216" s="32">
        <v>1.1031</v>
      </c>
      <c r="N216" s="32">
        <v>1.3309</v>
      </c>
      <c r="O216" s="32">
        <v>1.0952999999999999</v>
      </c>
      <c r="P216" s="32">
        <v>1.3722000000000001</v>
      </c>
      <c r="Q216" s="32">
        <v>1.3655999999999999</v>
      </c>
      <c r="R216" s="32">
        <v>1.1181000000000001</v>
      </c>
      <c r="S216" s="32">
        <v>0.59389999999999998</v>
      </c>
      <c r="T216" s="32">
        <v>-9.5100000000000004E-2</v>
      </c>
      <c r="U216" s="32">
        <v>0.5071</v>
      </c>
      <c r="V216" s="32">
        <v>1.0128999999999999</v>
      </c>
      <c r="W216" s="32">
        <v>0.95620000000000005</v>
      </c>
      <c r="X216" s="32">
        <v>1.1436999999999999</v>
      </c>
      <c r="Y216" s="32">
        <v>1.0571999999999999</v>
      </c>
      <c r="Z216" s="32">
        <v>1.3010999999999999</v>
      </c>
      <c r="AA216" s="32">
        <v>0.70230000000000004</v>
      </c>
      <c r="AB216" s="32">
        <v>1.2076</v>
      </c>
      <c r="AC216" s="32">
        <v>1.0958000000000001</v>
      </c>
      <c r="AD216" s="32">
        <v>0.33400000000000002</v>
      </c>
      <c r="AE216" s="32">
        <v>1.1707000000000001</v>
      </c>
      <c r="AF216" s="32">
        <v>0.41239999999999999</v>
      </c>
      <c r="AG216" s="32">
        <v>0.95379999999999998</v>
      </c>
      <c r="AH216" s="32">
        <v>1.6309</v>
      </c>
      <c r="AI216" s="32">
        <v>1.1698999999999999</v>
      </c>
      <c r="AJ216" s="32">
        <v>0.66169999999999995</v>
      </c>
      <c r="AK216" s="32">
        <v>0.94169999999999998</v>
      </c>
      <c r="AL216" s="32">
        <v>0.73170000000000002</v>
      </c>
      <c r="AM216" s="32">
        <v>0.92679999999999996</v>
      </c>
      <c r="AN216" s="32">
        <v>1.4789000000000001</v>
      </c>
      <c r="AO216" s="32">
        <v>0.94879999999999998</v>
      </c>
      <c r="AP216" s="32">
        <v>0.66369999999999996</v>
      </c>
      <c r="AQ216" s="32">
        <v>1.0263</v>
      </c>
      <c r="AR216" s="32">
        <v>1.1998</v>
      </c>
      <c r="AS216" s="32">
        <v>1.3204</v>
      </c>
      <c r="AT216" s="32">
        <v>1.4152</v>
      </c>
      <c r="AU216" s="32">
        <v>1.3343</v>
      </c>
      <c r="AV216" s="32">
        <v>1.0825</v>
      </c>
      <c r="AW216" s="32">
        <v>1.2403999999999999</v>
      </c>
      <c r="AX216" s="32">
        <v>0.74450000000000005</v>
      </c>
      <c r="AY216" s="32">
        <v>0.88480000000000003</v>
      </c>
      <c r="AZ216" s="32">
        <v>0.37309999999999999</v>
      </c>
      <c r="BA216" s="32">
        <v>0.37040000000000001</v>
      </c>
      <c r="BB216" s="32">
        <v>2.0320999999999998</v>
      </c>
      <c r="BC216" s="32">
        <v>1.3819999999999999</v>
      </c>
      <c r="BD216" s="32">
        <v>0.70840000000000003</v>
      </c>
      <c r="BE216" s="32">
        <v>0.97170000000000001</v>
      </c>
      <c r="BF216" s="32">
        <v>0.33529999999999999</v>
      </c>
      <c r="BG216" s="32">
        <v>0.31859999999999999</v>
      </c>
      <c r="BH216" s="32">
        <v>0.66320000000000001</v>
      </c>
      <c r="BI216" s="32">
        <v>0.95140000000000002</v>
      </c>
      <c r="BJ216" s="32">
        <v>1.2431000000000001</v>
      </c>
      <c r="BK216" s="32">
        <v>1.3695999999999999</v>
      </c>
      <c r="BL216" s="32"/>
      <c r="BM216" s="32"/>
      <c r="BN216" s="32"/>
      <c r="BO216" s="32"/>
      <c r="BP216" s="32"/>
      <c r="BQ216" s="32"/>
      <c r="BR216" s="32"/>
      <c r="BS216" s="32"/>
      <c r="BT216" s="32"/>
      <c r="BU216" s="32"/>
      <c r="BV216" s="32"/>
      <c r="BW216" s="32"/>
      <c r="BX216" s="32"/>
      <c r="BY216" s="32"/>
      <c r="BZ216" s="32"/>
      <c r="CA216" s="32"/>
      <c r="CB216" s="32"/>
      <c r="CC216" s="32"/>
      <c r="CD216" s="32"/>
      <c r="CE216" s="32"/>
      <c r="CF216" s="32"/>
    </row>
    <row r="217" spans="2:84">
      <c r="B217" s="28">
        <f t="shared" si="8"/>
        <v>285</v>
      </c>
      <c r="C217" s="34">
        <v>42375</v>
      </c>
      <c r="D217" s="32">
        <v>0.83050000000000002</v>
      </c>
      <c r="E217" s="32">
        <v>0.61470000000000002</v>
      </c>
      <c r="F217" s="32">
        <v>1.7233000000000001</v>
      </c>
      <c r="G217" s="32">
        <v>1.4963</v>
      </c>
      <c r="H217" s="32">
        <v>1.5351999999999999</v>
      </c>
      <c r="I217" s="32">
        <v>0.62939999999999996</v>
      </c>
      <c r="J217" s="32">
        <v>1.0128999999999999</v>
      </c>
      <c r="K217" s="32">
        <v>0.78659999999999997</v>
      </c>
      <c r="L217" s="32">
        <v>-0.1003</v>
      </c>
      <c r="M217" s="32">
        <v>1.1173999999999999</v>
      </c>
      <c r="N217" s="32">
        <v>1.5154000000000001</v>
      </c>
      <c r="O217" s="32">
        <v>1.0659000000000001</v>
      </c>
      <c r="P217" s="32">
        <v>1.4979</v>
      </c>
      <c r="Q217" s="32">
        <v>1.3864000000000001</v>
      </c>
      <c r="R217" s="32">
        <v>0.92259999999999998</v>
      </c>
      <c r="S217" s="32">
        <v>0.58040000000000003</v>
      </c>
      <c r="T217" s="32">
        <v>-0.23930000000000001</v>
      </c>
      <c r="U217" s="32">
        <v>0.50109999999999999</v>
      </c>
      <c r="V217" s="32">
        <v>0.71440000000000003</v>
      </c>
      <c r="W217" s="32">
        <v>0.92610000000000003</v>
      </c>
      <c r="X217" s="32">
        <v>0.6875</v>
      </c>
      <c r="Y217" s="32">
        <v>1.0302</v>
      </c>
      <c r="Z217" s="32">
        <v>1.2930999999999999</v>
      </c>
      <c r="AA217" s="32">
        <v>0.70220000000000005</v>
      </c>
      <c r="AB217" s="32">
        <v>1.2539</v>
      </c>
      <c r="AC217" s="32">
        <v>1.1052</v>
      </c>
      <c r="AD217" s="32">
        <v>0.72260000000000002</v>
      </c>
      <c r="AE217" s="32">
        <v>1.2181999999999999</v>
      </c>
      <c r="AF217" s="32">
        <v>0.47520000000000001</v>
      </c>
      <c r="AG217" s="32">
        <v>0.96240000000000003</v>
      </c>
      <c r="AH217" s="32">
        <v>0.88590000000000002</v>
      </c>
      <c r="AI217" s="32">
        <v>1.1175999999999999</v>
      </c>
      <c r="AJ217" s="32">
        <v>0.16059999999999999</v>
      </c>
      <c r="AK217" s="32">
        <v>0.91620000000000001</v>
      </c>
      <c r="AL217" s="32">
        <v>0.92020000000000002</v>
      </c>
      <c r="AM217" s="32">
        <v>0.94330000000000003</v>
      </c>
      <c r="AN217" s="32">
        <v>1.4713000000000001</v>
      </c>
      <c r="AO217" s="32">
        <v>0.9466</v>
      </c>
      <c r="AP217" s="32">
        <v>0.49980000000000002</v>
      </c>
      <c r="AQ217" s="32">
        <v>1.0301</v>
      </c>
      <c r="AR217" s="32">
        <v>1.2216</v>
      </c>
      <c r="AS217" s="32">
        <v>1.34</v>
      </c>
      <c r="AT217" s="32">
        <v>1.0001</v>
      </c>
      <c r="AU217" s="32">
        <v>1.2825</v>
      </c>
      <c r="AV217" s="32">
        <v>1.1426000000000001</v>
      </c>
      <c r="AW217" s="32">
        <v>1.2416</v>
      </c>
      <c r="AX217" s="32">
        <v>1.0331999999999999</v>
      </c>
      <c r="AY217" s="32">
        <v>0.90400000000000003</v>
      </c>
      <c r="AZ217" s="32">
        <v>0.43149999999999999</v>
      </c>
      <c r="BA217" s="32">
        <v>0.37990000000000002</v>
      </c>
      <c r="BB217" s="32">
        <v>1.9654</v>
      </c>
      <c r="BC217" s="32">
        <v>1.3668</v>
      </c>
      <c r="BD217" s="32">
        <v>0.75190000000000001</v>
      </c>
      <c r="BE217" s="32">
        <v>0.97740000000000005</v>
      </c>
      <c r="BF217" s="32">
        <v>0.2492</v>
      </c>
      <c r="BG217" s="32">
        <v>0.31230000000000002</v>
      </c>
      <c r="BH217" s="32">
        <v>0.4163</v>
      </c>
      <c r="BI217" s="32">
        <v>0.93720000000000003</v>
      </c>
      <c r="BJ217" s="32">
        <v>1.1007</v>
      </c>
      <c r="BK217" s="32">
        <v>1.3687</v>
      </c>
      <c r="BL217" s="32"/>
      <c r="BM217" s="32"/>
      <c r="BN217" s="32"/>
      <c r="BO217" s="32"/>
      <c r="BP217" s="32"/>
      <c r="BQ217" s="32"/>
      <c r="BR217" s="32"/>
      <c r="BS217" s="32"/>
      <c r="BT217" s="32"/>
      <c r="BU217" s="32"/>
      <c r="BV217" s="32"/>
      <c r="BW217" s="32"/>
      <c r="BX217" s="32"/>
      <c r="BY217" s="32"/>
      <c r="BZ217" s="32"/>
      <c r="CA217" s="32"/>
      <c r="CB217" s="32"/>
      <c r="CC217" s="32"/>
      <c r="CD217" s="32"/>
      <c r="CE217" s="32"/>
      <c r="CF217" s="32"/>
    </row>
    <row r="218" spans="2:84">
      <c r="B218" s="28">
        <f t="shared" si="8"/>
        <v>284</v>
      </c>
      <c r="C218" s="34">
        <v>42374</v>
      </c>
      <c r="D218" s="32">
        <v>0.43969999999999998</v>
      </c>
      <c r="E218" s="32">
        <v>0.58520000000000005</v>
      </c>
      <c r="F218" s="32">
        <v>1.7096</v>
      </c>
      <c r="G218" s="32">
        <v>1.4837</v>
      </c>
      <c r="H218" s="32">
        <v>1.8071999999999999</v>
      </c>
      <c r="I218" s="32">
        <v>0.66820000000000002</v>
      </c>
      <c r="J218" s="32">
        <v>1.0983000000000001</v>
      </c>
      <c r="K218" s="32">
        <v>0.79310000000000003</v>
      </c>
      <c r="L218" s="32">
        <v>-0.31180000000000002</v>
      </c>
      <c r="M218" s="32">
        <v>1.0987</v>
      </c>
      <c r="N218" s="32">
        <v>1.2722</v>
      </c>
      <c r="O218" s="32">
        <v>1.0387999999999999</v>
      </c>
      <c r="P218" s="32">
        <v>1.4903</v>
      </c>
      <c r="Q218" s="32">
        <v>1.3599000000000001</v>
      </c>
      <c r="R218" s="32">
        <v>0.90580000000000005</v>
      </c>
      <c r="S218" s="32">
        <v>0.57110000000000005</v>
      </c>
      <c r="T218" s="32">
        <v>-0.26729999999999998</v>
      </c>
      <c r="U218" s="32">
        <v>0.48980000000000001</v>
      </c>
      <c r="V218" s="32">
        <v>0.67749999999999999</v>
      </c>
      <c r="W218" s="32">
        <v>0.91159999999999997</v>
      </c>
      <c r="X218" s="32">
        <v>0.71330000000000005</v>
      </c>
      <c r="Y218" s="32">
        <v>0.99760000000000004</v>
      </c>
      <c r="Z218" s="32">
        <v>1.3385</v>
      </c>
      <c r="AA218" s="32">
        <v>0.6895</v>
      </c>
      <c r="AB218" s="32">
        <v>1.1989000000000001</v>
      </c>
      <c r="AC218" s="32">
        <v>1.0579000000000001</v>
      </c>
      <c r="AD218" s="32">
        <v>0.63519999999999999</v>
      </c>
      <c r="AE218" s="32">
        <v>1.2047000000000001</v>
      </c>
      <c r="AF218" s="32">
        <v>0.37969999999999998</v>
      </c>
      <c r="AG218" s="32">
        <v>0.95020000000000004</v>
      </c>
      <c r="AH218" s="32">
        <v>0.83750000000000002</v>
      </c>
      <c r="AI218" s="32">
        <v>1.1111</v>
      </c>
      <c r="AJ218" s="32">
        <v>0.2273</v>
      </c>
      <c r="AK218" s="32">
        <v>0.93359999999999999</v>
      </c>
      <c r="AL218" s="32">
        <v>0.97250000000000003</v>
      </c>
      <c r="AM218" s="32">
        <v>0.93610000000000004</v>
      </c>
      <c r="AN218" s="32">
        <v>1.4926999999999999</v>
      </c>
      <c r="AO218" s="32">
        <v>0.94599999999999995</v>
      </c>
      <c r="AP218" s="32">
        <v>0.71779999999999999</v>
      </c>
      <c r="AQ218" s="32">
        <v>1.0555000000000001</v>
      </c>
      <c r="AR218" s="32">
        <v>1.0967</v>
      </c>
      <c r="AS218" s="32">
        <v>1.321</v>
      </c>
      <c r="AT218" s="32">
        <v>0.85240000000000005</v>
      </c>
      <c r="AU218" s="32">
        <v>1.2624</v>
      </c>
      <c r="AV218" s="32">
        <v>1.1117999999999999</v>
      </c>
      <c r="AW218" s="32">
        <v>1.2523</v>
      </c>
      <c r="AX218" s="32">
        <v>1.1148</v>
      </c>
      <c r="AY218" s="32">
        <v>0.90010000000000001</v>
      </c>
      <c r="AZ218" s="32">
        <v>0.44369999999999998</v>
      </c>
      <c r="BA218" s="32">
        <v>0.38229999999999997</v>
      </c>
      <c r="BB218" s="32">
        <v>1.9698</v>
      </c>
      <c r="BC218" s="32">
        <v>1.3536999999999999</v>
      </c>
      <c r="BD218" s="32">
        <v>0.78559999999999997</v>
      </c>
      <c r="BE218" s="32">
        <v>0.98819999999999997</v>
      </c>
      <c r="BF218" s="32">
        <v>0.3009</v>
      </c>
      <c r="BG218" s="32">
        <v>0.31230000000000002</v>
      </c>
      <c r="BH218" s="32">
        <v>0.36880000000000002</v>
      </c>
      <c r="BI218" s="32">
        <v>0.92430000000000001</v>
      </c>
      <c r="BJ218" s="32">
        <v>1.0624</v>
      </c>
      <c r="BK218" s="32">
        <v>1.3617999999999999</v>
      </c>
      <c r="BL218" s="32"/>
      <c r="BM218" s="32"/>
      <c r="BN218" s="32"/>
      <c r="BO218" s="32"/>
      <c r="BP218" s="32"/>
      <c r="BQ218" s="32"/>
      <c r="BR218" s="32"/>
      <c r="BS218" s="32"/>
      <c r="BT218" s="32"/>
      <c r="BU218" s="32"/>
      <c r="BV218" s="32"/>
      <c r="BW218" s="32"/>
      <c r="BX218" s="32"/>
      <c r="BY218" s="32"/>
      <c r="BZ218" s="32"/>
      <c r="CA218" s="32"/>
      <c r="CB218" s="32"/>
      <c r="CC218" s="32"/>
      <c r="CD218" s="32"/>
      <c r="CE218" s="32"/>
      <c r="CF218" s="32"/>
    </row>
    <row r="219" spans="2:84">
      <c r="B219" s="28">
        <f t="shared" si="8"/>
        <v>283</v>
      </c>
      <c r="C219" s="34">
        <v>42373</v>
      </c>
      <c r="D219" s="32">
        <v>0.41520000000000001</v>
      </c>
      <c r="E219" s="32">
        <v>0.58440000000000003</v>
      </c>
      <c r="F219" s="32">
        <v>1.6983999999999999</v>
      </c>
      <c r="G219" s="32">
        <v>1.4795</v>
      </c>
      <c r="H219" s="32">
        <v>1.8657999999999999</v>
      </c>
      <c r="I219" s="32">
        <v>0.67459999999999998</v>
      </c>
      <c r="J219" s="32">
        <v>1.1287</v>
      </c>
      <c r="K219" s="32">
        <v>0.79620000000000002</v>
      </c>
      <c r="L219" s="32">
        <v>-0.30630000000000002</v>
      </c>
      <c r="M219" s="32">
        <v>1.1004</v>
      </c>
      <c r="N219" s="32">
        <v>1.2848999999999999</v>
      </c>
      <c r="O219" s="32">
        <v>1.0378000000000001</v>
      </c>
      <c r="P219" s="32">
        <v>1.4494</v>
      </c>
      <c r="Q219" s="32">
        <v>1.3473999999999999</v>
      </c>
      <c r="R219" s="32">
        <v>0.89129999999999998</v>
      </c>
      <c r="S219" s="32">
        <v>0.56969999999999998</v>
      </c>
      <c r="T219" s="32">
        <v>-0.30009999999999998</v>
      </c>
      <c r="U219" s="32">
        <v>0.48599999999999999</v>
      </c>
      <c r="V219" s="32">
        <v>0.68589999999999995</v>
      </c>
      <c r="W219" s="32">
        <v>0.91239999999999999</v>
      </c>
      <c r="X219" s="32">
        <v>0.70389999999999997</v>
      </c>
      <c r="Y219" s="32">
        <v>0.99519999999999997</v>
      </c>
      <c r="Z219" s="32">
        <v>1.3521000000000001</v>
      </c>
      <c r="AA219" s="32">
        <v>0.69069999999999998</v>
      </c>
      <c r="AB219" s="32">
        <v>1.1939</v>
      </c>
      <c r="AC219" s="32">
        <v>1.0557000000000001</v>
      </c>
      <c r="AD219" s="32">
        <v>0.62729999999999997</v>
      </c>
      <c r="AE219" s="32">
        <v>1.2028000000000001</v>
      </c>
      <c r="AF219" s="32">
        <v>0.3755</v>
      </c>
      <c r="AG219" s="32">
        <v>0.95109999999999995</v>
      </c>
      <c r="AH219" s="32">
        <v>0.82779999999999998</v>
      </c>
      <c r="AI219" s="32">
        <v>1.1085</v>
      </c>
      <c r="AJ219" s="32">
        <v>0.20780000000000001</v>
      </c>
      <c r="AK219" s="32">
        <v>0.93149999999999999</v>
      </c>
      <c r="AL219" s="32">
        <v>0.9476</v>
      </c>
      <c r="AM219" s="32">
        <v>0.92430000000000001</v>
      </c>
      <c r="AN219" s="32">
        <v>1.5019</v>
      </c>
      <c r="AO219" s="32">
        <v>0.94679999999999997</v>
      </c>
      <c r="AP219" s="32">
        <v>0.74529999999999996</v>
      </c>
      <c r="AQ219" s="32">
        <v>1.0592999999999999</v>
      </c>
      <c r="AR219" s="32">
        <v>1.0931999999999999</v>
      </c>
      <c r="AS219" s="32">
        <v>1.3198000000000001</v>
      </c>
      <c r="AT219" s="32">
        <v>0.82620000000000005</v>
      </c>
      <c r="AU219" s="32">
        <v>1.2565999999999999</v>
      </c>
      <c r="AV219" s="32">
        <v>1.1012999999999999</v>
      </c>
      <c r="AW219" s="32">
        <v>1.2522</v>
      </c>
      <c r="AX219" s="32">
        <v>1.119</v>
      </c>
      <c r="AY219" s="32">
        <v>0.90090000000000003</v>
      </c>
      <c r="AZ219" s="32">
        <v>0.44409999999999999</v>
      </c>
      <c r="BA219" s="32">
        <v>0.38269999999999998</v>
      </c>
      <c r="BB219" s="32">
        <v>1.9804999999999999</v>
      </c>
      <c r="BC219" s="32">
        <v>1.3527</v>
      </c>
      <c r="BD219" s="32">
        <v>0.79600000000000004</v>
      </c>
      <c r="BE219" s="32">
        <v>0.98980000000000001</v>
      </c>
      <c r="BF219" s="32">
        <v>0.30120000000000002</v>
      </c>
      <c r="BG219" s="32">
        <v>0.31140000000000001</v>
      </c>
      <c r="BH219" s="32">
        <v>0.38550000000000001</v>
      </c>
      <c r="BI219" s="32">
        <v>0.9254</v>
      </c>
      <c r="BJ219" s="32">
        <v>1.0467</v>
      </c>
      <c r="BK219" s="32">
        <v>1.3545</v>
      </c>
      <c r="BL219" s="32"/>
      <c r="BM219" s="32"/>
      <c r="BN219" s="32"/>
      <c r="BO219" s="32"/>
      <c r="BP219" s="32"/>
      <c r="BQ219" s="32"/>
      <c r="BR219" s="32"/>
      <c r="BS219" s="32"/>
      <c r="BT219" s="32"/>
      <c r="BU219" s="32"/>
      <c r="BV219" s="32"/>
      <c r="BW219" s="32"/>
      <c r="BX219" s="32"/>
      <c r="BY219" s="32"/>
      <c r="BZ219" s="32"/>
      <c r="CA219" s="32"/>
      <c r="CB219" s="32"/>
      <c r="CC219" s="32"/>
      <c r="CD219" s="32"/>
      <c r="CE219" s="32"/>
      <c r="CF219" s="32"/>
    </row>
    <row r="220" spans="2:84">
      <c r="B220" s="28">
        <f t="shared" si="8"/>
        <v>282</v>
      </c>
      <c r="C220" s="34">
        <v>42369</v>
      </c>
      <c r="D220" s="32">
        <v>1.9067000000000001</v>
      </c>
      <c r="E220" s="32">
        <v>0.70720000000000005</v>
      </c>
      <c r="F220" s="32">
        <v>1.7270000000000001</v>
      </c>
      <c r="G220" s="32">
        <v>1.4864999999999999</v>
      </c>
      <c r="H220" s="32">
        <v>2.2281</v>
      </c>
      <c r="I220" s="32">
        <v>0.69030000000000002</v>
      </c>
      <c r="J220" s="32">
        <v>1.0790999999999999</v>
      </c>
      <c r="K220" s="32">
        <v>0.78759999999999997</v>
      </c>
      <c r="L220" s="32">
        <v>-0.93899999999999995</v>
      </c>
      <c r="M220" s="32">
        <v>1.1069</v>
      </c>
      <c r="N220" s="32">
        <v>1.8070999999999999</v>
      </c>
      <c r="O220" s="32">
        <v>1.0417000000000001</v>
      </c>
      <c r="P220" s="32">
        <v>1.3835</v>
      </c>
      <c r="Q220" s="32">
        <v>1.3576999999999999</v>
      </c>
      <c r="R220" s="32">
        <v>0.50260000000000005</v>
      </c>
      <c r="S220" s="32">
        <v>0.54190000000000005</v>
      </c>
      <c r="T220" s="32">
        <v>-2.3199999999999998E-2</v>
      </c>
      <c r="U220" s="32">
        <v>0.52190000000000003</v>
      </c>
      <c r="V220" s="32">
        <v>1.0335000000000001</v>
      </c>
      <c r="W220" s="32">
        <v>0.9274</v>
      </c>
      <c r="X220" s="32">
        <v>0.30020000000000002</v>
      </c>
      <c r="Y220" s="32">
        <v>0.97050000000000003</v>
      </c>
      <c r="Z220" s="32">
        <v>1.7585999999999999</v>
      </c>
      <c r="AA220" s="32">
        <v>0.69640000000000002</v>
      </c>
      <c r="AB220" s="32">
        <v>0.90959999999999996</v>
      </c>
      <c r="AC220" s="32">
        <v>1.0348999999999999</v>
      </c>
      <c r="AD220" s="32">
        <v>0.75309999999999999</v>
      </c>
      <c r="AE220" s="32">
        <v>1.2269000000000001</v>
      </c>
      <c r="AF220" s="32">
        <v>0.40689999999999998</v>
      </c>
      <c r="AG220" s="32">
        <v>0.94599999999999995</v>
      </c>
      <c r="AH220" s="32">
        <v>0.5383</v>
      </c>
      <c r="AI220" s="32">
        <v>1.101</v>
      </c>
      <c r="AJ220" s="32">
        <v>1.4242999999999999</v>
      </c>
      <c r="AK220" s="32">
        <v>1.0079</v>
      </c>
      <c r="AL220" s="32">
        <v>1.0646</v>
      </c>
      <c r="AM220" s="32">
        <v>0.93410000000000004</v>
      </c>
      <c r="AN220" s="32">
        <v>1.3543000000000001</v>
      </c>
      <c r="AO220" s="32">
        <v>0.92610000000000003</v>
      </c>
      <c r="AP220" s="32">
        <v>0.80579999999999996</v>
      </c>
      <c r="AQ220" s="32">
        <v>1.0785</v>
      </c>
      <c r="AR220" s="32">
        <v>1.4877</v>
      </c>
      <c r="AS220" s="32">
        <v>1.3420000000000001</v>
      </c>
      <c r="AT220" s="32">
        <v>1.1658999999999999</v>
      </c>
      <c r="AU220" s="32">
        <v>1.278</v>
      </c>
      <c r="AV220" s="32">
        <v>1.2403</v>
      </c>
      <c r="AW220" s="32">
        <v>1.2613000000000001</v>
      </c>
      <c r="AX220" s="32">
        <v>1.0436000000000001</v>
      </c>
      <c r="AY220" s="32">
        <v>0.88739999999999997</v>
      </c>
      <c r="AZ220" s="32">
        <v>0.66659999999999997</v>
      </c>
      <c r="BA220" s="32">
        <v>0.37509999999999999</v>
      </c>
      <c r="BB220" s="32">
        <v>2.0503999999999998</v>
      </c>
      <c r="BC220" s="32">
        <v>1.3511</v>
      </c>
      <c r="BD220" s="32">
        <v>0.92879999999999996</v>
      </c>
      <c r="BE220" s="32">
        <v>0.99390000000000001</v>
      </c>
      <c r="BF220" s="32">
        <v>0.43909999999999999</v>
      </c>
      <c r="BG220" s="32">
        <v>0.3231</v>
      </c>
      <c r="BH220" s="32">
        <v>0.25040000000000001</v>
      </c>
      <c r="BI220" s="32">
        <v>0.93940000000000001</v>
      </c>
      <c r="BJ220" s="32">
        <v>0.74829999999999997</v>
      </c>
      <c r="BK220" s="32">
        <v>1.3569</v>
      </c>
      <c r="BL220" s="32"/>
      <c r="BM220" s="32"/>
      <c r="BN220" s="32"/>
      <c r="BO220" s="32"/>
      <c r="BP220" s="32"/>
      <c r="BQ220" s="32"/>
      <c r="BR220" s="32"/>
      <c r="BS220" s="32"/>
      <c r="BT220" s="32"/>
      <c r="BU220" s="32"/>
      <c r="BV220" s="32"/>
      <c r="BW220" s="32"/>
      <c r="BX220" s="32"/>
      <c r="BY220" s="32"/>
      <c r="BZ220" s="32"/>
      <c r="CA220" s="32"/>
      <c r="CB220" s="32"/>
      <c r="CC220" s="32"/>
      <c r="CD220" s="32"/>
      <c r="CE220" s="32"/>
      <c r="CF220" s="32"/>
    </row>
    <row r="221" spans="2:84">
      <c r="B221" s="28">
        <f t="shared" si="8"/>
        <v>281</v>
      </c>
      <c r="C221" s="34">
        <v>42368</v>
      </c>
      <c r="D221" s="32">
        <v>1.6371</v>
      </c>
      <c r="E221" s="32">
        <v>0.6835</v>
      </c>
      <c r="F221" s="32">
        <v>1.7849999999999999</v>
      </c>
      <c r="G221" s="32">
        <v>1.4903</v>
      </c>
      <c r="H221" s="32">
        <v>2.2231999999999998</v>
      </c>
      <c r="I221" s="32">
        <v>0.68730000000000002</v>
      </c>
      <c r="J221" s="32">
        <v>1.1242000000000001</v>
      </c>
      <c r="K221" s="32">
        <v>0.79200000000000004</v>
      </c>
      <c r="L221" s="32">
        <v>-0.84450000000000003</v>
      </c>
      <c r="M221" s="32">
        <v>1.1149</v>
      </c>
      <c r="N221" s="32">
        <v>1.9071</v>
      </c>
      <c r="O221" s="32">
        <v>1.0448</v>
      </c>
      <c r="P221" s="32">
        <v>1.4346000000000001</v>
      </c>
      <c r="Q221" s="32">
        <v>1.3573</v>
      </c>
      <c r="R221" s="32">
        <v>0.54800000000000004</v>
      </c>
      <c r="S221" s="32">
        <v>0.54749999999999999</v>
      </c>
      <c r="T221" s="32">
        <v>-1.8599999999999998E-2</v>
      </c>
      <c r="U221" s="32">
        <v>0.52170000000000005</v>
      </c>
      <c r="V221" s="32">
        <v>1.0544</v>
      </c>
      <c r="W221" s="32">
        <v>0.92810000000000004</v>
      </c>
      <c r="X221" s="32">
        <v>0.30409999999999998</v>
      </c>
      <c r="Y221" s="32">
        <v>0.96750000000000003</v>
      </c>
      <c r="Z221" s="32">
        <v>1.7615000000000001</v>
      </c>
      <c r="AA221" s="32">
        <v>0.69369999999999998</v>
      </c>
      <c r="AB221" s="32">
        <v>0.90010000000000001</v>
      </c>
      <c r="AC221" s="32">
        <v>1.0355000000000001</v>
      </c>
      <c r="AD221" s="32">
        <v>0.7077</v>
      </c>
      <c r="AE221" s="32">
        <v>1.2201</v>
      </c>
      <c r="AF221" s="32">
        <v>0.40139999999999998</v>
      </c>
      <c r="AG221" s="32">
        <v>0.94299999999999995</v>
      </c>
      <c r="AH221" s="32">
        <v>0.53810000000000002</v>
      </c>
      <c r="AI221" s="32">
        <v>1.1007</v>
      </c>
      <c r="AJ221" s="32">
        <v>1.3507</v>
      </c>
      <c r="AK221" s="32">
        <v>1.0027999999999999</v>
      </c>
      <c r="AL221" s="32">
        <v>1.0499000000000001</v>
      </c>
      <c r="AM221" s="32">
        <v>0.93259999999999998</v>
      </c>
      <c r="AN221" s="32">
        <v>1.3789</v>
      </c>
      <c r="AO221" s="32">
        <v>0.92649999999999999</v>
      </c>
      <c r="AP221" s="32">
        <v>0.749</v>
      </c>
      <c r="AQ221" s="32">
        <v>1.0744</v>
      </c>
      <c r="AR221" s="32">
        <v>1.5663</v>
      </c>
      <c r="AS221" s="32">
        <v>1.3479000000000001</v>
      </c>
      <c r="AT221" s="32">
        <v>1.2002999999999999</v>
      </c>
      <c r="AU221" s="32">
        <v>1.2811999999999999</v>
      </c>
      <c r="AV221" s="32">
        <v>1.2685</v>
      </c>
      <c r="AW221" s="32">
        <v>1.2633000000000001</v>
      </c>
      <c r="AX221" s="32">
        <v>1.0609999999999999</v>
      </c>
      <c r="AY221" s="32">
        <v>0.88939999999999997</v>
      </c>
      <c r="AZ221" s="32">
        <v>0.68079999999999996</v>
      </c>
      <c r="BA221" s="32">
        <v>0.3765</v>
      </c>
      <c r="BB221" s="32">
        <v>2.0055000000000001</v>
      </c>
      <c r="BC221" s="32">
        <v>1.3489</v>
      </c>
      <c r="BD221" s="32">
        <v>0.95550000000000002</v>
      </c>
      <c r="BE221" s="32">
        <v>0.99590000000000001</v>
      </c>
      <c r="BF221" s="32">
        <v>0.44359999999999999</v>
      </c>
      <c r="BG221" s="32">
        <v>0.32300000000000001</v>
      </c>
      <c r="BH221" s="32">
        <v>0.25280000000000002</v>
      </c>
      <c r="BI221" s="32">
        <v>0.94010000000000005</v>
      </c>
      <c r="BJ221" s="32">
        <v>0.80459999999999998</v>
      </c>
      <c r="BK221" s="32">
        <v>1.3619000000000001</v>
      </c>
      <c r="BL221" s="32"/>
      <c r="BM221" s="32"/>
      <c r="BN221" s="32"/>
      <c r="BO221" s="32"/>
      <c r="BP221" s="32"/>
      <c r="BQ221" s="32"/>
      <c r="BR221" s="32"/>
      <c r="BS221" s="32"/>
      <c r="BT221" s="32"/>
      <c r="BU221" s="32"/>
      <c r="BV221" s="32"/>
      <c r="BW221" s="32"/>
      <c r="BX221" s="32"/>
      <c r="BY221" s="32"/>
      <c r="BZ221" s="32"/>
      <c r="CA221" s="32"/>
      <c r="CB221" s="32"/>
      <c r="CC221" s="32"/>
      <c r="CD221" s="32"/>
      <c r="CE221" s="32"/>
      <c r="CF221" s="32"/>
    </row>
    <row r="222" spans="2:84">
      <c r="B222" s="28">
        <f t="shared" si="8"/>
        <v>280</v>
      </c>
      <c r="C222" s="34">
        <v>42367</v>
      </c>
      <c r="D222" s="32">
        <v>1.5218</v>
      </c>
      <c r="E222" s="32">
        <v>0.68469999999999998</v>
      </c>
      <c r="F222" s="32">
        <v>1.8253999999999999</v>
      </c>
      <c r="G222" s="32">
        <v>1.4911000000000001</v>
      </c>
      <c r="H222" s="32">
        <v>2.1974</v>
      </c>
      <c r="I222" s="32">
        <v>0.68920000000000003</v>
      </c>
      <c r="J222" s="32">
        <v>1.0943000000000001</v>
      </c>
      <c r="K222" s="32">
        <v>0.79179999999999995</v>
      </c>
      <c r="L222" s="32">
        <v>-0.83450000000000002</v>
      </c>
      <c r="M222" s="32">
        <v>1.1135999999999999</v>
      </c>
      <c r="N222" s="32">
        <v>1.9599</v>
      </c>
      <c r="O222" s="32">
        <v>1.0450999999999999</v>
      </c>
      <c r="P222" s="32">
        <v>1.4630000000000001</v>
      </c>
      <c r="Q222" s="32">
        <v>1.3572</v>
      </c>
      <c r="R222" s="32">
        <v>0.65249999999999997</v>
      </c>
      <c r="S222" s="32">
        <v>0.55179999999999996</v>
      </c>
      <c r="T222" s="32">
        <v>6.4299999999999996E-2</v>
      </c>
      <c r="U222" s="32">
        <v>0.52129999999999999</v>
      </c>
      <c r="V222" s="32">
        <v>1.1900999999999999</v>
      </c>
      <c r="W222" s="32">
        <v>0.92789999999999995</v>
      </c>
      <c r="X222" s="32">
        <v>0.32850000000000001</v>
      </c>
      <c r="Y222" s="32">
        <v>0.96699999999999997</v>
      </c>
      <c r="Z222" s="32">
        <v>1.7475000000000001</v>
      </c>
      <c r="AA222" s="32">
        <v>0.69579999999999997</v>
      </c>
      <c r="AB222" s="32">
        <v>0.91279999999999994</v>
      </c>
      <c r="AC222" s="32">
        <v>1.0321</v>
      </c>
      <c r="AD222" s="32">
        <v>0.71299999999999997</v>
      </c>
      <c r="AE222" s="32">
        <v>1.2201</v>
      </c>
      <c r="AF222" s="32">
        <v>0.4153</v>
      </c>
      <c r="AG222" s="32">
        <v>0.94340000000000002</v>
      </c>
      <c r="AH222" s="32">
        <v>0.55640000000000001</v>
      </c>
      <c r="AI222" s="32">
        <v>1.1022000000000001</v>
      </c>
      <c r="AJ222" s="32">
        <v>1.3492999999999999</v>
      </c>
      <c r="AK222" s="32">
        <v>1.0035000000000001</v>
      </c>
      <c r="AL222" s="32">
        <v>0.91110000000000002</v>
      </c>
      <c r="AM222" s="32">
        <v>0.93159999999999998</v>
      </c>
      <c r="AN222" s="32">
        <v>1.4271</v>
      </c>
      <c r="AO222" s="32">
        <v>0.92649999999999999</v>
      </c>
      <c r="AP222" s="32">
        <v>0.86339999999999995</v>
      </c>
      <c r="AQ222" s="32">
        <v>1.0758000000000001</v>
      </c>
      <c r="AR222" s="32">
        <v>1.6173999999999999</v>
      </c>
      <c r="AS222" s="32">
        <v>1.3507</v>
      </c>
      <c r="AT222" s="32">
        <v>1.1523000000000001</v>
      </c>
      <c r="AU222" s="32">
        <v>1.2801</v>
      </c>
      <c r="AV222" s="32">
        <v>1.2183999999999999</v>
      </c>
      <c r="AW222" s="32">
        <v>1.2639</v>
      </c>
      <c r="AX222" s="32">
        <v>1.101</v>
      </c>
      <c r="AY222" s="32">
        <v>0.88939999999999997</v>
      </c>
      <c r="AZ222" s="32">
        <v>0.69669999999999999</v>
      </c>
      <c r="BA222" s="32">
        <v>0.37730000000000002</v>
      </c>
      <c r="BB222" s="32">
        <v>1.9222999999999999</v>
      </c>
      <c r="BC222" s="32">
        <v>1.349</v>
      </c>
      <c r="BD222" s="32">
        <v>0.9667</v>
      </c>
      <c r="BE222" s="32">
        <v>0.996</v>
      </c>
      <c r="BF222" s="32">
        <v>0.48159999999999997</v>
      </c>
      <c r="BG222" s="32">
        <v>0.32279999999999998</v>
      </c>
      <c r="BH222" s="32">
        <v>7.0800000000000002E-2</v>
      </c>
      <c r="BI222" s="32">
        <v>0.94</v>
      </c>
      <c r="BJ222" s="32">
        <v>0.7127</v>
      </c>
      <c r="BK222" s="32">
        <v>1.3628</v>
      </c>
      <c r="BL222" s="32"/>
      <c r="BM222" s="32"/>
      <c r="BN222" s="32"/>
      <c r="BO222" s="32"/>
      <c r="BP222" s="32"/>
      <c r="BQ222" s="32"/>
      <c r="BR222" s="32"/>
      <c r="BS222" s="32"/>
      <c r="BT222" s="32"/>
      <c r="BU222" s="32"/>
      <c r="BV222" s="32"/>
      <c r="BW222" s="32"/>
      <c r="BX222" s="32"/>
      <c r="BY222" s="32"/>
      <c r="BZ222" s="32"/>
      <c r="CA222" s="32"/>
      <c r="CB222" s="32"/>
      <c r="CC222" s="32"/>
      <c r="CD222" s="32"/>
      <c r="CE222" s="32"/>
      <c r="CF222" s="32"/>
    </row>
    <row r="223" spans="2:84">
      <c r="B223" s="28">
        <f t="shared" si="8"/>
        <v>279</v>
      </c>
      <c r="C223" s="34">
        <v>42366</v>
      </c>
      <c r="D223" s="32">
        <v>1.6027</v>
      </c>
      <c r="E223" s="32">
        <v>0.68359999999999999</v>
      </c>
      <c r="F223" s="32">
        <v>1.7927999999999999</v>
      </c>
      <c r="G223" s="32">
        <v>1.4829000000000001</v>
      </c>
      <c r="H223" s="32">
        <v>2.1053999999999999</v>
      </c>
      <c r="I223" s="32">
        <v>0.6946</v>
      </c>
      <c r="J223" s="32">
        <v>1.0265</v>
      </c>
      <c r="K223" s="32">
        <v>0.78500000000000003</v>
      </c>
      <c r="L223" s="32">
        <v>-0.91800000000000004</v>
      </c>
      <c r="M223" s="32">
        <v>1.1112</v>
      </c>
      <c r="N223" s="32">
        <v>2.1187</v>
      </c>
      <c r="O223" s="32">
        <v>1.0467</v>
      </c>
      <c r="P223" s="32">
        <v>1.5158</v>
      </c>
      <c r="Q223" s="32">
        <v>1.3647</v>
      </c>
      <c r="R223" s="32">
        <v>0.73429999999999995</v>
      </c>
      <c r="S223" s="32">
        <v>0.55349999999999999</v>
      </c>
      <c r="T223" s="32">
        <v>0.128</v>
      </c>
      <c r="U223" s="32">
        <v>0.52839999999999998</v>
      </c>
      <c r="V223" s="32">
        <v>1.224</v>
      </c>
      <c r="W223" s="32">
        <v>0.92459999999999998</v>
      </c>
      <c r="X223" s="32">
        <v>0.2702</v>
      </c>
      <c r="Y223" s="32">
        <v>0.96250000000000002</v>
      </c>
      <c r="Z223" s="32">
        <v>1.7787999999999999</v>
      </c>
      <c r="AA223" s="32">
        <v>0.6956</v>
      </c>
      <c r="AB223" s="32">
        <v>0.92220000000000002</v>
      </c>
      <c r="AC223" s="32">
        <v>1.032</v>
      </c>
      <c r="AD223" s="32">
        <v>0.72070000000000001</v>
      </c>
      <c r="AE223" s="32">
        <v>1.22</v>
      </c>
      <c r="AF223" s="32">
        <v>0.41289999999999999</v>
      </c>
      <c r="AG223" s="32">
        <v>0.94299999999999995</v>
      </c>
      <c r="AH223" s="32">
        <v>0.58389999999999997</v>
      </c>
      <c r="AI223" s="32">
        <v>1.1036999999999999</v>
      </c>
      <c r="AJ223" s="32">
        <v>1.3144</v>
      </c>
      <c r="AK223" s="32">
        <v>0.99239999999999995</v>
      </c>
      <c r="AL223" s="32">
        <v>0.88070000000000004</v>
      </c>
      <c r="AM223" s="32">
        <v>0.92479999999999996</v>
      </c>
      <c r="AN223" s="32">
        <v>1.4691000000000001</v>
      </c>
      <c r="AO223" s="32">
        <v>0.93030000000000002</v>
      </c>
      <c r="AP223" s="32">
        <v>0.88070000000000004</v>
      </c>
      <c r="AQ223" s="32">
        <v>1.0798000000000001</v>
      </c>
      <c r="AR223" s="32">
        <v>1.6231</v>
      </c>
      <c r="AS223" s="32">
        <v>1.3405</v>
      </c>
      <c r="AT223" s="32">
        <v>1.1447000000000001</v>
      </c>
      <c r="AU223" s="32">
        <v>1.2744</v>
      </c>
      <c r="AV223" s="32">
        <v>1.2058</v>
      </c>
      <c r="AW223" s="32">
        <v>1.266</v>
      </c>
      <c r="AX223" s="32">
        <v>1.0396000000000001</v>
      </c>
      <c r="AY223" s="32">
        <v>0.89149999999999996</v>
      </c>
      <c r="AZ223" s="32">
        <v>0.69689999999999996</v>
      </c>
      <c r="BA223" s="32">
        <v>0.37719999999999998</v>
      </c>
      <c r="BB223" s="32">
        <v>2.0021</v>
      </c>
      <c r="BC223" s="32">
        <v>1.3458000000000001</v>
      </c>
      <c r="BD223" s="32">
        <v>0.99209999999999998</v>
      </c>
      <c r="BE223" s="32">
        <v>0.99239999999999995</v>
      </c>
      <c r="BF223" s="32">
        <v>0.48359999999999997</v>
      </c>
      <c r="BG223" s="32">
        <v>0.32040000000000002</v>
      </c>
      <c r="BH223" s="32">
        <v>8.5599999999999996E-2</v>
      </c>
      <c r="BI223" s="32">
        <v>0.94169999999999998</v>
      </c>
      <c r="BJ223" s="32">
        <v>0.74370000000000003</v>
      </c>
      <c r="BK223" s="32">
        <v>1.3615999999999999</v>
      </c>
      <c r="BL223" s="32"/>
      <c r="BM223" s="32"/>
      <c r="BN223" s="32"/>
      <c r="BO223" s="32"/>
      <c r="BP223" s="32"/>
      <c r="BQ223" s="32"/>
      <c r="BR223" s="32"/>
      <c r="BS223" s="32"/>
      <c r="BT223" s="32"/>
      <c r="BU223" s="32"/>
      <c r="BV223" s="32"/>
      <c r="BW223" s="32"/>
      <c r="BX223" s="32"/>
      <c r="BY223" s="32"/>
      <c r="BZ223" s="32"/>
      <c r="CA223" s="32"/>
      <c r="CB223" s="32"/>
      <c r="CC223" s="32"/>
      <c r="CD223" s="32"/>
      <c r="CE223" s="32"/>
      <c r="CF223" s="32"/>
    </row>
    <row r="224" spans="2:84">
      <c r="B224" s="28">
        <f t="shared" si="8"/>
        <v>278</v>
      </c>
      <c r="C224" s="34">
        <v>42363</v>
      </c>
      <c r="D224" s="32">
        <v>1.4538</v>
      </c>
      <c r="E224" s="32">
        <v>0.68210000000000004</v>
      </c>
      <c r="F224" s="32">
        <v>1.8133999999999999</v>
      </c>
      <c r="G224" s="32">
        <v>1.4827999999999999</v>
      </c>
      <c r="H224" s="32">
        <v>1.8842000000000001</v>
      </c>
      <c r="I224" s="32">
        <v>0.69399999999999995</v>
      </c>
      <c r="J224" s="32">
        <v>1.0108999999999999</v>
      </c>
      <c r="K224" s="32">
        <v>0.78290000000000004</v>
      </c>
      <c r="L224" s="32">
        <v>-0.62780000000000002</v>
      </c>
      <c r="M224" s="32">
        <v>1.1087</v>
      </c>
      <c r="N224" s="32">
        <v>1.8188</v>
      </c>
      <c r="O224" s="32">
        <v>1.0447</v>
      </c>
      <c r="P224" s="32">
        <v>1.5084</v>
      </c>
      <c r="Q224" s="32">
        <v>1.3676999999999999</v>
      </c>
      <c r="R224" s="32">
        <v>0.84970000000000001</v>
      </c>
      <c r="S224" s="32">
        <v>0.55310000000000004</v>
      </c>
      <c r="T224" s="32">
        <v>6.2199999999999998E-2</v>
      </c>
      <c r="U224" s="32">
        <v>0.53069999999999995</v>
      </c>
      <c r="V224" s="32">
        <v>1.2815000000000001</v>
      </c>
      <c r="W224" s="32">
        <v>0.92659999999999998</v>
      </c>
      <c r="X224" s="32">
        <v>0.29199999999999998</v>
      </c>
      <c r="Y224" s="32">
        <v>0.96989999999999998</v>
      </c>
      <c r="Z224" s="32">
        <v>1.6343000000000001</v>
      </c>
      <c r="AA224" s="32">
        <v>0.69579999999999997</v>
      </c>
      <c r="AB224" s="32">
        <v>0.95909999999999995</v>
      </c>
      <c r="AC224" s="32">
        <v>1.0387</v>
      </c>
      <c r="AD224" s="32">
        <v>0.63049999999999995</v>
      </c>
      <c r="AE224" s="32">
        <v>1.2267999999999999</v>
      </c>
      <c r="AF224" s="32">
        <v>0.36649999999999999</v>
      </c>
      <c r="AG224" s="32">
        <v>0.93859999999999999</v>
      </c>
      <c r="AH224" s="32">
        <v>0.9556</v>
      </c>
      <c r="AI224" s="32">
        <v>1.0961000000000001</v>
      </c>
      <c r="AJ224" s="32">
        <v>1.2508999999999999</v>
      </c>
      <c r="AK224" s="32">
        <v>0.99750000000000005</v>
      </c>
      <c r="AL224" s="32">
        <v>1.0778000000000001</v>
      </c>
      <c r="AM224" s="32">
        <v>0.91990000000000005</v>
      </c>
      <c r="AN224" s="32">
        <v>1.2891999999999999</v>
      </c>
      <c r="AO224" s="32">
        <v>0.93069999999999997</v>
      </c>
      <c r="AP224" s="32">
        <v>0.76219999999999999</v>
      </c>
      <c r="AQ224" s="32">
        <v>1.0779000000000001</v>
      </c>
      <c r="AR224" s="32">
        <v>1.4033</v>
      </c>
      <c r="AS224" s="32">
        <v>1.3420000000000001</v>
      </c>
      <c r="AT224" s="32">
        <v>1.0913999999999999</v>
      </c>
      <c r="AU224" s="32">
        <v>1.2718</v>
      </c>
      <c r="AV224" s="32">
        <v>1.2481</v>
      </c>
      <c r="AW224" s="32">
        <v>1.2665</v>
      </c>
      <c r="AX224" s="32">
        <v>0.90559999999999996</v>
      </c>
      <c r="AY224" s="32">
        <v>0.89029999999999998</v>
      </c>
      <c r="AZ224" s="32">
        <v>0.74690000000000001</v>
      </c>
      <c r="BA224" s="32">
        <v>0.3755</v>
      </c>
      <c r="BB224" s="32">
        <v>2.1366999999999998</v>
      </c>
      <c r="BC224" s="32">
        <v>1.3392999999999999</v>
      </c>
      <c r="BD224" s="32">
        <v>0.97219999999999995</v>
      </c>
      <c r="BE224" s="32">
        <v>0.99129999999999996</v>
      </c>
      <c r="BF224" s="32">
        <v>0.35289999999999999</v>
      </c>
      <c r="BG224" s="32">
        <v>0.32029999999999997</v>
      </c>
      <c r="BH224" s="32">
        <v>4.7E-2</v>
      </c>
      <c r="BI224" s="32">
        <v>0.94230000000000003</v>
      </c>
      <c r="BJ224" s="32">
        <v>0.29599999999999999</v>
      </c>
      <c r="BK224" s="32">
        <v>1.3680000000000001</v>
      </c>
      <c r="BL224" s="32"/>
      <c r="BM224" s="32"/>
      <c r="BN224" s="32"/>
      <c r="BO224" s="32"/>
      <c r="BP224" s="32"/>
      <c r="BQ224" s="32"/>
      <c r="BR224" s="32"/>
      <c r="BS224" s="32"/>
      <c r="BT224" s="32"/>
      <c r="BU224" s="32"/>
      <c r="BV224" s="32"/>
      <c r="BW224" s="32"/>
      <c r="BX224" s="32"/>
      <c r="BY224" s="32"/>
      <c r="BZ224" s="32"/>
      <c r="CA224" s="32"/>
      <c r="CB224" s="32"/>
      <c r="CC224" s="32"/>
      <c r="CD224" s="32"/>
      <c r="CE224" s="32"/>
      <c r="CF224" s="32"/>
    </row>
    <row r="225" spans="2:84">
      <c r="B225" s="28">
        <f t="shared" si="8"/>
        <v>277</v>
      </c>
      <c r="C225" s="34">
        <v>42362</v>
      </c>
      <c r="D225" s="32">
        <v>1.4557</v>
      </c>
      <c r="E225" s="32">
        <v>0.68159999999999998</v>
      </c>
      <c r="F225" s="32">
        <v>1.8343</v>
      </c>
      <c r="G225" s="32">
        <v>1.4823999999999999</v>
      </c>
      <c r="H225" s="32">
        <v>1.8333999999999999</v>
      </c>
      <c r="I225" s="32">
        <v>0.69369999999999998</v>
      </c>
      <c r="J225" s="32">
        <v>0.99839999999999995</v>
      </c>
      <c r="K225" s="32">
        <v>0.78149999999999997</v>
      </c>
      <c r="L225" s="32">
        <v>-0.62380000000000002</v>
      </c>
      <c r="M225" s="32">
        <v>1.1064000000000001</v>
      </c>
      <c r="N225" s="32">
        <v>1.8562000000000001</v>
      </c>
      <c r="O225" s="32">
        <v>1.0459000000000001</v>
      </c>
      <c r="P225" s="32">
        <v>1.5523</v>
      </c>
      <c r="Q225" s="32">
        <v>1.3675999999999999</v>
      </c>
      <c r="R225" s="32">
        <v>0.86170000000000002</v>
      </c>
      <c r="S225" s="32">
        <v>0.55310000000000004</v>
      </c>
      <c r="T225" s="32">
        <v>4.3700000000000003E-2</v>
      </c>
      <c r="U225" s="32">
        <v>0.52990000000000004</v>
      </c>
      <c r="V225" s="32">
        <v>1.2798</v>
      </c>
      <c r="W225" s="32">
        <v>0.92669999999999997</v>
      </c>
      <c r="X225" s="32">
        <v>0.23960000000000001</v>
      </c>
      <c r="Y225" s="32">
        <v>0.96489999999999998</v>
      </c>
      <c r="Z225" s="32">
        <v>1.6640999999999999</v>
      </c>
      <c r="AA225" s="32">
        <v>0.69699999999999995</v>
      </c>
      <c r="AB225" s="32">
        <v>0.95830000000000004</v>
      </c>
      <c r="AC225" s="32">
        <v>1.0410999999999999</v>
      </c>
      <c r="AD225" s="32">
        <v>0.64610000000000001</v>
      </c>
      <c r="AE225" s="32">
        <v>1.2275</v>
      </c>
      <c r="AF225" s="32">
        <v>0.39479999999999998</v>
      </c>
      <c r="AG225" s="32">
        <v>0.94289999999999996</v>
      </c>
      <c r="AH225" s="32">
        <v>1.0081</v>
      </c>
      <c r="AI225" s="32">
        <v>1.1073</v>
      </c>
      <c r="AJ225" s="32">
        <v>1.2706999999999999</v>
      </c>
      <c r="AK225" s="32">
        <v>0.99590000000000001</v>
      </c>
      <c r="AL225" s="32">
        <v>1.0980000000000001</v>
      </c>
      <c r="AM225" s="32">
        <v>0.91979999999999995</v>
      </c>
      <c r="AN225" s="32">
        <v>1.2968</v>
      </c>
      <c r="AO225" s="32">
        <v>0.93010000000000004</v>
      </c>
      <c r="AP225" s="32">
        <v>0.8085</v>
      </c>
      <c r="AQ225" s="32">
        <v>1.0791999999999999</v>
      </c>
      <c r="AR225" s="32">
        <v>1.4347000000000001</v>
      </c>
      <c r="AS225" s="32">
        <v>1.3448</v>
      </c>
      <c r="AT225" s="32">
        <v>1.1152</v>
      </c>
      <c r="AU225" s="32">
        <v>1.2741</v>
      </c>
      <c r="AV225" s="32">
        <v>1.2387999999999999</v>
      </c>
      <c r="AW225" s="32">
        <v>1.2665</v>
      </c>
      <c r="AX225" s="32">
        <v>0.91359999999999997</v>
      </c>
      <c r="AY225" s="32">
        <v>0.89029999999999998</v>
      </c>
      <c r="AZ225" s="32">
        <v>0.67649999999999999</v>
      </c>
      <c r="BA225" s="32">
        <v>0.36770000000000003</v>
      </c>
      <c r="BB225" s="32">
        <v>2.1556999999999999</v>
      </c>
      <c r="BC225" s="32">
        <v>1.3376999999999999</v>
      </c>
      <c r="BD225" s="32">
        <v>0.97889999999999999</v>
      </c>
      <c r="BE225" s="32">
        <v>0.99209999999999998</v>
      </c>
      <c r="BF225" s="32">
        <v>0.33400000000000002</v>
      </c>
      <c r="BG225" s="32">
        <v>0.31890000000000002</v>
      </c>
      <c r="BH225" s="32">
        <v>2.2700000000000001E-2</v>
      </c>
      <c r="BI225" s="32">
        <v>0.94320000000000004</v>
      </c>
      <c r="BJ225" s="32">
        <v>0.30030000000000001</v>
      </c>
      <c r="BK225" s="32">
        <v>1.3602000000000001</v>
      </c>
      <c r="BL225" s="32"/>
      <c r="BM225" s="32"/>
      <c r="BN225" s="32"/>
      <c r="BO225" s="32"/>
      <c r="BP225" s="32"/>
      <c r="BQ225" s="32"/>
      <c r="BR225" s="32"/>
      <c r="BS225" s="32"/>
      <c r="BT225" s="32"/>
      <c r="BU225" s="32"/>
      <c r="BV225" s="32"/>
      <c r="BW225" s="32"/>
      <c r="BX225" s="32"/>
      <c r="BY225" s="32"/>
      <c r="BZ225" s="32"/>
      <c r="CA225" s="32"/>
      <c r="CB225" s="32"/>
      <c r="CC225" s="32"/>
      <c r="CD225" s="32"/>
      <c r="CE225" s="32"/>
      <c r="CF225" s="32"/>
    </row>
    <row r="226" spans="2:84">
      <c r="B226" s="28">
        <f t="shared" si="8"/>
        <v>276</v>
      </c>
      <c r="C226" s="34">
        <v>42361</v>
      </c>
      <c r="D226" s="32">
        <v>1.5455000000000001</v>
      </c>
      <c r="E226" s="32">
        <v>0.68579999999999997</v>
      </c>
      <c r="F226" s="32">
        <v>1.9200999999999999</v>
      </c>
      <c r="G226" s="32">
        <v>1.4859</v>
      </c>
      <c r="H226" s="32">
        <v>1.7243999999999999</v>
      </c>
      <c r="I226" s="32">
        <v>0.6966</v>
      </c>
      <c r="J226" s="32">
        <v>0.97660000000000002</v>
      </c>
      <c r="K226" s="32">
        <v>0.77969999999999995</v>
      </c>
      <c r="L226" s="32">
        <v>-0.63170000000000004</v>
      </c>
      <c r="M226" s="32">
        <v>1.1073999999999999</v>
      </c>
      <c r="N226" s="32">
        <v>1.9179999999999999</v>
      </c>
      <c r="O226" s="32">
        <v>1.0426</v>
      </c>
      <c r="P226" s="32">
        <v>1.6332</v>
      </c>
      <c r="Q226" s="32">
        <v>1.3909</v>
      </c>
      <c r="R226" s="32">
        <v>0.84050000000000002</v>
      </c>
      <c r="S226" s="32">
        <v>0.55430000000000001</v>
      </c>
      <c r="T226" s="32">
        <v>9.2999999999999992E-3</v>
      </c>
      <c r="U226" s="32">
        <v>0.52949999999999997</v>
      </c>
      <c r="V226" s="32">
        <v>1.1186</v>
      </c>
      <c r="W226" s="32">
        <v>0.92190000000000005</v>
      </c>
      <c r="X226" s="32">
        <v>0.40039999999999998</v>
      </c>
      <c r="Y226" s="32">
        <v>0.95709999999999995</v>
      </c>
      <c r="Z226" s="32">
        <v>1.5688</v>
      </c>
      <c r="AA226" s="32">
        <v>0.70279999999999998</v>
      </c>
      <c r="AB226" s="32">
        <v>1.1011</v>
      </c>
      <c r="AC226" s="32">
        <v>1.0448</v>
      </c>
      <c r="AD226" s="32">
        <v>0.82879999999999998</v>
      </c>
      <c r="AE226" s="32">
        <v>1.2219</v>
      </c>
      <c r="AF226" s="32">
        <v>0.59540000000000004</v>
      </c>
      <c r="AG226" s="32">
        <v>0.94359999999999999</v>
      </c>
      <c r="AH226" s="32">
        <v>1.405</v>
      </c>
      <c r="AI226" s="32">
        <v>1.137</v>
      </c>
      <c r="AJ226" s="32">
        <v>1.1112</v>
      </c>
      <c r="AK226" s="32">
        <v>1.0117</v>
      </c>
      <c r="AL226" s="32">
        <v>1.2229000000000001</v>
      </c>
      <c r="AM226" s="32">
        <v>0.91610000000000003</v>
      </c>
      <c r="AN226" s="32">
        <v>1.3396999999999999</v>
      </c>
      <c r="AO226" s="32">
        <v>0.92730000000000001</v>
      </c>
      <c r="AP226" s="32">
        <v>0.9073</v>
      </c>
      <c r="AQ226" s="32">
        <v>1.0812999999999999</v>
      </c>
      <c r="AR226" s="32">
        <v>1.5033000000000001</v>
      </c>
      <c r="AS226" s="32">
        <v>1.3499000000000001</v>
      </c>
      <c r="AT226" s="32">
        <v>1.0377000000000001</v>
      </c>
      <c r="AU226" s="32">
        <v>1.27</v>
      </c>
      <c r="AV226" s="32">
        <v>1.2356</v>
      </c>
      <c r="AW226" s="32">
        <v>1.2625</v>
      </c>
      <c r="AX226" s="32">
        <v>0.87629999999999997</v>
      </c>
      <c r="AY226" s="32">
        <v>0.88319999999999999</v>
      </c>
      <c r="AZ226" s="32">
        <v>0.76270000000000004</v>
      </c>
      <c r="BA226" s="32">
        <v>0.36840000000000001</v>
      </c>
      <c r="BB226" s="32">
        <v>2.2553000000000001</v>
      </c>
      <c r="BC226" s="32">
        <v>1.3351999999999999</v>
      </c>
      <c r="BD226" s="32">
        <v>0.9899</v>
      </c>
      <c r="BE226" s="32">
        <v>0.99019999999999997</v>
      </c>
      <c r="BF226" s="32">
        <v>0.38200000000000001</v>
      </c>
      <c r="BG226" s="32">
        <v>0.318</v>
      </c>
      <c r="BH226" s="32">
        <v>0.12520000000000001</v>
      </c>
      <c r="BI226" s="32">
        <v>0.94140000000000001</v>
      </c>
      <c r="BJ226" s="32">
        <v>0.48599999999999999</v>
      </c>
      <c r="BK226" s="32">
        <v>1.3836999999999999</v>
      </c>
      <c r="BL226" s="32"/>
      <c r="BM226" s="32"/>
      <c r="BN226" s="32"/>
      <c r="BO226" s="32"/>
      <c r="BP226" s="32"/>
      <c r="BQ226" s="32"/>
      <c r="BR226" s="32"/>
      <c r="BS226" s="32"/>
      <c r="BT226" s="32"/>
      <c r="BU226" s="32"/>
      <c r="BV226" s="32"/>
      <c r="BW226" s="32"/>
      <c r="BX226" s="32"/>
      <c r="BY226" s="32"/>
      <c r="BZ226" s="32"/>
      <c r="CA226" s="32"/>
      <c r="CB226" s="32"/>
      <c r="CC226" s="32"/>
      <c r="CD226" s="32"/>
      <c r="CE226" s="32"/>
      <c r="CF226" s="32"/>
    </row>
    <row r="227" spans="2:84">
      <c r="B227" s="28">
        <f t="shared" si="8"/>
        <v>275</v>
      </c>
      <c r="C227" s="34">
        <v>42360</v>
      </c>
      <c r="D227" s="32">
        <v>1.5357000000000001</v>
      </c>
      <c r="E227" s="32">
        <v>0.68559999999999999</v>
      </c>
      <c r="F227" s="32">
        <v>1.9219999999999999</v>
      </c>
      <c r="G227" s="32">
        <v>1.4883999999999999</v>
      </c>
      <c r="H227" s="32">
        <v>1.5672999999999999</v>
      </c>
      <c r="I227" s="32">
        <v>0.69079999999999997</v>
      </c>
      <c r="J227" s="32">
        <v>0.94650000000000001</v>
      </c>
      <c r="K227" s="32">
        <v>0.77769999999999995</v>
      </c>
      <c r="L227" s="32">
        <v>-0.59809999999999997</v>
      </c>
      <c r="M227" s="32">
        <v>1.1069</v>
      </c>
      <c r="N227" s="32">
        <v>1.9115</v>
      </c>
      <c r="O227" s="32">
        <v>1.0443</v>
      </c>
      <c r="P227" s="32">
        <v>1.5841000000000001</v>
      </c>
      <c r="Q227" s="32">
        <v>1.3868</v>
      </c>
      <c r="R227" s="32">
        <v>0.8458</v>
      </c>
      <c r="S227" s="32">
        <v>0.55459999999999998</v>
      </c>
      <c r="T227" s="32">
        <v>4.5999999999999999E-3</v>
      </c>
      <c r="U227" s="32">
        <v>0.52959999999999996</v>
      </c>
      <c r="V227" s="32">
        <v>1.1601999999999999</v>
      </c>
      <c r="W227" s="32">
        <v>0.92369999999999997</v>
      </c>
      <c r="X227" s="32">
        <v>0.40029999999999999</v>
      </c>
      <c r="Y227" s="32">
        <v>0.96</v>
      </c>
      <c r="Z227" s="32">
        <v>1.5448</v>
      </c>
      <c r="AA227" s="32">
        <v>0.7016</v>
      </c>
      <c r="AB227" s="32">
        <v>1.1234</v>
      </c>
      <c r="AC227" s="32">
        <v>1.0446</v>
      </c>
      <c r="AD227" s="32">
        <v>0.84199999999999997</v>
      </c>
      <c r="AE227" s="32">
        <v>1.2237</v>
      </c>
      <c r="AF227" s="32">
        <v>0.62150000000000005</v>
      </c>
      <c r="AG227" s="32">
        <v>0.94540000000000002</v>
      </c>
      <c r="AH227" s="32">
        <v>1.3849</v>
      </c>
      <c r="AI227" s="32">
        <v>1.1296999999999999</v>
      </c>
      <c r="AJ227" s="32">
        <v>1.1606000000000001</v>
      </c>
      <c r="AK227" s="32">
        <v>1.0157</v>
      </c>
      <c r="AL227" s="32">
        <v>1.2475000000000001</v>
      </c>
      <c r="AM227" s="32">
        <v>0.91879999999999995</v>
      </c>
      <c r="AN227" s="32">
        <v>1.3458000000000001</v>
      </c>
      <c r="AO227" s="32">
        <v>0.92610000000000003</v>
      </c>
      <c r="AP227" s="32">
        <v>0.85040000000000004</v>
      </c>
      <c r="AQ227" s="32">
        <v>1.0786</v>
      </c>
      <c r="AR227" s="32">
        <v>1.5528</v>
      </c>
      <c r="AS227" s="32">
        <v>1.3511</v>
      </c>
      <c r="AT227" s="32">
        <v>1.0279</v>
      </c>
      <c r="AU227" s="32">
        <v>1.2685999999999999</v>
      </c>
      <c r="AV227" s="32">
        <v>1.2439</v>
      </c>
      <c r="AW227" s="32">
        <v>1.2633000000000001</v>
      </c>
      <c r="AX227" s="32">
        <v>0.87080000000000002</v>
      </c>
      <c r="AY227" s="32">
        <v>0.88339999999999996</v>
      </c>
      <c r="AZ227" s="32">
        <v>0.80979999999999996</v>
      </c>
      <c r="BA227" s="32">
        <v>0.37190000000000001</v>
      </c>
      <c r="BB227" s="32">
        <v>2.2860999999999998</v>
      </c>
      <c r="BC227" s="32">
        <v>1.3373999999999999</v>
      </c>
      <c r="BD227" s="32">
        <v>0.96699999999999997</v>
      </c>
      <c r="BE227" s="32">
        <v>0.98939999999999995</v>
      </c>
      <c r="BF227" s="32">
        <v>0.3831</v>
      </c>
      <c r="BG227" s="32">
        <v>0.31840000000000002</v>
      </c>
      <c r="BH227" s="32">
        <v>9.9599999999999994E-2</v>
      </c>
      <c r="BI227" s="32">
        <v>0.94120000000000004</v>
      </c>
      <c r="BJ227" s="32">
        <v>0.439</v>
      </c>
      <c r="BK227" s="32">
        <v>1.3812</v>
      </c>
      <c r="BL227" s="32"/>
      <c r="BM227" s="32"/>
      <c r="BN227" s="32"/>
      <c r="BO227" s="32"/>
      <c r="BP227" s="32"/>
      <c r="BQ227" s="32"/>
      <c r="BR227" s="32"/>
      <c r="BS227" s="32"/>
      <c r="BT227" s="32"/>
      <c r="BU227" s="32"/>
      <c r="BV227" s="32"/>
      <c r="BW227" s="32"/>
      <c r="BX227" s="32"/>
      <c r="BY227" s="32"/>
      <c r="BZ227" s="32"/>
      <c r="CA227" s="32"/>
      <c r="CB227" s="32"/>
      <c r="CC227" s="32"/>
      <c r="CD227" s="32"/>
      <c r="CE227" s="32"/>
      <c r="CF227" s="32"/>
    </row>
    <row r="228" spans="2:84">
      <c r="B228" s="28">
        <f t="shared" si="8"/>
        <v>274</v>
      </c>
      <c r="C228" s="34">
        <v>42359</v>
      </c>
      <c r="D228" s="32">
        <v>1.5270999999999999</v>
      </c>
      <c r="E228" s="32">
        <v>0.68440000000000001</v>
      </c>
      <c r="F228" s="32">
        <v>1.9614</v>
      </c>
      <c r="G228" s="32">
        <v>1.4863999999999999</v>
      </c>
      <c r="H228" s="32">
        <v>1.6035999999999999</v>
      </c>
      <c r="I228" s="32">
        <v>0.69040000000000001</v>
      </c>
      <c r="J228" s="32">
        <v>0.96309999999999996</v>
      </c>
      <c r="K228" s="32">
        <v>0.77600000000000002</v>
      </c>
      <c r="L228" s="32">
        <v>-0.54510000000000003</v>
      </c>
      <c r="M228" s="32">
        <v>1.1194999999999999</v>
      </c>
      <c r="N228" s="32">
        <v>1.9220999999999999</v>
      </c>
      <c r="O228" s="32">
        <v>1.0569999999999999</v>
      </c>
      <c r="P228" s="32">
        <v>1.5889</v>
      </c>
      <c r="Q228" s="32">
        <v>1.4055</v>
      </c>
      <c r="R228" s="32">
        <v>0.83840000000000003</v>
      </c>
      <c r="S228" s="32">
        <v>0.54859999999999998</v>
      </c>
      <c r="T228" s="32">
        <v>0.01</v>
      </c>
      <c r="U228" s="32">
        <v>0.53190000000000004</v>
      </c>
      <c r="V228" s="32">
        <v>1.1686000000000001</v>
      </c>
      <c r="W228" s="32">
        <v>0.92569999999999997</v>
      </c>
      <c r="X228" s="32">
        <v>0.34160000000000001</v>
      </c>
      <c r="Y228" s="32">
        <v>0.95520000000000005</v>
      </c>
      <c r="Z228" s="32">
        <v>1.5436000000000001</v>
      </c>
      <c r="AA228" s="32">
        <v>0.70169999999999999</v>
      </c>
      <c r="AB228" s="32">
        <v>1.129</v>
      </c>
      <c r="AC228" s="32">
        <v>1.0485</v>
      </c>
      <c r="AD228" s="32">
        <v>0.82920000000000005</v>
      </c>
      <c r="AE228" s="32">
        <v>1.2170000000000001</v>
      </c>
      <c r="AF228" s="32">
        <v>0.61380000000000001</v>
      </c>
      <c r="AG228" s="32">
        <v>0.94010000000000005</v>
      </c>
      <c r="AH228" s="32">
        <v>1.3785000000000001</v>
      </c>
      <c r="AI228" s="32">
        <v>1.1205000000000001</v>
      </c>
      <c r="AJ228" s="32">
        <v>1.1611</v>
      </c>
      <c r="AK228" s="32">
        <v>1.0104</v>
      </c>
      <c r="AL228" s="32">
        <v>1.2487999999999999</v>
      </c>
      <c r="AM228" s="32">
        <v>0.91410000000000002</v>
      </c>
      <c r="AN228" s="32">
        <v>1.3692</v>
      </c>
      <c r="AO228" s="32">
        <v>0.93010000000000004</v>
      </c>
      <c r="AP228" s="32">
        <v>0.84850000000000003</v>
      </c>
      <c r="AQ228" s="32">
        <v>1.0827</v>
      </c>
      <c r="AR228" s="32">
        <v>1.5502</v>
      </c>
      <c r="AS228" s="32">
        <v>1.3537999999999999</v>
      </c>
      <c r="AT228" s="32">
        <v>1.0146999999999999</v>
      </c>
      <c r="AU228" s="32">
        <v>1.2787999999999999</v>
      </c>
      <c r="AV228" s="32">
        <v>1.2435</v>
      </c>
      <c r="AW228" s="32">
        <v>1.2585</v>
      </c>
      <c r="AX228" s="32">
        <v>0.86499999999999999</v>
      </c>
      <c r="AY228" s="32">
        <v>0.87749999999999995</v>
      </c>
      <c r="AZ228" s="32">
        <v>0.81730000000000003</v>
      </c>
      <c r="BA228" s="32">
        <v>0.37530000000000002</v>
      </c>
      <c r="BB228" s="32">
        <v>2.2835999999999999</v>
      </c>
      <c r="BC228" s="32">
        <v>1.3288</v>
      </c>
      <c r="BD228" s="32">
        <v>0.97619999999999996</v>
      </c>
      <c r="BE228" s="32">
        <v>0.99770000000000003</v>
      </c>
      <c r="BF228" s="32">
        <v>0.39240000000000003</v>
      </c>
      <c r="BG228" s="32">
        <v>0.32650000000000001</v>
      </c>
      <c r="BH228" s="32">
        <v>8.1000000000000003E-2</v>
      </c>
      <c r="BI228" s="32">
        <v>0.94120000000000004</v>
      </c>
      <c r="BJ228" s="32">
        <v>0.49980000000000002</v>
      </c>
      <c r="BK228" s="32">
        <v>1.3874</v>
      </c>
      <c r="BL228" s="32"/>
      <c r="BM228" s="32"/>
      <c r="BN228" s="32"/>
      <c r="BO228" s="32"/>
      <c r="BP228" s="32"/>
      <c r="BQ228" s="32"/>
      <c r="BR228" s="32"/>
      <c r="BS228" s="32"/>
      <c r="BT228" s="32"/>
      <c r="BU228" s="32"/>
      <c r="BV228" s="32"/>
      <c r="BW228" s="32"/>
      <c r="BX228" s="32"/>
      <c r="BY228" s="32"/>
      <c r="BZ228" s="32"/>
      <c r="CA228" s="32"/>
      <c r="CB228" s="32"/>
      <c r="CC228" s="32"/>
      <c r="CD228" s="32"/>
      <c r="CE228" s="32"/>
      <c r="CF228" s="32"/>
    </row>
    <row r="229" spans="2:84">
      <c r="B229" s="28">
        <f t="shared" si="8"/>
        <v>273</v>
      </c>
      <c r="C229" s="34">
        <v>42356</v>
      </c>
      <c r="D229" s="32">
        <v>1.7862</v>
      </c>
      <c r="E229" s="32">
        <v>0.68010000000000004</v>
      </c>
      <c r="F229" s="32">
        <v>1.6937</v>
      </c>
      <c r="G229" s="32">
        <v>1.4559</v>
      </c>
      <c r="H229" s="32">
        <v>1.5217000000000001</v>
      </c>
      <c r="I229" s="32">
        <v>0.68810000000000004</v>
      </c>
      <c r="J229" s="32">
        <v>0.95799999999999996</v>
      </c>
      <c r="K229" s="32">
        <v>0.76680000000000004</v>
      </c>
      <c r="L229" s="32">
        <v>-0.3594</v>
      </c>
      <c r="M229" s="32">
        <v>1.1189</v>
      </c>
      <c r="N229" s="32">
        <v>1.7173</v>
      </c>
      <c r="O229" s="32">
        <v>1.0462</v>
      </c>
      <c r="P229" s="32">
        <v>1.3416999999999999</v>
      </c>
      <c r="Q229" s="32">
        <v>1.3766</v>
      </c>
      <c r="R229" s="32">
        <v>0.81340000000000001</v>
      </c>
      <c r="S229" s="32">
        <v>0.55520000000000003</v>
      </c>
      <c r="T229" s="32">
        <v>0.1389</v>
      </c>
      <c r="U229" s="32">
        <v>0.52739999999999998</v>
      </c>
      <c r="V229" s="32">
        <v>0.95099999999999996</v>
      </c>
      <c r="W229" s="32">
        <v>0.91249999999999998</v>
      </c>
      <c r="X229" s="32">
        <v>0.39360000000000001</v>
      </c>
      <c r="Y229" s="32">
        <v>0.95569999999999999</v>
      </c>
      <c r="Z229" s="32">
        <v>1.5956999999999999</v>
      </c>
      <c r="AA229" s="32">
        <v>0.69940000000000002</v>
      </c>
      <c r="AB229" s="32">
        <v>1.0636000000000001</v>
      </c>
      <c r="AC229" s="32">
        <v>1.0545</v>
      </c>
      <c r="AD229" s="32">
        <v>0.78639999999999999</v>
      </c>
      <c r="AE229" s="32">
        <v>1.2186999999999999</v>
      </c>
      <c r="AF229" s="32">
        <v>0.67069999999999996</v>
      </c>
      <c r="AG229" s="32">
        <v>0.94420000000000004</v>
      </c>
      <c r="AH229" s="32">
        <v>1.3666</v>
      </c>
      <c r="AI229" s="32">
        <v>1.1263000000000001</v>
      </c>
      <c r="AJ229" s="32">
        <v>1.0638000000000001</v>
      </c>
      <c r="AK229" s="32">
        <v>0.99270000000000003</v>
      </c>
      <c r="AL229" s="32">
        <v>1.5795999999999999</v>
      </c>
      <c r="AM229" s="32">
        <v>0.90090000000000003</v>
      </c>
      <c r="AN229" s="32">
        <v>1.3572</v>
      </c>
      <c r="AO229" s="32">
        <v>0.93969999999999998</v>
      </c>
      <c r="AP229" s="32">
        <v>0.87649999999999995</v>
      </c>
      <c r="AQ229" s="32">
        <v>1.0544</v>
      </c>
      <c r="AR229" s="32">
        <v>1.5016</v>
      </c>
      <c r="AS229" s="32">
        <v>1.3365</v>
      </c>
      <c r="AT229" s="32">
        <v>1.0954999999999999</v>
      </c>
      <c r="AU229" s="32">
        <v>1.2817000000000001</v>
      </c>
      <c r="AV229" s="32">
        <v>1.2827999999999999</v>
      </c>
      <c r="AW229" s="32">
        <v>1.2773000000000001</v>
      </c>
      <c r="AX229" s="32">
        <v>0.90429999999999999</v>
      </c>
      <c r="AY229" s="32">
        <v>0.87690000000000001</v>
      </c>
      <c r="AZ229" s="32">
        <v>0.83050000000000002</v>
      </c>
      <c r="BA229" s="32">
        <v>0.38019999999999998</v>
      </c>
      <c r="BB229" s="32">
        <v>2.3527999999999998</v>
      </c>
      <c r="BC229" s="32">
        <v>1.3265</v>
      </c>
      <c r="BD229" s="32">
        <v>0.92400000000000004</v>
      </c>
      <c r="BE229" s="32">
        <v>0.99519999999999997</v>
      </c>
      <c r="BF229" s="32">
        <v>0.32990000000000003</v>
      </c>
      <c r="BG229" s="32">
        <v>0.32979999999999998</v>
      </c>
      <c r="BH229" s="32">
        <v>0.1198</v>
      </c>
      <c r="BI229" s="32">
        <v>0.92079999999999995</v>
      </c>
      <c r="BJ229" s="32">
        <v>0.33129999999999998</v>
      </c>
      <c r="BK229" s="32">
        <v>1.3641000000000001</v>
      </c>
      <c r="BL229" s="32"/>
      <c r="BM229" s="32"/>
      <c r="BN229" s="32"/>
      <c r="BO229" s="32"/>
      <c r="BP229" s="32"/>
      <c r="BQ229" s="32"/>
      <c r="BR229" s="32"/>
      <c r="BS229" s="32"/>
      <c r="BT229" s="32"/>
      <c r="BU229" s="32"/>
      <c r="BV229" s="32"/>
      <c r="BW229" s="32"/>
      <c r="BX229" s="32"/>
      <c r="BY229" s="32"/>
      <c r="BZ229" s="32"/>
      <c r="CA229" s="32"/>
      <c r="CB229" s="32"/>
      <c r="CC229" s="32"/>
      <c r="CD229" s="32"/>
      <c r="CE229" s="32"/>
      <c r="CF229" s="32"/>
    </row>
    <row r="230" spans="2:84">
      <c r="B230" s="28">
        <f t="shared" si="8"/>
        <v>272</v>
      </c>
      <c r="C230" s="34">
        <v>42355</v>
      </c>
      <c r="D230" s="32">
        <v>1.8080000000000001</v>
      </c>
      <c r="E230" s="32">
        <v>0.68189999999999995</v>
      </c>
      <c r="F230" s="32">
        <v>1.8021</v>
      </c>
      <c r="G230" s="32">
        <v>1.4623999999999999</v>
      </c>
      <c r="H230" s="32">
        <v>1.6454</v>
      </c>
      <c r="I230" s="32">
        <v>0.68659999999999999</v>
      </c>
      <c r="J230" s="32">
        <v>1.0226</v>
      </c>
      <c r="K230" s="32">
        <v>0.76470000000000005</v>
      </c>
      <c r="L230" s="32">
        <v>-2.18E-2</v>
      </c>
      <c r="M230" s="32">
        <v>1.1437999999999999</v>
      </c>
      <c r="N230" s="32">
        <v>1.6555</v>
      </c>
      <c r="O230" s="32">
        <v>1.0396000000000001</v>
      </c>
      <c r="P230" s="32">
        <v>1.3003</v>
      </c>
      <c r="Q230" s="32">
        <v>1.3743000000000001</v>
      </c>
      <c r="R230" s="32">
        <v>0.75460000000000005</v>
      </c>
      <c r="S230" s="32">
        <v>0.55230000000000001</v>
      </c>
      <c r="T230" s="32">
        <v>0.15770000000000001</v>
      </c>
      <c r="U230" s="32">
        <v>0.53239999999999998</v>
      </c>
      <c r="V230" s="32">
        <v>0.8105</v>
      </c>
      <c r="W230" s="32">
        <v>0.91449999999999998</v>
      </c>
      <c r="X230" s="32">
        <v>0.36649999999999999</v>
      </c>
      <c r="Y230" s="32">
        <v>0.95440000000000003</v>
      </c>
      <c r="Z230" s="32">
        <v>1.6148</v>
      </c>
      <c r="AA230" s="32">
        <v>0.69469999999999998</v>
      </c>
      <c r="AB230" s="32">
        <v>1.0342</v>
      </c>
      <c r="AC230" s="32">
        <v>1.0533999999999999</v>
      </c>
      <c r="AD230" s="32">
        <v>0.80220000000000002</v>
      </c>
      <c r="AE230" s="32">
        <v>1.2170000000000001</v>
      </c>
      <c r="AF230" s="32">
        <v>0.6341</v>
      </c>
      <c r="AG230" s="32">
        <v>0.94169999999999998</v>
      </c>
      <c r="AH230" s="32">
        <v>1.4238</v>
      </c>
      <c r="AI230" s="32">
        <v>1.1307</v>
      </c>
      <c r="AJ230" s="32">
        <v>1.0461</v>
      </c>
      <c r="AK230" s="32">
        <v>1.0016</v>
      </c>
      <c r="AL230" s="32">
        <v>1.8101</v>
      </c>
      <c r="AM230" s="32">
        <v>0.90720000000000001</v>
      </c>
      <c r="AN230" s="32">
        <v>1.4233</v>
      </c>
      <c r="AO230" s="32">
        <v>0.93989999999999996</v>
      </c>
      <c r="AP230" s="32">
        <v>0.89170000000000005</v>
      </c>
      <c r="AQ230" s="32">
        <v>1.0689</v>
      </c>
      <c r="AR230" s="32">
        <v>1.3672</v>
      </c>
      <c r="AS230" s="32">
        <v>1.3344</v>
      </c>
      <c r="AT230" s="32">
        <v>1.0097</v>
      </c>
      <c r="AU230" s="32">
        <v>1.2682</v>
      </c>
      <c r="AV230" s="32">
        <v>1.2455000000000001</v>
      </c>
      <c r="AW230" s="32">
        <v>1.2737000000000001</v>
      </c>
      <c r="AX230" s="32">
        <v>0.93669999999999998</v>
      </c>
      <c r="AY230" s="32">
        <v>0.87539999999999996</v>
      </c>
      <c r="AZ230" s="32">
        <v>0.82350000000000001</v>
      </c>
      <c r="BA230" s="32">
        <v>0.38069999999999998</v>
      </c>
      <c r="BB230" s="32">
        <v>2.1606000000000001</v>
      </c>
      <c r="BC230" s="32">
        <v>1.3192999999999999</v>
      </c>
      <c r="BD230" s="32">
        <v>0.874</v>
      </c>
      <c r="BE230" s="32">
        <v>0.9929</v>
      </c>
      <c r="BF230" s="32">
        <v>0.36709999999999998</v>
      </c>
      <c r="BG230" s="32">
        <v>0.3306</v>
      </c>
      <c r="BH230" s="32">
        <v>0.12509999999999999</v>
      </c>
      <c r="BI230" s="32">
        <v>0.91839999999999999</v>
      </c>
      <c r="BJ230" s="32">
        <v>0.439</v>
      </c>
      <c r="BK230" s="32">
        <v>1.3705000000000001</v>
      </c>
      <c r="BL230" s="32"/>
      <c r="BM230" s="32"/>
      <c r="BN230" s="32"/>
      <c r="BO230" s="32"/>
      <c r="BP230" s="32"/>
      <c r="BQ230" s="32"/>
      <c r="BR230" s="32"/>
      <c r="BS230" s="32"/>
      <c r="BT230" s="32"/>
      <c r="BU230" s="32"/>
      <c r="BV230" s="32"/>
      <c r="BW230" s="32"/>
      <c r="BX230" s="32"/>
      <c r="BY230" s="32"/>
      <c r="BZ230" s="32"/>
      <c r="CA230" s="32"/>
      <c r="CB230" s="32"/>
      <c r="CC230" s="32"/>
      <c r="CD230" s="32"/>
      <c r="CE230" s="32"/>
      <c r="CF230" s="32"/>
    </row>
    <row r="231" spans="2:84">
      <c r="B231" s="28">
        <f t="shared" si="8"/>
        <v>271</v>
      </c>
      <c r="C231" s="34">
        <v>42354</v>
      </c>
      <c r="D231" s="32">
        <v>1.5325</v>
      </c>
      <c r="E231" s="32">
        <v>0.66610000000000003</v>
      </c>
      <c r="F231" s="32">
        <v>1.8688</v>
      </c>
      <c r="G231" s="32">
        <v>1.4553</v>
      </c>
      <c r="H231" s="32">
        <v>1.4850000000000001</v>
      </c>
      <c r="I231" s="32">
        <v>0.69869999999999999</v>
      </c>
      <c r="J231" s="32">
        <v>1.0105</v>
      </c>
      <c r="K231" s="32">
        <v>0.75760000000000005</v>
      </c>
      <c r="L231" s="32">
        <v>-1.95E-2</v>
      </c>
      <c r="M231" s="32">
        <v>1.1435999999999999</v>
      </c>
      <c r="N231" s="32">
        <v>1.6472</v>
      </c>
      <c r="O231" s="32">
        <v>1.0388999999999999</v>
      </c>
      <c r="P231" s="32">
        <v>1.4428000000000001</v>
      </c>
      <c r="Q231" s="32">
        <v>1.3765000000000001</v>
      </c>
      <c r="R231" s="32">
        <v>0.91490000000000005</v>
      </c>
      <c r="S231" s="32">
        <v>0.56440000000000001</v>
      </c>
      <c r="T231" s="32">
        <v>0.1754</v>
      </c>
      <c r="U231" s="32">
        <v>0.53539999999999999</v>
      </c>
      <c r="V231" s="32">
        <v>0.83030000000000004</v>
      </c>
      <c r="W231" s="32">
        <v>0.91720000000000002</v>
      </c>
      <c r="X231" s="32">
        <v>0.36070000000000002</v>
      </c>
      <c r="Y231" s="32">
        <v>0.95389999999999997</v>
      </c>
      <c r="Z231" s="32">
        <v>1.5032000000000001</v>
      </c>
      <c r="AA231" s="32">
        <v>0.66859999999999997</v>
      </c>
      <c r="AB231" s="32">
        <v>1.3043</v>
      </c>
      <c r="AC231" s="32">
        <v>1.0584</v>
      </c>
      <c r="AD231" s="32">
        <v>0.74539999999999995</v>
      </c>
      <c r="AE231" s="32">
        <v>1.2231000000000001</v>
      </c>
      <c r="AF231" s="32">
        <v>0.76429999999999998</v>
      </c>
      <c r="AG231" s="32">
        <v>0.95450000000000002</v>
      </c>
      <c r="AH231" s="32">
        <v>1.1873</v>
      </c>
      <c r="AI231" s="32">
        <v>1.0963000000000001</v>
      </c>
      <c r="AJ231" s="32">
        <v>1.5963000000000001</v>
      </c>
      <c r="AK231" s="32">
        <v>0.99129999999999996</v>
      </c>
      <c r="AL231" s="32">
        <v>1.571</v>
      </c>
      <c r="AM231" s="32">
        <v>0.88149999999999995</v>
      </c>
      <c r="AN231" s="32">
        <v>1.3211999999999999</v>
      </c>
      <c r="AO231" s="32">
        <v>0.93410000000000004</v>
      </c>
      <c r="AP231" s="32">
        <v>0.96319999999999995</v>
      </c>
      <c r="AQ231" s="32">
        <v>1.0639000000000001</v>
      </c>
      <c r="AR231" s="32">
        <v>1.2914000000000001</v>
      </c>
      <c r="AS231" s="32">
        <v>1.3346</v>
      </c>
      <c r="AT231" s="32">
        <v>0.86</v>
      </c>
      <c r="AU231" s="32">
        <v>1.2585999999999999</v>
      </c>
      <c r="AV231" s="32">
        <v>1.3771</v>
      </c>
      <c r="AW231" s="32">
        <v>1.2827999999999999</v>
      </c>
      <c r="AX231" s="32">
        <v>0.8105</v>
      </c>
      <c r="AY231" s="32">
        <v>0.87549999999999994</v>
      </c>
      <c r="AZ231" s="32">
        <v>0.99219999999999997</v>
      </c>
      <c r="BA231" s="32">
        <v>0.39989999999999998</v>
      </c>
      <c r="BB231" s="32">
        <v>1.9984</v>
      </c>
      <c r="BC231" s="32">
        <v>1.2884</v>
      </c>
      <c r="BD231" s="32">
        <v>0.86770000000000003</v>
      </c>
      <c r="BE231" s="32">
        <v>0.98929999999999996</v>
      </c>
      <c r="BF231" s="32">
        <v>0.34570000000000001</v>
      </c>
      <c r="BG231" s="32">
        <v>0.32850000000000001</v>
      </c>
      <c r="BH231" s="32">
        <v>0.15629999999999999</v>
      </c>
      <c r="BI231" s="32">
        <v>0.91720000000000002</v>
      </c>
      <c r="BJ231" s="32">
        <v>0.77459999999999996</v>
      </c>
      <c r="BK231" s="32">
        <v>1.381</v>
      </c>
      <c r="BL231" s="32"/>
      <c r="BM231" s="32"/>
      <c r="BN231" s="32"/>
      <c r="BO231" s="32"/>
      <c r="BP231" s="32"/>
      <c r="BQ231" s="32"/>
      <c r="BR231" s="32"/>
      <c r="BS231" s="32"/>
      <c r="BT231" s="32"/>
      <c r="BU231" s="32"/>
      <c r="BV231" s="32"/>
      <c r="BW231" s="32"/>
      <c r="BX231" s="32"/>
      <c r="BY231" s="32"/>
      <c r="BZ231" s="32"/>
      <c r="CA231" s="32"/>
      <c r="CB231" s="32"/>
      <c r="CC231" s="32"/>
      <c r="CD231" s="32"/>
      <c r="CE231" s="32"/>
      <c r="CF231" s="32"/>
    </row>
    <row r="232" spans="2:84">
      <c r="B232" s="28">
        <f t="shared" si="8"/>
        <v>270</v>
      </c>
      <c r="C232" s="34">
        <v>42353</v>
      </c>
      <c r="D232" s="32">
        <v>1.3308</v>
      </c>
      <c r="E232" s="32">
        <v>0.64419999999999999</v>
      </c>
      <c r="F232" s="32">
        <v>2.0347</v>
      </c>
      <c r="G232" s="32">
        <v>1.4679</v>
      </c>
      <c r="H232" s="32">
        <v>0.8266</v>
      </c>
      <c r="I232" s="32">
        <v>0.6472</v>
      </c>
      <c r="J232" s="32">
        <v>1.0058</v>
      </c>
      <c r="K232" s="32">
        <v>0.75760000000000005</v>
      </c>
      <c r="L232" s="32">
        <v>0.18229999999999999</v>
      </c>
      <c r="M232" s="32">
        <v>1.1597999999999999</v>
      </c>
      <c r="N232" s="32">
        <v>1.8420000000000001</v>
      </c>
      <c r="O232" s="32">
        <v>1.0497000000000001</v>
      </c>
      <c r="P232" s="32">
        <v>1.5026999999999999</v>
      </c>
      <c r="Q232" s="32">
        <v>1.3758999999999999</v>
      </c>
      <c r="R232" s="32">
        <v>0.58889999999999998</v>
      </c>
      <c r="S232" s="32">
        <v>0.53979999999999995</v>
      </c>
      <c r="T232" s="32">
        <v>0.1472</v>
      </c>
      <c r="U232" s="32">
        <v>0.53820000000000001</v>
      </c>
      <c r="V232" s="32">
        <v>0.89390000000000003</v>
      </c>
      <c r="W232" s="32">
        <v>0.92649999999999999</v>
      </c>
      <c r="X232" s="32">
        <v>0.16850000000000001</v>
      </c>
      <c r="Y232" s="32">
        <v>0.93799999999999994</v>
      </c>
      <c r="Z232" s="32">
        <v>1.4785999999999999</v>
      </c>
      <c r="AA232" s="32">
        <v>0.65959999999999996</v>
      </c>
      <c r="AB232" s="32">
        <v>1.1060000000000001</v>
      </c>
      <c r="AC232" s="32">
        <v>1.0407999999999999</v>
      </c>
      <c r="AD232" s="32">
        <v>0.70799999999999996</v>
      </c>
      <c r="AE232" s="32">
        <v>1.2341</v>
      </c>
      <c r="AF232" s="32">
        <v>0.75309999999999999</v>
      </c>
      <c r="AG232" s="32">
        <v>0.9536</v>
      </c>
      <c r="AH232" s="32">
        <v>1.2623</v>
      </c>
      <c r="AI232" s="32">
        <v>1.1095999999999999</v>
      </c>
      <c r="AJ232" s="32">
        <v>1.6916</v>
      </c>
      <c r="AK232" s="32">
        <v>0.99170000000000003</v>
      </c>
      <c r="AL232" s="32">
        <v>1.8693</v>
      </c>
      <c r="AM232" s="32">
        <v>0.89859999999999995</v>
      </c>
      <c r="AN232" s="32">
        <v>1.5033000000000001</v>
      </c>
      <c r="AO232" s="32">
        <v>0.94169999999999998</v>
      </c>
      <c r="AP232" s="32">
        <v>0.95189999999999997</v>
      </c>
      <c r="AQ232" s="32">
        <v>1.0619000000000001</v>
      </c>
      <c r="AR232" s="32">
        <v>1.2585999999999999</v>
      </c>
      <c r="AS232" s="32">
        <v>1.3381000000000001</v>
      </c>
      <c r="AT232" s="32">
        <v>0.93179999999999996</v>
      </c>
      <c r="AU232" s="32">
        <v>1.2776000000000001</v>
      </c>
      <c r="AV232" s="32">
        <v>1.2538</v>
      </c>
      <c r="AW232" s="32">
        <v>1.2730999999999999</v>
      </c>
      <c r="AX232" s="32">
        <v>0.85919999999999996</v>
      </c>
      <c r="AY232" s="32">
        <v>0.87939999999999996</v>
      </c>
      <c r="AZ232" s="32">
        <v>0.93259999999999998</v>
      </c>
      <c r="BA232" s="32">
        <v>0.39429999999999998</v>
      </c>
      <c r="BB232" s="32">
        <v>1.9541999999999999</v>
      </c>
      <c r="BC232" s="32">
        <v>1.2786</v>
      </c>
      <c r="BD232" s="32">
        <v>0.93989999999999996</v>
      </c>
      <c r="BE232" s="32">
        <v>0.99839999999999995</v>
      </c>
      <c r="BF232" s="32">
        <v>0.35659999999999997</v>
      </c>
      <c r="BG232" s="32">
        <v>0.32950000000000002</v>
      </c>
      <c r="BH232" s="32">
        <v>0.1061</v>
      </c>
      <c r="BI232" s="32">
        <v>0.92349999999999999</v>
      </c>
      <c r="BJ232" s="32">
        <v>0.99360000000000004</v>
      </c>
      <c r="BK232" s="32">
        <v>1.3975</v>
      </c>
      <c r="BL232" s="32"/>
      <c r="BM232" s="32"/>
      <c r="BN232" s="32"/>
      <c r="BO232" s="32"/>
      <c r="BP232" s="32"/>
      <c r="BQ232" s="32"/>
      <c r="BR232" s="32"/>
      <c r="BS232" s="32"/>
      <c r="BT232" s="32"/>
      <c r="BU232" s="32"/>
      <c r="BV232" s="32"/>
      <c r="BW232" s="32"/>
      <c r="BX232" s="32"/>
      <c r="BY232" s="32"/>
      <c r="BZ232" s="32"/>
      <c r="CA232" s="32"/>
      <c r="CB232" s="32"/>
      <c r="CC232" s="32"/>
      <c r="CD232" s="32"/>
      <c r="CE232" s="32"/>
      <c r="CF232" s="32"/>
    </row>
    <row r="233" spans="2:84">
      <c r="B233" s="28">
        <f t="shared" si="8"/>
        <v>269</v>
      </c>
      <c r="C233" s="34">
        <v>42352</v>
      </c>
      <c r="D233" s="32">
        <v>1.2824</v>
      </c>
      <c r="E233" s="32">
        <v>0.63700000000000001</v>
      </c>
      <c r="F233" s="32">
        <v>1.9878</v>
      </c>
      <c r="G233" s="32">
        <v>1.4508000000000001</v>
      </c>
      <c r="H233" s="32">
        <v>0.6129</v>
      </c>
      <c r="I233" s="32">
        <v>0.63290000000000002</v>
      </c>
      <c r="J233" s="32">
        <v>0.98750000000000004</v>
      </c>
      <c r="K233" s="32">
        <v>0.75700000000000001</v>
      </c>
      <c r="L233" s="32">
        <v>0.1988</v>
      </c>
      <c r="M233" s="32">
        <v>1.1577</v>
      </c>
      <c r="N233" s="32">
        <v>1.9169</v>
      </c>
      <c r="O233" s="32">
        <v>1.0569999999999999</v>
      </c>
      <c r="P233" s="32">
        <v>1.3165</v>
      </c>
      <c r="Q233" s="32">
        <v>1.3653</v>
      </c>
      <c r="R233" s="32">
        <v>0.57909999999999995</v>
      </c>
      <c r="S233" s="32">
        <v>0.53910000000000002</v>
      </c>
      <c r="T233" s="32">
        <v>0.1454</v>
      </c>
      <c r="U233" s="32">
        <v>0.5383</v>
      </c>
      <c r="V233" s="32">
        <v>0.79830000000000001</v>
      </c>
      <c r="W233" s="32">
        <v>0.92049999999999998</v>
      </c>
      <c r="X233" s="32">
        <v>9.1200000000000003E-2</v>
      </c>
      <c r="Y233" s="32">
        <v>0.93899999999999995</v>
      </c>
      <c r="Z233" s="32">
        <v>1.4713000000000001</v>
      </c>
      <c r="AA233" s="32">
        <v>0.65720000000000001</v>
      </c>
      <c r="AB233" s="32">
        <v>1.6013999999999999</v>
      </c>
      <c r="AC233" s="32">
        <v>1.0907</v>
      </c>
      <c r="AD233" s="32">
        <v>0.7752</v>
      </c>
      <c r="AE233" s="32">
        <v>1.2507999999999999</v>
      </c>
      <c r="AF233" s="32">
        <v>0.84970000000000001</v>
      </c>
      <c r="AG233" s="32">
        <v>0.96750000000000003</v>
      </c>
      <c r="AH233" s="32">
        <v>1.2198</v>
      </c>
      <c r="AI233" s="32">
        <v>1.1125</v>
      </c>
      <c r="AJ233" s="32">
        <v>1.7241</v>
      </c>
      <c r="AK233" s="32">
        <v>0.99080000000000001</v>
      </c>
      <c r="AL233" s="32">
        <v>1.9222999999999999</v>
      </c>
      <c r="AM233" s="32">
        <v>0.90180000000000005</v>
      </c>
      <c r="AN233" s="32">
        <v>1.4968999999999999</v>
      </c>
      <c r="AO233" s="32">
        <v>0.94299999999999995</v>
      </c>
      <c r="AP233" s="32">
        <v>0.96709999999999996</v>
      </c>
      <c r="AQ233" s="32">
        <v>1.0627</v>
      </c>
      <c r="AR233" s="32">
        <v>1.1866000000000001</v>
      </c>
      <c r="AS233" s="32">
        <v>1.3291999999999999</v>
      </c>
      <c r="AT233" s="32">
        <v>1.0248999999999999</v>
      </c>
      <c r="AU233" s="32">
        <v>1.2859</v>
      </c>
      <c r="AV233" s="32">
        <v>1.2974000000000001</v>
      </c>
      <c r="AW233" s="32">
        <v>1.2734000000000001</v>
      </c>
      <c r="AX233" s="32">
        <v>0.87919999999999998</v>
      </c>
      <c r="AY233" s="32">
        <v>0.88300000000000001</v>
      </c>
      <c r="AZ233" s="32">
        <v>1.1314</v>
      </c>
      <c r="BA233" s="32">
        <v>0.40510000000000002</v>
      </c>
      <c r="BB233" s="32">
        <v>1.8904000000000001</v>
      </c>
      <c r="BC233" s="32">
        <v>1.2699</v>
      </c>
      <c r="BD233" s="32">
        <v>0.97850000000000004</v>
      </c>
      <c r="BE233" s="32">
        <v>1.0041</v>
      </c>
      <c r="BF233" s="32">
        <v>0.34179999999999999</v>
      </c>
      <c r="BG233" s="32">
        <v>0.3276</v>
      </c>
      <c r="BH233" s="32">
        <v>9.8900000000000002E-2</v>
      </c>
      <c r="BI233" s="32">
        <v>0.92210000000000003</v>
      </c>
      <c r="BJ233" s="32">
        <v>0.86399999999999999</v>
      </c>
      <c r="BK233" s="32">
        <v>1.3895</v>
      </c>
      <c r="BL233" s="32"/>
      <c r="BM233" s="32"/>
      <c r="BN233" s="32"/>
      <c r="BO233" s="32"/>
      <c r="BP233" s="32"/>
      <c r="BQ233" s="32"/>
      <c r="BR233" s="32"/>
      <c r="BS233" s="32"/>
      <c r="BT233" s="32"/>
      <c r="BU233" s="32"/>
      <c r="BV233" s="32"/>
      <c r="BW233" s="32"/>
      <c r="BX233" s="32"/>
      <c r="BY233" s="32"/>
      <c r="BZ233" s="32"/>
      <c r="CA233" s="32"/>
      <c r="CB233" s="32"/>
      <c r="CC233" s="32"/>
      <c r="CD233" s="32"/>
      <c r="CE233" s="32"/>
      <c r="CF233" s="32"/>
    </row>
    <row r="234" spans="2:84">
      <c r="B234" s="28">
        <f t="shared" si="8"/>
        <v>268</v>
      </c>
      <c r="C234" s="34">
        <v>42349</v>
      </c>
      <c r="D234" s="32">
        <v>1.1404000000000001</v>
      </c>
      <c r="E234" s="32">
        <v>0.63660000000000005</v>
      </c>
      <c r="F234" s="32">
        <v>1.6578999999999999</v>
      </c>
      <c r="G234" s="32">
        <v>1.4489000000000001</v>
      </c>
      <c r="H234" s="32">
        <v>6.7299999999999999E-2</v>
      </c>
      <c r="I234" s="32">
        <v>0.62039999999999995</v>
      </c>
      <c r="J234" s="32">
        <v>1.0711999999999999</v>
      </c>
      <c r="K234" s="32">
        <v>0.7601</v>
      </c>
      <c r="L234" s="32">
        <v>0.214</v>
      </c>
      <c r="M234" s="32">
        <v>1.1585000000000001</v>
      </c>
      <c r="N234" s="32">
        <v>1.8624000000000001</v>
      </c>
      <c r="O234" s="32">
        <v>1.0689</v>
      </c>
      <c r="P234" s="32">
        <v>1.3078000000000001</v>
      </c>
      <c r="Q234" s="32">
        <v>1.3613</v>
      </c>
      <c r="R234" s="32">
        <v>0.53359999999999996</v>
      </c>
      <c r="S234" s="32">
        <v>0.53710000000000002</v>
      </c>
      <c r="T234" s="32">
        <v>0.495</v>
      </c>
      <c r="U234" s="32">
        <v>0.54200000000000004</v>
      </c>
      <c r="V234" s="32">
        <v>0.97589999999999999</v>
      </c>
      <c r="W234" s="32">
        <v>0.92059999999999997</v>
      </c>
      <c r="X234" s="32">
        <v>0.35499999999999998</v>
      </c>
      <c r="Y234" s="32">
        <v>0.96319999999999995</v>
      </c>
      <c r="Z234" s="32">
        <v>1.4079999999999999</v>
      </c>
      <c r="AA234" s="32">
        <v>0.65469999999999995</v>
      </c>
      <c r="AB234" s="32">
        <v>1.3680000000000001</v>
      </c>
      <c r="AC234" s="32">
        <v>1.0812999999999999</v>
      </c>
      <c r="AD234" s="32">
        <v>0.95369999999999999</v>
      </c>
      <c r="AE234" s="32">
        <v>1.2585</v>
      </c>
      <c r="AF234" s="32">
        <v>1.0079</v>
      </c>
      <c r="AG234" s="32">
        <v>0.9667</v>
      </c>
      <c r="AH234" s="32">
        <v>1.115</v>
      </c>
      <c r="AI234" s="32">
        <v>1.0959000000000001</v>
      </c>
      <c r="AJ234" s="32">
        <v>1.7185999999999999</v>
      </c>
      <c r="AK234" s="32">
        <v>0.99329999999999996</v>
      </c>
      <c r="AL234" s="32">
        <v>1.9072</v>
      </c>
      <c r="AM234" s="32">
        <v>0.90559999999999996</v>
      </c>
      <c r="AN234" s="32">
        <v>1.4964999999999999</v>
      </c>
      <c r="AO234" s="32">
        <v>0.94110000000000005</v>
      </c>
      <c r="AP234" s="32">
        <v>0.85389999999999999</v>
      </c>
      <c r="AQ234" s="32">
        <v>1.0587</v>
      </c>
      <c r="AR234" s="32">
        <v>0.99099999999999999</v>
      </c>
      <c r="AS234" s="32">
        <v>1.3206</v>
      </c>
      <c r="AT234" s="32">
        <v>0.83089999999999997</v>
      </c>
      <c r="AU234" s="32">
        <v>1.2786</v>
      </c>
      <c r="AV234" s="32">
        <v>1.3514999999999999</v>
      </c>
      <c r="AW234" s="32">
        <v>1.2762</v>
      </c>
      <c r="AX234" s="32">
        <v>0.88419999999999999</v>
      </c>
      <c r="AY234" s="32">
        <v>0.8841</v>
      </c>
      <c r="AZ234" s="32">
        <v>1.1043000000000001</v>
      </c>
      <c r="BA234" s="32">
        <v>0.40810000000000002</v>
      </c>
      <c r="BB234" s="32">
        <v>1.7073</v>
      </c>
      <c r="BC234" s="32">
        <v>1.2553000000000001</v>
      </c>
      <c r="BD234" s="32">
        <v>0.87480000000000002</v>
      </c>
      <c r="BE234" s="32">
        <v>0.99670000000000003</v>
      </c>
      <c r="BF234" s="32">
        <v>0.28770000000000001</v>
      </c>
      <c r="BG234" s="32">
        <v>0.32840000000000003</v>
      </c>
      <c r="BH234" s="32">
        <v>0.1419</v>
      </c>
      <c r="BI234" s="32">
        <v>0.92600000000000005</v>
      </c>
      <c r="BJ234" s="32">
        <v>0.91820000000000002</v>
      </c>
      <c r="BK234" s="32">
        <v>1.3845000000000001</v>
      </c>
      <c r="BL234" s="32"/>
      <c r="BM234" s="32"/>
      <c r="BN234" s="32"/>
      <c r="BO234" s="32"/>
      <c r="BP234" s="32"/>
      <c r="BQ234" s="32"/>
      <c r="BR234" s="32"/>
      <c r="BS234" s="32"/>
      <c r="BT234" s="32"/>
      <c r="BU234" s="32"/>
      <c r="BV234" s="32"/>
      <c r="BW234" s="32"/>
      <c r="BX234" s="32"/>
      <c r="BY234" s="32"/>
      <c r="BZ234" s="32"/>
      <c r="CA234" s="32"/>
      <c r="CB234" s="32"/>
      <c r="CC234" s="32"/>
      <c r="CD234" s="32"/>
      <c r="CE234" s="32"/>
      <c r="CF234" s="32"/>
    </row>
    <row r="235" spans="2:84">
      <c r="B235" s="28">
        <f t="shared" si="8"/>
        <v>267</v>
      </c>
      <c r="C235" s="34">
        <v>42348</v>
      </c>
      <c r="D235" s="32">
        <v>0.84789999999999999</v>
      </c>
      <c r="E235" s="32">
        <v>0.62039999999999995</v>
      </c>
      <c r="F235" s="32">
        <v>1.5204</v>
      </c>
      <c r="G235" s="32">
        <v>1.4333</v>
      </c>
      <c r="H235" s="32">
        <v>-7.7899999999999997E-2</v>
      </c>
      <c r="I235" s="32">
        <v>0.6069</v>
      </c>
      <c r="J235" s="32">
        <v>1.1378999999999999</v>
      </c>
      <c r="K235" s="32">
        <v>0.75349999999999995</v>
      </c>
      <c r="L235" s="32">
        <v>0.48089999999999999</v>
      </c>
      <c r="M235" s="32">
        <v>1.1721999999999999</v>
      </c>
      <c r="N235" s="32">
        <v>1.8151999999999999</v>
      </c>
      <c r="O235" s="32">
        <v>1.0505</v>
      </c>
      <c r="P235" s="32">
        <v>1.2998000000000001</v>
      </c>
      <c r="Q235" s="32">
        <v>1.3592</v>
      </c>
      <c r="R235" s="32">
        <v>0.62390000000000001</v>
      </c>
      <c r="S235" s="32">
        <v>0.54179999999999995</v>
      </c>
      <c r="T235" s="32">
        <v>0.43390000000000001</v>
      </c>
      <c r="U235" s="32">
        <v>0.54379999999999995</v>
      </c>
      <c r="V235" s="32">
        <v>0.74729999999999996</v>
      </c>
      <c r="W235" s="32">
        <v>0.90469999999999995</v>
      </c>
      <c r="X235" s="32">
        <v>1.6932</v>
      </c>
      <c r="Y235" s="32">
        <v>1.0616000000000001</v>
      </c>
      <c r="Z235" s="32">
        <v>1.3763000000000001</v>
      </c>
      <c r="AA235" s="32">
        <v>0.64949999999999997</v>
      </c>
      <c r="AB235" s="32">
        <v>1.4365000000000001</v>
      </c>
      <c r="AC235" s="32">
        <v>1.0731999999999999</v>
      </c>
      <c r="AD235" s="32">
        <v>0.1946</v>
      </c>
      <c r="AE235" s="32">
        <v>1.2476</v>
      </c>
      <c r="AF235" s="32">
        <v>1.3482000000000001</v>
      </c>
      <c r="AG235" s="32">
        <v>0.99019999999999997</v>
      </c>
      <c r="AH235" s="32">
        <v>0.89880000000000004</v>
      </c>
      <c r="AI235" s="32">
        <v>1.0517000000000001</v>
      </c>
      <c r="AJ235" s="32">
        <v>1.5607</v>
      </c>
      <c r="AK235" s="32">
        <v>0.97850000000000004</v>
      </c>
      <c r="AL235" s="32">
        <v>1.7486999999999999</v>
      </c>
      <c r="AM235" s="32">
        <v>0.89749999999999996</v>
      </c>
      <c r="AN235" s="32">
        <v>1.4173</v>
      </c>
      <c r="AO235" s="32">
        <v>0.9244</v>
      </c>
      <c r="AP235" s="32">
        <v>0.84899999999999998</v>
      </c>
      <c r="AQ235" s="32">
        <v>1.0589</v>
      </c>
      <c r="AR235" s="32">
        <v>0.79949999999999999</v>
      </c>
      <c r="AS235" s="32">
        <v>1.2964</v>
      </c>
      <c r="AT235" s="32">
        <v>0.64990000000000003</v>
      </c>
      <c r="AU235" s="32">
        <v>1.2626999999999999</v>
      </c>
      <c r="AV235" s="32">
        <v>1.3540000000000001</v>
      </c>
      <c r="AW235" s="32">
        <v>1.2787999999999999</v>
      </c>
      <c r="AX235" s="32">
        <v>0.94369999999999998</v>
      </c>
      <c r="AY235" s="32">
        <v>0.89</v>
      </c>
      <c r="AZ235" s="32">
        <v>1.3591</v>
      </c>
      <c r="BA235" s="32">
        <v>0.41389999999999999</v>
      </c>
      <c r="BB235" s="32">
        <v>1.4337</v>
      </c>
      <c r="BC235" s="32">
        <v>1.2384999999999999</v>
      </c>
      <c r="BD235" s="32">
        <v>0.94599999999999995</v>
      </c>
      <c r="BE235" s="32">
        <v>1.0033000000000001</v>
      </c>
      <c r="BF235" s="32">
        <v>0.19270000000000001</v>
      </c>
      <c r="BG235" s="32">
        <v>0.32329999999999998</v>
      </c>
      <c r="BH235" s="32">
        <v>0.19800000000000001</v>
      </c>
      <c r="BI235" s="32">
        <v>0.92979999999999996</v>
      </c>
      <c r="BJ235" s="32">
        <v>1.1873</v>
      </c>
      <c r="BK235" s="32">
        <v>1.3902000000000001</v>
      </c>
      <c r="BL235" s="32"/>
      <c r="BM235" s="32"/>
      <c r="BN235" s="32"/>
      <c r="BO235" s="32"/>
      <c r="BP235" s="32"/>
      <c r="BQ235" s="32"/>
      <c r="BR235" s="32"/>
      <c r="BS235" s="32"/>
      <c r="BT235" s="32"/>
      <c r="BU235" s="32"/>
      <c r="BV235" s="32"/>
      <c r="BW235" s="32"/>
      <c r="BX235" s="32"/>
      <c r="BY235" s="32"/>
      <c r="BZ235" s="32"/>
      <c r="CA235" s="32"/>
      <c r="CB235" s="32"/>
      <c r="CC235" s="32"/>
      <c r="CD235" s="32"/>
      <c r="CE235" s="32"/>
      <c r="CF235" s="32"/>
    </row>
    <row r="236" spans="2:84">
      <c r="B236" s="28">
        <f t="shared" si="8"/>
        <v>266</v>
      </c>
      <c r="C236" s="34">
        <v>42347</v>
      </c>
      <c r="D236" s="32">
        <v>0.94889999999999997</v>
      </c>
      <c r="E236" s="32">
        <v>0.61719999999999997</v>
      </c>
      <c r="F236" s="32">
        <v>1.4068000000000001</v>
      </c>
      <c r="G236" s="32">
        <v>1.4037999999999999</v>
      </c>
      <c r="H236" s="32">
        <v>8.3599999999999994E-2</v>
      </c>
      <c r="I236" s="32">
        <v>0.60229999999999995</v>
      </c>
      <c r="J236" s="32">
        <v>1.0266999999999999</v>
      </c>
      <c r="K236" s="32">
        <v>0.75409999999999999</v>
      </c>
      <c r="L236" s="32">
        <v>0.65849999999999997</v>
      </c>
      <c r="M236" s="32">
        <v>1.1627000000000001</v>
      </c>
      <c r="N236" s="32">
        <v>1.8692</v>
      </c>
      <c r="O236" s="32">
        <v>1.0466</v>
      </c>
      <c r="P236" s="32">
        <v>1.2942</v>
      </c>
      <c r="Q236" s="32">
        <v>1.3708</v>
      </c>
      <c r="R236" s="32">
        <v>0.60909999999999997</v>
      </c>
      <c r="S236" s="32">
        <v>0.53759999999999997</v>
      </c>
      <c r="T236" s="32">
        <v>0.4163</v>
      </c>
      <c r="U236" s="32">
        <v>0.54059999999999997</v>
      </c>
      <c r="V236" s="32">
        <v>0.74460000000000004</v>
      </c>
      <c r="W236" s="32">
        <v>0.90449999999999997</v>
      </c>
      <c r="X236" s="32">
        <v>1.611</v>
      </c>
      <c r="Y236" s="32">
        <v>1.0572999999999999</v>
      </c>
      <c r="Z236" s="32">
        <v>1.4036</v>
      </c>
      <c r="AA236" s="32">
        <v>0.65090000000000003</v>
      </c>
      <c r="AB236" s="32">
        <v>1.3894</v>
      </c>
      <c r="AC236" s="32">
        <v>1.0711999999999999</v>
      </c>
      <c r="AD236" s="32">
        <v>0.2432</v>
      </c>
      <c r="AE236" s="32">
        <v>1.2499</v>
      </c>
      <c r="AF236" s="32">
        <v>1.3539000000000001</v>
      </c>
      <c r="AG236" s="32">
        <v>0.99229999999999996</v>
      </c>
      <c r="AH236" s="32">
        <v>0.74050000000000005</v>
      </c>
      <c r="AI236" s="32">
        <v>1.0406</v>
      </c>
      <c r="AJ236" s="32">
        <v>1.5159</v>
      </c>
      <c r="AK236" s="32">
        <v>0.97829999999999995</v>
      </c>
      <c r="AL236" s="32">
        <v>1.7319</v>
      </c>
      <c r="AM236" s="32">
        <v>0.89349999999999996</v>
      </c>
      <c r="AN236" s="32">
        <v>1.3996</v>
      </c>
      <c r="AO236" s="32">
        <v>0.93030000000000002</v>
      </c>
      <c r="AP236" s="32">
        <v>1.0412999999999999</v>
      </c>
      <c r="AQ236" s="32">
        <v>1.0555000000000001</v>
      </c>
      <c r="AR236" s="32">
        <v>0.58909999999999996</v>
      </c>
      <c r="AS236" s="32">
        <v>1.2908999999999999</v>
      </c>
      <c r="AT236" s="32">
        <v>0.64849999999999997</v>
      </c>
      <c r="AU236" s="32">
        <v>1.2638</v>
      </c>
      <c r="AV236" s="32">
        <v>1.3714999999999999</v>
      </c>
      <c r="AW236" s="32">
        <v>1.2799</v>
      </c>
      <c r="AX236" s="32">
        <v>0.9385</v>
      </c>
      <c r="AY236" s="32">
        <v>0.89139999999999997</v>
      </c>
      <c r="AZ236" s="32">
        <v>1.3451</v>
      </c>
      <c r="BA236" s="32">
        <v>0.40970000000000001</v>
      </c>
      <c r="BB236" s="32">
        <v>1.5046999999999999</v>
      </c>
      <c r="BC236" s="32">
        <v>1.2352000000000001</v>
      </c>
      <c r="BD236" s="32">
        <v>0.97799999999999998</v>
      </c>
      <c r="BE236" s="32">
        <v>1.0006999999999999</v>
      </c>
      <c r="BF236" s="32">
        <v>0.21659999999999999</v>
      </c>
      <c r="BG236" s="32">
        <v>0.32500000000000001</v>
      </c>
      <c r="BH236" s="32">
        <v>6.2E-2</v>
      </c>
      <c r="BI236" s="32">
        <v>0.92849999999999999</v>
      </c>
      <c r="BJ236" s="32">
        <v>1.3015000000000001</v>
      </c>
      <c r="BK236" s="32">
        <v>1.3894</v>
      </c>
      <c r="BL236" s="32"/>
      <c r="BM236" s="32"/>
      <c r="BN236" s="32"/>
      <c r="BO236" s="32"/>
      <c r="BP236" s="32"/>
      <c r="BQ236" s="32"/>
      <c r="BR236" s="32"/>
      <c r="BS236" s="32"/>
      <c r="BT236" s="32"/>
      <c r="BU236" s="32"/>
      <c r="BV236" s="32"/>
      <c r="BW236" s="32"/>
      <c r="BX236" s="32"/>
      <c r="BY236" s="32"/>
      <c r="BZ236" s="32"/>
      <c r="CA236" s="32"/>
      <c r="CB236" s="32"/>
      <c r="CC236" s="32"/>
      <c r="CD236" s="32"/>
      <c r="CE236" s="32"/>
      <c r="CF236" s="32"/>
    </row>
    <row r="237" spans="2:84">
      <c r="B237" s="28">
        <f t="shared" si="8"/>
        <v>265</v>
      </c>
      <c r="C237" s="34">
        <v>42346</v>
      </c>
      <c r="D237" s="32">
        <v>0.88980000000000004</v>
      </c>
      <c r="E237" s="32">
        <v>0.61739999999999995</v>
      </c>
      <c r="F237" s="32">
        <v>1.3902000000000001</v>
      </c>
      <c r="G237" s="32">
        <v>1.3946000000000001</v>
      </c>
      <c r="H237" s="32">
        <v>-0.25940000000000002</v>
      </c>
      <c r="I237" s="32">
        <v>0.57530000000000003</v>
      </c>
      <c r="J237" s="32">
        <v>1.0203</v>
      </c>
      <c r="K237" s="32">
        <v>0.74519999999999997</v>
      </c>
      <c r="L237" s="32">
        <v>0.82650000000000001</v>
      </c>
      <c r="M237" s="32">
        <v>1.181</v>
      </c>
      <c r="N237" s="32">
        <v>1.9408000000000001</v>
      </c>
      <c r="O237" s="32">
        <v>1.0501</v>
      </c>
      <c r="P237" s="32">
        <v>1.3331999999999999</v>
      </c>
      <c r="Q237" s="32">
        <v>1.3705000000000001</v>
      </c>
      <c r="R237" s="32">
        <v>0.69069999999999998</v>
      </c>
      <c r="S237" s="32">
        <v>0.54100000000000004</v>
      </c>
      <c r="T237" s="32">
        <v>0.42899999999999999</v>
      </c>
      <c r="U237" s="32">
        <v>0.53859999999999997</v>
      </c>
      <c r="V237" s="32">
        <v>0.95989999999999998</v>
      </c>
      <c r="W237" s="32">
        <v>0.90810000000000002</v>
      </c>
      <c r="X237" s="32">
        <v>1.6593</v>
      </c>
      <c r="Y237" s="32">
        <v>1.0430999999999999</v>
      </c>
      <c r="Z237" s="32">
        <v>1.3563000000000001</v>
      </c>
      <c r="AA237" s="32">
        <v>0.63660000000000005</v>
      </c>
      <c r="AB237" s="32">
        <v>1.3642000000000001</v>
      </c>
      <c r="AC237" s="32">
        <v>1.0566</v>
      </c>
      <c r="AD237" s="32">
        <v>0.35780000000000001</v>
      </c>
      <c r="AE237" s="32">
        <v>1.2746999999999999</v>
      </c>
      <c r="AF237" s="32">
        <v>1.6041000000000001</v>
      </c>
      <c r="AG237" s="32">
        <v>1.0026999999999999</v>
      </c>
      <c r="AH237" s="32">
        <v>2.0184000000000002</v>
      </c>
      <c r="AI237" s="32">
        <v>1.1338999999999999</v>
      </c>
      <c r="AJ237" s="32">
        <v>1.3621000000000001</v>
      </c>
      <c r="AK237" s="32">
        <v>0.9657</v>
      </c>
      <c r="AL237" s="32">
        <v>1.6292</v>
      </c>
      <c r="AM237" s="32">
        <v>0.87619999999999998</v>
      </c>
      <c r="AN237" s="32">
        <v>1.3248</v>
      </c>
      <c r="AO237" s="32">
        <v>0.92059999999999997</v>
      </c>
      <c r="AP237" s="32">
        <v>1.0256000000000001</v>
      </c>
      <c r="AQ237" s="32">
        <v>1.0633999999999999</v>
      </c>
      <c r="AR237" s="32">
        <v>0.52110000000000001</v>
      </c>
      <c r="AS237" s="32">
        <v>1.2882</v>
      </c>
      <c r="AT237" s="32">
        <v>0.79969999999999997</v>
      </c>
      <c r="AU237" s="32">
        <v>1.2801</v>
      </c>
      <c r="AV237" s="32">
        <v>1.3448</v>
      </c>
      <c r="AW237" s="32">
        <v>1.2795000000000001</v>
      </c>
      <c r="AX237" s="32">
        <v>1.0249999999999999</v>
      </c>
      <c r="AY237" s="32">
        <v>0.89970000000000006</v>
      </c>
      <c r="AZ237" s="32">
        <v>1.0146999999999999</v>
      </c>
      <c r="BA237" s="32">
        <v>0.3916</v>
      </c>
      <c r="BB237" s="32">
        <v>1.4331</v>
      </c>
      <c r="BC237" s="32">
        <v>1.2277</v>
      </c>
      <c r="BD237" s="32">
        <v>1.0137</v>
      </c>
      <c r="BE237" s="32">
        <v>1.0077</v>
      </c>
      <c r="BF237" s="32">
        <v>0.2021</v>
      </c>
      <c r="BG237" s="32">
        <v>0.32469999999999999</v>
      </c>
      <c r="BH237" s="32">
        <v>0.1197</v>
      </c>
      <c r="BI237" s="32">
        <v>0.93279999999999996</v>
      </c>
      <c r="BJ237" s="32">
        <v>1.3412999999999999</v>
      </c>
      <c r="BK237" s="32">
        <v>1.3903000000000001</v>
      </c>
      <c r="BL237" s="32"/>
      <c r="BM237" s="32"/>
      <c r="BN237" s="32"/>
      <c r="BO237" s="32"/>
      <c r="BP237" s="32"/>
      <c r="BQ237" s="32"/>
      <c r="BR237" s="32"/>
      <c r="BS237" s="32"/>
      <c r="BT237" s="32"/>
      <c r="BU237" s="32"/>
      <c r="BV237" s="32"/>
      <c r="BW237" s="32"/>
      <c r="BX237" s="32"/>
      <c r="BY237" s="32"/>
      <c r="BZ237" s="32"/>
      <c r="CA237" s="32"/>
      <c r="CB237" s="32"/>
      <c r="CC237" s="32"/>
      <c r="CD237" s="32"/>
      <c r="CE237" s="32"/>
      <c r="CF237" s="32"/>
    </row>
    <row r="238" spans="2:84">
      <c r="B238" s="28">
        <f t="shared" si="8"/>
        <v>264</v>
      </c>
      <c r="C238" s="34">
        <v>42345</v>
      </c>
      <c r="D238" s="32">
        <v>0.752</v>
      </c>
      <c r="E238" s="32">
        <v>0.60340000000000005</v>
      </c>
      <c r="F238" s="32">
        <v>1.3267</v>
      </c>
      <c r="G238" s="32">
        <v>1.3892</v>
      </c>
      <c r="H238" s="32">
        <v>-0.19500000000000001</v>
      </c>
      <c r="I238" s="32">
        <v>0.59060000000000001</v>
      </c>
      <c r="J238" s="32">
        <v>1.0174000000000001</v>
      </c>
      <c r="K238" s="32">
        <v>0.7409</v>
      </c>
      <c r="L238" s="32">
        <v>1.1950000000000001</v>
      </c>
      <c r="M238" s="32">
        <v>1.2205999999999999</v>
      </c>
      <c r="N238" s="32">
        <v>1.7932999999999999</v>
      </c>
      <c r="O238" s="32">
        <v>1.0328999999999999</v>
      </c>
      <c r="P238" s="32">
        <v>1.3451</v>
      </c>
      <c r="Q238" s="32">
        <v>1.3728</v>
      </c>
      <c r="R238" s="32">
        <v>0.63570000000000004</v>
      </c>
      <c r="S238" s="32">
        <v>0.53259999999999996</v>
      </c>
      <c r="T238" s="32">
        <v>0.43940000000000001</v>
      </c>
      <c r="U238" s="32">
        <v>0.54120000000000001</v>
      </c>
      <c r="V238" s="32">
        <v>0.96660000000000001</v>
      </c>
      <c r="W238" s="32">
        <v>0.90539999999999998</v>
      </c>
      <c r="X238" s="32">
        <v>1.6526000000000001</v>
      </c>
      <c r="Y238" s="32">
        <v>1.0458000000000001</v>
      </c>
      <c r="Z238" s="32">
        <v>1.2383999999999999</v>
      </c>
      <c r="AA238" s="32">
        <v>0.62090000000000001</v>
      </c>
      <c r="AB238" s="32">
        <v>1.3130999999999999</v>
      </c>
      <c r="AC238" s="32">
        <v>1.0595000000000001</v>
      </c>
      <c r="AD238" s="32">
        <v>0.1106</v>
      </c>
      <c r="AE238" s="32">
        <v>1.2627999999999999</v>
      </c>
      <c r="AF238" s="32">
        <v>1.5631999999999999</v>
      </c>
      <c r="AG238" s="32">
        <v>0.99660000000000004</v>
      </c>
      <c r="AH238" s="32">
        <v>1.6741999999999999</v>
      </c>
      <c r="AI238" s="32">
        <v>1.1103000000000001</v>
      </c>
      <c r="AJ238" s="32">
        <v>1.3168</v>
      </c>
      <c r="AK238" s="32">
        <v>0.96199999999999997</v>
      </c>
      <c r="AL238" s="32">
        <v>1.6660999999999999</v>
      </c>
      <c r="AM238" s="32">
        <v>0.87439999999999996</v>
      </c>
      <c r="AN238" s="32">
        <v>1.2885</v>
      </c>
      <c r="AO238" s="32">
        <v>0.91439999999999999</v>
      </c>
      <c r="AP238" s="32">
        <v>1.1096999999999999</v>
      </c>
      <c r="AQ238" s="32">
        <v>1.0687</v>
      </c>
      <c r="AR238" s="32">
        <v>0.57650000000000001</v>
      </c>
      <c r="AS238" s="32">
        <v>1.2988999999999999</v>
      </c>
      <c r="AT238" s="32">
        <v>0.8871</v>
      </c>
      <c r="AU238" s="32">
        <v>1.2912999999999999</v>
      </c>
      <c r="AV238" s="32">
        <v>1.3893</v>
      </c>
      <c r="AW238" s="32">
        <v>1.2838000000000001</v>
      </c>
      <c r="AX238" s="32">
        <v>0.93159999999999998</v>
      </c>
      <c r="AY238" s="32">
        <v>0.8901</v>
      </c>
      <c r="AZ238" s="32">
        <v>1.1121000000000001</v>
      </c>
      <c r="BA238" s="32">
        <v>0.39389999999999997</v>
      </c>
      <c r="BB238" s="32">
        <v>1.4490000000000001</v>
      </c>
      <c r="BC238" s="32">
        <v>1.2298</v>
      </c>
      <c r="BD238" s="32">
        <v>1.0341</v>
      </c>
      <c r="BE238" s="32">
        <v>1.0104</v>
      </c>
      <c r="BF238" s="32">
        <v>0.23169999999999999</v>
      </c>
      <c r="BG238" s="32">
        <v>0.32729999999999998</v>
      </c>
      <c r="BH238" s="32">
        <v>0.17510000000000001</v>
      </c>
      <c r="BI238" s="32">
        <v>0.93810000000000004</v>
      </c>
      <c r="BJ238" s="32">
        <v>1.2007000000000001</v>
      </c>
      <c r="BK238" s="32">
        <v>1.3773</v>
      </c>
      <c r="BL238" s="32"/>
      <c r="BM238" s="32"/>
      <c r="BN238" s="32"/>
      <c r="BO238" s="32"/>
      <c r="BP238" s="32"/>
      <c r="BQ238" s="32"/>
      <c r="BR238" s="32"/>
      <c r="BS238" s="32"/>
      <c r="BT238" s="32"/>
      <c r="BU238" s="32"/>
      <c r="BV238" s="32"/>
      <c r="BW238" s="32"/>
      <c r="BX238" s="32"/>
      <c r="BY238" s="32"/>
      <c r="BZ238" s="32"/>
      <c r="CA238" s="32"/>
      <c r="CB238" s="32"/>
      <c r="CC238" s="32"/>
      <c r="CD238" s="32"/>
      <c r="CE238" s="32"/>
      <c r="CF238" s="32"/>
    </row>
    <row r="239" spans="2:84">
      <c r="B239" s="28">
        <f t="shared" si="8"/>
        <v>263</v>
      </c>
      <c r="C239" s="34">
        <v>42342</v>
      </c>
      <c r="D239" s="32">
        <v>0.2326</v>
      </c>
      <c r="E239" s="32">
        <v>0.6048</v>
      </c>
      <c r="F239" s="32">
        <v>1.3210999999999999</v>
      </c>
      <c r="G239" s="32">
        <v>1.3824000000000001</v>
      </c>
      <c r="H239" s="32">
        <v>-0.31159999999999999</v>
      </c>
      <c r="I239" s="32">
        <v>0.58889999999999998</v>
      </c>
      <c r="J239" s="32">
        <v>1.0542</v>
      </c>
      <c r="K239" s="32">
        <v>0.74209999999999998</v>
      </c>
      <c r="L239" s="32">
        <v>1.2427999999999999</v>
      </c>
      <c r="M239" s="32">
        <v>1.2164999999999999</v>
      </c>
      <c r="N239" s="32">
        <v>1.1935</v>
      </c>
      <c r="O239" s="32">
        <v>1.0043</v>
      </c>
      <c r="P239" s="32">
        <v>1.4095</v>
      </c>
      <c r="Q239" s="32">
        <v>1.3706</v>
      </c>
      <c r="R239" s="32">
        <v>0.70440000000000003</v>
      </c>
      <c r="S239" s="32">
        <v>0.53810000000000002</v>
      </c>
      <c r="T239" s="32">
        <v>0.56720000000000004</v>
      </c>
      <c r="U239" s="32">
        <v>0.54390000000000005</v>
      </c>
      <c r="V239" s="32">
        <v>0.81479999999999997</v>
      </c>
      <c r="W239" s="32">
        <v>0.90649999999999997</v>
      </c>
      <c r="X239" s="32">
        <v>1.8711</v>
      </c>
      <c r="Y239" s="32">
        <v>1.0673999999999999</v>
      </c>
      <c r="Z239" s="32">
        <v>1.2519</v>
      </c>
      <c r="AA239" s="32">
        <v>0.62429999999999997</v>
      </c>
      <c r="AB239" s="32">
        <v>1.5448</v>
      </c>
      <c r="AC239" s="32">
        <v>1.0834999999999999</v>
      </c>
      <c r="AD239" s="32">
        <v>8.2900000000000001E-2</v>
      </c>
      <c r="AE239" s="32">
        <v>1.2571000000000001</v>
      </c>
      <c r="AF239" s="32">
        <v>1.5273000000000001</v>
      </c>
      <c r="AG239" s="32">
        <v>0.99970000000000003</v>
      </c>
      <c r="AH239" s="32">
        <v>1.4391</v>
      </c>
      <c r="AI239" s="32">
        <v>1.1379999999999999</v>
      </c>
      <c r="AJ239" s="32">
        <v>1.3539000000000001</v>
      </c>
      <c r="AK239" s="32">
        <v>0.97660000000000002</v>
      </c>
      <c r="AL239" s="32">
        <v>1.1581999999999999</v>
      </c>
      <c r="AM239" s="32">
        <v>0.87429999999999997</v>
      </c>
      <c r="AN239" s="32">
        <v>1.3404</v>
      </c>
      <c r="AO239" s="32">
        <v>0.91769999999999996</v>
      </c>
      <c r="AP239" s="32">
        <v>1.3162</v>
      </c>
      <c r="AQ239" s="32">
        <v>1.0714999999999999</v>
      </c>
      <c r="AR239" s="32">
        <v>0.59130000000000005</v>
      </c>
      <c r="AS239" s="32">
        <v>1.3089999999999999</v>
      </c>
      <c r="AT239" s="32">
        <v>0.74199999999999999</v>
      </c>
      <c r="AU239" s="32">
        <v>1.2891999999999999</v>
      </c>
      <c r="AV239" s="32">
        <v>1.3092999999999999</v>
      </c>
      <c r="AW239" s="32">
        <v>1.2809999999999999</v>
      </c>
      <c r="AX239" s="32">
        <v>0.86570000000000003</v>
      </c>
      <c r="AY239" s="32">
        <v>0.88439999999999996</v>
      </c>
      <c r="AZ239" s="32">
        <v>1.1640999999999999</v>
      </c>
      <c r="BA239" s="32">
        <v>0.39479999999999998</v>
      </c>
      <c r="BB239" s="32">
        <v>1.4359999999999999</v>
      </c>
      <c r="BC239" s="32">
        <v>1.2306999999999999</v>
      </c>
      <c r="BD239" s="32">
        <v>1.0368999999999999</v>
      </c>
      <c r="BE239" s="32">
        <v>1.0122</v>
      </c>
      <c r="BF239" s="32">
        <v>0.2298</v>
      </c>
      <c r="BG239" s="32">
        <v>0.32590000000000002</v>
      </c>
      <c r="BH239" s="32">
        <v>0.18859999999999999</v>
      </c>
      <c r="BI239" s="32">
        <v>0.94410000000000005</v>
      </c>
      <c r="BJ239" s="32">
        <v>1.2995000000000001</v>
      </c>
      <c r="BK239" s="32">
        <v>1.3841000000000001</v>
      </c>
      <c r="BL239" s="32"/>
      <c r="BM239" s="32"/>
      <c r="BN239" s="32"/>
      <c r="BO239" s="32"/>
      <c r="BP239" s="32"/>
      <c r="BQ239" s="32"/>
      <c r="BR239" s="32"/>
      <c r="BS239" s="32"/>
      <c r="BT239" s="32"/>
      <c r="BU239" s="32"/>
      <c r="BV239" s="32"/>
      <c r="BW239" s="32"/>
      <c r="BX239" s="32"/>
      <c r="BY239" s="32"/>
      <c r="BZ239" s="32"/>
      <c r="CA239" s="32"/>
      <c r="CB239" s="32"/>
      <c r="CC239" s="32"/>
      <c r="CD239" s="32"/>
      <c r="CE239" s="32"/>
      <c r="CF239" s="32"/>
    </row>
    <row r="240" spans="2:84">
      <c r="B240" s="28">
        <f t="shared" si="8"/>
        <v>262</v>
      </c>
      <c r="C240" s="34">
        <v>42341</v>
      </c>
      <c r="D240" s="32">
        <v>0.1321</v>
      </c>
      <c r="E240" s="32">
        <v>0.60360000000000003</v>
      </c>
      <c r="F240" s="32">
        <v>1.1830000000000001</v>
      </c>
      <c r="G240" s="32">
        <v>1.3838999999999999</v>
      </c>
      <c r="H240" s="32">
        <v>-0.191</v>
      </c>
      <c r="I240" s="32">
        <v>0.58919999999999995</v>
      </c>
      <c r="J240" s="32">
        <v>1.0682</v>
      </c>
      <c r="K240" s="32">
        <v>0.73960000000000004</v>
      </c>
      <c r="L240" s="32">
        <v>1.194</v>
      </c>
      <c r="M240" s="32">
        <v>1.2266999999999999</v>
      </c>
      <c r="N240" s="32">
        <v>1.0251999999999999</v>
      </c>
      <c r="O240" s="32">
        <v>1.0055000000000001</v>
      </c>
      <c r="P240" s="32">
        <v>1.3698999999999999</v>
      </c>
      <c r="Q240" s="32">
        <v>1.3734</v>
      </c>
      <c r="R240" s="32">
        <v>0.62929999999999997</v>
      </c>
      <c r="S240" s="32">
        <v>0.53380000000000005</v>
      </c>
      <c r="T240" s="32">
        <v>0.48949999999999999</v>
      </c>
      <c r="U240" s="32">
        <v>0.54649999999999999</v>
      </c>
      <c r="V240" s="32">
        <v>0.6855</v>
      </c>
      <c r="W240" s="32">
        <v>0.90590000000000004</v>
      </c>
      <c r="X240" s="32">
        <v>1.9157999999999999</v>
      </c>
      <c r="Y240" s="32">
        <v>1.0705</v>
      </c>
      <c r="Z240" s="32">
        <v>1.2110000000000001</v>
      </c>
      <c r="AA240" s="32">
        <v>0.62690000000000001</v>
      </c>
      <c r="AB240" s="32">
        <v>1.5642</v>
      </c>
      <c r="AC240" s="32">
        <v>1.0902000000000001</v>
      </c>
      <c r="AD240" s="32">
        <v>-8.7999999999999995E-2</v>
      </c>
      <c r="AE240" s="32">
        <v>1.2487999999999999</v>
      </c>
      <c r="AF240" s="32">
        <v>1.5229999999999999</v>
      </c>
      <c r="AG240" s="32">
        <v>1.0048999999999999</v>
      </c>
      <c r="AH240" s="32">
        <v>1.0581</v>
      </c>
      <c r="AI240" s="32">
        <v>1.1513</v>
      </c>
      <c r="AJ240" s="32">
        <v>1.0269999999999999</v>
      </c>
      <c r="AK240" s="32">
        <v>0.98899999999999999</v>
      </c>
      <c r="AL240" s="32">
        <v>1.0182</v>
      </c>
      <c r="AM240" s="32">
        <v>0.86699999999999999</v>
      </c>
      <c r="AN240" s="32">
        <v>1.3029999999999999</v>
      </c>
      <c r="AO240" s="32">
        <v>0.92310000000000003</v>
      </c>
      <c r="AP240" s="32">
        <v>1.0563</v>
      </c>
      <c r="AQ240" s="32">
        <v>1.0738000000000001</v>
      </c>
      <c r="AR240" s="32">
        <v>0.57379999999999998</v>
      </c>
      <c r="AS240" s="32">
        <v>1.3045</v>
      </c>
      <c r="AT240" s="32">
        <v>0.76380000000000003</v>
      </c>
      <c r="AU240" s="32">
        <v>1.2868999999999999</v>
      </c>
      <c r="AV240" s="32">
        <v>1.3842000000000001</v>
      </c>
      <c r="AW240" s="32">
        <v>1.2791999999999999</v>
      </c>
      <c r="AX240" s="32">
        <v>0.94189999999999996</v>
      </c>
      <c r="AY240" s="32">
        <v>0.88639999999999997</v>
      </c>
      <c r="AZ240" s="32">
        <v>1.1274</v>
      </c>
      <c r="BA240" s="32">
        <v>0.39579999999999999</v>
      </c>
      <c r="BB240" s="32">
        <v>1.26</v>
      </c>
      <c r="BC240" s="32">
        <v>1.2401</v>
      </c>
      <c r="BD240" s="32">
        <v>0.98719999999999997</v>
      </c>
      <c r="BE240" s="32">
        <v>1.0129999999999999</v>
      </c>
      <c r="BF240" s="32">
        <v>0.27100000000000002</v>
      </c>
      <c r="BG240" s="32">
        <v>0.3266</v>
      </c>
      <c r="BH240" s="32">
        <v>0.19439999999999999</v>
      </c>
      <c r="BI240" s="32">
        <v>0.93700000000000006</v>
      </c>
      <c r="BJ240" s="32">
        <v>1.2148000000000001</v>
      </c>
      <c r="BK240" s="32">
        <v>1.3851</v>
      </c>
      <c r="BL240" s="32"/>
      <c r="BM240" s="32"/>
      <c r="BN240" s="32"/>
      <c r="BO240" s="32"/>
      <c r="BP240" s="32"/>
      <c r="BQ240" s="32"/>
      <c r="BR240" s="32"/>
      <c r="BS240" s="32"/>
      <c r="BT240" s="32"/>
      <c r="BU240" s="32"/>
      <c r="BV240" s="32"/>
      <c r="BW240" s="32"/>
      <c r="BX240" s="32"/>
      <c r="BY240" s="32"/>
      <c r="BZ240" s="32"/>
      <c r="CA240" s="32"/>
      <c r="CB240" s="32"/>
      <c r="CC240" s="32"/>
      <c r="CD240" s="32"/>
      <c r="CE240" s="32"/>
      <c r="CF240" s="32"/>
    </row>
    <row r="241" spans="2:84">
      <c r="B241" s="28">
        <f t="shared" si="8"/>
        <v>261</v>
      </c>
      <c r="C241" s="34">
        <v>42340</v>
      </c>
      <c r="D241" s="32">
        <v>6.7599999999999993E-2</v>
      </c>
      <c r="E241" s="32">
        <v>0.62490000000000001</v>
      </c>
      <c r="F241" s="32">
        <v>1.2039</v>
      </c>
      <c r="G241" s="32">
        <v>1.4027000000000001</v>
      </c>
      <c r="H241" s="32">
        <v>-0.44419999999999998</v>
      </c>
      <c r="I241" s="32">
        <v>0.59709999999999996</v>
      </c>
      <c r="J241" s="32">
        <v>1.0813999999999999</v>
      </c>
      <c r="K241" s="32">
        <v>0.74250000000000005</v>
      </c>
      <c r="L241" s="32">
        <v>1.1748000000000001</v>
      </c>
      <c r="M241" s="32">
        <v>1.2161</v>
      </c>
      <c r="N241" s="32">
        <v>1.1166</v>
      </c>
      <c r="O241" s="32">
        <v>1.0132000000000001</v>
      </c>
      <c r="P241" s="32">
        <v>1.3676999999999999</v>
      </c>
      <c r="Q241" s="32">
        <v>1.4016</v>
      </c>
      <c r="R241" s="32">
        <v>0.65259999999999996</v>
      </c>
      <c r="S241" s="32">
        <v>0.52859999999999996</v>
      </c>
      <c r="T241" s="32">
        <v>0.57469999999999999</v>
      </c>
      <c r="U241" s="32">
        <v>0.54679999999999995</v>
      </c>
      <c r="V241" s="32">
        <v>0.88400000000000001</v>
      </c>
      <c r="W241" s="32">
        <v>0.89759999999999995</v>
      </c>
      <c r="X241" s="32">
        <v>2.2250999999999999</v>
      </c>
      <c r="Y241" s="32">
        <v>1.0701000000000001</v>
      </c>
      <c r="Z241" s="32">
        <v>1.2318</v>
      </c>
      <c r="AA241" s="32">
        <v>0.62739999999999996</v>
      </c>
      <c r="AB241" s="32">
        <v>1.5327999999999999</v>
      </c>
      <c r="AC241" s="32">
        <v>1.0929</v>
      </c>
      <c r="AD241" s="32">
        <v>-0.1152</v>
      </c>
      <c r="AE241" s="32">
        <v>1.2397</v>
      </c>
      <c r="AF241" s="32">
        <v>1.446</v>
      </c>
      <c r="AG241" s="32">
        <v>0.98570000000000002</v>
      </c>
      <c r="AH241" s="32">
        <v>1.458</v>
      </c>
      <c r="AI241" s="32">
        <v>1.1664000000000001</v>
      </c>
      <c r="AJ241" s="32">
        <v>1.1242000000000001</v>
      </c>
      <c r="AK241" s="32">
        <v>0.995</v>
      </c>
      <c r="AL241" s="32">
        <v>0.93149999999999999</v>
      </c>
      <c r="AM241" s="32">
        <v>0.86</v>
      </c>
      <c r="AN241" s="32">
        <v>1.3337000000000001</v>
      </c>
      <c r="AO241" s="32">
        <v>0.91090000000000004</v>
      </c>
      <c r="AP241" s="32">
        <v>1.2287999999999999</v>
      </c>
      <c r="AQ241" s="32">
        <v>1.0817000000000001</v>
      </c>
      <c r="AR241" s="32">
        <v>0.61339999999999995</v>
      </c>
      <c r="AS241" s="32">
        <v>1.3118000000000001</v>
      </c>
      <c r="AT241" s="32">
        <v>0.89939999999999998</v>
      </c>
      <c r="AU241" s="32">
        <v>1.2779</v>
      </c>
      <c r="AV241" s="32">
        <v>1.3649</v>
      </c>
      <c r="AW241" s="32">
        <v>1.268</v>
      </c>
      <c r="AX241" s="32">
        <v>0.99770000000000003</v>
      </c>
      <c r="AY241" s="32">
        <v>0.91310000000000002</v>
      </c>
      <c r="AZ241" s="32">
        <v>1.0533999999999999</v>
      </c>
      <c r="BA241" s="32">
        <v>0.39</v>
      </c>
      <c r="BB241" s="32">
        <v>1.2915000000000001</v>
      </c>
      <c r="BC241" s="32">
        <v>1.2382</v>
      </c>
      <c r="BD241" s="32">
        <v>0.95930000000000004</v>
      </c>
      <c r="BE241" s="32">
        <v>1.0152000000000001</v>
      </c>
      <c r="BF241" s="32">
        <v>0.2339</v>
      </c>
      <c r="BG241" s="32">
        <v>0.32100000000000001</v>
      </c>
      <c r="BH241" s="32">
        <v>0.1575</v>
      </c>
      <c r="BI241" s="32">
        <v>0.93610000000000004</v>
      </c>
      <c r="BJ241" s="32">
        <v>1.1051</v>
      </c>
      <c r="BK241" s="32">
        <v>1.3883000000000001</v>
      </c>
      <c r="BL241" s="32"/>
      <c r="BM241" s="32"/>
      <c r="BN241" s="32"/>
      <c r="BO241" s="32"/>
      <c r="BP241" s="32"/>
      <c r="BQ241" s="32"/>
      <c r="BR241" s="32"/>
      <c r="BS241" s="32"/>
      <c r="BT241" s="32"/>
      <c r="BU241" s="32"/>
      <c r="BV241" s="32"/>
      <c r="BW241" s="32"/>
      <c r="BX241" s="32"/>
      <c r="BY241" s="32"/>
      <c r="BZ241" s="32"/>
      <c r="CA241" s="32"/>
      <c r="CB241" s="32"/>
      <c r="CC241" s="32"/>
      <c r="CD241" s="32"/>
      <c r="CE241" s="32"/>
      <c r="CF241" s="32"/>
    </row>
    <row r="242" spans="2:84">
      <c r="B242" s="28">
        <f t="shared" si="8"/>
        <v>260</v>
      </c>
      <c r="C242" s="34">
        <v>42339</v>
      </c>
      <c r="D242" s="32">
        <v>0.1211</v>
      </c>
      <c r="E242" s="32">
        <v>0.62229999999999996</v>
      </c>
      <c r="F242" s="32">
        <v>1.1178999999999999</v>
      </c>
      <c r="G242" s="32">
        <v>1.3854</v>
      </c>
      <c r="H242" s="32">
        <v>-0.41260000000000002</v>
      </c>
      <c r="I242" s="32">
        <v>0.59519999999999995</v>
      </c>
      <c r="J242" s="32">
        <v>1.1212</v>
      </c>
      <c r="K242" s="32">
        <v>0.74199999999999999</v>
      </c>
      <c r="L242" s="32">
        <v>1.1436999999999999</v>
      </c>
      <c r="M242" s="32">
        <v>1.2188000000000001</v>
      </c>
      <c r="N242" s="32">
        <v>1.1991000000000001</v>
      </c>
      <c r="O242" s="32">
        <v>1.0157</v>
      </c>
      <c r="P242" s="32">
        <v>1.3965000000000001</v>
      </c>
      <c r="Q242" s="32">
        <v>1.4064000000000001</v>
      </c>
      <c r="R242" s="32">
        <v>0.63139999999999996</v>
      </c>
      <c r="S242" s="32">
        <v>0.51880000000000004</v>
      </c>
      <c r="T242" s="32">
        <v>0.55679999999999996</v>
      </c>
      <c r="U242" s="32">
        <v>0.54730000000000001</v>
      </c>
      <c r="V242" s="32">
        <v>0.99299999999999999</v>
      </c>
      <c r="W242" s="32">
        <v>0.8861</v>
      </c>
      <c r="X242" s="32">
        <v>2.4249000000000001</v>
      </c>
      <c r="Y242" s="32">
        <v>1.0739000000000001</v>
      </c>
      <c r="Z242" s="32">
        <v>1.1880999999999999</v>
      </c>
      <c r="AA242" s="32">
        <v>0.62250000000000005</v>
      </c>
      <c r="AB242" s="32">
        <v>1.4321999999999999</v>
      </c>
      <c r="AC242" s="32">
        <v>1.091</v>
      </c>
      <c r="AD242" s="32">
        <v>-0.29299999999999998</v>
      </c>
      <c r="AE242" s="32">
        <v>1.2456</v>
      </c>
      <c r="AF242" s="32">
        <v>1.3596999999999999</v>
      </c>
      <c r="AG242" s="32">
        <v>0.98470000000000002</v>
      </c>
      <c r="AH242" s="32">
        <v>1.1068</v>
      </c>
      <c r="AI242" s="32">
        <v>1.163</v>
      </c>
      <c r="AJ242" s="32">
        <v>1.1445000000000001</v>
      </c>
      <c r="AK242" s="32">
        <v>0.98909999999999998</v>
      </c>
      <c r="AL242" s="32">
        <v>0.96489999999999998</v>
      </c>
      <c r="AM242" s="32">
        <v>0.85350000000000004</v>
      </c>
      <c r="AN242" s="32">
        <v>1.3251999999999999</v>
      </c>
      <c r="AO242" s="32">
        <v>0.90080000000000005</v>
      </c>
      <c r="AP242" s="32">
        <v>1.2401</v>
      </c>
      <c r="AQ242" s="32">
        <v>1.0839000000000001</v>
      </c>
      <c r="AR242" s="32">
        <v>0.6431</v>
      </c>
      <c r="AS242" s="32">
        <v>1.3185</v>
      </c>
      <c r="AT242" s="32">
        <v>0.873</v>
      </c>
      <c r="AU242" s="32">
        <v>1.2827</v>
      </c>
      <c r="AV242" s="32">
        <v>1.35</v>
      </c>
      <c r="AW242" s="32">
        <v>1.2706</v>
      </c>
      <c r="AX242" s="32">
        <v>0.99250000000000005</v>
      </c>
      <c r="AY242" s="32">
        <v>0.91510000000000002</v>
      </c>
      <c r="AZ242" s="32">
        <v>1.0089999999999999</v>
      </c>
      <c r="BA242" s="32">
        <v>0.39200000000000002</v>
      </c>
      <c r="BB242" s="32">
        <v>1.2258</v>
      </c>
      <c r="BC242" s="32">
        <v>1.2262999999999999</v>
      </c>
      <c r="BD242" s="32">
        <v>0.96619999999999995</v>
      </c>
      <c r="BE242" s="32">
        <v>1.0219</v>
      </c>
      <c r="BF242" s="32">
        <v>0.26179999999999998</v>
      </c>
      <c r="BG242" s="32">
        <v>0.31940000000000002</v>
      </c>
      <c r="BH242" s="32">
        <v>0.31469999999999998</v>
      </c>
      <c r="BI242" s="32">
        <v>0.92869999999999997</v>
      </c>
      <c r="BJ242" s="32">
        <v>1.1248</v>
      </c>
      <c r="BK242" s="32">
        <v>1.3816999999999999</v>
      </c>
      <c r="BL242" s="32"/>
      <c r="BM242" s="32"/>
      <c r="BN242" s="32"/>
      <c r="BO242" s="32"/>
      <c r="BP242" s="32"/>
      <c r="BQ242" s="32"/>
      <c r="BR242" s="32"/>
      <c r="BS242" s="32"/>
      <c r="BT242" s="32"/>
      <c r="BU242" s="32"/>
      <c r="BV242" s="32"/>
      <c r="BW242" s="32"/>
      <c r="BX242" s="32"/>
      <c r="BY242" s="32"/>
      <c r="BZ242" s="32"/>
      <c r="CA242" s="32"/>
      <c r="CB242" s="32"/>
      <c r="CC242" s="32"/>
      <c r="CD242" s="32"/>
      <c r="CE242" s="32"/>
      <c r="CF242" s="32"/>
    </row>
    <row r="243" spans="2:84">
      <c r="B243" s="28">
        <f t="shared" si="8"/>
        <v>259</v>
      </c>
      <c r="C243" s="34">
        <v>42338</v>
      </c>
      <c r="D243" s="32">
        <v>0.1431</v>
      </c>
      <c r="E243" s="32">
        <v>0.62739999999999996</v>
      </c>
      <c r="F243" s="32">
        <v>1.0490999999999999</v>
      </c>
      <c r="G243" s="32">
        <v>1.3837999999999999</v>
      </c>
      <c r="H243" s="32">
        <v>-0.48420000000000002</v>
      </c>
      <c r="I243" s="32">
        <v>0.59589999999999999</v>
      </c>
      <c r="J243" s="32">
        <v>1.1833</v>
      </c>
      <c r="K243" s="32">
        <v>0.74450000000000005</v>
      </c>
      <c r="L243" s="32">
        <v>1.3878999999999999</v>
      </c>
      <c r="M243" s="32">
        <v>1.2365999999999999</v>
      </c>
      <c r="N243" s="32">
        <v>0.87570000000000003</v>
      </c>
      <c r="O243" s="32">
        <v>0.98580000000000001</v>
      </c>
      <c r="P243" s="32">
        <v>1.4126000000000001</v>
      </c>
      <c r="Q243" s="32">
        <v>1.4032</v>
      </c>
      <c r="R243" s="32">
        <v>0.66539999999999999</v>
      </c>
      <c r="S243" s="32">
        <v>0.51759999999999995</v>
      </c>
      <c r="T243" s="32">
        <v>0.60189999999999999</v>
      </c>
      <c r="U243" s="32">
        <v>0.54969999999999997</v>
      </c>
      <c r="V243" s="32">
        <v>0.92569999999999997</v>
      </c>
      <c r="W243" s="32">
        <v>0.87680000000000002</v>
      </c>
      <c r="X243" s="32">
        <v>2.7088000000000001</v>
      </c>
      <c r="Y243" s="32">
        <v>1.0712999999999999</v>
      </c>
      <c r="Z243" s="32">
        <v>1.0831999999999999</v>
      </c>
      <c r="AA243" s="32">
        <v>0.60840000000000005</v>
      </c>
      <c r="AB243" s="32">
        <v>1.5246</v>
      </c>
      <c r="AC243" s="32">
        <v>1.0911999999999999</v>
      </c>
      <c r="AD243" s="32">
        <v>-0.32300000000000001</v>
      </c>
      <c r="AE243" s="32">
        <v>1.2795000000000001</v>
      </c>
      <c r="AF243" s="32">
        <v>1.4186000000000001</v>
      </c>
      <c r="AG243" s="32">
        <v>0.98750000000000004</v>
      </c>
      <c r="AH243" s="32">
        <v>1.2787999999999999</v>
      </c>
      <c r="AI243" s="32">
        <v>1.1789000000000001</v>
      </c>
      <c r="AJ243" s="32">
        <v>1.0245</v>
      </c>
      <c r="AK243" s="32">
        <v>0.96279999999999999</v>
      </c>
      <c r="AL243" s="32">
        <v>1.0498000000000001</v>
      </c>
      <c r="AM243" s="32">
        <v>0.86280000000000001</v>
      </c>
      <c r="AN243" s="32">
        <v>1.2421</v>
      </c>
      <c r="AO243" s="32">
        <v>0.8861</v>
      </c>
      <c r="AP243" s="32">
        <v>1.2713000000000001</v>
      </c>
      <c r="AQ243" s="32">
        <v>1.0840000000000001</v>
      </c>
      <c r="AR243" s="32">
        <v>0.51659999999999995</v>
      </c>
      <c r="AS243" s="32">
        <v>1.3088</v>
      </c>
      <c r="AT243" s="32">
        <v>0.84709999999999996</v>
      </c>
      <c r="AU243" s="32">
        <v>1.2811999999999999</v>
      </c>
      <c r="AV243" s="32">
        <v>1.3552</v>
      </c>
      <c r="AW243" s="32">
        <v>1.2690999999999999</v>
      </c>
      <c r="AX243" s="32">
        <v>0.9073</v>
      </c>
      <c r="AY243" s="32">
        <v>0.90449999999999997</v>
      </c>
      <c r="AZ243" s="32">
        <v>0.4793</v>
      </c>
      <c r="BA243" s="32">
        <v>0.35449999999999998</v>
      </c>
      <c r="BB243" s="32">
        <v>1.2898000000000001</v>
      </c>
      <c r="BC243" s="32">
        <v>1.2339</v>
      </c>
      <c r="BD243" s="32">
        <v>0.90959999999999996</v>
      </c>
      <c r="BE243" s="32">
        <v>1.0206</v>
      </c>
      <c r="BF243" s="32">
        <v>0.28639999999999999</v>
      </c>
      <c r="BG243" s="32">
        <v>0.32240000000000002</v>
      </c>
      <c r="BH243" s="32">
        <v>0.51419999999999999</v>
      </c>
      <c r="BI243" s="32">
        <v>0.95609999999999995</v>
      </c>
      <c r="BJ243" s="32">
        <v>1.2390000000000001</v>
      </c>
      <c r="BK243" s="32">
        <v>1.3924000000000001</v>
      </c>
      <c r="BL243" s="32"/>
      <c r="BM243" s="32"/>
      <c r="BN243" s="32"/>
      <c r="BO243" s="32"/>
      <c r="BP243" s="32"/>
      <c r="BQ243" s="32"/>
      <c r="BR243" s="32"/>
      <c r="BS243" s="32"/>
      <c r="BT243" s="32"/>
      <c r="BU243" s="32"/>
      <c r="BV243" s="32"/>
      <c r="BW243" s="32"/>
      <c r="BX243" s="32"/>
      <c r="BY243" s="32"/>
      <c r="BZ243" s="32"/>
      <c r="CA243" s="32"/>
      <c r="CB243" s="32"/>
      <c r="CC243" s="32"/>
      <c r="CD243" s="32"/>
      <c r="CE243" s="32"/>
      <c r="CF243" s="32"/>
    </row>
    <row r="244" spans="2:84">
      <c r="B244" s="28">
        <f t="shared" si="8"/>
        <v>258</v>
      </c>
      <c r="C244" s="34">
        <v>42335</v>
      </c>
      <c r="D244" s="32">
        <v>0.26179999999999998</v>
      </c>
      <c r="E244" s="32">
        <v>0.63549999999999995</v>
      </c>
      <c r="F244" s="32">
        <v>1.0416000000000001</v>
      </c>
      <c r="G244" s="32">
        <v>1.3787</v>
      </c>
      <c r="H244" s="32">
        <v>-0.33700000000000002</v>
      </c>
      <c r="I244" s="32">
        <v>0.59460000000000002</v>
      </c>
      <c r="J244" s="32">
        <v>1.1949000000000001</v>
      </c>
      <c r="K244" s="32">
        <v>0.74570000000000003</v>
      </c>
      <c r="L244" s="32">
        <v>1.4901</v>
      </c>
      <c r="M244" s="32">
        <v>1.2441</v>
      </c>
      <c r="N244" s="32">
        <v>0.96060000000000001</v>
      </c>
      <c r="O244" s="32">
        <v>0.98170000000000002</v>
      </c>
      <c r="P244" s="32">
        <v>1.3792</v>
      </c>
      <c r="Q244" s="32">
        <v>1.4024000000000001</v>
      </c>
      <c r="R244" s="32">
        <v>0.5514</v>
      </c>
      <c r="S244" s="32">
        <v>0.51429999999999998</v>
      </c>
      <c r="T244" s="32">
        <v>0.63839999999999997</v>
      </c>
      <c r="U244" s="32">
        <v>0.54530000000000001</v>
      </c>
      <c r="V244" s="32">
        <v>0.82220000000000004</v>
      </c>
      <c r="W244" s="32">
        <v>0.86599999999999999</v>
      </c>
      <c r="X244" s="32">
        <v>2.3372000000000002</v>
      </c>
      <c r="Y244" s="32">
        <v>1.0710999999999999</v>
      </c>
      <c r="Z244" s="32">
        <v>0.9899</v>
      </c>
      <c r="AA244" s="32">
        <v>0.60460000000000003</v>
      </c>
      <c r="AB244" s="32">
        <v>1.2473000000000001</v>
      </c>
      <c r="AC244" s="32">
        <v>1.0868</v>
      </c>
      <c r="AD244" s="32">
        <v>-0.38819999999999999</v>
      </c>
      <c r="AE244" s="32">
        <v>1.278</v>
      </c>
      <c r="AF244" s="32">
        <v>1.1979</v>
      </c>
      <c r="AG244" s="32">
        <v>0.98529999999999995</v>
      </c>
      <c r="AH244" s="32">
        <v>1.0797000000000001</v>
      </c>
      <c r="AI244" s="32">
        <v>1.1778999999999999</v>
      </c>
      <c r="AJ244" s="32">
        <v>1.1031</v>
      </c>
      <c r="AK244" s="32">
        <v>0.96109999999999995</v>
      </c>
      <c r="AL244" s="32">
        <v>1.0748</v>
      </c>
      <c r="AM244" s="32">
        <v>0.87309999999999999</v>
      </c>
      <c r="AN244" s="32">
        <v>1.236</v>
      </c>
      <c r="AO244" s="32">
        <v>0.88090000000000002</v>
      </c>
      <c r="AP244" s="32">
        <v>1.2205999999999999</v>
      </c>
      <c r="AQ244" s="32">
        <v>1.0779000000000001</v>
      </c>
      <c r="AR244" s="32">
        <v>0.56120000000000003</v>
      </c>
      <c r="AS244" s="32">
        <v>1.3061</v>
      </c>
      <c r="AT244" s="32">
        <v>0.83660000000000001</v>
      </c>
      <c r="AU244" s="32">
        <v>1.282</v>
      </c>
      <c r="AV244" s="32">
        <v>1.3876999999999999</v>
      </c>
      <c r="AW244" s="32">
        <v>1.2741</v>
      </c>
      <c r="AX244" s="32">
        <v>0.8992</v>
      </c>
      <c r="AY244" s="32">
        <v>0.90129999999999999</v>
      </c>
      <c r="AZ244" s="32">
        <v>0.43109999999999998</v>
      </c>
      <c r="BA244" s="32">
        <v>0.35449999999999998</v>
      </c>
      <c r="BB244" s="32">
        <v>1.2726</v>
      </c>
      <c r="BC244" s="32">
        <v>1.2339</v>
      </c>
      <c r="BD244" s="32">
        <v>0.9163</v>
      </c>
      <c r="BE244" s="32">
        <v>1.0192000000000001</v>
      </c>
      <c r="BF244" s="32">
        <v>0.26619999999999999</v>
      </c>
      <c r="BG244" s="32">
        <v>0.31900000000000001</v>
      </c>
      <c r="BH244" s="32">
        <v>0.69030000000000002</v>
      </c>
      <c r="BI244" s="32">
        <v>0.96730000000000005</v>
      </c>
      <c r="BJ244" s="32">
        <v>1.2985</v>
      </c>
      <c r="BK244" s="32">
        <v>1.4014</v>
      </c>
      <c r="BL244" s="32"/>
      <c r="BM244" s="32"/>
      <c r="BN244" s="32"/>
      <c r="BO244" s="32"/>
      <c r="BP244" s="32"/>
      <c r="BQ244" s="32"/>
      <c r="BR244" s="32"/>
      <c r="BS244" s="32"/>
      <c r="BT244" s="32"/>
      <c r="BU244" s="32"/>
      <c r="BV244" s="32"/>
      <c r="BW244" s="32"/>
      <c r="BX244" s="32"/>
      <c r="BY244" s="32"/>
      <c r="BZ244" s="32"/>
      <c r="CA244" s="32"/>
      <c r="CB244" s="32"/>
      <c r="CC244" s="32"/>
      <c r="CD244" s="32"/>
      <c r="CE244" s="32"/>
      <c r="CF244" s="32"/>
    </row>
    <row r="245" spans="2:84">
      <c r="B245" s="28">
        <f t="shared" si="8"/>
        <v>257</v>
      </c>
      <c r="C245" s="34">
        <v>42334</v>
      </c>
      <c r="D245" s="32">
        <v>0.26279999999999998</v>
      </c>
      <c r="E245" s="32">
        <v>0.63370000000000004</v>
      </c>
      <c r="F245" s="32">
        <v>1.0055000000000001</v>
      </c>
      <c r="G245" s="32">
        <v>1.3777999999999999</v>
      </c>
      <c r="H245" s="32">
        <v>-0.4768</v>
      </c>
      <c r="I245" s="32">
        <v>0.58630000000000004</v>
      </c>
      <c r="J245" s="32">
        <v>1.1797</v>
      </c>
      <c r="K245" s="32">
        <v>0.74529999999999996</v>
      </c>
      <c r="L245" s="32">
        <v>1.5344</v>
      </c>
      <c r="M245" s="32">
        <v>1.2531000000000001</v>
      </c>
      <c r="N245" s="32">
        <v>1.0428999999999999</v>
      </c>
      <c r="O245" s="32">
        <v>0.98519999999999996</v>
      </c>
      <c r="P245" s="32">
        <v>1.3754</v>
      </c>
      <c r="Q245" s="32">
        <v>1.4076</v>
      </c>
      <c r="R245" s="32">
        <v>0.52680000000000005</v>
      </c>
      <c r="S245" s="32">
        <v>0.5131</v>
      </c>
      <c r="T245" s="32">
        <v>0.67259999999999998</v>
      </c>
      <c r="U245" s="32">
        <v>0.55059999999999998</v>
      </c>
      <c r="V245" s="32">
        <v>0.78920000000000001</v>
      </c>
      <c r="W245" s="32">
        <v>0.86160000000000003</v>
      </c>
      <c r="X245" s="32">
        <v>2.3319000000000001</v>
      </c>
      <c r="Y245" s="32">
        <v>1.0748</v>
      </c>
      <c r="Z245" s="32">
        <v>1.03</v>
      </c>
      <c r="AA245" s="32">
        <v>0.60580000000000001</v>
      </c>
      <c r="AB245" s="32">
        <v>1.2963</v>
      </c>
      <c r="AC245" s="32">
        <v>1.0926</v>
      </c>
      <c r="AD245" s="32">
        <v>-0.30940000000000001</v>
      </c>
      <c r="AE245" s="32">
        <v>1.2814000000000001</v>
      </c>
      <c r="AF245" s="32">
        <v>1.2188000000000001</v>
      </c>
      <c r="AG245" s="32">
        <v>0.98629999999999995</v>
      </c>
      <c r="AH245" s="32">
        <v>0.78290000000000004</v>
      </c>
      <c r="AI245" s="32">
        <v>1.1721999999999999</v>
      </c>
      <c r="AJ245" s="32">
        <v>1.0749</v>
      </c>
      <c r="AK245" s="32">
        <v>0.96240000000000003</v>
      </c>
      <c r="AL245" s="32">
        <v>1.0995999999999999</v>
      </c>
      <c r="AM245" s="32">
        <v>0.86670000000000003</v>
      </c>
      <c r="AN245" s="32">
        <v>1.2885</v>
      </c>
      <c r="AO245" s="32">
        <v>0.88829999999999998</v>
      </c>
      <c r="AP245" s="32">
        <v>1.3674999999999999</v>
      </c>
      <c r="AQ245" s="32">
        <v>1.0867</v>
      </c>
      <c r="AR245" s="32">
        <v>0.57989999999999997</v>
      </c>
      <c r="AS245" s="32">
        <v>1.3090999999999999</v>
      </c>
      <c r="AT245" s="32">
        <v>0.92249999999999999</v>
      </c>
      <c r="AU245" s="32">
        <v>1.2822</v>
      </c>
      <c r="AV245" s="32">
        <v>1.3420000000000001</v>
      </c>
      <c r="AW245" s="32">
        <v>1.2690999999999999</v>
      </c>
      <c r="AX245" s="32">
        <v>0.96599999999999997</v>
      </c>
      <c r="AY245" s="32">
        <v>0.90620000000000001</v>
      </c>
      <c r="AZ245" s="32">
        <v>0.3861</v>
      </c>
      <c r="BA245" s="32">
        <v>0.35139999999999999</v>
      </c>
      <c r="BB245" s="32">
        <v>1.1951000000000001</v>
      </c>
      <c r="BC245" s="32">
        <v>1.2263999999999999</v>
      </c>
      <c r="BD245" s="32">
        <v>0.92969999999999997</v>
      </c>
      <c r="BE245" s="32">
        <v>1.02</v>
      </c>
      <c r="BF245" s="32">
        <v>0.33960000000000001</v>
      </c>
      <c r="BG245" s="32">
        <v>0.32469999999999999</v>
      </c>
      <c r="BH245" s="32">
        <v>0.67230000000000001</v>
      </c>
      <c r="BI245" s="32">
        <v>0.97319999999999995</v>
      </c>
      <c r="BJ245" s="32">
        <v>1.6873</v>
      </c>
      <c r="BK245" s="32">
        <v>1.4486000000000001</v>
      </c>
      <c r="BL245" s="32"/>
      <c r="BM245" s="32"/>
      <c r="BN245" s="32"/>
      <c r="BO245" s="32"/>
      <c r="BP245" s="32"/>
      <c r="BQ245" s="32"/>
      <c r="BR245" s="32"/>
      <c r="BS245" s="32"/>
      <c r="BT245" s="32"/>
      <c r="BU245" s="32"/>
      <c r="BV245" s="32"/>
      <c r="BW245" s="32"/>
      <c r="BX245" s="32"/>
      <c r="BY245" s="32"/>
      <c r="BZ245" s="32"/>
      <c r="CA245" s="32"/>
      <c r="CB245" s="32"/>
      <c r="CC245" s="32"/>
      <c r="CD245" s="32"/>
      <c r="CE245" s="32"/>
      <c r="CF245" s="32"/>
    </row>
    <row r="246" spans="2:84">
      <c r="B246" s="28">
        <f t="shared" si="8"/>
        <v>256</v>
      </c>
      <c r="C246" s="34">
        <v>42333</v>
      </c>
      <c r="D246" s="32">
        <v>0.24879999999999999</v>
      </c>
      <c r="E246" s="32">
        <v>0.63439999999999996</v>
      </c>
      <c r="F246" s="32">
        <v>0.83599999999999997</v>
      </c>
      <c r="G246" s="32">
        <v>1.3688</v>
      </c>
      <c r="H246" s="32">
        <v>-0.19420000000000001</v>
      </c>
      <c r="I246" s="32">
        <v>0.59460000000000002</v>
      </c>
      <c r="J246" s="32">
        <v>1.1597</v>
      </c>
      <c r="K246" s="32">
        <v>0.74509999999999998</v>
      </c>
      <c r="L246" s="32">
        <v>1.4673</v>
      </c>
      <c r="M246" s="32">
        <v>1.2457</v>
      </c>
      <c r="N246" s="32">
        <v>1.0714999999999999</v>
      </c>
      <c r="O246" s="32">
        <v>0.99209999999999998</v>
      </c>
      <c r="P246" s="32">
        <v>1.2975000000000001</v>
      </c>
      <c r="Q246" s="32">
        <v>1.4025000000000001</v>
      </c>
      <c r="R246" s="32">
        <v>0.4108</v>
      </c>
      <c r="S246" s="32">
        <v>0.505</v>
      </c>
      <c r="T246" s="32">
        <v>0.72209999999999996</v>
      </c>
      <c r="U246" s="32">
        <v>0.55530000000000002</v>
      </c>
      <c r="V246" s="32">
        <v>0.67379999999999995</v>
      </c>
      <c r="W246" s="32">
        <v>0.85699999999999998</v>
      </c>
      <c r="X246" s="32">
        <v>2.4481000000000002</v>
      </c>
      <c r="Y246" s="32">
        <v>1.0851</v>
      </c>
      <c r="Z246" s="32">
        <v>1.0775999999999999</v>
      </c>
      <c r="AA246" s="32">
        <v>0.6048</v>
      </c>
      <c r="AB246" s="32">
        <v>1.1696</v>
      </c>
      <c r="AC246" s="32">
        <v>1.0914999999999999</v>
      </c>
      <c r="AD246" s="32">
        <v>-8.7800000000000003E-2</v>
      </c>
      <c r="AE246" s="32">
        <v>1.2948</v>
      </c>
      <c r="AF246" s="32">
        <v>1.4873000000000001</v>
      </c>
      <c r="AG246" s="32">
        <v>0.997</v>
      </c>
      <c r="AH246" s="32">
        <v>0.64559999999999995</v>
      </c>
      <c r="AI246" s="32">
        <v>1.1375999999999999</v>
      </c>
      <c r="AJ246" s="32">
        <v>1.0999000000000001</v>
      </c>
      <c r="AK246" s="32">
        <v>0.95860000000000001</v>
      </c>
      <c r="AL246" s="32">
        <v>0.78110000000000002</v>
      </c>
      <c r="AM246" s="32">
        <v>0.85089999999999999</v>
      </c>
      <c r="AN246" s="32">
        <v>1.3641000000000001</v>
      </c>
      <c r="AO246" s="32">
        <v>0.89219999999999999</v>
      </c>
      <c r="AP246" s="32">
        <v>1.3429</v>
      </c>
      <c r="AQ246" s="32">
        <v>1.0851</v>
      </c>
      <c r="AR246" s="32">
        <v>0.59389999999999998</v>
      </c>
      <c r="AS246" s="32">
        <v>1.3162</v>
      </c>
      <c r="AT246" s="32">
        <v>0.97370000000000001</v>
      </c>
      <c r="AU246" s="32">
        <v>1.2875000000000001</v>
      </c>
      <c r="AV246" s="32">
        <v>1.3284</v>
      </c>
      <c r="AW246" s="32">
        <v>1.2716000000000001</v>
      </c>
      <c r="AX246" s="32">
        <v>1.0446</v>
      </c>
      <c r="AY246" s="32">
        <v>0.91159999999999997</v>
      </c>
      <c r="AZ246" s="32">
        <v>0.22509999999999999</v>
      </c>
      <c r="BA246" s="32">
        <v>0.34329999999999999</v>
      </c>
      <c r="BB246" s="32">
        <v>1.0812999999999999</v>
      </c>
      <c r="BC246" s="32">
        <v>1.2161999999999999</v>
      </c>
      <c r="BD246" s="32">
        <v>0.94820000000000004</v>
      </c>
      <c r="BE246" s="32">
        <v>1.0199</v>
      </c>
      <c r="BF246" s="32">
        <v>0.35449999999999998</v>
      </c>
      <c r="BG246" s="32">
        <v>0.32729999999999998</v>
      </c>
      <c r="BH246" s="32">
        <v>0.79339999999999999</v>
      </c>
      <c r="BI246" s="32">
        <v>0.98280000000000001</v>
      </c>
      <c r="BJ246" s="32">
        <v>1.6246</v>
      </c>
      <c r="BK246" s="32">
        <v>1.4413</v>
      </c>
      <c r="BL246" s="32"/>
      <c r="BM246" s="32"/>
      <c r="BN246" s="32"/>
      <c r="BO246" s="32"/>
      <c r="BP246" s="32"/>
      <c r="BQ246" s="32"/>
      <c r="BR246" s="32"/>
      <c r="BS246" s="32"/>
      <c r="BT246" s="32"/>
      <c r="BU246" s="32"/>
      <c r="BV246" s="32"/>
      <c r="BW246" s="32"/>
      <c r="BX246" s="32"/>
      <c r="BY246" s="32"/>
      <c r="BZ246" s="32"/>
      <c r="CA246" s="32"/>
      <c r="CB246" s="32"/>
      <c r="CC246" s="32"/>
      <c r="CD246" s="32"/>
      <c r="CE246" s="32"/>
      <c r="CF246" s="32"/>
    </row>
    <row r="247" spans="2:84">
      <c r="B247" s="28">
        <f t="shared" si="8"/>
        <v>255</v>
      </c>
      <c r="C247" s="34">
        <v>42332</v>
      </c>
      <c r="D247" s="32">
        <v>0.24859999999999999</v>
      </c>
      <c r="E247" s="32">
        <v>0.63460000000000005</v>
      </c>
      <c r="F247" s="32">
        <v>0.83420000000000005</v>
      </c>
      <c r="G247" s="32">
        <v>1.3676999999999999</v>
      </c>
      <c r="H247" s="32">
        <v>-0.1845</v>
      </c>
      <c r="I247" s="32">
        <v>0.60029999999999994</v>
      </c>
      <c r="J247" s="32">
        <v>1.1587000000000001</v>
      </c>
      <c r="K247" s="32">
        <v>0.74460000000000004</v>
      </c>
      <c r="L247" s="32">
        <v>1.4655</v>
      </c>
      <c r="M247" s="32">
        <v>1.2450000000000001</v>
      </c>
      <c r="N247" s="32">
        <v>1.0705</v>
      </c>
      <c r="O247" s="32">
        <v>0.99129999999999996</v>
      </c>
      <c r="P247" s="32">
        <v>1.2959000000000001</v>
      </c>
      <c r="Q247" s="32">
        <v>1.4015</v>
      </c>
      <c r="R247" s="32">
        <v>0.40739999999999998</v>
      </c>
      <c r="S247" s="32">
        <v>0.50329999999999997</v>
      </c>
      <c r="T247" s="32">
        <v>0.72219999999999995</v>
      </c>
      <c r="U247" s="32">
        <v>0.55549999999999999</v>
      </c>
      <c r="V247" s="32">
        <v>0.67279999999999995</v>
      </c>
      <c r="W247" s="32">
        <v>0.85629999999999995</v>
      </c>
      <c r="X247" s="32">
        <v>2.4809999999999999</v>
      </c>
      <c r="Y247" s="32">
        <v>1.0845</v>
      </c>
      <c r="Z247" s="32">
        <v>1.0766</v>
      </c>
      <c r="AA247" s="32">
        <v>0.60409999999999997</v>
      </c>
      <c r="AB247" s="32">
        <v>1.1913</v>
      </c>
      <c r="AC247" s="32">
        <v>1.0931</v>
      </c>
      <c r="AD247" s="32">
        <v>-0.13500000000000001</v>
      </c>
      <c r="AE247" s="32">
        <v>1.2887999999999999</v>
      </c>
      <c r="AF247" s="32">
        <v>1.4669000000000001</v>
      </c>
      <c r="AG247" s="32">
        <v>0.99309999999999998</v>
      </c>
      <c r="AH247" s="32">
        <v>0.6825</v>
      </c>
      <c r="AI247" s="32">
        <v>1.1355999999999999</v>
      </c>
      <c r="AJ247" s="32">
        <v>1.0939000000000001</v>
      </c>
      <c r="AK247" s="32">
        <v>0.95609999999999995</v>
      </c>
      <c r="AL247" s="32">
        <v>0.77859999999999996</v>
      </c>
      <c r="AM247" s="32">
        <v>0.84899999999999998</v>
      </c>
      <c r="AN247" s="32">
        <v>1.3632</v>
      </c>
      <c r="AO247" s="32">
        <v>0.89159999999999995</v>
      </c>
      <c r="AP247" s="32">
        <v>1.341</v>
      </c>
      <c r="AQ247" s="32">
        <v>1.0841000000000001</v>
      </c>
      <c r="AR247" s="32">
        <v>0.59119999999999995</v>
      </c>
      <c r="AS247" s="32">
        <v>1.3142</v>
      </c>
      <c r="AT247" s="32">
        <v>0.9728</v>
      </c>
      <c r="AU247" s="32">
        <v>1.2869999999999999</v>
      </c>
      <c r="AV247" s="32">
        <v>1.3297000000000001</v>
      </c>
      <c r="AW247" s="32">
        <v>1.2722</v>
      </c>
      <c r="AX247" s="32">
        <v>1.0451999999999999</v>
      </c>
      <c r="AY247" s="32">
        <v>0.91190000000000004</v>
      </c>
      <c r="AZ247" s="32">
        <v>0.23449999999999999</v>
      </c>
      <c r="BA247" s="32">
        <v>0.3463</v>
      </c>
      <c r="BB247" s="32">
        <v>1.0789</v>
      </c>
      <c r="BC247" s="32">
        <v>1.2154</v>
      </c>
      <c r="BD247" s="32">
        <v>0.94840000000000002</v>
      </c>
      <c r="BE247" s="32">
        <v>1.02</v>
      </c>
      <c r="BF247" s="32">
        <v>0.35549999999999998</v>
      </c>
      <c r="BG247" s="32">
        <v>0.32790000000000002</v>
      </c>
      <c r="BH247" s="32">
        <v>0.79330000000000001</v>
      </c>
      <c r="BI247" s="32">
        <v>0.98280000000000001</v>
      </c>
      <c r="BJ247" s="32">
        <v>1.6204000000000001</v>
      </c>
      <c r="BK247" s="32">
        <v>1.4391</v>
      </c>
      <c r="BL247" s="32"/>
      <c r="BM247" s="32"/>
      <c r="BN247" s="32"/>
      <c r="BO247" s="32"/>
      <c r="BP247" s="32"/>
      <c r="BQ247" s="32"/>
      <c r="BR247" s="32"/>
      <c r="BS247" s="32"/>
      <c r="BT247" s="32"/>
      <c r="BU247" s="32"/>
      <c r="BV247" s="32"/>
      <c r="BW247" s="32"/>
      <c r="BX247" s="32"/>
      <c r="BY247" s="32"/>
      <c r="BZ247" s="32"/>
      <c r="CA247" s="32"/>
      <c r="CB247" s="32"/>
      <c r="CC247" s="32"/>
      <c r="CD247" s="32"/>
      <c r="CE247" s="32"/>
      <c r="CF247" s="32"/>
    </row>
    <row r="248" spans="2:84">
      <c r="B248" s="28">
        <f t="shared" si="8"/>
        <v>254</v>
      </c>
      <c r="C248" s="34">
        <v>42331</v>
      </c>
      <c r="D248" s="32">
        <v>0.1454</v>
      </c>
      <c r="E248" s="32">
        <v>0.62860000000000005</v>
      </c>
      <c r="F248" s="32">
        <v>0.76139999999999997</v>
      </c>
      <c r="G248" s="32">
        <v>1.3604000000000001</v>
      </c>
      <c r="H248" s="32">
        <v>-0.15049999999999999</v>
      </c>
      <c r="I248" s="32">
        <v>0.60929999999999995</v>
      </c>
      <c r="J248" s="32">
        <v>1.1847000000000001</v>
      </c>
      <c r="K248" s="32">
        <v>0.74470000000000003</v>
      </c>
      <c r="L248" s="32">
        <v>1.6198999999999999</v>
      </c>
      <c r="M248" s="32">
        <v>1.2572000000000001</v>
      </c>
      <c r="N248" s="32">
        <v>1.0035000000000001</v>
      </c>
      <c r="O248" s="32">
        <v>0.98209999999999997</v>
      </c>
      <c r="P248" s="32">
        <v>1.2490000000000001</v>
      </c>
      <c r="Q248" s="32">
        <v>1.3953</v>
      </c>
      <c r="R248" s="32">
        <v>0.38679999999999998</v>
      </c>
      <c r="S248" s="32">
        <v>0.50129999999999997</v>
      </c>
      <c r="T248" s="32">
        <v>0.77700000000000002</v>
      </c>
      <c r="U248" s="32">
        <v>0.5595</v>
      </c>
      <c r="V248" s="32">
        <v>0.77869999999999995</v>
      </c>
      <c r="W248" s="32">
        <v>0.86860000000000004</v>
      </c>
      <c r="X248" s="32">
        <v>2.0283000000000002</v>
      </c>
      <c r="Y248" s="32">
        <v>1.0622</v>
      </c>
      <c r="Z248" s="32">
        <v>1.1335</v>
      </c>
      <c r="AA248" s="32">
        <v>0.60619999999999996</v>
      </c>
      <c r="AB248" s="32">
        <v>0.89200000000000002</v>
      </c>
      <c r="AC248" s="32">
        <v>1.0795999999999999</v>
      </c>
      <c r="AD248" s="32">
        <v>-0.80089999999999995</v>
      </c>
      <c r="AE248" s="32">
        <v>1.2673000000000001</v>
      </c>
      <c r="AF248" s="32">
        <v>1.1152</v>
      </c>
      <c r="AG248" s="32">
        <v>0.97419999999999995</v>
      </c>
      <c r="AH248" s="32">
        <v>6.3299999999999995E-2</v>
      </c>
      <c r="AI248" s="32">
        <v>1.1114999999999999</v>
      </c>
      <c r="AJ248" s="32">
        <v>1.1621999999999999</v>
      </c>
      <c r="AK248" s="32">
        <v>0.96389999999999998</v>
      </c>
      <c r="AL248" s="32">
        <v>0.68169999999999997</v>
      </c>
      <c r="AM248" s="32">
        <v>0.83220000000000005</v>
      </c>
      <c r="AN248" s="32">
        <v>1.3483000000000001</v>
      </c>
      <c r="AO248" s="32">
        <v>0.88919999999999999</v>
      </c>
      <c r="AP248" s="32">
        <v>1.3017000000000001</v>
      </c>
      <c r="AQ248" s="32">
        <v>1.0772999999999999</v>
      </c>
      <c r="AR248" s="32">
        <v>0.46310000000000001</v>
      </c>
      <c r="AS248" s="32">
        <v>1.3031999999999999</v>
      </c>
      <c r="AT248" s="32">
        <v>1.018</v>
      </c>
      <c r="AU248" s="32">
        <v>1.2896000000000001</v>
      </c>
      <c r="AV248" s="32">
        <v>1.3338000000000001</v>
      </c>
      <c r="AW248" s="32">
        <v>1.2721</v>
      </c>
      <c r="AX248" s="32">
        <v>1.1032</v>
      </c>
      <c r="AY248" s="32">
        <v>0.91600000000000004</v>
      </c>
      <c r="AZ248" s="32">
        <v>1.7899999999999999E-2</v>
      </c>
      <c r="BA248" s="32">
        <v>0.33589999999999998</v>
      </c>
      <c r="BB248" s="32">
        <v>0.91910000000000003</v>
      </c>
      <c r="BC248" s="32">
        <v>1.1995</v>
      </c>
      <c r="BD248" s="32">
        <v>0.93020000000000003</v>
      </c>
      <c r="BE248" s="32">
        <v>1.0181</v>
      </c>
      <c r="BF248" s="32">
        <v>0.32500000000000001</v>
      </c>
      <c r="BG248" s="32">
        <v>0.32400000000000001</v>
      </c>
      <c r="BH248" s="32">
        <v>0.72109999999999996</v>
      </c>
      <c r="BI248" s="32">
        <v>0.97529999999999994</v>
      </c>
      <c r="BJ248" s="32">
        <v>1.5494000000000001</v>
      </c>
      <c r="BK248" s="32">
        <v>1.4298999999999999</v>
      </c>
      <c r="BL248" s="32"/>
      <c r="BM248" s="32"/>
      <c r="BN248" s="32"/>
      <c r="BO248" s="32"/>
      <c r="BP248" s="32"/>
      <c r="BQ248" s="32"/>
      <c r="BR248" s="32"/>
      <c r="BS248" s="32"/>
      <c r="BT248" s="32"/>
      <c r="BU248" s="32"/>
      <c r="BV248" s="32"/>
      <c r="BW248" s="32"/>
      <c r="BX248" s="32"/>
      <c r="BY248" s="32"/>
      <c r="BZ248" s="32"/>
      <c r="CA248" s="32"/>
      <c r="CB248" s="32"/>
      <c r="CC248" s="32"/>
      <c r="CD248" s="32"/>
      <c r="CE248" s="32"/>
      <c r="CF248" s="32"/>
    </row>
    <row r="249" spans="2:84">
      <c r="B249" s="28">
        <f t="shared" si="8"/>
        <v>253</v>
      </c>
      <c r="C249" s="34">
        <v>42328</v>
      </c>
      <c r="D249" s="32">
        <v>5.4199999999999998E-2</v>
      </c>
      <c r="E249" s="32">
        <v>0.62849999999999995</v>
      </c>
      <c r="F249" s="32">
        <v>0.52749999999999997</v>
      </c>
      <c r="G249" s="32">
        <v>1.3628</v>
      </c>
      <c r="H249" s="32">
        <v>-7.4899999999999994E-2</v>
      </c>
      <c r="I249" s="32">
        <v>0.61570000000000003</v>
      </c>
      <c r="J249" s="32">
        <v>1.1558999999999999</v>
      </c>
      <c r="K249" s="32">
        <v>0.74399999999999999</v>
      </c>
      <c r="L249" s="32">
        <v>1.4651000000000001</v>
      </c>
      <c r="M249" s="32">
        <v>1.2555000000000001</v>
      </c>
      <c r="N249" s="32">
        <v>1.0149999999999999</v>
      </c>
      <c r="O249" s="32">
        <v>0.98429999999999995</v>
      </c>
      <c r="P249" s="32">
        <v>1.2585999999999999</v>
      </c>
      <c r="Q249" s="32">
        <v>1.3942000000000001</v>
      </c>
      <c r="R249" s="32">
        <v>0.45979999999999999</v>
      </c>
      <c r="S249" s="32">
        <v>0.50160000000000005</v>
      </c>
      <c r="T249" s="32">
        <v>0.66400000000000003</v>
      </c>
      <c r="U249" s="32">
        <v>0.56040000000000001</v>
      </c>
      <c r="V249" s="32">
        <v>0.7278</v>
      </c>
      <c r="W249" s="32">
        <v>0.86850000000000005</v>
      </c>
      <c r="X249" s="32">
        <v>2.0853999999999999</v>
      </c>
      <c r="Y249" s="32">
        <v>1.0617000000000001</v>
      </c>
      <c r="Z249" s="32">
        <v>1.0954999999999999</v>
      </c>
      <c r="AA249" s="32">
        <v>0.60729999999999995</v>
      </c>
      <c r="AB249" s="32">
        <v>0.90969999999999995</v>
      </c>
      <c r="AC249" s="32">
        <v>1.0820000000000001</v>
      </c>
      <c r="AD249" s="32">
        <v>-0.7732</v>
      </c>
      <c r="AE249" s="32">
        <v>1.2694000000000001</v>
      </c>
      <c r="AF249" s="32">
        <v>1.1826000000000001</v>
      </c>
      <c r="AG249" s="32">
        <v>0.97489999999999999</v>
      </c>
      <c r="AH249" s="32">
        <v>-0.28620000000000001</v>
      </c>
      <c r="AI249" s="32">
        <v>1.1115999999999999</v>
      </c>
      <c r="AJ249" s="32">
        <v>1.1935</v>
      </c>
      <c r="AK249" s="32">
        <v>0.96479999999999999</v>
      </c>
      <c r="AL249" s="32">
        <v>0.6008</v>
      </c>
      <c r="AM249" s="32">
        <v>0.83340000000000003</v>
      </c>
      <c r="AN249" s="32">
        <v>1.2097</v>
      </c>
      <c r="AO249" s="32">
        <v>0.88759999999999994</v>
      </c>
      <c r="AP249" s="32">
        <v>1.2685999999999999</v>
      </c>
      <c r="AQ249" s="32">
        <v>1.0786</v>
      </c>
      <c r="AR249" s="32">
        <v>0.28960000000000002</v>
      </c>
      <c r="AS249" s="32">
        <v>1.3058000000000001</v>
      </c>
      <c r="AT249" s="32">
        <v>1.0207999999999999</v>
      </c>
      <c r="AU249" s="32">
        <v>1.2901</v>
      </c>
      <c r="AV249" s="32">
        <v>1.3594999999999999</v>
      </c>
      <c r="AW249" s="32">
        <v>1.2721</v>
      </c>
      <c r="AX249" s="32">
        <v>1.1184000000000001</v>
      </c>
      <c r="AY249" s="32">
        <v>0.91669999999999996</v>
      </c>
      <c r="AZ249" s="32">
        <v>5.9200000000000003E-2</v>
      </c>
      <c r="BA249" s="32">
        <v>0.3357</v>
      </c>
      <c r="BB249" s="32">
        <v>0.90500000000000003</v>
      </c>
      <c r="BC249" s="32">
        <v>1.2012</v>
      </c>
      <c r="BD249" s="32">
        <v>0.95799999999999996</v>
      </c>
      <c r="BE249" s="32">
        <v>1.0186999999999999</v>
      </c>
      <c r="BF249" s="32">
        <v>0.31280000000000002</v>
      </c>
      <c r="BG249" s="32">
        <v>0.32450000000000001</v>
      </c>
      <c r="BH249" s="32">
        <v>0.6905</v>
      </c>
      <c r="BI249" s="32">
        <v>0.97799999999999998</v>
      </c>
      <c r="BJ249" s="32">
        <v>1.5238</v>
      </c>
      <c r="BK249" s="32">
        <v>1.4314</v>
      </c>
      <c r="BL249" s="32"/>
      <c r="BM249" s="32"/>
      <c r="BN249" s="32"/>
      <c r="BO249" s="32"/>
      <c r="BP249" s="32"/>
      <c r="BQ249" s="32"/>
      <c r="BR249" s="32"/>
      <c r="BS249" s="32"/>
      <c r="BT249" s="32"/>
      <c r="BU249" s="32"/>
      <c r="BV249" s="32"/>
      <c r="BW249" s="32"/>
      <c r="BX249" s="32"/>
      <c r="BY249" s="32"/>
      <c r="BZ249" s="32"/>
      <c r="CA249" s="32"/>
      <c r="CB249" s="32"/>
      <c r="CC249" s="32"/>
      <c r="CD249" s="32"/>
      <c r="CE249" s="32"/>
      <c r="CF249" s="32"/>
    </row>
    <row r="250" spans="2:84">
      <c r="B250" s="28">
        <f t="shared" si="8"/>
        <v>252</v>
      </c>
      <c r="C250" s="34">
        <v>42327</v>
      </c>
      <c r="D250" s="32">
        <v>1.6400000000000001E-2</v>
      </c>
      <c r="E250" s="32">
        <v>0.62690000000000001</v>
      </c>
      <c r="F250" s="32">
        <v>0.67100000000000004</v>
      </c>
      <c r="G250" s="32">
        <v>1.3663000000000001</v>
      </c>
      <c r="H250" s="32">
        <v>-4.3400000000000001E-2</v>
      </c>
      <c r="I250" s="32">
        <v>0.61560000000000004</v>
      </c>
      <c r="J250" s="32">
        <v>1.137</v>
      </c>
      <c r="K250" s="32">
        <v>0.73819999999999997</v>
      </c>
      <c r="L250" s="32">
        <v>1.4644999999999999</v>
      </c>
      <c r="M250" s="32">
        <v>1.2444</v>
      </c>
      <c r="N250" s="32">
        <v>1.0269999999999999</v>
      </c>
      <c r="O250" s="32">
        <v>0.99490000000000001</v>
      </c>
      <c r="P250" s="32">
        <v>1.2378</v>
      </c>
      <c r="Q250" s="32">
        <v>1.3983000000000001</v>
      </c>
      <c r="R250" s="32">
        <v>0.46750000000000003</v>
      </c>
      <c r="S250" s="32">
        <v>0.49740000000000001</v>
      </c>
      <c r="T250" s="32">
        <v>0.68530000000000002</v>
      </c>
      <c r="U250" s="32">
        <v>0.55679999999999996</v>
      </c>
      <c r="V250" s="32">
        <v>0.7016</v>
      </c>
      <c r="W250" s="32">
        <v>0.871</v>
      </c>
      <c r="X250" s="32">
        <v>1.9869000000000001</v>
      </c>
      <c r="Y250" s="32">
        <v>1.0690999999999999</v>
      </c>
      <c r="Z250" s="32">
        <v>1.1311</v>
      </c>
      <c r="AA250" s="32">
        <v>0.61019999999999996</v>
      </c>
      <c r="AB250" s="32">
        <v>0.87390000000000001</v>
      </c>
      <c r="AC250" s="32">
        <v>1.0719000000000001</v>
      </c>
      <c r="AD250" s="32">
        <v>-0.79869999999999997</v>
      </c>
      <c r="AE250" s="32">
        <v>1.2747999999999999</v>
      </c>
      <c r="AF250" s="32">
        <v>1.1103000000000001</v>
      </c>
      <c r="AG250" s="32">
        <v>0.98080000000000001</v>
      </c>
      <c r="AH250" s="32">
        <v>-8.1900000000000001E-2</v>
      </c>
      <c r="AI250" s="32">
        <v>1.0933999999999999</v>
      </c>
      <c r="AJ250" s="32">
        <v>1.2098</v>
      </c>
      <c r="AK250" s="32">
        <v>0.9637</v>
      </c>
      <c r="AL250" s="32">
        <v>0.64529999999999998</v>
      </c>
      <c r="AM250" s="32">
        <v>0.85840000000000005</v>
      </c>
      <c r="AN250" s="32">
        <v>1.1714</v>
      </c>
      <c r="AO250" s="32">
        <v>0.89059999999999995</v>
      </c>
      <c r="AP250" s="32">
        <v>1.2729999999999999</v>
      </c>
      <c r="AQ250" s="32">
        <v>1.0764</v>
      </c>
      <c r="AR250" s="32">
        <v>0.29010000000000002</v>
      </c>
      <c r="AS250" s="32">
        <v>1.3113999999999999</v>
      </c>
      <c r="AT250" s="32">
        <v>1.0069999999999999</v>
      </c>
      <c r="AU250" s="32">
        <v>1.2874000000000001</v>
      </c>
      <c r="AV250" s="32">
        <v>1.3632</v>
      </c>
      <c r="AW250" s="32">
        <v>1.2750999999999999</v>
      </c>
      <c r="AX250" s="32">
        <v>1.1082000000000001</v>
      </c>
      <c r="AY250" s="32">
        <v>0.91320000000000001</v>
      </c>
      <c r="AZ250" s="32">
        <v>-4.9000000000000002E-2</v>
      </c>
      <c r="BA250" s="32">
        <v>0.32690000000000002</v>
      </c>
      <c r="BB250" s="32">
        <v>0.93289999999999995</v>
      </c>
      <c r="BC250" s="32">
        <v>1.1992</v>
      </c>
      <c r="BD250" s="32">
        <v>0.9456</v>
      </c>
      <c r="BE250" s="32">
        <v>1.0157</v>
      </c>
      <c r="BF250" s="32">
        <v>0.30719999999999997</v>
      </c>
      <c r="BG250" s="32">
        <v>0.32129999999999997</v>
      </c>
      <c r="BH250" s="32">
        <v>0.67900000000000005</v>
      </c>
      <c r="BI250" s="32">
        <v>0.98329999999999995</v>
      </c>
      <c r="BJ250" s="32">
        <v>1.5218</v>
      </c>
      <c r="BK250" s="32">
        <v>1.4262999999999999</v>
      </c>
      <c r="BL250" s="32"/>
      <c r="BM250" s="32"/>
      <c r="BN250" s="32"/>
      <c r="BO250" s="32"/>
      <c r="BP250" s="32"/>
      <c r="BQ250" s="32"/>
      <c r="BR250" s="32"/>
      <c r="BS250" s="32"/>
      <c r="BT250" s="32"/>
      <c r="BU250" s="32"/>
      <c r="BV250" s="32"/>
      <c r="BW250" s="32"/>
      <c r="BX250" s="32"/>
      <c r="BY250" s="32"/>
      <c r="BZ250" s="32"/>
      <c r="CA250" s="32"/>
      <c r="CB250" s="32"/>
      <c r="CC250" s="32"/>
      <c r="CD250" s="32"/>
      <c r="CE250" s="32"/>
      <c r="CF250" s="32"/>
    </row>
    <row r="251" spans="2:84">
      <c r="B251" s="28">
        <f t="shared" si="8"/>
        <v>251</v>
      </c>
      <c r="C251" s="34">
        <v>42326</v>
      </c>
      <c r="D251" s="32">
        <v>-0.41670000000000001</v>
      </c>
      <c r="E251" s="32">
        <v>0.58520000000000005</v>
      </c>
      <c r="F251" s="32">
        <v>0.68300000000000005</v>
      </c>
      <c r="G251" s="32">
        <v>1.3854</v>
      </c>
      <c r="H251" s="32">
        <v>-0.1038</v>
      </c>
      <c r="I251" s="32">
        <v>0.60050000000000003</v>
      </c>
      <c r="J251" s="32">
        <v>1.2023999999999999</v>
      </c>
      <c r="K251" s="32">
        <v>0.73799999999999999</v>
      </c>
      <c r="L251" s="32">
        <v>1.4238999999999999</v>
      </c>
      <c r="M251" s="32">
        <v>1.2352000000000001</v>
      </c>
      <c r="N251" s="32">
        <v>1.0728</v>
      </c>
      <c r="O251" s="32">
        <v>0.99590000000000001</v>
      </c>
      <c r="P251" s="32">
        <v>1.2413000000000001</v>
      </c>
      <c r="Q251" s="32">
        <v>1.4133</v>
      </c>
      <c r="R251" s="32">
        <v>0.4546</v>
      </c>
      <c r="S251" s="32">
        <v>0.49730000000000002</v>
      </c>
      <c r="T251" s="32">
        <v>0.67649999999999999</v>
      </c>
      <c r="U251" s="32">
        <v>0.55310000000000004</v>
      </c>
      <c r="V251" s="32">
        <v>0.93669999999999998</v>
      </c>
      <c r="W251" s="32">
        <v>0.88819999999999999</v>
      </c>
      <c r="X251" s="32">
        <v>1.9184000000000001</v>
      </c>
      <c r="Y251" s="32">
        <v>1.0503</v>
      </c>
      <c r="Z251" s="32">
        <v>1.0868</v>
      </c>
      <c r="AA251" s="32">
        <v>0.59460000000000002</v>
      </c>
      <c r="AB251" s="32">
        <v>1.0853999999999999</v>
      </c>
      <c r="AC251" s="32">
        <v>1.0761000000000001</v>
      </c>
      <c r="AD251" s="32">
        <v>-0.74219999999999997</v>
      </c>
      <c r="AE251" s="32">
        <v>1.2815000000000001</v>
      </c>
      <c r="AF251" s="32">
        <v>1.0033000000000001</v>
      </c>
      <c r="AG251" s="32">
        <v>0.97540000000000004</v>
      </c>
      <c r="AH251" s="32">
        <v>1.2200000000000001E-2</v>
      </c>
      <c r="AI251" s="32">
        <v>1.1024</v>
      </c>
      <c r="AJ251" s="32">
        <v>1.3968</v>
      </c>
      <c r="AK251" s="32">
        <v>0.97119999999999995</v>
      </c>
      <c r="AL251" s="32">
        <v>9.3600000000000003E-2</v>
      </c>
      <c r="AM251" s="32">
        <v>0.85109999999999997</v>
      </c>
      <c r="AN251" s="32">
        <v>1.0854999999999999</v>
      </c>
      <c r="AO251" s="32">
        <v>0.89339999999999997</v>
      </c>
      <c r="AP251" s="32">
        <v>1.2896000000000001</v>
      </c>
      <c r="AQ251" s="32">
        <v>1.0693999999999999</v>
      </c>
      <c r="AR251" s="32">
        <v>0.1789</v>
      </c>
      <c r="AS251" s="32">
        <v>1.3045</v>
      </c>
      <c r="AT251" s="32">
        <v>0.89980000000000004</v>
      </c>
      <c r="AU251" s="32">
        <v>1.2729999999999999</v>
      </c>
      <c r="AV251" s="32">
        <v>1.3454999999999999</v>
      </c>
      <c r="AW251" s="32">
        <v>1.2817000000000001</v>
      </c>
      <c r="AX251" s="32">
        <v>1.0722</v>
      </c>
      <c r="AY251" s="32">
        <v>0.91049999999999998</v>
      </c>
      <c r="AZ251" s="32">
        <v>-0.1046</v>
      </c>
      <c r="BA251" s="32">
        <v>0.32319999999999999</v>
      </c>
      <c r="BB251" s="32">
        <v>0.66879999999999995</v>
      </c>
      <c r="BC251" s="32">
        <v>1.1749000000000001</v>
      </c>
      <c r="BD251" s="32">
        <v>1.0007999999999999</v>
      </c>
      <c r="BE251" s="32">
        <v>1.0182</v>
      </c>
      <c r="BF251" s="32">
        <v>0.34300000000000003</v>
      </c>
      <c r="BG251" s="32">
        <v>0.32540000000000002</v>
      </c>
      <c r="BH251" s="32">
        <v>0.75329999999999997</v>
      </c>
      <c r="BI251" s="32">
        <v>0.98350000000000004</v>
      </c>
      <c r="BJ251" s="32">
        <v>1.6152</v>
      </c>
      <c r="BK251" s="32">
        <v>1.4303999999999999</v>
      </c>
      <c r="BL251" s="32"/>
      <c r="BM251" s="32"/>
      <c r="BN251" s="32"/>
      <c r="BO251" s="32"/>
      <c r="BP251" s="32"/>
      <c r="BQ251" s="32"/>
      <c r="BR251" s="32"/>
      <c r="BS251" s="32"/>
      <c r="BT251" s="32"/>
      <c r="BU251" s="32"/>
      <c r="BV251" s="32"/>
      <c r="BW251" s="32"/>
      <c r="BX251" s="32"/>
      <c r="BY251" s="32"/>
      <c r="BZ251" s="32"/>
      <c r="CA251" s="32"/>
      <c r="CB251" s="32"/>
      <c r="CC251" s="32"/>
      <c r="CD251" s="32"/>
      <c r="CE251" s="32"/>
      <c r="CF251" s="32"/>
    </row>
    <row r="252" spans="2:84" ht="17.25" thickBot="1">
      <c r="B252" s="28">
        <f t="shared" si="8"/>
        <v>250</v>
      </c>
      <c r="C252" s="34">
        <v>42325</v>
      </c>
      <c r="D252" s="32">
        <v>-0.49199999999999999</v>
      </c>
      <c r="E252" s="32">
        <v>0.5827</v>
      </c>
      <c r="F252" s="32">
        <v>0.5675</v>
      </c>
      <c r="G252" s="32">
        <v>1.3864000000000001</v>
      </c>
      <c r="H252" s="32">
        <v>-0.34670000000000001</v>
      </c>
      <c r="I252" s="32">
        <v>0.59099999999999997</v>
      </c>
      <c r="J252" s="32">
        <v>1.1282000000000001</v>
      </c>
      <c r="K252" s="32">
        <v>0.73060000000000003</v>
      </c>
      <c r="L252" s="32">
        <v>1.4000999999999999</v>
      </c>
      <c r="M252" s="32">
        <v>1.2354000000000001</v>
      </c>
      <c r="N252" s="32">
        <v>1.0925</v>
      </c>
      <c r="O252" s="32">
        <v>1.0014000000000001</v>
      </c>
      <c r="P252" s="32">
        <v>1.2994000000000001</v>
      </c>
      <c r="Q252" s="32">
        <v>1.4186000000000001</v>
      </c>
      <c r="R252" s="32">
        <v>0.4965</v>
      </c>
      <c r="S252" s="32">
        <v>0.50080000000000002</v>
      </c>
      <c r="T252" s="32">
        <v>0.7036</v>
      </c>
      <c r="U252" s="32">
        <v>0.55640000000000001</v>
      </c>
      <c r="V252" s="32">
        <v>1.1311</v>
      </c>
      <c r="W252" s="32">
        <v>0.90629999999999999</v>
      </c>
      <c r="X252" s="32">
        <v>1.9419</v>
      </c>
      <c r="Y252" s="32">
        <v>1.0751999999999999</v>
      </c>
      <c r="Z252" s="32">
        <v>1.0446</v>
      </c>
      <c r="AA252" s="32">
        <v>0.59019999999999995</v>
      </c>
      <c r="AB252" s="32">
        <v>1.2125999999999999</v>
      </c>
      <c r="AC252" s="32">
        <v>1.0885</v>
      </c>
      <c r="AD252" s="32">
        <v>-0.81459999999999999</v>
      </c>
      <c r="AE252" s="32">
        <v>1.2808999999999999</v>
      </c>
      <c r="AF252" s="32">
        <v>1.0009999999999999</v>
      </c>
      <c r="AG252" s="32">
        <v>0.97889999999999999</v>
      </c>
      <c r="AH252" s="32">
        <v>0.1603</v>
      </c>
      <c r="AI252" s="32">
        <v>1.1363000000000001</v>
      </c>
      <c r="AJ252" s="32">
        <v>1.4992000000000001</v>
      </c>
      <c r="AK252" s="32">
        <v>0.98160000000000003</v>
      </c>
      <c r="AL252" s="32">
        <v>-7.3899999999999993E-2</v>
      </c>
      <c r="AM252" s="32">
        <v>0.83560000000000001</v>
      </c>
      <c r="AN252" s="32">
        <v>1.0348999999999999</v>
      </c>
      <c r="AO252" s="32">
        <v>0.88639999999999997</v>
      </c>
      <c r="AP252" s="32">
        <v>1.2771999999999999</v>
      </c>
      <c r="AQ252" s="32">
        <v>1.0716000000000001</v>
      </c>
      <c r="AR252" s="32">
        <v>0.3039</v>
      </c>
      <c r="AS252" s="32">
        <v>1.3222</v>
      </c>
      <c r="AT252" s="32">
        <v>0.92869999999999997</v>
      </c>
      <c r="AU252" s="32">
        <v>1.274</v>
      </c>
      <c r="AV252" s="32">
        <v>1.3459000000000001</v>
      </c>
      <c r="AW252" s="32">
        <v>1.2828999999999999</v>
      </c>
      <c r="AX252" s="32">
        <v>1.0696000000000001</v>
      </c>
      <c r="AY252" s="32">
        <v>0.90790000000000004</v>
      </c>
      <c r="AZ252" s="32">
        <v>-8.1100000000000005E-2</v>
      </c>
      <c r="BA252" s="32">
        <v>0.33950000000000002</v>
      </c>
      <c r="BB252" s="32">
        <v>0.80120000000000002</v>
      </c>
      <c r="BC252" s="32">
        <v>1.1880999999999999</v>
      </c>
      <c r="BD252" s="32">
        <v>1.0335000000000001</v>
      </c>
      <c r="BE252" s="32">
        <v>1.0207999999999999</v>
      </c>
      <c r="BF252" s="32">
        <v>0.31869999999999998</v>
      </c>
      <c r="BG252" s="32">
        <v>0.32240000000000002</v>
      </c>
      <c r="BH252" s="32">
        <v>0.70789999999999997</v>
      </c>
      <c r="BI252" s="32">
        <v>0.98340000000000005</v>
      </c>
      <c r="BJ252" s="32">
        <v>1.6305000000000001</v>
      </c>
      <c r="BK252" s="32">
        <v>1.4341999999999999</v>
      </c>
      <c r="BL252" s="37"/>
      <c r="BM252" s="37"/>
      <c r="BN252" s="37"/>
      <c r="BO252" s="37"/>
      <c r="BP252" s="37"/>
      <c r="BQ252" s="37"/>
      <c r="BR252" s="37"/>
      <c r="BS252" s="37"/>
      <c r="BT252" s="37"/>
      <c r="BU252" s="37"/>
      <c r="BV252" s="37"/>
      <c r="BW252" s="37"/>
      <c r="BX252" s="37"/>
      <c r="BY252" s="37"/>
      <c r="BZ252" s="37"/>
      <c r="CA252" s="37"/>
      <c r="CB252" s="37"/>
      <c r="CC252" s="37"/>
      <c r="CD252" s="37"/>
      <c r="CE252" s="37"/>
      <c r="CF252" s="37"/>
    </row>
    <row r="253" spans="2:84">
      <c r="B253" s="28">
        <f t="shared" si="8"/>
        <v>249</v>
      </c>
      <c r="C253" s="34">
        <v>42324</v>
      </c>
      <c r="D253" s="32">
        <v>-0.46789999999999998</v>
      </c>
      <c r="E253" s="32">
        <v>0.59830000000000005</v>
      </c>
      <c r="F253" s="32">
        <v>0.52949999999999997</v>
      </c>
      <c r="G253" s="32">
        <v>1.3898999999999999</v>
      </c>
      <c r="H253" s="32">
        <v>4.6899999999999997E-2</v>
      </c>
      <c r="I253" s="32">
        <v>0.61629999999999996</v>
      </c>
      <c r="J253" s="32">
        <v>1.1814</v>
      </c>
      <c r="K253" s="32">
        <v>0.72860000000000003</v>
      </c>
      <c r="L253" s="32">
        <v>1.2816000000000001</v>
      </c>
      <c r="M253" s="32">
        <v>1.2367999999999999</v>
      </c>
      <c r="N253" s="32">
        <v>1.1301000000000001</v>
      </c>
      <c r="O253" s="32">
        <v>1.0068999999999999</v>
      </c>
      <c r="P253" s="32">
        <v>1.3213999999999999</v>
      </c>
      <c r="Q253" s="32">
        <v>1.4240999999999999</v>
      </c>
      <c r="R253" s="32">
        <v>0.4864</v>
      </c>
      <c r="S253" s="32">
        <v>0.50049999999999994</v>
      </c>
      <c r="T253" s="32">
        <v>0.89270000000000005</v>
      </c>
      <c r="U253" s="32">
        <v>0.5645</v>
      </c>
      <c r="V253" s="32">
        <v>1.1516</v>
      </c>
      <c r="W253" s="32">
        <v>0.90720000000000001</v>
      </c>
      <c r="X253" s="32">
        <v>2.0712999999999999</v>
      </c>
      <c r="Y253" s="32">
        <v>1.0781000000000001</v>
      </c>
      <c r="Z253" s="32">
        <v>0.9113</v>
      </c>
      <c r="AA253" s="32">
        <v>0.58489999999999998</v>
      </c>
      <c r="AB253" s="32">
        <v>0.621</v>
      </c>
      <c r="AC253" s="32">
        <v>1.0731999999999999</v>
      </c>
      <c r="AD253" s="32">
        <v>-0.72819999999999996</v>
      </c>
      <c r="AE253" s="32">
        <v>1.2955000000000001</v>
      </c>
      <c r="AF253" s="32">
        <v>0.9123</v>
      </c>
      <c r="AG253" s="32">
        <v>0.97409999999999997</v>
      </c>
      <c r="AH253" s="32">
        <v>-5.1799999999999999E-2</v>
      </c>
      <c r="AI253" s="32">
        <v>1.1352</v>
      </c>
      <c r="AJ253" s="32">
        <v>0.78959999999999997</v>
      </c>
      <c r="AK253" s="32">
        <v>0.93630000000000002</v>
      </c>
      <c r="AL253" s="32">
        <v>-0.26600000000000001</v>
      </c>
      <c r="AM253" s="32">
        <v>0.84689999999999999</v>
      </c>
      <c r="AN253" s="32">
        <v>0.99380000000000002</v>
      </c>
      <c r="AO253" s="32">
        <v>0.87880000000000003</v>
      </c>
      <c r="AP253" s="32">
        <v>1.2490000000000001</v>
      </c>
      <c r="AQ253" s="32">
        <v>1.0781000000000001</v>
      </c>
      <c r="AR253" s="32">
        <v>0.26800000000000002</v>
      </c>
      <c r="AS253" s="32">
        <v>1.33</v>
      </c>
      <c r="AT253" s="32">
        <v>0.92500000000000004</v>
      </c>
      <c r="AU253" s="32">
        <v>1.2658</v>
      </c>
      <c r="AV253" s="32">
        <v>1.3028</v>
      </c>
      <c r="AW253" s="32">
        <v>1.2796000000000001</v>
      </c>
      <c r="AX253" s="32">
        <v>1.1967000000000001</v>
      </c>
      <c r="AY253" s="32">
        <v>0.90800000000000003</v>
      </c>
      <c r="AZ253" s="32">
        <v>-0.25779999999999997</v>
      </c>
      <c r="BA253" s="32">
        <v>0.3387</v>
      </c>
      <c r="BB253" s="32">
        <v>0.89549999999999996</v>
      </c>
      <c r="BC253" s="32">
        <v>1.2040999999999999</v>
      </c>
      <c r="BD253" s="32">
        <v>0.91200000000000003</v>
      </c>
      <c r="BE253" s="32">
        <v>1.0141</v>
      </c>
      <c r="BF253" s="32">
        <v>0.27379999999999999</v>
      </c>
      <c r="BG253" s="32">
        <v>0.3231</v>
      </c>
      <c r="BH253" s="32">
        <v>0.62780000000000002</v>
      </c>
      <c r="BI253" s="32">
        <v>0.9778</v>
      </c>
      <c r="BJ253" s="32">
        <v>1.4206000000000001</v>
      </c>
      <c r="BK253" s="32">
        <v>1.425</v>
      </c>
    </row>
    <row r="254" spans="2:84">
      <c r="B254" s="28">
        <f t="shared" si="8"/>
        <v>248</v>
      </c>
      <c r="C254" s="34">
        <v>42321</v>
      </c>
      <c r="D254" s="32">
        <v>-0.2707</v>
      </c>
      <c r="E254" s="32">
        <v>0.5968</v>
      </c>
      <c r="F254" s="32">
        <v>0.60460000000000003</v>
      </c>
      <c r="G254" s="32">
        <v>1.3898999999999999</v>
      </c>
      <c r="H254" s="32">
        <v>0.2036</v>
      </c>
      <c r="I254" s="32">
        <v>0.63190000000000002</v>
      </c>
      <c r="J254" s="32">
        <v>1.1577</v>
      </c>
      <c r="K254" s="32">
        <v>0.73070000000000002</v>
      </c>
      <c r="L254" s="32">
        <v>1.1976</v>
      </c>
      <c r="M254" s="32">
        <v>1.2403</v>
      </c>
      <c r="N254" s="32">
        <v>0.86839999999999995</v>
      </c>
      <c r="O254" s="32">
        <v>1.0051000000000001</v>
      </c>
      <c r="P254" s="32">
        <v>1.2867</v>
      </c>
      <c r="Q254" s="32">
        <v>1.4235</v>
      </c>
      <c r="R254" s="32">
        <v>0.4214</v>
      </c>
      <c r="S254" s="32">
        <v>0.49940000000000001</v>
      </c>
      <c r="T254" s="32">
        <v>0.8014</v>
      </c>
      <c r="U254" s="32">
        <v>0.56759999999999999</v>
      </c>
      <c r="V254" s="32">
        <v>1.2351000000000001</v>
      </c>
      <c r="W254" s="32">
        <v>0.91479999999999995</v>
      </c>
      <c r="X254" s="32">
        <v>2.0371999999999999</v>
      </c>
      <c r="Y254" s="32">
        <v>1.0773999999999999</v>
      </c>
      <c r="Z254" s="32">
        <v>1.4841</v>
      </c>
      <c r="AA254" s="32">
        <v>0.58140000000000003</v>
      </c>
      <c r="AB254" s="32">
        <v>0.59789999999999999</v>
      </c>
      <c r="AC254" s="32">
        <v>1.0721000000000001</v>
      </c>
      <c r="AD254" s="32">
        <v>-0.7107</v>
      </c>
      <c r="AE254" s="32">
        <v>1.2952999999999999</v>
      </c>
      <c r="AF254" s="32">
        <v>0.92469999999999997</v>
      </c>
      <c r="AG254" s="32">
        <v>0.97399999999999998</v>
      </c>
      <c r="AH254" s="32">
        <v>5.5500000000000001E-2</v>
      </c>
      <c r="AI254" s="32">
        <v>1.1343000000000001</v>
      </c>
      <c r="AJ254" s="32">
        <v>0.7863</v>
      </c>
      <c r="AK254" s="32">
        <v>0.93759999999999999</v>
      </c>
      <c r="AL254" s="32">
        <v>-0.3679</v>
      </c>
      <c r="AM254" s="32">
        <v>0.84209999999999996</v>
      </c>
      <c r="AN254" s="32">
        <v>0.9214</v>
      </c>
      <c r="AO254" s="32">
        <v>0.87870000000000004</v>
      </c>
      <c r="AP254" s="32">
        <v>1.2984</v>
      </c>
      <c r="AQ254" s="32">
        <v>1.0784</v>
      </c>
      <c r="AR254" s="32">
        <v>0.3306</v>
      </c>
      <c r="AS254" s="32">
        <v>1.3338000000000001</v>
      </c>
      <c r="AT254" s="32">
        <v>0.77749999999999997</v>
      </c>
      <c r="AU254" s="32">
        <v>1.2658</v>
      </c>
      <c r="AV254" s="32">
        <v>1.357</v>
      </c>
      <c r="AW254" s="32">
        <v>1.2793000000000001</v>
      </c>
      <c r="AX254" s="32">
        <v>1.1071</v>
      </c>
      <c r="AY254" s="32">
        <v>0.9083</v>
      </c>
      <c r="AZ254" s="32">
        <v>-0.26069999999999999</v>
      </c>
      <c r="BA254" s="32">
        <v>0.33879999999999999</v>
      </c>
      <c r="BB254" s="32">
        <v>0.747</v>
      </c>
      <c r="BC254" s="32">
        <v>1.2067000000000001</v>
      </c>
      <c r="BD254" s="32">
        <v>0.93879999999999997</v>
      </c>
      <c r="BE254" s="32">
        <v>1.0129999999999999</v>
      </c>
      <c r="BF254" s="32">
        <v>0.2671</v>
      </c>
      <c r="BG254" s="32">
        <v>0.3226</v>
      </c>
      <c r="BH254" s="32">
        <v>0.55359999999999998</v>
      </c>
      <c r="BI254" s="32">
        <v>0.97819999999999996</v>
      </c>
      <c r="BJ254" s="32">
        <v>1.3805000000000001</v>
      </c>
      <c r="BK254" s="32">
        <v>1.4218</v>
      </c>
    </row>
    <row r="255" spans="2:84">
      <c r="B255" s="28">
        <f t="shared" si="8"/>
        <v>247</v>
      </c>
      <c r="C255" s="34">
        <v>42320</v>
      </c>
      <c r="D255" s="32">
        <v>-0.29249999999999998</v>
      </c>
      <c r="E255" s="32">
        <v>0.59989999999999999</v>
      </c>
      <c r="F255" s="32">
        <v>0.73680000000000001</v>
      </c>
      <c r="G255" s="32">
        <v>1.4037999999999999</v>
      </c>
      <c r="H255" s="32">
        <v>0.65920000000000001</v>
      </c>
      <c r="I255" s="32">
        <v>0.66830000000000001</v>
      </c>
      <c r="J255" s="32">
        <v>1.1136999999999999</v>
      </c>
      <c r="K255" s="32">
        <v>0.72950000000000004</v>
      </c>
      <c r="L255" s="32">
        <v>1.2403999999999999</v>
      </c>
      <c r="M255" s="32">
        <v>1.2435</v>
      </c>
      <c r="N255" s="32">
        <v>1.0552999999999999</v>
      </c>
      <c r="O255" s="32">
        <v>1.0210999999999999</v>
      </c>
      <c r="P255" s="32">
        <v>1.2478</v>
      </c>
      <c r="Q255" s="32">
        <v>1.4129</v>
      </c>
      <c r="R255" s="32">
        <v>0.43740000000000001</v>
      </c>
      <c r="S255" s="32">
        <v>0.50039999999999996</v>
      </c>
      <c r="T255" s="32">
        <v>0.51900000000000002</v>
      </c>
      <c r="U255" s="32">
        <v>0.54310000000000003</v>
      </c>
      <c r="V255" s="32">
        <v>0.96560000000000001</v>
      </c>
      <c r="W255" s="32">
        <v>0.88739999999999997</v>
      </c>
      <c r="X255" s="32">
        <v>1.9849000000000001</v>
      </c>
      <c r="Y255" s="32">
        <v>1.0752999999999999</v>
      </c>
      <c r="Z255" s="32">
        <v>1.5291999999999999</v>
      </c>
      <c r="AA255" s="32">
        <v>0.58199999999999996</v>
      </c>
      <c r="AB255" s="32">
        <v>0.74650000000000005</v>
      </c>
      <c r="AC255" s="32">
        <v>1.0781000000000001</v>
      </c>
      <c r="AD255" s="32">
        <v>-0.82509999999999994</v>
      </c>
      <c r="AE255" s="32">
        <v>1.2954000000000001</v>
      </c>
      <c r="AF255" s="32">
        <v>0.73250000000000004</v>
      </c>
      <c r="AG255" s="32">
        <v>0.96940000000000004</v>
      </c>
      <c r="AH255" s="32">
        <v>-0.39290000000000003</v>
      </c>
      <c r="AI255" s="32">
        <v>1.1206</v>
      </c>
      <c r="AJ255" s="32">
        <v>0.77159999999999995</v>
      </c>
      <c r="AK255" s="32">
        <v>0.93830000000000002</v>
      </c>
      <c r="AL255" s="32">
        <v>-0.4904</v>
      </c>
      <c r="AM255" s="32">
        <v>0.81969999999999998</v>
      </c>
      <c r="AN255" s="32">
        <v>0.8992</v>
      </c>
      <c r="AO255" s="32">
        <v>0.86180000000000001</v>
      </c>
      <c r="AP255" s="32">
        <v>1.3771</v>
      </c>
      <c r="AQ255" s="32">
        <v>1.0810999999999999</v>
      </c>
      <c r="AR255" s="32">
        <v>0.3982</v>
      </c>
      <c r="AS255" s="32">
        <v>1.3421000000000001</v>
      </c>
      <c r="AT255" s="32">
        <v>0.88070000000000004</v>
      </c>
      <c r="AU255" s="32">
        <v>1.2718</v>
      </c>
      <c r="AV255" s="32">
        <v>1.3332999999999999</v>
      </c>
      <c r="AW255" s="32">
        <v>1.2790999999999999</v>
      </c>
      <c r="AX255" s="32">
        <v>1.1001000000000001</v>
      </c>
      <c r="AY255" s="32">
        <v>0.90129999999999999</v>
      </c>
      <c r="AZ255" s="32">
        <v>-0.24540000000000001</v>
      </c>
      <c r="BA255" s="32">
        <v>0.33829999999999999</v>
      </c>
      <c r="BB255" s="32">
        <v>0.69889999999999997</v>
      </c>
      <c r="BC255" s="32">
        <v>1.2036</v>
      </c>
      <c r="BD255" s="32">
        <v>0.99539999999999995</v>
      </c>
      <c r="BE255" s="32">
        <v>1.0212000000000001</v>
      </c>
      <c r="BF255" s="32">
        <v>0.3337</v>
      </c>
      <c r="BG255" s="32">
        <v>0.32700000000000001</v>
      </c>
      <c r="BH255" s="32">
        <v>0.54010000000000002</v>
      </c>
      <c r="BI255" s="32">
        <v>0.98089999999999999</v>
      </c>
      <c r="BJ255" s="32">
        <v>1.3351</v>
      </c>
      <c r="BK255" s="32">
        <v>1.4156</v>
      </c>
    </row>
    <row r="256" spans="2:84">
      <c r="B256" s="28">
        <f t="shared" si="8"/>
        <v>246</v>
      </c>
      <c r="C256" s="34">
        <v>42319</v>
      </c>
      <c r="D256" s="32">
        <v>-4.8899999999999999E-2</v>
      </c>
      <c r="E256" s="32">
        <v>0.6119</v>
      </c>
      <c r="F256" s="32">
        <v>0.63800000000000001</v>
      </c>
      <c r="G256" s="32">
        <v>1.4026000000000001</v>
      </c>
      <c r="H256" s="32">
        <v>0.76659999999999995</v>
      </c>
      <c r="I256" s="32">
        <v>0.6744</v>
      </c>
      <c r="J256" s="32">
        <v>1.1322000000000001</v>
      </c>
      <c r="K256" s="32">
        <v>0.73260000000000003</v>
      </c>
      <c r="L256" s="32">
        <v>1.3142</v>
      </c>
      <c r="M256" s="32">
        <v>1.2507999999999999</v>
      </c>
      <c r="N256" s="32">
        <v>0.82709999999999995</v>
      </c>
      <c r="O256" s="32">
        <v>1.0259</v>
      </c>
      <c r="P256" s="32">
        <v>1.3263</v>
      </c>
      <c r="Q256" s="32">
        <v>1.3933</v>
      </c>
      <c r="R256" s="32">
        <v>0.3987</v>
      </c>
      <c r="S256" s="32">
        <v>0.50129999999999997</v>
      </c>
      <c r="T256" s="32">
        <v>0.54649999999999999</v>
      </c>
      <c r="U256" s="32">
        <v>0.54010000000000002</v>
      </c>
      <c r="V256" s="32">
        <v>1.6574</v>
      </c>
      <c r="W256" s="32">
        <v>0.88119999999999998</v>
      </c>
      <c r="X256" s="32">
        <v>1.7499</v>
      </c>
      <c r="Y256" s="32">
        <v>1.0731999999999999</v>
      </c>
      <c r="Z256" s="32">
        <v>1.4140999999999999</v>
      </c>
      <c r="AA256" s="32">
        <v>0.58240000000000003</v>
      </c>
      <c r="AB256" s="32">
        <v>0.66669999999999996</v>
      </c>
      <c r="AC256" s="32">
        <v>1.0808</v>
      </c>
      <c r="AD256" s="32">
        <v>-0.93889999999999996</v>
      </c>
      <c r="AE256" s="32">
        <v>1.2987</v>
      </c>
      <c r="AF256" s="32">
        <v>0.62350000000000005</v>
      </c>
      <c r="AG256" s="32">
        <v>0.95989999999999998</v>
      </c>
      <c r="AH256" s="32">
        <v>-0.21820000000000001</v>
      </c>
      <c r="AI256" s="32">
        <v>1.1285000000000001</v>
      </c>
      <c r="AJ256" s="32">
        <v>0.57899999999999996</v>
      </c>
      <c r="AK256" s="32">
        <v>0.93430000000000002</v>
      </c>
      <c r="AL256" s="32">
        <v>-0.111</v>
      </c>
      <c r="AM256" s="32">
        <v>0.82379999999999998</v>
      </c>
      <c r="AN256" s="32">
        <v>0.93959999999999999</v>
      </c>
      <c r="AO256" s="32">
        <v>0.87470000000000003</v>
      </c>
      <c r="AP256" s="32">
        <v>1.2925</v>
      </c>
      <c r="AQ256" s="32">
        <v>1.0969</v>
      </c>
      <c r="AR256" s="32">
        <v>0.62980000000000003</v>
      </c>
      <c r="AS256" s="32">
        <v>1.3219000000000001</v>
      </c>
      <c r="AT256" s="32">
        <v>0.76729999999999998</v>
      </c>
      <c r="AU256" s="32">
        <v>1.2907</v>
      </c>
      <c r="AV256" s="32">
        <v>1.3059000000000001</v>
      </c>
      <c r="AW256" s="32">
        <v>1.2784</v>
      </c>
      <c r="AX256" s="32">
        <v>0.99070000000000003</v>
      </c>
      <c r="AY256" s="32">
        <v>0.89729999999999999</v>
      </c>
      <c r="AZ256" s="32">
        <v>-0.1182</v>
      </c>
      <c r="BA256" s="32">
        <v>0.34050000000000002</v>
      </c>
      <c r="BB256" s="32">
        <v>0.59009999999999996</v>
      </c>
      <c r="BC256" s="32">
        <v>1.1983999999999999</v>
      </c>
      <c r="BD256" s="32">
        <v>1.0105999999999999</v>
      </c>
      <c r="BE256" s="32">
        <v>1.0233000000000001</v>
      </c>
      <c r="BF256" s="32">
        <v>0.42209999999999998</v>
      </c>
      <c r="BG256" s="32">
        <v>0.32419999999999999</v>
      </c>
      <c r="BH256" s="32">
        <v>0.47489999999999999</v>
      </c>
      <c r="BI256" s="32">
        <v>0.98360000000000003</v>
      </c>
      <c r="BJ256" s="32">
        <v>1.2539</v>
      </c>
      <c r="BK256" s="32">
        <v>1.3995</v>
      </c>
    </row>
    <row r="257" spans="2:63">
      <c r="B257" s="28">
        <f t="shared" si="8"/>
        <v>245</v>
      </c>
      <c r="C257" s="34">
        <v>42318</v>
      </c>
      <c r="D257" s="32">
        <v>-1.89E-2</v>
      </c>
      <c r="E257" s="32">
        <v>0.62219999999999998</v>
      </c>
      <c r="F257" s="32">
        <v>0.38080000000000003</v>
      </c>
      <c r="G257" s="32">
        <v>1.3985000000000001</v>
      </c>
      <c r="H257" s="32">
        <v>0.69710000000000005</v>
      </c>
      <c r="I257" s="32">
        <v>0.67789999999999995</v>
      </c>
      <c r="J257" s="32">
        <v>0.96650000000000003</v>
      </c>
      <c r="K257" s="32">
        <v>0.71709999999999996</v>
      </c>
      <c r="L257" s="32">
        <v>1.2194</v>
      </c>
      <c r="M257" s="32">
        <v>1.2411000000000001</v>
      </c>
      <c r="N257" s="32">
        <v>0.58209999999999995</v>
      </c>
      <c r="O257" s="32">
        <v>1.0084</v>
      </c>
      <c r="P257" s="32">
        <v>1.3420000000000001</v>
      </c>
      <c r="Q257" s="32">
        <v>1.3964000000000001</v>
      </c>
      <c r="R257" s="32">
        <v>0.30809999999999998</v>
      </c>
      <c r="S257" s="32">
        <v>0.496</v>
      </c>
      <c r="T257" s="32">
        <v>0.65739999999999998</v>
      </c>
      <c r="U257" s="32">
        <v>0.54830000000000001</v>
      </c>
      <c r="V257" s="32">
        <v>1.7684</v>
      </c>
      <c r="W257" s="32">
        <v>0.88580000000000003</v>
      </c>
      <c r="X257" s="32">
        <v>1.6948000000000001</v>
      </c>
      <c r="Y257" s="32">
        <v>1.0629</v>
      </c>
      <c r="Z257" s="32">
        <v>1.3991</v>
      </c>
      <c r="AA257" s="32">
        <v>0.57830000000000004</v>
      </c>
      <c r="AB257" s="32">
        <v>0.3125</v>
      </c>
      <c r="AC257" s="32">
        <v>1.0717000000000001</v>
      </c>
      <c r="AD257" s="32">
        <v>-0.25900000000000001</v>
      </c>
      <c r="AE257" s="32">
        <v>1.3392999999999999</v>
      </c>
      <c r="AF257" s="32">
        <v>0.5202</v>
      </c>
      <c r="AG257" s="32">
        <v>0.95620000000000005</v>
      </c>
      <c r="AH257" s="32">
        <v>-1.8167</v>
      </c>
      <c r="AI257" s="32">
        <v>1.1049</v>
      </c>
      <c r="AJ257" s="32">
        <v>0.49569999999999997</v>
      </c>
      <c r="AK257" s="32">
        <v>0.93420000000000003</v>
      </c>
      <c r="AL257" s="32">
        <v>-0.13370000000000001</v>
      </c>
      <c r="AM257" s="32">
        <v>0.82609999999999995</v>
      </c>
      <c r="AN257" s="32">
        <v>0.80820000000000003</v>
      </c>
      <c r="AO257" s="32">
        <v>0.86370000000000002</v>
      </c>
      <c r="AP257" s="32">
        <v>1.3166</v>
      </c>
      <c r="AQ257" s="32">
        <v>1.0926</v>
      </c>
      <c r="AR257" s="32">
        <v>0.46539999999999998</v>
      </c>
      <c r="AS257" s="32">
        <v>1.3183</v>
      </c>
      <c r="AT257" s="32">
        <v>0.79179999999999995</v>
      </c>
      <c r="AU257" s="32">
        <v>1.2955000000000001</v>
      </c>
      <c r="AV257" s="32">
        <v>1.3385</v>
      </c>
      <c r="AW257" s="32">
        <v>1.2805</v>
      </c>
      <c r="AX257" s="32">
        <v>1.0406</v>
      </c>
      <c r="AY257" s="32">
        <v>0.89700000000000002</v>
      </c>
      <c r="AZ257" s="32">
        <v>-0.51929999999999998</v>
      </c>
      <c r="BA257" s="32">
        <v>0.33550000000000002</v>
      </c>
      <c r="BB257" s="32">
        <v>0.61629999999999996</v>
      </c>
      <c r="BC257" s="32">
        <v>1.2074</v>
      </c>
      <c r="BD257" s="32">
        <v>1.0371999999999999</v>
      </c>
      <c r="BE257" s="32">
        <v>1.0245</v>
      </c>
      <c r="BF257" s="32">
        <v>0.496</v>
      </c>
      <c r="BG257" s="32">
        <v>0.32769999999999999</v>
      </c>
      <c r="BH257" s="32">
        <v>0.4012</v>
      </c>
      <c r="BI257" s="32">
        <v>0.98460000000000003</v>
      </c>
      <c r="BJ257" s="32">
        <v>0.97560000000000002</v>
      </c>
      <c r="BK257" s="32">
        <v>1.3835999999999999</v>
      </c>
    </row>
    <row r="258" spans="2:63">
      <c r="B258" s="28">
        <f t="shared" si="8"/>
        <v>244</v>
      </c>
      <c r="C258" s="34">
        <v>42317</v>
      </c>
      <c r="D258" s="32">
        <v>-0.38169999999999998</v>
      </c>
      <c r="E258" s="32">
        <v>0.60129999999999995</v>
      </c>
      <c r="F258" s="32">
        <v>0.3579</v>
      </c>
      <c r="G258" s="32">
        <v>1.385</v>
      </c>
      <c r="H258" s="32">
        <v>0.40189999999999998</v>
      </c>
      <c r="I258" s="32">
        <v>0.66249999999999998</v>
      </c>
      <c r="J258" s="32">
        <v>1.1493</v>
      </c>
      <c r="K258" s="32">
        <v>0.71830000000000005</v>
      </c>
      <c r="L258" s="32">
        <v>1.0672999999999999</v>
      </c>
      <c r="M258" s="32">
        <v>1.2182999999999999</v>
      </c>
      <c r="N258" s="32">
        <v>0.37009999999999998</v>
      </c>
      <c r="O258" s="32">
        <v>0.98270000000000002</v>
      </c>
      <c r="P258" s="32">
        <v>1.3671</v>
      </c>
      <c r="Q258" s="32">
        <v>1.3724000000000001</v>
      </c>
      <c r="R258" s="32">
        <v>0.25019999999999998</v>
      </c>
      <c r="S258" s="32">
        <v>0.49109999999999998</v>
      </c>
      <c r="T258" s="32">
        <v>0.73519999999999996</v>
      </c>
      <c r="U258" s="32">
        <v>0.55740000000000001</v>
      </c>
      <c r="V258" s="32">
        <v>1.8206</v>
      </c>
      <c r="W258" s="32">
        <v>0.87609999999999999</v>
      </c>
      <c r="X258" s="32">
        <v>1.6126</v>
      </c>
      <c r="Y258" s="32">
        <v>1.0630999999999999</v>
      </c>
      <c r="Z258" s="32">
        <v>1.2827</v>
      </c>
      <c r="AA258" s="32">
        <v>0.57030000000000003</v>
      </c>
      <c r="AB258" s="32">
        <v>0.29249999999999998</v>
      </c>
      <c r="AC258" s="32">
        <v>1.0714999999999999</v>
      </c>
      <c r="AD258" s="32">
        <v>-0.24790000000000001</v>
      </c>
      <c r="AE258" s="32">
        <v>1.34</v>
      </c>
      <c r="AF258" s="32">
        <v>0.52739999999999998</v>
      </c>
      <c r="AG258" s="32">
        <v>0.95620000000000005</v>
      </c>
      <c r="AH258" s="32">
        <v>-2.0409999999999999</v>
      </c>
      <c r="AI258" s="32">
        <v>1.1060000000000001</v>
      </c>
      <c r="AJ258" s="32">
        <v>0.4884</v>
      </c>
      <c r="AK258" s="32">
        <v>0.92090000000000005</v>
      </c>
      <c r="AL258" s="32">
        <v>-0.32969999999999999</v>
      </c>
      <c r="AM258" s="32">
        <v>0.80059999999999998</v>
      </c>
      <c r="AN258" s="32">
        <v>0.80479999999999996</v>
      </c>
      <c r="AO258" s="32">
        <v>0.86709999999999998</v>
      </c>
      <c r="AP258" s="32">
        <v>0.9849</v>
      </c>
      <c r="AQ258" s="32">
        <v>1.0581</v>
      </c>
      <c r="AR258" s="32">
        <v>0.82</v>
      </c>
      <c r="AS258" s="32">
        <v>1.3190999999999999</v>
      </c>
      <c r="AT258" s="32">
        <v>0.86319999999999997</v>
      </c>
      <c r="AU258" s="32">
        <v>1.2754000000000001</v>
      </c>
      <c r="AV258" s="32">
        <v>1.3218000000000001</v>
      </c>
      <c r="AW258" s="32">
        <v>1.2833000000000001</v>
      </c>
      <c r="AX258" s="32">
        <v>1.0656000000000001</v>
      </c>
      <c r="AY258" s="32">
        <v>0.9022</v>
      </c>
      <c r="AZ258" s="32">
        <v>-0.50819999999999999</v>
      </c>
      <c r="BA258" s="32">
        <v>0.3352</v>
      </c>
      <c r="BB258" s="32">
        <v>0.40250000000000002</v>
      </c>
      <c r="BC258" s="32">
        <v>1.1924999999999999</v>
      </c>
      <c r="BD258" s="32">
        <v>1.0085999999999999</v>
      </c>
      <c r="BE258" s="32">
        <v>1.0251999999999999</v>
      </c>
      <c r="BF258" s="32">
        <v>0.48709999999999998</v>
      </c>
      <c r="BG258" s="32">
        <v>0.3196</v>
      </c>
      <c r="BH258" s="32">
        <v>0.64510000000000001</v>
      </c>
      <c r="BI258" s="32">
        <v>0.98399999999999999</v>
      </c>
      <c r="BJ258" s="32">
        <v>0.73409999999999997</v>
      </c>
      <c r="BK258" s="32">
        <v>1.3494999999999999</v>
      </c>
    </row>
    <row r="259" spans="2:63">
      <c r="B259" s="28">
        <f t="shared" si="8"/>
        <v>243</v>
      </c>
      <c r="C259" s="34">
        <v>42314</v>
      </c>
      <c r="D259" s="32">
        <v>-0.12520000000000001</v>
      </c>
      <c r="E259" s="32">
        <v>0.60799999999999998</v>
      </c>
      <c r="F259" s="32">
        <v>0.1201</v>
      </c>
      <c r="G259" s="32">
        <v>1.3726</v>
      </c>
      <c r="H259" s="32">
        <v>0.38750000000000001</v>
      </c>
      <c r="I259" s="32">
        <v>0.66479999999999995</v>
      </c>
      <c r="J259" s="32">
        <v>1.2583</v>
      </c>
      <c r="K259" s="32">
        <v>0.71879999999999999</v>
      </c>
      <c r="L259" s="32">
        <v>1.0214000000000001</v>
      </c>
      <c r="M259" s="32">
        <v>1.2177</v>
      </c>
      <c r="N259" s="32">
        <v>0.53510000000000002</v>
      </c>
      <c r="O259" s="32">
        <v>0.98640000000000005</v>
      </c>
      <c r="P259" s="32">
        <v>1.3049999999999999</v>
      </c>
      <c r="Q259" s="32">
        <v>1.3747</v>
      </c>
      <c r="R259" s="32">
        <v>0.19869999999999999</v>
      </c>
      <c r="S259" s="32">
        <v>0.49020000000000002</v>
      </c>
      <c r="T259" s="32">
        <v>0.7147</v>
      </c>
      <c r="U259" s="32">
        <v>0.55369999999999997</v>
      </c>
      <c r="V259" s="32">
        <v>1.3812</v>
      </c>
      <c r="W259" s="32">
        <v>0.85440000000000005</v>
      </c>
      <c r="X259" s="32">
        <v>-8.5000000000000006E-3</v>
      </c>
      <c r="Y259" s="32">
        <v>1.0502</v>
      </c>
      <c r="Z259" s="32">
        <v>1.1531</v>
      </c>
      <c r="AA259" s="32">
        <v>0.56689999999999996</v>
      </c>
      <c r="AB259" s="32">
        <v>0.1825</v>
      </c>
      <c r="AC259" s="32">
        <v>1.0669</v>
      </c>
      <c r="AD259" s="32">
        <v>0.52459999999999996</v>
      </c>
      <c r="AE259" s="32">
        <v>1.3451</v>
      </c>
      <c r="AF259" s="32">
        <v>0.62419999999999998</v>
      </c>
      <c r="AG259" s="32">
        <v>0.95289999999999997</v>
      </c>
      <c r="AH259" s="32">
        <v>-0.97570000000000001</v>
      </c>
      <c r="AI259" s="32">
        <v>1.1160000000000001</v>
      </c>
      <c r="AJ259" s="32">
        <v>0.27210000000000001</v>
      </c>
      <c r="AK259" s="32">
        <v>0.91739999999999999</v>
      </c>
      <c r="AL259" s="32">
        <v>2.5999999999999999E-2</v>
      </c>
      <c r="AM259" s="32">
        <v>0.79949999999999999</v>
      </c>
      <c r="AN259" s="32">
        <v>0.7258</v>
      </c>
      <c r="AO259" s="32">
        <v>0.86650000000000005</v>
      </c>
      <c r="AP259" s="32">
        <v>1.113</v>
      </c>
      <c r="AQ259" s="32">
        <v>1.0689</v>
      </c>
      <c r="AR259" s="32">
        <v>0.69720000000000004</v>
      </c>
      <c r="AS259" s="32">
        <v>1.3121</v>
      </c>
      <c r="AT259" s="32">
        <v>0.71479999999999999</v>
      </c>
      <c r="AU259" s="32">
        <v>1.2677</v>
      </c>
      <c r="AV259" s="32">
        <v>1.3456999999999999</v>
      </c>
      <c r="AW259" s="32">
        <v>1.2874000000000001</v>
      </c>
      <c r="AX259" s="32">
        <v>0.95299999999999996</v>
      </c>
      <c r="AY259" s="32">
        <v>0.9002</v>
      </c>
      <c r="AZ259" s="32">
        <v>-8.8099999999999998E-2</v>
      </c>
      <c r="BA259" s="32">
        <v>0.37040000000000001</v>
      </c>
      <c r="BB259" s="32">
        <v>0.4677</v>
      </c>
      <c r="BC259" s="32">
        <v>1.1899</v>
      </c>
      <c r="BD259" s="32">
        <v>0.95450000000000002</v>
      </c>
      <c r="BE259" s="32">
        <v>1.0250999999999999</v>
      </c>
      <c r="BF259" s="32">
        <v>0.4234</v>
      </c>
      <c r="BG259" s="32">
        <v>0.31879999999999997</v>
      </c>
      <c r="BH259" s="32">
        <v>0.61860000000000004</v>
      </c>
      <c r="BI259" s="32">
        <v>0.97309999999999997</v>
      </c>
      <c r="BJ259" s="32">
        <v>0.53779999999999994</v>
      </c>
      <c r="BK259" s="32">
        <v>1.3472</v>
      </c>
    </row>
    <row r="260" spans="2:63">
      <c r="B260" s="28">
        <f t="shared" si="8"/>
        <v>242</v>
      </c>
      <c r="C260" s="34">
        <v>42313</v>
      </c>
      <c r="D260" s="32">
        <v>0.8095</v>
      </c>
      <c r="E260" s="32">
        <v>0.66930000000000001</v>
      </c>
      <c r="F260" s="32">
        <v>-0.58530000000000004</v>
      </c>
      <c r="G260" s="32">
        <v>1.3775999999999999</v>
      </c>
      <c r="H260" s="32">
        <v>0.76729999999999998</v>
      </c>
      <c r="I260" s="32">
        <v>0.7016</v>
      </c>
      <c r="J260" s="32">
        <v>1.2746</v>
      </c>
      <c r="K260" s="32">
        <v>0.71179999999999999</v>
      </c>
      <c r="L260" s="32">
        <v>0.94450000000000001</v>
      </c>
      <c r="M260" s="32">
        <v>1.2249000000000001</v>
      </c>
      <c r="N260" s="32">
        <v>0.65139999999999998</v>
      </c>
      <c r="O260" s="32">
        <v>1.0024</v>
      </c>
      <c r="P260" s="32">
        <v>1.0517000000000001</v>
      </c>
      <c r="Q260" s="32">
        <v>1.37</v>
      </c>
      <c r="R260" s="32">
        <v>-3.5200000000000002E-2</v>
      </c>
      <c r="S260" s="32">
        <v>0.48330000000000001</v>
      </c>
      <c r="T260" s="32">
        <v>0.59219999999999995</v>
      </c>
      <c r="U260" s="32">
        <v>0.54769999999999996</v>
      </c>
      <c r="V260" s="32">
        <v>1.6242000000000001</v>
      </c>
      <c r="W260" s="32">
        <v>0.86570000000000003</v>
      </c>
      <c r="X260" s="32">
        <v>-0.52400000000000002</v>
      </c>
      <c r="Y260" s="32">
        <v>1.0326</v>
      </c>
      <c r="Z260" s="32">
        <v>1.1435</v>
      </c>
      <c r="AA260" s="32">
        <v>0.55989999999999995</v>
      </c>
      <c r="AB260" s="32">
        <v>0.10680000000000001</v>
      </c>
      <c r="AC260" s="32">
        <v>1.0692999999999999</v>
      </c>
      <c r="AD260" s="32">
        <v>1.113</v>
      </c>
      <c r="AE260" s="32">
        <v>1.3541000000000001</v>
      </c>
      <c r="AF260" s="32">
        <v>0.72929999999999995</v>
      </c>
      <c r="AG260" s="32">
        <v>0.94299999999999995</v>
      </c>
      <c r="AH260" s="32">
        <v>-0.3236</v>
      </c>
      <c r="AI260" s="32">
        <v>1.1534</v>
      </c>
      <c r="AJ260" s="32">
        <v>0.39900000000000002</v>
      </c>
      <c r="AK260" s="32">
        <v>0.93679999999999997</v>
      </c>
      <c r="AL260" s="32">
        <v>0.66869999999999996</v>
      </c>
      <c r="AM260" s="32">
        <v>0.84</v>
      </c>
      <c r="AN260" s="32">
        <v>0.64239999999999997</v>
      </c>
      <c r="AO260" s="32">
        <v>0.8619</v>
      </c>
      <c r="AP260" s="32">
        <v>0.79300000000000004</v>
      </c>
      <c r="AQ260" s="32">
        <v>1.0649999999999999</v>
      </c>
      <c r="AR260" s="32">
        <v>0.995</v>
      </c>
      <c r="AS260" s="32">
        <v>1.3389</v>
      </c>
      <c r="AT260" s="32">
        <v>0.98440000000000005</v>
      </c>
      <c r="AU260" s="32">
        <v>1.2794000000000001</v>
      </c>
      <c r="AV260" s="32">
        <v>1.4436</v>
      </c>
      <c r="AW260" s="32">
        <v>1.2876000000000001</v>
      </c>
      <c r="AX260" s="32">
        <v>0.94599999999999995</v>
      </c>
      <c r="AY260" s="32">
        <v>0.89200000000000002</v>
      </c>
      <c r="AZ260" s="32">
        <v>-0.2167</v>
      </c>
      <c r="BA260" s="32">
        <v>0.37740000000000001</v>
      </c>
      <c r="BB260" s="32">
        <v>0.23960000000000001</v>
      </c>
      <c r="BC260" s="32">
        <v>1.1991000000000001</v>
      </c>
      <c r="BD260" s="32">
        <v>0.9597</v>
      </c>
      <c r="BE260" s="32">
        <v>1.0304</v>
      </c>
      <c r="BF260" s="32">
        <v>0.47770000000000001</v>
      </c>
      <c r="BG260" s="32">
        <v>0.31780000000000003</v>
      </c>
      <c r="BH260" s="32">
        <v>0.68489999999999995</v>
      </c>
      <c r="BI260" s="32">
        <v>0.98050000000000004</v>
      </c>
      <c r="BJ260" s="32">
        <v>0.27650000000000002</v>
      </c>
      <c r="BK260" s="32">
        <v>1.3549</v>
      </c>
    </row>
    <row r="261" spans="2:63">
      <c r="B261" s="28">
        <f t="shared" si="8"/>
        <v>241</v>
      </c>
      <c r="C261" s="34">
        <v>42312</v>
      </c>
      <c r="D261" s="32">
        <v>0.92910000000000004</v>
      </c>
      <c r="E261" s="32">
        <v>0.66969999999999996</v>
      </c>
      <c r="F261" s="32">
        <v>-0.29549999999999998</v>
      </c>
      <c r="G261" s="32">
        <v>1.3771</v>
      </c>
      <c r="H261" s="32">
        <v>0.94299999999999995</v>
      </c>
      <c r="I261" s="32">
        <v>0.70489999999999997</v>
      </c>
      <c r="J261" s="32">
        <v>1.2762</v>
      </c>
      <c r="K261" s="32">
        <v>0.70830000000000004</v>
      </c>
      <c r="L261" s="32">
        <v>1.0501</v>
      </c>
      <c r="M261" s="32">
        <v>1.2279</v>
      </c>
      <c r="N261" s="32">
        <v>0.60599999999999998</v>
      </c>
      <c r="O261" s="32">
        <v>1.0056</v>
      </c>
      <c r="P261" s="32">
        <v>1.1094999999999999</v>
      </c>
      <c r="Q261" s="32">
        <v>1.3714</v>
      </c>
      <c r="R261" s="32">
        <v>-1.37E-2</v>
      </c>
      <c r="S261" s="32">
        <v>0.48359999999999997</v>
      </c>
      <c r="T261" s="32">
        <v>0.61299999999999999</v>
      </c>
      <c r="U261" s="32">
        <v>0.54679999999999995</v>
      </c>
      <c r="V261" s="32">
        <v>1.5805</v>
      </c>
      <c r="W261" s="32">
        <v>0.86539999999999995</v>
      </c>
      <c r="X261" s="32">
        <v>-0.51039999999999996</v>
      </c>
      <c r="Y261" s="32">
        <v>1.0336000000000001</v>
      </c>
      <c r="Z261" s="32">
        <v>1.1841999999999999</v>
      </c>
      <c r="AA261" s="32">
        <v>0.56000000000000005</v>
      </c>
      <c r="AB261" s="32">
        <v>0.47720000000000001</v>
      </c>
      <c r="AC261" s="32">
        <v>1.0618000000000001</v>
      </c>
      <c r="AD261" s="32">
        <v>1.5905</v>
      </c>
      <c r="AE261" s="32">
        <v>1.3540000000000001</v>
      </c>
      <c r="AF261" s="32">
        <v>1.1693</v>
      </c>
      <c r="AG261" s="32">
        <v>0.94810000000000005</v>
      </c>
      <c r="AH261" s="32">
        <v>0.37390000000000001</v>
      </c>
      <c r="AI261" s="32">
        <v>1.1440999999999999</v>
      </c>
      <c r="AJ261" s="32">
        <v>0.51780000000000004</v>
      </c>
      <c r="AK261" s="32">
        <v>0.93220000000000003</v>
      </c>
      <c r="AL261" s="32">
        <v>0.71460000000000001</v>
      </c>
      <c r="AM261" s="32">
        <v>0.84140000000000004</v>
      </c>
      <c r="AN261" s="32">
        <v>0.63100000000000001</v>
      </c>
      <c r="AO261" s="32">
        <v>0.86129999999999995</v>
      </c>
      <c r="AP261" s="32">
        <v>0.87209999999999999</v>
      </c>
      <c r="AQ261" s="32">
        <v>1.0647</v>
      </c>
      <c r="AR261" s="32">
        <v>0.98040000000000005</v>
      </c>
      <c r="AS261" s="32">
        <v>1.3359000000000001</v>
      </c>
      <c r="AT261" s="32">
        <v>0.97099999999999997</v>
      </c>
      <c r="AU261" s="32">
        <v>1.2817000000000001</v>
      </c>
      <c r="AV261" s="32">
        <v>1.3953</v>
      </c>
      <c r="AW261" s="32">
        <v>1.2867999999999999</v>
      </c>
      <c r="AX261" s="32">
        <v>0.89600000000000002</v>
      </c>
      <c r="AY261" s="32">
        <v>0.89280000000000004</v>
      </c>
      <c r="AZ261" s="32">
        <v>0.1736</v>
      </c>
      <c r="BA261" s="32">
        <v>0.37719999999999998</v>
      </c>
      <c r="BB261" s="32">
        <v>0.30590000000000001</v>
      </c>
      <c r="BC261" s="32">
        <v>1.1999</v>
      </c>
      <c r="BD261" s="32">
        <v>0.94710000000000005</v>
      </c>
      <c r="BE261" s="32">
        <v>1.0288999999999999</v>
      </c>
      <c r="BF261" s="32">
        <v>0.4587</v>
      </c>
      <c r="BG261" s="32">
        <v>0.31630000000000003</v>
      </c>
      <c r="BH261" s="32">
        <v>0.74129999999999996</v>
      </c>
      <c r="BI261" s="32">
        <v>0.98070000000000002</v>
      </c>
      <c r="BJ261" s="32">
        <v>0.41210000000000002</v>
      </c>
      <c r="BK261" s="32">
        <v>1.3459000000000001</v>
      </c>
    </row>
    <row r="262" spans="2:63">
      <c r="B262" s="28">
        <f t="shared" si="8"/>
        <v>240</v>
      </c>
      <c r="C262" s="34">
        <v>42311</v>
      </c>
      <c r="D262" s="32">
        <v>1.1137999999999999</v>
      </c>
      <c r="E262" s="32">
        <v>0.67869999999999997</v>
      </c>
      <c r="F262" s="32">
        <v>-0.1346</v>
      </c>
      <c r="G262" s="32">
        <v>1.3947000000000001</v>
      </c>
      <c r="H262" s="32">
        <v>0.88</v>
      </c>
      <c r="I262" s="32">
        <v>0.69320000000000004</v>
      </c>
      <c r="J262" s="32">
        <v>1.3327</v>
      </c>
      <c r="K262" s="32">
        <v>0.70269999999999999</v>
      </c>
      <c r="L262" s="32">
        <v>1.0208999999999999</v>
      </c>
      <c r="M262" s="32">
        <v>1.2319</v>
      </c>
      <c r="N262" s="32">
        <v>0.74929999999999997</v>
      </c>
      <c r="O262" s="32">
        <v>1.0233000000000001</v>
      </c>
      <c r="P262" s="32">
        <v>1.1647000000000001</v>
      </c>
      <c r="Q262" s="32">
        <v>1.3764000000000001</v>
      </c>
      <c r="R262" s="32">
        <v>1.6400000000000001E-2</v>
      </c>
      <c r="S262" s="32">
        <v>0.48949999999999999</v>
      </c>
      <c r="T262" s="32">
        <v>0.77929999999999999</v>
      </c>
      <c r="U262" s="32">
        <v>0.55330000000000001</v>
      </c>
      <c r="V262" s="32">
        <v>2.1625999999999999</v>
      </c>
      <c r="W262" s="32">
        <v>0.88060000000000005</v>
      </c>
      <c r="X262" s="32">
        <v>-0.51259999999999994</v>
      </c>
      <c r="Y262" s="32">
        <v>1.0337000000000001</v>
      </c>
      <c r="Z262" s="32">
        <v>1.4359</v>
      </c>
      <c r="AA262" s="32">
        <v>0.56210000000000004</v>
      </c>
      <c r="AB262" s="32">
        <v>0.51549999999999996</v>
      </c>
      <c r="AC262" s="32">
        <v>1.0654999999999999</v>
      </c>
      <c r="AD262" s="32">
        <v>1.7424999999999999</v>
      </c>
      <c r="AE262" s="32">
        <v>1.3652</v>
      </c>
      <c r="AF262" s="32">
        <v>1.2524999999999999</v>
      </c>
      <c r="AG262" s="32">
        <v>0.95589999999999997</v>
      </c>
      <c r="AH262" s="32">
        <v>1.3671</v>
      </c>
      <c r="AI262" s="32">
        <v>1.1857</v>
      </c>
      <c r="AJ262" s="32">
        <v>0.95230000000000004</v>
      </c>
      <c r="AK262" s="32">
        <v>0.95409999999999995</v>
      </c>
      <c r="AL262" s="32">
        <v>0.78659999999999997</v>
      </c>
      <c r="AM262" s="32">
        <v>0.8538</v>
      </c>
      <c r="AN262" s="32">
        <v>0.63460000000000005</v>
      </c>
      <c r="AO262" s="32">
        <v>0.86499999999999999</v>
      </c>
      <c r="AP262" s="32">
        <v>1.2929999999999999</v>
      </c>
      <c r="AQ262" s="32">
        <v>1.0887</v>
      </c>
      <c r="AR262" s="32">
        <v>1.0432999999999999</v>
      </c>
      <c r="AS262" s="32">
        <v>1.3448</v>
      </c>
      <c r="AT262" s="32">
        <v>0.90920000000000001</v>
      </c>
      <c r="AU262" s="32">
        <v>1.2859</v>
      </c>
      <c r="AV262" s="32">
        <v>1.2111000000000001</v>
      </c>
      <c r="AW262" s="32">
        <v>1.276</v>
      </c>
      <c r="AX262" s="32">
        <v>0.8458</v>
      </c>
      <c r="AY262" s="32">
        <v>0.89019999999999999</v>
      </c>
      <c r="AZ262" s="32">
        <v>0.21440000000000001</v>
      </c>
      <c r="BA262" s="32">
        <v>0.37980000000000003</v>
      </c>
      <c r="BB262" s="32">
        <v>0.37009999999999998</v>
      </c>
      <c r="BC262" s="32">
        <v>1.2118</v>
      </c>
      <c r="BD262" s="32">
        <v>1.0076000000000001</v>
      </c>
      <c r="BE262" s="32">
        <v>1.0342</v>
      </c>
      <c r="BF262" s="32">
        <v>0.39810000000000001</v>
      </c>
      <c r="BG262" s="32">
        <v>0.31319999999999998</v>
      </c>
      <c r="BH262" s="32">
        <v>0.78720000000000001</v>
      </c>
      <c r="BI262" s="32">
        <v>0.98629999999999995</v>
      </c>
      <c r="BJ262" s="32">
        <v>0.40250000000000002</v>
      </c>
      <c r="BK262" s="32">
        <v>1.3532999999999999</v>
      </c>
    </row>
    <row r="263" spans="2:63">
      <c r="B263" s="28">
        <f t="shared" ref="B263:B326" si="9">IF(C263="","",$B$5-ROW()+5)</f>
        <v>239</v>
      </c>
      <c r="C263" s="34">
        <v>42310</v>
      </c>
      <c r="D263" s="32">
        <v>1.3037000000000001</v>
      </c>
      <c r="E263" s="32">
        <v>0.68689999999999996</v>
      </c>
      <c r="F263" s="32">
        <v>-0.1648</v>
      </c>
      <c r="G263" s="32">
        <v>1.3989</v>
      </c>
      <c r="H263" s="32">
        <v>1.5307999999999999</v>
      </c>
      <c r="I263" s="32">
        <v>0.71870000000000001</v>
      </c>
      <c r="J263" s="32">
        <v>1.3633999999999999</v>
      </c>
      <c r="K263" s="32">
        <v>0.7</v>
      </c>
      <c r="L263" s="32">
        <v>0.96899999999999997</v>
      </c>
      <c r="M263" s="32">
        <v>1.2302999999999999</v>
      </c>
      <c r="N263" s="32">
        <v>0.48049999999999998</v>
      </c>
      <c r="O263" s="32">
        <v>1.0181</v>
      </c>
      <c r="P263" s="32">
        <v>1.1512</v>
      </c>
      <c r="Q263" s="32">
        <v>1.377</v>
      </c>
      <c r="R263" s="32">
        <v>-5.0999999999999997E-2</v>
      </c>
      <c r="S263" s="32">
        <v>0.4899</v>
      </c>
      <c r="T263" s="32">
        <v>0.61890000000000001</v>
      </c>
      <c r="U263" s="32">
        <v>0.5413</v>
      </c>
      <c r="V263" s="32">
        <v>2.0297999999999998</v>
      </c>
      <c r="W263" s="32">
        <v>0.86209999999999998</v>
      </c>
      <c r="X263" s="32">
        <v>-1.0384</v>
      </c>
      <c r="Y263" s="32">
        <v>1.0075000000000001</v>
      </c>
      <c r="Z263" s="32">
        <v>1.502</v>
      </c>
      <c r="AA263" s="32">
        <v>0.55549999999999999</v>
      </c>
      <c r="AB263" s="32">
        <v>0.61</v>
      </c>
      <c r="AC263" s="32">
        <v>1.0615000000000001</v>
      </c>
      <c r="AD263" s="32">
        <v>1.9446000000000001</v>
      </c>
      <c r="AE263" s="32">
        <v>1.3694999999999999</v>
      </c>
      <c r="AF263" s="32">
        <v>1.4063000000000001</v>
      </c>
      <c r="AG263" s="32">
        <v>0.96650000000000003</v>
      </c>
      <c r="AH263" s="32">
        <v>0.96799999999999997</v>
      </c>
      <c r="AI263" s="32">
        <v>1.1388</v>
      </c>
      <c r="AJ263" s="32">
        <v>0.71540000000000004</v>
      </c>
      <c r="AK263" s="32">
        <v>0.93910000000000005</v>
      </c>
      <c r="AL263" s="32">
        <v>0.90590000000000004</v>
      </c>
      <c r="AM263" s="32">
        <v>0.8639</v>
      </c>
      <c r="AN263" s="32">
        <v>0.4672</v>
      </c>
      <c r="AO263" s="32">
        <v>0.85950000000000004</v>
      </c>
      <c r="AP263" s="32">
        <v>0.94650000000000001</v>
      </c>
      <c r="AQ263" s="32">
        <v>1.0692999999999999</v>
      </c>
      <c r="AR263" s="32">
        <v>0.97560000000000002</v>
      </c>
      <c r="AS263" s="32">
        <v>1.3452999999999999</v>
      </c>
      <c r="AT263" s="32">
        <v>0.57909999999999995</v>
      </c>
      <c r="AU263" s="32">
        <v>1.2779</v>
      </c>
      <c r="AV263" s="32">
        <v>1.2024999999999999</v>
      </c>
      <c r="AW263" s="32">
        <v>1.2761</v>
      </c>
      <c r="AX263" s="32">
        <v>0.74960000000000004</v>
      </c>
      <c r="AY263" s="32">
        <v>0.88649999999999995</v>
      </c>
      <c r="AZ263" s="32">
        <v>0.30549999999999999</v>
      </c>
      <c r="BA263" s="32">
        <v>0.39360000000000001</v>
      </c>
      <c r="BB263" s="32">
        <v>0.2157</v>
      </c>
      <c r="BC263" s="32">
        <v>1.2082999999999999</v>
      </c>
      <c r="BD263" s="32">
        <v>1.0696000000000001</v>
      </c>
      <c r="BE263" s="32">
        <v>1.0407</v>
      </c>
      <c r="BF263" s="32">
        <v>0.47889999999999999</v>
      </c>
      <c r="BG263" s="32">
        <v>0.3165</v>
      </c>
      <c r="BH263" s="32">
        <v>0.94499999999999995</v>
      </c>
      <c r="BI263" s="32">
        <v>1</v>
      </c>
      <c r="BJ263" s="32">
        <v>0.54579999999999995</v>
      </c>
      <c r="BK263" s="32">
        <v>1.3595999999999999</v>
      </c>
    </row>
    <row r="264" spans="2:63">
      <c r="B264" s="28">
        <f t="shared" si="9"/>
        <v>238</v>
      </c>
      <c r="C264" s="34">
        <v>42307</v>
      </c>
      <c r="D264" s="32">
        <v>0.98229999999999995</v>
      </c>
      <c r="E264" s="32">
        <v>0.68500000000000005</v>
      </c>
      <c r="F264" s="32">
        <v>0.1469</v>
      </c>
      <c r="G264" s="32">
        <v>1.4015</v>
      </c>
      <c r="H264" s="32">
        <v>1.1857</v>
      </c>
      <c r="I264" s="32">
        <v>0.71579999999999999</v>
      </c>
      <c r="J264" s="32">
        <v>1.2418</v>
      </c>
      <c r="K264" s="32">
        <v>0.69450000000000001</v>
      </c>
      <c r="L264" s="32">
        <v>1.081</v>
      </c>
      <c r="M264" s="32">
        <v>1.2254</v>
      </c>
      <c r="N264" s="32">
        <v>0.1862</v>
      </c>
      <c r="O264" s="32">
        <v>1.0105999999999999</v>
      </c>
      <c r="P264" s="32">
        <v>1.1093999999999999</v>
      </c>
      <c r="Q264" s="32">
        <v>1.3831</v>
      </c>
      <c r="R264" s="32">
        <v>1.35E-2</v>
      </c>
      <c r="S264" s="32">
        <v>0.4945</v>
      </c>
      <c r="T264" s="32">
        <v>0.60650000000000004</v>
      </c>
      <c r="U264" s="32">
        <v>0.54239999999999999</v>
      </c>
      <c r="V264" s="32">
        <v>1.6348</v>
      </c>
      <c r="W264" s="32">
        <v>0.85129999999999995</v>
      </c>
      <c r="X264" s="32">
        <v>-1.0384</v>
      </c>
      <c r="Y264" s="32">
        <v>0.98450000000000004</v>
      </c>
      <c r="Z264" s="32">
        <v>1.4265000000000001</v>
      </c>
      <c r="AA264" s="32">
        <v>0.5665</v>
      </c>
      <c r="AB264" s="32">
        <v>0.49199999999999999</v>
      </c>
      <c r="AC264" s="32">
        <v>1.0691999999999999</v>
      </c>
      <c r="AD264" s="32">
        <v>1.9982</v>
      </c>
      <c r="AE264" s="32">
        <v>1.3893</v>
      </c>
      <c r="AF264" s="32">
        <v>1.6768000000000001</v>
      </c>
      <c r="AG264" s="32">
        <v>0.96889999999999998</v>
      </c>
      <c r="AH264" s="32">
        <v>0.15060000000000001</v>
      </c>
      <c r="AI264" s="32">
        <v>1.1709000000000001</v>
      </c>
      <c r="AJ264" s="32">
        <v>0.79769999999999996</v>
      </c>
      <c r="AK264" s="32">
        <v>0.93569999999999998</v>
      </c>
      <c r="AL264" s="32">
        <v>0.59619999999999995</v>
      </c>
      <c r="AM264" s="32">
        <v>0.85580000000000001</v>
      </c>
      <c r="AN264" s="32">
        <v>0.37119999999999997</v>
      </c>
      <c r="AO264" s="32">
        <v>0.85850000000000004</v>
      </c>
      <c r="AP264" s="32">
        <v>0.99790000000000001</v>
      </c>
      <c r="AQ264" s="32">
        <v>1.0696000000000001</v>
      </c>
      <c r="AR264" s="32">
        <v>0.63839999999999997</v>
      </c>
      <c r="AS264" s="32">
        <v>1.3398000000000001</v>
      </c>
      <c r="AT264" s="32">
        <v>0.64390000000000003</v>
      </c>
      <c r="AU264" s="32">
        <v>1.2682</v>
      </c>
      <c r="AV264" s="32">
        <v>1.3396999999999999</v>
      </c>
      <c r="AW264" s="32">
        <v>1.2779</v>
      </c>
      <c r="AX264" s="32">
        <v>0.87570000000000003</v>
      </c>
      <c r="AY264" s="32">
        <v>0.8921</v>
      </c>
      <c r="AZ264" s="32">
        <v>0.34129999999999999</v>
      </c>
      <c r="BA264" s="32">
        <v>0.40189999999999998</v>
      </c>
      <c r="BB264" s="32">
        <v>0.4733</v>
      </c>
      <c r="BC264" s="32">
        <v>1.2235</v>
      </c>
      <c r="BD264" s="32">
        <v>0.93620000000000003</v>
      </c>
      <c r="BE264" s="32">
        <v>1.0394000000000001</v>
      </c>
      <c r="BF264" s="32">
        <v>0.51180000000000003</v>
      </c>
      <c r="BG264" s="32">
        <v>0.31459999999999999</v>
      </c>
      <c r="BH264" s="32">
        <v>0.65969999999999995</v>
      </c>
      <c r="BI264" s="32">
        <v>0.98019999999999996</v>
      </c>
      <c r="BJ264" s="32">
        <v>0.79159999999999997</v>
      </c>
      <c r="BK264" s="32">
        <v>1.3573</v>
      </c>
    </row>
    <row r="265" spans="2:63">
      <c r="B265" s="28">
        <f t="shared" si="9"/>
        <v>237</v>
      </c>
      <c r="C265" s="34">
        <v>42306</v>
      </c>
      <c r="D265" s="32">
        <v>1.2466999999999999</v>
      </c>
      <c r="E265" s="32">
        <v>0.68610000000000004</v>
      </c>
      <c r="F265" s="32">
        <v>3.8600000000000002E-2</v>
      </c>
      <c r="G265" s="32">
        <v>1.4021999999999999</v>
      </c>
      <c r="H265" s="32">
        <v>1.4172</v>
      </c>
      <c r="I265" s="32">
        <v>0.71950000000000003</v>
      </c>
      <c r="J265" s="32">
        <v>1.2055</v>
      </c>
      <c r="K265" s="32">
        <v>0.69389999999999996</v>
      </c>
      <c r="L265" s="32">
        <v>0.86870000000000003</v>
      </c>
      <c r="M265" s="32">
        <v>1.222</v>
      </c>
      <c r="N265" s="32">
        <v>0.1923</v>
      </c>
      <c r="O265" s="32">
        <v>1.0093000000000001</v>
      </c>
      <c r="P265" s="32">
        <v>0.9657</v>
      </c>
      <c r="Q265" s="32">
        <v>1.3802000000000001</v>
      </c>
      <c r="R265" s="32">
        <v>2.87E-2</v>
      </c>
      <c r="S265" s="32">
        <v>0.4955</v>
      </c>
      <c r="T265" s="32">
        <v>0.60899999999999999</v>
      </c>
      <c r="U265" s="32">
        <v>0.54259999999999997</v>
      </c>
      <c r="V265" s="32">
        <v>1.5071000000000001</v>
      </c>
      <c r="W265" s="32">
        <v>0.85029999999999994</v>
      </c>
      <c r="X265" s="32">
        <v>-0.83030000000000004</v>
      </c>
      <c r="Y265" s="32">
        <v>0.98480000000000001</v>
      </c>
      <c r="Z265" s="32">
        <v>1.2352000000000001</v>
      </c>
      <c r="AA265" s="32">
        <v>0.56200000000000006</v>
      </c>
      <c r="AB265" s="32">
        <v>0.71409999999999996</v>
      </c>
      <c r="AC265" s="32">
        <v>1.0690999999999999</v>
      </c>
      <c r="AD265" s="32">
        <v>2.3224999999999998</v>
      </c>
      <c r="AE265" s="32">
        <v>1.3898999999999999</v>
      </c>
      <c r="AF265" s="32">
        <v>1.6682999999999999</v>
      </c>
      <c r="AG265" s="32">
        <v>0.96889999999999998</v>
      </c>
      <c r="AH265" s="32">
        <v>-1.7899999999999999E-2</v>
      </c>
      <c r="AI265" s="32">
        <v>1.1706000000000001</v>
      </c>
      <c r="AJ265" s="32">
        <v>0.72170000000000001</v>
      </c>
      <c r="AK265" s="32">
        <v>0.93659999999999999</v>
      </c>
      <c r="AL265" s="32">
        <v>0.76629999999999998</v>
      </c>
      <c r="AM265" s="32">
        <v>0.85309999999999997</v>
      </c>
      <c r="AN265" s="32">
        <v>0.37530000000000002</v>
      </c>
      <c r="AO265" s="32">
        <v>0.85880000000000001</v>
      </c>
      <c r="AP265" s="32">
        <v>0.84370000000000001</v>
      </c>
      <c r="AQ265" s="32">
        <v>1.0685</v>
      </c>
      <c r="AR265" s="32">
        <v>0.79459999999999997</v>
      </c>
      <c r="AS265" s="32">
        <v>1.341</v>
      </c>
      <c r="AT265" s="32">
        <v>0.78700000000000003</v>
      </c>
      <c r="AU265" s="32">
        <v>1.2693000000000001</v>
      </c>
      <c r="AV265" s="32">
        <v>1.4089</v>
      </c>
      <c r="AW265" s="32">
        <v>1.2783</v>
      </c>
      <c r="AX265" s="32">
        <v>0.85750000000000004</v>
      </c>
      <c r="AY265" s="32">
        <v>0.89129999999999998</v>
      </c>
      <c r="AZ265" s="32">
        <v>0.40579999999999999</v>
      </c>
      <c r="BA265" s="32">
        <v>0.4012</v>
      </c>
      <c r="BB265" s="32">
        <v>0.61509999999999998</v>
      </c>
      <c r="BC265" s="32">
        <v>1.2278</v>
      </c>
      <c r="BD265" s="32">
        <v>0.97909999999999997</v>
      </c>
      <c r="BE265" s="32">
        <v>1.0390999999999999</v>
      </c>
      <c r="BF265" s="32">
        <v>0.50129999999999997</v>
      </c>
      <c r="BG265" s="32">
        <v>0.31419999999999998</v>
      </c>
      <c r="BH265" s="32">
        <v>0.83320000000000005</v>
      </c>
      <c r="BI265" s="32">
        <v>0.98240000000000005</v>
      </c>
      <c r="BJ265" s="32">
        <v>0.59760000000000002</v>
      </c>
      <c r="BK265" s="32">
        <v>1.3567</v>
      </c>
    </row>
    <row r="266" spans="2:63">
      <c r="B266" s="28">
        <f t="shared" si="9"/>
        <v>236</v>
      </c>
      <c r="C266" s="34">
        <v>42305</v>
      </c>
      <c r="D266" s="32">
        <v>1.3309</v>
      </c>
      <c r="E266" s="32">
        <v>0.68210000000000004</v>
      </c>
      <c r="F266" s="32">
        <v>-0.68210000000000004</v>
      </c>
      <c r="G266" s="32">
        <v>1.405</v>
      </c>
      <c r="H266" s="32">
        <v>0.9214</v>
      </c>
      <c r="I266" s="32">
        <v>0.71099999999999997</v>
      </c>
      <c r="J266" s="32">
        <v>1.2056</v>
      </c>
      <c r="K266" s="32">
        <v>0.70269999999999999</v>
      </c>
      <c r="L266" s="32">
        <v>0.71599999999999997</v>
      </c>
      <c r="M266" s="32">
        <v>1.2373000000000001</v>
      </c>
      <c r="N266" s="32">
        <v>-0.49490000000000001</v>
      </c>
      <c r="O266" s="32">
        <v>0.99919999999999998</v>
      </c>
      <c r="P266" s="32">
        <v>1.0414000000000001</v>
      </c>
      <c r="Q266" s="32">
        <v>1.3952</v>
      </c>
      <c r="R266" s="32">
        <v>0.11700000000000001</v>
      </c>
      <c r="S266" s="32">
        <v>0.49959999999999999</v>
      </c>
      <c r="T266" s="32">
        <v>0.35389999999999999</v>
      </c>
      <c r="U266" s="32">
        <v>0.54310000000000003</v>
      </c>
      <c r="V266" s="32">
        <v>1.4806999999999999</v>
      </c>
      <c r="W266" s="32">
        <v>0.85089999999999999</v>
      </c>
      <c r="X266" s="32">
        <v>-0.35139999999999999</v>
      </c>
      <c r="Y266" s="32">
        <v>1.0115000000000001</v>
      </c>
      <c r="Z266" s="32">
        <v>1.4807999999999999</v>
      </c>
      <c r="AA266" s="32">
        <v>0.58309999999999995</v>
      </c>
      <c r="AB266" s="32">
        <v>1.0108999999999999</v>
      </c>
      <c r="AC266" s="32">
        <v>1.1051</v>
      </c>
      <c r="AD266" s="32">
        <v>2.5002</v>
      </c>
      <c r="AE266" s="32">
        <v>1.3847</v>
      </c>
      <c r="AF266" s="32">
        <v>2.0617999999999999</v>
      </c>
      <c r="AG266" s="32">
        <v>0.97760000000000002</v>
      </c>
      <c r="AH266" s="32">
        <v>0.1066</v>
      </c>
      <c r="AI266" s="32">
        <v>1.1725000000000001</v>
      </c>
      <c r="AJ266" s="32">
        <v>0.19980000000000001</v>
      </c>
      <c r="AK266" s="32">
        <v>0.95150000000000001</v>
      </c>
      <c r="AL266" s="32">
        <v>1.0671999999999999</v>
      </c>
      <c r="AM266" s="32">
        <v>0.85609999999999997</v>
      </c>
      <c r="AN266" s="32">
        <v>0.1182</v>
      </c>
      <c r="AO266" s="32">
        <v>0.86419999999999997</v>
      </c>
      <c r="AP266" s="32">
        <v>0.80259999999999998</v>
      </c>
      <c r="AQ266" s="32">
        <v>1.1022000000000001</v>
      </c>
      <c r="AR266" s="32">
        <v>0.51959999999999995</v>
      </c>
      <c r="AS266" s="32">
        <v>1.3433999999999999</v>
      </c>
      <c r="AT266" s="32">
        <v>0.92820000000000003</v>
      </c>
      <c r="AU266" s="32">
        <v>1.27</v>
      </c>
      <c r="AV266" s="32">
        <v>1.4884999999999999</v>
      </c>
      <c r="AW266" s="32">
        <v>1.2718</v>
      </c>
      <c r="AX266" s="32">
        <v>0.72019999999999995</v>
      </c>
      <c r="AY266" s="32">
        <v>0.89649999999999996</v>
      </c>
      <c r="AZ266" s="32">
        <v>0.43830000000000002</v>
      </c>
      <c r="BA266" s="32">
        <v>0.44030000000000002</v>
      </c>
      <c r="BB266" s="32">
        <v>0.52349999999999997</v>
      </c>
      <c r="BC266" s="32">
        <v>1.2246999999999999</v>
      </c>
      <c r="BD266" s="32">
        <v>0.94679999999999997</v>
      </c>
      <c r="BE266" s="32">
        <v>1.0243</v>
      </c>
      <c r="BF266" s="32">
        <v>0.5081</v>
      </c>
      <c r="BG266" s="32">
        <v>0.30890000000000001</v>
      </c>
      <c r="BH266" s="32">
        <v>0.72199999999999998</v>
      </c>
      <c r="BI266" s="32">
        <v>0.98160000000000003</v>
      </c>
      <c r="BJ266" s="32">
        <v>0.5766</v>
      </c>
      <c r="BK266" s="32">
        <v>1.3695999999999999</v>
      </c>
    </row>
    <row r="267" spans="2:63">
      <c r="B267" s="28">
        <f t="shared" si="9"/>
        <v>235</v>
      </c>
      <c r="C267" s="34">
        <v>42304</v>
      </c>
      <c r="D267" s="32">
        <v>1.2302999999999999</v>
      </c>
      <c r="E267" s="32">
        <v>0.69350000000000001</v>
      </c>
      <c r="F267" s="32">
        <v>-0.85350000000000004</v>
      </c>
      <c r="G267" s="32">
        <v>1.4399</v>
      </c>
      <c r="H267" s="32">
        <v>0.80830000000000002</v>
      </c>
      <c r="I267" s="32">
        <v>0.71830000000000005</v>
      </c>
      <c r="J267" s="32">
        <v>1.1732</v>
      </c>
      <c r="K267" s="32">
        <v>0.70220000000000005</v>
      </c>
      <c r="L267" s="32">
        <v>0.66600000000000004</v>
      </c>
      <c r="M267" s="32">
        <v>1.2397</v>
      </c>
      <c r="N267" s="32">
        <v>-0.4199</v>
      </c>
      <c r="O267" s="32">
        <v>1.0162</v>
      </c>
      <c r="P267" s="32">
        <v>1.0369999999999999</v>
      </c>
      <c r="Q267" s="32">
        <v>1.3952</v>
      </c>
      <c r="R267" s="32">
        <v>0.26679999999999998</v>
      </c>
      <c r="S267" s="32">
        <v>0.50480000000000003</v>
      </c>
      <c r="T267" s="32">
        <v>0.2278</v>
      </c>
      <c r="U267" s="32">
        <v>0.55579999999999996</v>
      </c>
      <c r="V267" s="32">
        <v>1.5370999999999999</v>
      </c>
      <c r="W267" s="32">
        <v>0.84989999999999999</v>
      </c>
      <c r="X267" s="32">
        <v>-0.32840000000000003</v>
      </c>
      <c r="Y267" s="32">
        <v>0.99760000000000004</v>
      </c>
      <c r="Z267" s="32">
        <v>1.4424999999999999</v>
      </c>
      <c r="AA267" s="32">
        <v>0.58579999999999999</v>
      </c>
      <c r="AB267" s="32">
        <v>1.0451999999999999</v>
      </c>
      <c r="AC267" s="32">
        <v>1.0919000000000001</v>
      </c>
      <c r="AD267" s="32">
        <v>2.7281</v>
      </c>
      <c r="AE267" s="32">
        <v>1.3645</v>
      </c>
      <c r="AF267" s="32">
        <v>2.0554000000000001</v>
      </c>
      <c r="AG267" s="32">
        <v>0.98509999999999998</v>
      </c>
      <c r="AH267" s="32">
        <v>0.2457</v>
      </c>
      <c r="AI267" s="32">
        <v>1.1508</v>
      </c>
      <c r="AJ267" s="32">
        <v>0.2833</v>
      </c>
      <c r="AK267" s="32">
        <v>0.96360000000000001</v>
      </c>
      <c r="AL267" s="32">
        <v>0.9415</v>
      </c>
      <c r="AM267" s="32">
        <v>0.84770000000000001</v>
      </c>
      <c r="AN267" s="32">
        <v>7.6200000000000004E-2</v>
      </c>
      <c r="AO267" s="32">
        <v>0.8679</v>
      </c>
      <c r="AP267" s="32">
        <v>0.79379999999999995</v>
      </c>
      <c r="AQ267" s="32">
        <v>1.1385000000000001</v>
      </c>
      <c r="AR267" s="32">
        <v>0.43540000000000001</v>
      </c>
      <c r="AS267" s="32">
        <v>1.3552</v>
      </c>
      <c r="AT267" s="32">
        <v>0.97019999999999995</v>
      </c>
      <c r="AU267" s="32">
        <v>1.3039000000000001</v>
      </c>
      <c r="AV267" s="32">
        <v>1.4822</v>
      </c>
      <c r="AW267" s="32">
        <v>1.2552000000000001</v>
      </c>
      <c r="AX267" s="32">
        <v>0.70120000000000005</v>
      </c>
      <c r="AY267" s="32">
        <v>0.89</v>
      </c>
      <c r="AZ267" s="32">
        <v>0.4415</v>
      </c>
      <c r="BA267" s="32">
        <v>0.45350000000000001</v>
      </c>
      <c r="BB267" s="32">
        <v>0.52559999999999996</v>
      </c>
      <c r="BC267" s="32">
        <v>1.2270000000000001</v>
      </c>
      <c r="BD267" s="32">
        <v>0.92589999999999995</v>
      </c>
      <c r="BE267" s="32">
        <v>1.0226999999999999</v>
      </c>
      <c r="BF267" s="32">
        <v>0.5726</v>
      </c>
      <c r="BG267" s="32">
        <v>0.3085</v>
      </c>
      <c r="BH267" s="32">
        <v>0.62519999999999998</v>
      </c>
      <c r="BI267" s="32">
        <v>0.97870000000000001</v>
      </c>
      <c r="BJ267" s="32">
        <v>0.49919999999999998</v>
      </c>
      <c r="BK267" s="32">
        <v>1.3725000000000001</v>
      </c>
    </row>
    <row r="268" spans="2:63">
      <c r="B268" s="28">
        <f t="shared" si="9"/>
        <v>234</v>
      </c>
      <c r="C268" s="34">
        <v>42303</v>
      </c>
      <c r="D268" s="32">
        <v>1.2434000000000001</v>
      </c>
      <c r="E268" s="32">
        <v>0.69569999999999999</v>
      </c>
      <c r="F268" s="32">
        <v>-0.83989999999999998</v>
      </c>
      <c r="G268" s="32">
        <v>1.4514</v>
      </c>
      <c r="H268" s="32">
        <v>0.84850000000000003</v>
      </c>
      <c r="I268" s="32">
        <v>0.72409999999999997</v>
      </c>
      <c r="J268" s="32">
        <v>1.2948</v>
      </c>
      <c r="K268" s="32">
        <v>0.70399999999999996</v>
      </c>
      <c r="L268" s="32">
        <v>0.82410000000000005</v>
      </c>
      <c r="M268" s="32">
        <v>1.2417</v>
      </c>
      <c r="N268" s="32">
        <v>-0.60809999999999997</v>
      </c>
      <c r="O268" s="32">
        <v>1.0161</v>
      </c>
      <c r="P268" s="32">
        <v>1.2998000000000001</v>
      </c>
      <c r="Q268" s="32">
        <v>1.3972</v>
      </c>
      <c r="R268" s="32">
        <v>0.25390000000000001</v>
      </c>
      <c r="S268" s="32">
        <v>0.50649999999999995</v>
      </c>
      <c r="T268" s="32">
        <v>0.2354</v>
      </c>
      <c r="U268" s="32">
        <v>0.55810000000000004</v>
      </c>
      <c r="V268" s="32">
        <v>1.4479</v>
      </c>
      <c r="W268" s="32">
        <v>0.85219999999999996</v>
      </c>
      <c r="X268" s="32">
        <v>-0.24809999999999999</v>
      </c>
      <c r="Y268" s="32">
        <v>1.0323</v>
      </c>
      <c r="Z268" s="32">
        <v>1.2999000000000001</v>
      </c>
      <c r="AA268" s="32">
        <v>0.58709999999999996</v>
      </c>
      <c r="AB268" s="32">
        <v>1.169</v>
      </c>
      <c r="AC268" s="32">
        <v>1.1242000000000001</v>
      </c>
      <c r="AD268" s="32">
        <v>2.7048000000000001</v>
      </c>
      <c r="AE268" s="32">
        <v>1.3703000000000001</v>
      </c>
      <c r="AF268" s="32">
        <v>2.0373999999999999</v>
      </c>
      <c r="AG268" s="32">
        <v>1.0045999999999999</v>
      </c>
      <c r="AH268" s="32">
        <v>0.6008</v>
      </c>
      <c r="AI268" s="32">
        <v>1.1907000000000001</v>
      </c>
      <c r="AJ268" s="32">
        <v>0.7117</v>
      </c>
      <c r="AK268" s="32">
        <v>0.97729999999999995</v>
      </c>
      <c r="AL268" s="32">
        <v>1.0159</v>
      </c>
      <c r="AM268" s="32">
        <v>0.84699999999999998</v>
      </c>
      <c r="AN268" s="32">
        <v>1.47E-2</v>
      </c>
      <c r="AO268" s="32">
        <v>0.86929999999999996</v>
      </c>
      <c r="AP268" s="32">
        <v>0.64059999999999995</v>
      </c>
      <c r="AQ268" s="32">
        <v>1.1428</v>
      </c>
      <c r="AR268" s="32">
        <v>0.54179999999999995</v>
      </c>
      <c r="AS268" s="32">
        <v>1.3644000000000001</v>
      </c>
      <c r="AT268" s="32">
        <v>0.42680000000000001</v>
      </c>
      <c r="AU268" s="32">
        <v>1.2952999999999999</v>
      </c>
      <c r="AV268" s="32">
        <v>1.4926999999999999</v>
      </c>
      <c r="AW268" s="32">
        <v>1.2527999999999999</v>
      </c>
      <c r="AX268" s="32">
        <v>0.46610000000000001</v>
      </c>
      <c r="AY268" s="32">
        <v>0.88560000000000005</v>
      </c>
      <c r="AZ268" s="32">
        <v>0.4577</v>
      </c>
      <c r="BA268" s="32">
        <v>0.47420000000000001</v>
      </c>
      <c r="BB268" s="32">
        <v>0.35920000000000002</v>
      </c>
      <c r="BC268" s="32">
        <v>1.2290000000000001</v>
      </c>
      <c r="BD268" s="32">
        <v>0.98180000000000001</v>
      </c>
      <c r="BE268" s="32">
        <v>1.0226</v>
      </c>
      <c r="BF268" s="32">
        <v>0.53390000000000004</v>
      </c>
      <c r="BG268" s="32">
        <v>0.30819999999999997</v>
      </c>
      <c r="BH268" s="32">
        <v>0.95369999999999999</v>
      </c>
      <c r="BI268" s="32">
        <v>0.98660000000000003</v>
      </c>
      <c r="BJ268" s="32">
        <v>0.91379999999999995</v>
      </c>
      <c r="BK268" s="32">
        <v>1.3829</v>
      </c>
    </row>
    <row r="269" spans="2:63">
      <c r="B269" s="28">
        <f t="shared" si="9"/>
        <v>233</v>
      </c>
      <c r="C269" s="34">
        <v>42300</v>
      </c>
      <c r="D269" s="32">
        <v>1.3253999999999999</v>
      </c>
      <c r="E269" s="32">
        <v>0.69879999999999998</v>
      </c>
      <c r="F269" s="32">
        <v>3.2899999999999999E-2</v>
      </c>
      <c r="G269" s="32">
        <v>1.4612000000000001</v>
      </c>
      <c r="H269" s="32">
        <v>0.85299999999999998</v>
      </c>
      <c r="I269" s="32">
        <v>0.7218</v>
      </c>
      <c r="J269" s="32">
        <v>1.6617</v>
      </c>
      <c r="K269" s="32">
        <v>0.70350000000000001</v>
      </c>
      <c r="L269" s="32">
        <v>1.5172000000000001</v>
      </c>
      <c r="M269" s="32">
        <v>1.2447999999999999</v>
      </c>
      <c r="N269" s="32">
        <v>-0.44800000000000001</v>
      </c>
      <c r="O269" s="32">
        <v>1.0234000000000001</v>
      </c>
      <c r="P269" s="32">
        <v>1.2722</v>
      </c>
      <c r="Q269" s="32">
        <v>1.4046000000000001</v>
      </c>
      <c r="R269" s="32">
        <v>0.31119999999999998</v>
      </c>
      <c r="S269" s="32">
        <v>0.51200000000000001</v>
      </c>
      <c r="T269" s="32">
        <v>0.73939999999999995</v>
      </c>
      <c r="U269" s="32">
        <v>0.56469999999999998</v>
      </c>
      <c r="V269" s="32">
        <v>1.9111</v>
      </c>
      <c r="W269" s="32">
        <v>0.85519999999999996</v>
      </c>
      <c r="X269" s="32">
        <v>7.0599999999999996E-2</v>
      </c>
      <c r="Y269" s="32">
        <v>1.0533999999999999</v>
      </c>
      <c r="Z269" s="32">
        <v>1.3349</v>
      </c>
      <c r="AA269" s="32">
        <v>0.5857</v>
      </c>
      <c r="AB269" s="32">
        <v>0.88770000000000004</v>
      </c>
      <c r="AC269" s="32">
        <v>1.1365000000000001</v>
      </c>
      <c r="AD269" s="32">
        <v>1.7474000000000001</v>
      </c>
      <c r="AE269" s="32">
        <v>1.3723000000000001</v>
      </c>
      <c r="AF269" s="32">
        <v>1.5966</v>
      </c>
      <c r="AG269" s="32">
        <v>1.0065999999999999</v>
      </c>
      <c r="AH269" s="32">
        <v>-0.43319999999999997</v>
      </c>
      <c r="AI269" s="32">
        <v>1.1632</v>
      </c>
      <c r="AJ269" s="32">
        <v>0.9919</v>
      </c>
      <c r="AK269" s="32">
        <v>0.97970000000000002</v>
      </c>
      <c r="AL269" s="32">
        <v>1.6718999999999999</v>
      </c>
      <c r="AM269" s="32">
        <v>0.86150000000000004</v>
      </c>
      <c r="AN269" s="32">
        <v>0.1159</v>
      </c>
      <c r="AO269" s="32">
        <v>0.86499999999999999</v>
      </c>
      <c r="AP269" s="32">
        <v>0.74980000000000002</v>
      </c>
      <c r="AQ269" s="32">
        <v>1.1492</v>
      </c>
      <c r="AR269" s="32">
        <v>0.89459999999999995</v>
      </c>
      <c r="AS269" s="32">
        <v>1.3694</v>
      </c>
      <c r="AT269" s="32">
        <v>0.76919999999999999</v>
      </c>
      <c r="AU269" s="32">
        <v>1.2992999999999999</v>
      </c>
      <c r="AV269" s="32">
        <v>1.0943000000000001</v>
      </c>
      <c r="AW269" s="32">
        <v>1.2585</v>
      </c>
      <c r="AX269" s="32">
        <v>0.747</v>
      </c>
      <c r="AY269" s="32">
        <v>0.88019999999999998</v>
      </c>
      <c r="AZ269" s="32">
        <v>0.33989999999999998</v>
      </c>
      <c r="BA269" s="32">
        <v>0.47920000000000001</v>
      </c>
      <c r="BB269" s="32">
        <v>0.66639999999999999</v>
      </c>
      <c r="BC269" s="32">
        <v>1.2265999999999999</v>
      </c>
      <c r="BD269" s="32">
        <v>0.86040000000000005</v>
      </c>
      <c r="BE269" s="32">
        <v>1.0242</v>
      </c>
      <c r="BF269" s="32">
        <v>0.55549999999999999</v>
      </c>
      <c r="BG269" s="32">
        <v>0.30840000000000001</v>
      </c>
      <c r="BH269" s="32">
        <v>0.63690000000000002</v>
      </c>
      <c r="BI269" s="32">
        <v>0.9839</v>
      </c>
      <c r="BJ269" s="32">
        <v>0.8196</v>
      </c>
      <c r="BK269" s="32">
        <v>1.3827</v>
      </c>
    </row>
    <row r="270" spans="2:63">
      <c r="B270" s="28">
        <f t="shared" si="9"/>
        <v>232</v>
      </c>
      <c r="C270" s="34">
        <v>42299</v>
      </c>
      <c r="D270" s="32">
        <v>1.1871</v>
      </c>
      <c r="E270" s="32">
        <v>0.70279999999999998</v>
      </c>
      <c r="F270" s="32">
        <v>1.0613999999999999</v>
      </c>
      <c r="G270" s="32">
        <v>1.4710000000000001</v>
      </c>
      <c r="H270" s="32">
        <v>0.69069999999999998</v>
      </c>
      <c r="I270" s="32">
        <v>0.71489999999999998</v>
      </c>
      <c r="J270" s="32">
        <v>1.1845000000000001</v>
      </c>
      <c r="K270" s="32">
        <v>0.70130000000000003</v>
      </c>
      <c r="L270" s="32">
        <v>1.4508000000000001</v>
      </c>
      <c r="M270" s="32">
        <v>1.2513000000000001</v>
      </c>
      <c r="N270" s="32">
        <v>-8.6E-3</v>
      </c>
      <c r="O270" s="32">
        <v>1.0274000000000001</v>
      </c>
      <c r="P270" s="32">
        <v>1.4451000000000001</v>
      </c>
      <c r="Q270" s="32">
        <v>1.4065000000000001</v>
      </c>
      <c r="R270" s="32">
        <v>0.3246</v>
      </c>
      <c r="S270" s="32">
        <v>0.51</v>
      </c>
      <c r="T270" s="32">
        <v>0.70169999999999999</v>
      </c>
      <c r="U270" s="32">
        <v>0.56920000000000004</v>
      </c>
      <c r="V270" s="32">
        <v>1.5764</v>
      </c>
      <c r="W270" s="32">
        <v>0.8599</v>
      </c>
      <c r="X270" s="32">
        <v>0.60699999999999998</v>
      </c>
      <c r="Y270" s="32">
        <v>1.0562</v>
      </c>
      <c r="Z270" s="32">
        <v>1.2387999999999999</v>
      </c>
      <c r="AA270" s="32">
        <v>0.59160000000000001</v>
      </c>
      <c r="AB270" s="32">
        <v>1.3757999999999999</v>
      </c>
      <c r="AC270" s="32">
        <v>1.1435999999999999</v>
      </c>
      <c r="AD270" s="32">
        <v>1.6114999999999999</v>
      </c>
      <c r="AE270" s="32">
        <v>1.3717999999999999</v>
      </c>
      <c r="AF270" s="32">
        <v>1.5199</v>
      </c>
      <c r="AG270" s="32">
        <v>1.0058</v>
      </c>
      <c r="AH270" s="32">
        <v>-0.92559999999999998</v>
      </c>
      <c r="AI270" s="32">
        <v>1.1682999999999999</v>
      </c>
      <c r="AJ270" s="32">
        <v>1.0099</v>
      </c>
      <c r="AK270" s="32">
        <v>0.97829999999999995</v>
      </c>
      <c r="AL270" s="32">
        <v>1.0929</v>
      </c>
      <c r="AM270" s="32">
        <v>0.87029999999999996</v>
      </c>
      <c r="AN270" s="32">
        <v>0.82469999999999999</v>
      </c>
      <c r="AO270" s="32">
        <v>0.87219999999999998</v>
      </c>
      <c r="AP270" s="32">
        <v>0.73719999999999997</v>
      </c>
      <c r="AQ270" s="32">
        <v>1.1528</v>
      </c>
      <c r="AR270" s="32">
        <v>0.68640000000000001</v>
      </c>
      <c r="AS270" s="32">
        <v>1.387</v>
      </c>
      <c r="AT270" s="32">
        <v>0.61880000000000002</v>
      </c>
      <c r="AU270" s="32">
        <v>1.2961</v>
      </c>
      <c r="AV270" s="32">
        <v>1.3209</v>
      </c>
      <c r="AW270" s="32">
        <v>1.2566999999999999</v>
      </c>
      <c r="AX270" s="32">
        <v>0.66569999999999996</v>
      </c>
      <c r="AY270" s="32">
        <v>0.87909999999999999</v>
      </c>
      <c r="AZ270" s="32">
        <v>0.4325</v>
      </c>
      <c r="BA270" s="32">
        <v>0.48149999999999998</v>
      </c>
      <c r="BB270" s="32">
        <v>0.86870000000000003</v>
      </c>
      <c r="BC270" s="32">
        <v>1.2244999999999999</v>
      </c>
      <c r="BD270" s="32">
        <v>0.73509999999999998</v>
      </c>
      <c r="BE270" s="32">
        <v>1.0226999999999999</v>
      </c>
      <c r="BF270" s="32">
        <v>0.36220000000000002</v>
      </c>
      <c r="BG270" s="32">
        <v>0.30930000000000002</v>
      </c>
      <c r="BH270" s="32">
        <v>1.0424</v>
      </c>
      <c r="BI270" s="32">
        <v>0.99070000000000003</v>
      </c>
      <c r="BJ270" s="32">
        <v>0.48149999999999998</v>
      </c>
      <c r="BK270" s="32">
        <v>1.3893</v>
      </c>
    </row>
    <row r="271" spans="2:63">
      <c r="B271" s="28">
        <f t="shared" si="9"/>
        <v>231</v>
      </c>
      <c r="C271" s="34">
        <v>42298</v>
      </c>
      <c r="D271" s="32">
        <v>1.2412000000000001</v>
      </c>
      <c r="E271" s="32">
        <v>0.69350000000000001</v>
      </c>
      <c r="F271" s="32">
        <v>1.0385</v>
      </c>
      <c r="G271" s="32">
        <v>1.4604999999999999</v>
      </c>
      <c r="H271" s="32">
        <v>0.70760000000000001</v>
      </c>
      <c r="I271" s="32">
        <v>0.71530000000000005</v>
      </c>
      <c r="J271" s="32">
        <v>1.1424000000000001</v>
      </c>
      <c r="K271" s="32">
        <v>0.70130000000000003</v>
      </c>
      <c r="L271" s="32">
        <v>1.5733999999999999</v>
      </c>
      <c r="M271" s="32">
        <v>1.2464</v>
      </c>
      <c r="N271" s="32">
        <v>0.15959999999999999</v>
      </c>
      <c r="O271" s="32">
        <v>1.0185</v>
      </c>
      <c r="P271" s="32">
        <v>1.4120999999999999</v>
      </c>
      <c r="Q271" s="32">
        <v>1.431</v>
      </c>
      <c r="R271" s="32">
        <v>0.26700000000000002</v>
      </c>
      <c r="S271" s="32">
        <v>0.51129999999999998</v>
      </c>
      <c r="T271" s="32">
        <v>0.72260000000000002</v>
      </c>
      <c r="U271" s="32">
        <v>0.56940000000000002</v>
      </c>
      <c r="V271" s="32">
        <v>1.5248999999999999</v>
      </c>
      <c r="W271" s="32">
        <v>0.85909999999999997</v>
      </c>
      <c r="X271" s="32">
        <v>0.49919999999999998</v>
      </c>
      <c r="Y271" s="32">
        <v>1.0563</v>
      </c>
      <c r="Z271" s="32">
        <v>1.1504000000000001</v>
      </c>
      <c r="AA271" s="32">
        <v>0.58889999999999998</v>
      </c>
      <c r="AB271" s="32">
        <v>1.6914</v>
      </c>
      <c r="AC271" s="32">
        <v>1.1427</v>
      </c>
      <c r="AD271" s="32">
        <v>1.5909</v>
      </c>
      <c r="AE271" s="32">
        <v>1.3823000000000001</v>
      </c>
      <c r="AF271" s="32">
        <v>1.3986000000000001</v>
      </c>
      <c r="AG271" s="32">
        <v>1.0057</v>
      </c>
      <c r="AH271" s="32">
        <v>-0.54239999999999999</v>
      </c>
      <c r="AI271" s="32">
        <v>1.1838</v>
      </c>
      <c r="AJ271" s="32">
        <v>1.0998000000000001</v>
      </c>
      <c r="AK271" s="32">
        <v>0.97819999999999996</v>
      </c>
      <c r="AL271" s="32">
        <v>1.0329999999999999</v>
      </c>
      <c r="AM271" s="32">
        <v>0.86319999999999997</v>
      </c>
      <c r="AN271" s="32">
        <v>0.88859999999999995</v>
      </c>
      <c r="AO271" s="32">
        <v>0.87009999999999998</v>
      </c>
      <c r="AP271" s="32">
        <v>0.65069999999999995</v>
      </c>
      <c r="AQ271" s="32">
        <v>1.1539999999999999</v>
      </c>
      <c r="AR271" s="32">
        <v>0.76339999999999997</v>
      </c>
      <c r="AS271" s="32">
        <v>1.3761000000000001</v>
      </c>
      <c r="AT271" s="32">
        <v>0.71699999999999997</v>
      </c>
      <c r="AU271" s="32">
        <v>1.2925</v>
      </c>
      <c r="AV271" s="32">
        <v>1.2512000000000001</v>
      </c>
      <c r="AW271" s="32">
        <v>1.2649999999999999</v>
      </c>
      <c r="AX271" s="32">
        <v>0.65800000000000003</v>
      </c>
      <c r="AY271" s="32">
        <v>0.87360000000000004</v>
      </c>
      <c r="AZ271" s="32">
        <v>0.40670000000000001</v>
      </c>
      <c r="BA271" s="32">
        <v>0.48099999999999998</v>
      </c>
      <c r="BB271" s="32">
        <v>0.82579999999999998</v>
      </c>
      <c r="BC271" s="32">
        <v>1.2193000000000001</v>
      </c>
      <c r="BD271" s="32">
        <v>0.76080000000000003</v>
      </c>
      <c r="BE271" s="32">
        <v>1.0199</v>
      </c>
      <c r="BF271" s="32">
        <v>0.34910000000000002</v>
      </c>
      <c r="BG271" s="32">
        <v>0.317</v>
      </c>
      <c r="BH271" s="32">
        <v>0.9768</v>
      </c>
      <c r="BI271" s="32">
        <v>0.99270000000000003</v>
      </c>
      <c r="BJ271" s="32">
        <v>0.47799999999999998</v>
      </c>
      <c r="BK271" s="32">
        <v>1.4067000000000001</v>
      </c>
    </row>
    <row r="272" spans="2:63">
      <c r="B272" s="28">
        <f t="shared" si="9"/>
        <v>230</v>
      </c>
      <c r="C272" s="34">
        <v>42297</v>
      </c>
      <c r="D272" s="32">
        <v>1.3791</v>
      </c>
      <c r="E272" s="32">
        <v>0.70040000000000002</v>
      </c>
      <c r="F272" s="32">
        <v>1.7157</v>
      </c>
      <c r="G272" s="32">
        <v>1.4822</v>
      </c>
      <c r="H272" s="32">
        <v>0.64349999999999996</v>
      </c>
      <c r="I272" s="32">
        <v>0.72350000000000003</v>
      </c>
      <c r="J272" s="32">
        <v>0.877</v>
      </c>
      <c r="K272" s="32">
        <v>0.70289999999999997</v>
      </c>
      <c r="L272" s="32">
        <v>1.4917</v>
      </c>
      <c r="M272" s="32">
        <v>1.248</v>
      </c>
      <c r="N272" s="32">
        <v>8.2600000000000007E-2</v>
      </c>
      <c r="O272" s="32">
        <v>1.0179</v>
      </c>
      <c r="P272" s="32">
        <v>1.6341000000000001</v>
      </c>
      <c r="Q272" s="32">
        <v>1.4227000000000001</v>
      </c>
      <c r="R272" s="32">
        <v>0.16139999999999999</v>
      </c>
      <c r="S272" s="32">
        <v>0.50360000000000005</v>
      </c>
      <c r="T272" s="32">
        <v>0.95820000000000005</v>
      </c>
      <c r="U272" s="32">
        <v>0.57769999999999999</v>
      </c>
      <c r="V272" s="32">
        <v>1.5145999999999999</v>
      </c>
      <c r="W272" s="32">
        <v>0.85950000000000004</v>
      </c>
      <c r="X272" s="32">
        <v>0.2306</v>
      </c>
      <c r="Y272" s="32">
        <v>1.0517000000000001</v>
      </c>
      <c r="Z272" s="32">
        <v>1.3099000000000001</v>
      </c>
      <c r="AA272" s="32">
        <v>0.58779999999999999</v>
      </c>
      <c r="AB272" s="32">
        <v>1.4927999999999999</v>
      </c>
      <c r="AC272" s="32">
        <v>1.1400999999999999</v>
      </c>
      <c r="AD272" s="32">
        <v>1.6619999999999999</v>
      </c>
      <c r="AE272" s="32">
        <v>1.3755999999999999</v>
      </c>
      <c r="AF272" s="32">
        <v>1.1982999999999999</v>
      </c>
      <c r="AG272" s="32">
        <v>1.0017</v>
      </c>
      <c r="AH272" s="32">
        <v>-0.67279999999999995</v>
      </c>
      <c r="AI272" s="32">
        <v>1.1860999999999999</v>
      </c>
      <c r="AJ272" s="32">
        <v>1.0699000000000001</v>
      </c>
      <c r="AK272" s="32">
        <v>0.97540000000000004</v>
      </c>
      <c r="AL272" s="32">
        <v>0.26300000000000001</v>
      </c>
      <c r="AM272" s="32">
        <v>0.86539999999999995</v>
      </c>
      <c r="AN272" s="32">
        <v>1.2148000000000001</v>
      </c>
      <c r="AO272" s="32">
        <v>0.87250000000000005</v>
      </c>
      <c r="AP272" s="32">
        <v>0.6169</v>
      </c>
      <c r="AQ272" s="32">
        <v>1.1538999999999999</v>
      </c>
      <c r="AR272" s="32">
        <v>0.79249999999999998</v>
      </c>
      <c r="AS272" s="32">
        <v>1.3738999999999999</v>
      </c>
      <c r="AT272" s="32">
        <v>0.87519999999999998</v>
      </c>
      <c r="AU272" s="32">
        <v>1.2971999999999999</v>
      </c>
      <c r="AV272" s="32">
        <v>1.1821999999999999</v>
      </c>
      <c r="AW272" s="32">
        <v>1.2658</v>
      </c>
      <c r="AX272" s="32">
        <v>0.68659999999999999</v>
      </c>
      <c r="AY272" s="32">
        <v>0.87429999999999997</v>
      </c>
      <c r="AZ272" s="32">
        <v>0.3453</v>
      </c>
      <c r="BA272" s="32">
        <v>0.47610000000000002</v>
      </c>
      <c r="BB272" s="32">
        <v>0.94240000000000002</v>
      </c>
      <c r="BC272" s="32">
        <v>1.2202</v>
      </c>
      <c r="BD272" s="32">
        <v>0.75929999999999997</v>
      </c>
      <c r="BE272" s="32">
        <v>1.0190999999999999</v>
      </c>
      <c r="BF272" s="32">
        <v>0.36409999999999998</v>
      </c>
      <c r="BG272" s="32">
        <v>0.31709999999999999</v>
      </c>
      <c r="BH272" s="32">
        <v>0.88570000000000004</v>
      </c>
      <c r="BI272" s="32">
        <v>0.99070000000000003</v>
      </c>
      <c r="BJ272" s="32">
        <v>0.72340000000000004</v>
      </c>
      <c r="BK272" s="32">
        <v>1.4024000000000001</v>
      </c>
    </row>
    <row r="273" spans="2:63">
      <c r="B273" s="28">
        <f t="shared" si="9"/>
        <v>229</v>
      </c>
      <c r="C273" s="34">
        <v>42296</v>
      </c>
      <c r="D273" s="32">
        <v>1.4006000000000001</v>
      </c>
      <c r="E273" s="32">
        <v>0.69569999999999999</v>
      </c>
      <c r="F273" s="32">
        <v>1.6416999999999999</v>
      </c>
      <c r="G273" s="32">
        <v>1.4681999999999999</v>
      </c>
      <c r="H273" s="32">
        <v>0.61870000000000003</v>
      </c>
      <c r="I273" s="32">
        <v>0.71930000000000005</v>
      </c>
      <c r="J273" s="32">
        <v>0.88819999999999999</v>
      </c>
      <c r="K273" s="32">
        <v>0.69589999999999996</v>
      </c>
      <c r="L273" s="32">
        <v>1.4915</v>
      </c>
      <c r="M273" s="32">
        <v>1.2454000000000001</v>
      </c>
      <c r="N273" s="32">
        <v>7.1599999999999997E-2</v>
      </c>
      <c r="O273" s="32">
        <v>1.0543</v>
      </c>
      <c r="P273" s="32">
        <v>1.6449</v>
      </c>
      <c r="Q273" s="32">
        <v>1.4091</v>
      </c>
      <c r="R273" s="32">
        <v>0.159</v>
      </c>
      <c r="S273" s="32">
        <v>0.49840000000000001</v>
      </c>
      <c r="T273" s="32">
        <v>0.94299999999999995</v>
      </c>
      <c r="U273" s="32">
        <v>0.57779999999999998</v>
      </c>
      <c r="V273" s="32">
        <v>1.54</v>
      </c>
      <c r="W273" s="32">
        <v>0.84919999999999995</v>
      </c>
      <c r="X273" s="32">
        <v>0.1918</v>
      </c>
      <c r="Y273" s="32">
        <v>1.0468999999999999</v>
      </c>
      <c r="Z273" s="32">
        <v>1.298</v>
      </c>
      <c r="AA273" s="32">
        <v>0.58499999999999996</v>
      </c>
      <c r="AB273" s="32">
        <v>1.5365</v>
      </c>
      <c r="AC273" s="32">
        <v>1.1419999999999999</v>
      </c>
      <c r="AD273" s="32">
        <v>1.8082</v>
      </c>
      <c r="AE273" s="32">
        <v>1.3847</v>
      </c>
      <c r="AF273" s="32">
        <v>1.3159000000000001</v>
      </c>
      <c r="AG273" s="32">
        <v>1.0117</v>
      </c>
      <c r="AH273" s="32">
        <v>-0.70469999999999999</v>
      </c>
      <c r="AI273" s="32">
        <v>1.1579999999999999</v>
      </c>
      <c r="AJ273" s="32">
        <v>1.0555000000000001</v>
      </c>
      <c r="AK273" s="32">
        <v>0.9839</v>
      </c>
      <c r="AL273" s="32">
        <v>0.25069999999999998</v>
      </c>
      <c r="AM273" s="32">
        <v>0.87250000000000005</v>
      </c>
      <c r="AN273" s="32">
        <v>1.2287999999999999</v>
      </c>
      <c r="AO273" s="32">
        <v>0.87619999999999998</v>
      </c>
      <c r="AP273" s="32">
        <v>0.6169</v>
      </c>
      <c r="AQ273" s="32">
        <v>1.1665000000000001</v>
      </c>
      <c r="AR273" s="32">
        <v>0.79359999999999997</v>
      </c>
      <c r="AS273" s="32">
        <v>1.3803000000000001</v>
      </c>
      <c r="AT273" s="32">
        <v>0.877</v>
      </c>
      <c r="AU273" s="32">
        <v>1.3122</v>
      </c>
      <c r="AV273" s="32">
        <v>1.18</v>
      </c>
      <c r="AW273" s="32">
        <v>1.2634000000000001</v>
      </c>
      <c r="AX273" s="32">
        <v>0.69299999999999995</v>
      </c>
      <c r="AY273" s="32">
        <v>0.86450000000000005</v>
      </c>
      <c r="AZ273" s="32">
        <v>0.45629999999999998</v>
      </c>
      <c r="BA273" s="32">
        <v>0.50600000000000001</v>
      </c>
      <c r="BB273" s="32">
        <v>0.92900000000000005</v>
      </c>
      <c r="BC273" s="32">
        <v>1.2112000000000001</v>
      </c>
      <c r="BD273" s="32">
        <v>0.76680000000000004</v>
      </c>
      <c r="BE273" s="32">
        <v>1.0418000000000001</v>
      </c>
      <c r="BF273" s="32">
        <v>0.36599999999999999</v>
      </c>
      <c r="BG273" s="32">
        <v>0.30630000000000002</v>
      </c>
      <c r="BH273" s="32">
        <v>0.88549999999999995</v>
      </c>
      <c r="BI273" s="32">
        <v>1.0029999999999999</v>
      </c>
      <c r="BJ273" s="32">
        <v>0.72160000000000002</v>
      </c>
      <c r="BK273" s="32">
        <v>1.4000999999999999</v>
      </c>
    </row>
    <row r="274" spans="2:63">
      <c r="B274" s="28">
        <f t="shared" si="9"/>
        <v>228</v>
      </c>
      <c r="C274" s="34">
        <v>42293</v>
      </c>
      <c r="D274" s="32">
        <v>1.2494000000000001</v>
      </c>
      <c r="E274" s="32">
        <v>0.67979999999999996</v>
      </c>
      <c r="F274" s="32">
        <v>1.6962999999999999</v>
      </c>
      <c r="G274" s="32">
        <v>1.4749000000000001</v>
      </c>
      <c r="H274" s="32">
        <v>0.52239999999999998</v>
      </c>
      <c r="I274" s="32">
        <v>0.73609999999999998</v>
      </c>
      <c r="J274" s="32">
        <v>0.68289999999999995</v>
      </c>
      <c r="K274" s="32">
        <v>0.6905</v>
      </c>
      <c r="L274" s="32">
        <v>1.417</v>
      </c>
      <c r="M274" s="32">
        <v>1.2569999999999999</v>
      </c>
      <c r="N274" s="32">
        <v>-0.1159</v>
      </c>
      <c r="O274" s="32">
        <v>1.0875999999999999</v>
      </c>
      <c r="P274" s="32">
        <v>1.6223000000000001</v>
      </c>
      <c r="Q274" s="32">
        <v>1.4079999999999999</v>
      </c>
      <c r="R274" s="32">
        <v>0.1351</v>
      </c>
      <c r="S274" s="32">
        <v>0.48309999999999997</v>
      </c>
      <c r="T274" s="32">
        <v>0.88849999999999996</v>
      </c>
      <c r="U274" s="32">
        <v>0.5806</v>
      </c>
      <c r="V274" s="32">
        <v>1.3897999999999999</v>
      </c>
      <c r="W274" s="32">
        <v>0.84050000000000002</v>
      </c>
      <c r="X274" s="32">
        <v>0.7329</v>
      </c>
      <c r="Y274" s="32">
        <v>1.0709</v>
      </c>
      <c r="Z274" s="32">
        <v>1.3078000000000001</v>
      </c>
      <c r="AA274" s="32">
        <v>0.60040000000000004</v>
      </c>
      <c r="AB274" s="32">
        <v>1.4064000000000001</v>
      </c>
      <c r="AC274" s="32">
        <v>1.1459999999999999</v>
      </c>
      <c r="AD274" s="32">
        <v>1.6234999999999999</v>
      </c>
      <c r="AE274" s="32">
        <v>1.3955</v>
      </c>
      <c r="AF274" s="32">
        <v>1.2827999999999999</v>
      </c>
      <c r="AG274" s="32">
        <v>1.0164</v>
      </c>
      <c r="AH274" s="32">
        <v>-0.4844</v>
      </c>
      <c r="AI274" s="32">
        <v>1.1209</v>
      </c>
      <c r="AJ274" s="32">
        <v>1.0567</v>
      </c>
      <c r="AK274" s="32">
        <v>0.99790000000000001</v>
      </c>
      <c r="AL274" s="32">
        <v>0.5998</v>
      </c>
      <c r="AM274" s="32">
        <v>0.89390000000000003</v>
      </c>
      <c r="AN274" s="32">
        <v>1.2055</v>
      </c>
      <c r="AO274" s="32">
        <v>0.85809999999999997</v>
      </c>
      <c r="AP274" s="32">
        <v>0.59209999999999996</v>
      </c>
      <c r="AQ274" s="32">
        <v>1.1725000000000001</v>
      </c>
      <c r="AR274" s="32">
        <v>0.75719999999999998</v>
      </c>
      <c r="AS274" s="32">
        <v>1.401</v>
      </c>
      <c r="AT274" s="32">
        <v>0.89349999999999996</v>
      </c>
      <c r="AU274" s="32">
        <v>1.3399000000000001</v>
      </c>
      <c r="AV274" s="32">
        <v>1.1440999999999999</v>
      </c>
      <c r="AW274" s="32">
        <v>1.2436</v>
      </c>
      <c r="AX274" s="32">
        <v>0.66490000000000005</v>
      </c>
      <c r="AY274" s="32">
        <v>0.86070000000000002</v>
      </c>
      <c r="AZ274" s="32">
        <v>0.33900000000000002</v>
      </c>
      <c r="BA274" s="32">
        <v>0.49909999999999999</v>
      </c>
      <c r="BB274" s="32">
        <v>0.88249999999999995</v>
      </c>
      <c r="BC274" s="32">
        <v>1.2051000000000001</v>
      </c>
      <c r="BD274" s="32">
        <v>0.73729999999999996</v>
      </c>
      <c r="BE274" s="32">
        <v>1.0546</v>
      </c>
      <c r="BF274" s="32">
        <v>0.35870000000000002</v>
      </c>
      <c r="BG274" s="32">
        <v>0.30520000000000003</v>
      </c>
      <c r="BH274" s="32">
        <v>0.86140000000000005</v>
      </c>
      <c r="BI274" s="32">
        <v>0.98860000000000003</v>
      </c>
      <c r="BJ274" s="32">
        <v>0.66439999999999999</v>
      </c>
      <c r="BK274" s="32">
        <v>1.3900999999999999</v>
      </c>
    </row>
    <row r="275" spans="2:63">
      <c r="B275" s="28">
        <f t="shared" si="9"/>
        <v>227</v>
      </c>
      <c r="C275" s="34">
        <v>42292</v>
      </c>
      <c r="D275" s="32">
        <v>1.2834000000000001</v>
      </c>
      <c r="E275" s="32">
        <v>0.67779999999999996</v>
      </c>
      <c r="F275" s="32">
        <v>1.5665</v>
      </c>
      <c r="G275" s="32">
        <v>1.4693000000000001</v>
      </c>
      <c r="H275" s="32">
        <v>0.49519999999999997</v>
      </c>
      <c r="I275" s="32">
        <v>0.73699999999999999</v>
      </c>
      <c r="J275" s="32">
        <v>0.68359999999999999</v>
      </c>
      <c r="K275" s="32">
        <v>0.69130000000000003</v>
      </c>
      <c r="L275" s="32">
        <v>1.385</v>
      </c>
      <c r="M275" s="32">
        <v>1.2563</v>
      </c>
      <c r="N275" s="32">
        <v>-0.13170000000000001</v>
      </c>
      <c r="O275" s="32">
        <v>1.0889</v>
      </c>
      <c r="P275" s="32">
        <v>1.6358999999999999</v>
      </c>
      <c r="Q275" s="32">
        <v>1.41</v>
      </c>
      <c r="R275" s="32">
        <v>0.13850000000000001</v>
      </c>
      <c r="S275" s="32">
        <v>0.48309999999999997</v>
      </c>
      <c r="T275" s="32">
        <v>0.85899999999999999</v>
      </c>
      <c r="U275" s="32">
        <v>0.58040000000000003</v>
      </c>
      <c r="V275" s="32">
        <v>1.5637000000000001</v>
      </c>
      <c r="W275" s="32">
        <v>0.83919999999999995</v>
      </c>
      <c r="X275" s="32">
        <v>0.64629999999999999</v>
      </c>
      <c r="Y275" s="32">
        <v>1.0762</v>
      </c>
      <c r="Z275" s="32">
        <v>1.2787999999999999</v>
      </c>
      <c r="AA275" s="32">
        <v>0.60160000000000002</v>
      </c>
      <c r="AB275" s="32">
        <v>1.3464</v>
      </c>
      <c r="AC275" s="32">
        <v>1.1529</v>
      </c>
      <c r="AD275" s="32">
        <v>1.4277</v>
      </c>
      <c r="AE275" s="32">
        <v>1.3928</v>
      </c>
      <c r="AF275" s="32">
        <v>1.2518</v>
      </c>
      <c r="AG275" s="32">
        <v>1.0105</v>
      </c>
      <c r="AH275" s="32">
        <v>-0.73250000000000004</v>
      </c>
      <c r="AI275" s="32">
        <v>1.1007</v>
      </c>
      <c r="AJ275" s="32">
        <v>1.0465</v>
      </c>
      <c r="AK275" s="32">
        <v>0.99729999999999996</v>
      </c>
      <c r="AL275" s="32">
        <v>0.47389999999999999</v>
      </c>
      <c r="AM275" s="32">
        <v>0.89529999999999998</v>
      </c>
      <c r="AN275" s="32">
        <v>1.2195</v>
      </c>
      <c r="AO275" s="32">
        <v>0.85980000000000001</v>
      </c>
      <c r="AP275" s="32">
        <v>0.62190000000000001</v>
      </c>
      <c r="AQ275" s="32">
        <v>1.1762999999999999</v>
      </c>
      <c r="AR275" s="32">
        <v>0.72660000000000002</v>
      </c>
      <c r="AS275" s="32">
        <v>1.3992</v>
      </c>
      <c r="AT275" s="32">
        <v>0.91359999999999997</v>
      </c>
      <c r="AU275" s="32">
        <v>1.3396999999999999</v>
      </c>
      <c r="AV275" s="32">
        <v>1.1837</v>
      </c>
      <c r="AW275" s="32">
        <v>1.2436</v>
      </c>
      <c r="AX275" s="32">
        <v>0.59119999999999995</v>
      </c>
      <c r="AY275" s="32">
        <v>0.86009999999999998</v>
      </c>
      <c r="AZ275" s="32">
        <v>0.25219999999999998</v>
      </c>
      <c r="BA275" s="32">
        <v>0.50149999999999995</v>
      </c>
      <c r="BB275" s="32">
        <v>0.83909999999999996</v>
      </c>
      <c r="BC275" s="32">
        <v>1.2076</v>
      </c>
      <c r="BD275" s="32">
        <v>0.73629999999999995</v>
      </c>
      <c r="BE275" s="32">
        <v>1.0556000000000001</v>
      </c>
      <c r="BF275" s="32">
        <v>0.36849999999999999</v>
      </c>
      <c r="BG275" s="32">
        <v>0.30530000000000002</v>
      </c>
      <c r="BH275" s="32">
        <v>0.83540000000000003</v>
      </c>
      <c r="BI275" s="32">
        <v>0.99099999999999999</v>
      </c>
      <c r="BJ275" s="32">
        <v>0.65849999999999997</v>
      </c>
      <c r="BK275" s="32">
        <v>1.3919999999999999</v>
      </c>
    </row>
    <row r="276" spans="2:63">
      <c r="B276" s="28">
        <f t="shared" si="9"/>
        <v>226</v>
      </c>
      <c r="C276" s="34">
        <v>42291</v>
      </c>
      <c r="D276" s="32">
        <v>1.2135</v>
      </c>
      <c r="E276" s="32">
        <v>0.67600000000000005</v>
      </c>
      <c r="F276" s="32">
        <v>1.4935</v>
      </c>
      <c r="G276" s="32">
        <v>1.4790000000000001</v>
      </c>
      <c r="H276" s="32">
        <v>0.45679999999999998</v>
      </c>
      <c r="I276" s="32">
        <v>0.73399999999999999</v>
      </c>
      <c r="J276" s="32">
        <v>0.71330000000000005</v>
      </c>
      <c r="K276" s="32">
        <v>0.69379999999999997</v>
      </c>
      <c r="L276" s="32">
        <v>1.4579</v>
      </c>
      <c r="M276" s="32">
        <v>1.2708999999999999</v>
      </c>
      <c r="N276" s="32">
        <v>-0.16889999999999999</v>
      </c>
      <c r="O276" s="32">
        <v>1.1189</v>
      </c>
      <c r="P276" s="32">
        <v>1.6006</v>
      </c>
      <c r="Q276" s="32">
        <v>1.4079999999999999</v>
      </c>
      <c r="R276" s="32">
        <v>0.20430000000000001</v>
      </c>
      <c r="S276" s="32">
        <v>0.4929</v>
      </c>
      <c r="T276" s="32">
        <v>0.87470000000000003</v>
      </c>
      <c r="U276" s="32">
        <v>0.58130000000000004</v>
      </c>
      <c r="V276" s="32">
        <v>1.7118</v>
      </c>
      <c r="W276" s="32">
        <v>0.83799999999999997</v>
      </c>
      <c r="X276" s="32">
        <v>0.65700000000000003</v>
      </c>
      <c r="Y276" s="32">
        <v>1.0744</v>
      </c>
      <c r="Z276" s="32">
        <v>0.97599999999999998</v>
      </c>
      <c r="AA276" s="32">
        <v>0.55920000000000003</v>
      </c>
      <c r="AB276" s="32">
        <v>1.3580000000000001</v>
      </c>
      <c r="AC276" s="32">
        <v>1.1640999999999999</v>
      </c>
      <c r="AD276" s="32">
        <v>1.4024000000000001</v>
      </c>
      <c r="AE276" s="32">
        <v>1.391</v>
      </c>
      <c r="AF276" s="32">
        <v>1.2302</v>
      </c>
      <c r="AG276" s="32">
        <v>1.0112000000000001</v>
      </c>
      <c r="AH276" s="32">
        <v>-0.68479999999999996</v>
      </c>
      <c r="AI276" s="32">
        <v>1.0685</v>
      </c>
      <c r="AJ276" s="32">
        <v>1.1155999999999999</v>
      </c>
      <c r="AK276" s="32">
        <v>0.99750000000000005</v>
      </c>
      <c r="AL276" s="32">
        <v>0.72119999999999995</v>
      </c>
      <c r="AM276" s="32">
        <v>0.91279999999999994</v>
      </c>
      <c r="AN276" s="32">
        <v>1.2337</v>
      </c>
      <c r="AO276" s="32">
        <v>0.85050000000000003</v>
      </c>
      <c r="AP276" s="32">
        <v>0.58240000000000003</v>
      </c>
      <c r="AQ276" s="32">
        <v>1.1682999999999999</v>
      </c>
      <c r="AR276" s="32">
        <v>0.58599999999999997</v>
      </c>
      <c r="AS276" s="32">
        <v>1.4214</v>
      </c>
      <c r="AT276" s="32">
        <v>1.0486</v>
      </c>
      <c r="AU276" s="32">
        <v>1.3682000000000001</v>
      </c>
      <c r="AV276" s="32">
        <v>1.1658999999999999</v>
      </c>
      <c r="AW276" s="32">
        <v>1.2279</v>
      </c>
      <c r="AX276" s="32">
        <v>0.67059999999999997</v>
      </c>
      <c r="AY276" s="32">
        <v>0.87570000000000003</v>
      </c>
      <c r="AZ276" s="32">
        <v>0.31630000000000003</v>
      </c>
      <c r="BA276" s="32">
        <v>0.49809999999999999</v>
      </c>
      <c r="BB276" s="32">
        <v>0.99209999999999998</v>
      </c>
      <c r="BC276" s="32">
        <v>1.1992</v>
      </c>
      <c r="BD276" s="32">
        <v>0.7349</v>
      </c>
      <c r="BE276" s="32">
        <v>1.0636000000000001</v>
      </c>
      <c r="BF276" s="32">
        <v>0.35920000000000002</v>
      </c>
      <c r="BG276" s="32">
        <v>0.30570000000000003</v>
      </c>
      <c r="BH276" s="32">
        <v>0.88680000000000003</v>
      </c>
      <c r="BI276" s="32">
        <v>1.0039</v>
      </c>
      <c r="BJ276" s="32">
        <v>0.35510000000000003</v>
      </c>
      <c r="BK276" s="32">
        <v>1.419</v>
      </c>
    </row>
    <row r="277" spans="2:63">
      <c r="B277" s="28">
        <f t="shared" si="9"/>
        <v>225</v>
      </c>
      <c r="C277" s="34">
        <v>42290</v>
      </c>
      <c r="D277" s="32">
        <v>1.1894</v>
      </c>
      <c r="E277" s="32">
        <v>0.67179999999999995</v>
      </c>
      <c r="F277" s="32">
        <v>1.5401</v>
      </c>
      <c r="G277" s="32">
        <v>1.4738</v>
      </c>
      <c r="H277" s="32">
        <v>0.4471</v>
      </c>
      <c r="I277" s="32">
        <v>0.73160000000000003</v>
      </c>
      <c r="J277" s="32">
        <v>0.62929999999999997</v>
      </c>
      <c r="K277" s="32">
        <v>0.69259999999999999</v>
      </c>
      <c r="L277" s="32">
        <v>1.4827999999999999</v>
      </c>
      <c r="M277" s="32">
        <v>1.2797000000000001</v>
      </c>
      <c r="N277" s="32">
        <v>-3.7999999999999999E-2</v>
      </c>
      <c r="O277" s="32">
        <v>1.1221000000000001</v>
      </c>
      <c r="P277" s="32">
        <v>1.6653</v>
      </c>
      <c r="Q277" s="32">
        <v>1.4117</v>
      </c>
      <c r="R277" s="32">
        <v>0.29670000000000002</v>
      </c>
      <c r="S277" s="32">
        <v>0.49540000000000001</v>
      </c>
      <c r="T277" s="32">
        <v>0.95669999999999999</v>
      </c>
      <c r="U277" s="32">
        <v>0.58850000000000002</v>
      </c>
      <c r="V277" s="32">
        <v>1.726</v>
      </c>
      <c r="W277" s="32">
        <v>0.84050000000000002</v>
      </c>
      <c r="X277" s="32">
        <v>0.65839999999999999</v>
      </c>
      <c r="Y277" s="32">
        <v>1.0728</v>
      </c>
      <c r="Z277" s="32">
        <v>1.0276000000000001</v>
      </c>
      <c r="AA277" s="32">
        <v>0.56310000000000004</v>
      </c>
      <c r="AB277" s="32">
        <v>1.3177000000000001</v>
      </c>
      <c r="AC277" s="32">
        <v>1.1642999999999999</v>
      </c>
      <c r="AD277" s="32">
        <v>1.5329999999999999</v>
      </c>
      <c r="AE277" s="32">
        <v>1.3948</v>
      </c>
      <c r="AF277" s="32">
        <v>1.2177</v>
      </c>
      <c r="AG277" s="32">
        <v>1.0132000000000001</v>
      </c>
      <c r="AH277" s="32">
        <v>-0.58509999999999995</v>
      </c>
      <c r="AI277" s="32">
        <v>1.0613999999999999</v>
      </c>
      <c r="AJ277" s="32">
        <v>1.1121000000000001</v>
      </c>
      <c r="AK277" s="32">
        <v>0.9869</v>
      </c>
      <c r="AL277" s="32">
        <v>0.63190000000000002</v>
      </c>
      <c r="AM277" s="32">
        <v>0.90190000000000003</v>
      </c>
      <c r="AN277" s="32">
        <v>1.2911999999999999</v>
      </c>
      <c r="AO277" s="32">
        <v>0.85319999999999996</v>
      </c>
      <c r="AP277" s="32">
        <v>0.54990000000000006</v>
      </c>
      <c r="AQ277" s="32">
        <v>1.1759999999999999</v>
      </c>
      <c r="AR277" s="32">
        <v>0.70850000000000002</v>
      </c>
      <c r="AS277" s="32">
        <v>1.4289000000000001</v>
      </c>
      <c r="AT277" s="32">
        <v>1.0036</v>
      </c>
      <c r="AU277" s="32">
        <v>1.3694999999999999</v>
      </c>
      <c r="AV277" s="32">
        <v>1.1556</v>
      </c>
      <c r="AW277" s="32">
        <v>1.2262999999999999</v>
      </c>
      <c r="AX277" s="32">
        <v>0.68200000000000005</v>
      </c>
      <c r="AY277" s="32">
        <v>0.88180000000000003</v>
      </c>
      <c r="AZ277" s="32">
        <v>0.31690000000000002</v>
      </c>
      <c r="BA277" s="32">
        <v>0.49840000000000001</v>
      </c>
      <c r="BB277" s="32">
        <v>1.1276999999999999</v>
      </c>
      <c r="BC277" s="32">
        <v>1.2044999999999999</v>
      </c>
      <c r="BD277" s="32">
        <v>0.68600000000000005</v>
      </c>
      <c r="BE277" s="32">
        <v>1.0599000000000001</v>
      </c>
      <c r="BF277" s="32">
        <v>0.35310000000000002</v>
      </c>
      <c r="BG277" s="32">
        <v>0.30430000000000001</v>
      </c>
      <c r="BH277" s="32">
        <v>0.9042</v>
      </c>
      <c r="BI277" s="32">
        <v>1.0037</v>
      </c>
      <c r="BJ277" s="32">
        <v>0.41889999999999999</v>
      </c>
      <c r="BK277" s="32">
        <v>1.421</v>
      </c>
    </row>
    <row r="278" spans="2:63">
      <c r="B278" s="28">
        <f t="shared" si="9"/>
        <v>224</v>
      </c>
      <c r="C278" s="34">
        <v>42289</v>
      </c>
      <c r="D278" s="32">
        <v>1.1772</v>
      </c>
      <c r="E278" s="32">
        <v>0.73029999999999995</v>
      </c>
      <c r="F278" s="32">
        <v>1.5649</v>
      </c>
      <c r="G278" s="32">
        <v>1.5042</v>
      </c>
      <c r="H278" s="32">
        <v>0.47989999999999999</v>
      </c>
      <c r="I278" s="32">
        <v>0.78810000000000002</v>
      </c>
      <c r="J278" s="32">
        <v>0.61509999999999998</v>
      </c>
      <c r="K278" s="32">
        <v>0.68</v>
      </c>
      <c r="L278" s="32">
        <v>1.4803999999999999</v>
      </c>
      <c r="M278" s="32">
        <v>1.2649999999999999</v>
      </c>
      <c r="N278" s="32">
        <v>-4.6199999999999998E-2</v>
      </c>
      <c r="O278" s="32">
        <v>1.0898000000000001</v>
      </c>
      <c r="P278" s="32">
        <v>1.6875</v>
      </c>
      <c r="Q278" s="32">
        <v>1.4331</v>
      </c>
      <c r="R278" s="32">
        <v>0.34110000000000001</v>
      </c>
      <c r="S278" s="32">
        <v>0.52810000000000001</v>
      </c>
      <c r="T278" s="32">
        <v>0.92600000000000005</v>
      </c>
      <c r="U278" s="32">
        <v>0.61429999999999996</v>
      </c>
      <c r="V278" s="32">
        <v>1.7817000000000001</v>
      </c>
      <c r="W278" s="32">
        <v>0.83530000000000004</v>
      </c>
      <c r="X278" s="32">
        <v>0.68259999999999998</v>
      </c>
      <c r="Y278" s="32">
        <v>1.0577000000000001</v>
      </c>
      <c r="Z278" s="32">
        <v>1.0135000000000001</v>
      </c>
      <c r="AA278" s="32">
        <v>0.57520000000000004</v>
      </c>
      <c r="AB278" s="32">
        <v>1.3164</v>
      </c>
      <c r="AC278" s="32">
        <v>1.1678999999999999</v>
      </c>
      <c r="AD278" s="32">
        <v>1.5494000000000001</v>
      </c>
      <c r="AE278" s="32">
        <v>1.3868</v>
      </c>
      <c r="AF278" s="32">
        <v>1.2584</v>
      </c>
      <c r="AG278" s="32">
        <v>1.0405</v>
      </c>
      <c r="AH278" s="32">
        <v>-0.55379999999999996</v>
      </c>
      <c r="AI278" s="32">
        <v>1.0894999999999999</v>
      </c>
      <c r="AJ278" s="32">
        <v>1.0896999999999999</v>
      </c>
      <c r="AK278" s="32">
        <v>1.0344</v>
      </c>
      <c r="AL278" s="32">
        <v>0.64410000000000001</v>
      </c>
      <c r="AM278" s="32">
        <v>0.88390000000000002</v>
      </c>
      <c r="AN278" s="32">
        <v>1.2898000000000001</v>
      </c>
      <c r="AO278" s="32">
        <v>0.8246</v>
      </c>
      <c r="AP278" s="32">
        <v>0.56069999999999998</v>
      </c>
      <c r="AQ278" s="32">
        <v>1.2128000000000001</v>
      </c>
      <c r="AR278" s="32">
        <v>0.71809999999999996</v>
      </c>
      <c r="AS278" s="32">
        <v>1.4617</v>
      </c>
      <c r="AT278" s="32">
        <v>1.01</v>
      </c>
      <c r="AU278" s="32">
        <v>1.3784000000000001</v>
      </c>
      <c r="AV278" s="32">
        <v>1.1438999999999999</v>
      </c>
      <c r="AW278" s="32">
        <v>1.2283999999999999</v>
      </c>
      <c r="AX278" s="32">
        <v>0.68679999999999997</v>
      </c>
      <c r="AY278" s="32">
        <v>0.88770000000000004</v>
      </c>
      <c r="AZ278" s="32">
        <v>0.31819999999999998</v>
      </c>
      <c r="BA278" s="32">
        <v>0.52680000000000005</v>
      </c>
      <c r="BB278" s="32">
        <v>1.1443000000000001</v>
      </c>
      <c r="BC278" s="32">
        <v>1.2424999999999999</v>
      </c>
      <c r="BD278" s="32">
        <v>0.67649999999999999</v>
      </c>
      <c r="BE278" s="32">
        <v>1.0464</v>
      </c>
      <c r="BF278" s="32">
        <v>0.35089999999999999</v>
      </c>
      <c r="BG278" s="32">
        <v>0.30159999999999998</v>
      </c>
      <c r="BH278" s="32">
        <v>0.9304</v>
      </c>
      <c r="BI278" s="32">
        <v>1.0144</v>
      </c>
      <c r="BJ278" s="32">
        <v>0.4249</v>
      </c>
      <c r="BK278" s="32">
        <v>1.4173</v>
      </c>
    </row>
    <row r="279" spans="2:63">
      <c r="B279" s="28">
        <f t="shared" si="9"/>
        <v>223</v>
      </c>
      <c r="C279" s="34">
        <v>42285</v>
      </c>
      <c r="D279" s="32">
        <v>0.74229999999999996</v>
      </c>
      <c r="E279" s="32">
        <v>0.7218</v>
      </c>
      <c r="F279" s="32">
        <v>1.4067000000000001</v>
      </c>
      <c r="G279" s="32">
        <v>1.5138</v>
      </c>
      <c r="H279" s="32">
        <v>0.2702</v>
      </c>
      <c r="I279" s="32">
        <v>0.7702</v>
      </c>
      <c r="J279" s="32">
        <v>0.80930000000000002</v>
      </c>
      <c r="K279" s="32">
        <v>0.67620000000000002</v>
      </c>
      <c r="L279" s="32">
        <v>0.84340000000000004</v>
      </c>
      <c r="M279" s="32">
        <v>1.2618</v>
      </c>
      <c r="N279" s="32">
        <v>0.20760000000000001</v>
      </c>
      <c r="O279" s="32">
        <v>1.1068</v>
      </c>
      <c r="P279" s="32">
        <v>1.6537999999999999</v>
      </c>
      <c r="Q279" s="32">
        <v>1.4309000000000001</v>
      </c>
      <c r="R279" s="32">
        <v>0.37109999999999999</v>
      </c>
      <c r="S279" s="32">
        <v>0.53049999999999997</v>
      </c>
      <c r="T279" s="32">
        <v>0.77480000000000004</v>
      </c>
      <c r="U279" s="32">
        <v>0.60550000000000004</v>
      </c>
      <c r="V279" s="32">
        <v>1.1608000000000001</v>
      </c>
      <c r="W279" s="32">
        <v>0.7802</v>
      </c>
      <c r="X279" s="32">
        <v>0.77090000000000003</v>
      </c>
      <c r="Y279" s="32">
        <v>1.0743</v>
      </c>
      <c r="Z279" s="32">
        <v>0.64959999999999996</v>
      </c>
      <c r="AA279" s="32">
        <v>0.57110000000000005</v>
      </c>
      <c r="AB279" s="32">
        <v>1.2895000000000001</v>
      </c>
      <c r="AC279" s="32">
        <v>1.1718999999999999</v>
      </c>
      <c r="AD279" s="32">
        <v>1.5899000000000001</v>
      </c>
      <c r="AE279" s="32">
        <v>1.3974</v>
      </c>
      <c r="AF279" s="32">
        <v>1.2257</v>
      </c>
      <c r="AG279" s="32">
        <v>1.042</v>
      </c>
      <c r="AH279" s="32">
        <v>-0.72440000000000004</v>
      </c>
      <c r="AI279" s="32">
        <v>1.0893999999999999</v>
      </c>
      <c r="AJ279" s="32">
        <v>0.85519999999999996</v>
      </c>
      <c r="AK279" s="32">
        <v>1.046</v>
      </c>
      <c r="AL279" s="32">
        <v>0.25700000000000001</v>
      </c>
      <c r="AM279" s="32">
        <v>0.87590000000000001</v>
      </c>
      <c r="AN279" s="32">
        <v>1.1617</v>
      </c>
      <c r="AO279" s="32">
        <v>0.81910000000000005</v>
      </c>
      <c r="AP279" s="32">
        <v>1.1313</v>
      </c>
      <c r="AQ279" s="32">
        <v>1.2168000000000001</v>
      </c>
      <c r="AR279" s="32">
        <v>0.38740000000000002</v>
      </c>
      <c r="AS279" s="32">
        <v>1.4527000000000001</v>
      </c>
      <c r="AT279" s="32">
        <v>1.5389999999999999</v>
      </c>
      <c r="AU279" s="32">
        <v>1.3968</v>
      </c>
      <c r="AV279" s="32">
        <v>1.2763</v>
      </c>
      <c r="AW279" s="32">
        <v>1.2301</v>
      </c>
      <c r="AX279" s="32">
        <v>0.6653</v>
      </c>
      <c r="AY279" s="32">
        <v>0.89759999999999995</v>
      </c>
      <c r="AZ279" s="32">
        <v>0.77390000000000003</v>
      </c>
      <c r="BA279" s="32">
        <v>0.51200000000000001</v>
      </c>
      <c r="BB279" s="32">
        <v>1.1640999999999999</v>
      </c>
      <c r="BC279" s="32">
        <v>1.2541</v>
      </c>
      <c r="BD279" s="32">
        <v>0.75890000000000002</v>
      </c>
      <c r="BE279" s="32">
        <v>1.0468</v>
      </c>
      <c r="BF279" s="32">
        <v>0.27679999999999999</v>
      </c>
      <c r="BG279" s="32">
        <v>0.29630000000000001</v>
      </c>
      <c r="BH279" s="32">
        <v>0.8468</v>
      </c>
      <c r="BI279" s="32">
        <v>1.02</v>
      </c>
      <c r="BJ279" s="32">
        <v>0.26490000000000002</v>
      </c>
      <c r="BK279" s="32">
        <v>1.4215</v>
      </c>
    </row>
    <row r="280" spans="2:63">
      <c r="B280" s="28">
        <f t="shared" si="9"/>
        <v>222</v>
      </c>
      <c r="C280" s="34">
        <v>42284</v>
      </c>
      <c r="D280" s="32">
        <v>0.63570000000000004</v>
      </c>
      <c r="E280" s="32">
        <v>0.72709999999999997</v>
      </c>
      <c r="F280" s="32">
        <v>1.3207</v>
      </c>
      <c r="G280" s="32">
        <v>1.5089999999999999</v>
      </c>
      <c r="H280" s="32">
        <v>0.19639999999999999</v>
      </c>
      <c r="I280" s="32">
        <v>0.77059999999999995</v>
      </c>
      <c r="J280" s="32">
        <v>0.84609999999999996</v>
      </c>
      <c r="K280" s="32">
        <v>0.67959999999999998</v>
      </c>
      <c r="L280" s="32">
        <v>0.82410000000000005</v>
      </c>
      <c r="M280" s="32">
        <v>1.2494000000000001</v>
      </c>
      <c r="N280" s="32">
        <v>0.20860000000000001</v>
      </c>
      <c r="O280" s="32">
        <v>1.1113</v>
      </c>
      <c r="P280" s="32">
        <v>1.6855</v>
      </c>
      <c r="Q280" s="32">
        <v>1.4281999999999999</v>
      </c>
      <c r="R280" s="32">
        <v>0.37169999999999997</v>
      </c>
      <c r="S280" s="32">
        <v>0.52759999999999996</v>
      </c>
      <c r="T280" s="32">
        <v>0.74560000000000004</v>
      </c>
      <c r="U280" s="32">
        <v>0.6</v>
      </c>
      <c r="V280" s="32">
        <v>1.0691999999999999</v>
      </c>
      <c r="W280" s="32">
        <v>0.77439999999999998</v>
      </c>
      <c r="X280" s="32">
        <v>1.2543</v>
      </c>
      <c r="Y280" s="32">
        <v>1.1074999999999999</v>
      </c>
      <c r="Z280" s="32">
        <v>0.59919999999999995</v>
      </c>
      <c r="AA280" s="32">
        <v>0.56630000000000003</v>
      </c>
      <c r="AB280" s="32">
        <v>1.3334999999999999</v>
      </c>
      <c r="AC280" s="32">
        <v>1.1713</v>
      </c>
      <c r="AD280" s="32">
        <v>1.5128999999999999</v>
      </c>
      <c r="AE280" s="32">
        <v>1.3935999999999999</v>
      </c>
      <c r="AF280" s="32">
        <v>1.0552999999999999</v>
      </c>
      <c r="AG280" s="32">
        <v>1.0337000000000001</v>
      </c>
      <c r="AH280" s="32">
        <v>-1.8966000000000001</v>
      </c>
      <c r="AI280" s="32">
        <v>1.0631999999999999</v>
      </c>
      <c r="AJ280" s="32">
        <v>0.93789999999999996</v>
      </c>
      <c r="AK280" s="32">
        <v>1.0539000000000001</v>
      </c>
      <c r="AL280" s="32">
        <v>2.6599999999999999E-2</v>
      </c>
      <c r="AM280" s="32">
        <v>0.85880000000000001</v>
      </c>
      <c r="AN280" s="32">
        <v>1.2198</v>
      </c>
      <c r="AO280" s="32">
        <v>0.82689999999999997</v>
      </c>
      <c r="AP280" s="32">
        <v>1.1486000000000001</v>
      </c>
      <c r="AQ280" s="32">
        <v>1.2276</v>
      </c>
      <c r="AR280" s="32">
        <v>0.2281</v>
      </c>
      <c r="AS280" s="32">
        <v>1.4379</v>
      </c>
      <c r="AT280" s="32">
        <v>1.5587</v>
      </c>
      <c r="AU280" s="32">
        <v>1.3949</v>
      </c>
      <c r="AV280" s="32">
        <v>1.3196000000000001</v>
      </c>
      <c r="AW280" s="32">
        <v>1.2367999999999999</v>
      </c>
      <c r="AX280" s="32">
        <v>0.69979999999999998</v>
      </c>
      <c r="AY280" s="32">
        <v>0.9</v>
      </c>
      <c r="AZ280" s="32">
        <v>0.83169999999999999</v>
      </c>
      <c r="BA280" s="32">
        <v>0.51119999999999999</v>
      </c>
      <c r="BB280" s="32">
        <v>1.0902000000000001</v>
      </c>
      <c r="BC280" s="32">
        <v>1.2597</v>
      </c>
      <c r="BD280" s="32">
        <v>0.76639999999999997</v>
      </c>
      <c r="BE280" s="32">
        <v>1.0474000000000001</v>
      </c>
      <c r="BF280" s="32">
        <v>0.26579999999999998</v>
      </c>
      <c r="BG280" s="32">
        <v>0.29199999999999998</v>
      </c>
      <c r="BH280" s="32">
        <v>0.73619999999999997</v>
      </c>
      <c r="BI280" s="32">
        <v>1.0145999999999999</v>
      </c>
      <c r="BJ280" s="32">
        <v>0.26269999999999999</v>
      </c>
      <c r="BK280" s="32">
        <v>1.4179999999999999</v>
      </c>
    </row>
    <row r="281" spans="2:63">
      <c r="B281" s="28">
        <f t="shared" si="9"/>
        <v>221</v>
      </c>
      <c r="C281" s="34">
        <v>42283</v>
      </c>
      <c r="D281" s="32">
        <v>0.70550000000000002</v>
      </c>
      <c r="E281" s="32">
        <v>0.72629999999999995</v>
      </c>
      <c r="F281" s="32">
        <v>1.3918999999999999</v>
      </c>
      <c r="G281" s="32">
        <v>1.5172000000000001</v>
      </c>
      <c r="H281" s="32">
        <v>0.2185</v>
      </c>
      <c r="I281" s="32">
        <v>0.77249999999999996</v>
      </c>
      <c r="J281" s="32">
        <v>0.76139999999999997</v>
      </c>
      <c r="K281" s="32">
        <v>0.66379999999999995</v>
      </c>
      <c r="L281" s="32">
        <v>0.85880000000000001</v>
      </c>
      <c r="M281" s="32">
        <v>1.2623</v>
      </c>
      <c r="N281" s="32">
        <v>3.6600000000000001E-2</v>
      </c>
      <c r="O281" s="32">
        <v>1.1086</v>
      </c>
      <c r="P281" s="32">
        <v>1.6800999999999999</v>
      </c>
      <c r="Q281" s="32">
        <v>1.4302999999999999</v>
      </c>
      <c r="R281" s="32">
        <v>0.38619999999999999</v>
      </c>
      <c r="S281" s="32">
        <v>0.53110000000000002</v>
      </c>
      <c r="T281" s="32">
        <v>0.72789999999999999</v>
      </c>
      <c r="U281" s="32">
        <v>0.60109999999999997</v>
      </c>
      <c r="V281" s="32">
        <v>1.0806</v>
      </c>
      <c r="W281" s="32">
        <v>0.77139999999999997</v>
      </c>
      <c r="X281" s="32">
        <v>1.2657</v>
      </c>
      <c r="Y281" s="32">
        <v>1.0962000000000001</v>
      </c>
      <c r="Z281" s="32">
        <v>0.64049999999999996</v>
      </c>
      <c r="AA281" s="32">
        <v>0.5665</v>
      </c>
      <c r="AB281" s="32">
        <v>1.3363</v>
      </c>
      <c r="AC281" s="32">
        <v>1.1741999999999999</v>
      </c>
      <c r="AD281" s="32">
        <v>1.4220999999999999</v>
      </c>
      <c r="AE281" s="32">
        <v>1.3886000000000001</v>
      </c>
      <c r="AF281" s="32">
        <v>1.0539000000000001</v>
      </c>
      <c r="AG281" s="32">
        <v>1.0425</v>
      </c>
      <c r="AH281" s="32">
        <v>-1.7544999999999999</v>
      </c>
      <c r="AI281" s="32">
        <v>1.0778000000000001</v>
      </c>
      <c r="AJ281" s="32">
        <v>0.93149999999999999</v>
      </c>
      <c r="AK281" s="32">
        <v>1.0591999999999999</v>
      </c>
      <c r="AL281" s="32">
        <v>6.5699999999999995E-2</v>
      </c>
      <c r="AM281" s="32">
        <v>0.8649</v>
      </c>
      <c r="AN281" s="32">
        <v>1.2453000000000001</v>
      </c>
      <c r="AO281" s="32">
        <v>0.83340000000000003</v>
      </c>
      <c r="AP281" s="32">
        <v>1.1357999999999999</v>
      </c>
      <c r="AQ281" s="32">
        <v>1.2337</v>
      </c>
      <c r="AR281" s="32">
        <v>0.2757</v>
      </c>
      <c r="AS281" s="32">
        <v>1.4453</v>
      </c>
      <c r="AT281" s="32">
        <v>1.5749</v>
      </c>
      <c r="AU281" s="32">
        <v>1.403</v>
      </c>
      <c r="AV281" s="32">
        <v>1.3553999999999999</v>
      </c>
      <c r="AW281" s="32">
        <v>1.2374000000000001</v>
      </c>
      <c r="AX281" s="32">
        <v>0.69210000000000005</v>
      </c>
      <c r="AY281" s="32">
        <v>0.90529999999999999</v>
      </c>
      <c r="AZ281" s="32">
        <v>0.85629999999999995</v>
      </c>
      <c r="BA281" s="32">
        <v>0.52400000000000002</v>
      </c>
      <c r="BB281" s="32">
        <v>1.133</v>
      </c>
      <c r="BC281" s="32">
        <v>1.2527999999999999</v>
      </c>
      <c r="BD281" s="32">
        <v>0.77849999999999997</v>
      </c>
      <c r="BE281" s="32">
        <v>1.0517000000000001</v>
      </c>
      <c r="BF281" s="32">
        <v>0.29420000000000002</v>
      </c>
      <c r="BG281" s="32">
        <v>0.2979</v>
      </c>
      <c r="BH281" s="32">
        <v>0.65090000000000003</v>
      </c>
      <c r="BI281" s="32">
        <v>1.0159</v>
      </c>
      <c r="BJ281" s="32">
        <v>0.22409999999999999</v>
      </c>
      <c r="BK281" s="32">
        <v>1.4350000000000001</v>
      </c>
    </row>
    <row r="282" spans="2:63">
      <c r="B282" s="28">
        <f t="shared" si="9"/>
        <v>220</v>
      </c>
      <c r="C282" s="34">
        <v>42282</v>
      </c>
      <c r="D282" s="32">
        <v>0.73929999999999996</v>
      </c>
      <c r="E282" s="32">
        <v>0.73329999999999995</v>
      </c>
      <c r="F282" s="32">
        <v>1.4036</v>
      </c>
      <c r="G282" s="32">
        <v>1.5189999999999999</v>
      </c>
      <c r="H282" s="32">
        <v>0.2233</v>
      </c>
      <c r="I282" s="32">
        <v>0.77290000000000003</v>
      </c>
      <c r="J282" s="32">
        <v>0.74339999999999995</v>
      </c>
      <c r="K282" s="32">
        <v>0.65910000000000002</v>
      </c>
      <c r="L282" s="32">
        <v>0.84250000000000003</v>
      </c>
      <c r="M282" s="32">
        <v>1.2579</v>
      </c>
      <c r="N282" s="32">
        <v>9.6600000000000005E-2</v>
      </c>
      <c r="O282" s="32">
        <v>1.1236999999999999</v>
      </c>
      <c r="P282" s="32">
        <v>1.6939</v>
      </c>
      <c r="Q282" s="32">
        <v>1.4340999999999999</v>
      </c>
      <c r="R282" s="32">
        <v>0.39</v>
      </c>
      <c r="S282" s="32">
        <v>0.53259999999999996</v>
      </c>
      <c r="T282" s="32">
        <v>0.73819999999999997</v>
      </c>
      <c r="U282" s="32">
        <v>0.60319999999999996</v>
      </c>
      <c r="V282" s="32">
        <v>1.0895999999999999</v>
      </c>
      <c r="W282" s="32">
        <v>0.77159999999999995</v>
      </c>
      <c r="X282" s="32">
        <v>1.1611</v>
      </c>
      <c r="Y282" s="32">
        <v>1.0945</v>
      </c>
      <c r="Z282" s="32">
        <v>0.63600000000000001</v>
      </c>
      <c r="AA282" s="32">
        <v>0.56469999999999998</v>
      </c>
      <c r="AB282" s="32">
        <v>1.2181</v>
      </c>
      <c r="AC282" s="32">
        <v>1.1708000000000001</v>
      </c>
      <c r="AD282" s="32">
        <v>1.0604</v>
      </c>
      <c r="AE282" s="32">
        <v>1.3829</v>
      </c>
      <c r="AF282" s="32">
        <v>0.9335</v>
      </c>
      <c r="AG282" s="32">
        <v>1.0407</v>
      </c>
      <c r="AH282" s="32">
        <v>-1.8989</v>
      </c>
      <c r="AI282" s="32">
        <v>1.0782</v>
      </c>
      <c r="AJ282" s="32">
        <v>0.95709999999999995</v>
      </c>
      <c r="AK282" s="32">
        <v>1.0649999999999999</v>
      </c>
      <c r="AL282" s="32">
        <v>9.9000000000000005E-2</v>
      </c>
      <c r="AM282" s="32">
        <v>0.87060000000000004</v>
      </c>
      <c r="AN282" s="32">
        <v>1.2487999999999999</v>
      </c>
      <c r="AO282" s="32">
        <v>0.83450000000000002</v>
      </c>
      <c r="AP282" s="32">
        <v>1.1478999999999999</v>
      </c>
      <c r="AQ282" s="32">
        <v>1.2362</v>
      </c>
      <c r="AR282" s="32">
        <v>0.27979999999999999</v>
      </c>
      <c r="AS282" s="32">
        <v>1.4460999999999999</v>
      </c>
      <c r="AT282" s="32">
        <v>1.5809</v>
      </c>
      <c r="AU282" s="32">
        <v>1.405</v>
      </c>
      <c r="AV282" s="32">
        <v>1.3584000000000001</v>
      </c>
      <c r="AW282" s="32">
        <v>1.2377</v>
      </c>
      <c r="AX282" s="32">
        <v>0.65429999999999999</v>
      </c>
      <c r="AY282" s="32">
        <v>0.89729999999999999</v>
      </c>
      <c r="AZ282" s="32">
        <v>0.87270000000000003</v>
      </c>
      <c r="BA282" s="32">
        <v>0.52190000000000003</v>
      </c>
      <c r="BB282" s="32">
        <v>1.1406000000000001</v>
      </c>
      <c r="BC282" s="32">
        <v>1.2523</v>
      </c>
      <c r="BD282" s="32">
        <v>0.77790000000000004</v>
      </c>
      <c r="BE282" s="32">
        <v>1.0522</v>
      </c>
      <c r="BF282" s="32">
        <v>0.27589999999999998</v>
      </c>
      <c r="BG282" s="32">
        <v>0.29430000000000001</v>
      </c>
      <c r="BH282" s="32">
        <v>0.6865</v>
      </c>
      <c r="BI282" s="32">
        <v>1.0230999999999999</v>
      </c>
      <c r="BJ282" s="32">
        <v>0.24560000000000001</v>
      </c>
      <c r="BK282" s="32">
        <v>1.4418</v>
      </c>
    </row>
    <row r="283" spans="2:63">
      <c r="B283" s="28">
        <f t="shared" si="9"/>
        <v>219</v>
      </c>
      <c r="C283" s="34">
        <v>42279</v>
      </c>
      <c r="D283" s="32">
        <v>0.78259999999999996</v>
      </c>
      <c r="E283" s="32">
        <v>0.75249999999999995</v>
      </c>
      <c r="F283" s="32">
        <v>1.4256</v>
      </c>
      <c r="G283" s="32">
        <v>1.4964999999999999</v>
      </c>
      <c r="H283" s="32">
        <v>0.34570000000000001</v>
      </c>
      <c r="I283" s="32">
        <v>0.77239999999999998</v>
      </c>
      <c r="J283" s="32">
        <v>0.78520000000000001</v>
      </c>
      <c r="K283" s="32">
        <v>0.65300000000000002</v>
      </c>
      <c r="L283" s="32">
        <v>0.90659999999999996</v>
      </c>
      <c r="M283" s="32">
        <v>1.2547999999999999</v>
      </c>
      <c r="N283" s="32">
        <v>0.33360000000000001</v>
      </c>
      <c r="O283" s="32">
        <v>1.1529</v>
      </c>
      <c r="P283" s="32">
        <v>1.6767000000000001</v>
      </c>
      <c r="Q283" s="32">
        <v>1.4359</v>
      </c>
      <c r="R283" s="32">
        <v>0.33040000000000003</v>
      </c>
      <c r="S283" s="32">
        <v>0.5302</v>
      </c>
      <c r="T283" s="32">
        <v>0.77310000000000001</v>
      </c>
      <c r="U283" s="32">
        <v>0.59079999999999999</v>
      </c>
      <c r="V283" s="32">
        <v>1.1869000000000001</v>
      </c>
      <c r="W283" s="32">
        <v>0.76580000000000004</v>
      </c>
      <c r="X283" s="32">
        <v>1.0499000000000001</v>
      </c>
      <c r="Y283" s="32">
        <v>1.0954999999999999</v>
      </c>
      <c r="Z283" s="32">
        <v>0.69789999999999996</v>
      </c>
      <c r="AA283" s="32">
        <v>0.55100000000000005</v>
      </c>
      <c r="AB283" s="32">
        <v>1.1676</v>
      </c>
      <c r="AC283" s="32">
        <v>1.1626000000000001</v>
      </c>
      <c r="AD283" s="32">
        <v>0.91059999999999997</v>
      </c>
      <c r="AE283" s="32">
        <v>1.3555999999999999</v>
      </c>
      <c r="AF283" s="32">
        <v>0.999</v>
      </c>
      <c r="AG283" s="32">
        <v>1.0223</v>
      </c>
      <c r="AH283" s="32">
        <v>-2.1091000000000002</v>
      </c>
      <c r="AI283" s="32">
        <v>1.0385</v>
      </c>
      <c r="AJ283" s="32">
        <v>1.0076000000000001</v>
      </c>
      <c r="AK283" s="32">
        <v>1.0575000000000001</v>
      </c>
      <c r="AL283" s="32">
        <v>0.29220000000000002</v>
      </c>
      <c r="AM283" s="32">
        <v>0.85919999999999996</v>
      </c>
      <c r="AN283" s="32">
        <v>1.1301000000000001</v>
      </c>
      <c r="AO283" s="32">
        <v>0.83320000000000005</v>
      </c>
      <c r="AP283" s="32">
        <v>1.3819999999999999</v>
      </c>
      <c r="AQ283" s="32">
        <v>1.2309000000000001</v>
      </c>
      <c r="AR283" s="32">
        <v>0.47949999999999998</v>
      </c>
      <c r="AS283" s="32">
        <v>1.4322999999999999</v>
      </c>
      <c r="AT283" s="32">
        <v>1.7909999999999999</v>
      </c>
      <c r="AU283" s="32">
        <v>1.4187000000000001</v>
      </c>
      <c r="AV283" s="32">
        <v>1.3667</v>
      </c>
      <c r="AW283" s="32">
        <v>1.2447999999999999</v>
      </c>
      <c r="AX283" s="32">
        <v>0.69940000000000002</v>
      </c>
      <c r="AY283" s="32">
        <v>0.90510000000000002</v>
      </c>
      <c r="AZ283" s="32">
        <v>0.93</v>
      </c>
      <c r="BA283" s="32">
        <v>0.504</v>
      </c>
      <c r="BB283" s="32">
        <v>1.1681999999999999</v>
      </c>
      <c r="BC283" s="32">
        <v>1.2608999999999999</v>
      </c>
      <c r="BD283" s="32">
        <v>0.80420000000000003</v>
      </c>
      <c r="BE283" s="32">
        <v>1.0546</v>
      </c>
      <c r="BF283" s="32">
        <v>0.32800000000000001</v>
      </c>
      <c r="BG283" s="32">
        <v>0.29249999999999998</v>
      </c>
      <c r="BH283" s="32">
        <v>0.78420000000000001</v>
      </c>
      <c r="BI283" s="32">
        <v>1.0218</v>
      </c>
      <c r="BJ283" s="32">
        <v>0.78749999999999998</v>
      </c>
      <c r="BK283" s="32">
        <v>1.4562999999999999</v>
      </c>
    </row>
    <row r="284" spans="2:63">
      <c r="B284" s="28">
        <f t="shared" si="9"/>
        <v>218</v>
      </c>
      <c r="C284" s="34">
        <v>42278</v>
      </c>
      <c r="D284" s="32">
        <v>0.77159999999999995</v>
      </c>
      <c r="E284" s="32">
        <v>0.75419999999999998</v>
      </c>
      <c r="F284" s="32">
        <v>1.4295</v>
      </c>
      <c r="G284" s="32">
        <v>1.4935</v>
      </c>
      <c r="H284" s="32">
        <v>0.34560000000000002</v>
      </c>
      <c r="I284" s="32">
        <v>0.77210000000000001</v>
      </c>
      <c r="J284" s="32">
        <v>0.78890000000000005</v>
      </c>
      <c r="K284" s="32">
        <v>0.65110000000000001</v>
      </c>
      <c r="L284" s="32">
        <v>0.90780000000000005</v>
      </c>
      <c r="M284" s="32">
        <v>1.2543</v>
      </c>
      <c r="N284" s="32">
        <v>0.33779999999999999</v>
      </c>
      <c r="O284" s="32">
        <v>1.1514</v>
      </c>
      <c r="P284" s="32">
        <v>1.6789000000000001</v>
      </c>
      <c r="Q284" s="32">
        <v>1.4362999999999999</v>
      </c>
      <c r="R284" s="32">
        <v>0.3296</v>
      </c>
      <c r="S284" s="32">
        <v>0.53080000000000005</v>
      </c>
      <c r="T284" s="32">
        <v>0.77390000000000003</v>
      </c>
      <c r="U284" s="32">
        <v>0.5907</v>
      </c>
      <c r="V284" s="32">
        <v>1.1853</v>
      </c>
      <c r="W284" s="32">
        <v>0.76549999999999996</v>
      </c>
      <c r="X284" s="32">
        <v>1.032</v>
      </c>
      <c r="Y284" s="32">
        <v>1.0960000000000001</v>
      </c>
      <c r="Z284" s="32">
        <v>0.69589999999999996</v>
      </c>
      <c r="AA284" s="32">
        <v>0.55110000000000003</v>
      </c>
      <c r="AB284" s="32">
        <v>1.1424000000000001</v>
      </c>
      <c r="AC284" s="32">
        <v>1.163</v>
      </c>
      <c r="AD284" s="32">
        <v>0.94569999999999999</v>
      </c>
      <c r="AE284" s="32">
        <v>1.3576999999999999</v>
      </c>
      <c r="AF284" s="32">
        <v>1.016</v>
      </c>
      <c r="AG284" s="32">
        <v>1.022</v>
      </c>
      <c r="AH284" s="32">
        <v>-2.1528</v>
      </c>
      <c r="AI284" s="32">
        <v>1.0398000000000001</v>
      </c>
      <c r="AJ284" s="32">
        <v>1.0069999999999999</v>
      </c>
      <c r="AK284" s="32">
        <v>1.0578000000000001</v>
      </c>
      <c r="AL284" s="32">
        <v>0.28050000000000003</v>
      </c>
      <c r="AM284" s="32">
        <v>0.86019999999999996</v>
      </c>
      <c r="AN284" s="32">
        <v>1.1302000000000001</v>
      </c>
      <c r="AO284" s="32">
        <v>0.83250000000000002</v>
      </c>
      <c r="AP284" s="32">
        <v>1.3855</v>
      </c>
      <c r="AQ284" s="32">
        <v>1.2294</v>
      </c>
      <c r="AR284" s="32">
        <v>0.4839</v>
      </c>
      <c r="AS284" s="32">
        <v>1.4319</v>
      </c>
      <c r="AT284" s="32">
        <v>1.7886</v>
      </c>
      <c r="AU284" s="32">
        <v>1.4174</v>
      </c>
      <c r="AV284" s="32">
        <v>1.3648</v>
      </c>
      <c r="AW284" s="32">
        <v>1.2457</v>
      </c>
      <c r="AX284" s="32">
        <v>0.69550000000000001</v>
      </c>
      <c r="AY284" s="32">
        <v>0.90549999999999997</v>
      </c>
      <c r="AZ284" s="32">
        <v>0.95169999999999999</v>
      </c>
      <c r="BA284" s="32">
        <v>0.49980000000000002</v>
      </c>
      <c r="BB284" s="32">
        <v>1.1782999999999999</v>
      </c>
      <c r="BC284" s="32">
        <v>1.2572000000000001</v>
      </c>
      <c r="BD284" s="32">
        <v>0.80430000000000001</v>
      </c>
      <c r="BE284" s="32">
        <v>1.0551999999999999</v>
      </c>
      <c r="BF284" s="32">
        <v>0.32569999999999999</v>
      </c>
      <c r="BG284" s="32">
        <v>0.29339999999999999</v>
      </c>
      <c r="BH284" s="32">
        <v>0.78500000000000003</v>
      </c>
      <c r="BI284" s="32">
        <v>1.0224</v>
      </c>
      <c r="BJ284" s="32">
        <v>0.80189999999999995</v>
      </c>
      <c r="BK284" s="32">
        <v>1.4547000000000001</v>
      </c>
    </row>
    <row r="285" spans="2:63">
      <c r="B285" s="28">
        <f t="shared" si="9"/>
        <v>217</v>
      </c>
      <c r="C285" s="34">
        <v>42277</v>
      </c>
      <c r="D285" s="32">
        <v>0.66080000000000005</v>
      </c>
      <c r="E285" s="32">
        <v>0.77290000000000003</v>
      </c>
      <c r="F285" s="32">
        <v>0.90800000000000003</v>
      </c>
      <c r="G285" s="32">
        <v>1.4903</v>
      </c>
      <c r="H285" s="32">
        <v>0.33479999999999999</v>
      </c>
      <c r="I285" s="32">
        <v>0.77500000000000002</v>
      </c>
      <c r="J285" s="32">
        <v>0.55730000000000002</v>
      </c>
      <c r="K285" s="32">
        <v>0.64849999999999997</v>
      </c>
      <c r="L285" s="32">
        <v>0.89649999999999996</v>
      </c>
      <c r="M285" s="32">
        <v>1.2551000000000001</v>
      </c>
      <c r="N285" s="32">
        <v>0.37159999999999999</v>
      </c>
      <c r="O285" s="32">
        <v>1.1653</v>
      </c>
      <c r="P285" s="32">
        <v>1.8934</v>
      </c>
      <c r="Q285" s="32">
        <v>1.4394</v>
      </c>
      <c r="R285" s="32">
        <v>0.442</v>
      </c>
      <c r="S285" s="32">
        <v>0.5333</v>
      </c>
      <c r="T285" s="32">
        <v>0.56130000000000002</v>
      </c>
      <c r="U285" s="32">
        <v>0.59099999999999997</v>
      </c>
      <c r="V285" s="32">
        <v>1.0704</v>
      </c>
      <c r="W285" s="32">
        <v>0.76570000000000005</v>
      </c>
      <c r="X285" s="32">
        <v>0.98670000000000002</v>
      </c>
      <c r="Y285" s="32">
        <v>1.0885</v>
      </c>
      <c r="Z285" s="32">
        <v>0.32940000000000003</v>
      </c>
      <c r="AA285" s="32">
        <v>0.54779999999999995</v>
      </c>
      <c r="AB285" s="32">
        <v>1.3159000000000001</v>
      </c>
      <c r="AC285" s="32">
        <v>1.1766000000000001</v>
      </c>
      <c r="AD285" s="32">
        <v>1.0676000000000001</v>
      </c>
      <c r="AE285" s="32">
        <v>1.3742000000000001</v>
      </c>
      <c r="AF285" s="32">
        <v>0.94830000000000003</v>
      </c>
      <c r="AG285" s="32">
        <v>1.0164</v>
      </c>
      <c r="AH285" s="32">
        <v>-1.6052</v>
      </c>
      <c r="AI285" s="32">
        <v>1.0916999999999999</v>
      </c>
      <c r="AJ285" s="32">
        <v>0.752</v>
      </c>
      <c r="AK285" s="32">
        <v>1.05</v>
      </c>
      <c r="AL285" s="32">
        <v>7.22E-2</v>
      </c>
      <c r="AM285" s="32">
        <v>0.87629999999999997</v>
      </c>
      <c r="AN285" s="32">
        <v>1.0424</v>
      </c>
      <c r="AO285" s="32">
        <v>0.83730000000000004</v>
      </c>
      <c r="AP285" s="32">
        <v>0.98009999999999997</v>
      </c>
      <c r="AQ285" s="32">
        <v>1.2265999999999999</v>
      </c>
      <c r="AR285" s="32">
        <v>1.0218</v>
      </c>
      <c r="AS285" s="32">
        <v>1.4491000000000001</v>
      </c>
      <c r="AT285" s="32">
        <v>1.7172000000000001</v>
      </c>
      <c r="AU285" s="32">
        <v>1.423</v>
      </c>
      <c r="AV285" s="32">
        <v>1.4447000000000001</v>
      </c>
      <c r="AW285" s="32">
        <v>1.2417</v>
      </c>
      <c r="AX285" s="32">
        <v>0.59530000000000005</v>
      </c>
      <c r="AY285" s="32">
        <v>0.90290000000000004</v>
      </c>
      <c r="AZ285" s="32">
        <v>1.0172000000000001</v>
      </c>
      <c r="BA285" s="32">
        <v>0.51239999999999997</v>
      </c>
      <c r="BB285" s="32">
        <v>0.74009999999999998</v>
      </c>
      <c r="BC285" s="32">
        <v>1.2518</v>
      </c>
      <c r="BD285" s="32">
        <v>1.0698000000000001</v>
      </c>
      <c r="BE285" s="32">
        <v>1.0647</v>
      </c>
      <c r="BF285" s="32">
        <v>0.1875</v>
      </c>
      <c r="BG285" s="32">
        <v>0.28899999999999998</v>
      </c>
      <c r="BH285" s="32">
        <v>1.0034000000000001</v>
      </c>
      <c r="BI285" s="32">
        <v>1.0251999999999999</v>
      </c>
      <c r="BJ285" s="32">
        <v>1.43E-2</v>
      </c>
      <c r="BK285" s="32">
        <v>1.4452</v>
      </c>
    </row>
    <row r="286" spans="2:63">
      <c r="B286" s="28">
        <f t="shared" si="9"/>
        <v>216</v>
      </c>
      <c r="C286" s="34">
        <v>42272</v>
      </c>
      <c r="D286" s="32">
        <v>0.45710000000000001</v>
      </c>
      <c r="E286" s="32">
        <v>0.75800000000000001</v>
      </c>
      <c r="F286" s="32">
        <v>0.97540000000000004</v>
      </c>
      <c r="G286" s="32">
        <v>1.4957</v>
      </c>
      <c r="H286" s="32">
        <v>0.30630000000000002</v>
      </c>
      <c r="I286" s="32">
        <v>0.76659999999999995</v>
      </c>
      <c r="J286" s="32">
        <v>0.60750000000000004</v>
      </c>
      <c r="K286" s="32">
        <v>0.64780000000000004</v>
      </c>
      <c r="L286" s="32">
        <v>1.1973</v>
      </c>
      <c r="M286" s="32">
        <v>1.2614000000000001</v>
      </c>
      <c r="N286" s="32">
        <v>0.29980000000000001</v>
      </c>
      <c r="O286" s="32">
        <v>1.1627000000000001</v>
      </c>
      <c r="P286" s="32">
        <v>1.9198999999999999</v>
      </c>
      <c r="Q286" s="32">
        <v>1.4449000000000001</v>
      </c>
      <c r="R286" s="32">
        <v>0.39229999999999998</v>
      </c>
      <c r="S286" s="32">
        <v>0.53410000000000002</v>
      </c>
      <c r="T286" s="32">
        <v>0.71630000000000005</v>
      </c>
      <c r="U286" s="32">
        <v>0.59189999999999998</v>
      </c>
      <c r="V286" s="32">
        <v>0.98350000000000004</v>
      </c>
      <c r="W286" s="32">
        <v>0.76770000000000005</v>
      </c>
      <c r="X286" s="32">
        <v>1.0773999999999999</v>
      </c>
      <c r="Y286" s="32">
        <v>1.0925</v>
      </c>
      <c r="Z286" s="32">
        <v>0.48659999999999998</v>
      </c>
      <c r="AA286" s="32">
        <v>0.54920000000000002</v>
      </c>
      <c r="AB286" s="32">
        <v>1.6700999999999999</v>
      </c>
      <c r="AC286" s="32">
        <v>1.1657</v>
      </c>
      <c r="AD286" s="32">
        <v>0.8609</v>
      </c>
      <c r="AE286" s="32">
        <v>1.3602000000000001</v>
      </c>
      <c r="AF286" s="32">
        <v>1.018</v>
      </c>
      <c r="AG286" s="32">
        <v>1.0117</v>
      </c>
      <c r="AH286" s="32">
        <v>-1.6216999999999999</v>
      </c>
      <c r="AI286" s="32">
        <v>1.0721000000000001</v>
      </c>
      <c r="AJ286" s="32">
        <v>0.88670000000000004</v>
      </c>
      <c r="AK286" s="32">
        <v>1.0531999999999999</v>
      </c>
      <c r="AL286" s="32">
        <v>-0.1283</v>
      </c>
      <c r="AM286" s="32">
        <v>0.8599</v>
      </c>
      <c r="AN286" s="32">
        <v>1.1476999999999999</v>
      </c>
      <c r="AO286" s="32">
        <v>0.8347</v>
      </c>
      <c r="AP286" s="32">
        <v>1.1517999999999999</v>
      </c>
      <c r="AQ286" s="32">
        <v>1.236</v>
      </c>
      <c r="AR286" s="32">
        <v>0.84009999999999996</v>
      </c>
      <c r="AS286" s="32">
        <v>1.4393</v>
      </c>
      <c r="AT286" s="32">
        <v>1.3912</v>
      </c>
      <c r="AU286" s="32">
        <v>1.4157999999999999</v>
      </c>
      <c r="AV286" s="32">
        <v>1.2442</v>
      </c>
      <c r="AW286" s="32">
        <v>1.2381</v>
      </c>
      <c r="AX286" s="32">
        <v>0.80889999999999995</v>
      </c>
      <c r="AY286" s="32">
        <v>0.90259999999999996</v>
      </c>
      <c r="AZ286" s="32">
        <v>0.77280000000000004</v>
      </c>
      <c r="BA286" s="32">
        <v>0.52129999999999999</v>
      </c>
      <c r="BB286" s="32">
        <v>0.79749999999999999</v>
      </c>
      <c r="BC286" s="32">
        <v>1.2561</v>
      </c>
      <c r="BD286" s="32">
        <v>1.1402000000000001</v>
      </c>
      <c r="BE286" s="32">
        <v>1.0629999999999999</v>
      </c>
      <c r="BF286" s="32">
        <v>0.22</v>
      </c>
      <c r="BG286" s="32">
        <v>0.29060000000000002</v>
      </c>
      <c r="BH286" s="32">
        <v>0.96609999999999996</v>
      </c>
      <c r="BI286" s="32">
        <v>1.0226</v>
      </c>
      <c r="BJ286" s="32">
        <v>0.89119999999999999</v>
      </c>
      <c r="BK286" s="32">
        <v>1.4560999999999999</v>
      </c>
    </row>
    <row r="287" spans="2:63">
      <c r="B287" s="28">
        <f t="shared" si="9"/>
        <v>215</v>
      </c>
      <c r="C287" s="34">
        <v>42271</v>
      </c>
      <c r="D287" s="32">
        <v>0.2009</v>
      </c>
      <c r="E287" s="32">
        <v>0.75749999999999995</v>
      </c>
      <c r="F287" s="32">
        <v>0.95779999999999998</v>
      </c>
      <c r="G287" s="32">
        <v>1.4922</v>
      </c>
      <c r="H287" s="32">
        <v>0.30030000000000001</v>
      </c>
      <c r="I287" s="32">
        <v>0.7661</v>
      </c>
      <c r="J287" s="32">
        <v>0.64019999999999999</v>
      </c>
      <c r="K287" s="32">
        <v>0.64549999999999996</v>
      </c>
      <c r="L287" s="32">
        <v>1.5102</v>
      </c>
      <c r="M287" s="32">
        <v>1.2599</v>
      </c>
      <c r="N287" s="32">
        <v>0.80469999999999997</v>
      </c>
      <c r="O287" s="32">
        <v>1.1740999999999999</v>
      </c>
      <c r="P287" s="32">
        <v>2.0489000000000002</v>
      </c>
      <c r="Q287" s="32">
        <v>1.4483999999999999</v>
      </c>
      <c r="R287" s="32">
        <v>0.3548</v>
      </c>
      <c r="S287" s="32">
        <v>0.53810000000000002</v>
      </c>
      <c r="T287" s="32">
        <v>0.66859999999999997</v>
      </c>
      <c r="U287" s="32">
        <v>0.58930000000000005</v>
      </c>
      <c r="V287" s="32">
        <v>0.52180000000000004</v>
      </c>
      <c r="W287" s="32">
        <v>0.76629999999999998</v>
      </c>
      <c r="X287" s="32">
        <v>0.92320000000000002</v>
      </c>
      <c r="Y287" s="32">
        <v>1.0914999999999999</v>
      </c>
      <c r="Z287" s="32">
        <v>0.34050000000000002</v>
      </c>
      <c r="AA287" s="32">
        <v>0.54590000000000005</v>
      </c>
      <c r="AB287" s="32">
        <v>1.7129000000000001</v>
      </c>
      <c r="AC287" s="32">
        <v>1.1677</v>
      </c>
      <c r="AD287" s="32">
        <v>0.84609999999999996</v>
      </c>
      <c r="AE287" s="32">
        <v>1.3685</v>
      </c>
      <c r="AF287" s="32">
        <v>0.86660000000000004</v>
      </c>
      <c r="AG287" s="32">
        <v>1.0056</v>
      </c>
      <c r="AH287" s="32">
        <v>-1.7767999999999999</v>
      </c>
      <c r="AI287" s="32">
        <v>1.0436000000000001</v>
      </c>
      <c r="AJ287" s="32">
        <v>0.72209999999999996</v>
      </c>
      <c r="AK287" s="32">
        <v>1.0658000000000001</v>
      </c>
      <c r="AL287" s="32">
        <v>-6.1000000000000004E-3</v>
      </c>
      <c r="AM287" s="32">
        <v>0.85440000000000005</v>
      </c>
      <c r="AN287" s="32">
        <v>1.0829</v>
      </c>
      <c r="AO287" s="32">
        <v>0.83589999999999998</v>
      </c>
      <c r="AP287" s="32">
        <v>0.82599999999999996</v>
      </c>
      <c r="AQ287" s="32">
        <v>1.2484999999999999</v>
      </c>
      <c r="AR287" s="32">
        <v>0.80600000000000005</v>
      </c>
      <c r="AS287" s="32">
        <v>1.4525999999999999</v>
      </c>
      <c r="AT287" s="32">
        <v>1.597</v>
      </c>
      <c r="AU287" s="32">
        <v>1.4276</v>
      </c>
      <c r="AV287" s="32">
        <v>1.4354</v>
      </c>
      <c r="AW287" s="32">
        <v>1.2372000000000001</v>
      </c>
      <c r="AX287" s="32">
        <v>1.0769</v>
      </c>
      <c r="AY287" s="32">
        <v>0.90480000000000005</v>
      </c>
      <c r="AZ287" s="32">
        <v>0.72270000000000001</v>
      </c>
      <c r="BA287" s="32">
        <v>0.52370000000000005</v>
      </c>
      <c r="BB287" s="32">
        <v>0.77349999999999997</v>
      </c>
      <c r="BC287" s="32">
        <v>1.2586999999999999</v>
      </c>
      <c r="BD287" s="32">
        <v>1.1442000000000001</v>
      </c>
      <c r="BE287" s="32">
        <v>1.0606</v>
      </c>
      <c r="BF287" s="32">
        <v>0.23130000000000001</v>
      </c>
      <c r="BG287" s="32">
        <v>0.2903</v>
      </c>
      <c r="BH287" s="32">
        <v>0.85609999999999997</v>
      </c>
      <c r="BI287" s="32">
        <v>1.0229999999999999</v>
      </c>
      <c r="BJ287" s="32">
        <v>1.1811</v>
      </c>
      <c r="BK287" s="32">
        <v>1.4670000000000001</v>
      </c>
    </row>
    <row r="288" spans="2:63">
      <c r="B288" s="28">
        <f t="shared" si="9"/>
        <v>214</v>
      </c>
      <c r="C288" s="34">
        <v>42270</v>
      </c>
      <c r="D288" s="32">
        <v>0.76910000000000001</v>
      </c>
      <c r="E288" s="32">
        <v>0.74819999999999998</v>
      </c>
      <c r="F288" s="32">
        <v>1.3033999999999999</v>
      </c>
      <c r="G288" s="32">
        <v>1.4888999999999999</v>
      </c>
      <c r="H288" s="32">
        <v>0.65780000000000005</v>
      </c>
      <c r="I288" s="32">
        <v>0.76700000000000002</v>
      </c>
      <c r="J288" s="32">
        <v>0.73240000000000005</v>
      </c>
      <c r="K288" s="32">
        <v>0.63749999999999996</v>
      </c>
      <c r="L288" s="32">
        <v>1.3909</v>
      </c>
      <c r="M288" s="32">
        <v>1.2444999999999999</v>
      </c>
      <c r="N288" s="32">
        <v>0.99839999999999995</v>
      </c>
      <c r="O288" s="32">
        <v>1.1726000000000001</v>
      </c>
      <c r="P288" s="32">
        <v>1.6393</v>
      </c>
      <c r="Q288" s="32">
        <v>1.4480999999999999</v>
      </c>
      <c r="R288" s="32">
        <v>0.82569999999999999</v>
      </c>
      <c r="S288" s="32">
        <v>0.53639999999999999</v>
      </c>
      <c r="T288" s="32">
        <v>0.82720000000000005</v>
      </c>
      <c r="U288" s="32">
        <v>0.58009999999999995</v>
      </c>
      <c r="V288" s="32">
        <v>0.98199999999999998</v>
      </c>
      <c r="W288" s="32">
        <v>0.75829999999999997</v>
      </c>
      <c r="X288" s="32">
        <v>1.0490999999999999</v>
      </c>
      <c r="Y288" s="32">
        <v>1.0964</v>
      </c>
      <c r="Z288" s="32">
        <v>0.64019999999999999</v>
      </c>
      <c r="AA288" s="32">
        <v>0.54810000000000003</v>
      </c>
      <c r="AB288" s="32">
        <v>1.1393</v>
      </c>
      <c r="AC288" s="32">
        <v>1.1769000000000001</v>
      </c>
      <c r="AD288" s="32">
        <v>0.71340000000000003</v>
      </c>
      <c r="AE288" s="32">
        <v>1.3827</v>
      </c>
      <c r="AF288" s="32">
        <v>1.2577</v>
      </c>
      <c r="AG288" s="32">
        <v>1.0143</v>
      </c>
      <c r="AH288" s="32">
        <v>0.68589999999999995</v>
      </c>
      <c r="AI288" s="32">
        <v>1.0992999999999999</v>
      </c>
      <c r="AJ288" s="32">
        <v>0.80679999999999996</v>
      </c>
      <c r="AK288" s="32">
        <v>1.0595000000000001</v>
      </c>
      <c r="AL288" s="32">
        <v>0.59930000000000005</v>
      </c>
      <c r="AM288" s="32">
        <v>0.83330000000000004</v>
      </c>
      <c r="AN288" s="32">
        <v>0.80300000000000005</v>
      </c>
      <c r="AO288" s="32">
        <v>0.83409999999999995</v>
      </c>
      <c r="AP288" s="32">
        <v>0.74750000000000005</v>
      </c>
      <c r="AQ288" s="32">
        <v>1.2487999999999999</v>
      </c>
      <c r="AR288" s="32">
        <v>1.22</v>
      </c>
      <c r="AS288" s="32">
        <v>1.4446000000000001</v>
      </c>
      <c r="AT288" s="32">
        <v>1.2577</v>
      </c>
      <c r="AU288" s="32">
        <v>1.4175</v>
      </c>
      <c r="AV288" s="32">
        <v>1.3444</v>
      </c>
      <c r="AW288" s="32">
        <v>1.2474000000000001</v>
      </c>
      <c r="AX288" s="32">
        <v>0.89700000000000002</v>
      </c>
      <c r="AY288" s="32">
        <v>0.89980000000000004</v>
      </c>
      <c r="AZ288" s="32">
        <v>5.3199999999999997E-2</v>
      </c>
      <c r="BA288" s="32">
        <v>0.52890000000000004</v>
      </c>
      <c r="BB288" s="32">
        <v>1.1825000000000001</v>
      </c>
      <c r="BC288" s="32">
        <v>1.2562</v>
      </c>
      <c r="BD288" s="32">
        <v>1.0882000000000001</v>
      </c>
      <c r="BE288" s="32">
        <v>1.0615000000000001</v>
      </c>
      <c r="BF288" s="32">
        <v>0.37140000000000001</v>
      </c>
      <c r="BG288" s="32">
        <v>0.2883</v>
      </c>
      <c r="BH288" s="32">
        <v>1.0379</v>
      </c>
      <c r="BI288" s="32">
        <v>1.0270999999999999</v>
      </c>
      <c r="BJ288" s="32">
        <v>1.3429</v>
      </c>
      <c r="BK288" s="32">
        <v>1.4689000000000001</v>
      </c>
    </row>
    <row r="289" spans="2:63">
      <c r="B289" s="28">
        <f t="shared" si="9"/>
        <v>213</v>
      </c>
      <c r="C289" s="34">
        <v>42269</v>
      </c>
      <c r="D289" s="32">
        <v>0.77859999999999996</v>
      </c>
      <c r="E289" s="32">
        <v>0.75460000000000005</v>
      </c>
      <c r="F289" s="32">
        <v>1.27</v>
      </c>
      <c r="G289" s="32">
        <v>1.4844999999999999</v>
      </c>
      <c r="H289" s="32">
        <v>0.69530000000000003</v>
      </c>
      <c r="I289" s="32">
        <v>0.77959999999999996</v>
      </c>
      <c r="J289" s="32">
        <v>0.76249999999999996</v>
      </c>
      <c r="K289" s="32">
        <v>0.64449999999999996</v>
      </c>
      <c r="L289" s="32">
        <v>1.3608</v>
      </c>
      <c r="M289" s="32">
        <v>1.2372000000000001</v>
      </c>
      <c r="N289" s="32">
        <v>0.98860000000000003</v>
      </c>
      <c r="O289" s="32">
        <v>1.1766000000000001</v>
      </c>
      <c r="P289" s="32">
        <v>1.6188</v>
      </c>
      <c r="Q289" s="32">
        <v>1.4396</v>
      </c>
      <c r="R289" s="32">
        <v>0.86929999999999996</v>
      </c>
      <c r="S289" s="32">
        <v>0.53639999999999999</v>
      </c>
      <c r="T289" s="32">
        <v>0.85840000000000005</v>
      </c>
      <c r="U289" s="32">
        <v>0.58099999999999996</v>
      </c>
      <c r="V289" s="32">
        <v>1.0418000000000001</v>
      </c>
      <c r="W289" s="32">
        <v>0.76790000000000003</v>
      </c>
      <c r="X289" s="32">
        <v>0.92959999999999998</v>
      </c>
      <c r="Y289" s="32">
        <v>1.0799000000000001</v>
      </c>
      <c r="Z289" s="32">
        <v>0.64580000000000004</v>
      </c>
      <c r="AA289" s="32">
        <v>0.54990000000000006</v>
      </c>
      <c r="AB289" s="32">
        <v>0.98380000000000001</v>
      </c>
      <c r="AC289" s="32">
        <v>1.1533</v>
      </c>
      <c r="AD289" s="32">
        <v>0.68420000000000003</v>
      </c>
      <c r="AE289" s="32">
        <v>1.3841000000000001</v>
      </c>
      <c r="AF289" s="32">
        <v>1.2850999999999999</v>
      </c>
      <c r="AG289" s="32">
        <v>1.0163</v>
      </c>
      <c r="AH289" s="32">
        <v>0.94340000000000002</v>
      </c>
      <c r="AI289" s="32">
        <v>1.1548</v>
      </c>
      <c r="AJ289" s="32">
        <v>0.78190000000000004</v>
      </c>
      <c r="AK289" s="32">
        <v>1.0620000000000001</v>
      </c>
      <c r="AL289" s="32">
        <v>0.62690000000000001</v>
      </c>
      <c r="AM289" s="32">
        <v>0.84819999999999995</v>
      </c>
      <c r="AN289" s="32">
        <v>0.71540000000000004</v>
      </c>
      <c r="AO289" s="32">
        <v>0.81810000000000005</v>
      </c>
      <c r="AP289" s="32">
        <v>0.72950000000000004</v>
      </c>
      <c r="AQ289" s="32">
        <v>1.26</v>
      </c>
      <c r="AR289" s="32">
        <v>1.3008</v>
      </c>
      <c r="AS289" s="32">
        <v>1.4742</v>
      </c>
      <c r="AT289" s="32">
        <v>1.2881</v>
      </c>
      <c r="AU289" s="32">
        <v>1.4293</v>
      </c>
      <c r="AV289" s="32">
        <v>1.3254999999999999</v>
      </c>
      <c r="AW289" s="32">
        <v>1.2366999999999999</v>
      </c>
      <c r="AX289" s="32">
        <v>0.92010000000000003</v>
      </c>
      <c r="AY289" s="32">
        <v>0.90739999999999998</v>
      </c>
      <c r="AZ289" s="32">
        <v>-6.7000000000000002E-3</v>
      </c>
      <c r="BA289" s="32">
        <v>0.5262</v>
      </c>
      <c r="BB289" s="32">
        <v>1.1891</v>
      </c>
      <c r="BC289" s="32">
        <v>1.2607999999999999</v>
      </c>
      <c r="BD289" s="32">
        <v>1.1212</v>
      </c>
      <c r="BE289" s="32">
        <v>1.0688</v>
      </c>
      <c r="BF289" s="32">
        <v>0.39240000000000003</v>
      </c>
      <c r="BG289" s="32">
        <v>0.29210000000000003</v>
      </c>
      <c r="BH289" s="32">
        <v>0.98480000000000001</v>
      </c>
      <c r="BI289" s="32">
        <v>1.0186999999999999</v>
      </c>
      <c r="BJ289" s="32">
        <v>1.3843000000000001</v>
      </c>
      <c r="BK289" s="32">
        <v>1.4959</v>
      </c>
    </row>
    <row r="290" spans="2:63">
      <c r="B290" s="28">
        <f t="shared" si="9"/>
        <v>212</v>
      </c>
      <c r="C290" s="34">
        <v>42268</v>
      </c>
      <c r="D290" s="32">
        <v>0.7641</v>
      </c>
      <c r="E290" s="32">
        <v>0.71450000000000002</v>
      </c>
      <c r="F290" s="32">
        <v>1.2709999999999999</v>
      </c>
      <c r="G290" s="32">
        <v>1.4883</v>
      </c>
      <c r="H290" s="32">
        <v>0.68789999999999996</v>
      </c>
      <c r="I290" s="32">
        <v>0.77729999999999999</v>
      </c>
      <c r="J290" s="32">
        <v>0.76549999999999996</v>
      </c>
      <c r="K290" s="32">
        <v>0.64580000000000004</v>
      </c>
      <c r="L290" s="32">
        <v>1.3553999999999999</v>
      </c>
      <c r="M290" s="32">
        <v>1.2425999999999999</v>
      </c>
      <c r="N290" s="32">
        <v>0.9778</v>
      </c>
      <c r="O290" s="32">
        <v>1.1752</v>
      </c>
      <c r="P290" s="32">
        <v>1.6283000000000001</v>
      </c>
      <c r="Q290" s="32">
        <v>1.4484999999999999</v>
      </c>
      <c r="R290" s="32">
        <v>0.87109999999999999</v>
      </c>
      <c r="S290" s="32">
        <v>0.5393</v>
      </c>
      <c r="T290" s="32">
        <v>0.85409999999999997</v>
      </c>
      <c r="U290" s="32">
        <v>0.57969999999999999</v>
      </c>
      <c r="V290" s="32">
        <v>1.0448999999999999</v>
      </c>
      <c r="W290" s="32">
        <v>0.76959999999999995</v>
      </c>
      <c r="X290" s="32">
        <v>0.96330000000000005</v>
      </c>
      <c r="Y290" s="32">
        <v>1.0892999999999999</v>
      </c>
      <c r="Z290" s="32">
        <v>0.65190000000000003</v>
      </c>
      <c r="AA290" s="32">
        <v>0.55879999999999996</v>
      </c>
      <c r="AB290" s="32">
        <v>0.92320000000000002</v>
      </c>
      <c r="AC290" s="32">
        <v>1.1313</v>
      </c>
      <c r="AD290" s="32">
        <v>0.68189999999999995</v>
      </c>
      <c r="AE290" s="32">
        <v>1.3851</v>
      </c>
      <c r="AF290" s="32">
        <v>1.2999000000000001</v>
      </c>
      <c r="AG290" s="32">
        <v>1.0221</v>
      </c>
      <c r="AH290" s="32">
        <v>0.87450000000000006</v>
      </c>
      <c r="AI290" s="32">
        <v>1.1261000000000001</v>
      </c>
      <c r="AJ290" s="32">
        <v>0.76790000000000003</v>
      </c>
      <c r="AK290" s="32">
        <v>1.0488</v>
      </c>
      <c r="AL290" s="32">
        <v>0.63549999999999995</v>
      </c>
      <c r="AM290" s="32">
        <v>0.84609999999999996</v>
      </c>
      <c r="AN290" s="32">
        <v>0.71509999999999996</v>
      </c>
      <c r="AO290" s="32">
        <v>0.81379999999999997</v>
      </c>
      <c r="AP290" s="32">
        <v>0.74139999999999995</v>
      </c>
      <c r="AQ290" s="32">
        <v>1.2692000000000001</v>
      </c>
      <c r="AR290" s="32">
        <v>1.3005</v>
      </c>
      <c r="AS290" s="32">
        <v>1.4616</v>
      </c>
      <c r="AT290" s="32">
        <v>1.2821</v>
      </c>
      <c r="AU290" s="32">
        <v>1.43</v>
      </c>
      <c r="AV290" s="32">
        <v>1.3320000000000001</v>
      </c>
      <c r="AW290" s="32">
        <v>1.2459</v>
      </c>
      <c r="AX290" s="32">
        <v>0.92300000000000004</v>
      </c>
      <c r="AY290" s="32">
        <v>0.92120000000000002</v>
      </c>
      <c r="AZ290" s="32">
        <v>-8.9999999999999998E-4</v>
      </c>
      <c r="BA290" s="32">
        <v>0.5282</v>
      </c>
      <c r="BB290" s="32">
        <v>1.1930000000000001</v>
      </c>
      <c r="BC290" s="32">
        <v>1.2603</v>
      </c>
      <c r="BD290" s="32">
        <v>1.1198999999999999</v>
      </c>
      <c r="BE290" s="32">
        <v>1.0646</v>
      </c>
      <c r="BF290" s="32">
        <v>0.39439999999999997</v>
      </c>
      <c r="BG290" s="32">
        <v>0.2999</v>
      </c>
      <c r="BH290" s="32">
        <v>1.002</v>
      </c>
      <c r="BI290" s="32">
        <v>1.0273000000000001</v>
      </c>
      <c r="BJ290" s="32">
        <v>1.4023000000000001</v>
      </c>
      <c r="BK290" s="32">
        <v>1.504</v>
      </c>
    </row>
    <row r="291" spans="2:63">
      <c r="B291" s="28">
        <f t="shared" si="9"/>
        <v>211</v>
      </c>
      <c r="C291" s="34">
        <v>42265</v>
      </c>
      <c r="D291" s="32">
        <v>0.80300000000000005</v>
      </c>
      <c r="E291" s="32">
        <v>0.70920000000000005</v>
      </c>
      <c r="F291" s="32">
        <v>1.4258</v>
      </c>
      <c r="G291" s="32">
        <v>1.4843999999999999</v>
      </c>
      <c r="H291" s="32">
        <v>0.65059999999999996</v>
      </c>
      <c r="I291" s="32">
        <v>0.79920000000000002</v>
      </c>
      <c r="J291" s="32">
        <v>0.81100000000000005</v>
      </c>
      <c r="K291" s="32">
        <v>0.65920000000000001</v>
      </c>
      <c r="L291" s="32">
        <v>1.4269000000000001</v>
      </c>
      <c r="M291" s="32">
        <v>1.2436</v>
      </c>
      <c r="N291" s="32">
        <v>0.93930000000000002</v>
      </c>
      <c r="O291" s="32">
        <v>1.1903999999999999</v>
      </c>
      <c r="P291" s="32">
        <v>1.5797000000000001</v>
      </c>
      <c r="Q291" s="32">
        <v>1.4234</v>
      </c>
      <c r="R291" s="32">
        <v>0.88890000000000002</v>
      </c>
      <c r="S291" s="32">
        <v>0.54300000000000004</v>
      </c>
      <c r="T291" s="32">
        <v>0.92620000000000002</v>
      </c>
      <c r="U291" s="32">
        <v>0.5726</v>
      </c>
      <c r="V291" s="32">
        <v>1.0909</v>
      </c>
      <c r="W291" s="32">
        <v>0.76649999999999996</v>
      </c>
      <c r="X291" s="32">
        <v>1.1966000000000001</v>
      </c>
      <c r="Y291" s="32">
        <v>1.0996999999999999</v>
      </c>
      <c r="Z291" s="32">
        <v>0.70369999999999999</v>
      </c>
      <c r="AA291" s="32">
        <v>0.54320000000000002</v>
      </c>
      <c r="AB291" s="32">
        <v>0.80289999999999995</v>
      </c>
      <c r="AC291" s="32">
        <v>1.1344000000000001</v>
      </c>
      <c r="AD291" s="32">
        <v>0.63190000000000002</v>
      </c>
      <c r="AE291" s="32">
        <v>1.3777999999999999</v>
      </c>
      <c r="AF291" s="32">
        <v>1.4323999999999999</v>
      </c>
      <c r="AG291" s="32">
        <v>1.0241</v>
      </c>
      <c r="AH291" s="32">
        <v>1.1909000000000001</v>
      </c>
      <c r="AI291" s="32">
        <v>1.155</v>
      </c>
      <c r="AJ291" s="32">
        <v>0.87009999999999998</v>
      </c>
      <c r="AK291" s="32">
        <v>1.0491999999999999</v>
      </c>
      <c r="AL291" s="32">
        <v>1.0059</v>
      </c>
      <c r="AM291" s="32">
        <v>0.89670000000000005</v>
      </c>
      <c r="AN291" s="32">
        <v>0.68240000000000001</v>
      </c>
      <c r="AO291" s="32">
        <v>0.79149999999999998</v>
      </c>
      <c r="AP291" s="32">
        <v>0.90790000000000004</v>
      </c>
      <c r="AQ291" s="32">
        <v>1.2823</v>
      </c>
      <c r="AR291" s="32">
        <v>1.2786</v>
      </c>
      <c r="AS291" s="32">
        <v>1.4674</v>
      </c>
      <c r="AT291" s="32">
        <v>1.411</v>
      </c>
      <c r="AU291" s="32">
        <v>1.4320999999999999</v>
      </c>
      <c r="AV291" s="32">
        <v>1.3048999999999999</v>
      </c>
      <c r="AW291" s="32">
        <v>1.2509999999999999</v>
      </c>
      <c r="AX291" s="32">
        <v>0.90159999999999996</v>
      </c>
      <c r="AY291" s="32">
        <v>0.92410000000000003</v>
      </c>
      <c r="AZ291" s="32">
        <v>4.9799999999999997E-2</v>
      </c>
      <c r="BA291" s="32">
        <v>0.52180000000000004</v>
      </c>
      <c r="BB291" s="32">
        <v>1.1564000000000001</v>
      </c>
      <c r="BC291" s="32">
        <v>1.2601</v>
      </c>
      <c r="BD291" s="32">
        <v>1.0396000000000001</v>
      </c>
      <c r="BE291" s="32">
        <v>1.0674999999999999</v>
      </c>
      <c r="BF291" s="32">
        <v>0.40289999999999998</v>
      </c>
      <c r="BG291" s="32">
        <v>0.29759999999999998</v>
      </c>
      <c r="BH291" s="32">
        <v>1.0196000000000001</v>
      </c>
      <c r="BI291" s="32">
        <v>1.0296000000000001</v>
      </c>
      <c r="BJ291" s="32">
        <v>1.6655</v>
      </c>
      <c r="BK291" s="32">
        <v>1.4944</v>
      </c>
    </row>
    <row r="292" spans="2:63">
      <c r="B292" s="28">
        <f t="shared" si="9"/>
        <v>210</v>
      </c>
      <c r="C292" s="34">
        <v>42264</v>
      </c>
      <c r="D292" s="32">
        <v>0.8165</v>
      </c>
      <c r="E292" s="32">
        <v>0.70399999999999996</v>
      </c>
      <c r="F292" s="32">
        <v>1.4215</v>
      </c>
      <c r="G292" s="32">
        <v>1.4823</v>
      </c>
      <c r="H292" s="32">
        <v>0.65400000000000003</v>
      </c>
      <c r="I292" s="32">
        <v>0.79720000000000002</v>
      </c>
      <c r="J292" s="32">
        <v>0.80940000000000001</v>
      </c>
      <c r="K292" s="32">
        <v>0.66059999999999997</v>
      </c>
      <c r="L292" s="32">
        <v>1.427</v>
      </c>
      <c r="M292" s="32">
        <v>1.2434000000000001</v>
      </c>
      <c r="N292" s="32">
        <v>0.94840000000000002</v>
      </c>
      <c r="O292" s="32">
        <v>1.1890000000000001</v>
      </c>
      <c r="P292" s="32">
        <v>1.581</v>
      </c>
      <c r="Q292" s="32">
        <v>1.4225000000000001</v>
      </c>
      <c r="R292" s="32">
        <v>0.88339999999999996</v>
      </c>
      <c r="S292" s="32">
        <v>0.54169999999999996</v>
      </c>
      <c r="T292" s="32">
        <v>0.9446</v>
      </c>
      <c r="U292" s="32">
        <v>0.56999999999999995</v>
      </c>
      <c r="V292" s="32">
        <v>1.0978000000000001</v>
      </c>
      <c r="W292" s="32">
        <v>0.76519999999999999</v>
      </c>
      <c r="X292" s="32">
        <v>1.1217999999999999</v>
      </c>
      <c r="Y292" s="32">
        <v>1.0723</v>
      </c>
      <c r="Z292" s="32">
        <v>0.71699999999999997</v>
      </c>
      <c r="AA292" s="32">
        <v>0.54239999999999999</v>
      </c>
      <c r="AB292" s="32">
        <v>0.83679999999999999</v>
      </c>
      <c r="AC292" s="32">
        <v>1.1405000000000001</v>
      </c>
      <c r="AD292" s="32">
        <v>0.62319999999999998</v>
      </c>
      <c r="AE292" s="32">
        <v>1.3842000000000001</v>
      </c>
      <c r="AF292" s="32">
        <v>1.4181999999999999</v>
      </c>
      <c r="AG292" s="32">
        <v>1.0206999999999999</v>
      </c>
      <c r="AH292" s="32">
        <v>1.0966</v>
      </c>
      <c r="AI292" s="32">
        <v>1.1259999999999999</v>
      </c>
      <c r="AJ292" s="32">
        <v>0.87</v>
      </c>
      <c r="AK292" s="32">
        <v>1.0454000000000001</v>
      </c>
      <c r="AL292" s="32">
        <v>1.0253000000000001</v>
      </c>
      <c r="AM292" s="32">
        <v>0.88670000000000004</v>
      </c>
      <c r="AN292" s="32">
        <v>0.68379999999999996</v>
      </c>
      <c r="AO292" s="32">
        <v>0.79039999999999999</v>
      </c>
      <c r="AP292" s="32">
        <v>0.92530000000000001</v>
      </c>
      <c r="AQ292" s="32">
        <v>1.2801</v>
      </c>
      <c r="AR292" s="32">
        <v>1.2890999999999999</v>
      </c>
      <c r="AS292" s="32">
        <v>1.4609000000000001</v>
      </c>
      <c r="AT292" s="32">
        <v>1.4064000000000001</v>
      </c>
      <c r="AU292" s="32">
        <v>1.43</v>
      </c>
      <c r="AV292" s="32">
        <v>1.2896000000000001</v>
      </c>
      <c r="AW292" s="32">
        <v>1.2504999999999999</v>
      </c>
      <c r="AX292" s="32">
        <v>0.91200000000000003</v>
      </c>
      <c r="AY292" s="32">
        <v>0.92269999999999996</v>
      </c>
      <c r="AZ292" s="32">
        <v>6.4899999999999999E-2</v>
      </c>
      <c r="BA292" s="32">
        <v>0.52980000000000005</v>
      </c>
      <c r="BB292" s="32">
        <v>1.1254</v>
      </c>
      <c r="BC292" s="32">
        <v>1.2583</v>
      </c>
      <c r="BD292" s="32">
        <v>1.0366</v>
      </c>
      <c r="BE292" s="32">
        <v>1.0687</v>
      </c>
      <c r="BF292" s="32">
        <v>0.40239999999999998</v>
      </c>
      <c r="BG292" s="32">
        <v>0.29659999999999997</v>
      </c>
      <c r="BH292" s="32">
        <v>1.0145</v>
      </c>
      <c r="BI292" s="32">
        <v>1.028</v>
      </c>
      <c r="BJ292" s="32">
        <v>1.6672</v>
      </c>
      <c r="BK292" s="32">
        <v>1.4930000000000001</v>
      </c>
    </row>
    <row r="293" spans="2:63">
      <c r="B293" s="28">
        <f t="shared" si="9"/>
        <v>209</v>
      </c>
      <c r="C293" s="34">
        <v>42263</v>
      </c>
      <c r="D293" s="32">
        <v>0.83479999999999999</v>
      </c>
      <c r="E293" s="32">
        <v>0.70799999999999996</v>
      </c>
      <c r="F293" s="32">
        <v>1.3977999999999999</v>
      </c>
      <c r="G293" s="32">
        <v>1.4757</v>
      </c>
      <c r="H293" s="32">
        <v>0.62960000000000005</v>
      </c>
      <c r="I293" s="32">
        <v>0.80100000000000005</v>
      </c>
      <c r="J293" s="32">
        <v>0.84699999999999998</v>
      </c>
      <c r="K293" s="32">
        <v>0.67010000000000003</v>
      </c>
      <c r="L293" s="32">
        <v>1.5</v>
      </c>
      <c r="M293" s="32">
        <v>1.2414000000000001</v>
      </c>
      <c r="N293" s="32">
        <v>1.006</v>
      </c>
      <c r="O293" s="32">
        <v>1.2212000000000001</v>
      </c>
      <c r="P293" s="32">
        <v>1.5801000000000001</v>
      </c>
      <c r="Q293" s="32">
        <v>1.4283999999999999</v>
      </c>
      <c r="R293" s="32">
        <v>0.87709999999999999</v>
      </c>
      <c r="S293" s="32">
        <v>0.54659999999999997</v>
      </c>
      <c r="T293" s="32">
        <v>0.97689999999999999</v>
      </c>
      <c r="U293" s="32">
        <v>0.57210000000000005</v>
      </c>
      <c r="V293" s="32">
        <v>1.0804</v>
      </c>
      <c r="W293" s="32">
        <v>0.76500000000000001</v>
      </c>
      <c r="X293" s="32">
        <v>1.0404</v>
      </c>
      <c r="Y293" s="32">
        <v>1.0604</v>
      </c>
      <c r="Z293" s="32">
        <v>0.67400000000000004</v>
      </c>
      <c r="AA293" s="32">
        <v>0.53280000000000005</v>
      </c>
      <c r="AB293" s="32">
        <v>0.88070000000000004</v>
      </c>
      <c r="AC293" s="32">
        <v>1.1407</v>
      </c>
      <c r="AD293" s="32">
        <v>0.61909999999999998</v>
      </c>
      <c r="AE293" s="32">
        <v>1.3937999999999999</v>
      </c>
      <c r="AF293" s="32">
        <v>1.4174</v>
      </c>
      <c r="AG293" s="32">
        <v>1.0255000000000001</v>
      </c>
      <c r="AH293" s="32">
        <v>1.1892</v>
      </c>
      <c r="AI293" s="32">
        <v>1.1216999999999999</v>
      </c>
      <c r="AJ293" s="32">
        <v>0.86780000000000002</v>
      </c>
      <c r="AK293" s="32">
        <v>1.0408999999999999</v>
      </c>
      <c r="AL293" s="32">
        <v>0.92320000000000002</v>
      </c>
      <c r="AM293" s="32">
        <v>0.85680000000000001</v>
      </c>
      <c r="AN293" s="32">
        <v>0.69340000000000002</v>
      </c>
      <c r="AO293" s="32">
        <v>0.79169999999999996</v>
      </c>
      <c r="AP293" s="32">
        <v>0.95779999999999998</v>
      </c>
      <c r="AQ293" s="32">
        <v>1.2861</v>
      </c>
      <c r="AR293" s="32">
        <v>1.3723000000000001</v>
      </c>
      <c r="AS293" s="32">
        <v>1.4871000000000001</v>
      </c>
      <c r="AT293" s="32">
        <v>1.4613</v>
      </c>
      <c r="AU293" s="32">
        <v>1.4397</v>
      </c>
      <c r="AV293" s="32">
        <v>1.3039000000000001</v>
      </c>
      <c r="AW293" s="32">
        <v>1.2562</v>
      </c>
      <c r="AX293" s="32">
        <v>0.89710000000000001</v>
      </c>
      <c r="AY293" s="32">
        <v>0.92810000000000004</v>
      </c>
      <c r="AZ293" s="32">
        <v>0.1613</v>
      </c>
      <c r="BA293" s="32">
        <v>0.54379999999999995</v>
      </c>
      <c r="BB293" s="32">
        <v>1.1333</v>
      </c>
      <c r="BC293" s="32">
        <v>1.2701</v>
      </c>
      <c r="BD293" s="32">
        <v>1.0455000000000001</v>
      </c>
      <c r="BE293" s="32">
        <v>1.0761000000000001</v>
      </c>
      <c r="BF293" s="32">
        <v>0.40870000000000001</v>
      </c>
      <c r="BG293" s="32">
        <v>0.29830000000000001</v>
      </c>
      <c r="BH293" s="32">
        <v>1.0637000000000001</v>
      </c>
      <c r="BI293" s="32">
        <v>1.0305</v>
      </c>
      <c r="BJ293" s="32">
        <v>1.7229000000000001</v>
      </c>
      <c r="BK293" s="32">
        <v>1.5044</v>
      </c>
    </row>
    <row r="294" spans="2:63">
      <c r="B294" s="28">
        <f t="shared" si="9"/>
        <v>208</v>
      </c>
      <c r="C294" s="34">
        <v>42262</v>
      </c>
      <c r="D294" s="32">
        <v>0.80769999999999997</v>
      </c>
      <c r="E294" s="32">
        <v>0.69589999999999996</v>
      </c>
      <c r="F294" s="32">
        <v>1.4238999999999999</v>
      </c>
      <c r="G294" s="32">
        <v>1.4881</v>
      </c>
      <c r="H294" s="32">
        <v>0.63070000000000004</v>
      </c>
      <c r="I294" s="32">
        <v>0.79930000000000001</v>
      </c>
      <c r="J294" s="32">
        <v>0.83799999999999997</v>
      </c>
      <c r="K294" s="32">
        <v>0.6653</v>
      </c>
      <c r="L294" s="32">
        <v>1.5258</v>
      </c>
      <c r="M294" s="32">
        <v>1.2503</v>
      </c>
      <c r="N294" s="32">
        <v>1.0278</v>
      </c>
      <c r="O294" s="32">
        <v>1.2302999999999999</v>
      </c>
      <c r="P294" s="32">
        <v>1.5855999999999999</v>
      </c>
      <c r="Q294" s="32">
        <v>1.4414</v>
      </c>
      <c r="R294" s="32">
        <v>0.88239999999999996</v>
      </c>
      <c r="S294" s="32">
        <v>0.54879999999999995</v>
      </c>
      <c r="T294" s="32">
        <v>0.9849</v>
      </c>
      <c r="U294" s="32">
        <v>0.57379999999999998</v>
      </c>
      <c r="V294" s="32">
        <v>1.0237000000000001</v>
      </c>
      <c r="W294" s="32">
        <v>0.74280000000000002</v>
      </c>
      <c r="X294" s="32">
        <v>1.0668</v>
      </c>
      <c r="Y294" s="32">
        <v>1.0674999999999999</v>
      </c>
      <c r="Z294" s="32">
        <v>0.68459999999999999</v>
      </c>
      <c r="AA294" s="32">
        <v>0.54159999999999997</v>
      </c>
      <c r="AB294" s="32">
        <v>0.9052</v>
      </c>
      <c r="AC294" s="32">
        <v>1.1467000000000001</v>
      </c>
      <c r="AD294" s="32">
        <v>0.6754</v>
      </c>
      <c r="AE294" s="32">
        <v>1.4127000000000001</v>
      </c>
      <c r="AF294" s="32">
        <v>1.4152</v>
      </c>
      <c r="AG294" s="32">
        <v>1.0264</v>
      </c>
      <c r="AH294" s="32">
        <v>1.2354000000000001</v>
      </c>
      <c r="AI294" s="32">
        <v>1.1316999999999999</v>
      </c>
      <c r="AJ294" s="32">
        <v>0.87160000000000004</v>
      </c>
      <c r="AK294" s="32">
        <v>1.0286999999999999</v>
      </c>
      <c r="AL294" s="32">
        <v>0.94240000000000002</v>
      </c>
      <c r="AM294" s="32">
        <v>0.87229999999999996</v>
      </c>
      <c r="AN294" s="32">
        <v>0.69199999999999995</v>
      </c>
      <c r="AO294" s="32">
        <v>0.78759999999999997</v>
      </c>
      <c r="AP294" s="32">
        <v>0.96379999999999999</v>
      </c>
      <c r="AQ294" s="32">
        <v>1.2896000000000001</v>
      </c>
      <c r="AR294" s="32">
        <v>1.3869</v>
      </c>
      <c r="AS294" s="32">
        <v>1.4877</v>
      </c>
      <c r="AT294" s="32">
        <v>1.4521999999999999</v>
      </c>
      <c r="AU294" s="32">
        <v>1.4359</v>
      </c>
      <c r="AV294" s="32">
        <v>1.2874000000000001</v>
      </c>
      <c r="AW294" s="32">
        <v>1.2490000000000001</v>
      </c>
      <c r="AX294" s="32">
        <v>0.91839999999999999</v>
      </c>
      <c r="AY294" s="32">
        <v>0.94220000000000004</v>
      </c>
      <c r="AZ294" s="32">
        <v>0.18920000000000001</v>
      </c>
      <c r="BA294" s="32">
        <v>0.55089999999999995</v>
      </c>
      <c r="BB294" s="32">
        <v>1.1492</v>
      </c>
      <c r="BC294" s="32">
        <v>1.2712000000000001</v>
      </c>
      <c r="BD294" s="32">
        <v>1.054</v>
      </c>
      <c r="BE294" s="32">
        <v>1.0805</v>
      </c>
      <c r="BF294" s="32">
        <v>0.40799999999999997</v>
      </c>
      <c r="BG294" s="32">
        <v>0.3024</v>
      </c>
      <c r="BH294" s="32">
        <v>1.0858000000000001</v>
      </c>
      <c r="BI294" s="32">
        <v>1.0331999999999999</v>
      </c>
      <c r="BJ294" s="32">
        <v>1.7623</v>
      </c>
      <c r="BK294" s="32">
        <v>1.5066999999999999</v>
      </c>
    </row>
    <row r="295" spans="2:63">
      <c r="B295" s="28">
        <f t="shared" si="9"/>
        <v>207</v>
      </c>
      <c r="C295" s="34">
        <v>42261</v>
      </c>
      <c r="D295" s="32">
        <v>0.81589999999999996</v>
      </c>
      <c r="E295" s="32">
        <v>0.69769999999999999</v>
      </c>
      <c r="F295" s="32">
        <v>1.4294</v>
      </c>
      <c r="G295" s="32">
        <v>1.4895</v>
      </c>
      <c r="H295" s="32">
        <v>0.63660000000000005</v>
      </c>
      <c r="I295" s="32">
        <v>0.80200000000000005</v>
      </c>
      <c r="J295" s="32">
        <v>0.84140000000000004</v>
      </c>
      <c r="K295" s="32">
        <v>0.66620000000000001</v>
      </c>
      <c r="L295" s="32">
        <v>1.5159</v>
      </c>
      <c r="M295" s="32">
        <v>1.2494000000000001</v>
      </c>
      <c r="N295" s="32">
        <v>1.034</v>
      </c>
      <c r="O295" s="32">
        <v>1.2337</v>
      </c>
      <c r="P295" s="32">
        <v>1.5851</v>
      </c>
      <c r="Q295" s="32">
        <v>1.4423999999999999</v>
      </c>
      <c r="R295" s="32">
        <v>0.87739999999999996</v>
      </c>
      <c r="S295" s="32">
        <v>0.54610000000000003</v>
      </c>
      <c r="T295" s="32">
        <v>0.98650000000000004</v>
      </c>
      <c r="U295" s="32">
        <v>0.57289999999999996</v>
      </c>
      <c r="V295" s="32">
        <v>1.0179</v>
      </c>
      <c r="W295" s="32">
        <v>0.73960000000000004</v>
      </c>
      <c r="X295" s="32">
        <v>1.0651999999999999</v>
      </c>
      <c r="Y295" s="32">
        <v>1.0672999999999999</v>
      </c>
      <c r="Z295" s="32">
        <v>0.67430000000000001</v>
      </c>
      <c r="AA295" s="32">
        <v>0.53839999999999999</v>
      </c>
      <c r="AB295" s="32">
        <v>0.89480000000000004</v>
      </c>
      <c r="AC295" s="32">
        <v>1.1456</v>
      </c>
      <c r="AD295" s="32">
        <v>0.66839999999999999</v>
      </c>
      <c r="AE295" s="32">
        <v>1.4123000000000001</v>
      </c>
      <c r="AF295" s="32">
        <v>1.4211</v>
      </c>
      <c r="AG295" s="32">
        <v>1.0267999999999999</v>
      </c>
      <c r="AH295" s="32">
        <v>1.2585</v>
      </c>
      <c r="AI295" s="32">
        <v>1.137</v>
      </c>
      <c r="AJ295" s="32">
        <v>0.8629</v>
      </c>
      <c r="AK295" s="32">
        <v>1.0259</v>
      </c>
      <c r="AL295" s="32">
        <v>0.94040000000000001</v>
      </c>
      <c r="AM295" s="32">
        <v>0.87029999999999996</v>
      </c>
      <c r="AN295" s="32">
        <v>0.68730000000000002</v>
      </c>
      <c r="AO295" s="32">
        <v>0.78710000000000002</v>
      </c>
      <c r="AP295" s="32">
        <v>0.96399999999999997</v>
      </c>
      <c r="AQ295" s="32">
        <v>1.2916000000000001</v>
      </c>
      <c r="AR295" s="32">
        <v>1.4067000000000001</v>
      </c>
      <c r="AS295" s="32">
        <v>1.4952000000000001</v>
      </c>
      <c r="AT295" s="32">
        <v>1.448</v>
      </c>
      <c r="AU295" s="32">
        <v>1.4336</v>
      </c>
      <c r="AV295" s="32">
        <v>1.2838000000000001</v>
      </c>
      <c r="AW295" s="32">
        <v>1.2477</v>
      </c>
      <c r="AX295" s="32">
        <v>0.90839999999999999</v>
      </c>
      <c r="AY295" s="32">
        <v>0.93930000000000002</v>
      </c>
      <c r="AZ295" s="32">
        <v>0.18090000000000001</v>
      </c>
      <c r="BA295" s="32">
        <v>0.54990000000000006</v>
      </c>
      <c r="BB295" s="32">
        <v>1.1334</v>
      </c>
      <c r="BC295" s="32">
        <v>1.2673000000000001</v>
      </c>
      <c r="BD295" s="32">
        <v>1.0531999999999999</v>
      </c>
      <c r="BE295" s="32">
        <v>1.0806</v>
      </c>
      <c r="BF295" s="32">
        <v>0.41089999999999999</v>
      </c>
      <c r="BG295" s="32">
        <v>0.30299999999999999</v>
      </c>
      <c r="BH295" s="32">
        <v>1.073</v>
      </c>
      <c r="BI295" s="32">
        <v>1.0306999999999999</v>
      </c>
      <c r="BJ295" s="32">
        <v>1.7989999999999999</v>
      </c>
      <c r="BK295" s="32">
        <v>1.5228999999999999</v>
      </c>
    </row>
    <row r="296" spans="2:63">
      <c r="B296" s="28">
        <f t="shared" si="9"/>
        <v>206</v>
      </c>
      <c r="C296" s="34">
        <v>42258</v>
      </c>
      <c r="D296" s="32">
        <v>0.81410000000000005</v>
      </c>
      <c r="E296" s="32">
        <v>0.69830000000000003</v>
      </c>
      <c r="F296" s="32">
        <v>1.4272</v>
      </c>
      <c r="G296" s="32">
        <v>1.4962</v>
      </c>
      <c r="H296" s="32">
        <v>0.59509999999999996</v>
      </c>
      <c r="I296" s="32">
        <v>0.80710000000000004</v>
      </c>
      <c r="J296" s="32">
        <v>0.82489999999999997</v>
      </c>
      <c r="K296" s="32">
        <v>0.66830000000000001</v>
      </c>
      <c r="L296" s="32">
        <v>1.4738</v>
      </c>
      <c r="M296" s="32">
        <v>1.2539</v>
      </c>
      <c r="N296" s="32">
        <v>1.0556000000000001</v>
      </c>
      <c r="O296" s="32">
        <v>1.2405999999999999</v>
      </c>
      <c r="P296" s="32">
        <v>1.5645</v>
      </c>
      <c r="Q296" s="32">
        <v>1.4444999999999999</v>
      </c>
      <c r="R296" s="32">
        <v>0.83130000000000004</v>
      </c>
      <c r="S296" s="32">
        <v>0.54979999999999996</v>
      </c>
      <c r="T296" s="32">
        <v>0.98580000000000001</v>
      </c>
      <c r="U296" s="32">
        <v>0.57299999999999995</v>
      </c>
      <c r="V296" s="32">
        <v>0.99960000000000004</v>
      </c>
      <c r="W296" s="32">
        <v>0.74109999999999998</v>
      </c>
      <c r="X296" s="32">
        <v>1.0564</v>
      </c>
      <c r="Y296" s="32">
        <v>1.0682</v>
      </c>
      <c r="Z296" s="32">
        <v>0.66849999999999998</v>
      </c>
      <c r="AA296" s="32">
        <v>0.53659999999999997</v>
      </c>
      <c r="AB296" s="32">
        <v>0.9284</v>
      </c>
      <c r="AC296" s="32">
        <v>1.1494</v>
      </c>
      <c r="AD296" s="32">
        <v>0.62870000000000004</v>
      </c>
      <c r="AE296" s="32">
        <v>1.397</v>
      </c>
      <c r="AF296" s="32">
        <v>1.4357</v>
      </c>
      <c r="AG296" s="32">
        <v>1.0324</v>
      </c>
      <c r="AH296" s="32">
        <v>1.2383</v>
      </c>
      <c r="AI296" s="32">
        <v>1.1258999999999999</v>
      </c>
      <c r="AJ296" s="32">
        <v>0.88119999999999998</v>
      </c>
      <c r="AK296" s="32">
        <v>1.0350999999999999</v>
      </c>
      <c r="AL296" s="32">
        <v>0.88009999999999999</v>
      </c>
      <c r="AM296" s="32">
        <v>0.86960000000000004</v>
      </c>
      <c r="AN296" s="32">
        <v>0.72789999999999999</v>
      </c>
      <c r="AO296" s="32">
        <v>0.78749999999999998</v>
      </c>
      <c r="AP296" s="32">
        <v>0.95950000000000002</v>
      </c>
      <c r="AQ296" s="32">
        <v>1.2859</v>
      </c>
      <c r="AR296" s="32">
        <v>1.3067</v>
      </c>
      <c r="AS296" s="32">
        <v>1.5025999999999999</v>
      </c>
      <c r="AT296" s="32">
        <v>1.4113</v>
      </c>
      <c r="AU296" s="32">
        <v>1.4466000000000001</v>
      </c>
      <c r="AV296" s="32">
        <v>1.2793000000000001</v>
      </c>
      <c r="AW296" s="32">
        <v>1.2493000000000001</v>
      </c>
      <c r="AX296" s="32">
        <v>0.76200000000000001</v>
      </c>
      <c r="AY296" s="32">
        <v>0.94120000000000004</v>
      </c>
      <c r="AZ296" s="32">
        <v>0.18379999999999999</v>
      </c>
      <c r="BA296" s="32">
        <v>0.54879999999999995</v>
      </c>
      <c r="BB296" s="32">
        <v>1.0803</v>
      </c>
      <c r="BC296" s="32">
        <v>1.2684</v>
      </c>
      <c r="BD296" s="32">
        <v>1.0716000000000001</v>
      </c>
      <c r="BE296" s="32">
        <v>1.0782</v>
      </c>
      <c r="BF296" s="32">
        <v>0.41499999999999998</v>
      </c>
      <c r="BG296" s="32">
        <v>0.30120000000000002</v>
      </c>
      <c r="BH296" s="32">
        <v>1.0430999999999999</v>
      </c>
      <c r="BI296" s="32">
        <v>1.0397000000000001</v>
      </c>
      <c r="BJ296" s="32">
        <v>1.8150999999999999</v>
      </c>
      <c r="BK296" s="32">
        <v>1.5206</v>
      </c>
    </row>
    <row r="297" spans="2:63">
      <c r="B297" s="28">
        <f t="shared" si="9"/>
        <v>205</v>
      </c>
      <c r="C297" s="34">
        <v>42257</v>
      </c>
      <c r="D297" s="32">
        <v>0.82479999999999998</v>
      </c>
      <c r="E297" s="32">
        <v>0.69769999999999999</v>
      </c>
      <c r="F297" s="32">
        <v>1.4341999999999999</v>
      </c>
      <c r="G297" s="32">
        <v>1.4984999999999999</v>
      </c>
      <c r="H297" s="32">
        <v>0.60240000000000005</v>
      </c>
      <c r="I297" s="32">
        <v>0.80820000000000003</v>
      </c>
      <c r="J297" s="32">
        <v>0.85660000000000003</v>
      </c>
      <c r="K297" s="32">
        <v>0.67320000000000002</v>
      </c>
      <c r="L297" s="32">
        <v>1.4447000000000001</v>
      </c>
      <c r="M297" s="32">
        <v>1.2385999999999999</v>
      </c>
      <c r="N297" s="32">
        <v>1.0946</v>
      </c>
      <c r="O297" s="32">
        <v>1.2439</v>
      </c>
      <c r="P297" s="32">
        <v>1.5637000000000001</v>
      </c>
      <c r="Q297" s="32">
        <v>1.4407000000000001</v>
      </c>
      <c r="R297" s="32">
        <v>0.83540000000000003</v>
      </c>
      <c r="S297" s="32">
        <v>0.55089999999999995</v>
      </c>
      <c r="T297" s="32">
        <v>0.97850000000000004</v>
      </c>
      <c r="U297" s="32">
        <v>0.57030000000000003</v>
      </c>
      <c r="V297" s="32">
        <v>0.96730000000000005</v>
      </c>
      <c r="W297" s="32">
        <v>0.73829999999999996</v>
      </c>
      <c r="X297" s="32">
        <v>0.98980000000000001</v>
      </c>
      <c r="Y297" s="32">
        <v>1.0518000000000001</v>
      </c>
      <c r="Z297" s="32">
        <v>0.62419999999999998</v>
      </c>
      <c r="AA297" s="32">
        <v>0.52280000000000004</v>
      </c>
      <c r="AB297" s="32">
        <v>0.89349999999999996</v>
      </c>
      <c r="AC297" s="32">
        <v>1.1363000000000001</v>
      </c>
      <c r="AD297" s="32">
        <v>0.65129999999999999</v>
      </c>
      <c r="AE297" s="32">
        <v>1.4005000000000001</v>
      </c>
      <c r="AF297" s="32">
        <v>1.3986000000000001</v>
      </c>
      <c r="AG297" s="32">
        <v>1.024</v>
      </c>
      <c r="AH297" s="32">
        <v>1.2444999999999999</v>
      </c>
      <c r="AI297" s="32">
        <v>1.1154999999999999</v>
      </c>
      <c r="AJ297" s="32">
        <v>0.87770000000000004</v>
      </c>
      <c r="AK297" s="32">
        <v>1.0341</v>
      </c>
      <c r="AL297" s="32">
        <v>0.89219999999999999</v>
      </c>
      <c r="AM297" s="32">
        <v>0.86839999999999995</v>
      </c>
      <c r="AN297" s="32">
        <v>0.75</v>
      </c>
      <c r="AO297" s="32">
        <v>0.79139999999999999</v>
      </c>
      <c r="AP297" s="32">
        <v>0.99280000000000002</v>
      </c>
      <c r="AQ297" s="32">
        <v>1.2873000000000001</v>
      </c>
      <c r="AR297" s="32">
        <v>1.3616999999999999</v>
      </c>
      <c r="AS297" s="32">
        <v>1.5096000000000001</v>
      </c>
      <c r="AT297" s="32">
        <v>1.4241999999999999</v>
      </c>
      <c r="AU297" s="32">
        <v>1.4486000000000001</v>
      </c>
      <c r="AV297" s="32">
        <v>1.2488999999999999</v>
      </c>
      <c r="AW297" s="32">
        <v>1.2459</v>
      </c>
      <c r="AX297" s="32">
        <v>0.79220000000000002</v>
      </c>
      <c r="AY297" s="32">
        <v>0.94389999999999996</v>
      </c>
      <c r="AZ297" s="32">
        <v>0.1439</v>
      </c>
      <c r="BA297" s="32">
        <v>0.54449999999999998</v>
      </c>
      <c r="BB297" s="32">
        <v>1.0508</v>
      </c>
      <c r="BC297" s="32">
        <v>1.2481</v>
      </c>
      <c r="BD297" s="32">
        <v>1.0694999999999999</v>
      </c>
      <c r="BE297" s="32">
        <v>1.0799000000000001</v>
      </c>
      <c r="BF297" s="32">
        <v>0.40679999999999999</v>
      </c>
      <c r="BG297" s="32">
        <v>0.30049999999999999</v>
      </c>
      <c r="BH297" s="32">
        <v>1.0457000000000001</v>
      </c>
      <c r="BI297" s="32">
        <v>1.0364</v>
      </c>
      <c r="BJ297" s="32">
        <v>1.8537999999999999</v>
      </c>
      <c r="BK297" s="32">
        <v>1.5238</v>
      </c>
    </row>
    <row r="298" spans="2:63">
      <c r="B298" s="28">
        <f t="shared" si="9"/>
        <v>204</v>
      </c>
      <c r="C298" s="34">
        <v>42256</v>
      </c>
      <c r="D298" s="32">
        <v>0.84670000000000001</v>
      </c>
      <c r="E298" s="32">
        <v>0.69969999999999999</v>
      </c>
      <c r="F298" s="32">
        <v>1.4513</v>
      </c>
      <c r="G298" s="32">
        <v>1.4962</v>
      </c>
      <c r="H298" s="32">
        <v>0.60940000000000005</v>
      </c>
      <c r="I298" s="32">
        <v>0.80279999999999996</v>
      </c>
      <c r="J298" s="32">
        <v>0.86599999999999999</v>
      </c>
      <c r="K298" s="32">
        <v>0.67369999999999997</v>
      </c>
      <c r="L298" s="32">
        <v>1.4391</v>
      </c>
      <c r="M298" s="32">
        <v>1.2412000000000001</v>
      </c>
      <c r="N298" s="32">
        <v>1.1048</v>
      </c>
      <c r="O298" s="32">
        <v>1.2478</v>
      </c>
      <c r="P298" s="32">
        <v>1.5582</v>
      </c>
      <c r="Q298" s="32">
        <v>1.4400999999999999</v>
      </c>
      <c r="R298" s="32">
        <v>0.84489999999999998</v>
      </c>
      <c r="S298" s="32">
        <v>0.55189999999999995</v>
      </c>
      <c r="T298" s="32">
        <v>0.98570000000000002</v>
      </c>
      <c r="U298" s="32">
        <v>0.56999999999999995</v>
      </c>
      <c r="V298" s="32">
        <v>0.98760000000000003</v>
      </c>
      <c r="W298" s="32">
        <v>0.73440000000000005</v>
      </c>
      <c r="X298" s="32">
        <v>0.99119999999999997</v>
      </c>
      <c r="Y298" s="32">
        <v>1.0548999999999999</v>
      </c>
      <c r="Z298" s="32">
        <v>0.62570000000000003</v>
      </c>
      <c r="AA298" s="32">
        <v>0.52349999999999997</v>
      </c>
      <c r="AB298" s="32">
        <v>0.8125</v>
      </c>
      <c r="AC298" s="32">
        <v>1.1375999999999999</v>
      </c>
      <c r="AD298" s="32">
        <v>0.78190000000000004</v>
      </c>
      <c r="AE298" s="32">
        <v>1.3867</v>
      </c>
      <c r="AF298" s="32">
        <v>1.3061</v>
      </c>
      <c r="AG298" s="32">
        <v>1.0233000000000001</v>
      </c>
      <c r="AH298" s="32">
        <v>1.367</v>
      </c>
      <c r="AI298" s="32">
        <v>1.1049</v>
      </c>
      <c r="AJ298" s="32">
        <v>0.88439999999999996</v>
      </c>
      <c r="AK298" s="32">
        <v>1.0527</v>
      </c>
      <c r="AL298" s="32">
        <v>0.93679999999999997</v>
      </c>
      <c r="AM298" s="32">
        <v>0.87239999999999995</v>
      </c>
      <c r="AN298" s="32">
        <v>0.75539999999999996</v>
      </c>
      <c r="AO298" s="32">
        <v>0.79779999999999995</v>
      </c>
      <c r="AP298" s="32">
        <v>0.999</v>
      </c>
      <c r="AQ298" s="32">
        <v>1.2854000000000001</v>
      </c>
      <c r="AR298" s="32">
        <v>1.383</v>
      </c>
      <c r="AS298" s="32">
        <v>1.5077</v>
      </c>
      <c r="AT298" s="32">
        <v>1.4352</v>
      </c>
      <c r="AU298" s="32">
        <v>1.4415</v>
      </c>
      <c r="AV298" s="32">
        <v>1.2293000000000001</v>
      </c>
      <c r="AW298" s="32">
        <v>1.2459</v>
      </c>
      <c r="AX298" s="32">
        <v>0.78769999999999996</v>
      </c>
      <c r="AY298" s="32">
        <v>0.94189999999999996</v>
      </c>
      <c r="AZ298" s="32">
        <v>0.26119999999999999</v>
      </c>
      <c r="BA298" s="32">
        <v>0.54390000000000005</v>
      </c>
      <c r="BB298" s="32">
        <v>1.0621</v>
      </c>
      <c r="BC298" s="32">
        <v>1.254</v>
      </c>
      <c r="BD298" s="32">
        <v>1.0647</v>
      </c>
      <c r="BE298" s="32">
        <v>1.0795999999999999</v>
      </c>
      <c r="BF298" s="32">
        <v>0.41670000000000001</v>
      </c>
      <c r="BG298" s="32">
        <v>0.2989</v>
      </c>
      <c r="BH298" s="32">
        <v>1.0604</v>
      </c>
      <c r="BI298" s="32">
        <v>1.0339</v>
      </c>
      <c r="BJ298" s="32">
        <v>1.855</v>
      </c>
      <c r="BK298" s="32">
        <v>1.5263</v>
      </c>
    </row>
    <row r="299" spans="2:63">
      <c r="B299" s="28">
        <f t="shared" si="9"/>
        <v>203</v>
      </c>
      <c r="C299" s="34">
        <v>42255</v>
      </c>
      <c r="D299" s="32">
        <v>0.93310000000000004</v>
      </c>
      <c r="E299" s="32">
        <v>0.71860000000000002</v>
      </c>
      <c r="F299" s="32">
        <v>1.5072000000000001</v>
      </c>
      <c r="G299" s="32">
        <v>1.5178</v>
      </c>
      <c r="H299" s="32">
        <v>0.64870000000000005</v>
      </c>
      <c r="I299" s="32">
        <v>0.81930000000000003</v>
      </c>
      <c r="J299" s="32">
        <v>0.73760000000000003</v>
      </c>
      <c r="K299" s="32">
        <v>0.62380000000000002</v>
      </c>
      <c r="L299" s="32">
        <v>1.6998</v>
      </c>
      <c r="M299" s="32">
        <v>1.3061</v>
      </c>
      <c r="N299" s="32">
        <v>1.2670999999999999</v>
      </c>
      <c r="O299" s="32">
        <v>1.3084</v>
      </c>
      <c r="P299" s="32">
        <v>1.6020000000000001</v>
      </c>
      <c r="Q299" s="32">
        <v>1.4377</v>
      </c>
      <c r="R299" s="32">
        <v>0.88800000000000001</v>
      </c>
      <c r="S299" s="32">
        <v>0.55489999999999995</v>
      </c>
      <c r="T299" s="32">
        <v>1.0314000000000001</v>
      </c>
      <c r="U299" s="32">
        <v>0.56699999999999995</v>
      </c>
      <c r="V299" s="32">
        <v>0.92730000000000001</v>
      </c>
      <c r="W299" s="32">
        <v>0.70660000000000001</v>
      </c>
      <c r="X299" s="32">
        <v>0.99080000000000001</v>
      </c>
      <c r="Y299" s="32">
        <v>1.0629</v>
      </c>
      <c r="Z299" s="32">
        <v>0.71319999999999995</v>
      </c>
      <c r="AA299" s="32">
        <v>0.5464</v>
      </c>
      <c r="AB299" s="32">
        <v>0.85350000000000004</v>
      </c>
      <c r="AC299" s="32">
        <v>1.1512</v>
      </c>
      <c r="AD299" s="32">
        <v>0.76529999999999998</v>
      </c>
      <c r="AE299" s="32">
        <v>1.3855999999999999</v>
      </c>
      <c r="AF299" s="32">
        <v>1.2968</v>
      </c>
      <c r="AG299" s="32">
        <v>1.0204</v>
      </c>
      <c r="AH299" s="32">
        <v>1.4253</v>
      </c>
      <c r="AI299" s="32">
        <v>1.1155999999999999</v>
      </c>
      <c r="AJ299" s="32">
        <v>0.99150000000000005</v>
      </c>
      <c r="AK299" s="32">
        <v>1.0952999999999999</v>
      </c>
      <c r="AL299" s="32">
        <v>1.0882000000000001</v>
      </c>
      <c r="AM299" s="32">
        <v>0.91600000000000004</v>
      </c>
      <c r="AN299" s="32">
        <v>0.71120000000000005</v>
      </c>
      <c r="AO299" s="32">
        <v>0.78320000000000001</v>
      </c>
      <c r="AP299" s="32">
        <v>0.84699999999999998</v>
      </c>
      <c r="AQ299" s="32">
        <v>1.2433000000000001</v>
      </c>
      <c r="AR299" s="32">
        <v>1.6875</v>
      </c>
      <c r="AS299" s="32">
        <v>1.5940000000000001</v>
      </c>
      <c r="AT299" s="32">
        <v>1.3290999999999999</v>
      </c>
      <c r="AU299" s="32">
        <v>1.4103000000000001</v>
      </c>
      <c r="AV299" s="32">
        <v>1.2016</v>
      </c>
      <c r="AW299" s="32">
        <v>1.2396</v>
      </c>
      <c r="AX299" s="32">
        <v>0.878</v>
      </c>
      <c r="AY299" s="32">
        <v>0.96699999999999997</v>
      </c>
      <c r="AZ299" s="32">
        <v>0.1026</v>
      </c>
      <c r="BA299" s="32">
        <v>0.50139999999999996</v>
      </c>
      <c r="BB299" s="32">
        <v>1.0932999999999999</v>
      </c>
      <c r="BC299" s="32">
        <v>1.2698</v>
      </c>
      <c r="BD299" s="32">
        <v>1.1122000000000001</v>
      </c>
      <c r="BE299" s="32">
        <v>1.0914999999999999</v>
      </c>
      <c r="BF299" s="32">
        <v>0.46060000000000001</v>
      </c>
      <c r="BG299" s="32">
        <v>0.30719999999999997</v>
      </c>
      <c r="BH299" s="32">
        <v>1.2104999999999999</v>
      </c>
      <c r="BI299" s="32">
        <v>1.06</v>
      </c>
      <c r="BJ299" s="32">
        <v>2.2642000000000002</v>
      </c>
      <c r="BK299" s="32">
        <v>1.6012</v>
      </c>
    </row>
    <row r="300" spans="2:63">
      <c r="B300" s="28">
        <f t="shared" si="9"/>
        <v>202</v>
      </c>
      <c r="C300" s="34">
        <v>42254</v>
      </c>
      <c r="D300" s="32">
        <v>0.92859999999999998</v>
      </c>
      <c r="E300" s="32">
        <v>0.7177</v>
      </c>
      <c r="F300" s="32">
        <v>1.5028999999999999</v>
      </c>
      <c r="G300" s="32">
        <v>1.5170999999999999</v>
      </c>
      <c r="H300" s="32">
        <v>0.65210000000000001</v>
      </c>
      <c r="I300" s="32">
        <v>0.81940000000000002</v>
      </c>
      <c r="J300" s="32">
        <v>0.73870000000000002</v>
      </c>
      <c r="K300" s="32">
        <v>0.62429999999999997</v>
      </c>
      <c r="L300" s="32">
        <v>1.7149000000000001</v>
      </c>
      <c r="M300" s="32">
        <v>1.3082</v>
      </c>
      <c r="N300" s="32">
        <v>1.2704</v>
      </c>
      <c r="O300" s="32">
        <v>1.3084</v>
      </c>
      <c r="P300" s="32">
        <v>1.6017999999999999</v>
      </c>
      <c r="Q300" s="32">
        <v>1.4369000000000001</v>
      </c>
      <c r="R300" s="32">
        <v>0.88890000000000002</v>
      </c>
      <c r="S300" s="32">
        <v>0.55530000000000002</v>
      </c>
      <c r="T300" s="32">
        <v>1.0308999999999999</v>
      </c>
      <c r="U300" s="32">
        <v>0.56720000000000004</v>
      </c>
      <c r="V300" s="32">
        <v>0.92110000000000003</v>
      </c>
      <c r="W300" s="32">
        <v>0.70579999999999998</v>
      </c>
      <c r="X300" s="32">
        <v>1.0015000000000001</v>
      </c>
      <c r="Y300" s="32">
        <v>1.0669</v>
      </c>
      <c r="Z300" s="32">
        <v>0.71330000000000005</v>
      </c>
      <c r="AA300" s="32">
        <v>0.54649999999999999</v>
      </c>
      <c r="AB300" s="32">
        <v>0.84370000000000001</v>
      </c>
      <c r="AC300" s="32">
        <v>1.1476</v>
      </c>
      <c r="AD300" s="32">
        <v>0.75790000000000002</v>
      </c>
      <c r="AE300" s="32">
        <v>1.3846000000000001</v>
      </c>
      <c r="AF300" s="32">
        <v>1.3066</v>
      </c>
      <c r="AG300" s="32">
        <v>1.0237000000000001</v>
      </c>
      <c r="AH300" s="32">
        <v>1.4244000000000001</v>
      </c>
      <c r="AI300" s="32">
        <v>1.1140000000000001</v>
      </c>
      <c r="AJ300" s="32">
        <v>0.99419999999999997</v>
      </c>
      <c r="AK300" s="32">
        <v>1.0956999999999999</v>
      </c>
      <c r="AL300" s="32">
        <v>1.0742</v>
      </c>
      <c r="AM300" s="32">
        <v>0.91349999999999998</v>
      </c>
      <c r="AN300" s="32">
        <v>0.71440000000000003</v>
      </c>
      <c r="AO300" s="32">
        <v>0.78349999999999997</v>
      </c>
      <c r="AP300" s="32">
        <v>0.84760000000000002</v>
      </c>
      <c r="AQ300" s="32">
        <v>1.2428999999999999</v>
      </c>
      <c r="AR300" s="32">
        <v>1.6474</v>
      </c>
      <c r="AS300" s="32">
        <v>1.5849</v>
      </c>
      <c r="AT300" s="32">
        <v>1.3283</v>
      </c>
      <c r="AU300" s="32">
        <v>1.4104000000000001</v>
      </c>
      <c r="AV300" s="32">
        <v>1.2001999999999999</v>
      </c>
      <c r="AW300" s="32">
        <v>1.2395</v>
      </c>
      <c r="AX300" s="32">
        <v>0.88859999999999995</v>
      </c>
      <c r="AY300" s="32">
        <v>0.96809999999999996</v>
      </c>
      <c r="AZ300" s="32">
        <v>0.1268</v>
      </c>
      <c r="BA300" s="32">
        <v>0.50800000000000001</v>
      </c>
      <c r="BB300" s="32">
        <v>1.1051</v>
      </c>
      <c r="BC300" s="32">
        <v>1.2715000000000001</v>
      </c>
      <c r="BD300" s="32">
        <v>1.1167</v>
      </c>
      <c r="BE300" s="32">
        <v>1.0919000000000001</v>
      </c>
      <c r="BF300" s="32">
        <v>0.4647</v>
      </c>
      <c r="BG300" s="32">
        <v>0.30780000000000002</v>
      </c>
      <c r="BH300" s="32">
        <v>1.2135</v>
      </c>
      <c r="BI300" s="32">
        <v>1.0593999999999999</v>
      </c>
      <c r="BJ300" s="32">
        <v>2.3075000000000001</v>
      </c>
      <c r="BK300" s="32">
        <v>1.6064000000000001</v>
      </c>
    </row>
    <row r="301" spans="2:63">
      <c r="B301" s="28">
        <f t="shared" si="9"/>
        <v>201</v>
      </c>
      <c r="C301" s="34">
        <v>42251</v>
      </c>
      <c r="D301" s="32">
        <v>0.94330000000000003</v>
      </c>
      <c r="E301" s="32">
        <v>0.71750000000000003</v>
      </c>
      <c r="F301" s="32">
        <v>1.506</v>
      </c>
      <c r="G301" s="32">
        <v>1.5167999999999999</v>
      </c>
      <c r="H301" s="32">
        <v>0.68630000000000002</v>
      </c>
      <c r="I301" s="32">
        <v>0.81840000000000002</v>
      </c>
      <c r="J301" s="32">
        <v>0.70469999999999999</v>
      </c>
      <c r="K301" s="32">
        <v>0.62319999999999998</v>
      </c>
      <c r="L301" s="32">
        <v>1.6932</v>
      </c>
      <c r="M301" s="32">
        <v>1.3102</v>
      </c>
      <c r="N301" s="32">
        <v>1.3217000000000001</v>
      </c>
      <c r="O301" s="32">
        <v>1.3090999999999999</v>
      </c>
      <c r="P301" s="32">
        <v>1.6176999999999999</v>
      </c>
      <c r="Q301" s="32">
        <v>1.4360999999999999</v>
      </c>
      <c r="R301" s="32">
        <v>0.87580000000000002</v>
      </c>
      <c r="S301" s="32">
        <v>0.55520000000000003</v>
      </c>
      <c r="T301" s="32">
        <v>1.018</v>
      </c>
      <c r="U301" s="32">
        <v>0.57010000000000005</v>
      </c>
      <c r="V301" s="32">
        <v>0.91990000000000005</v>
      </c>
      <c r="W301" s="32">
        <v>0.70569999999999999</v>
      </c>
      <c r="X301" s="32">
        <v>0.95220000000000005</v>
      </c>
      <c r="Y301" s="32">
        <v>1.0661</v>
      </c>
      <c r="Z301" s="32">
        <v>0.66890000000000005</v>
      </c>
      <c r="AA301" s="32">
        <v>0.5454</v>
      </c>
      <c r="AB301" s="32">
        <v>0.873</v>
      </c>
      <c r="AC301" s="32">
        <v>1.1527000000000001</v>
      </c>
      <c r="AD301" s="32">
        <v>0.79220000000000002</v>
      </c>
      <c r="AE301" s="32">
        <v>1.3777999999999999</v>
      </c>
      <c r="AF301" s="32">
        <v>1.2855000000000001</v>
      </c>
      <c r="AG301" s="32">
        <v>1.0282</v>
      </c>
      <c r="AH301" s="32">
        <v>1.3749</v>
      </c>
      <c r="AI301" s="32">
        <v>1.1140000000000001</v>
      </c>
      <c r="AJ301" s="32">
        <v>1.0367</v>
      </c>
      <c r="AK301" s="32">
        <v>1.0971</v>
      </c>
      <c r="AL301" s="32">
        <v>1.1399999999999999</v>
      </c>
      <c r="AM301" s="32">
        <v>0.91310000000000002</v>
      </c>
      <c r="AN301" s="32">
        <v>0.72309999999999997</v>
      </c>
      <c r="AO301" s="32">
        <v>0.78320000000000001</v>
      </c>
      <c r="AP301" s="32">
        <v>0.89839999999999998</v>
      </c>
      <c r="AQ301" s="32">
        <v>1.2436</v>
      </c>
      <c r="AR301" s="32">
        <v>1.6996</v>
      </c>
      <c r="AS301" s="32">
        <v>1.5891</v>
      </c>
      <c r="AT301" s="32">
        <v>1.3735999999999999</v>
      </c>
      <c r="AU301" s="32">
        <v>1.4118999999999999</v>
      </c>
      <c r="AV301" s="32">
        <v>1.1653</v>
      </c>
      <c r="AW301" s="32">
        <v>1.2386999999999999</v>
      </c>
      <c r="AX301" s="32">
        <v>0.88290000000000002</v>
      </c>
      <c r="AY301" s="32">
        <v>0.96930000000000005</v>
      </c>
      <c r="AZ301" s="32">
        <v>8.8700000000000001E-2</v>
      </c>
      <c r="BA301" s="32">
        <v>0.505</v>
      </c>
      <c r="BB301" s="32">
        <v>1.1184000000000001</v>
      </c>
      <c r="BC301" s="32">
        <v>1.2703</v>
      </c>
      <c r="BD301" s="32">
        <v>1.1013999999999999</v>
      </c>
      <c r="BE301" s="32">
        <v>1.0913999999999999</v>
      </c>
      <c r="BF301" s="32">
        <v>0.47510000000000002</v>
      </c>
      <c r="BG301" s="32">
        <v>0.30740000000000001</v>
      </c>
      <c r="BH301" s="32">
        <v>1.2758</v>
      </c>
      <c r="BI301" s="32">
        <v>1.0624</v>
      </c>
      <c r="BJ301" s="32">
        <v>2.3452000000000002</v>
      </c>
      <c r="BK301" s="32">
        <v>1.6079000000000001</v>
      </c>
    </row>
    <row r="302" spans="2:63">
      <c r="B302" s="28">
        <f t="shared" si="9"/>
        <v>200</v>
      </c>
      <c r="C302" s="34">
        <v>42250</v>
      </c>
      <c r="D302" s="32">
        <v>0.94220000000000004</v>
      </c>
      <c r="E302" s="32">
        <v>0.71699999999999997</v>
      </c>
      <c r="F302" s="32">
        <v>1.4951000000000001</v>
      </c>
      <c r="G302" s="32">
        <v>1.5129999999999999</v>
      </c>
      <c r="H302" s="32">
        <v>0.65980000000000005</v>
      </c>
      <c r="I302" s="32">
        <v>0.8125</v>
      </c>
      <c r="J302" s="32">
        <v>0.70179999999999998</v>
      </c>
      <c r="K302" s="32">
        <v>0.61899999999999999</v>
      </c>
      <c r="L302" s="32">
        <v>1.6959</v>
      </c>
      <c r="M302" s="32">
        <v>1.3096000000000001</v>
      </c>
      <c r="N302" s="32">
        <v>1.2994000000000001</v>
      </c>
      <c r="O302" s="32">
        <v>1.3064</v>
      </c>
      <c r="P302" s="32">
        <v>1.6263000000000001</v>
      </c>
      <c r="Q302" s="32">
        <v>1.4397</v>
      </c>
      <c r="R302" s="32">
        <v>0.90349999999999997</v>
      </c>
      <c r="S302" s="32">
        <v>0.56320000000000003</v>
      </c>
      <c r="T302" s="32">
        <v>1.0195000000000001</v>
      </c>
      <c r="U302" s="32">
        <v>0.56540000000000001</v>
      </c>
      <c r="V302" s="32">
        <v>0.90620000000000001</v>
      </c>
      <c r="W302" s="32">
        <v>0.70009999999999994</v>
      </c>
      <c r="X302" s="32">
        <v>0.85850000000000004</v>
      </c>
      <c r="Y302" s="32">
        <v>1.0748</v>
      </c>
      <c r="Z302" s="32">
        <v>0.65280000000000005</v>
      </c>
      <c r="AA302" s="32">
        <v>0.53949999999999998</v>
      </c>
      <c r="AB302" s="32">
        <v>0.89159999999999995</v>
      </c>
      <c r="AC302" s="32">
        <v>1.1518999999999999</v>
      </c>
      <c r="AD302" s="32">
        <v>0.85960000000000003</v>
      </c>
      <c r="AE302" s="32">
        <v>1.3742000000000001</v>
      </c>
      <c r="AF302" s="32">
        <v>1.0993999999999999</v>
      </c>
      <c r="AG302" s="32">
        <v>1.02</v>
      </c>
      <c r="AH302" s="32">
        <v>1.3514999999999999</v>
      </c>
      <c r="AI302" s="32">
        <v>1.1398999999999999</v>
      </c>
      <c r="AJ302" s="32">
        <v>1.0125999999999999</v>
      </c>
      <c r="AK302" s="32">
        <v>1.0920000000000001</v>
      </c>
      <c r="AL302" s="32">
        <v>1.1099000000000001</v>
      </c>
      <c r="AM302" s="32">
        <v>0.90280000000000005</v>
      </c>
      <c r="AN302" s="32">
        <v>0.73609999999999998</v>
      </c>
      <c r="AO302" s="32">
        <v>0.78839999999999999</v>
      </c>
      <c r="AP302" s="32">
        <v>0.84030000000000005</v>
      </c>
      <c r="AQ302" s="32">
        <v>1.2302999999999999</v>
      </c>
      <c r="AR302" s="32">
        <v>1.6544000000000001</v>
      </c>
      <c r="AS302" s="32">
        <v>1.5828</v>
      </c>
      <c r="AT302" s="32">
        <v>1.3150999999999999</v>
      </c>
      <c r="AU302" s="32">
        <v>1.3944000000000001</v>
      </c>
      <c r="AV302" s="32">
        <v>1.1644000000000001</v>
      </c>
      <c r="AW302" s="32">
        <v>1.2378</v>
      </c>
      <c r="AX302" s="32">
        <v>0.8669</v>
      </c>
      <c r="AY302" s="32">
        <v>0.96719999999999995</v>
      </c>
      <c r="AZ302" s="32">
        <v>0.19769999999999999</v>
      </c>
      <c r="BA302" s="32">
        <v>0.49680000000000002</v>
      </c>
      <c r="BB302" s="32">
        <v>1.1108</v>
      </c>
      <c r="BC302" s="32">
        <v>1.2739</v>
      </c>
      <c r="BD302" s="32">
        <v>1.0993999999999999</v>
      </c>
      <c r="BE302" s="32">
        <v>1.0929</v>
      </c>
      <c r="BF302" s="32">
        <v>0.46879999999999999</v>
      </c>
      <c r="BG302" s="32">
        <v>0.3049</v>
      </c>
      <c r="BH302" s="32">
        <v>1.2365999999999999</v>
      </c>
      <c r="BI302" s="32">
        <v>1.0546</v>
      </c>
      <c r="BJ302" s="32">
        <v>2.2366999999999999</v>
      </c>
      <c r="BK302" s="32">
        <v>1.5738000000000001</v>
      </c>
    </row>
    <row r="303" spans="2:63">
      <c r="B303" s="28">
        <f t="shared" si="9"/>
        <v>199</v>
      </c>
      <c r="C303" s="34">
        <v>42249</v>
      </c>
      <c r="D303" s="32">
        <v>0.86380000000000001</v>
      </c>
      <c r="E303" s="32">
        <v>0.71360000000000001</v>
      </c>
      <c r="F303" s="32">
        <v>1.5116000000000001</v>
      </c>
      <c r="G303" s="32">
        <v>1.5015000000000001</v>
      </c>
      <c r="H303" s="32">
        <v>0.6593</v>
      </c>
      <c r="I303" s="32">
        <v>0.81240000000000001</v>
      </c>
      <c r="J303" s="32">
        <v>0.68369999999999997</v>
      </c>
      <c r="K303" s="32">
        <v>0.61709999999999998</v>
      </c>
      <c r="L303" s="32">
        <v>1.643</v>
      </c>
      <c r="M303" s="32">
        <v>1.3122</v>
      </c>
      <c r="N303" s="32">
        <v>1.2603</v>
      </c>
      <c r="O303" s="32">
        <v>1.2945</v>
      </c>
      <c r="P303" s="32">
        <v>1.5369999999999999</v>
      </c>
      <c r="Q303" s="32">
        <v>1.4334</v>
      </c>
      <c r="R303" s="32">
        <v>0.82230000000000003</v>
      </c>
      <c r="S303" s="32">
        <v>0.56100000000000005</v>
      </c>
      <c r="T303" s="32">
        <v>1.0051000000000001</v>
      </c>
      <c r="U303" s="32">
        <v>0.57040000000000002</v>
      </c>
      <c r="V303" s="32">
        <v>0.8901</v>
      </c>
      <c r="W303" s="32">
        <v>0.6895</v>
      </c>
      <c r="X303" s="32">
        <v>0.89529999999999998</v>
      </c>
      <c r="Y303" s="32">
        <v>1.0780000000000001</v>
      </c>
      <c r="Z303" s="32">
        <v>0.626</v>
      </c>
      <c r="AA303" s="32">
        <v>0.52929999999999999</v>
      </c>
      <c r="AB303" s="32">
        <v>0.92669999999999997</v>
      </c>
      <c r="AC303" s="32">
        <v>1.1469</v>
      </c>
      <c r="AD303" s="32">
        <v>0.9919</v>
      </c>
      <c r="AE303" s="32">
        <v>1.3913</v>
      </c>
      <c r="AF303" s="32">
        <v>1.0791999999999999</v>
      </c>
      <c r="AG303" s="32">
        <v>1.0222</v>
      </c>
      <c r="AH303" s="32">
        <v>1.4171</v>
      </c>
      <c r="AI303" s="32">
        <v>1.1526000000000001</v>
      </c>
      <c r="AJ303" s="32">
        <v>0.94579999999999997</v>
      </c>
      <c r="AK303" s="32">
        <v>1.0679000000000001</v>
      </c>
      <c r="AL303" s="32">
        <v>1.1155999999999999</v>
      </c>
      <c r="AM303" s="32">
        <v>0.90329999999999999</v>
      </c>
      <c r="AN303" s="32">
        <v>0.72940000000000005</v>
      </c>
      <c r="AO303" s="32">
        <v>0.79190000000000005</v>
      </c>
      <c r="AP303" s="32">
        <v>0.80159999999999998</v>
      </c>
      <c r="AQ303" s="32">
        <v>1.2189000000000001</v>
      </c>
      <c r="AR303" s="32">
        <v>1.6600999999999999</v>
      </c>
      <c r="AS303" s="32">
        <v>1.5845</v>
      </c>
      <c r="AT303" s="32">
        <v>1.339</v>
      </c>
      <c r="AU303" s="32">
        <v>1.4000999999999999</v>
      </c>
      <c r="AV303" s="32">
        <v>1.1919</v>
      </c>
      <c r="AW303" s="32">
        <v>1.2394000000000001</v>
      </c>
      <c r="AX303" s="32">
        <v>0.87809999999999999</v>
      </c>
      <c r="AY303" s="32">
        <v>0.96619999999999995</v>
      </c>
      <c r="AZ303" s="32">
        <v>0.18229999999999999</v>
      </c>
      <c r="BA303" s="32">
        <v>0.49009999999999998</v>
      </c>
      <c r="BB303" s="32">
        <v>1.1486000000000001</v>
      </c>
      <c r="BC303" s="32">
        <v>1.266</v>
      </c>
      <c r="BD303" s="32">
        <v>1.1008</v>
      </c>
      <c r="BE303" s="32">
        <v>1.0905</v>
      </c>
      <c r="BF303" s="32">
        <v>0.44290000000000002</v>
      </c>
      <c r="BG303" s="32">
        <v>0.29859999999999998</v>
      </c>
      <c r="BH303" s="32">
        <v>1.2149000000000001</v>
      </c>
      <c r="BI303" s="32">
        <v>1.0511999999999999</v>
      </c>
      <c r="BJ303" s="32">
        <v>2.1593</v>
      </c>
      <c r="BK303" s="32">
        <v>1.5409999999999999</v>
      </c>
    </row>
    <row r="304" spans="2:63">
      <c r="B304" s="28">
        <f t="shared" si="9"/>
        <v>198</v>
      </c>
      <c r="C304" s="34">
        <v>42248</v>
      </c>
      <c r="D304" s="32">
        <v>0.86409999999999998</v>
      </c>
      <c r="E304" s="32">
        <v>0.70960000000000001</v>
      </c>
      <c r="F304" s="32">
        <v>1.5063</v>
      </c>
      <c r="G304" s="32">
        <v>1.4923</v>
      </c>
      <c r="H304" s="32">
        <v>0.66420000000000001</v>
      </c>
      <c r="I304" s="32">
        <v>0.81610000000000005</v>
      </c>
      <c r="J304" s="32">
        <v>0.68100000000000005</v>
      </c>
      <c r="K304" s="32">
        <v>0.61850000000000005</v>
      </c>
      <c r="L304" s="32">
        <v>1.6263000000000001</v>
      </c>
      <c r="M304" s="32">
        <v>1.3149</v>
      </c>
      <c r="N304" s="32">
        <v>1.2712000000000001</v>
      </c>
      <c r="O304" s="32">
        <v>1.2984</v>
      </c>
      <c r="P304" s="32">
        <v>1.5476000000000001</v>
      </c>
      <c r="Q304" s="32">
        <v>1.4444999999999999</v>
      </c>
      <c r="R304" s="32">
        <v>0.81830000000000003</v>
      </c>
      <c r="S304" s="32">
        <v>0.55830000000000002</v>
      </c>
      <c r="T304" s="32">
        <v>0.99739999999999995</v>
      </c>
      <c r="U304" s="32">
        <v>0.56299999999999994</v>
      </c>
      <c r="V304" s="32">
        <v>0.88770000000000004</v>
      </c>
      <c r="W304" s="32">
        <v>0.68869999999999998</v>
      </c>
      <c r="X304" s="32">
        <v>0.89580000000000004</v>
      </c>
      <c r="Y304" s="32">
        <v>1.0813999999999999</v>
      </c>
      <c r="Z304" s="32">
        <v>0.63180000000000003</v>
      </c>
      <c r="AA304" s="32">
        <v>0.53180000000000005</v>
      </c>
      <c r="AB304" s="32">
        <v>0.9526</v>
      </c>
      <c r="AC304" s="32">
        <v>1.1545000000000001</v>
      </c>
      <c r="AD304" s="32">
        <v>0.95730000000000004</v>
      </c>
      <c r="AE304" s="32">
        <v>1.3828</v>
      </c>
      <c r="AF304" s="32">
        <v>1.0960000000000001</v>
      </c>
      <c r="AG304" s="32">
        <v>1.0286999999999999</v>
      </c>
      <c r="AH304" s="32">
        <v>1.4316</v>
      </c>
      <c r="AI304" s="32">
        <v>1.1576</v>
      </c>
      <c r="AJ304" s="32">
        <v>0.95199999999999996</v>
      </c>
      <c r="AK304" s="32">
        <v>1.0858000000000001</v>
      </c>
      <c r="AL304" s="32">
        <v>1.1375</v>
      </c>
      <c r="AM304" s="32">
        <v>0.89549999999999996</v>
      </c>
      <c r="AN304" s="32">
        <v>0.73580000000000001</v>
      </c>
      <c r="AO304" s="32">
        <v>0.79369999999999996</v>
      </c>
      <c r="AP304" s="32">
        <v>0.79779999999999995</v>
      </c>
      <c r="AQ304" s="32">
        <v>1.2052</v>
      </c>
      <c r="AR304" s="32">
        <v>1.6439999999999999</v>
      </c>
      <c r="AS304" s="32">
        <v>1.5599000000000001</v>
      </c>
      <c r="AT304" s="32">
        <v>1.3505</v>
      </c>
      <c r="AU304" s="32">
        <v>1.409</v>
      </c>
      <c r="AV304" s="32">
        <v>1.1840999999999999</v>
      </c>
      <c r="AW304" s="32">
        <v>1.2412000000000001</v>
      </c>
      <c r="AX304" s="32">
        <v>0.89429999999999998</v>
      </c>
      <c r="AY304" s="32">
        <v>0.97150000000000003</v>
      </c>
      <c r="AZ304" s="32">
        <v>0.13139999999999999</v>
      </c>
      <c r="BA304" s="32">
        <v>0.47770000000000001</v>
      </c>
      <c r="BB304" s="32">
        <v>1.1601999999999999</v>
      </c>
      <c r="BC304" s="32">
        <v>1.2623</v>
      </c>
      <c r="BD304" s="32">
        <v>1.0985</v>
      </c>
      <c r="BE304" s="32">
        <v>1.0883</v>
      </c>
      <c r="BF304" s="32">
        <v>0.44650000000000001</v>
      </c>
      <c r="BG304" s="32">
        <v>0.2989</v>
      </c>
      <c r="BH304" s="32">
        <v>1.2099</v>
      </c>
      <c r="BI304" s="32">
        <v>1.0477000000000001</v>
      </c>
      <c r="BJ304" s="32">
        <v>2.0972</v>
      </c>
      <c r="BK304" s="32">
        <v>1.5305</v>
      </c>
    </row>
    <row r="305" spans="2:63">
      <c r="B305" s="28">
        <f t="shared" si="9"/>
        <v>197</v>
      </c>
      <c r="C305" s="34">
        <v>42247</v>
      </c>
      <c r="D305" s="32">
        <v>0.9425</v>
      </c>
      <c r="E305" s="32">
        <v>0.72770000000000001</v>
      </c>
      <c r="F305" s="32">
        <v>1.6561999999999999</v>
      </c>
      <c r="G305" s="32">
        <v>1.5409999999999999</v>
      </c>
      <c r="H305" s="32">
        <v>0.70079999999999998</v>
      </c>
      <c r="I305" s="32">
        <v>0.83220000000000005</v>
      </c>
      <c r="J305" s="32">
        <v>0.70199999999999996</v>
      </c>
      <c r="K305" s="32">
        <v>0.61509999999999998</v>
      </c>
      <c r="L305" s="32">
        <v>1.6897</v>
      </c>
      <c r="M305" s="32">
        <v>1.3290999999999999</v>
      </c>
      <c r="N305" s="32">
        <v>1.3364</v>
      </c>
      <c r="O305" s="32">
        <v>1.3275999999999999</v>
      </c>
      <c r="P305" s="32">
        <v>1.5018</v>
      </c>
      <c r="Q305" s="32">
        <v>1.4272</v>
      </c>
      <c r="R305" s="32">
        <v>0.80669999999999997</v>
      </c>
      <c r="S305" s="32">
        <v>0.5444</v>
      </c>
      <c r="T305" s="32">
        <v>1.0362</v>
      </c>
      <c r="U305" s="32">
        <v>0.56730000000000003</v>
      </c>
      <c r="V305" s="32">
        <v>0.92010000000000003</v>
      </c>
      <c r="W305" s="32">
        <v>0.68859999999999999</v>
      </c>
      <c r="X305" s="32">
        <v>0.88880000000000003</v>
      </c>
      <c r="Y305" s="32">
        <v>1.0791999999999999</v>
      </c>
      <c r="Z305" s="32">
        <v>0.69489999999999996</v>
      </c>
      <c r="AA305" s="32">
        <v>0.55069999999999997</v>
      </c>
      <c r="AB305" s="32">
        <v>0.9859</v>
      </c>
      <c r="AC305" s="32">
        <v>1.159</v>
      </c>
      <c r="AD305" s="32">
        <v>0.98129999999999995</v>
      </c>
      <c r="AE305" s="32">
        <v>1.3957999999999999</v>
      </c>
      <c r="AF305" s="32">
        <v>1.1047</v>
      </c>
      <c r="AG305" s="32">
        <v>1.0455000000000001</v>
      </c>
      <c r="AH305" s="32">
        <v>1.4040999999999999</v>
      </c>
      <c r="AI305" s="32">
        <v>1.1517999999999999</v>
      </c>
      <c r="AJ305" s="32">
        <v>0.99450000000000005</v>
      </c>
      <c r="AK305" s="32">
        <v>1.1005</v>
      </c>
      <c r="AL305" s="32">
        <v>1.3352999999999999</v>
      </c>
      <c r="AM305" s="32">
        <v>0.95150000000000001</v>
      </c>
      <c r="AN305" s="32">
        <v>0.7661</v>
      </c>
      <c r="AO305" s="32">
        <v>0.80149999999999999</v>
      </c>
      <c r="AP305" s="32">
        <v>0.88580000000000003</v>
      </c>
      <c r="AQ305" s="32">
        <v>1.2514000000000001</v>
      </c>
      <c r="AR305" s="32">
        <v>1.6912</v>
      </c>
      <c r="AS305" s="32">
        <v>1.6075999999999999</v>
      </c>
      <c r="AT305" s="32">
        <v>1.3514999999999999</v>
      </c>
      <c r="AU305" s="32">
        <v>1.4129</v>
      </c>
      <c r="AV305" s="32">
        <v>1.1474</v>
      </c>
      <c r="AW305" s="32">
        <v>1.2378</v>
      </c>
      <c r="AX305" s="32">
        <v>0.89290000000000003</v>
      </c>
      <c r="AY305" s="32">
        <v>0.97729999999999995</v>
      </c>
      <c r="AZ305" s="32">
        <v>0.13400000000000001</v>
      </c>
      <c r="BA305" s="32">
        <v>0.4839</v>
      </c>
      <c r="BB305" s="32">
        <v>1.2543</v>
      </c>
      <c r="BC305" s="32">
        <v>1.2963</v>
      </c>
      <c r="BD305" s="32">
        <v>1.0703</v>
      </c>
      <c r="BE305" s="32">
        <v>1.0753999999999999</v>
      </c>
      <c r="BF305" s="32">
        <v>0.48780000000000001</v>
      </c>
      <c r="BG305" s="32">
        <v>0.31340000000000001</v>
      </c>
      <c r="BH305" s="32">
        <v>1.2470000000000001</v>
      </c>
      <c r="BI305" s="32">
        <v>1.0606</v>
      </c>
      <c r="BJ305" s="32">
        <v>2.3571</v>
      </c>
      <c r="BK305" s="32">
        <v>1.6132</v>
      </c>
    </row>
    <row r="306" spans="2:63">
      <c r="B306" s="28">
        <f t="shared" si="9"/>
        <v>196</v>
      </c>
      <c r="C306" s="34">
        <v>42244</v>
      </c>
      <c r="D306" s="32">
        <v>1.0086999999999999</v>
      </c>
      <c r="E306" s="32">
        <v>0.7339</v>
      </c>
      <c r="F306" s="32">
        <v>1.8008999999999999</v>
      </c>
      <c r="G306" s="32">
        <v>1.5698000000000001</v>
      </c>
      <c r="H306" s="32">
        <v>0.72150000000000003</v>
      </c>
      <c r="I306" s="32">
        <v>0.83299999999999996</v>
      </c>
      <c r="J306" s="32">
        <v>0.83520000000000005</v>
      </c>
      <c r="K306" s="32">
        <v>0.64659999999999995</v>
      </c>
      <c r="L306" s="32">
        <v>1.7238</v>
      </c>
      <c r="M306" s="32">
        <v>1.3232999999999999</v>
      </c>
      <c r="N306" s="32">
        <v>1.4137</v>
      </c>
      <c r="O306" s="32">
        <v>1.3332999999999999</v>
      </c>
      <c r="P306" s="32">
        <v>1.3124</v>
      </c>
      <c r="Q306" s="32">
        <v>1.3978999999999999</v>
      </c>
      <c r="R306" s="32">
        <v>0.83460000000000001</v>
      </c>
      <c r="S306" s="32">
        <v>0.54430000000000001</v>
      </c>
      <c r="T306" s="32">
        <v>1.1367</v>
      </c>
      <c r="U306" s="32">
        <v>0.59760000000000002</v>
      </c>
      <c r="V306" s="32">
        <v>0.9637</v>
      </c>
      <c r="W306" s="32">
        <v>0.69379999999999997</v>
      </c>
      <c r="X306" s="32">
        <v>0.87690000000000001</v>
      </c>
      <c r="Y306" s="32">
        <v>1.0750999999999999</v>
      </c>
      <c r="Z306" s="32">
        <v>0.74790000000000001</v>
      </c>
      <c r="AA306" s="32">
        <v>0.58479999999999999</v>
      </c>
      <c r="AB306" s="32">
        <v>1.0142</v>
      </c>
      <c r="AC306" s="32">
        <v>1.1532</v>
      </c>
      <c r="AD306" s="32">
        <v>1.0601</v>
      </c>
      <c r="AE306" s="32">
        <v>1.3902000000000001</v>
      </c>
      <c r="AF306" s="32">
        <v>1.0516000000000001</v>
      </c>
      <c r="AG306" s="32">
        <v>1.0436000000000001</v>
      </c>
      <c r="AH306" s="32">
        <v>1.3789</v>
      </c>
      <c r="AI306" s="32">
        <v>1.1466000000000001</v>
      </c>
      <c r="AJ306" s="32">
        <v>1.0298</v>
      </c>
      <c r="AK306" s="32">
        <v>1.1004</v>
      </c>
      <c r="AL306" s="32">
        <v>1.333</v>
      </c>
      <c r="AM306" s="32">
        <v>0.94689999999999996</v>
      </c>
      <c r="AN306" s="32">
        <v>0.71099999999999997</v>
      </c>
      <c r="AO306" s="32">
        <v>0.79520000000000002</v>
      </c>
      <c r="AP306" s="32">
        <v>0.93340000000000001</v>
      </c>
      <c r="AQ306" s="32">
        <v>1.2672000000000001</v>
      </c>
      <c r="AR306" s="32">
        <v>1.4464999999999999</v>
      </c>
      <c r="AS306" s="32">
        <v>1.5416000000000001</v>
      </c>
      <c r="AT306" s="32">
        <v>1.3568</v>
      </c>
      <c r="AU306" s="32">
        <v>1.4214</v>
      </c>
      <c r="AV306" s="32">
        <v>1.1395999999999999</v>
      </c>
      <c r="AW306" s="32">
        <v>1.232</v>
      </c>
      <c r="AX306" s="32">
        <v>1.0024</v>
      </c>
      <c r="AY306" s="32">
        <v>0.98519999999999996</v>
      </c>
      <c r="AZ306" s="32">
        <v>0.12330000000000001</v>
      </c>
      <c r="BA306" s="32">
        <v>0.49249999999999999</v>
      </c>
      <c r="BB306" s="32">
        <v>1.4617</v>
      </c>
      <c r="BC306" s="32">
        <v>1.325</v>
      </c>
      <c r="BD306" s="32">
        <v>0.95679999999999998</v>
      </c>
      <c r="BE306" s="32">
        <v>1.0532999999999999</v>
      </c>
      <c r="BF306" s="32">
        <v>0.47320000000000001</v>
      </c>
      <c r="BG306" s="32">
        <v>0.31709999999999999</v>
      </c>
      <c r="BH306" s="32">
        <v>1.1681999999999999</v>
      </c>
      <c r="BI306" s="32">
        <v>1.0124</v>
      </c>
      <c r="BJ306" s="32">
        <v>2.5739999999999998</v>
      </c>
      <c r="BK306" s="32">
        <v>1.6516</v>
      </c>
    </row>
    <row r="307" spans="2:63">
      <c r="B307" s="28">
        <f t="shared" si="9"/>
        <v>195</v>
      </c>
      <c r="C307" s="34">
        <v>42243</v>
      </c>
      <c r="D307" s="32">
        <v>1.1166</v>
      </c>
      <c r="E307" s="32">
        <v>0.74490000000000001</v>
      </c>
      <c r="F307" s="32">
        <v>1.9213</v>
      </c>
      <c r="G307" s="32">
        <v>1.5857000000000001</v>
      </c>
      <c r="H307" s="32">
        <v>0.82269999999999999</v>
      </c>
      <c r="I307" s="32">
        <v>0.85350000000000004</v>
      </c>
      <c r="J307" s="32">
        <v>0.81200000000000006</v>
      </c>
      <c r="K307" s="32">
        <v>0.6351</v>
      </c>
      <c r="L307" s="32">
        <v>1.7372000000000001</v>
      </c>
      <c r="M307" s="32">
        <v>1.3126</v>
      </c>
      <c r="N307" s="32">
        <v>1.6097999999999999</v>
      </c>
      <c r="O307" s="32">
        <v>1.3645</v>
      </c>
      <c r="P307" s="32">
        <v>1.2854000000000001</v>
      </c>
      <c r="Q307" s="32">
        <v>1.3832</v>
      </c>
      <c r="R307" s="32">
        <v>0.87860000000000005</v>
      </c>
      <c r="S307" s="32">
        <v>0.54949999999999999</v>
      </c>
      <c r="T307" s="32">
        <v>1.0929</v>
      </c>
      <c r="U307" s="32">
        <v>0.57040000000000002</v>
      </c>
      <c r="V307" s="32">
        <v>0.97550000000000003</v>
      </c>
      <c r="W307" s="32">
        <v>0.69920000000000004</v>
      </c>
      <c r="X307" s="32">
        <v>0.87849999999999995</v>
      </c>
      <c r="Y307" s="32">
        <v>1.0786</v>
      </c>
      <c r="Z307" s="32">
        <v>0.73429999999999995</v>
      </c>
      <c r="AA307" s="32">
        <v>0.58240000000000003</v>
      </c>
      <c r="AB307" s="32">
        <v>1.0269999999999999</v>
      </c>
      <c r="AC307" s="32">
        <v>1.1427</v>
      </c>
      <c r="AD307" s="32">
        <v>1.1236999999999999</v>
      </c>
      <c r="AE307" s="32">
        <v>1.3936999999999999</v>
      </c>
      <c r="AF307" s="32">
        <v>1.0551999999999999</v>
      </c>
      <c r="AG307" s="32">
        <v>1.0367999999999999</v>
      </c>
      <c r="AH307" s="32">
        <v>1.3658999999999999</v>
      </c>
      <c r="AI307" s="32">
        <v>1.1487000000000001</v>
      </c>
      <c r="AJ307" s="32">
        <v>1.0501</v>
      </c>
      <c r="AK307" s="32">
        <v>1.0972999999999999</v>
      </c>
      <c r="AL307" s="32">
        <v>1.4923</v>
      </c>
      <c r="AM307" s="32">
        <v>0.98109999999999997</v>
      </c>
      <c r="AN307" s="32">
        <v>0.59319999999999995</v>
      </c>
      <c r="AO307" s="32">
        <v>0.76180000000000003</v>
      </c>
      <c r="AP307" s="32">
        <v>0.96179999999999999</v>
      </c>
      <c r="AQ307" s="32">
        <v>1.2693000000000001</v>
      </c>
      <c r="AR307" s="32">
        <v>1.5555000000000001</v>
      </c>
      <c r="AS307" s="32">
        <v>1.5604</v>
      </c>
      <c r="AT307" s="32">
        <v>1.7121</v>
      </c>
      <c r="AU307" s="32">
        <v>1.5033000000000001</v>
      </c>
      <c r="AV307" s="32">
        <v>1.2386999999999999</v>
      </c>
      <c r="AW307" s="32">
        <v>1.2609999999999999</v>
      </c>
      <c r="AX307" s="32">
        <v>0.88380000000000003</v>
      </c>
      <c r="AY307" s="32">
        <v>0.95499999999999996</v>
      </c>
      <c r="AZ307" s="32">
        <v>0.17879999999999999</v>
      </c>
      <c r="BA307" s="32">
        <v>0.50849999999999995</v>
      </c>
      <c r="BB307" s="32">
        <v>1.6769000000000001</v>
      </c>
      <c r="BC307" s="32">
        <v>1.3614999999999999</v>
      </c>
      <c r="BD307" s="32">
        <v>0.84319999999999995</v>
      </c>
      <c r="BE307" s="32">
        <v>1.0276000000000001</v>
      </c>
      <c r="BF307" s="32">
        <v>0.53010000000000002</v>
      </c>
      <c r="BG307" s="32">
        <v>0.32750000000000001</v>
      </c>
      <c r="BH307" s="32">
        <v>1.2974000000000001</v>
      </c>
      <c r="BI307" s="32">
        <v>1.0255000000000001</v>
      </c>
      <c r="BJ307" s="32">
        <v>2.4740000000000002</v>
      </c>
      <c r="BK307" s="32">
        <v>1.5769</v>
      </c>
    </row>
    <row r="308" spans="2:63">
      <c r="B308" s="28">
        <f t="shared" si="9"/>
        <v>194</v>
      </c>
      <c r="C308" s="34">
        <v>42242</v>
      </c>
      <c r="D308" s="32">
        <v>1.3872</v>
      </c>
      <c r="E308" s="32">
        <v>0.75360000000000005</v>
      </c>
      <c r="F308" s="32">
        <v>1.9598</v>
      </c>
      <c r="G308" s="32">
        <v>1.5857000000000001</v>
      </c>
      <c r="H308" s="32">
        <v>0.8236</v>
      </c>
      <c r="I308" s="32">
        <v>0.84599999999999997</v>
      </c>
      <c r="J308" s="32">
        <v>0.82140000000000002</v>
      </c>
      <c r="K308" s="32">
        <v>0.64500000000000002</v>
      </c>
      <c r="L308" s="32">
        <v>1.6255999999999999</v>
      </c>
      <c r="M308" s="32">
        <v>1.2581</v>
      </c>
      <c r="N308" s="32">
        <v>1.7867999999999999</v>
      </c>
      <c r="O308" s="32">
        <v>1.3889</v>
      </c>
      <c r="P308" s="32">
        <v>1.3081</v>
      </c>
      <c r="Q308" s="32">
        <v>1.4049</v>
      </c>
      <c r="R308" s="32">
        <v>1.0450999999999999</v>
      </c>
      <c r="S308" s="32">
        <v>0.5665</v>
      </c>
      <c r="T308" s="32">
        <v>1.0263</v>
      </c>
      <c r="U308" s="32">
        <v>0.56179999999999997</v>
      </c>
      <c r="V308" s="32">
        <v>1.0024999999999999</v>
      </c>
      <c r="W308" s="32">
        <v>0.68220000000000003</v>
      </c>
      <c r="X308" s="32">
        <v>0.70679999999999998</v>
      </c>
      <c r="Y308" s="32">
        <v>1.0392999999999999</v>
      </c>
      <c r="Z308" s="32">
        <v>0.64880000000000004</v>
      </c>
      <c r="AA308" s="32">
        <v>0.56889999999999996</v>
      </c>
      <c r="AB308" s="32">
        <v>1.0051000000000001</v>
      </c>
      <c r="AC308" s="32">
        <v>1.1138999999999999</v>
      </c>
      <c r="AD308" s="32">
        <v>1.383</v>
      </c>
      <c r="AE308" s="32">
        <v>1.4101999999999999</v>
      </c>
      <c r="AF308" s="32">
        <v>1.0176000000000001</v>
      </c>
      <c r="AG308" s="32">
        <v>1.0385</v>
      </c>
      <c r="AH308" s="32">
        <v>1.4702999999999999</v>
      </c>
      <c r="AI308" s="32">
        <v>1.1405000000000001</v>
      </c>
      <c r="AJ308" s="32">
        <v>1.1062000000000001</v>
      </c>
      <c r="AK308" s="32">
        <v>1.0708</v>
      </c>
      <c r="AL308" s="32">
        <v>1.3245</v>
      </c>
      <c r="AM308" s="32">
        <v>0.99209999999999998</v>
      </c>
      <c r="AN308" s="32">
        <v>0.64129999999999998</v>
      </c>
      <c r="AO308" s="32">
        <v>0.76600000000000001</v>
      </c>
      <c r="AP308" s="32">
        <v>1.0723</v>
      </c>
      <c r="AQ308" s="32">
        <v>1.2297</v>
      </c>
      <c r="AR308" s="32">
        <v>1.8796999999999999</v>
      </c>
      <c r="AS308" s="32">
        <v>1.6064000000000001</v>
      </c>
      <c r="AT308" s="32">
        <v>1.6234</v>
      </c>
      <c r="AU308" s="32">
        <v>1.4754</v>
      </c>
      <c r="AV308" s="32">
        <v>1.2413000000000001</v>
      </c>
      <c r="AW308" s="32">
        <v>1.2630999999999999</v>
      </c>
      <c r="AX308" s="32">
        <v>0.88239999999999996</v>
      </c>
      <c r="AY308" s="32">
        <v>0.96250000000000002</v>
      </c>
      <c r="AZ308" s="32">
        <v>0.12659999999999999</v>
      </c>
      <c r="BA308" s="32">
        <v>0.499</v>
      </c>
      <c r="BB308" s="32">
        <v>1.8559000000000001</v>
      </c>
      <c r="BC308" s="32">
        <v>1.3323</v>
      </c>
      <c r="BD308" s="32">
        <v>0.79120000000000001</v>
      </c>
      <c r="BE308" s="32">
        <v>1.0327999999999999</v>
      </c>
      <c r="BF308" s="32">
        <v>0.46489999999999998</v>
      </c>
      <c r="BG308" s="32">
        <v>0.315</v>
      </c>
      <c r="BH308" s="32">
        <v>1.4157999999999999</v>
      </c>
      <c r="BI308" s="32">
        <v>1.0096000000000001</v>
      </c>
      <c r="BJ308" s="32">
        <v>2.4218000000000002</v>
      </c>
      <c r="BK308" s="32">
        <v>1.5198</v>
      </c>
    </row>
    <row r="309" spans="2:63">
      <c r="B309" s="28">
        <f t="shared" si="9"/>
        <v>193</v>
      </c>
      <c r="C309" s="34">
        <v>42241</v>
      </c>
      <c r="D309" s="32">
        <v>1.3063</v>
      </c>
      <c r="E309" s="32">
        <v>0.73939999999999995</v>
      </c>
      <c r="F309" s="32">
        <v>1.9676</v>
      </c>
      <c r="G309" s="32">
        <v>1.5865</v>
      </c>
      <c r="H309" s="32">
        <v>0.83460000000000001</v>
      </c>
      <c r="I309" s="32">
        <v>0.84670000000000001</v>
      </c>
      <c r="J309" s="32">
        <v>0.8125</v>
      </c>
      <c r="K309" s="32">
        <v>0.64490000000000003</v>
      </c>
      <c r="L309" s="32">
        <v>1.6364000000000001</v>
      </c>
      <c r="M309" s="32">
        <v>1.2621</v>
      </c>
      <c r="N309" s="32">
        <v>1.7869999999999999</v>
      </c>
      <c r="O309" s="32">
        <v>1.3849</v>
      </c>
      <c r="P309" s="32">
        <v>1.339</v>
      </c>
      <c r="Q309" s="32">
        <v>1.4101999999999999</v>
      </c>
      <c r="R309" s="32">
        <v>1.0412999999999999</v>
      </c>
      <c r="S309" s="32">
        <v>0.56469999999999998</v>
      </c>
      <c r="T309" s="32">
        <v>1.0154000000000001</v>
      </c>
      <c r="U309" s="32">
        <v>0.56159999999999999</v>
      </c>
      <c r="V309" s="32">
        <v>1.0115000000000001</v>
      </c>
      <c r="W309" s="32">
        <v>0.6855</v>
      </c>
      <c r="X309" s="32">
        <v>0.75129999999999997</v>
      </c>
      <c r="Y309" s="32">
        <v>1.0561</v>
      </c>
      <c r="Z309" s="32">
        <v>0.48499999999999999</v>
      </c>
      <c r="AA309" s="32">
        <v>0.54569999999999996</v>
      </c>
      <c r="AB309" s="32">
        <v>0.97119999999999995</v>
      </c>
      <c r="AC309" s="32">
        <v>1.1059000000000001</v>
      </c>
      <c r="AD309" s="32">
        <v>1.4657</v>
      </c>
      <c r="AE309" s="32">
        <v>1.4287000000000001</v>
      </c>
      <c r="AF309" s="32">
        <v>0.98270000000000002</v>
      </c>
      <c r="AG309" s="32">
        <v>1.0387</v>
      </c>
      <c r="AH309" s="32">
        <v>1.5096000000000001</v>
      </c>
      <c r="AI309" s="32">
        <v>1.1491</v>
      </c>
      <c r="AJ309" s="32">
        <v>1.0876999999999999</v>
      </c>
      <c r="AK309" s="32">
        <v>1.0687</v>
      </c>
      <c r="AL309" s="32">
        <v>1.2990999999999999</v>
      </c>
      <c r="AM309" s="32">
        <v>0.98819999999999997</v>
      </c>
      <c r="AN309" s="32">
        <v>0.626</v>
      </c>
      <c r="AO309" s="32">
        <v>0.76359999999999995</v>
      </c>
      <c r="AP309" s="32">
        <v>0.96</v>
      </c>
      <c r="AQ309" s="32">
        <v>1.2161999999999999</v>
      </c>
      <c r="AR309" s="32">
        <v>1.8869</v>
      </c>
      <c r="AS309" s="32">
        <v>1.6081000000000001</v>
      </c>
      <c r="AT309" s="32">
        <v>1.6763999999999999</v>
      </c>
      <c r="AU309" s="32">
        <v>1.4823999999999999</v>
      </c>
      <c r="AV309" s="32">
        <v>1.2742</v>
      </c>
      <c r="AW309" s="32">
        <v>1.2673000000000001</v>
      </c>
      <c r="AX309" s="32">
        <v>0.87760000000000005</v>
      </c>
      <c r="AY309" s="32">
        <v>0.96060000000000001</v>
      </c>
      <c r="AZ309" s="32">
        <v>0.1515</v>
      </c>
      <c r="BA309" s="32">
        <v>0.50970000000000004</v>
      </c>
      <c r="BB309" s="32">
        <v>1.7947</v>
      </c>
      <c r="BC309" s="32">
        <v>1.3196000000000001</v>
      </c>
      <c r="BD309" s="32">
        <v>0.83579999999999999</v>
      </c>
      <c r="BE309" s="32">
        <v>1.0391999999999999</v>
      </c>
      <c r="BF309" s="32">
        <v>0.46810000000000002</v>
      </c>
      <c r="BG309" s="32">
        <v>0.31469999999999998</v>
      </c>
      <c r="BH309" s="32">
        <v>1.3938999999999999</v>
      </c>
      <c r="BI309" s="32">
        <v>1.0033000000000001</v>
      </c>
      <c r="BJ309" s="32">
        <v>2.2574999999999998</v>
      </c>
      <c r="BK309" s="32">
        <v>1.4921</v>
      </c>
    </row>
    <row r="310" spans="2:63">
      <c r="B310" s="28">
        <f t="shared" si="9"/>
        <v>192</v>
      </c>
      <c r="C310" s="34">
        <v>42240</v>
      </c>
      <c r="D310" s="32">
        <v>2.1465000000000001</v>
      </c>
      <c r="E310" s="32">
        <v>0.83489999999999998</v>
      </c>
      <c r="F310" s="32">
        <v>2.3624000000000001</v>
      </c>
      <c r="G310" s="32">
        <v>1.6257999999999999</v>
      </c>
      <c r="H310" s="32">
        <v>1.0608</v>
      </c>
      <c r="I310" s="32">
        <v>0.87490000000000001</v>
      </c>
      <c r="J310" s="32">
        <v>0.7893</v>
      </c>
      <c r="K310" s="32">
        <v>0.63470000000000004</v>
      </c>
      <c r="L310" s="32">
        <v>1.0911</v>
      </c>
      <c r="M310" s="32">
        <v>1.1551</v>
      </c>
      <c r="N310" s="32">
        <v>1.5445</v>
      </c>
      <c r="O310" s="32">
        <v>1.2967</v>
      </c>
      <c r="P310" s="32">
        <v>0.89339999999999997</v>
      </c>
      <c r="Q310" s="32">
        <v>1.3428</v>
      </c>
      <c r="R310" s="32">
        <v>1.4171</v>
      </c>
      <c r="S310" s="32">
        <v>0.59219999999999995</v>
      </c>
      <c r="T310" s="32">
        <v>1.1767000000000001</v>
      </c>
      <c r="U310" s="32">
        <v>0.56630000000000003</v>
      </c>
      <c r="V310" s="32">
        <v>1.7546999999999999</v>
      </c>
      <c r="W310" s="32">
        <v>0.8034</v>
      </c>
      <c r="X310" s="32">
        <v>0.82750000000000001</v>
      </c>
      <c r="Y310" s="32">
        <v>1.0779000000000001</v>
      </c>
      <c r="Z310" s="32">
        <v>0.5494</v>
      </c>
      <c r="AA310" s="32">
        <v>0.57930000000000004</v>
      </c>
      <c r="AB310" s="32">
        <v>0.95230000000000004</v>
      </c>
      <c r="AC310" s="32">
        <v>1.1006</v>
      </c>
      <c r="AD310" s="32">
        <v>1.5311999999999999</v>
      </c>
      <c r="AE310" s="32">
        <v>1.4353</v>
      </c>
      <c r="AF310" s="32">
        <v>1.0651999999999999</v>
      </c>
      <c r="AG310" s="32">
        <v>1.0539000000000001</v>
      </c>
      <c r="AH310" s="32">
        <v>1.5462</v>
      </c>
      <c r="AI310" s="32">
        <v>1.1484000000000001</v>
      </c>
      <c r="AJ310" s="32">
        <v>1.4777</v>
      </c>
      <c r="AK310" s="32">
        <v>1.1246</v>
      </c>
      <c r="AL310" s="32">
        <v>1.5892999999999999</v>
      </c>
      <c r="AM310" s="32">
        <v>1.0196000000000001</v>
      </c>
      <c r="AN310" s="32">
        <v>0.53320000000000001</v>
      </c>
      <c r="AO310" s="32">
        <v>0.7571</v>
      </c>
      <c r="AP310" s="32">
        <v>1.3261000000000001</v>
      </c>
      <c r="AQ310" s="32">
        <v>1.302</v>
      </c>
      <c r="AR310" s="32">
        <v>2.3479000000000001</v>
      </c>
      <c r="AS310" s="32">
        <v>1.6546000000000001</v>
      </c>
      <c r="AT310" s="32">
        <v>1.5354000000000001</v>
      </c>
      <c r="AU310" s="32">
        <v>1.4353</v>
      </c>
      <c r="AV310" s="32">
        <v>0.98670000000000002</v>
      </c>
      <c r="AW310" s="32">
        <v>1.2148000000000001</v>
      </c>
      <c r="AX310" s="32">
        <v>0.49590000000000001</v>
      </c>
      <c r="AY310" s="32">
        <v>0.89219999999999999</v>
      </c>
      <c r="AZ310" s="32">
        <v>0.1724</v>
      </c>
      <c r="BA310" s="32">
        <v>0.52869999999999995</v>
      </c>
      <c r="BB310" s="32">
        <v>2.2766000000000002</v>
      </c>
      <c r="BC310" s="32">
        <v>1.3563000000000001</v>
      </c>
      <c r="BD310" s="32">
        <v>0.72689999999999999</v>
      </c>
      <c r="BE310" s="32">
        <v>1.0318000000000001</v>
      </c>
      <c r="BF310" s="32">
        <v>0.54</v>
      </c>
      <c r="BG310" s="32">
        <v>0.31759999999999999</v>
      </c>
      <c r="BH310" s="32">
        <v>1.7874000000000001</v>
      </c>
      <c r="BI310" s="32">
        <v>1.0285</v>
      </c>
      <c r="BJ310" s="32">
        <v>2.0455000000000001</v>
      </c>
      <c r="BK310" s="32">
        <v>1.4027000000000001</v>
      </c>
    </row>
    <row r="311" spans="2:63">
      <c r="B311" s="28">
        <f t="shared" si="9"/>
        <v>191</v>
      </c>
      <c r="C311" s="34">
        <v>42237</v>
      </c>
      <c r="D311" s="32">
        <v>1.9754</v>
      </c>
      <c r="E311" s="32">
        <v>0.67659999999999998</v>
      </c>
      <c r="F311" s="32">
        <v>2.4820000000000002</v>
      </c>
      <c r="G311" s="32">
        <v>1.5623</v>
      </c>
      <c r="H311" s="32">
        <v>0.64810000000000001</v>
      </c>
      <c r="I311" s="32">
        <v>0.79910000000000003</v>
      </c>
      <c r="J311" s="32">
        <v>0.56000000000000005</v>
      </c>
      <c r="K311" s="32">
        <v>0.58509999999999995</v>
      </c>
      <c r="L311" s="32">
        <v>1.0999000000000001</v>
      </c>
      <c r="M311" s="32">
        <v>1.1257999999999999</v>
      </c>
      <c r="N311" s="32">
        <v>1.4952000000000001</v>
      </c>
      <c r="O311" s="32">
        <v>1.2741</v>
      </c>
      <c r="P311" s="32">
        <v>1.1776</v>
      </c>
      <c r="Q311" s="32">
        <v>1.4023000000000001</v>
      </c>
      <c r="R311" s="32">
        <v>0.79700000000000004</v>
      </c>
      <c r="S311" s="32">
        <v>0.41839999999999999</v>
      </c>
      <c r="T311" s="32">
        <v>1.0351999999999999</v>
      </c>
      <c r="U311" s="32">
        <v>0.47099999999999997</v>
      </c>
      <c r="V311" s="32">
        <v>1.3592</v>
      </c>
      <c r="W311" s="32">
        <v>0.63680000000000003</v>
      </c>
      <c r="X311" s="32">
        <v>0.77229999999999999</v>
      </c>
      <c r="Y311" s="32">
        <v>1.1056999999999999</v>
      </c>
      <c r="Z311" s="32">
        <v>0.1105</v>
      </c>
      <c r="AA311" s="32">
        <v>0.5121</v>
      </c>
      <c r="AB311" s="32">
        <v>1.0447</v>
      </c>
      <c r="AC311" s="32">
        <v>1.1741999999999999</v>
      </c>
      <c r="AD311" s="32">
        <v>2.0377999999999998</v>
      </c>
      <c r="AE311" s="32">
        <v>1.5608</v>
      </c>
      <c r="AF311" s="32">
        <v>0.74409999999999998</v>
      </c>
      <c r="AG311" s="32">
        <v>0.9869</v>
      </c>
      <c r="AH311" s="32">
        <v>1.6797</v>
      </c>
      <c r="AI311" s="32">
        <v>1.1343000000000001</v>
      </c>
      <c r="AJ311" s="32">
        <v>1.7225999999999999</v>
      </c>
      <c r="AK311" s="32">
        <v>1.1376999999999999</v>
      </c>
      <c r="AL311" s="32">
        <v>1.0286</v>
      </c>
      <c r="AM311" s="32">
        <v>0.87070000000000003</v>
      </c>
      <c r="AN311" s="32">
        <v>0.8306</v>
      </c>
      <c r="AO311" s="32">
        <v>0.8458</v>
      </c>
      <c r="AP311" s="32">
        <v>2.0428000000000002</v>
      </c>
      <c r="AQ311" s="32">
        <v>1.4051</v>
      </c>
      <c r="AR311" s="32">
        <v>2.58</v>
      </c>
      <c r="AS311" s="32">
        <v>1.6003000000000001</v>
      </c>
      <c r="AT311" s="32">
        <v>2.2705000000000002</v>
      </c>
      <c r="AU311" s="32">
        <v>1.5147999999999999</v>
      </c>
      <c r="AV311" s="32">
        <v>1.0016</v>
      </c>
      <c r="AW311" s="32">
        <v>1.2293000000000001</v>
      </c>
      <c r="AX311" s="32">
        <v>0.4219</v>
      </c>
      <c r="AY311" s="32">
        <v>0.94010000000000005</v>
      </c>
      <c r="AZ311" s="32">
        <v>0.47349999999999998</v>
      </c>
      <c r="BA311" s="32">
        <v>0.67369999999999997</v>
      </c>
      <c r="BB311" s="32">
        <v>2.2378</v>
      </c>
      <c r="BC311" s="32">
        <v>1.2578</v>
      </c>
      <c r="BD311" s="32">
        <v>0.65690000000000004</v>
      </c>
      <c r="BE311" s="32">
        <v>1.042</v>
      </c>
      <c r="BF311" s="32">
        <v>0.36399999999999999</v>
      </c>
      <c r="BG311" s="32">
        <v>0.27389999999999998</v>
      </c>
      <c r="BH311" s="32">
        <v>1.9489000000000001</v>
      </c>
      <c r="BI311" s="32">
        <v>0.99839999999999995</v>
      </c>
      <c r="BJ311" s="32">
        <v>2.6692</v>
      </c>
      <c r="BK311" s="32">
        <v>1.4217</v>
      </c>
    </row>
    <row r="312" spans="2:63">
      <c r="B312" s="28">
        <f t="shared" si="9"/>
        <v>190</v>
      </c>
      <c r="C312" s="34">
        <v>42236</v>
      </c>
      <c r="D312" s="32">
        <v>1.9793000000000001</v>
      </c>
      <c r="E312" s="32">
        <v>0.64610000000000001</v>
      </c>
      <c r="F312" s="32">
        <v>2.7928999999999999</v>
      </c>
      <c r="G312" s="32">
        <v>1.5745</v>
      </c>
      <c r="H312" s="32">
        <v>0.90890000000000004</v>
      </c>
      <c r="I312" s="32">
        <v>0.85540000000000005</v>
      </c>
      <c r="J312" s="32">
        <v>0.63680000000000003</v>
      </c>
      <c r="K312" s="32">
        <v>0.59130000000000005</v>
      </c>
      <c r="L312" s="32">
        <v>1.3956</v>
      </c>
      <c r="M312" s="32">
        <v>1.1323000000000001</v>
      </c>
      <c r="N312" s="32">
        <v>1.9893000000000001</v>
      </c>
      <c r="O312" s="32">
        <v>1.3476999999999999</v>
      </c>
      <c r="P312" s="32">
        <v>1.2289000000000001</v>
      </c>
      <c r="Q312" s="32">
        <v>1.4108000000000001</v>
      </c>
      <c r="R312" s="32">
        <v>0.6452</v>
      </c>
      <c r="S312" s="32">
        <v>0.40229999999999999</v>
      </c>
      <c r="T312" s="32">
        <v>1.1893</v>
      </c>
      <c r="U312" s="32">
        <v>0.45579999999999998</v>
      </c>
      <c r="V312" s="32">
        <v>1.3269</v>
      </c>
      <c r="W312" s="32">
        <v>0.59430000000000005</v>
      </c>
      <c r="X312" s="32">
        <v>0.76519999999999999</v>
      </c>
      <c r="Y312" s="32">
        <v>1.1106</v>
      </c>
      <c r="Z312" s="32">
        <v>3.0800000000000001E-2</v>
      </c>
      <c r="AA312" s="32">
        <v>0.50270000000000004</v>
      </c>
      <c r="AB312" s="32">
        <v>1.1512</v>
      </c>
      <c r="AC312" s="32">
        <v>1.2191000000000001</v>
      </c>
      <c r="AD312" s="32">
        <v>2.1019999999999999</v>
      </c>
      <c r="AE312" s="32">
        <v>1.577</v>
      </c>
      <c r="AF312" s="32">
        <v>0.49869999999999998</v>
      </c>
      <c r="AG312" s="32">
        <v>0.93340000000000001</v>
      </c>
      <c r="AH312" s="32">
        <v>1.8191999999999999</v>
      </c>
      <c r="AI312" s="32">
        <v>1.1599999999999999</v>
      </c>
      <c r="AJ312" s="32">
        <v>1.8492</v>
      </c>
      <c r="AK312" s="32">
        <v>1.1487000000000001</v>
      </c>
      <c r="AL312" s="32">
        <v>0.26500000000000001</v>
      </c>
      <c r="AM312" s="32">
        <v>0.80830000000000002</v>
      </c>
      <c r="AN312" s="32">
        <v>0.9556</v>
      </c>
      <c r="AO312" s="32">
        <v>0.87419999999999998</v>
      </c>
      <c r="AP312" s="32">
        <v>2.6495000000000002</v>
      </c>
      <c r="AQ312" s="32">
        <v>1.4453</v>
      </c>
      <c r="AR312" s="32">
        <v>2.9862000000000002</v>
      </c>
      <c r="AS312" s="32">
        <v>1.6460999999999999</v>
      </c>
      <c r="AT312" s="32">
        <v>1.9108000000000001</v>
      </c>
      <c r="AU312" s="32">
        <v>1.4579</v>
      </c>
      <c r="AV312" s="32">
        <v>0.89570000000000005</v>
      </c>
      <c r="AW312" s="32">
        <v>1.2239</v>
      </c>
      <c r="AX312" s="32">
        <v>0.18690000000000001</v>
      </c>
      <c r="AY312" s="32">
        <v>0.94369999999999998</v>
      </c>
      <c r="AZ312" s="32">
        <v>0.52429999999999999</v>
      </c>
      <c r="BA312" s="32">
        <v>0.69640000000000002</v>
      </c>
      <c r="BB312" s="32">
        <v>2.5983000000000001</v>
      </c>
      <c r="BC312" s="32">
        <v>1.2778</v>
      </c>
      <c r="BD312" s="32">
        <v>0.69920000000000004</v>
      </c>
      <c r="BE312" s="32">
        <v>1.0584</v>
      </c>
      <c r="BF312" s="32">
        <v>0.30840000000000001</v>
      </c>
      <c r="BG312" s="32">
        <v>0.26400000000000001</v>
      </c>
      <c r="BH312" s="32">
        <v>2.2835000000000001</v>
      </c>
      <c r="BI312" s="32">
        <v>1.0230999999999999</v>
      </c>
      <c r="BJ312" s="32">
        <v>2.9054000000000002</v>
      </c>
      <c r="BK312" s="32">
        <v>1.3992</v>
      </c>
    </row>
    <row r="313" spans="2:63">
      <c r="B313" s="28">
        <f t="shared" si="9"/>
        <v>189</v>
      </c>
      <c r="C313" s="34">
        <v>42235</v>
      </c>
      <c r="D313" s="32">
        <v>1.6999</v>
      </c>
      <c r="E313" s="32">
        <v>0.64049999999999996</v>
      </c>
      <c r="F313" s="32">
        <v>2.8845000000000001</v>
      </c>
      <c r="G313" s="32">
        <v>1.5768</v>
      </c>
      <c r="H313" s="32">
        <v>0.87849999999999995</v>
      </c>
      <c r="I313" s="32">
        <v>0.85040000000000004</v>
      </c>
      <c r="J313" s="32">
        <v>0.64859999999999995</v>
      </c>
      <c r="K313" s="32">
        <v>0.59260000000000002</v>
      </c>
      <c r="L313" s="32">
        <v>1.1856</v>
      </c>
      <c r="M313" s="32">
        <v>1.1216999999999999</v>
      </c>
      <c r="N313" s="32">
        <v>1.9035</v>
      </c>
      <c r="O313" s="32">
        <v>1.3427</v>
      </c>
      <c r="P313" s="32">
        <v>1.2565999999999999</v>
      </c>
      <c r="Q313" s="32">
        <v>1.4081999999999999</v>
      </c>
      <c r="R313" s="32">
        <v>0.54590000000000005</v>
      </c>
      <c r="S313" s="32">
        <v>0.39929999999999999</v>
      </c>
      <c r="T313" s="32">
        <v>1.0505</v>
      </c>
      <c r="U313" s="32">
        <v>0.45629999999999998</v>
      </c>
      <c r="V313" s="32">
        <v>1.2657</v>
      </c>
      <c r="W313" s="32">
        <v>0.59040000000000004</v>
      </c>
      <c r="X313" s="32">
        <v>0.75280000000000002</v>
      </c>
      <c r="Y313" s="32">
        <v>1.1096999999999999</v>
      </c>
      <c r="Z313" s="32">
        <v>5.4100000000000002E-2</v>
      </c>
      <c r="AA313" s="32">
        <v>0.50460000000000005</v>
      </c>
      <c r="AB313" s="32">
        <v>1.1402000000000001</v>
      </c>
      <c r="AC313" s="32">
        <v>1.2125999999999999</v>
      </c>
      <c r="AD313" s="32">
        <v>2.2197</v>
      </c>
      <c r="AE313" s="32">
        <v>1.5825</v>
      </c>
      <c r="AF313" s="32">
        <v>0.49299999999999999</v>
      </c>
      <c r="AG313" s="32">
        <v>0.93049999999999999</v>
      </c>
      <c r="AH313" s="32">
        <v>1.8431</v>
      </c>
      <c r="AI313" s="32">
        <v>1.1628000000000001</v>
      </c>
      <c r="AJ313" s="32">
        <v>1.8532</v>
      </c>
      <c r="AK313" s="32">
        <v>1.1355</v>
      </c>
      <c r="AL313" s="32">
        <v>0.1396</v>
      </c>
      <c r="AM313" s="32">
        <v>0.80610000000000004</v>
      </c>
      <c r="AN313" s="32">
        <v>0.96230000000000004</v>
      </c>
      <c r="AO313" s="32">
        <v>0.87760000000000005</v>
      </c>
      <c r="AP313" s="32">
        <v>2.7198000000000002</v>
      </c>
      <c r="AQ313" s="32">
        <v>1.4382999999999999</v>
      </c>
      <c r="AR313" s="32">
        <v>2.8976999999999999</v>
      </c>
      <c r="AS313" s="32">
        <v>1.6428</v>
      </c>
      <c r="AT313" s="32">
        <v>1.9473</v>
      </c>
      <c r="AU313" s="32">
        <v>1.4561999999999999</v>
      </c>
      <c r="AV313" s="32">
        <v>0.86990000000000001</v>
      </c>
      <c r="AW313" s="32">
        <v>1.2251000000000001</v>
      </c>
      <c r="AX313" s="32">
        <v>0.2596</v>
      </c>
      <c r="AY313" s="32">
        <v>0.94669999999999999</v>
      </c>
      <c r="AZ313" s="32">
        <v>0.48299999999999998</v>
      </c>
      <c r="BA313" s="32">
        <v>0.69320000000000004</v>
      </c>
      <c r="BB313" s="32">
        <v>2.6604999999999999</v>
      </c>
      <c r="BC313" s="32">
        <v>1.2690999999999999</v>
      </c>
      <c r="BD313" s="32">
        <v>0.72150000000000003</v>
      </c>
      <c r="BE313" s="32">
        <v>1.0575000000000001</v>
      </c>
      <c r="BF313" s="32">
        <v>0.31269999999999998</v>
      </c>
      <c r="BG313" s="32">
        <v>0.26860000000000001</v>
      </c>
      <c r="BH313" s="32">
        <v>2.2772000000000001</v>
      </c>
      <c r="BI313" s="32">
        <v>1.0202</v>
      </c>
      <c r="BJ313" s="32">
        <v>3.0190999999999999</v>
      </c>
      <c r="BK313" s="32">
        <v>1.3971</v>
      </c>
    </row>
    <row r="314" spans="2:63">
      <c r="B314" s="28">
        <f t="shared" si="9"/>
        <v>188</v>
      </c>
      <c r="C314" s="34">
        <v>42234</v>
      </c>
      <c r="D314" s="32">
        <v>1.7747999999999999</v>
      </c>
      <c r="E314" s="32">
        <v>0.63449999999999995</v>
      </c>
      <c r="F314" s="32">
        <v>2.5036999999999998</v>
      </c>
      <c r="G314" s="32">
        <v>1.5262</v>
      </c>
      <c r="H314" s="32">
        <v>0.85289999999999999</v>
      </c>
      <c r="I314" s="32">
        <v>0.86019999999999996</v>
      </c>
      <c r="J314" s="32">
        <v>0.53400000000000003</v>
      </c>
      <c r="K314" s="32">
        <v>0.58209999999999995</v>
      </c>
      <c r="L314" s="32">
        <v>0.99519999999999997</v>
      </c>
      <c r="M314" s="32">
        <v>1.0740000000000001</v>
      </c>
      <c r="N314" s="32">
        <v>1.8633</v>
      </c>
      <c r="O314" s="32">
        <v>1.3491</v>
      </c>
      <c r="P314" s="32">
        <v>1.0258</v>
      </c>
      <c r="Q314" s="32">
        <v>1.3723000000000001</v>
      </c>
      <c r="R314" s="32">
        <v>0.33150000000000002</v>
      </c>
      <c r="S314" s="32">
        <v>0.37330000000000002</v>
      </c>
      <c r="T314" s="32">
        <v>0.69040000000000001</v>
      </c>
      <c r="U314" s="32">
        <v>0.39729999999999999</v>
      </c>
      <c r="V314" s="32">
        <v>1.2875000000000001</v>
      </c>
      <c r="W314" s="32">
        <v>0.58640000000000003</v>
      </c>
      <c r="X314" s="32">
        <v>0.65049999999999997</v>
      </c>
      <c r="Y314" s="32">
        <v>1.0794999999999999</v>
      </c>
      <c r="Z314" s="32">
        <v>-0.25869999999999999</v>
      </c>
      <c r="AA314" s="32">
        <v>0.46250000000000002</v>
      </c>
      <c r="AB314" s="32">
        <v>1.2048000000000001</v>
      </c>
      <c r="AC314" s="32">
        <v>1.2367999999999999</v>
      </c>
      <c r="AD314" s="32">
        <v>2.3452000000000002</v>
      </c>
      <c r="AE314" s="32">
        <v>1.6227</v>
      </c>
      <c r="AF314" s="32">
        <v>0.46949999999999997</v>
      </c>
      <c r="AG314" s="32">
        <v>0.93269999999999997</v>
      </c>
      <c r="AH314" s="32">
        <v>1.7883</v>
      </c>
      <c r="AI314" s="32">
        <v>1.1355999999999999</v>
      </c>
      <c r="AJ314" s="32">
        <v>1.6635</v>
      </c>
      <c r="AK314" s="32">
        <v>1.0939000000000001</v>
      </c>
      <c r="AL314" s="32">
        <v>-3.9300000000000002E-2</v>
      </c>
      <c r="AM314" s="32">
        <v>0.79330000000000001</v>
      </c>
      <c r="AN314" s="32">
        <v>0.74229999999999996</v>
      </c>
      <c r="AO314" s="32">
        <v>0.85529999999999995</v>
      </c>
      <c r="AP314" s="32">
        <v>2.5962000000000001</v>
      </c>
      <c r="AQ314" s="32">
        <v>1.4207000000000001</v>
      </c>
      <c r="AR314" s="32">
        <v>3.1246999999999998</v>
      </c>
      <c r="AS314" s="32">
        <v>1.6836</v>
      </c>
      <c r="AT314" s="32">
        <v>2.0865</v>
      </c>
      <c r="AU314" s="32">
        <v>1.4771000000000001</v>
      </c>
      <c r="AV314" s="32">
        <v>0.95930000000000004</v>
      </c>
      <c r="AW314" s="32">
        <v>1.2367999999999999</v>
      </c>
      <c r="AX314" s="32">
        <v>0.23169999999999999</v>
      </c>
      <c r="AY314" s="32">
        <v>0.96460000000000001</v>
      </c>
      <c r="AZ314" s="32">
        <v>0.51129999999999998</v>
      </c>
      <c r="BA314" s="32">
        <v>0.68189999999999995</v>
      </c>
      <c r="BB314" s="32">
        <v>2.8517999999999999</v>
      </c>
      <c r="BC314" s="32">
        <v>1.2684</v>
      </c>
      <c r="BD314" s="32">
        <v>0.83160000000000001</v>
      </c>
      <c r="BE314" s="32">
        <v>1.0753999999999999</v>
      </c>
      <c r="BF314" s="32">
        <v>0.26300000000000001</v>
      </c>
      <c r="BG314" s="32">
        <v>0.26650000000000001</v>
      </c>
      <c r="BH314" s="32">
        <v>2.2696000000000001</v>
      </c>
      <c r="BI314" s="32">
        <v>0.99770000000000003</v>
      </c>
      <c r="BJ314" s="32">
        <v>2.698</v>
      </c>
      <c r="BK314" s="32">
        <v>1.3237000000000001</v>
      </c>
    </row>
    <row r="315" spans="2:63">
      <c r="B315" s="28">
        <f t="shared" si="9"/>
        <v>187</v>
      </c>
      <c r="C315" s="34">
        <v>42233</v>
      </c>
      <c r="D315" s="32">
        <v>1.7773000000000001</v>
      </c>
      <c r="E315" s="32">
        <v>0.63939999999999997</v>
      </c>
      <c r="F315" s="32">
        <v>2.5034999999999998</v>
      </c>
      <c r="G315" s="32">
        <v>1.5421</v>
      </c>
      <c r="H315" s="32">
        <v>0.85370000000000001</v>
      </c>
      <c r="I315" s="32">
        <v>0.86370000000000002</v>
      </c>
      <c r="J315" s="32">
        <v>0.53380000000000005</v>
      </c>
      <c r="K315" s="32">
        <v>0.58240000000000003</v>
      </c>
      <c r="L315" s="32">
        <v>0.99309999999999998</v>
      </c>
      <c r="M315" s="32">
        <v>1.0590999999999999</v>
      </c>
      <c r="N315" s="32">
        <v>1.8648</v>
      </c>
      <c r="O315" s="32">
        <v>1.3439000000000001</v>
      </c>
      <c r="P315" s="32">
        <v>1.0253000000000001</v>
      </c>
      <c r="Q315" s="32">
        <v>1.3715999999999999</v>
      </c>
      <c r="R315" s="32">
        <v>0.33139999999999997</v>
      </c>
      <c r="S315" s="32">
        <v>0.378</v>
      </c>
      <c r="T315" s="32">
        <v>0.69310000000000005</v>
      </c>
      <c r="U315" s="32">
        <v>0.39029999999999998</v>
      </c>
      <c r="V315" s="32">
        <v>1.2885</v>
      </c>
      <c r="W315" s="32">
        <v>0.57999999999999996</v>
      </c>
      <c r="X315" s="32">
        <v>0.6522</v>
      </c>
      <c r="Y315" s="32">
        <v>1.0745</v>
      </c>
      <c r="Z315" s="32">
        <v>-0.25729999999999997</v>
      </c>
      <c r="AA315" s="32">
        <v>0.45789999999999997</v>
      </c>
      <c r="AB315" s="32">
        <v>1.2064999999999999</v>
      </c>
      <c r="AC315" s="32">
        <v>1.2472000000000001</v>
      </c>
      <c r="AD315" s="32">
        <v>2.3449</v>
      </c>
      <c r="AE315" s="32">
        <v>1.6207</v>
      </c>
      <c r="AF315" s="32">
        <v>0.47399999999999998</v>
      </c>
      <c r="AG315" s="32">
        <v>0.94710000000000005</v>
      </c>
      <c r="AH315" s="32">
        <v>1.7863</v>
      </c>
      <c r="AI315" s="32">
        <v>1.1453</v>
      </c>
      <c r="AJ315" s="32">
        <v>1.6634</v>
      </c>
      <c r="AK315" s="32">
        <v>1.0906</v>
      </c>
      <c r="AL315" s="32">
        <v>-3.5400000000000001E-2</v>
      </c>
      <c r="AM315" s="32">
        <v>0.79290000000000005</v>
      </c>
      <c r="AN315" s="32">
        <v>0.74239999999999995</v>
      </c>
      <c r="AO315" s="32">
        <v>0.85470000000000002</v>
      </c>
      <c r="AP315" s="32">
        <v>2.5977999999999999</v>
      </c>
      <c r="AQ315" s="32">
        <v>1.4338</v>
      </c>
      <c r="AR315" s="32">
        <v>3.1253000000000002</v>
      </c>
      <c r="AS315" s="32">
        <v>1.6910000000000001</v>
      </c>
      <c r="AT315" s="32">
        <v>2.0863</v>
      </c>
      <c r="AU315" s="32">
        <v>1.4821</v>
      </c>
      <c r="AV315" s="32">
        <v>0.95720000000000005</v>
      </c>
      <c r="AW315" s="32">
        <v>1.242</v>
      </c>
      <c r="AX315" s="32">
        <v>0.2336</v>
      </c>
      <c r="AY315" s="32">
        <v>0.9607</v>
      </c>
      <c r="AZ315" s="32">
        <v>0.50629999999999997</v>
      </c>
      <c r="BA315" s="32">
        <v>0.7137</v>
      </c>
      <c r="BB315" s="32">
        <v>2.8475000000000001</v>
      </c>
      <c r="BC315" s="32">
        <v>1.29</v>
      </c>
      <c r="BD315" s="32">
        <v>0.83120000000000005</v>
      </c>
      <c r="BE315" s="32">
        <v>1.0737000000000001</v>
      </c>
      <c r="BF315" s="32">
        <v>0.26319999999999999</v>
      </c>
      <c r="BG315" s="32">
        <v>0.2676</v>
      </c>
      <c r="BH315" s="32">
        <v>2.2686000000000002</v>
      </c>
      <c r="BI315" s="32">
        <v>1.0058</v>
      </c>
      <c r="BJ315" s="32">
        <v>2.6960999999999999</v>
      </c>
      <c r="BK315" s="32">
        <v>1.3240000000000001</v>
      </c>
    </row>
    <row r="316" spans="2:63">
      <c r="B316" s="28">
        <f t="shared" si="9"/>
        <v>186</v>
      </c>
      <c r="C316" s="34">
        <v>42230</v>
      </c>
      <c r="D316" s="32">
        <v>1.5732999999999999</v>
      </c>
      <c r="E316" s="32">
        <v>0.63119999999999998</v>
      </c>
      <c r="F316" s="32">
        <v>2.5059</v>
      </c>
      <c r="G316" s="32">
        <v>1.5454000000000001</v>
      </c>
      <c r="H316" s="32">
        <v>0.96699999999999997</v>
      </c>
      <c r="I316" s="32">
        <v>0.8861</v>
      </c>
      <c r="J316" s="32">
        <v>0.51029999999999998</v>
      </c>
      <c r="K316" s="32">
        <v>0.58289999999999997</v>
      </c>
      <c r="L316" s="32">
        <v>1.0229999999999999</v>
      </c>
      <c r="M316" s="32">
        <v>1.0465</v>
      </c>
      <c r="N316" s="32">
        <v>1.8903000000000001</v>
      </c>
      <c r="O316" s="32">
        <v>1.3580000000000001</v>
      </c>
      <c r="P316" s="32">
        <v>1.0130999999999999</v>
      </c>
      <c r="Q316" s="32">
        <v>1.3805000000000001</v>
      </c>
      <c r="R316" s="32">
        <v>0.37419999999999998</v>
      </c>
      <c r="S316" s="32">
        <v>0.37940000000000002</v>
      </c>
      <c r="T316" s="32">
        <v>0.62890000000000001</v>
      </c>
      <c r="U316" s="32">
        <v>0.37340000000000001</v>
      </c>
      <c r="V316" s="32">
        <v>1.458</v>
      </c>
      <c r="W316" s="32">
        <v>0.58260000000000001</v>
      </c>
      <c r="X316" s="32">
        <v>0.7046</v>
      </c>
      <c r="Y316" s="32">
        <v>1.0843</v>
      </c>
      <c r="Z316" s="32">
        <v>-9.0300000000000005E-2</v>
      </c>
      <c r="AA316" s="32">
        <v>0.46479999999999999</v>
      </c>
      <c r="AB316" s="32">
        <v>1.1845000000000001</v>
      </c>
      <c r="AC316" s="32">
        <v>1.2461</v>
      </c>
      <c r="AD316" s="32">
        <v>2.3948</v>
      </c>
      <c r="AE316" s="32">
        <v>1.6408</v>
      </c>
      <c r="AF316" s="32">
        <v>0.4506</v>
      </c>
      <c r="AG316" s="32">
        <v>0.93769999999999998</v>
      </c>
      <c r="AH316" s="32">
        <v>1.7059</v>
      </c>
      <c r="AI316" s="32">
        <v>1.1283000000000001</v>
      </c>
      <c r="AJ316" s="32">
        <v>1.6293</v>
      </c>
      <c r="AK316" s="32">
        <v>1.0903</v>
      </c>
      <c r="AL316" s="32">
        <v>-3.3000000000000002E-2</v>
      </c>
      <c r="AM316" s="32">
        <v>0.79959999999999998</v>
      </c>
      <c r="AN316" s="32">
        <v>0.65820000000000001</v>
      </c>
      <c r="AO316" s="32">
        <v>0.8609</v>
      </c>
      <c r="AP316" s="32">
        <v>2.5592999999999999</v>
      </c>
      <c r="AQ316" s="32">
        <v>1.4367000000000001</v>
      </c>
      <c r="AR316" s="32">
        <v>2.9516</v>
      </c>
      <c r="AS316" s="32">
        <v>1.6745000000000001</v>
      </c>
      <c r="AT316" s="32">
        <v>1.9704999999999999</v>
      </c>
      <c r="AU316" s="32">
        <v>1.4625999999999999</v>
      </c>
      <c r="AV316" s="32">
        <v>0.99229999999999996</v>
      </c>
      <c r="AW316" s="32">
        <v>1.2397</v>
      </c>
      <c r="AX316" s="32">
        <v>0.31790000000000002</v>
      </c>
      <c r="AY316" s="32">
        <v>0.9718</v>
      </c>
      <c r="AZ316" s="32">
        <v>0.44929999999999998</v>
      </c>
      <c r="BA316" s="32">
        <v>0.70330000000000004</v>
      </c>
      <c r="BB316" s="32">
        <v>2.9965999999999999</v>
      </c>
      <c r="BC316" s="32">
        <v>1.2985</v>
      </c>
      <c r="BD316" s="32">
        <v>0.85809999999999997</v>
      </c>
      <c r="BE316" s="32">
        <v>1.0791999999999999</v>
      </c>
      <c r="BF316" s="32">
        <v>0.1958</v>
      </c>
      <c r="BG316" s="32">
        <v>0.26429999999999998</v>
      </c>
      <c r="BH316" s="32">
        <v>2.1154999999999999</v>
      </c>
      <c r="BI316" s="32">
        <v>0.99739999999999995</v>
      </c>
      <c r="BJ316" s="32">
        <v>2.7202000000000002</v>
      </c>
      <c r="BK316" s="32">
        <v>1.3371</v>
      </c>
    </row>
    <row r="317" spans="2:63">
      <c r="B317" s="28">
        <f t="shared" si="9"/>
        <v>185</v>
      </c>
      <c r="C317" s="34">
        <v>42229</v>
      </c>
      <c r="D317" s="32">
        <v>1.5531999999999999</v>
      </c>
      <c r="E317" s="32">
        <v>0.63100000000000001</v>
      </c>
      <c r="F317" s="32">
        <v>2.3782999999999999</v>
      </c>
      <c r="G317" s="32">
        <v>1.5456000000000001</v>
      </c>
      <c r="H317" s="32">
        <v>0.92149999999999999</v>
      </c>
      <c r="I317" s="32">
        <v>0.8861</v>
      </c>
      <c r="J317" s="32">
        <v>0.53769999999999996</v>
      </c>
      <c r="K317" s="32">
        <v>0.58250000000000002</v>
      </c>
      <c r="L317" s="32">
        <v>1.2118</v>
      </c>
      <c r="M317" s="32">
        <v>1.0448</v>
      </c>
      <c r="N317" s="32">
        <v>1.8857999999999999</v>
      </c>
      <c r="O317" s="32">
        <v>1.3580000000000001</v>
      </c>
      <c r="P317" s="32">
        <v>1.077</v>
      </c>
      <c r="Q317" s="32">
        <v>1.3798999999999999</v>
      </c>
      <c r="R317" s="32">
        <v>0.40110000000000001</v>
      </c>
      <c r="S317" s="32">
        <v>0.37919999999999998</v>
      </c>
      <c r="T317" s="32">
        <v>0.64959999999999996</v>
      </c>
      <c r="U317" s="32">
        <v>0.3735</v>
      </c>
      <c r="V317" s="32">
        <v>1.4023000000000001</v>
      </c>
      <c r="W317" s="32">
        <v>0.58240000000000003</v>
      </c>
      <c r="X317" s="32">
        <v>0.68889999999999996</v>
      </c>
      <c r="Y317" s="32">
        <v>1.0887</v>
      </c>
      <c r="Z317" s="32">
        <v>-1.49E-2</v>
      </c>
      <c r="AA317" s="32">
        <v>0.46450000000000002</v>
      </c>
      <c r="AB317" s="32">
        <v>1.1944999999999999</v>
      </c>
      <c r="AC317" s="32">
        <v>1.2465999999999999</v>
      </c>
      <c r="AD317" s="32">
        <v>2.4344999999999999</v>
      </c>
      <c r="AE317" s="32">
        <v>1.6419999999999999</v>
      </c>
      <c r="AF317" s="32">
        <v>0.42680000000000001</v>
      </c>
      <c r="AG317" s="32">
        <v>0.93489999999999995</v>
      </c>
      <c r="AH317" s="32">
        <v>1.8182</v>
      </c>
      <c r="AI317" s="32">
        <v>1.1277999999999999</v>
      </c>
      <c r="AJ317" s="32">
        <v>1.6900999999999999</v>
      </c>
      <c r="AK317" s="32">
        <v>1.0898000000000001</v>
      </c>
      <c r="AL317" s="32">
        <v>-0.10059999999999999</v>
      </c>
      <c r="AM317" s="32">
        <v>0.7994</v>
      </c>
      <c r="AN317" s="32">
        <v>0.73329999999999995</v>
      </c>
      <c r="AO317" s="32">
        <v>0.86060000000000003</v>
      </c>
      <c r="AP317" s="32">
        <v>2.5042</v>
      </c>
      <c r="AQ317" s="32">
        <v>1.4360999999999999</v>
      </c>
      <c r="AR317" s="32">
        <v>2.7663000000000002</v>
      </c>
      <c r="AS317" s="32">
        <v>1.6758</v>
      </c>
      <c r="AT317" s="32">
        <v>1.8855999999999999</v>
      </c>
      <c r="AU317" s="32">
        <v>1.4625999999999999</v>
      </c>
      <c r="AV317" s="32">
        <v>1.0190999999999999</v>
      </c>
      <c r="AW317" s="32">
        <v>1.2396</v>
      </c>
      <c r="AX317" s="32">
        <v>0.22020000000000001</v>
      </c>
      <c r="AY317" s="32">
        <v>0.97099999999999997</v>
      </c>
      <c r="AZ317" s="32">
        <v>0.4446</v>
      </c>
      <c r="BA317" s="32">
        <v>0.70650000000000002</v>
      </c>
      <c r="BB317" s="32">
        <v>2.944</v>
      </c>
      <c r="BC317" s="32">
        <v>1.2981</v>
      </c>
      <c r="BD317" s="32">
        <v>0.77739999999999998</v>
      </c>
      <c r="BE317" s="32">
        <v>1.0801000000000001</v>
      </c>
      <c r="BF317" s="32">
        <v>0.185</v>
      </c>
      <c r="BG317" s="32">
        <v>0.26440000000000002</v>
      </c>
      <c r="BH317" s="32">
        <v>2.0505</v>
      </c>
      <c r="BI317" s="32">
        <v>0.99729999999999996</v>
      </c>
      <c r="BJ317" s="32">
        <v>2.8</v>
      </c>
      <c r="BK317" s="32">
        <v>1.3369</v>
      </c>
    </row>
    <row r="318" spans="2:63">
      <c r="B318" s="28">
        <f t="shared" si="9"/>
        <v>184</v>
      </c>
      <c r="C318" s="34">
        <v>42228</v>
      </c>
      <c r="D318" s="32">
        <v>1.1064000000000001</v>
      </c>
      <c r="E318" s="32">
        <v>0.62439999999999996</v>
      </c>
      <c r="F318" s="32">
        <v>2.7759</v>
      </c>
      <c r="G318" s="32">
        <v>1.5378000000000001</v>
      </c>
      <c r="H318" s="32">
        <v>0.89770000000000005</v>
      </c>
      <c r="I318" s="32">
        <v>0.90039999999999998</v>
      </c>
      <c r="J318" s="32">
        <v>0.308</v>
      </c>
      <c r="K318" s="32">
        <v>0.56040000000000001</v>
      </c>
      <c r="L318" s="32">
        <v>1.1035999999999999</v>
      </c>
      <c r="M318" s="32">
        <v>1.0519000000000001</v>
      </c>
      <c r="N318" s="32">
        <v>2.1046</v>
      </c>
      <c r="O318" s="32">
        <v>1.3565</v>
      </c>
      <c r="P318" s="32">
        <v>0.76829999999999998</v>
      </c>
      <c r="Q318" s="32">
        <v>1.3747</v>
      </c>
      <c r="R318" s="32">
        <v>0.45500000000000002</v>
      </c>
      <c r="S318" s="32">
        <v>0.37490000000000001</v>
      </c>
      <c r="T318" s="32">
        <v>0.56089999999999995</v>
      </c>
      <c r="U318" s="32">
        <v>0.37919999999999998</v>
      </c>
      <c r="V318" s="32">
        <v>1.6006</v>
      </c>
      <c r="W318" s="32">
        <v>0.58819999999999995</v>
      </c>
      <c r="X318" s="32">
        <v>0.67820000000000003</v>
      </c>
      <c r="Y318" s="32">
        <v>1.0895999999999999</v>
      </c>
      <c r="Z318" s="32">
        <v>0.1168</v>
      </c>
      <c r="AA318" s="32">
        <v>0.47070000000000001</v>
      </c>
      <c r="AB318" s="32">
        <v>1.1996</v>
      </c>
      <c r="AC318" s="32">
        <v>1.2453000000000001</v>
      </c>
      <c r="AD318" s="32">
        <v>2.3818000000000001</v>
      </c>
      <c r="AE318" s="32">
        <v>1.6359999999999999</v>
      </c>
      <c r="AF318" s="32">
        <v>0.35849999999999999</v>
      </c>
      <c r="AG318" s="32">
        <v>0.92879999999999996</v>
      </c>
      <c r="AH318" s="32">
        <v>1.5125</v>
      </c>
      <c r="AI318" s="32">
        <v>1.1132</v>
      </c>
      <c r="AJ318" s="32">
        <v>1.6658999999999999</v>
      </c>
      <c r="AK318" s="32">
        <v>1.1057999999999999</v>
      </c>
      <c r="AL318" s="32">
        <v>0.44140000000000001</v>
      </c>
      <c r="AM318" s="32">
        <v>0.79900000000000004</v>
      </c>
      <c r="AN318" s="32">
        <v>0.70750000000000002</v>
      </c>
      <c r="AO318" s="32">
        <v>0.85089999999999999</v>
      </c>
      <c r="AP318" s="32">
        <v>2.3287</v>
      </c>
      <c r="AQ318" s="32">
        <v>1.4265000000000001</v>
      </c>
      <c r="AR318" s="32">
        <v>2.8029000000000002</v>
      </c>
      <c r="AS318" s="32">
        <v>1.6647000000000001</v>
      </c>
      <c r="AT318" s="32">
        <v>1.575</v>
      </c>
      <c r="AU318" s="32">
        <v>1.4557</v>
      </c>
      <c r="AV318" s="32">
        <v>1.0549999999999999</v>
      </c>
      <c r="AW318" s="32">
        <v>1.2407999999999999</v>
      </c>
      <c r="AX318" s="32">
        <v>0.7036</v>
      </c>
      <c r="AY318" s="32">
        <v>0.96160000000000001</v>
      </c>
      <c r="AZ318" s="32">
        <v>0.53339999999999999</v>
      </c>
      <c r="BA318" s="32">
        <v>0.71789999999999998</v>
      </c>
      <c r="BB318" s="32">
        <v>2.8767</v>
      </c>
      <c r="BC318" s="32">
        <v>1.3286</v>
      </c>
      <c r="BD318" s="32">
        <v>0.94630000000000003</v>
      </c>
      <c r="BE318" s="32">
        <v>1.0814999999999999</v>
      </c>
      <c r="BF318" s="32">
        <v>0.19750000000000001</v>
      </c>
      <c r="BG318" s="32">
        <v>0.26629999999999998</v>
      </c>
      <c r="BH318" s="32">
        <v>1.8283</v>
      </c>
      <c r="BI318" s="32">
        <v>0.99719999999999998</v>
      </c>
      <c r="BJ318" s="32">
        <v>2.5651999999999999</v>
      </c>
      <c r="BK318" s="32">
        <v>1.3329</v>
      </c>
    </row>
    <row r="319" spans="2:63">
      <c r="B319" s="28">
        <f t="shared" si="9"/>
        <v>183</v>
      </c>
      <c r="C319" s="34">
        <v>42227</v>
      </c>
      <c r="D319" s="32">
        <v>1.1400999999999999</v>
      </c>
      <c r="E319" s="32">
        <v>0.62419999999999998</v>
      </c>
      <c r="F319" s="32">
        <v>2.8845000000000001</v>
      </c>
      <c r="G319" s="32">
        <v>1.5437000000000001</v>
      </c>
      <c r="H319" s="32">
        <v>1.111</v>
      </c>
      <c r="I319" s="32">
        <v>0.92869999999999997</v>
      </c>
      <c r="J319" s="32">
        <v>0.34329999999999999</v>
      </c>
      <c r="K319" s="32">
        <v>0.56520000000000004</v>
      </c>
      <c r="L319" s="32">
        <v>1.3102</v>
      </c>
      <c r="M319" s="32">
        <v>1.071</v>
      </c>
      <c r="N319" s="32">
        <v>2.0529999999999999</v>
      </c>
      <c r="O319" s="32">
        <v>1.3513999999999999</v>
      </c>
      <c r="P319" s="32">
        <v>0.93659999999999999</v>
      </c>
      <c r="Q319" s="32">
        <v>1.3951</v>
      </c>
      <c r="R319" s="32">
        <v>0.56689999999999996</v>
      </c>
      <c r="S319" s="32">
        <v>0.38969999999999999</v>
      </c>
      <c r="T319" s="32">
        <v>0.51600000000000001</v>
      </c>
      <c r="U319" s="32">
        <v>0.371</v>
      </c>
      <c r="V319" s="32">
        <v>1.6448</v>
      </c>
      <c r="W319" s="32">
        <v>0.58299999999999996</v>
      </c>
      <c r="X319" s="32">
        <v>0.67949999999999999</v>
      </c>
      <c r="Y319" s="32">
        <v>1.0928</v>
      </c>
      <c r="Z319" s="32">
        <v>0.10199999999999999</v>
      </c>
      <c r="AA319" s="32">
        <v>0.46850000000000003</v>
      </c>
      <c r="AB319" s="32">
        <v>1.2029000000000001</v>
      </c>
      <c r="AC319" s="32">
        <v>1.2456</v>
      </c>
      <c r="AD319" s="32">
        <v>2.3828</v>
      </c>
      <c r="AE319" s="32">
        <v>1.6329</v>
      </c>
      <c r="AF319" s="32">
        <v>0.35870000000000002</v>
      </c>
      <c r="AG319" s="32">
        <v>0.92979999999999996</v>
      </c>
      <c r="AH319" s="32">
        <v>1.5085</v>
      </c>
      <c r="AI319" s="32">
        <v>1.1191</v>
      </c>
      <c r="AJ319" s="32">
        <v>1.6332</v>
      </c>
      <c r="AK319" s="32">
        <v>1.0967</v>
      </c>
      <c r="AL319" s="32">
        <v>0.59140000000000004</v>
      </c>
      <c r="AM319" s="32">
        <v>0.82299999999999995</v>
      </c>
      <c r="AN319" s="32">
        <v>0.65229999999999999</v>
      </c>
      <c r="AO319" s="32">
        <v>0.8448</v>
      </c>
      <c r="AP319" s="32">
        <v>2.5217000000000001</v>
      </c>
      <c r="AQ319" s="32">
        <v>1.4429000000000001</v>
      </c>
      <c r="AR319" s="32">
        <v>3.3881000000000001</v>
      </c>
      <c r="AS319" s="32">
        <v>1.7253000000000001</v>
      </c>
      <c r="AT319" s="32">
        <v>1.7405999999999999</v>
      </c>
      <c r="AU319" s="32">
        <v>1.4728000000000001</v>
      </c>
      <c r="AV319" s="32">
        <v>1.0403</v>
      </c>
      <c r="AW319" s="32">
        <v>1.2404999999999999</v>
      </c>
      <c r="AX319" s="32">
        <v>1.35</v>
      </c>
      <c r="AY319" s="32">
        <v>1.0459000000000001</v>
      </c>
      <c r="AZ319" s="32">
        <v>0.53859999999999997</v>
      </c>
      <c r="BA319" s="32">
        <v>0.71519999999999995</v>
      </c>
      <c r="BB319" s="32">
        <v>3.2347999999999999</v>
      </c>
      <c r="BC319" s="32">
        <v>1.3612</v>
      </c>
      <c r="BD319" s="32">
        <v>0.88100000000000001</v>
      </c>
      <c r="BE319" s="32">
        <v>1.0744</v>
      </c>
      <c r="BF319" s="32">
        <v>0.14860000000000001</v>
      </c>
      <c r="BG319" s="32">
        <v>0.26119999999999999</v>
      </c>
      <c r="BH319" s="32">
        <v>2.0488</v>
      </c>
      <c r="BI319" s="32">
        <v>1.018</v>
      </c>
      <c r="BJ319" s="32">
        <v>2.7282999999999999</v>
      </c>
      <c r="BK319" s="32">
        <v>1.3384</v>
      </c>
    </row>
    <row r="320" spans="2:63">
      <c r="B320" s="28">
        <f t="shared" si="9"/>
        <v>182</v>
      </c>
      <c r="C320" s="34">
        <v>42226</v>
      </c>
      <c r="D320" s="32">
        <v>1.0931999999999999</v>
      </c>
      <c r="E320" s="32">
        <v>0.63109999999999999</v>
      </c>
      <c r="F320" s="32">
        <v>2.8618999999999999</v>
      </c>
      <c r="G320" s="32">
        <v>1.5491999999999999</v>
      </c>
      <c r="H320" s="32">
        <v>1.1111</v>
      </c>
      <c r="I320" s="32">
        <v>0.92930000000000001</v>
      </c>
      <c r="J320" s="32">
        <v>0.25790000000000002</v>
      </c>
      <c r="K320" s="32">
        <v>0.55249999999999999</v>
      </c>
      <c r="L320" s="32">
        <v>1.3388</v>
      </c>
      <c r="M320" s="32">
        <v>1.1006</v>
      </c>
      <c r="N320" s="32">
        <v>1.9388000000000001</v>
      </c>
      <c r="O320" s="32">
        <v>1.3512</v>
      </c>
      <c r="P320" s="32">
        <v>0.99139999999999995</v>
      </c>
      <c r="Q320" s="32">
        <v>1.4144000000000001</v>
      </c>
      <c r="R320" s="32">
        <v>0.52239999999999998</v>
      </c>
      <c r="S320" s="32">
        <v>0.39150000000000001</v>
      </c>
      <c r="T320" s="32">
        <v>0.49209999999999998</v>
      </c>
      <c r="U320" s="32">
        <v>0.37040000000000001</v>
      </c>
      <c r="V320" s="32">
        <v>1.7397</v>
      </c>
      <c r="W320" s="32">
        <v>0.58850000000000002</v>
      </c>
      <c r="X320" s="32">
        <v>0.67720000000000002</v>
      </c>
      <c r="Y320" s="32">
        <v>1.0503</v>
      </c>
      <c r="Z320" s="32">
        <v>0.10829999999999999</v>
      </c>
      <c r="AA320" s="32">
        <v>0.47070000000000001</v>
      </c>
      <c r="AB320" s="32">
        <v>1.2021999999999999</v>
      </c>
      <c r="AC320" s="32">
        <v>1.2275</v>
      </c>
      <c r="AD320" s="32">
        <v>2.379</v>
      </c>
      <c r="AE320" s="32">
        <v>1.6228</v>
      </c>
      <c r="AF320" s="32">
        <v>0.3579</v>
      </c>
      <c r="AG320" s="32">
        <v>0.94879999999999998</v>
      </c>
      <c r="AH320" s="32">
        <v>1.5048999999999999</v>
      </c>
      <c r="AI320" s="32">
        <v>1.1137999999999999</v>
      </c>
      <c r="AJ320" s="32">
        <v>1.6443000000000001</v>
      </c>
      <c r="AK320" s="32">
        <v>1.0844</v>
      </c>
      <c r="AL320" s="32">
        <v>0.48870000000000002</v>
      </c>
      <c r="AM320" s="32">
        <v>0.81710000000000005</v>
      </c>
      <c r="AN320" s="32">
        <v>0.63119999999999998</v>
      </c>
      <c r="AO320" s="32">
        <v>0.83599999999999997</v>
      </c>
      <c r="AP320" s="32">
        <v>2.4689000000000001</v>
      </c>
      <c r="AQ320" s="32">
        <v>1.4347000000000001</v>
      </c>
      <c r="AR320" s="32">
        <v>3.3380999999999998</v>
      </c>
      <c r="AS320" s="32">
        <v>1.7401</v>
      </c>
      <c r="AT320" s="32">
        <v>1.6986000000000001</v>
      </c>
      <c r="AU320" s="32">
        <v>1.4785999999999999</v>
      </c>
      <c r="AV320" s="32">
        <v>1.1185</v>
      </c>
      <c r="AW320" s="32">
        <v>1.2437</v>
      </c>
      <c r="AX320" s="32">
        <v>1.3153999999999999</v>
      </c>
      <c r="AY320" s="32">
        <v>1.0422</v>
      </c>
      <c r="AZ320" s="32">
        <v>0.54479999999999995</v>
      </c>
      <c r="BA320" s="32">
        <v>0.71689999999999998</v>
      </c>
      <c r="BB320" s="32">
        <v>3.2587999999999999</v>
      </c>
      <c r="BC320" s="32">
        <v>1.373</v>
      </c>
      <c r="BD320" s="32">
        <v>0.91100000000000003</v>
      </c>
      <c r="BE320" s="32">
        <v>1.0814999999999999</v>
      </c>
      <c r="BF320" s="32">
        <v>0.16489999999999999</v>
      </c>
      <c r="BG320" s="32">
        <v>0.26190000000000002</v>
      </c>
      <c r="BH320" s="32">
        <v>2.0640999999999998</v>
      </c>
      <c r="BI320" s="32">
        <v>1.0236000000000001</v>
      </c>
      <c r="BJ320" s="32">
        <v>2.7886000000000002</v>
      </c>
      <c r="BK320" s="32">
        <v>1.3386</v>
      </c>
    </row>
    <row r="321" spans="2:63">
      <c r="B321" s="28">
        <f t="shared" si="9"/>
        <v>181</v>
      </c>
      <c r="C321" s="34">
        <v>42223</v>
      </c>
      <c r="D321" s="32">
        <v>1.0952999999999999</v>
      </c>
      <c r="E321" s="32">
        <v>0.62439999999999996</v>
      </c>
      <c r="F321" s="32">
        <v>2.6757</v>
      </c>
      <c r="G321" s="32">
        <v>1.538</v>
      </c>
      <c r="H321" s="32">
        <v>1.1076999999999999</v>
      </c>
      <c r="I321" s="32">
        <v>0.92669999999999997</v>
      </c>
      <c r="J321" s="32">
        <v>0.3372</v>
      </c>
      <c r="K321" s="32">
        <v>0.5534</v>
      </c>
      <c r="L321" s="32">
        <v>1.4244000000000001</v>
      </c>
      <c r="M321" s="32">
        <v>1.1048</v>
      </c>
      <c r="N321" s="32">
        <v>1.7976000000000001</v>
      </c>
      <c r="O321" s="32">
        <v>1.3444</v>
      </c>
      <c r="P321" s="32">
        <v>0.51659999999999995</v>
      </c>
      <c r="Q321" s="32">
        <v>1.4094</v>
      </c>
      <c r="R321" s="32">
        <v>0.2021</v>
      </c>
      <c r="S321" s="32">
        <v>0.38769999999999999</v>
      </c>
      <c r="T321" s="32">
        <v>0.24149999999999999</v>
      </c>
      <c r="U321" s="32">
        <v>0.36840000000000001</v>
      </c>
      <c r="V321" s="32">
        <v>1.4331</v>
      </c>
      <c r="W321" s="32">
        <v>0.57789999999999997</v>
      </c>
      <c r="X321" s="32">
        <v>0.55920000000000003</v>
      </c>
      <c r="Y321" s="32">
        <v>1.0576000000000001</v>
      </c>
      <c r="Z321" s="32">
        <v>0.16900000000000001</v>
      </c>
      <c r="AA321" s="32">
        <v>0.46710000000000002</v>
      </c>
      <c r="AB321" s="32">
        <v>1.4677</v>
      </c>
      <c r="AC321" s="32">
        <v>1.2598</v>
      </c>
      <c r="AD321" s="32">
        <v>2.3214999999999999</v>
      </c>
      <c r="AE321" s="32">
        <v>1.587</v>
      </c>
      <c r="AF321" s="32">
        <v>0.504</v>
      </c>
      <c r="AG321" s="32">
        <v>0.97460000000000002</v>
      </c>
      <c r="AH321" s="32">
        <v>1.4140999999999999</v>
      </c>
      <c r="AI321" s="32">
        <v>1.0531999999999999</v>
      </c>
      <c r="AJ321" s="32">
        <v>1.3826000000000001</v>
      </c>
      <c r="AK321" s="32">
        <v>1.075</v>
      </c>
      <c r="AL321" s="32">
        <v>1.2138</v>
      </c>
      <c r="AM321" s="32">
        <v>0.79369999999999996</v>
      </c>
      <c r="AN321" s="32">
        <v>1.2352000000000001</v>
      </c>
      <c r="AO321" s="32">
        <v>0.83209999999999995</v>
      </c>
      <c r="AP321" s="32">
        <v>2.36</v>
      </c>
      <c r="AQ321" s="32">
        <v>1.4192</v>
      </c>
      <c r="AR321" s="32">
        <v>1.8354999999999999</v>
      </c>
      <c r="AS321" s="32">
        <v>1.7373000000000001</v>
      </c>
      <c r="AT321" s="32">
        <v>1.4209000000000001</v>
      </c>
      <c r="AU321" s="32">
        <v>1.4630000000000001</v>
      </c>
      <c r="AV321" s="32">
        <v>1.0535000000000001</v>
      </c>
      <c r="AW321" s="32">
        <v>1.2514000000000001</v>
      </c>
      <c r="AX321" s="32">
        <v>1.3492999999999999</v>
      </c>
      <c r="AY321" s="32">
        <v>1.0425</v>
      </c>
      <c r="AZ321" s="32">
        <v>0.33929999999999999</v>
      </c>
      <c r="BA321" s="32">
        <v>0.68420000000000003</v>
      </c>
      <c r="BB321" s="32">
        <v>2.9725999999999999</v>
      </c>
      <c r="BC321" s="32">
        <v>1.3736999999999999</v>
      </c>
      <c r="BD321" s="32">
        <v>0.9425</v>
      </c>
      <c r="BE321" s="32">
        <v>1.0834999999999999</v>
      </c>
      <c r="BF321" s="32">
        <v>0.26169999999999999</v>
      </c>
      <c r="BG321" s="32">
        <v>0.25890000000000002</v>
      </c>
      <c r="BH321" s="32">
        <v>2.2776999999999998</v>
      </c>
      <c r="BI321" s="32">
        <v>1.0197000000000001</v>
      </c>
      <c r="BJ321" s="32">
        <v>2.7576000000000001</v>
      </c>
      <c r="BK321" s="32">
        <v>1.3512</v>
      </c>
    </row>
    <row r="322" spans="2:63">
      <c r="B322" s="28">
        <f t="shared" si="9"/>
        <v>180</v>
      </c>
      <c r="C322" s="34">
        <v>42222</v>
      </c>
      <c r="D322" s="32">
        <v>1.0709</v>
      </c>
      <c r="E322" s="32">
        <v>0.62329999999999997</v>
      </c>
      <c r="F322" s="32">
        <v>2.6654</v>
      </c>
      <c r="G322" s="32">
        <v>1.5394000000000001</v>
      </c>
      <c r="H322" s="32">
        <v>1.1122000000000001</v>
      </c>
      <c r="I322" s="32">
        <v>0.92810000000000004</v>
      </c>
      <c r="J322" s="32">
        <v>0.35959999999999998</v>
      </c>
      <c r="K322" s="32">
        <v>0.55330000000000001</v>
      </c>
      <c r="L322" s="32">
        <v>1.5137</v>
      </c>
      <c r="M322" s="32">
        <v>1.103</v>
      </c>
      <c r="N322" s="32">
        <v>1.7357</v>
      </c>
      <c r="O322" s="32">
        <v>1.3460000000000001</v>
      </c>
      <c r="P322" s="32">
        <v>0.48020000000000002</v>
      </c>
      <c r="Q322" s="32">
        <v>1.4080999999999999</v>
      </c>
      <c r="R322" s="32">
        <v>0.20230000000000001</v>
      </c>
      <c r="S322" s="32">
        <v>0.3886</v>
      </c>
      <c r="T322" s="32">
        <v>0.25440000000000002</v>
      </c>
      <c r="U322" s="32">
        <v>0.36799999999999999</v>
      </c>
      <c r="V322" s="32">
        <v>1.415</v>
      </c>
      <c r="W322" s="32">
        <v>0.57869999999999999</v>
      </c>
      <c r="X322" s="32">
        <v>0.52380000000000004</v>
      </c>
      <c r="Y322" s="32">
        <v>1.0450999999999999</v>
      </c>
      <c r="Z322" s="32">
        <v>0.14499999999999999</v>
      </c>
      <c r="AA322" s="32">
        <v>0.46810000000000002</v>
      </c>
      <c r="AB322" s="32">
        <v>1.5133000000000001</v>
      </c>
      <c r="AC322" s="32">
        <v>1.2544999999999999</v>
      </c>
      <c r="AD322" s="32">
        <v>2.3740999999999999</v>
      </c>
      <c r="AE322" s="32">
        <v>1.6194999999999999</v>
      </c>
      <c r="AF322" s="32">
        <v>0.41210000000000002</v>
      </c>
      <c r="AG322" s="32">
        <v>0.95320000000000005</v>
      </c>
      <c r="AH322" s="32">
        <v>1.3482000000000001</v>
      </c>
      <c r="AI322" s="32">
        <v>1.0470999999999999</v>
      </c>
      <c r="AJ322" s="32">
        <v>1.4523999999999999</v>
      </c>
      <c r="AK322" s="32">
        <v>1.0739000000000001</v>
      </c>
      <c r="AL322" s="32">
        <v>1.1693</v>
      </c>
      <c r="AM322" s="32">
        <v>0.79649999999999999</v>
      </c>
      <c r="AN322" s="32">
        <v>1.2572000000000001</v>
      </c>
      <c r="AO322" s="32">
        <v>0.83240000000000003</v>
      </c>
      <c r="AP322" s="32">
        <v>2.3971</v>
      </c>
      <c r="AQ322" s="32">
        <v>1.4232</v>
      </c>
      <c r="AR322" s="32">
        <v>1.7355</v>
      </c>
      <c r="AS322" s="32">
        <v>1.7390000000000001</v>
      </c>
      <c r="AT322" s="32">
        <v>1.3597999999999999</v>
      </c>
      <c r="AU322" s="32">
        <v>1.4656</v>
      </c>
      <c r="AV322" s="32">
        <v>1.0638000000000001</v>
      </c>
      <c r="AW322" s="32">
        <v>1.2504999999999999</v>
      </c>
      <c r="AX322" s="32">
        <v>1.3358000000000001</v>
      </c>
      <c r="AY322" s="32">
        <v>1.0431999999999999</v>
      </c>
      <c r="AZ322" s="32">
        <v>0.37219999999999998</v>
      </c>
      <c r="BA322" s="32">
        <v>0.67059999999999997</v>
      </c>
      <c r="BB322" s="32">
        <v>2.9836</v>
      </c>
      <c r="BC322" s="32">
        <v>1.3724000000000001</v>
      </c>
      <c r="BD322" s="32">
        <v>0.95840000000000003</v>
      </c>
      <c r="BE322" s="32">
        <v>1.0833999999999999</v>
      </c>
      <c r="BF322" s="32">
        <v>0.2697</v>
      </c>
      <c r="BG322" s="32">
        <v>0.25919999999999999</v>
      </c>
      <c r="BH322" s="32">
        <v>2.2639999999999998</v>
      </c>
      <c r="BI322" s="32">
        <v>1.0212000000000001</v>
      </c>
      <c r="BJ322" s="32">
        <v>2.8125</v>
      </c>
      <c r="BK322" s="32">
        <v>1.3501000000000001</v>
      </c>
    </row>
    <row r="323" spans="2:63">
      <c r="B323" s="28">
        <f t="shared" si="9"/>
        <v>179</v>
      </c>
      <c r="C323" s="34">
        <v>42221</v>
      </c>
      <c r="D323" s="32">
        <v>1.0526</v>
      </c>
      <c r="E323" s="32">
        <v>0.61360000000000003</v>
      </c>
      <c r="F323" s="32">
        <v>2.7572999999999999</v>
      </c>
      <c r="G323" s="32">
        <v>1.5469999999999999</v>
      </c>
      <c r="H323" s="32">
        <v>1.0948</v>
      </c>
      <c r="I323" s="32">
        <v>0.92200000000000004</v>
      </c>
      <c r="J323" s="32">
        <v>0.37319999999999998</v>
      </c>
      <c r="K323" s="32">
        <v>0.55779999999999996</v>
      </c>
      <c r="L323" s="32">
        <v>1.4279999999999999</v>
      </c>
      <c r="M323" s="32">
        <v>1.0945</v>
      </c>
      <c r="N323" s="32">
        <v>1.7531000000000001</v>
      </c>
      <c r="O323" s="32">
        <v>1.3472</v>
      </c>
      <c r="P323" s="32">
        <v>0.37819999999999998</v>
      </c>
      <c r="Q323" s="32">
        <v>1.3854</v>
      </c>
      <c r="R323" s="32">
        <v>0.26150000000000001</v>
      </c>
      <c r="S323" s="32">
        <v>0.39860000000000001</v>
      </c>
      <c r="T323" s="32">
        <v>0.22770000000000001</v>
      </c>
      <c r="U323" s="32">
        <v>0.36580000000000001</v>
      </c>
      <c r="V323" s="32">
        <v>1.4413</v>
      </c>
      <c r="W323" s="32">
        <v>0.58660000000000001</v>
      </c>
      <c r="X323" s="32">
        <v>0.54500000000000004</v>
      </c>
      <c r="Y323" s="32">
        <v>1.0626</v>
      </c>
      <c r="Z323" s="32">
        <v>0.23710000000000001</v>
      </c>
      <c r="AA323" s="32">
        <v>0.48730000000000001</v>
      </c>
      <c r="AB323" s="32">
        <v>1.5049999999999999</v>
      </c>
      <c r="AC323" s="32">
        <v>1.2505999999999999</v>
      </c>
      <c r="AD323" s="32">
        <v>2.3262999999999998</v>
      </c>
      <c r="AE323" s="32">
        <v>1.6573</v>
      </c>
      <c r="AF323" s="32">
        <v>0.39129999999999998</v>
      </c>
      <c r="AG323" s="32">
        <v>0.96099999999999997</v>
      </c>
      <c r="AH323" s="32">
        <v>1.2391000000000001</v>
      </c>
      <c r="AI323" s="32">
        <v>1.0555000000000001</v>
      </c>
      <c r="AJ323" s="32">
        <v>1.6064000000000001</v>
      </c>
      <c r="AK323" s="32">
        <v>1.0976999999999999</v>
      </c>
      <c r="AL323" s="32">
        <v>1.0261</v>
      </c>
      <c r="AM323" s="32">
        <v>0.77149999999999996</v>
      </c>
      <c r="AN323" s="32">
        <v>1.1627000000000001</v>
      </c>
      <c r="AO323" s="32">
        <v>0.81930000000000003</v>
      </c>
      <c r="AP323" s="32">
        <v>2.3167</v>
      </c>
      <c r="AQ323" s="32">
        <v>1.4157999999999999</v>
      </c>
      <c r="AR323" s="32">
        <v>1.7719</v>
      </c>
      <c r="AS323" s="32">
        <v>1.738</v>
      </c>
      <c r="AT323" s="32">
        <v>1.4051</v>
      </c>
      <c r="AU323" s="32">
        <v>1.4806999999999999</v>
      </c>
      <c r="AV323" s="32">
        <v>1.1064000000000001</v>
      </c>
      <c r="AW323" s="32">
        <v>1.2589999999999999</v>
      </c>
      <c r="AX323" s="32">
        <v>1.2856000000000001</v>
      </c>
      <c r="AY323" s="32">
        <v>1.0406</v>
      </c>
      <c r="AZ323" s="32">
        <v>0.37480000000000002</v>
      </c>
      <c r="BA323" s="32">
        <v>0.66080000000000005</v>
      </c>
      <c r="BB323" s="32">
        <v>2.9780000000000002</v>
      </c>
      <c r="BC323" s="32">
        <v>1.3693</v>
      </c>
      <c r="BD323" s="32">
        <v>0.97240000000000004</v>
      </c>
      <c r="BE323" s="32">
        <v>1.0878000000000001</v>
      </c>
      <c r="BF323" s="32">
        <v>0.26910000000000001</v>
      </c>
      <c r="BG323" s="32">
        <v>0.25800000000000001</v>
      </c>
      <c r="BH323" s="32">
        <v>2.2616000000000001</v>
      </c>
      <c r="BI323" s="32">
        <v>1.0081</v>
      </c>
      <c r="BJ323" s="32">
        <v>2.6998000000000002</v>
      </c>
      <c r="BK323" s="32">
        <v>1.3214999999999999</v>
      </c>
    </row>
    <row r="324" spans="2:63">
      <c r="B324" s="28">
        <f t="shared" si="9"/>
        <v>178</v>
      </c>
      <c r="C324" s="34">
        <v>42220</v>
      </c>
      <c r="D324" s="32">
        <v>1.0579000000000001</v>
      </c>
      <c r="E324" s="32">
        <v>0.61660000000000004</v>
      </c>
      <c r="F324" s="32">
        <v>2.7159</v>
      </c>
      <c r="G324" s="32">
        <v>1.5144</v>
      </c>
      <c r="H324" s="32">
        <v>1.0302</v>
      </c>
      <c r="I324" s="32">
        <v>0.90690000000000004</v>
      </c>
      <c r="J324" s="32">
        <v>0.44690000000000002</v>
      </c>
      <c r="K324" s="32">
        <v>0.56810000000000005</v>
      </c>
      <c r="L324" s="32">
        <v>1.4871000000000001</v>
      </c>
      <c r="M324" s="32">
        <v>1.0762</v>
      </c>
      <c r="N324" s="32">
        <v>1.6004</v>
      </c>
      <c r="O324" s="32">
        <v>1.3436999999999999</v>
      </c>
      <c r="P324" s="32">
        <v>0.41870000000000002</v>
      </c>
      <c r="Q324" s="32">
        <v>1.3789</v>
      </c>
      <c r="R324" s="32">
        <v>0.22739999999999999</v>
      </c>
      <c r="S324" s="32">
        <v>0.4052</v>
      </c>
      <c r="T324" s="32">
        <v>0.23949999999999999</v>
      </c>
      <c r="U324" s="32">
        <v>0.37580000000000002</v>
      </c>
      <c r="V324" s="32">
        <v>1.3547</v>
      </c>
      <c r="W324" s="32">
        <v>0.55349999999999999</v>
      </c>
      <c r="X324" s="32">
        <v>0.64549999999999996</v>
      </c>
      <c r="Y324" s="32">
        <v>1.0810999999999999</v>
      </c>
      <c r="Z324" s="32">
        <v>0.24940000000000001</v>
      </c>
      <c r="AA324" s="32">
        <v>0.4788</v>
      </c>
      <c r="AB324" s="32">
        <v>1.5423</v>
      </c>
      <c r="AC324" s="32">
        <v>1.2453000000000001</v>
      </c>
      <c r="AD324" s="32">
        <v>2.2663000000000002</v>
      </c>
      <c r="AE324" s="32">
        <v>1.6351</v>
      </c>
      <c r="AF324" s="32">
        <v>0.39479999999999998</v>
      </c>
      <c r="AG324" s="32">
        <v>0.96560000000000001</v>
      </c>
      <c r="AH324" s="32">
        <v>1.3246</v>
      </c>
      <c r="AI324" s="32">
        <v>1.0736000000000001</v>
      </c>
      <c r="AJ324" s="32">
        <v>1.2675000000000001</v>
      </c>
      <c r="AK324" s="32">
        <v>1.0363</v>
      </c>
      <c r="AL324" s="32">
        <v>0.92669999999999997</v>
      </c>
      <c r="AM324" s="32">
        <v>0.76700000000000002</v>
      </c>
      <c r="AN324" s="32">
        <v>1.2317</v>
      </c>
      <c r="AO324" s="32">
        <v>0.81940000000000002</v>
      </c>
      <c r="AP324" s="32">
        <v>2.2254999999999998</v>
      </c>
      <c r="AQ324" s="32">
        <v>1.3159000000000001</v>
      </c>
      <c r="AR324" s="32">
        <v>1.5812999999999999</v>
      </c>
      <c r="AS324" s="32">
        <v>1.6800999999999999</v>
      </c>
      <c r="AT324" s="32">
        <v>1.1240000000000001</v>
      </c>
      <c r="AU324" s="32">
        <v>1.4705999999999999</v>
      </c>
      <c r="AV324" s="32">
        <v>1.1979</v>
      </c>
      <c r="AW324" s="32">
        <v>1.2746</v>
      </c>
      <c r="AX324" s="32">
        <v>1.35</v>
      </c>
      <c r="AY324" s="32">
        <v>1.0504</v>
      </c>
      <c r="AZ324" s="32">
        <v>0.44650000000000001</v>
      </c>
      <c r="BA324" s="32">
        <v>0.67330000000000001</v>
      </c>
      <c r="BB324" s="32">
        <v>3.0127999999999999</v>
      </c>
      <c r="BC324" s="32">
        <v>1.3501000000000001</v>
      </c>
      <c r="BD324" s="32">
        <v>1.0072000000000001</v>
      </c>
      <c r="BE324" s="32">
        <v>1.1041000000000001</v>
      </c>
      <c r="BF324" s="32">
        <v>0.2137</v>
      </c>
      <c r="BG324" s="32">
        <v>0.24929999999999999</v>
      </c>
      <c r="BH324" s="32">
        <v>2.1</v>
      </c>
      <c r="BI324" s="32">
        <v>0.97609999999999997</v>
      </c>
      <c r="BJ324" s="32">
        <v>2.6617999999999999</v>
      </c>
      <c r="BK324" s="32">
        <v>1.2654000000000001</v>
      </c>
    </row>
    <row r="325" spans="2:63">
      <c r="B325" s="28">
        <f t="shared" si="9"/>
        <v>177</v>
      </c>
      <c r="C325" s="34">
        <v>42219</v>
      </c>
      <c r="D325" s="32">
        <v>1.1416999999999999</v>
      </c>
      <c r="E325" s="32">
        <v>0.60680000000000001</v>
      </c>
      <c r="F325" s="32">
        <v>2.7311000000000001</v>
      </c>
      <c r="G325" s="32">
        <v>1.5092000000000001</v>
      </c>
      <c r="H325" s="32">
        <v>1.0509999999999999</v>
      </c>
      <c r="I325" s="32">
        <v>0.90590000000000004</v>
      </c>
      <c r="J325" s="32">
        <v>0.44750000000000001</v>
      </c>
      <c r="K325" s="32">
        <v>0.56479999999999997</v>
      </c>
      <c r="L325" s="32">
        <v>1.4963</v>
      </c>
      <c r="M325" s="32">
        <v>1.0912999999999999</v>
      </c>
      <c r="N325" s="32">
        <v>1.6707000000000001</v>
      </c>
      <c r="O325" s="32">
        <v>1.3432999999999999</v>
      </c>
      <c r="P325" s="32">
        <v>0.38450000000000001</v>
      </c>
      <c r="Q325" s="32">
        <v>1.3746</v>
      </c>
      <c r="R325" s="32">
        <v>0.24729999999999999</v>
      </c>
      <c r="S325" s="32">
        <v>0.40189999999999998</v>
      </c>
      <c r="T325" s="32">
        <v>0.251</v>
      </c>
      <c r="U325" s="32">
        <v>0.37119999999999997</v>
      </c>
      <c r="V325" s="32">
        <v>1.4588000000000001</v>
      </c>
      <c r="W325" s="32">
        <v>0.54659999999999997</v>
      </c>
      <c r="X325" s="32">
        <v>0.79320000000000002</v>
      </c>
      <c r="Y325" s="32">
        <v>1.1312</v>
      </c>
      <c r="Z325" s="32">
        <v>0.28889999999999999</v>
      </c>
      <c r="AA325" s="32">
        <v>0.4708</v>
      </c>
      <c r="AB325" s="32">
        <v>1.5708</v>
      </c>
      <c r="AC325" s="32">
        <v>1.2539</v>
      </c>
      <c r="AD325" s="32">
        <v>2.331</v>
      </c>
      <c r="AE325" s="32">
        <v>1.6392</v>
      </c>
      <c r="AF325" s="32">
        <v>0.50670000000000004</v>
      </c>
      <c r="AG325" s="32">
        <v>1.0086999999999999</v>
      </c>
      <c r="AH325" s="32">
        <v>1.4935</v>
      </c>
      <c r="AI325" s="32">
        <v>1.1204000000000001</v>
      </c>
      <c r="AJ325" s="32">
        <v>1.2972999999999999</v>
      </c>
      <c r="AK325" s="32">
        <v>1.0429999999999999</v>
      </c>
      <c r="AL325" s="32">
        <v>1.0228999999999999</v>
      </c>
      <c r="AM325" s="32">
        <v>0.75729999999999997</v>
      </c>
      <c r="AN325" s="32">
        <v>1.2139</v>
      </c>
      <c r="AO325" s="32">
        <v>0.83789999999999998</v>
      </c>
      <c r="AP325" s="32">
        <v>2.2770000000000001</v>
      </c>
      <c r="AQ325" s="32">
        <v>1.3139000000000001</v>
      </c>
      <c r="AR325" s="32">
        <v>1.6908000000000001</v>
      </c>
      <c r="AS325" s="32">
        <v>1.6543000000000001</v>
      </c>
      <c r="AT325" s="32">
        <v>1.2061999999999999</v>
      </c>
      <c r="AU325" s="32">
        <v>1.4689000000000001</v>
      </c>
      <c r="AV325" s="32">
        <v>1.1792</v>
      </c>
      <c r="AW325" s="32">
        <v>1.2842</v>
      </c>
      <c r="AX325" s="32">
        <v>1.3705000000000001</v>
      </c>
      <c r="AY325" s="32">
        <v>1.0537000000000001</v>
      </c>
      <c r="AZ325" s="32">
        <v>0.27700000000000002</v>
      </c>
      <c r="BA325" s="32">
        <v>0.64270000000000005</v>
      </c>
      <c r="BB325" s="32">
        <v>3.0451000000000001</v>
      </c>
      <c r="BC325" s="32">
        <v>1.3569</v>
      </c>
      <c r="BD325" s="32">
        <v>1.0011000000000001</v>
      </c>
      <c r="BE325" s="32">
        <v>1.1160000000000001</v>
      </c>
      <c r="BF325" s="32">
        <v>0.2051</v>
      </c>
      <c r="BG325" s="32">
        <v>0.24790000000000001</v>
      </c>
      <c r="BH325" s="32">
        <v>2.1783999999999999</v>
      </c>
      <c r="BI325" s="32">
        <v>0.97289999999999999</v>
      </c>
      <c r="BJ325" s="32">
        <v>2.6901000000000002</v>
      </c>
      <c r="BK325" s="32">
        <v>1.2576000000000001</v>
      </c>
    </row>
    <row r="326" spans="2:63">
      <c r="B326" s="28">
        <f t="shared" si="9"/>
        <v>176</v>
      </c>
      <c r="C326" s="34">
        <v>42216</v>
      </c>
      <c r="D326" s="32">
        <v>1.2775000000000001</v>
      </c>
      <c r="E326" s="32">
        <v>0.64</v>
      </c>
      <c r="F326" s="32">
        <v>2.6440000000000001</v>
      </c>
      <c r="G326" s="32">
        <v>1.4806999999999999</v>
      </c>
      <c r="H326" s="32">
        <v>1.1403000000000001</v>
      </c>
      <c r="I326" s="32">
        <v>0.91820000000000002</v>
      </c>
      <c r="J326" s="32">
        <v>0.2959</v>
      </c>
      <c r="K326" s="32">
        <v>0.55920000000000003</v>
      </c>
      <c r="L326" s="32">
        <v>1.7145999999999999</v>
      </c>
      <c r="M326" s="32">
        <v>1.1123000000000001</v>
      </c>
      <c r="N326" s="32">
        <v>1.7404999999999999</v>
      </c>
      <c r="O326" s="32">
        <v>1.355</v>
      </c>
      <c r="P326" s="32">
        <v>0.71009999999999995</v>
      </c>
      <c r="Q326" s="32">
        <v>1.4058999999999999</v>
      </c>
      <c r="R326" s="32">
        <v>0.38400000000000001</v>
      </c>
      <c r="S326" s="32">
        <v>0.43209999999999998</v>
      </c>
      <c r="T326" s="32">
        <v>9.74E-2</v>
      </c>
      <c r="U326" s="32">
        <v>0.35489999999999999</v>
      </c>
      <c r="V326" s="32">
        <v>1.43</v>
      </c>
      <c r="W326" s="32">
        <v>0.52390000000000003</v>
      </c>
      <c r="X326" s="32">
        <v>0.95150000000000001</v>
      </c>
      <c r="Y326" s="32">
        <v>1.1168</v>
      </c>
      <c r="Z326" s="32">
        <v>0.27950000000000003</v>
      </c>
      <c r="AA326" s="32">
        <v>0.46650000000000003</v>
      </c>
      <c r="AB326" s="32">
        <v>1.2877000000000001</v>
      </c>
      <c r="AC326" s="32">
        <v>1.2454000000000001</v>
      </c>
      <c r="AD326" s="32">
        <v>2.2642000000000002</v>
      </c>
      <c r="AE326" s="32">
        <v>1.6238999999999999</v>
      </c>
      <c r="AF326" s="32">
        <v>0.43169999999999997</v>
      </c>
      <c r="AG326" s="32">
        <v>1.0205</v>
      </c>
      <c r="AH326" s="32">
        <v>1.9302999999999999</v>
      </c>
      <c r="AI326" s="32">
        <v>1.1087</v>
      </c>
      <c r="AJ326" s="32">
        <v>1.4415</v>
      </c>
      <c r="AK326" s="32">
        <v>1.0633999999999999</v>
      </c>
      <c r="AL326" s="32">
        <v>0.9284</v>
      </c>
      <c r="AM326" s="32">
        <v>0.75470000000000004</v>
      </c>
      <c r="AN326" s="32">
        <v>1.2457</v>
      </c>
      <c r="AO326" s="32">
        <v>0.85389999999999999</v>
      </c>
      <c r="AP326" s="32">
        <v>2.4131</v>
      </c>
      <c r="AQ326" s="32">
        <v>1.3249</v>
      </c>
      <c r="AR326" s="32">
        <v>1.8056000000000001</v>
      </c>
      <c r="AS326" s="32">
        <v>1.6488</v>
      </c>
      <c r="AT326" s="32">
        <v>1.1738</v>
      </c>
      <c r="AU326" s="32">
        <v>1.4435</v>
      </c>
      <c r="AV326" s="32">
        <v>1.0405</v>
      </c>
      <c r="AW326" s="32">
        <v>1.2692000000000001</v>
      </c>
      <c r="AX326" s="32">
        <v>1.3917999999999999</v>
      </c>
      <c r="AY326" s="32">
        <v>1.0562</v>
      </c>
      <c r="AZ326" s="32">
        <v>0.25879999999999997</v>
      </c>
      <c r="BA326" s="32">
        <v>0.64700000000000002</v>
      </c>
      <c r="BB326" s="32">
        <v>3.0019</v>
      </c>
      <c r="BC326" s="32">
        <v>1.3439000000000001</v>
      </c>
      <c r="BD326" s="32">
        <v>1.0111000000000001</v>
      </c>
      <c r="BE326" s="32">
        <v>1.1200000000000001</v>
      </c>
      <c r="BF326" s="32">
        <v>0.27339999999999998</v>
      </c>
      <c r="BG326" s="32">
        <v>0.25190000000000001</v>
      </c>
      <c r="BH326" s="32">
        <v>2.4529999999999998</v>
      </c>
      <c r="BI326" s="32">
        <v>0.99570000000000003</v>
      </c>
      <c r="BJ326" s="32">
        <v>2.7984</v>
      </c>
      <c r="BK326" s="32">
        <v>1.2515000000000001</v>
      </c>
    </row>
    <row r="327" spans="2:63">
      <c r="B327" s="28">
        <f t="shared" ref="B327:B390" si="10">IF(C327="","",$B$5-ROW()+5)</f>
        <v>175</v>
      </c>
      <c r="C327" s="34">
        <v>42215</v>
      </c>
      <c r="D327" s="32">
        <v>1.1951000000000001</v>
      </c>
      <c r="E327" s="32">
        <v>0.62539999999999996</v>
      </c>
      <c r="F327" s="32">
        <v>2.6608999999999998</v>
      </c>
      <c r="G327" s="32">
        <v>1.4749000000000001</v>
      </c>
      <c r="H327" s="32">
        <v>1.1306</v>
      </c>
      <c r="I327" s="32">
        <v>0.90169999999999995</v>
      </c>
      <c r="J327" s="32">
        <v>0.2964</v>
      </c>
      <c r="K327" s="32">
        <v>0.56130000000000002</v>
      </c>
      <c r="L327" s="32">
        <v>1.71</v>
      </c>
      <c r="M327" s="32">
        <v>1.111</v>
      </c>
      <c r="N327" s="32">
        <v>1.792</v>
      </c>
      <c r="O327" s="32">
        <v>1.3640000000000001</v>
      </c>
      <c r="P327" s="32">
        <v>0.78349999999999997</v>
      </c>
      <c r="Q327" s="32">
        <v>1.4031</v>
      </c>
      <c r="R327" s="32">
        <v>0.3997</v>
      </c>
      <c r="S327" s="32">
        <v>0.42770000000000002</v>
      </c>
      <c r="T327" s="32">
        <v>0.12770000000000001</v>
      </c>
      <c r="U327" s="32">
        <v>0.35249999999999998</v>
      </c>
      <c r="V327" s="32">
        <v>1.4500999999999999</v>
      </c>
      <c r="W327" s="32">
        <v>0.52400000000000002</v>
      </c>
      <c r="X327" s="32">
        <v>0.94720000000000004</v>
      </c>
      <c r="Y327" s="32">
        <v>1.1172</v>
      </c>
      <c r="Z327" s="32">
        <v>0.36130000000000001</v>
      </c>
      <c r="AA327" s="32">
        <v>0.45979999999999999</v>
      </c>
      <c r="AB327" s="32">
        <v>1.22</v>
      </c>
      <c r="AC327" s="32">
        <v>1.2493000000000001</v>
      </c>
      <c r="AD327" s="32">
        <v>2.1995</v>
      </c>
      <c r="AE327" s="32">
        <v>1.6289</v>
      </c>
      <c r="AF327" s="32">
        <v>0.44019999999999998</v>
      </c>
      <c r="AG327" s="32">
        <v>1.0209999999999999</v>
      </c>
      <c r="AH327" s="32">
        <v>1.9307000000000001</v>
      </c>
      <c r="AI327" s="32">
        <v>1.109</v>
      </c>
      <c r="AJ327" s="32">
        <v>1.4218</v>
      </c>
      <c r="AK327" s="32">
        <v>1.0458000000000001</v>
      </c>
      <c r="AL327" s="32">
        <v>1.0219</v>
      </c>
      <c r="AM327" s="32">
        <v>0.75429999999999997</v>
      </c>
      <c r="AN327" s="32">
        <v>1.268</v>
      </c>
      <c r="AO327" s="32">
        <v>0.86670000000000003</v>
      </c>
      <c r="AP327" s="32">
        <v>2.4748999999999999</v>
      </c>
      <c r="AQ327" s="32">
        <v>1.2979000000000001</v>
      </c>
      <c r="AR327" s="32">
        <v>1.8481000000000001</v>
      </c>
      <c r="AS327" s="32">
        <v>1.6516</v>
      </c>
      <c r="AT327" s="32">
        <v>1.0436000000000001</v>
      </c>
      <c r="AU327" s="32">
        <v>1.4486000000000001</v>
      </c>
      <c r="AV327" s="32">
        <v>1.0347</v>
      </c>
      <c r="AW327" s="32">
        <v>1.2783</v>
      </c>
      <c r="AX327" s="32">
        <v>1.4456</v>
      </c>
      <c r="AY327" s="32">
        <v>1.0678000000000001</v>
      </c>
      <c r="AZ327" s="32">
        <v>0.27360000000000001</v>
      </c>
      <c r="BA327" s="32">
        <v>0.64639999999999997</v>
      </c>
      <c r="BB327" s="32">
        <v>2.8483999999999998</v>
      </c>
      <c r="BC327" s="32">
        <v>1.3159000000000001</v>
      </c>
      <c r="BD327" s="32">
        <v>1.0214000000000001</v>
      </c>
      <c r="BE327" s="32">
        <v>1.1158999999999999</v>
      </c>
      <c r="BF327" s="32">
        <v>0.29859999999999998</v>
      </c>
      <c r="BG327" s="32">
        <v>0.25330000000000003</v>
      </c>
      <c r="BH327" s="32">
        <v>2.4096000000000002</v>
      </c>
      <c r="BI327" s="32">
        <v>0.98070000000000002</v>
      </c>
      <c r="BJ327" s="32">
        <v>2.8416000000000001</v>
      </c>
      <c r="BK327" s="32">
        <v>1.2433000000000001</v>
      </c>
    </row>
    <row r="328" spans="2:63">
      <c r="B328" s="28">
        <f t="shared" si="10"/>
        <v>174</v>
      </c>
      <c r="C328" s="34">
        <v>42214</v>
      </c>
      <c r="D328" s="32">
        <v>1.1555</v>
      </c>
      <c r="E328" s="32">
        <v>0.62970000000000004</v>
      </c>
      <c r="F328" s="32">
        <v>2.6240000000000001</v>
      </c>
      <c r="G328" s="32">
        <v>1.4636</v>
      </c>
      <c r="H328" s="32">
        <v>1.0803</v>
      </c>
      <c r="I328" s="32">
        <v>0.89739999999999998</v>
      </c>
      <c r="J328" s="32">
        <v>0.30709999999999998</v>
      </c>
      <c r="K328" s="32">
        <v>0.55420000000000003</v>
      </c>
      <c r="L328" s="32">
        <v>1.6796</v>
      </c>
      <c r="M328" s="32">
        <v>1.1133999999999999</v>
      </c>
      <c r="N328" s="32">
        <v>1.673</v>
      </c>
      <c r="O328" s="32">
        <v>1.3411</v>
      </c>
      <c r="P328" s="32">
        <v>1.0716000000000001</v>
      </c>
      <c r="Q328" s="32">
        <v>1.4327000000000001</v>
      </c>
      <c r="R328" s="32">
        <v>0.32779999999999998</v>
      </c>
      <c r="S328" s="32">
        <v>0.42820000000000003</v>
      </c>
      <c r="T328" s="32">
        <v>0.19889999999999999</v>
      </c>
      <c r="U328" s="32">
        <v>0.35649999999999998</v>
      </c>
      <c r="V328" s="32">
        <v>1.4078999999999999</v>
      </c>
      <c r="W328" s="32">
        <v>0.51910000000000001</v>
      </c>
      <c r="X328" s="32">
        <v>1.0377000000000001</v>
      </c>
      <c r="Y328" s="32">
        <v>1.1243000000000001</v>
      </c>
      <c r="Z328" s="32">
        <v>0.438</v>
      </c>
      <c r="AA328" s="32">
        <v>0.48139999999999999</v>
      </c>
      <c r="AB328" s="32">
        <v>1.355</v>
      </c>
      <c r="AC328" s="32">
        <v>1.2347999999999999</v>
      </c>
      <c r="AD328" s="32">
        <v>2.1313</v>
      </c>
      <c r="AE328" s="32">
        <v>1.6197999999999999</v>
      </c>
      <c r="AF328" s="32">
        <v>0.4597</v>
      </c>
      <c r="AG328" s="32">
        <v>1.032</v>
      </c>
      <c r="AH328" s="32">
        <v>2.2164000000000001</v>
      </c>
      <c r="AI328" s="32">
        <v>1.1156999999999999</v>
      </c>
      <c r="AJ328" s="32">
        <v>1.361</v>
      </c>
      <c r="AK328" s="32">
        <v>1.0404</v>
      </c>
      <c r="AL328" s="32">
        <v>1.1928000000000001</v>
      </c>
      <c r="AM328" s="32">
        <v>0.75180000000000002</v>
      </c>
      <c r="AN328" s="32">
        <v>1.4746999999999999</v>
      </c>
      <c r="AO328" s="32">
        <v>0.87129999999999996</v>
      </c>
      <c r="AP328" s="32">
        <v>2.3632</v>
      </c>
      <c r="AQ328" s="32">
        <v>1.2859</v>
      </c>
      <c r="AR328" s="32">
        <v>1.9394</v>
      </c>
      <c r="AS328" s="32">
        <v>1.6434</v>
      </c>
      <c r="AT328" s="32">
        <v>1.2539</v>
      </c>
      <c r="AU328" s="32">
        <v>1.4713000000000001</v>
      </c>
      <c r="AV328" s="32">
        <v>0.98839999999999995</v>
      </c>
      <c r="AW328" s="32">
        <v>1.2714000000000001</v>
      </c>
      <c r="AX328" s="32">
        <v>1.0803</v>
      </c>
      <c r="AY328" s="32">
        <v>1.0385</v>
      </c>
      <c r="AZ328" s="32">
        <v>0.31929999999999997</v>
      </c>
      <c r="BA328" s="32">
        <v>0.65010000000000001</v>
      </c>
      <c r="BB328" s="32">
        <v>2.6730999999999998</v>
      </c>
      <c r="BC328" s="32">
        <v>1.3029999999999999</v>
      </c>
      <c r="BD328" s="32">
        <v>1.0819000000000001</v>
      </c>
      <c r="BE328" s="32">
        <v>1.1234</v>
      </c>
      <c r="BF328" s="32">
        <v>0.2107</v>
      </c>
      <c r="BG328" s="32">
        <v>0.26040000000000002</v>
      </c>
      <c r="BH328" s="32">
        <v>2.1484999999999999</v>
      </c>
      <c r="BI328" s="32">
        <v>0.95950000000000002</v>
      </c>
      <c r="BJ328" s="32">
        <v>2.7010999999999998</v>
      </c>
      <c r="BK328" s="32">
        <v>1.2343</v>
      </c>
    </row>
    <row r="329" spans="2:63">
      <c r="B329" s="28">
        <f t="shared" si="10"/>
        <v>173</v>
      </c>
      <c r="C329" s="34">
        <v>42213</v>
      </c>
      <c r="D329" s="32">
        <v>1.1909000000000001</v>
      </c>
      <c r="E329" s="32">
        <v>0.64159999999999995</v>
      </c>
      <c r="F329" s="32">
        <v>2.4864999999999999</v>
      </c>
      <c r="G329" s="32">
        <v>1.4721</v>
      </c>
      <c r="H329" s="32">
        <v>0.9647</v>
      </c>
      <c r="I329" s="32">
        <v>0.89890000000000003</v>
      </c>
      <c r="J329" s="32">
        <v>0.26069999999999999</v>
      </c>
      <c r="K329" s="32">
        <v>0.55110000000000003</v>
      </c>
      <c r="L329" s="32">
        <v>1.3671</v>
      </c>
      <c r="M329" s="32">
        <v>1.1115999999999999</v>
      </c>
      <c r="N329" s="32">
        <v>1.702</v>
      </c>
      <c r="O329" s="32">
        <v>1.3439000000000001</v>
      </c>
      <c r="P329" s="32">
        <v>1.3445</v>
      </c>
      <c r="Q329" s="32">
        <v>1.4314</v>
      </c>
      <c r="R329" s="32">
        <v>0.45269999999999999</v>
      </c>
      <c r="S329" s="32">
        <v>0.43120000000000003</v>
      </c>
      <c r="T329" s="32">
        <v>0.159</v>
      </c>
      <c r="U329" s="32">
        <v>0.35549999999999998</v>
      </c>
      <c r="V329" s="32">
        <v>1.2508999999999999</v>
      </c>
      <c r="W329" s="32">
        <v>0.51870000000000005</v>
      </c>
      <c r="X329" s="32">
        <v>1.0137</v>
      </c>
      <c r="Y329" s="32">
        <v>1.1315</v>
      </c>
      <c r="Z329" s="32">
        <v>0.39739999999999998</v>
      </c>
      <c r="AA329" s="32">
        <v>0.4803</v>
      </c>
      <c r="AB329" s="32">
        <v>1.2807999999999999</v>
      </c>
      <c r="AC329" s="32">
        <v>1.2289000000000001</v>
      </c>
      <c r="AD329" s="32">
        <v>1.9947999999999999</v>
      </c>
      <c r="AE329" s="32">
        <v>1.6305000000000001</v>
      </c>
      <c r="AF329" s="32">
        <v>0.51239999999999997</v>
      </c>
      <c r="AG329" s="32">
        <v>1.0229999999999999</v>
      </c>
      <c r="AH329" s="32">
        <v>2.1560000000000001</v>
      </c>
      <c r="AI329" s="32">
        <v>1.1222000000000001</v>
      </c>
      <c r="AJ329" s="32">
        <v>1.1725000000000001</v>
      </c>
      <c r="AK329" s="32">
        <v>1.0326</v>
      </c>
      <c r="AL329" s="32">
        <v>1.4639</v>
      </c>
      <c r="AM329" s="32">
        <v>0.75529999999999997</v>
      </c>
      <c r="AN329" s="32">
        <v>1.2889999999999999</v>
      </c>
      <c r="AO329" s="32">
        <v>0.87480000000000002</v>
      </c>
      <c r="AP329" s="32">
        <v>2.1650999999999998</v>
      </c>
      <c r="AQ329" s="32">
        <v>1.2908999999999999</v>
      </c>
      <c r="AR329" s="32">
        <v>2.1943999999999999</v>
      </c>
      <c r="AS329" s="32">
        <v>1.6368</v>
      </c>
      <c r="AT329" s="32">
        <v>1.1621999999999999</v>
      </c>
      <c r="AU329" s="32">
        <v>1.4755</v>
      </c>
      <c r="AV329" s="32">
        <v>0.97350000000000003</v>
      </c>
      <c r="AW329" s="32">
        <v>1.2690999999999999</v>
      </c>
      <c r="AX329" s="32">
        <v>0.94169999999999998</v>
      </c>
      <c r="AY329" s="32">
        <v>1.0326</v>
      </c>
      <c r="AZ329" s="32">
        <v>0.39269999999999999</v>
      </c>
      <c r="BA329" s="32">
        <v>0.65780000000000005</v>
      </c>
      <c r="BB329" s="32">
        <v>2.3388</v>
      </c>
      <c r="BC329" s="32">
        <v>1.3063</v>
      </c>
      <c r="BD329" s="32">
        <v>1.0531999999999999</v>
      </c>
      <c r="BE329" s="32">
        <v>1.1251</v>
      </c>
      <c r="BF329" s="32">
        <v>0.17130000000000001</v>
      </c>
      <c r="BG329" s="32">
        <v>0.26050000000000001</v>
      </c>
      <c r="BH329" s="32">
        <v>1.9564999999999999</v>
      </c>
      <c r="BI329" s="32">
        <v>0.96109999999999995</v>
      </c>
      <c r="BJ329" s="32">
        <v>2.4594</v>
      </c>
      <c r="BK329" s="32">
        <v>1.2366999999999999</v>
      </c>
    </row>
    <row r="330" spans="2:63">
      <c r="B330" s="28">
        <f t="shared" si="10"/>
        <v>172</v>
      </c>
      <c r="C330" s="34">
        <v>42212</v>
      </c>
      <c r="D330" s="32">
        <v>1.1282000000000001</v>
      </c>
      <c r="E330" s="32">
        <v>0.63729999999999998</v>
      </c>
      <c r="F330" s="32">
        <v>2.4260000000000002</v>
      </c>
      <c r="G330" s="32">
        <v>1.4709000000000001</v>
      </c>
      <c r="H330" s="32">
        <v>0.93889999999999996</v>
      </c>
      <c r="I330" s="32">
        <v>0.89800000000000002</v>
      </c>
      <c r="J330" s="32">
        <v>0.22159999999999999</v>
      </c>
      <c r="K330" s="32">
        <v>0.5484</v>
      </c>
      <c r="L330" s="32">
        <v>1.3579000000000001</v>
      </c>
      <c r="M330" s="32">
        <v>1.1101000000000001</v>
      </c>
      <c r="N330" s="32">
        <v>1.6314</v>
      </c>
      <c r="O330" s="32">
        <v>1.3366</v>
      </c>
      <c r="P330" s="32">
        <v>1.2014</v>
      </c>
      <c r="Q330" s="32">
        <v>1.4226000000000001</v>
      </c>
      <c r="R330" s="32">
        <v>0.4995</v>
      </c>
      <c r="S330" s="32">
        <v>0.43409999999999999</v>
      </c>
      <c r="T330" s="32">
        <v>0.1071</v>
      </c>
      <c r="U330" s="32">
        <v>0.35189999999999999</v>
      </c>
      <c r="V330" s="32">
        <v>1.3066</v>
      </c>
      <c r="W330" s="32">
        <v>0.52380000000000004</v>
      </c>
      <c r="X330" s="32">
        <v>1.0391999999999999</v>
      </c>
      <c r="Y330" s="32">
        <v>1.1396999999999999</v>
      </c>
      <c r="Z330" s="32">
        <v>0.4224</v>
      </c>
      <c r="AA330" s="32">
        <v>0.48230000000000001</v>
      </c>
      <c r="AB330" s="32">
        <v>1.1937</v>
      </c>
      <c r="AC330" s="32">
        <v>1.2050000000000001</v>
      </c>
      <c r="AD330" s="32">
        <v>1.8823000000000001</v>
      </c>
      <c r="AE330" s="32">
        <v>1.5992999999999999</v>
      </c>
      <c r="AF330" s="32">
        <v>0.38219999999999998</v>
      </c>
      <c r="AG330" s="32">
        <v>0.99990000000000001</v>
      </c>
      <c r="AH330" s="32">
        <v>2.4053</v>
      </c>
      <c r="AI330" s="32">
        <v>1.1164000000000001</v>
      </c>
      <c r="AJ330" s="32">
        <v>1.0896999999999999</v>
      </c>
      <c r="AK330" s="32">
        <v>1.0232000000000001</v>
      </c>
      <c r="AL330" s="32">
        <v>1.4926999999999999</v>
      </c>
      <c r="AM330" s="32">
        <v>0.75609999999999999</v>
      </c>
      <c r="AN330" s="32">
        <v>1.2315</v>
      </c>
      <c r="AO330" s="32">
        <v>0.86709999999999998</v>
      </c>
      <c r="AP330" s="32">
        <v>2.0558999999999998</v>
      </c>
      <c r="AQ330" s="32">
        <v>1.2813000000000001</v>
      </c>
      <c r="AR330" s="32">
        <v>2.1166999999999998</v>
      </c>
      <c r="AS330" s="32">
        <v>1.6376999999999999</v>
      </c>
      <c r="AT330" s="32">
        <v>1.0891999999999999</v>
      </c>
      <c r="AU330" s="32">
        <v>1.4761</v>
      </c>
      <c r="AV330" s="32">
        <v>0.9899</v>
      </c>
      <c r="AW330" s="32">
        <v>1.2712000000000001</v>
      </c>
      <c r="AX330" s="32">
        <v>1.0081</v>
      </c>
      <c r="AY330" s="32">
        <v>1.0367</v>
      </c>
      <c r="AZ330" s="32">
        <v>0.3846</v>
      </c>
      <c r="BA330" s="32">
        <v>0.65090000000000003</v>
      </c>
      <c r="BB330" s="32">
        <v>2.2980999999999998</v>
      </c>
      <c r="BC330" s="32">
        <v>1.3023</v>
      </c>
      <c r="BD330" s="32">
        <v>1.0685</v>
      </c>
      <c r="BE330" s="32">
        <v>1.1287</v>
      </c>
      <c r="BF330" s="32">
        <v>0.17780000000000001</v>
      </c>
      <c r="BG330" s="32">
        <v>0.26169999999999999</v>
      </c>
      <c r="BH330" s="32">
        <v>1.8663000000000001</v>
      </c>
      <c r="BI330" s="32">
        <v>0.95709999999999995</v>
      </c>
      <c r="BJ330" s="32">
        <v>2.3155999999999999</v>
      </c>
      <c r="BK330" s="32">
        <v>1.2266999999999999</v>
      </c>
    </row>
    <row r="331" spans="2:63">
      <c r="B331" s="28">
        <f t="shared" si="10"/>
        <v>171</v>
      </c>
      <c r="C331" s="34">
        <v>42209</v>
      </c>
      <c r="D331" s="32">
        <v>0.55430000000000001</v>
      </c>
      <c r="E331" s="32">
        <v>0.5393</v>
      </c>
      <c r="F331" s="32">
        <v>2.6671999999999998</v>
      </c>
      <c r="G331" s="32">
        <v>1.405</v>
      </c>
      <c r="H331" s="32">
        <v>0.86129999999999995</v>
      </c>
      <c r="I331" s="32">
        <v>0.89200000000000002</v>
      </c>
      <c r="J331" s="32">
        <v>0.15340000000000001</v>
      </c>
      <c r="K331" s="32">
        <v>0.5363</v>
      </c>
      <c r="L331" s="32">
        <v>0.78900000000000003</v>
      </c>
      <c r="M331" s="32">
        <v>1.0206999999999999</v>
      </c>
      <c r="N331" s="32">
        <v>1.4579</v>
      </c>
      <c r="O331" s="32">
        <v>1.3331</v>
      </c>
      <c r="P331" s="32">
        <v>1.0691999999999999</v>
      </c>
      <c r="Q331" s="32">
        <v>1.3948</v>
      </c>
      <c r="R331" s="32">
        <v>0.1356</v>
      </c>
      <c r="S331" s="32">
        <v>0.38179999999999997</v>
      </c>
      <c r="T331" s="32">
        <v>-3.0499999999999999E-2</v>
      </c>
      <c r="U331" s="32">
        <v>0.34379999999999999</v>
      </c>
      <c r="V331" s="32">
        <v>0.87160000000000004</v>
      </c>
      <c r="W331" s="32">
        <v>0.44740000000000002</v>
      </c>
      <c r="X331" s="32">
        <v>0.99609999999999999</v>
      </c>
      <c r="Y331" s="32">
        <v>1.1411</v>
      </c>
      <c r="Z331" s="32">
        <v>0.48099999999999998</v>
      </c>
      <c r="AA331" s="32">
        <v>0.4718</v>
      </c>
      <c r="AB331" s="32">
        <v>1.1201000000000001</v>
      </c>
      <c r="AC331" s="32">
        <v>1.2121</v>
      </c>
      <c r="AD331" s="32">
        <v>1.7470000000000001</v>
      </c>
      <c r="AE331" s="32">
        <v>1.5573999999999999</v>
      </c>
      <c r="AF331" s="32">
        <v>0.2462</v>
      </c>
      <c r="AG331" s="32">
        <v>1.0172000000000001</v>
      </c>
      <c r="AH331" s="32">
        <v>2.1775000000000002</v>
      </c>
      <c r="AI331" s="32">
        <v>1.0334000000000001</v>
      </c>
      <c r="AJ331" s="32">
        <v>0.97550000000000003</v>
      </c>
      <c r="AK331" s="32">
        <v>0.9849</v>
      </c>
      <c r="AL331" s="32">
        <v>1.8221000000000001</v>
      </c>
      <c r="AM331" s="32">
        <v>0.82579999999999998</v>
      </c>
      <c r="AN331" s="32">
        <v>1.2529999999999999</v>
      </c>
      <c r="AO331" s="32">
        <v>0.87480000000000002</v>
      </c>
      <c r="AP331" s="32">
        <v>1.4758</v>
      </c>
      <c r="AQ331" s="32">
        <v>1.1763999999999999</v>
      </c>
      <c r="AR331" s="32">
        <v>1.6237999999999999</v>
      </c>
      <c r="AS331" s="32">
        <v>1.502</v>
      </c>
      <c r="AT331" s="32">
        <v>0.9446</v>
      </c>
      <c r="AU331" s="32">
        <v>1.4745999999999999</v>
      </c>
      <c r="AV331" s="32">
        <v>0.98119999999999996</v>
      </c>
      <c r="AW331" s="32">
        <v>1.2857000000000001</v>
      </c>
      <c r="AX331" s="32">
        <v>0.99219999999999997</v>
      </c>
      <c r="AY331" s="32">
        <v>1.0683</v>
      </c>
      <c r="AZ331" s="32">
        <v>0.34239999999999998</v>
      </c>
      <c r="BA331" s="32">
        <v>0.70750000000000002</v>
      </c>
      <c r="BB331" s="32">
        <v>1.8842000000000001</v>
      </c>
      <c r="BC331" s="32">
        <v>1.2</v>
      </c>
      <c r="BD331" s="32">
        <v>1.2961</v>
      </c>
      <c r="BE331" s="32">
        <v>1.1695</v>
      </c>
      <c r="BF331" s="32">
        <v>0.21709999999999999</v>
      </c>
      <c r="BG331" s="32">
        <v>0.25779999999999997</v>
      </c>
      <c r="BH331" s="32">
        <v>1.5475000000000001</v>
      </c>
      <c r="BI331" s="32">
        <v>0.87290000000000001</v>
      </c>
      <c r="BJ331" s="32">
        <v>1.907</v>
      </c>
      <c r="BK331" s="32">
        <v>1.1301000000000001</v>
      </c>
    </row>
    <row r="332" spans="2:63">
      <c r="B332" s="28">
        <f t="shared" si="10"/>
        <v>170</v>
      </c>
      <c r="C332" s="34">
        <v>42208</v>
      </c>
      <c r="D332" s="32">
        <v>0.57709999999999995</v>
      </c>
      <c r="E332" s="32">
        <v>0.53900000000000003</v>
      </c>
      <c r="F332" s="32">
        <v>2.7119</v>
      </c>
      <c r="G332" s="32">
        <v>1.4171</v>
      </c>
      <c r="H332" s="32">
        <v>0.8498</v>
      </c>
      <c r="I332" s="32">
        <v>0.88990000000000002</v>
      </c>
      <c r="J332" s="32">
        <v>0.1633</v>
      </c>
      <c r="K332" s="32">
        <v>0.54020000000000001</v>
      </c>
      <c r="L332" s="32">
        <v>0.79979999999999996</v>
      </c>
      <c r="M332" s="32">
        <v>1.0193000000000001</v>
      </c>
      <c r="N332" s="32">
        <v>1.4188000000000001</v>
      </c>
      <c r="O332" s="32">
        <v>1.3381000000000001</v>
      </c>
      <c r="P332" s="32">
        <v>1.0065</v>
      </c>
      <c r="Q332" s="32">
        <v>1.409</v>
      </c>
      <c r="R332" s="32">
        <v>0.12609999999999999</v>
      </c>
      <c r="S332" s="32">
        <v>0.38469999999999999</v>
      </c>
      <c r="T332" s="32">
        <v>-2.93E-2</v>
      </c>
      <c r="U332" s="32">
        <v>0.34179999999999999</v>
      </c>
      <c r="V332" s="32">
        <v>0.85880000000000001</v>
      </c>
      <c r="W332" s="32">
        <v>0.44679999999999997</v>
      </c>
      <c r="X332" s="32">
        <v>0.9859</v>
      </c>
      <c r="Y332" s="32">
        <v>1.1374</v>
      </c>
      <c r="Z332" s="32">
        <v>0.50480000000000003</v>
      </c>
      <c r="AA332" s="32">
        <v>0.47370000000000001</v>
      </c>
      <c r="AB332" s="32">
        <v>1.0809</v>
      </c>
      <c r="AC332" s="32">
        <v>1.2071000000000001</v>
      </c>
      <c r="AD332" s="32">
        <v>1.7704</v>
      </c>
      <c r="AE332" s="32">
        <v>1.5653999999999999</v>
      </c>
      <c r="AF332" s="32">
        <v>0.22</v>
      </c>
      <c r="AG332" s="32">
        <v>1.0207999999999999</v>
      </c>
      <c r="AH332" s="32">
        <v>2.0842999999999998</v>
      </c>
      <c r="AI332" s="32">
        <v>1.0282</v>
      </c>
      <c r="AJ332" s="32">
        <v>0.97740000000000005</v>
      </c>
      <c r="AK332" s="32">
        <v>0.97750000000000004</v>
      </c>
      <c r="AL332" s="32">
        <v>1.8859999999999999</v>
      </c>
      <c r="AM332" s="32">
        <v>0.82609999999999995</v>
      </c>
      <c r="AN332" s="32">
        <v>1.2515000000000001</v>
      </c>
      <c r="AO332" s="32">
        <v>0.87509999999999999</v>
      </c>
      <c r="AP332" s="32">
        <v>1.4297</v>
      </c>
      <c r="AQ332" s="32">
        <v>1.17</v>
      </c>
      <c r="AR332" s="32">
        <v>1.6149</v>
      </c>
      <c r="AS332" s="32">
        <v>1.5157</v>
      </c>
      <c r="AT332" s="32">
        <v>0.95330000000000004</v>
      </c>
      <c r="AU332" s="32">
        <v>1.4761</v>
      </c>
      <c r="AV332" s="32">
        <v>0.98089999999999999</v>
      </c>
      <c r="AW332" s="32">
        <v>1.2869999999999999</v>
      </c>
      <c r="AX332" s="32">
        <v>0.99180000000000001</v>
      </c>
      <c r="AY332" s="32">
        <v>1.0745</v>
      </c>
      <c r="AZ332" s="32">
        <v>0.32240000000000002</v>
      </c>
      <c r="BA332" s="32">
        <v>0.70630000000000004</v>
      </c>
      <c r="BB332" s="32">
        <v>1.8803000000000001</v>
      </c>
      <c r="BC332" s="32">
        <v>1.2041999999999999</v>
      </c>
      <c r="BD332" s="32">
        <v>1.3017000000000001</v>
      </c>
      <c r="BE332" s="32">
        <v>1.1700999999999999</v>
      </c>
      <c r="BF332" s="32">
        <v>0.2127</v>
      </c>
      <c r="BG332" s="32">
        <v>0.25769999999999998</v>
      </c>
      <c r="BH332" s="32">
        <v>1.5874999999999999</v>
      </c>
      <c r="BI332" s="32">
        <v>0.86980000000000002</v>
      </c>
      <c r="BJ332" s="32">
        <v>1.865</v>
      </c>
      <c r="BK332" s="32">
        <v>1.1309</v>
      </c>
    </row>
    <row r="333" spans="2:63">
      <c r="B333" s="28">
        <f t="shared" si="10"/>
        <v>169</v>
      </c>
      <c r="C333" s="34">
        <v>42207</v>
      </c>
      <c r="D333" s="32">
        <v>0.62319999999999998</v>
      </c>
      <c r="E333" s="32">
        <v>0.53500000000000003</v>
      </c>
      <c r="F333" s="32">
        <v>2.6728999999999998</v>
      </c>
      <c r="G333" s="32">
        <v>1.4251</v>
      </c>
      <c r="H333" s="32">
        <v>0.83589999999999998</v>
      </c>
      <c r="I333" s="32">
        <v>0.88849999999999996</v>
      </c>
      <c r="J333" s="32">
        <v>0.27589999999999998</v>
      </c>
      <c r="K333" s="32">
        <v>0.56040000000000001</v>
      </c>
      <c r="L333" s="32">
        <v>0.81589999999999996</v>
      </c>
      <c r="M333" s="32">
        <v>1.0288999999999999</v>
      </c>
      <c r="N333" s="32">
        <v>1.4181999999999999</v>
      </c>
      <c r="O333" s="32">
        <v>1.3611</v>
      </c>
      <c r="P333" s="32">
        <v>0.96689999999999998</v>
      </c>
      <c r="Q333" s="32">
        <v>1.4111</v>
      </c>
      <c r="R333" s="32">
        <v>0.13969999999999999</v>
      </c>
      <c r="S333" s="32">
        <v>0.39450000000000002</v>
      </c>
      <c r="T333" s="32">
        <v>-4.3299999999999998E-2</v>
      </c>
      <c r="U333" s="32">
        <v>0.34589999999999999</v>
      </c>
      <c r="V333" s="32">
        <v>0.99550000000000005</v>
      </c>
      <c r="W333" s="32">
        <v>0.4587</v>
      </c>
      <c r="X333" s="32">
        <v>0.92110000000000003</v>
      </c>
      <c r="Y333" s="32">
        <v>1.1332</v>
      </c>
      <c r="Z333" s="32">
        <v>0.58379999999999999</v>
      </c>
      <c r="AA333" s="32">
        <v>0.4773</v>
      </c>
      <c r="AB333" s="32">
        <v>1.2242</v>
      </c>
      <c r="AC333" s="32">
        <v>1.2235</v>
      </c>
      <c r="AD333" s="32">
        <v>1.6782999999999999</v>
      </c>
      <c r="AE333" s="32">
        <v>1.5511999999999999</v>
      </c>
      <c r="AF333" s="32">
        <v>0.44490000000000002</v>
      </c>
      <c r="AG333" s="32">
        <v>1.0661</v>
      </c>
      <c r="AH333" s="32">
        <v>1.6423000000000001</v>
      </c>
      <c r="AI333" s="32">
        <v>0.96889999999999998</v>
      </c>
      <c r="AJ333" s="32">
        <v>0.90880000000000005</v>
      </c>
      <c r="AK333" s="32">
        <v>0.96760000000000002</v>
      </c>
      <c r="AL333" s="32">
        <v>2.0089000000000001</v>
      </c>
      <c r="AM333" s="32">
        <v>0.85119999999999996</v>
      </c>
      <c r="AN333" s="32">
        <v>1.2724</v>
      </c>
      <c r="AO333" s="32">
        <v>0.87339999999999995</v>
      </c>
      <c r="AP333" s="32">
        <v>1.4721</v>
      </c>
      <c r="AQ333" s="32">
        <v>1.1733</v>
      </c>
      <c r="AR333" s="32">
        <v>1.4359999999999999</v>
      </c>
      <c r="AS333" s="32">
        <v>1.4864999999999999</v>
      </c>
      <c r="AT333" s="32">
        <v>1.0908</v>
      </c>
      <c r="AU333" s="32">
        <v>1.476</v>
      </c>
      <c r="AV333" s="32">
        <v>0.96499999999999997</v>
      </c>
      <c r="AW333" s="32">
        <v>1.2833000000000001</v>
      </c>
      <c r="AX333" s="32">
        <v>1.1013999999999999</v>
      </c>
      <c r="AY333" s="32">
        <v>1.0820000000000001</v>
      </c>
      <c r="AZ333" s="32">
        <v>0.53269999999999995</v>
      </c>
      <c r="BA333" s="32">
        <v>0.72699999999999998</v>
      </c>
      <c r="BB333" s="32">
        <v>1.9363999999999999</v>
      </c>
      <c r="BC333" s="32">
        <v>1.1948000000000001</v>
      </c>
      <c r="BD333" s="32">
        <v>1.1113999999999999</v>
      </c>
      <c r="BE333" s="32">
        <v>1.1442000000000001</v>
      </c>
      <c r="BF333" s="32">
        <v>0.23300000000000001</v>
      </c>
      <c r="BG333" s="32">
        <v>0.25679999999999997</v>
      </c>
      <c r="BH333" s="32">
        <v>1.7349000000000001</v>
      </c>
      <c r="BI333" s="32">
        <v>0.88029999999999997</v>
      </c>
      <c r="BJ333" s="32">
        <v>2.0190000000000001</v>
      </c>
      <c r="BK333" s="32">
        <v>1.1291</v>
      </c>
    </row>
    <row r="334" spans="2:63">
      <c r="B334" s="28">
        <f t="shared" si="10"/>
        <v>168</v>
      </c>
      <c r="C334" s="34">
        <v>42206</v>
      </c>
      <c r="D334" s="32">
        <v>0.71860000000000002</v>
      </c>
      <c r="E334" s="32">
        <v>0.52939999999999998</v>
      </c>
      <c r="F334" s="32">
        <v>2.536</v>
      </c>
      <c r="G334" s="32">
        <v>1.4257</v>
      </c>
      <c r="H334" s="32">
        <v>0.83279999999999998</v>
      </c>
      <c r="I334" s="32">
        <v>0.88439999999999996</v>
      </c>
      <c r="J334" s="32">
        <v>0.22919999999999999</v>
      </c>
      <c r="K334" s="32">
        <v>0.55149999999999999</v>
      </c>
      <c r="L334" s="32">
        <v>0.72509999999999997</v>
      </c>
      <c r="M334" s="32">
        <v>1.0365</v>
      </c>
      <c r="N334" s="32">
        <v>1.2776000000000001</v>
      </c>
      <c r="O334" s="32">
        <v>1.3566</v>
      </c>
      <c r="P334" s="32">
        <v>1.042</v>
      </c>
      <c r="Q334" s="32">
        <v>1.3955</v>
      </c>
      <c r="R334" s="32">
        <v>0.12509999999999999</v>
      </c>
      <c r="S334" s="32">
        <v>0.39939999999999998</v>
      </c>
      <c r="T334" s="32">
        <v>-3.1E-2</v>
      </c>
      <c r="U334" s="32">
        <v>0.34720000000000001</v>
      </c>
      <c r="V334" s="32">
        <v>1.0163</v>
      </c>
      <c r="W334" s="32">
        <v>0.45279999999999998</v>
      </c>
      <c r="X334" s="32">
        <v>0.91949999999999998</v>
      </c>
      <c r="Y334" s="32">
        <v>1.1402000000000001</v>
      </c>
      <c r="Z334" s="32">
        <v>0.52</v>
      </c>
      <c r="AA334" s="32">
        <v>0.48659999999999998</v>
      </c>
      <c r="AB334" s="32">
        <v>1.0652999999999999</v>
      </c>
      <c r="AC334" s="32">
        <v>1.2204999999999999</v>
      </c>
      <c r="AD334" s="32">
        <v>1.7415</v>
      </c>
      <c r="AE334" s="32">
        <v>1.536</v>
      </c>
      <c r="AF334" s="32">
        <v>0.48330000000000001</v>
      </c>
      <c r="AG334" s="32">
        <v>1.0670999999999999</v>
      </c>
      <c r="AH334" s="32">
        <v>1.5792999999999999</v>
      </c>
      <c r="AI334" s="32">
        <v>0.99409999999999998</v>
      </c>
      <c r="AJ334" s="32">
        <v>0.92520000000000002</v>
      </c>
      <c r="AK334" s="32">
        <v>0.95669999999999999</v>
      </c>
      <c r="AL334" s="32">
        <v>2.4802</v>
      </c>
      <c r="AM334" s="32">
        <v>0.83640000000000003</v>
      </c>
      <c r="AN334" s="32">
        <v>1.3548</v>
      </c>
      <c r="AO334" s="32">
        <v>0.88870000000000005</v>
      </c>
      <c r="AP334" s="32">
        <v>1.4294</v>
      </c>
      <c r="AQ334" s="32">
        <v>1.1827000000000001</v>
      </c>
      <c r="AR334" s="32">
        <v>1.2001999999999999</v>
      </c>
      <c r="AS334" s="32">
        <v>1.4558</v>
      </c>
      <c r="AT334" s="32">
        <v>0.87250000000000005</v>
      </c>
      <c r="AU334" s="32">
        <v>1.4487000000000001</v>
      </c>
      <c r="AV334" s="32">
        <v>0.85009999999999997</v>
      </c>
      <c r="AW334" s="32">
        <v>1.2834000000000001</v>
      </c>
      <c r="AX334" s="32">
        <v>1.1923999999999999</v>
      </c>
      <c r="AY334" s="32">
        <v>1.0908</v>
      </c>
      <c r="AZ334" s="32">
        <v>0.57689999999999997</v>
      </c>
      <c r="BA334" s="32">
        <v>0.74119999999999997</v>
      </c>
      <c r="BB334" s="32">
        <v>2.0024000000000002</v>
      </c>
      <c r="BC334" s="32">
        <v>1.1868000000000001</v>
      </c>
      <c r="BD334" s="32">
        <v>1.1604000000000001</v>
      </c>
      <c r="BE334" s="32">
        <v>1.1365000000000001</v>
      </c>
      <c r="BF334" s="32">
        <v>0.27850000000000003</v>
      </c>
      <c r="BG334" s="32">
        <v>0.25659999999999999</v>
      </c>
      <c r="BH334" s="32">
        <v>1.5913999999999999</v>
      </c>
      <c r="BI334" s="32">
        <v>0.87519999999999998</v>
      </c>
      <c r="BJ334" s="32">
        <v>2.0747</v>
      </c>
      <c r="BK334" s="32">
        <v>1.1443000000000001</v>
      </c>
    </row>
    <row r="335" spans="2:63">
      <c r="B335" s="28">
        <f t="shared" si="10"/>
        <v>167</v>
      </c>
      <c r="C335" s="34">
        <v>42205</v>
      </c>
      <c r="D335" s="32">
        <v>0.73270000000000002</v>
      </c>
      <c r="E335" s="32">
        <v>0.53510000000000002</v>
      </c>
      <c r="F335" s="32">
        <v>2.5834000000000001</v>
      </c>
      <c r="G335" s="32">
        <v>1.4312</v>
      </c>
      <c r="H335" s="32">
        <v>0.85670000000000002</v>
      </c>
      <c r="I335" s="32">
        <v>0.88959999999999995</v>
      </c>
      <c r="J335" s="32">
        <v>0.22839999999999999</v>
      </c>
      <c r="K335" s="32">
        <v>0.55020000000000002</v>
      </c>
      <c r="L335" s="32">
        <v>0.72350000000000003</v>
      </c>
      <c r="M335" s="32">
        <v>1.0374000000000001</v>
      </c>
      <c r="N335" s="32">
        <v>1.3163</v>
      </c>
      <c r="O335" s="32">
        <v>1.3579000000000001</v>
      </c>
      <c r="P335" s="32">
        <v>1.0062</v>
      </c>
      <c r="Q335" s="32">
        <v>1.3857999999999999</v>
      </c>
      <c r="R335" s="32">
        <v>0.15859999999999999</v>
      </c>
      <c r="S335" s="32">
        <v>0.40010000000000001</v>
      </c>
      <c r="T335" s="32">
        <v>-2.5399999999999999E-2</v>
      </c>
      <c r="U335" s="32">
        <v>0.3473</v>
      </c>
      <c r="V335" s="32">
        <v>1.0245</v>
      </c>
      <c r="W335" s="32">
        <v>0.45450000000000002</v>
      </c>
      <c r="X335" s="32">
        <v>0.89710000000000001</v>
      </c>
      <c r="Y335" s="32">
        <v>1.1319999999999999</v>
      </c>
      <c r="Z335" s="32">
        <v>0.52690000000000003</v>
      </c>
      <c r="AA335" s="32">
        <v>0.48570000000000002</v>
      </c>
      <c r="AB335" s="32">
        <v>1.0649</v>
      </c>
      <c r="AC335" s="32">
        <v>1.2201</v>
      </c>
      <c r="AD335" s="32">
        <v>1.7592000000000001</v>
      </c>
      <c r="AE335" s="32">
        <v>1.5347999999999999</v>
      </c>
      <c r="AF335" s="32">
        <v>0.52410000000000001</v>
      </c>
      <c r="AG335" s="32">
        <v>1.0755999999999999</v>
      </c>
      <c r="AH335" s="32">
        <v>1.621</v>
      </c>
      <c r="AI335" s="32">
        <v>1.0067999999999999</v>
      </c>
      <c r="AJ335" s="32">
        <v>0.98609999999999998</v>
      </c>
      <c r="AK335" s="32">
        <v>0.96209999999999996</v>
      </c>
      <c r="AL335" s="32">
        <v>2.6023000000000001</v>
      </c>
      <c r="AM335" s="32">
        <v>0.84570000000000001</v>
      </c>
      <c r="AN335" s="32">
        <v>1.3869</v>
      </c>
      <c r="AO335" s="32">
        <v>0.89410000000000001</v>
      </c>
      <c r="AP335" s="32">
        <v>1.4194</v>
      </c>
      <c r="AQ335" s="32">
        <v>1.1994</v>
      </c>
      <c r="AR335" s="32">
        <v>1.2710999999999999</v>
      </c>
      <c r="AS335" s="32">
        <v>1.4729000000000001</v>
      </c>
      <c r="AT335" s="32">
        <v>0.93100000000000005</v>
      </c>
      <c r="AU335" s="32">
        <v>1.4508000000000001</v>
      </c>
      <c r="AV335" s="32">
        <v>0.8377</v>
      </c>
      <c r="AW335" s="32">
        <v>1.2804</v>
      </c>
      <c r="AX335" s="32">
        <v>1.1958</v>
      </c>
      <c r="AY335" s="32">
        <v>1.0931</v>
      </c>
      <c r="AZ335" s="32">
        <v>0.59899999999999998</v>
      </c>
      <c r="BA335" s="32">
        <v>0.73799999999999999</v>
      </c>
      <c r="BB335" s="32">
        <v>2.0295999999999998</v>
      </c>
      <c r="BC335" s="32">
        <v>1.1891</v>
      </c>
      <c r="BD335" s="32">
        <v>1.1468</v>
      </c>
      <c r="BE335" s="32">
        <v>1.141</v>
      </c>
      <c r="BF335" s="32">
        <v>0.2767</v>
      </c>
      <c r="BG335" s="32">
        <v>0.25619999999999998</v>
      </c>
      <c r="BH335" s="32">
        <v>1.6024</v>
      </c>
      <c r="BI335" s="32">
        <v>0.87660000000000005</v>
      </c>
      <c r="BJ335" s="32">
        <v>2.0743999999999998</v>
      </c>
      <c r="BK335" s="32">
        <v>1.1428</v>
      </c>
    </row>
    <row r="336" spans="2:63">
      <c r="B336" s="28">
        <f t="shared" si="10"/>
        <v>166</v>
      </c>
      <c r="C336" s="34">
        <v>42202</v>
      </c>
      <c r="D336" s="32">
        <v>0.82699999999999996</v>
      </c>
      <c r="E336" s="32">
        <v>0.54759999999999998</v>
      </c>
      <c r="F336" s="32">
        <v>2.6669999999999998</v>
      </c>
      <c r="G336" s="32">
        <v>1.4180999999999999</v>
      </c>
      <c r="H336" s="32">
        <v>0.88349999999999995</v>
      </c>
      <c r="I336" s="32">
        <v>0.8952</v>
      </c>
      <c r="J336" s="32">
        <v>0.26169999999999999</v>
      </c>
      <c r="K336" s="32">
        <v>0.55549999999999999</v>
      </c>
      <c r="L336" s="32">
        <v>0.76370000000000005</v>
      </c>
      <c r="M336" s="32">
        <v>1.0423</v>
      </c>
      <c r="N336" s="32">
        <v>1.498</v>
      </c>
      <c r="O336" s="32">
        <v>1.3871</v>
      </c>
      <c r="P336" s="32">
        <v>0.88929999999999998</v>
      </c>
      <c r="Q336" s="32">
        <v>1.3660000000000001</v>
      </c>
      <c r="R336" s="32">
        <v>0.1242</v>
      </c>
      <c r="S336" s="32">
        <v>0.3962</v>
      </c>
      <c r="T336" s="32">
        <v>-2.4899999999999999E-2</v>
      </c>
      <c r="U336" s="32">
        <v>0.35</v>
      </c>
      <c r="V336" s="32">
        <v>0.99770000000000003</v>
      </c>
      <c r="W336" s="32">
        <v>0.44540000000000002</v>
      </c>
      <c r="X336" s="32">
        <v>0.8659</v>
      </c>
      <c r="Y336" s="32">
        <v>1.1294</v>
      </c>
      <c r="Z336" s="32">
        <v>0.45400000000000001</v>
      </c>
      <c r="AA336" s="32">
        <v>0.48080000000000001</v>
      </c>
      <c r="AB336" s="32">
        <v>1.0758000000000001</v>
      </c>
      <c r="AC336" s="32">
        <v>1.2225999999999999</v>
      </c>
      <c r="AD336" s="32">
        <v>1.7995000000000001</v>
      </c>
      <c r="AE336" s="32">
        <v>1.5323</v>
      </c>
      <c r="AF336" s="32">
        <v>0.47020000000000001</v>
      </c>
      <c r="AG336" s="32">
        <v>1.0628</v>
      </c>
      <c r="AH336" s="32">
        <v>1.3942000000000001</v>
      </c>
      <c r="AI336" s="32">
        <v>1.0074000000000001</v>
      </c>
      <c r="AJ336" s="32">
        <v>0.94230000000000003</v>
      </c>
      <c r="AK336" s="32">
        <v>0.94869999999999999</v>
      </c>
      <c r="AL336" s="32">
        <v>2.7119</v>
      </c>
      <c r="AM336" s="32">
        <v>0.86860000000000004</v>
      </c>
      <c r="AN336" s="32">
        <v>1.4666999999999999</v>
      </c>
      <c r="AO336" s="32">
        <v>0.9042</v>
      </c>
      <c r="AP336" s="32">
        <v>1.4748000000000001</v>
      </c>
      <c r="AQ336" s="32">
        <v>1.2025999999999999</v>
      </c>
      <c r="AR336" s="32">
        <v>1.2755000000000001</v>
      </c>
      <c r="AS336" s="32">
        <v>1.4679</v>
      </c>
      <c r="AT336" s="32">
        <v>0.94840000000000002</v>
      </c>
      <c r="AU336" s="32">
        <v>1.4612000000000001</v>
      </c>
      <c r="AV336" s="32">
        <v>0.81699999999999995</v>
      </c>
      <c r="AW336" s="32">
        <v>1.2817000000000001</v>
      </c>
      <c r="AX336" s="32">
        <v>1.2112000000000001</v>
      </c>
      <c r="AY336" s="32">
        <v>1.0919000000000001</v>
      </c>
      <c r="AZ336" s="32">
        <v>0.40939999999999999</v>
      </c>
      <c r="BA336" s="32">
        <v>0.74380000000000002</v>
      </c>
      <c r="BB336" s="32">
        <v>1.9789000000000001</v>
      </c>
      <c r="BC336" s="32">
        <v>1.1772</v>
      </c>
      <c r="BD336" s="32">
        <v>1.1640999999999999</v>
      </c>
      <c r="BE336" s="32">
        <v>1.1449</v>
      </c>
      <c r="BF336" s="32">
        <v>0.33389999999999997</v>
      </c>
      <c r="BG336" s="32">
        <v>0.26190000000000002</v>
      </c>
      <c r="BH336" s="32">
        <v>1.6693</v>
      </c>
      <c r="BI336" s="32">
        <v>0.87119999999999997</v>
      </c>
      <c r="BJ336" s="32">
        <v>1.9748000000000001</v>
      </c>
      <c r="BK336" s="32">
        <v>1.1137999999999999</v>
      </c>
    </row>
    <row r="337" spans="2:63">
      <c r="B337" s="28">
        <f t="shared" si="10"/>
        <v>165</v>
      </c>
      <c r="C337" s="34">
        <v>42201</v>
      </c>
      <c r="D337" s="32">
        <v>0.82279999999999998</v>
      </c>
      <c r="E337" s="32">
        <v>0.55840000000000001</v>
      </c>
      <c r="F337" s="32">
        <v>2.5960000000000001</v>
      </c>
      <c r="G337" s="32">
        <v>1.4138999999999999</v>
      </c>
      <c r="H337" s="32">
        <v>0.876</v>
      </c>
      <c r="I337" s="32">
        <v>0.88700000000000001</v>
      </c>
      <c r="J337" s="32">
        <v>0.27100000000000002</v>
      </c>
      <c r="K337" s="32">
        <v>0.55789999999999995</v>
      </c>
      <c r="L337" s="32">
        <v>0.76100000000000001</v>
      </c>
      <c r="M337" s="32">
        <v>1.0478000000000001</v>
      </c>
      <c r="N337" s="32">
        <v>1.5048999999999999</v>
      </c>
      <c r="O337" s="32">
        <v>1.3874</v>
      </c>
      <c r="P337" s="32">
        <v>0.89</v>
      </c>
      <c r="Q337" s="32">
        <v>1.3617999999999999</v>
      </c>
      <c r="R337" s="32">
        <v>0.14649999999999999</v>
      </c>
      <c r="S337" s="32">
        <v>0.39960000000000001</v>
      </c>
      <c r="T337" s="32">
        <v>-1.8700000000000001E-2</v>
      </c>
      <c r="U337" s="32">
        <v>0.35239999999999999</v>
      </c>
      <c r="V337" s="32">
        <v>0.98319999999999996</v>
      </c>
      <c r="W337" s="32">
        <v>0.43969999999999998</v>
      </c>
      <c r="X337" s="32">
        <v>0.90529999999999999</v>
      </c>
      <c r="Y337" s="32">
        <v>1.1296999999999999</v>
      </c>
      <c r="Z337" s="32">
        <v>0.47310000000000002</v>
      </c>
      <c r="AA337" s="32">
        <v>0.48520000000000002</v>
      </c>
      <c r="AB337" s="32">
        <v>1.1055999999999999</v>
      </c>
      <c r="AC337" s="32">
        <v>1.2281</v>
      </c>
      <c r="AD337" s="32">
        <v>1.8362000000000001</v>
      </c>
      <c r="AE337" s="32">
        <v>1.5275000000000001</v>
      </c>
      <c r="AF337" s="32">
        <v>0.52949999999999997</v>
      </c>
      <c r="AG337" s="32">
        <v>1.0604</v>
      </c>
      <c r="AH337" s="32">
        <v>1.3855</v>
      </c>
      <c r="AI337" s="32">
        <v>1.0118</v>
      </c>
      <c r="AJ337" s="32">
        <v>0.92259999999999998</v>
      </c>
      <c r="AK337" s="32">
        <v>0.95609999999999995</v>
      </c>
      <c r="AL337" s="32">
        <v>2.7031999999999998</v>
      </c>
      <c r="AM337" s="32">
        <v>0.86880000000000002</v>
      </c>
      <c r="AN337" s="32">
        <v>1.4761</v>
      </c>
      <c r="AO337" s="32">
        <v>0.90129999999999999</v>
      </c>
      <c r="AP337" s="32">
        <v>1.4764999999999999</v>
      </c>
      <c r="AQ337" s="32">
        <v>1.1890000000000001</v>
      </c>
      <c r="AR337" s="32">
        <v>1.2744</v>
      </c>
      <c r="AS337" s="32">
        <v>1.4510000000000001</v>
      </c>
      <c r="AT337" s="32">
        <v>0.94399999999999995</v>
      </c>
      <c r="AU337" s="32">
        <v>1.4602999999999999</v>
      </c>
      <c r="AV337" s="32">
        <v>0.79990000000000006</v>
      </c>
      <c r="AW337" s="32">
        <v>1.2992999999999999</v>
      </c>
      <c r="AX337" s="32">
        <v>1.2375</v>
      </c>
      <c r="AY337" s="32">
        <v>1.0975999999999999</v>
      </c>
      <c r="AZ337" s="32">
        <v>0.2228</v>
      </c>
      <c r="BA337" s="32">
        <v>0.74539999999999995</v>
      </c>
      <c r="BB337" s="32">
        <v>2.0005999999999999</v>
      </c>
      <c r="BC337" s="32">
        <v>1.1664000000000001</v>
      </c>
      <c r="BD337" s="32">
        <v>1.1726000000000001</v>
      </c>
      <c r="BE337" s="32">
        <v>1.1454</v>
      </c>
      <c r="BF337" s="32">
        <v>0.3357</v>
      </c>
      <c r="BG337" s="32">
        <v>0.2545</v>
      </c>
      <c r="BH337" s="32">
        <v>1.6638999999999999</v>
      </c>
      <c r="BI337" s="32">
        <v>0.86419999999999997</v>
      </c>
      <c r="BJ337" s="32">
        <v>1.9670000000000001</v>
      </c>
      <c r="BK337" s="32">
        <v>1.1042000000000001</v>
      </c>
    </row>
    <row r="338" spans="2:63">
      <c r="B338" s="28">
        <f t="shared" si="10"/>
        <v>164</v>
      </c>
      <c r="C338" s="34">
        <v>42200</v>
      </c>
      <c r="D338" s="32">
        <v>0.84770000000000001</v>
      </c>
      <c r="E338" s="32">
        <v>0.53080000000000005</v>
      </c>
      <c r="F338" s="32">
        <v>2.6539000000000001</v>
      </c>
      <c r="G338" s="32">
        <v>1.4040999999999999</v>
      </c>
      <c r="H338" s="32">
        <v>0.89029999999999998</v>
      </c>
      <c r="I338" s="32">
        <v>0.87670000000000003</v>
      </c>
      <c r="J338" s="32">
        <v>0.27489999999999998</v>
      </c>
      <c r="K338" s="32">
        <v>0.56479999999999997</v>
      </c>
      <c r="L338" s="32">
        <v>0.80620000000000003</v>
      </c>
      <c r="M338" s="32">
        <v>1.0318000000000001</v>
      </c>
      <c r="N338" s="32">
        <v>1.5118</v>
      </c>
      <c r="O338" s="32">
        <v>1.3865000000000001</v>
      </c>
      <c r="P338" s="32">
        <v>0.85899999999999999</v>
      </c>
      <c r="Q338" s="32">
        <v>1.3556999999999999</v>
      </c>
      <c r="R338" s="32">
        <v>0.1714</v>
      </c>
      <c r="S338" s="32">
        <v>0.39400000000000002</v>
      </c>
      <c r="T338" s="32">
        <v>-2.0000000000000001E-4</v>
      </c>
      <c r="U338" s="32">
        <v>0.35089999999999999</v>
      </c>
      <c r="V338" s="32">
        <v>0.98150000000000004</v>
      </c>
      <c r="W338" s="32">
        <v>0.44230000000000003</v>
      </c>
      <c r="X338" s="32">
        <v>0.89790000000000003</v>
      </c>
      <c r="Y338" s="32">
        <v>1.1323000000000001</v>
      </c>
      <c r="Z338" s="32">
        <v>0.497</v>
      </c>
      <c r="AA338" s="32">
        <v>0.48259999999999997</v>
      </c>
      <c r="AB338" s="32">
        <v>1.127</v>
      </c>
      <c r="AC338" s="32">
        <v>1.2262</v>
      </c>
      <c r="AD338" s="32">
        <v>1.8643000000000001</v>
      </c>
      <c r="AE338" s="32">
        <v>1.5384</v>
      </c>
      <c r="AF338" s="32">
        <v>0.55630000000000002</v>
      </c>
      <c r="AG338" s="32">
        <v>1.0671999999999999</v>
      </c>
      <c r="AH338" s="32">
        <v>1.4261999999999999</v>
      </c>
      <c r="AI338" s="32">
        <v>1.008</v>
      </c>
      <c r="AJ338" s="32">
        <v>0.98309999999999997</v>
      </c>
      <c r="AK338" s="32">
        <v>0.95850000000000002</v>
      </c>
      <c r="AL338" s="32">
        <v>2.5787</v>
      </c>
      <c r="AM338" s="32">
        <v>0.86539999999999995</v>
      </c>
      <c r="AN338" s="32">
        <v>1.4706999999999999</v>
      </c>
      <c r="AO338" s="32">
        <v>0.90380000000000005</v>
      </c>
      <c r="AP338" s="32">
        <v>1.5067999999999999</v>
      </c>
      <c r="AQ338" s="32">
        <v>1.1959</v>
      </c>
      <c r="AR338" s="32">
        <v>1.2981</v>
      </c>
      <c r="AS338" s="32">
        <v>1.4323999999999999</v>
      </c>
      <c r="AT338" s="32">
        <v>0.95569999999999999</v>
      </c>
      <c r="AU338" s="32">
        <v>1.4630000000000001</v>
      </c>
      <c r="AV338" s="32">
        <v>0.80430000000000001</v>
      </c>
      <c r="AW338" s="32">
        <v>1.3027</v>
      </c>
      <c r="AX338" s="32">
        <v>1.2317</v>
      </c>
      <c r="AY338" s="32">
        <v>1.0925</v>
      </c>
      <c r="AZ338" s="32">
        <v>0.41149999999999998</v>
      </c>
      <c r="BA338" s="32">
        <v>0.76429999999999998</v>
      </c>
      <c r="BB338" s="32">
        <v>1.9601</v>
      </c>
      <c r="BC338" s="32">
        <v>1.1588000000000001</v>
      </c>
      <c r="BD338" s="32">
        <v>1.1503000000000001</v>
      </c>
      <c r="BE338" s="32">
        <v>1.1577</v>
      </c>
      <c r="BF338" s="32">
        <v>0.32229999999999998</v>
      </c>
      <c r="BG338" s="32">
        <v>0.25319999999999998</v>
      </c>
      <c r="BH338" s="32">
        <v>1.6691</v>
      </c>
      <c r="BI338" s="32">
        <v>0.85540000000000005</v>
      </c>
      <c r="BJ338" s="32">
        <v>1.9551000000000001</v>
      </c>
      <c r="BK338" s="32">
        <v>1.1012</v>
      </c>
    </row>
    <row r="339" spans="2:63">
      <c r="B339" s="28">
        <f t="shared" si="10"/>
        <v>163</v>
      </c>
      <c r="C339" s="34">
        <v>42199</v>
      </c>
      <c r="D339" s="32">
        <v>0.76700000000000002</v>
      </c>
      <c r="E339" s="32">
        <v>0.52939999999999998</v>
      </c>
      <c r="F339" s="32">
        <v>2.6991000000000001</v>
      </c>
      <c r="G339" s="32">
        <v>1.4065000000000001</v>
      </c>
      <c r="H339" s="32">
        <v>0.87490000000000001</v>
      </c>
      <c r="I339" s="32">
        <v>0.87880000000000003</v>
      </c>
      <c r="J339" s="32">
        <v>0.28699999999999998</v>
      </c>
      <c r="K339" s="32">
        <v>0.56769999999999998</v>
      </c>
      <c r="L339" s="32">
        <v>0.82669999999999999</v>
      </c>
      <c r="M339" s="32">
        <v>1.0263</v>
      </c>
      <c r="N339" s="32">
        <v>1.5054000000000001</v>
      </c>
      <c r="O339" s="32">
        <v>1.3821000000000001</v>
      </c>
      <c r="P339" s="32">
        <v>0.86140000000000005</v>
      </c>
      <c r="Q339" s="32">
        <v>1.3533999999999999</v>
      </c>
      <c r="R339" s="32">
        <v>0.15890000000000001</v>
      </c>
      <c r="S339" s="32">
        <v>0.39539999999999997</v>
      </c>
      <c r="T339" s="32">
        <v>1.7100000000000001E-2</v>
      </c>
      <c r="U339" s="32">
        <v>0.34820000000000001</v>
      </c>
      <c r="V339" s="32">
        <v>0.96160000000000001</v>
      </c>
      <c r="W339" s="32">
        <v>0.44119999999999998</v>
      </c>
      <c r="X339" s="32">
        <v>0.88319999999999999</v>
      </c>
      <c r="Y339" s="32">
        <v>1.1368</v>
      </c>
      <c r="Z339" s="32">
        <v>0.46689999999999998</v>
      </c>
      <c r="AA339" s="32">
        <v>0.47749999999999998</v>
      </c>
      <c r="AB339" s="32">
        <v>1.1096999999999999</v>
      </c>
      <c r="AC339" s="32">
        <v>1.2152000000000001</v>
      </c>
      <c r="AD339" s="32">
        <v>1.8455999999999999</v>
      </c>
      <c r="AE339" s="32">
        <v>1.5417000000000001</v>
      </c>
      <c r="AF339" s="32">
        <v>0.55769999999999997</v>
      </c>
      <c r="AG339" s="32">
        <v>1.0642</v>
      </c>
      <c r="AH339" s="32">
        <v>1.3903000000000001</v>
      </c>
      <c r="AI339" s="32">
        <v>1.0072000000000001</v>
      </c>
      <c r="AJ339" s="32">
        <v>1.0501</v>
      </c>
      <c r="AK339" s="32">
        <v>0.96440000000000003</v>
      </c>
      <c r="AL339" s="32">
        <v>2.4302000000000001</v>
      </c>
      <c r="AM339" s="32">
        <v>0.8659</v>
      </c>
      <c r="AN339" s="32">
        <v>1.4799</v>
      </c>
      <c r="AO339" s="32">
        <v>0.91149999999999998</v>
      </c>
      <c r="AP339" s="32">
        <v>1.4360999999999999</v>
      </c>
      <c r="AQ339" s="32">
        <v>1.1871</v>
      </c>
      <c r="AR339" s="32">
        <v>1.3239000000000001</v>
      </c>
      <c r="AS339" s="32">
        <v>1.4448000000000001</v>
      </c>
      <c r="AT339" s="32">
        <v>0.93779999999999997</v>
      </c>
      <c r="AU339" s="32">
        <v>1.4665999999999999</v>
      </c>
      <c r="AV339" s="32">
        <v>0.81769999999999998</v>
      </c>
      <c r="AW339" s="32">
        <v>1.3017000000000001</v>
      </c>
      <c r="AX339" s="32">
        <v>1.2005999999999999</v>
      </c>
      <c r="AY339" s="32">
        <v>1.0886</v>
      </c>
      <c r="AZ339" s="32">
        <v>0.39510000000000001</v>
      </c>
      <c r="BA339" s="32">
        <v>0.78059999999999996</v>
      </c>
      <c r="BB339" s="32">
        <v>1.9419999999999999</v>
      </c>
      <c r="BC339" s="32">
        <v>1.1547000000000001</v>
      </c>
      <c r="BD339" s="32">
        <v>1.1528</v>
      </c>
      <c r="BE339" s="32">
        <v>1.1578999999999999</v>
      </c>
      <c r="BF339" s="32">
        <v>0.3306</v>
      </c>
      <c r="BG339" s="32">
        <v>0.25290000000000001</v>
      </c>
      <c r="BH339" s="32">
        <v>1.6092</v>
      </c>
      <c r="BI339" s="32">
        <v>0.8528</v>
      </c>
      <c r="BJ339" s="32">
        <v>1.9532</v>
      </c>
      <c r="BK339" s="32">
        <v>1.1020000000000001</v>
      </c>
    </row>
    <row r="340" spans="2:63">
      <c r="B340" s="28">
        <f t="shared" si="10"/>
        <v>162</v>
      </c>
      <c r="C340" s="34">
        <v>42198</v>
      </c>
      <c r="D340" s="32">
        <v>0.7611</v>
      </c>
      <c r="E340" s="32">
        <v>0.52849999999999997</v>
      </c>
      <c r="F340" s="32">
        <v>2.7486000000000002</v>
      </c>
      <c r="G340" s="32">
        <v>1.407</v>
      </c>
      <c r="H340" s="32">
        <v>0.88529999999999998</v>
      </c>
      <c r="I340" s="32">
        <v>0.87949999999999995</v>
      </c>
      <c r="J340" s="32">
        <v>0.27679999999999999</v>
      </c>
      <c r="K340" s="32">
        <v>0.56899999999999995</v>
      </c>
      <c r="L340" s="32">
        <v>0.82930000000000004</v>
      </c>
      <c r="M340" s="32">
        <v>1.0288999999999999</v>
      </c>
      <c r="N340" s="32">
        <v>1.5165</v>
      </c>
      <c r="O340" s="32">
        <v>1.3824000000000001</v>
      </c>
      <c r="P340" s="32">
        <v>0.85870000000000002</v>
      </c>
      <c r="Q340" s="32">
        <v>1.3643000000000001</v>
      </c>
      <c r="R340" s="32">
        <v>0.15740000000000001</v>
      </c>
      <c r="S340" s="32">
        <v>0.39229999999999998</v>
      </c>
      <c r="T340" s="32">
        <v>1.6400000000000001E-2</v>
      </c>
      <c r="U340" s="32">
        <v>0.35</v>
      </c>
      <c r="V340" s="32">
        <v>0.97750000000000004</v>
      </c>
      <c r="W340" s="32">
        <v>0.44359999999999999</v>
      </c>
      <c r="X340" s="32">
        <v>0.88360000000000005</v>
      </c>
      <c r="Y340" s="32">
        <v>1.1552</v>
      </c>
      <c r="Z340" s="32">
        <v>0.45040000000000002</v>
      </c>
      <c r="AA340" s="32">
        <v>0.47770000000000001</v>
      </c>
      <c r="AB340" s="32">
        <v>1.1114999999999999</v>
      </c>
      <c r="AC340" s="32">
        <v>1.2346999999999999</v>
      </c>
      <c r="AD340" s="32">
        <v>1.8453999999999999</v>
      </c>
      <c r="AE340" s="32">
        <v>1.5418000000000001</v>
      </c>
      <c r="AF340" s="32">
        <v>0.55740000000000001</v>
      </c>
      <c r="AG340" s="32">
        <v>1.077</v>
      </c>
      <c r="AH340" s="32">
        <v>1.3996999999999999</v>
      </c>
      <c r="AI340" s="32">
        <v>1.0130999999999999</v>
      </c>
      <c r="AJ340" s="32">
        <v>1.0265</v>
      </c>
      <c r="AK340" s="32">
        <v>0.96850000000000003</v>
      </c>
      <c r="AL340" s="32">
        <v>2.4554999999999998</v>
      </c>
      <c r="AM340" s="32">
        <v>0.86599999999999999</v>
      </c>
      <c r="AN340" s="32">
        <v>1.4721</v>
      </c>
      <c r="AO340" s="32">
        <v>0.91210000000000002</v>
      </c>
      <c r="AP340" s="32">
        <v>1.4624999999999999</v>
      </c>
      <c r="AQ340" s="32">
        <v>1.1950000000000001</v>
      </c>
      <c r="AR340" s="32">
        <v>1.3313999999999999</v>
      </c>
      <c r="AS340" s="32">
        <v>1.4470000000000001</v>
      </c>
      <c r="AT340" s="32">
        <v>0.96940000000000004</v>
      </c>
      <c r="AU340" s="32">
        <v>1.4646999999999999</v>
      </c>
      <c r="AV340" s="32">
        <v>0.81910000000000005</v>
      </c>
      <c r="AW340" s="32">
        <v>1.2999000000000001</v>
      </c>
      <c r="AX340" s="32">
        <v>1.2466999999999999</v>
      </c>
      <c r="AY340" s="32">
        <v>1.0896999999999999</v>
      </c>
      <c r="AZ340" s="32">
        <v>0.39639999999999997</v>
      </c>
      <c r="BA340" s="32">
        <v>0.79859999999999998</v>
      </c>
      <c r="BB340" s="32">
        <v>1.9617</v>
      </c>
      <c r="BC340" s="32">
        <v>1.1561999999999999</v>
      </c>
      <c r="BD340" s="32">
        <v>1.1718999999999999</v>
      </c>
      <c r="BE340" s="32">
        <v>1.1599999999999999</v>
      </c>
      <c r="BF340" s="32">
        <v>0.32929999999999998</v>
      </c>
      <c r="BG340" s="32">
        <v>0.25259999999999999</v>
      </c>
      <c r="BH340" s="32">
        <v>1.6201000000000001</v>
      </c>
      <c r="BI340" s="32">
        <v>0.85629999999999995</v>
      </c>
      <c r="BJ340" s="32">
        <v>1.9358</v>
      </c>
      <c r="BK340" s="32">
        <v>1.1080000000000001</v>
      </c>
    </row>
    <row r="341" spans="2:63">
      <c r="B341" s="28">
        <f t="shared" si="10"/>
        <v>161</v>
      </c>
      <c r="C341" s="34">
        <v>42194</v>
      </c>
      <c r="D341" s="32">
        <v>0.76439999999999997</v>
      </c>
      <c r="E341" s="32">
        <v>0.54830000000000001</v>
      </c>
      <c r="F341" s="32">
        <v>2.2054999999999998</v>
      </c>
      <c r="G341" s="32">
        <v>1.3594999999999999</v>
      </c>
      <c r="H341" s="32">
        <v>0.98140000000000005</v>
      </c>
      <c r="I341" s="32">
        <v>0.87719999999999998</v>
      </c>
      <c r="J341" s="32">
        <v>0.47510000000000002</v>
      </c>
      <c r="K341" s="32">
        <v>0.5897</v>
      </c>
      <c r="L341" s="32">
        <v>0.9385</v>
      </c>
      <c r="M341" s="32">
        <v>1.0595000000000001</v>
      </c>
      <c r="N341" s="32">
        <v>1.3264</v>
      </c>
      <c r="O341" s="32">
        <v>1.3685</v>
      </c>
      <c r="P341" s="32">
        <v>1.1162000000000001</v>
      </c>
      <c r="Q341" s="32">
        <v>1.3982000000000001</v>
      </c>
      <c r="R341" s="32">
        <v>0.21079999999999999</v>
      </c>
      <c r="S341" s="32">
        <v>0.39219999999999999</v>
      </c>
      <c r="T341" s="32">
        <v>-8.5599999999999996E-2</v>
      </c>
      <c r="U341" s="32">
        <v>0.36299999999999999</v>
      </c>
      <c r="V341" s="32">
        <v>1.0233000000000001</v>
      </c>
      <c r="W341" s="32">
        <v>0.44159999999999999</v>
      </c>
      <c r="X341" s="32">
        <v>1.0725</v>
      </c>
      <c r="Y341" s="32">
        <v>1.1556999999999999</v>
      </c>
      <c r="Z341" s="32">
        <v>0.34910000000000002</v>
      </c>
      <c r="AA341" s="32">
        <v>0.48720000000000002</v>
      </c>
      <c r="AB341" s="32">
        <v>0.98419999999999996</v>
      </c>
      <c r="AC341" s="32">
        <v>1.2141</v>
      </c>
      <c r="AD341" s="32">
        <v>2.1429999999999998</v>
      </c>
      <c r="AE341" s="32">
        <v>1.5610999999999999</v>
      </c>
      <c r="AF341" s="32">
        <v>0.69569999999999999</v>
      </c>
      <c r="AG341" s="32">
        <v>1.0972999999999999</v>
      </c>
      <c r="AH341" s="32">
        <v>1.4466000000000001</v>
      </c>
      <c r="AI341" s="32">
        <v>1.0894999999999999</v>
      </c>
      <c r="AJ341" s="32">
        <v>1.0410999999999999</v>
      </c>
      <c r="AK341" s="32">
        <v>0.97589999999999999</v>
      </c>
      <c r="AL341" s="32">
        <v>2.3969999999999998</v>
      </c>
      <c r="AM341" s="32">
        <v>0.83260000000000001</v>
      </c>
      <c r="AN341" s="32">
        <v>1.2121</v>
      </c>
      <c r="AO341" s="32">
        <v>0.90490000000000004</v>
      </c>
      <c r="AP341" s="32">
        <v>1.5904</v>
      </c>
      <c r="AQ341" s="32">
        <v>1.2146999999999999</v>
      </c>
      <c r="AR341" s="32">
        <v>1.3944000000000001</v>
      </c>
      <c r="AS341" s="32">
        <v>1.4271</v>
      </c>
      <c r="AT341" s="32">
        <v>1.2444999999999999</v>
      </c>
      <c r="AU341" s="32">
        <v>1.4778</v>
      </c>
      <c r="AV341" s="32">
        <v>0.78680000000000005</v>
      </c>
      <c r="AW341" s="32">
        <v>1.2885</v>
      </c>
      <c r="AX341" s="32">
        <v>0.94389999999999996</v>
      </c>
      <c r="AY341" s="32">
        <v>1.0384</v>
      </c>
      <c r="AZ341" s="32">
        <v>0.31340000000000001</v>
      </c>
      <c r="BA341" s="32">
        <v>0.80510000000000004</v>
      </c>
      <c r="BB341" s="32">
        <v>2.0859999999999999</v>
      </c>
      <c r="BC341" s="32">
        <v>1.1491</v>
      </c>
      <c r="BD341" s="32">
        <v>1.1422000000000001</v>
      </c>
      <c r="BE341" s="32">
        <v>1.1544000000000001</v>
      </c>
      <c r="BF341" s="32">
        <v>0.2989</v>
      </c>
      <c r="BG341" s="32">
        <v>0.25679999999999997</v>
      </c>
      <c r="BH341" s="32">
        <v>1.6772</v>
      </c>
      <c r="BI341" s="32">
        <v>0.86609999999999998</v>
      </c>
      <c r="BJ341" s="32">
        <v>1.9131</v>
      </c>
      <c r="BK341" s="32">
        <v>1.1020000000000001</v>
      </c>
    </row>
    <row r="342" spans="2:63">
      <c r="B342" s="28">
        <f t="shared" si="10"/>
        <v>160</v>
      </c>
      <c r="C342" s="34">
        <v>42193</v>
      </c>
      <c r="D342" s="32">
        <v>0.63290000000000002</v>
      </c>
      <c r="E342" s="32">
        <v>0.58740000000000003</v>
      </c>
      <c r="F342" s="32">
        <v>2.6484000000000001</v>
      </c>
      <c r="G342" s="32">
        <v>1.3617999999999999</v>
      </c>
      <c r="H342" s="32">
        <v>1.3035000000000001</v>
      </c>
      <c r="I342" s="32">
        <v>0.87839999999999996</v>
      </c>
      <c r="J342" s="32">
        <v>0.51939999999999997</v>
      </c>
      <c r="K342" s="32">
        <v>0.58779999999999999</v>
      </c>
      <c r="L342" s="32">
        <v>1.1173</v>
      </c>
      <c r="M342" s="32">
        <v>1.0727</v>
      </c>
      <c r="N342" s="32">
        <v>1.6091</v>
      </c>
      <c r="O342" s="32">
        <v>1.3867</v>
      </c>
      <c r="P342" s="32">
        <v>1.4862</v>
      </c>
      <c r="Q342" s="32">
        <v>1.4126000000000001</v>
      </c>
      <c r="R342" s="32">
        <v>0.46250000000000002</v>
      </c>
      <c r="S342" s="32">
        <v>0.4098</v>
      </c>
      <c r="T342" s="32">
        <v>-3.3099999999999997E-2</v>
      </c>
      <c r="U342" s="32">
        <v>0.36749999999999999</v>
      </c>
      <c r="V342" s="32">
        <v>1.0694999999999999</v>
      </c>
      <c r="W342" s="32">
        <v>0.43519999999999998</v>
      </c>
      <c r="X342" s="32">
        <v>1.5194000000000001</v>
      </c>
      <c r="Y342" s="32">
        <v>1.1536</v>
      </c>
      <c r="Z342" s="32">
        <v>0.5171</v>
      </c>
      <c r="AA342" s="32">
        <v>0.49059999999999998</v>
      </c>
      <c r="AB342" s="32">
        <v>1.4009</v>
      </c>
      <c r="AC342" s="32">
        <v>1.208</v>
      </c>
      <c r="AD342" s="32">
        <v>1.4850000000000001</v>
      </c>
      <c r="AE342" s="32">
        <v>1.5629</v>
      </c>
      <c r="AF342" s="32">
        <v>0.56630000000000003</v>
      </c>
      <c r="AG342" s="32">
        <v>1.0903</v>
      </c>
      <c r="AH342" s="32">
        <v>1.4817</v>
      </c>
      <c r="AI342" s="32">
        <v>1.0841000000000001</v>
      </c>
      <c r="AJ342" s="32">
        <v>1.4796</v>
      </c>
      <c r="AK342" s="32">
        <v>0.99490000000000001</v>
      </c>
      <c r="AL342" s="32">
        <v>2.4685000000000001</v>
      </c>
      <c r="AM342" s="32">
        <v>0.84819999999999995</v>
      </c>
      <c r="AN342" s="32">
        <v>1.1600999999999999</v>
      </c>
      <c r="AO342" s="32">
        <v>0.9113</v>
      </c>
      <c r="AP342" s="32">
        <v>1.9869000000000001</v>
      </c>
      <c r="AQ342" s="32">
        <v>1.2150000000000001</v>
      </c>
      <c r="AR342" s="32">
        <v>1.5114000000000001</v>
      </c>
      <c r="AS342" s="32">
        <v>1.4204000000000001</v>
      </c>
      <c r="AT342" s="32">
        <v>1.1503000000000001</v>
      </c>
      <c r="AU342" s="32">
        <v>1.4958</v>
      </c>
      <c r="AV342" s="32">
        <v>0.65759999999999996</v>
      </c>
      <c r="AW342" s="32">
        <v>1.2870999999999999</v>
      </c>
      <c r="AX342" s="32">
        <v>0.74109999999999998</v>
      </c>
      <c r="AY342" s="32">
        <v>1.0326</v>
      </c>
      <c r="AZ342" s="32">
        <v>0.2462</v>
      </c>
      <c r="BA342" s="32">
        <v>0.80320000000000003</v>
      </c>
      <c r="BB342" s="32">
        <v>1.9737</v>
      </c>
      <c r="BC342" s="32">
        <v>1.1404000000000001</v>
      </c>
      <c r="BD342" s="32">
        <v>1.1185</v>
      </c>
      <c r="BE342" s="32">
        <v>1.1501999999999999</v>
      </c>
      <c r="BF342" s="32">
        <v>0.38429999999999997</v>
      </c>
      <c r="BG342" s="32">
        <v>0.25219999999999998</v>
      </c>
      <c r="BH342" s="32">
        <v>1.6856</v>
      </c>
      <c r="BI342" s="32">
        <v>0.873</v>
      </c>
      <c r="BJ342" s="32">
        <v>2.1478000000000002</v>
      </c>
      <c r="BK342" s="32">
        <v>1.1079000000000001</v>
      </c>
    </row>
    <row r="343" spans="2:63">
      <c r="B343" s="28">
        <f t="shared" si="10"/>
        <v>159</v>
      </c>
      <c r="C343" s="34">
        <v>42192</v>
      </c>
      <c r="D343" s="32">
        <v>0.25019999999999998</v>
      </c>
      <c r="E343" s="32">
        <v>0.52129999999999999</v>
      </c>
      <c r="F343" s="32">
        <v>2.6802000000000001</v>
      </c>
      <c r="G343" s="32">
        <v>1.3089</v>
      </c>
      <c r="H343" s="32">
        <v>1.3713</v>
      </c>
      <c r="I343" s="32">
        <v>0.86360000000000003</v>
      </c>
      <c r="J343" s="32">
        <v>0.46879999999999999</v>
      </c>
      <c r="K343" s="32">
        <v>0.58750000000000002</v>
      </c>
      <c r="L343" s="32">
        <v>0.76129999999999998</v>
      </c>
      <c r="M343" s="32">
        <v>1.0334000000000001</v>
      </c>
      <c r="N343" s="32">
        <v>1.6853</v>
      </c>
      <c r="O343" s="32">
        <v>1.3918999999999999</v>
      </c>
      <c r="P343" s="32">
        <v>2.2772999999999999</v>
      </c>
      <c r="Q343" s="32">
        <v>1.4869000000000001</v>
      </c>
      <c r="R343" s="32">
        <v>0.91500000000000004</v>
      </c>
      <c r="S343" s="32">
        <v>0.45579999999999998</v>
      </c>
      <c r="T343" s="32">
        <v>2.3900000000000001E-2</v>
      </c>
      <c r="U343" s="32">
        <v>0.3947</v>
      </c>
      <c r="V343" s="32">
        <v>0.9738</v>
      </c>
      <c r="W343" s="32">
        <v>0.38900000000000001</v>
      </c>
      <c r="X343" s="32">
        <v>1.9716</v>
      </c>
      <c r="Y343" s="32">
        <v>1.2097</v>
      </c>
      <c r="Z343" s="32">
        <v>0.59660000000000002</v>
      </c>
      <c r="AA343" s="32">
        <v>0.49320000000000003</v>
      </c>
      <c r="AB343" s="32">
        <v>1.5585</v>
      </c>
      <c r="AC343" s="32">
        <v>1.2121999999999999</v>
      </c>
      <c r="AD343" s="32">
        <v>1.1811</v>
      </c>
      <c r="AE343" s="32">
        <v>1.5318000000000001</v>
      </c>
      <c r="AF343" s="32">
        <v>0.49869999999999998</v>
      </c>
      <c r="AG343" s="32">
        <v>1.1125</v>
      </c>
      <c r="AH343" s="32">
        <v>0.90510000000000002</v>
      </c>
      <c r="AI343" s="32">
        <v>0.99209999999999998</v>
      </c>
      <c r="AJ343" s="32">
        <v>1.7060999999999999</v>
      </c>
      <c r="AK343" s="32">
        <v>0.99019999999999997</v>
      </c>
      <c r="AL343" s="32">
        <v>1.8143</v>
      </c>
      <c r="AM343" s="32">
        <v>0.69189999999999996</v>
      </c>
      <c r="AN343" s="32">
        <v>0.50209999999999999</v>
      </c>
      <c r="AO343" s="32">
        <v>0.81920000000000004</v>
      </c>
      <c r="AP343" s="32">
        <v>1.6883999999999999</v>
      </c>
      <c r="AQ343" s="32">
        <v>1.1577</v>
      </c>
      <c r="AR343" s="32">
        <v>2.6597</v>
      </c>
      <c r="AS343" s="32">
        <v>1.5274000000000001</v>
      </c>
      <c r="AT343" s="32">
        <v>1.0125</v>
      </c>
      <c r="AU343" s="32">
        <v>1.5103</v>
      </c>
      <c r="AV343" s="32">
        <v>0.60740000000000005</v>
      </c>
      <c r="AW343" s="32">
        <v>1.3252999999999999</v>
      </c>
      <c r="AX343" s="32">
        <v>0.49930000000000002</v>
      </c>
      <c r="AY343" s="32">
        <v>1.0246</v>
      </c>
      <c r="AZ343" s="32">
        <v>0.32950000000000002</v>
      </c>
      <c r="BA343" s="32">
        <v>0.83360000000000001</v>
      </c>
      <c r="BB343" s="32">
        <v>1.6403000000000001</v>
      </c>
      <c r="BC343" s="32">
        <v>1.0705</v>
      </c>
      <c r="BD343" s="32">
        <v>1.1600999999999999</v>
      </c>
      <c r="BE343" s="32">
        <v>1.1606000000000001</v>
      </c>
      <c r="BF343" s="32">
        <v>0.30170000000000002</v>
      </c>
      <c r="BG343" s="32">
        <v>0.2293</v>
      </c>
      <c r="BH343" s="32">
        <v>1.1739999999999999</v>
      </c>
      <c r="BI343" s="32">
        <v>0.74550000000000005</v>
      </c>
      <c r="BJ343" s="32">
        <v>1.8129999999999999</v>
      </c>
      <c r="BK343" s="32">
        <v>0.99180000000000001</v>
      </c>
    </row>
    <row r="344" spans="2:63">
      <c r="B344" s="28">
        <f t="shared" si="10"/>
        <v>158</v>
      </c>
      <c r="C344" s="34">
        <v>42191</v>
      </c>
      <c r="D344" s="32">
        <v>0.2492</v>
      </c>
      <c r="E344" s="32">
        <v>0.51939999999999997</v>
      </c>
      <c r="F344" s="32">
        <v>2.6793999999999998</v>
      </c>
      <c r="G344" s="32">
        <v>1.3072999999999999</v>
      </c>
      <c r="H344" s="32">
        <v>1.3723000000000001</v>
      </c>
      <c r="I344" s="32">
        <v>0.86470000000000002</v>
      </c>
      <c r="J344" s="32">
        <v>0.46889999999999998</v>
      </c>
      <c r="K344" s="32">
        <v>0.58730000000000004</v>
      </c>
      <c r="L344" s="32">
        <v>0.76139999999999997</v>
      </c>
      <c r="M344" s="32">
        <v>1.0328999999999999</v>
      </c>
      <c r="N344" s="32">
        <v>1.6848000000000001</v>
      </c>
      <c r="O344" s="32">
        <v>1.3914</v>
      </c>
      <c r="P344" s="32">
        <v>2.2753999999999999</v>
      </c>
      <c r="Q344" s="32">
        <v>1.4864999999999999</v>
      </c>
      <c r="R344" s="32">
        <v>0.91610000000000003</v>
      </c>
      <c r="S344" s="32">
        <v>0.45579999999999998</v>
      </c>
      <c r="T344" s="32">
        <v>2.4299999999999999E-2</v>
      </c>
      <c r="U344" s="32">
        <v>0.39400000000000002</v>
      </c>
      <c r="V344" s="32">
        <v>0.97289999999999999</v>
      </c>
      <c r="W344" s="32">
        <v>0.38750000000000001</v>
      </c>
      <c r="X344" s="32">
        <v>1.9863999999999999</v>
      </c>
      <c r="Y344" s="32">
        <v>1.2141999999999999</v>
      </c>
      <c r="Z344" s="32">
        <v>0.59599999999999997</v>
      </c>
      <c r="AA344" s="32">
        <v>0.49259999999999998</v>
      </c>
      <c r="AB344" s="32">
        <v>1.552</v>
      </c>
      <c r="AC344" s="32">
        <v>1.2091000000000001</v>
      </c>
      <c r="AD344" s="32">
        <v>1.2030000000000001</v>
      </c>
      <c r="AE344" s="32">
        <v>1.5274000000000001</v>
      </c>
      <c r="AF344" s="32">
        <v>0.50229999999999997</v>
      </c>
      <c r="AG344" s="32">
        <v>1.1198999999999999</v>
      </c>
      <c r="AH344" s="32">
        <v>0.95640000000000003</v>
      </c>
      <c r="AI344" s="32">
        <v>1.0175000000000001</v>
      </c>
      <c r="AJ344" s="32">
        <v>1.7101999999999999</v>
      </c>
      <c r="AK344" s="32">
        <v>0.99009999999999998</v>
      </c>
      <c r="AL344" s="32">
        <v>1.8121</v>
      </c>
      <c r="AM344" s="32">
        <v>0.69120000000000004</v>
      </c>
      <c r="AN344" s="32">
        <v>0.50219999999999998</v>
      </c>
      <c r="AO344" s="32">
        <v>0.81830000000000003</v>
      </c>
      <c r="AP344" s="32">
        <v>1.6935</v>
      </c>
      <c r="AQ344" s="32">
        <v>1.1605000000000001</v>
      </c>
      <c r="AR344" s="32">
        <v>2.6577000000000002</v>
      </c>
      <c r="AS344" s="32">
        <v>1.5266999999999999</v>
      </c>
      <c r="AT344" s="32">
        <v>1.0102</v>
      </c>
      <c r="AU344" s="32">
        <v>1.5122</v>
      </c>
      <c r="AV344" s="32">
        <v>0.60709999999999997</v>
      </c>
      <c r="AW344" s="32">
        <v>1.3257000000000001</v>
      </c>
      <c r="AX344" s="32">
        <v>0.49840000000000001</v>
      </c>
      <c r="AY344" s="32">
        <v>1.0256000000000001</v>
      </c>
      <c r="AZ344" s="32">
        <v>0.32690000000000002</v>
      </c>
      <c r="BA344" s="32">
        <v>0.8387</v>
      </c>
      <c r="BB344" s="32">
        <v>1.6414</v>
      </c>
      <c r="BC344" s="32">
        <v>1.0729</v>
      </c>
      <c r="BD344" s="32">
        <v>1.1613</v>
      </c>
      <c r="BE344" s="32">
        <v>1.1612</v>
      </c>
      <c r="BF344" s="32">
        <v>0.30209999999999998</v>
      </c>
      <c r="BG344" s="32">
        <v>0.22919999999999999</v>
      </c>
      <c r="BH344" s="32">
        <v>1.1747000000000001</v>
      </c>
      <c r="BI344" s="32">
        <v>0.74399999999999999</v>
      </c>
      <c r="BJ344" s="32">
        <v>1.8131999999999999</v>
      </c>
      <c r="BK344" s="32">
        <v>0.99080000000000001</v>
      </c>
    </row>
    <row r="345" spans="2:63">
      <c r="B345" s="28">
        <f t="shared" si="10"/>
        <v>157</v>
      </c>
      <c r="C345" s="34">
        <v>42188</v>
      </c>
      <c r="D345" s="32">
        <v>-0.51529999999999998</v>
      </c>
      <c r="E345" s="32">
        <v>0.51239999999999997</v>
      </c>
      <c r="F345" s="32">
        <v>2.3336000000000001</v>
      </c>
      <c r="G345" s="32">
        <v>1.2936000000000001</v>
      </c>
      <c r="H345" s="32">
        <v>1.1697</v>
      </c>
      <c r="I345" s="32">
        <v>0.86209999999999998</v>
      </c>
      <c r="J345" s="32">
        <v>0.60389999999999999</v>
      </c>
      <c r="K345" s="32">
        <v>0.5907</v>
      </c>
      <c r="L345" s="32">
        <v>0.87509999999999999</v>
      </c>
      <c r="M345" s="32">
        <v>1.0349999999999999</v>
      </c>
      <c r="N345" s="32">
        <v>1.776</v>
      </c>
      <c r="O345" s="32">
        <v>1.3865000000000001</v>
      </c>
      <c r="P345" s="32">
        <v>2.0682</v>
      </c>
      <c r="Q345" s="32">
        <v>1.4883999999999999</v>
      </c>
      <c r="R345" s="32">
        <v>0.8407</v>
      </c>
      <c r="S345" s="32">
        <v>0.4531</v>
      </c>
      <c r="T345" s="32">
        <v>1.5E-3</v>
      </c>
      <c r="U345" s="32">
        <v>0.39800000000000002</v>
      </c>
      <c r="V345" s="32">
        <v>0.98140000000000005</v>
      </c>
      <c r="W345" s="32">
        <v>0.38819999999999999</v>
      </c>
      <c r="X345" s="32">
        <v>1.9208000000000001</v>
      </c>
      <c r="Y345" s="32">
        <v>1.1949000000000001</v>
      </c>
      <c r="Z345" s="32">
        <v>0.51459999999999995</v>
      </c>
      <c r="AA345" s="32">
        <v>0.49330000000000002</v>
      </c>
      <c r="AB345" s="32">
        <v>1.4913000000000001</v>
      </c>
      <c r="AC345" s="32">
        <v>1.2170000000000001</v>
      </c>
      <c r="AD345" s="32">
        <v>1.7514000000000001</v>
      </c>
      <c r="AE345" s="32">
        <v>1.5698000000000001</v>
      </c>
      <c r="AF345" s="32">
        <v>0.66579999999999995</v>
      </c>
      <c r="AG345" s="32">
        <v>1.1516</v>
      </c>
      <c r="AH345" s="32">
        <v>1.0467</v>
      </c>
      <c r="AI345" s="32">
        <v>1.085</v>
      </c>
      <c r="AJ345" s="32">
        <v>1.6852</v>
      </c>
      <c r="AK345" s="32">
        <v>0.9748</v>
      </c>
      <c r="AL345" s="32">
        <v>2.2048999999999999</v>
      </c>
      <c r="AM345" s="32">
        <v>0.69840000000000002</v>
      </c>
      <c r="AN345" s="32">
        <v>0.56669999999999998</v>
      </c>
      <c r="AO345" s="32">
        <v>0.82599999999999996</v>
      </c>
      <c r="AP345" s="32">
        <v>1.6301000000000001</v>
      </c>
      <c r="AQ345" s="32">
        <v>1.1702999999999999</v>
      </c>
      <c r="AR345" s="32">
        <v>2.3654999999999999</v>
      </c>
      <c r="AS345" s="32">
        <v>1.5162</v>
      </c>
      <c r="AT345" s="32">
        <v>1.2713000000000001</v>
      </c>
      <c r="AU345" s="32">
        <v>1.5202</v>
      </c>
      <c r="AV345" s="32">
        <v>0.58940000000000003</v>
      </c>
      <c r="AW345" s="32">
        <v>1.325</v>
      </c>
      <c r="AX345" s="32">
        <v>0.54869999999999997</v>
      </c>
      <c r="AY345" s="32">
        <v>1.0336000000000001</v>
      </c>
      <c r="AZ345" s="32">
        <v>0.19769999999999999</v>
      </c>
      <c r="BA345" s="32">
        <v>0.84370000000000001</v>
      </c>
      <c r="BB345" s="32">
        <v>1.4258999999999999</v>
      </c>
      <c r="BC345" s="32">
        <v>1.0684</v>
      </c>
      <c r="BD345" s="32">
        <v>1.1874</v>
      </c>
      <c r="BE345" s="32">
        <v>1.1636</v>
      </c>
      <c r="BF345" s="32">
        <v>0.32050000000000001</v>
      </c>
      <c r="BG345" s="32">
        <v>0.22650000000000001</v>
      </c>
      <c r="BH345" s="32">
        <v>0.88529999999999998</v>
      </c>
      <c r="BI345" s="32">
        <v>0.72729999999999995</v>
      </c>
      <c r="BJ345" s="32">
        <v>1.357</v>
      </c>
      <c r="BK345" s="32">
        <v>0.98470000000000002</v>
      </c>
    </row>
    <row r="346" spans="2:63">
      <c r="B346" s="28">
        <f t="shared" si="10"/>
        <v>156</v>
      </c>
      <c r="C346" s="34">
        <v>42187</v>
      </c>
      <c r="D346" s="32">
        <v>-0.58499999999999996</v>
      </c>
      <c r="E346" s="32">
        <v>0.50660000000000005</v>
      </c>
      <c r="F346" s="32">
        <v>2.4327999999999999</v>
      </c>
      <c r="G346" s="32">
        <v>1.3022</v>
      </c>
      <c r="H346" s="32">
        <v>1.1623000000000001</v>
      </c>
      <c r="I346" s="32">
        <v>0.86409999999999998</v>
      </c>
      <c r="J346" s="32">
        <v>0.60819999999999996</v>
      </c>
      <c r="K346" s="32">
        <v>0.58899999999999997</v>
      </c>
      <c r="L346" s="32">
        <v>0.89349999999999996</v>
      </c>
      <c r="M346" s="32">
        <v>1.0391999999999999</v>
      </c>
      <c r="N346" s="32">
        <v>1.8169</v>
      </c>
      <c r="O346" s="32">
        <v>1.3842000000000001</v>
      </c>
      <c r="P346" s="32">
        <v>2.0278999999999998</v>
      </c>
      <c r="Q346" s="32">
        <v>1.4967999999999999</v>
      </c>
      <c r="R346" s="32">
        <v>0.85880000000000001</v>
      </c>
      <c r="S346" s="32">
        <v>0.45269999999999999</v>
      </c>
      <c r="T346" s="32">
        <v>8.8000000000000005E-3</v>
      </c>
      <c r="U346" s="32">
        <v>0.39429999999999998</v>
      </c>
      <c r="V346" s="32">
        <v>0.98370000000000002</v>
      </c>
      <c r="W346" s="32">
        <v>0.39140000000000003</v>
      </c>
      <c r="X346" s="32">
        <v>1.9350000000000001</v>
      </c>
      <c r="Y346" s="32">
        <v>1.1871</v>
      </c>
      <c r="Z346" s="32">
        <v>0.51370000000000005</v>
      </c>
      <c r="AA346" s="32">
        <v>0.49320000000000003</v>
      </c>
      <c r="AB346" s="32">
        <v>1.4886999999999999</v>
      </c>
      <c r="AC346" s="32">
        <v>1.2158</v>
      </c>
      <c r="AD346" s="32">
        <v>1.8089999999999999</v>
      </c>
      <c r="AE346" s="32">
        <v>1.5644</v>
      </c>
      <c r="AF346" s="32">
        <v>0.74780000000000002</v>
      </c>
      <c r="AG346" s="32">
        <v>1.1631</v>
      </c>
      <c r="AH346" s="32">
        <v>1.0867</v>
      </c>
      <c r="AI346" s="32">
        <v>1.0879000000000001</v>
      </c>
      <c r="AJ346" s="32">
        <v>1.6167</v>
      </c>
      <c r="AK346" s="32">
        <v>0.97789999999999999</v>
      </c>
      <c r="AL346" s="32">
        <v>2.2176999999999998</v>
      </c>
      <c r="AM346" s="32">
        <v>0.69520000000000004</v>
      </c>
      <c r="AN346" s="32">
        <v>0.54039999999999999</v>
      </c>
      <c r="AO346" s="32">
        <v>0.82010000000000005</v>
      </c>
      <c r="AP346" s="32">
        <v>1.6835</v>
      </c>
      <c r="AQ346" s="32">
        <v>1.1855</v>
      </c>
      <c r="AR346" s="32">
        <v>2.4075000000000002</v>
      </c>
      <c r="AS346" s="32">
        <v>1.5122</v>
      </c>
      <c r="AT346" s="32">
        <v>1.2274</v>
      </c>
      <c r="AU346" s="32">
        <v>1.5202</v>
      </c>
      <c r="AV346" s="32">
        <v>0.60589999999999999</v>
      </c>
      <c r="AW346" s="32">
        <v>1.329</v>
      </c>
      <c r="AX346" s="32">
        <v>0.54369999999999996</v>
      </c>
      <c r="AY346" s="32">
        <v>1.0408999999999999</v>
      </c>
      <c r="AZ346" s="32">
        <v>0.21990000000000001</v>
      </c>
      <c r="BA346" s="32">
        <v>0.85919999999999996</v>
      </c>
      <c r="BB346" s="32">
        <v>1.4417</v>
      </c>
      <c r="BC346" s="32">
        <v>1.0649999999999999</v>
      </c>
      <c r="BD346" s="32">
        <v>1.19</v>
      </c>
      <c r="BE346" s="32">
        <v>1.1640999999999999</v>
      </c>
      <c r="BF346" s="32">
        <v>0.28889999999999999</v>
      </c>
      <c r="BG346" s="32">
        <v>0.22869999999999999</v>
      </c>
      <c r="BH346" s="32">
        <v>0.80489999999999995</v>
      </c>
      <c r="BI346" s="32">
        <v>0.73070000000000002</v>
      </c>
      <c r="BJ346" s="32">
        <v>1.2504999999999999</v>
      </c>
      <c r="BK346" s="32">
        <v>0.98519999999999996</v>
      </c>
    </row>
    <row r="347" spans="2:63">
      <c r="B347" s="28">
        <f t="shared" si="10"/>
        <v>155</v>
      </c>
      <c r="C347" s="34">
        <v>42186</v>
      </c>
      <c r="D347" s="32">
        <v>-0.57889999999999997</v>
      </c>
      <c r="E347" s="32">
        <v>0.50519999999999998</v>
      </c>
      <c r="F347" s="32">
        <v>2.4476</v>
      </c>
      <c r="G347" s="32">
        <v>1.2930999999999999</v>
      </c>
      <c r="H347" s="32">
        <v>1.163</v>
      </c>
      <c r="I347" s="32">
        <v>0.86150000000000004</v>
      </c>
      <c r="J347" s="32">
        <v>0.61199999999999999</v>
      </c>
      <c r="K347" s="32">
        <v>0.58650000000000002</v>
      </c>
      <c r="L347" s="32">
        <v>0.88990000000000002</v>
      </c>
      <c r="M347" s="32">
        <v>1.0370999999999999</v>
      </c>
      <c r="N347" s="32">
        <v>1.7785</v>
      </c>
      <c r="O347" s="32">
        <v>1.3815</v>
      </c>
      <c r="P347" s="32">
        <v>2.0162</v>
      </c>
      <c r="Q347" s="32">
        <v>1.4991000000000001</v>
      </c>
      <c r="R347" s="32">
        <v>0.86209999999999998</v>
      </c>
      <c r="S347" s="32">
        <v>0.45219999999999999</v>
      </c>
      <c r="T347" s="32">
        <v>-3.5999999999999999E-3</v>
      </c>
      <c r="U347" s="32">
        <v>0.39369999999999999</v>
      </c>
      <c r="V347" s="32">
        <v>0.98740000000000006</v>
      </c>
      <c r="W347" s="32">
        <v>0.3866</v>
      </c>
      <c r="X347" s="32">
        <v>1.9286000000000001</v>
      </c>
      <c r="Y347" s="32">
        <v>1.1859</v>
      </c>
      <c r="Z347" s="32">
        <v>0.51790000000000003</v>
      </c>
      <c r="AA347" s="32">
        <v>0.49959999999999999</v>
      </c>
      <c r="AB347" s="32">
        <v>1.4821</v>
      </c>
      <c r="AC347" s="32">
        <v>1.2193000000000001</v>
      </c>
      <c r="AD347" s="32">
        <v>1.8064</v>
      </c>
      <c r="AE347" s="32">
        <v>1.573</v>
      </c>
      <c r="AF347" s="32">
        <v>0.75209999999999999</v>
      </c>
      <c r="AG347" s="32">
        <v>1.1557999999999999</v>
      </c>
      <c r="AH347" s="32">
        <v>1.0324</v>
      </c>
      <c r="AI347" s="32">
        <v>1.0615000000000001</v>
      </c>
      <c r="AJ347" s="32">
        <v>1.6234</v>
      </c>
      <c r="AK347" s="32">
        <v>0.96930000000000005</v>
      </c>
      <c r="AL347" s="32">
        <v>2.2437</v>
      </c>
      <c r="AM347" s="32">
        <v>0.69499999999999995</v>
      </c>
      <c r="AN347" s="32">
        <v>0.54059999999999997</v>
      </c>
      <c r="AO347" s="32">
        <v>0.81459999999999999</v>
      </c>
      <c r="AP347" s="32">
        <v>1.6541999999999999</v>
      </c>
      <c r="AQ347" s="32">
        <v>1.1706000000000001</v>
      </c>
      <c r="AR347" s="32">
        <v>2.3776999999999999</v>
      </c>
      <c r="AS347" s="32">
        <v>1.5218</v>
      </c>
      <c r="AT347" s="32">
        <v>1.2312000000000001</v>
      </c>
      <c r="AU347" s="32">
        <v>1.5208999999999999</v>
      </c>
      <c r="AV347" s="32">
        <v>0.60440000000000005</v>
      </c>
      <c r="AW347" s="32">
        <v>1.3378000000000001</v>
      </c>
      <c r="AX347" s="32">
        <v>0.55779999999999996</v>
      </c>
      <c r="AY347" s="32">
        <v>1.04</v>
      </c>
      <c r="AZ347" s="32">
        <v>0.19700000000000001</v>
      </c>
      <c r="BA347" s="32">
        <v>0.878</v>
      </c>
      <c r="BB347" s="32">
        <v>1.4397</v>
      </c>
      <c r="BC347" s="32">
        <v>1.0572999999999999</v>
      </c>
      <c r="BD347" s="32">
        <v>1.1917</v>
      </c>
      <c r="BE347" s="32">
        <v>1.1654</v>
      </c>
      <c r="BF347" s="32">
        <v>0.28510000000000002</v>
      </c>
      <c r="BG347" s="32">
        <v>0.22800000000000001</v>
      </c>
      <c r="BH347" s="32">
        <v>0.81740000000000002</v>
      </c>
      <c r="BI347" s="32">
        <v>0.73109999999999997</v>
      </c>
      <c r="BJ347" s="32">
        <v>1.2481</v>
      </c>
      <c r="BK347" s="32">
        <v>0.98340000000000005</v>
      </c>
    </row>
    <row r="348" spans="2:63">
      <c r="B348" s="28">
        <f t="shared" si="10"/>
        <v>154</v>
      </c>
      <c r="C348" s="34">
        <v>42185</v>
      </c>
      <c r="D348" s="32">
        <v>-0.90549999999999997</v>
      </c>
      <c r="E348" s="32">
        <v>0.50639999999999996</v>
      </c>
      <c r="F348" s="32">
        <v>2.5554000000000001</v>
      </c>
      <c r="G348" s="32">
        <v>1.3085</v>
      </c>
      <c r="H348" s="32">
        <v>1.1617</v>
      </c>
      <c r="I348" s="32">
        <v>0.85650000000000004</v>
      </c>
      <c r="J348" s="32">
        <v>0.7198</v>
      </c>
      <c r="K348" s="32">
        <v>0.60340000000000005</v>
      </c>
      <c r="L348" s="32">
        <v>0.8387</v>
      </c>
      <c r="M348" s="32">
        <v>1.0357000000000001</v>
      </c>
      <c r="N348" s="32">
        <v>1.7343</v>
      </c>
      <c r="O348" s="32">
        <v>1.3737999999999999</v>
      </c>
      <c r="P348" s="32">
        <v>2.0499999999999998</v>
      </c>
      <c r="Q348" s="32">
        <v>1.4925999999999999</v>
      </c>
      <c r="R348" s="32">
        <v>0.87470000000000003</v>
      </c>
      <c r="S348" s="32">
        <v>0.44940000000000002</v>
      </c>
      <c r="T348" s="32">
        <v>1.0200000000000001E-2</v>
      </c>
      <c r="U348" s="32">
        <v>0.39779999999999999</v>
      </c>
      <c r="V348" s="32">
        <v>0.92279999999999995</v>
      </c>
      <c r="W348" s="32">
        <v>0.38129999999999997</v>
      </c>
      <c r="X348" s="32">
        <v>1.8334999999999999</v>
      </c>
      <c r="Y348" s="32">
        <v>1.1576</v>
      </c>
      <c r="Z348" s="32">
        <v>0.4672</v>
      </c>
      <c r="AA348" s="32">
        <v>0.49419999999999997</v>
      </c>
      <c r="AB348" s="32">
        <v>1.6311</v>
      </c>
      <c r="AC348" s="32">
        <v>1.2416</v>
      </c>
      <c r="AD348" s="32">
        <v>1.8431</v>
      </c>
      <c r="AE348" s="32">
        <v>1.5553999999999999</v>
      </c>
      <c r="AF348" s="32">
        <v>0.84399999999999997</v>
      </c>
      <c r="AG348" s="32">
        <v>1.1660999999999999</v>
      </c>
      <c r="AH348" s="32">
        <v>0.76349999999999996</v>
      </c>
      <c r="AI348" s="32">
        <v>1.0288999999999999</v>
      </c>
      <c r="AJ348" s="32">
        <v>1.6069</v>
      </c>
      <c r="AK348" s="32">
        <v>0.97609999999999997</v>
      </c>
      <c r="AL348" s="32">
        <v>2.1905000000000001</v>
      </c>
      <c r="AM348" s="32">
        <v>0.69299999999999995</v>
      </c>
      <c r="AN348" s="32">
        <v>0.63270000000000004</v>
      </c>
      <c r="AO348" s="32">
        <v>0.82850000000000001</v>
      </c>
      <c r="AP348" s="32">
        <v>1.5960000000000001</v>
      </c>
      <c r="AQ348" s="32">
        <v>1.1677999999999999</v>
      </c>
      <c r="AR348" s="32">
        <v>2.4550000000000001</v>
      </c>
      <c r="AS348" s="32">
        <v>1.5283</v>
      </c>
      <c r="AT348" s="32">
        <v>1.2363999999999999</v>
      </c>
      <c r="AU348" s="32">
        <v>1.5109999999999999</v>
      </c>
      <c r="AV348" s="32">
        <v>0.61660000000000004</v>
      </c>
      <c r="AW348" s="32">
        <v>1.3411</v>
      </c>
      <c r="AX348" s="32">
        <v>0.54179999999999995</v>
      </c>
      <c r="AY348" s="32">
        <v>1.0345</v>
      </c>
      <c r="AZ348" s="32">
        <v>0.1618</v>
      </c>
      <c r="BA348" s="32">
        <v>0.88959999999999995</v>
      </c>
      <c r="BB348" s="32">
        <v>1.4543999999999999</v>
      </c>
      <c r="BC348" s="32">
        <v>1.0527</v>
      </c>
      <c r="BD348" s="32">
        <v>1.2170000000000001</v>
      </c>
      <c r="BE348" s="32">
        <v>1.1689000000000001</v>
      </c>
      <c r="BF348" s="32">
        <v>0.26040000000000002</v>
      </c>
      <c r="BG348" s="32">
        <v>0.2271</v>
      </c>
      <c r="BH348" s="32">
        <v>0.71440000000000003</v>
      </c>
      <c r="BI348" s="32">
        <v>0.72130000000000005</v>
      </c>
      <c r="BJ348" s="32">
        <v>1.2645</v>
      </c>
      <c r="BK348" s="32">
        <v>0.98509999999999998</v>
      </c>
    </row>
    <row r="349" spans="2:63">
      <c r="B349" s="28">
        <f t="shared" si="10"/>
        <v>153</v>
      </c>
      <c r="C349" s="34">
        <v>42184</v>
      </c>
      <c r="D349" s="32">
        <v>-0.93540000000000001</v>
      </c>
      <c r="E349" s="32">
        <v>0.50880000000000003</v>
      </c>
      <c r="F349" s="32">
        <v>2.6097999999999999</v>
      </c>
      <c r="G349" s="32">
        <v>1.2901</v>
      </c>
      <c r="H349" s="32">
        <v>1.1870000000000001</v>
      </c>
      <c r="I349" s="32">
        <v>0.85560000000000003</v>
      </c>
      <c r="J349" s="32">
        <v>0.62739999999999996</v>
      </c>
      <c r="K349" s="32">
        <v>0.58109999999999995</v>
      </c>
      <c r="L349" s="32">
        <v>0.73880000000000001</v>
      </c>
      <c r="M349" s="32">
        <v>1.0266</v>
      </c>
      <c r="N349" s="32">
        <v>1.6755</v>
      </c>
      <c r="O349" s="32">
        <v>1.3744000000000001</v>
      </c>
      <c r="P349" s="32">
        <v>1.9441999999999999</v>
      </c>
      <c r="Q349" s="32">
        <v>1.5077</v>
      </c>
      <c r="R349" s="32">
        <v>0.9143</v>
      </c>
      <c r="S349" s="32">
        <v>0.45100000000000001</v>
      </c>
      <c r="T349" s="32">
        <v>-4.9099999999999998E-2</v>
      </c>
      <c r="U349" s="32">
        <v>0.39250000000000002</v>
      </c>
      <c r="V349" s="32">
        <v>0.9456</v>
      </c>
      <c r="W349" s="32">
        <v>0.37569999999999998</v>
      </c>
      <c r="X349" s="32">
        <v>1.8194999999999999</v>
      </c>
      <c r="Y349" s="32">
        <v>1.1525000000000001</v>
      </c>
      <c r="Z349" s="32">
        <v>0.57279999999999998</v>
      </c>
      <c r="AA349" s="32">
        <v>0.51670000000000005</v>
      </c>
      <c r="AB349" s="32">
        <v>1.3963000000000001</v>
      </c>
      <c r="AC349" s="32">
        <v>1.2194</v>
      </c>
      <c r="AD349" s="32">
        <v>1.8653999999999999</v>
      </c>
      <c r="AE349" s="32">
        <v>1.5536000000000001</v>
      </c>
      <c r="AF349" s="32">
        <v>0.88049999999999995</v>
      </c>
      <c r="AG349" s="32">
        <v>1.1647000000000001</v>
      </c>
      <c r="AH349" s="32">
        <v>0.5282</v>
      </c>
      <c r="AI349" s="32">
        <v>1.0277000000000001</v>
      </c>
      <c r="AJ349" s="32">
        <v>1.7437</v>
      </c>
      <c r="AK349" s="32">
        <v>0.97899999999999998</v>
      </c>
      <c r="AL349" s="32">
        <v>2.2014</v>
      </c>
      <c r="AM349" s="32">
        <v>0.67369999999999997</v>
      </c>
      <c r="AN349" s="32">
        <v>0.51700000000000002</v>
      </c>
      <c r="AO349" s="32">
        <v>0.82530000000000003</v>
      </c>
      <c r="AP349" s="32">
        <v>1.7041999999999999</v>
      </c>
      <c r="AQ349" s="32">
        <v>1.1851</v>
      </c>
      <c r="AR349" s="32">
        <v>2.3957000000000002</v>
      </c>
      <c r="AS349" s="32">
        <v>1.5103</v>
      </c>
      <c r="AT349" s="32">
        <v>1.2043999999999999</v>
      </c>
      <c r="AU349" s="32">
        <v>1.5048999999999999</v>
      </c>
      <c r="AV349" s="32">
        <v>0.56769999999999998</v>
      </c>
      <c r="AW349" s="32">
        <v>1.3371</v>
      </c>
      <c r="AX349" s="32">
        <v>0.62109999999999999</v>
      </c>
      <c r="AY349" s="32">
        <v>1.0476000000000001</v>
      </c>
      <c r="AZ349" s="32">
        <v>0.10100000000000001</v>
      </c>
      <c r="BA349" s="32">
        <v>0.91520000000000001</v>
      </c>
      <c r="BB349" s="32">
        <v>1.4823999999999999</v>
      </c>
      <c r="BC349" s="32">
        <v>1.0556000000000001</v>
      </c>
      <c r="BD349" s="32">
        <v>1.2910999999999999</v>
      </c>
      <c r="BE349" s="32">
        <v>1.1775</v>
      </c>
      <c r="BF349" s="32">
        <v>0.42270000000000002</v>
      </c>
      <c r="BG349" s="32">
        <v>0.24959999999999999</v>
      </c>
      <c r="BH349" s="32">
        <v>0.75870000000000004</v>
      </c>
      <c r="BI349" s="32">
        <v>0.71730000000000005</v>
      </c>
      <c r="BJ349" s="32">
        <v>1.2750999999999999</v>
      </c>
      <c r="BK349" s="32">
        <v>1.0269999999999999</v>
      </c>
    </row>
    <row r="350" spans="2:63">
      <c r="B350" s="28">
        <f t="shared" si="10"/>
        <v>152</v>
      </c>
      <c r="C350" s="34">
        <v>42181</v>
      </c>
      <c r="D350" s="32">
        <v>-1.9535</v>
      </c>
      <c r="E350" s="32">
        <v>0.45750000000000002</v>
      </c>
      <c r="F350" s="32">
        <v>2.8620999999999999</v>
      </c>
      <c r="G350" s="32">
        <v>1.2725</v>
      </c>
      <c r="H350" s="32">
        <v>1.4982</v>
      </c>
      <c r="I350" s="32">
        <v>0.87490000000000001</v>
      </c>
      <c r="J350" s="32">
        <v>0.87250000000000005</v>
      </c>
      <c r="K350" s="32">
        <v>0.60309999999999997</v>
      </c>
      <c r="L350" s="32">
        <v>1.1108</v>
      </c>
      <c r="M350" s="32">
        <v>1.069</v>
      </c>
      <c r="N350" s="32">
        <v>1.9450000000000001</v>
      </c>
      <c r="O350" s="32">
        <v>1.3856999999999999</v>
      </c>
      <c r="P350" s="32">
        <v>1.9390000000000001</v>
      </c>
      <c r="Q350" s="32">
        <v>1.4735</v>
      </c>
      <c r="R350" s="32">
        <v>0.90169999999999995</v>
      </c>
      <c r="S350" s="32">
        <v>0.4289</v>
      </c>
      <c r="T350" s="32">
        <v>5.3100000000000001E-2</v>
      </c>
      <c r="U350" s="32">
        <v>0.4123</v>
      </c>
      <c r="V350" s="32">
        <v>1.0664</v>
      </c>
      <c r="W350" s="32">
        <v>0.3629</v>
      </c>
      <c r="X350" s="32">
        <v>2.0806</v>
      </c>
      <c r="Y350" s="32">
        <v>1.1620999999999999</v>
      </c>
      <c r="Z350" s="32">
        <v>0.6784</v>
      </c>
      <c r="AA350" s="32">
        <v>0.52869999999999995</v>
      </c>
      <c r="AB350" s="32">
        <v>1.675</v>
      </c>
      <c r="AC350" s="32">
        <v>1.2382</v>
      </c>
      <c r="AD350" s="32">
        <v>1.7502</v>
      </c>
      <c r="AE350" s="32">
        <v>1.5466</v>
      </c>
      <c r="AF350" s="32">
        <v>0.88780000000000003</v>
      </c>
      <c r="AG350" s="32">
        <v>1.1620999999999999</v>
      </c>
      <c r="AH350" s="32">
        <v>0.53410000000000002</v>
      </c>
      <c r="AI350" s="32">
        <v>1.0432999999999999</v>
      </c>
      <c r="AJ350" s="32">
        <v>2.2972000000000001</v>
      </c>
      <c r="AK350" s="32">
        <v>0.99660000000000004</v>
      </c>
      <c r="AL350" s="32">
        <v>1.8774</v>
      </c>
      <c r="AM350" s="32">
        <v>0.59519999999999995</v>
      </c>
      <c r="AN350" s="32">
        <v>0.53059999999999996</v>
      </c>
      <c r="AO350" s="32">
        <v>0.83860000000000001</v>
      </c>
      <c r="AP350" s="32">
        <v>1.988</v>
      </c>
      <c r="AQ350" s="32">
        <v>1.1913</v>
      </c>
      <c r="AR350" s="32">
        <v>1.9968999999999999</v>
      </c>
      <c r="AS350" s="32">
        <v>1.4305000000000001</v>
      </c>
      <c r="AT350" s="32">
        <v>1.2735000000000001</v>
      </c>
      <c r="AU350" s="32">
        <v>1.5354000000000001</v>
      </c>
      <c r="AV350" s="32">
        <v>0.44490000000000002</v>
      </c>
      <c r="AW350" s="32">
        <v>1.3543000000000001</v>
      </c>
      <c r="AX350" s="32">
        <v>0.7349</v>
      </c>
      <c r="AY350" s="32">
        <v>1.0811999999999999</v>
      </c>
      <c r="AZ350" s="32">
        <v>0.23230000000000001</v>
      </c>
      <c r="BA350" s="32">
        <v>0.90769999999999995</v>
      </c>
      <c r="BB350" s="32">
        <v>1.7013</v>
      </c>
      <c r="BC350" s="32">
        <v>1.0521</v>
      </c>
      <c r="BD350" s="32">
        <v>1.3784000000000001</v>
      </c>
      <c r="BE350" s="32">
        <v>1.1848000000000001</v>
      </c>
      <c r="BF350" s="32">
        <v>0.52590000000000003</v>
      </c>
      <c r="BG350" s="32">
        <v>0.25540000000000002</v>
      </c>
      <c r="BH350" s="32">
        <v>0.53569999999999995</v>
      </c>
      <c r="BI350" s="32">
        <v>0.69389999999999996</v>
      </c>
      <c r="BJ350" s="32">
        <v>1.2341</v>
      </c>
      <c r="BK350" s="32">
        <v>1.0054000000000001</v>
      </c>
    </row>
    <row r="351" spans="2:63">
      <c r="B351" s="28">
        <f t="shared" si="10"/>
        <v>151</v>
      </c>
      <c r="C351" s="34">
        <v>42180</v>
      </c>
      <c r="D351" s="32">
        <v>-2.0137999999999998</v>
      </c>
      <c r="E351" s="32">
        <v>0.46479999999999999</v>
      </c>
      <c r="F351" s="32">
        <v>2.9657</v>
      </c>
      <c r="G351" s="32">
        <v>1.2569999999999999</v>
      </c>
      <c r="H351" s="32">
        <v>1.4907999999999999</v>
      </c>
      <c r="I351" s="32">
        <v>0.879</v>
      </c>
      <c r="J351" s="32">
        <v>0.8639</v>
      </c>
      <c r="K351" s="32">
        <v>0.60809999999999997</v>
      </c>
      <c r="L351" s="32">
        <v>1.1086</v>
      </c>
      <c r="M351" s="32">
        <v>1.0680000000000001</v>
      </c>
      <c r="N351" s="32">
        <v>1.9173</v>
      </c>
      <c r="O351" s="32">
        <v>1.3848</v>
      </c>
      <c r="P351" s="32">
        <v>1.9433</v>
      </c>
      <c r="Q351" s="32">
        <v>1.5012000000000001</v>
      </c>
      <c r="R351" s="32">
        <v>0.89410000000000001</v>
      </c>
      <c r="S351" s="32">
        <v>0.43030000000000002</v>
      </c>
      <c r="T351" s="32">
        <v>6.7699999999999996E-2</v>
      </c>
      <c r="U351" s="32">
        <v>0.40760000000000002</v>
      </c>
      <c r="V351" s="32">
        <v>1.0333000000000001</v>
      </c>
      <c r="W351" s="32">
        <v>0.36230000000000001</v>
      </c>
      <c r="X351" s="32">
        <v>2.0586000000000002</v>
      </c>
      <c r="Y351" s="32">
        <v>1.1672</v>
      </c>
      <c r="Z351" s="32">
        <v>0.67469999999999997</v>
      </c>
      <c r="AA351" s="32">
        <v>0.53710000000000002</v>
      </c>
      <c r="AB351" s="32">
        <v>1.6782999999999999</v>
      </c>
      <c r="AC351" s="32">
        <v>1.2345999999999999</v>
      </c>
      <c r="AD351" s="32">
        <v>1.7143999999999999</v>
      </c>
      <c r="AE351" s="32">
        <v>1.5526</v>
      </c>
      <c r="AF351" s="32">
        <v>0.88219999999999998</v>
      </c>
      <c r="AG351" s="32">
        <v>1.159</v>
      </c>
      <c r="AH351" s="32">
        <v>0.54120000000000001</v>
      </c>
      <c r="AI351" s="32">
        <v>1.0456000000000001</v>
      </c>
      <c r="AJ351" s="32">
        <v>2.3115000000000001</v>
      </c>
      <c r="AK351" s="32">
        <v>0.99029999999999996</v>
      </c>
      <c r="AL351" s="32">
        <v>1.7312000000000001</v>
      </c>
      <c r="AM351" s="32">
        <v>0.60060000000000002</v>
      </c>
      <c r="AN351" s="32">
        <v>0.53790000000000004</v>
      </c>
      <c r="AO351" s="32">
        <v>0.84489999999999998</v>
      </c>
      <c r="AP351" s="32">
        <v>1.9669000000000001</v>
      </c>
      <c r="AQ351" s="32">
        <v>1.1927000000000001</v>
      </c>
      <c r="AR351" s="32">
        <v>2.1589999999999998</v>
      </c>
      <c r="AS351" s="32">
        <v>1.4185000000000001</v>
      </c>
      <c r="AT351" s="32">
        <v>1.2773000000000001</v>
      </c>
      <c r="AU351" s="32">
        <v>1.5367</v>
      </c>
      <c r="AV351" s="32">
        <v>0.42430000000000001</v>
      </c>
      <c r="AW351" s="32">
        <v>1.3515999999999999</v>
      </c>
      <c r="AX351" s="32">
        <v>0.77639999999999998</v>
      </c>
      <c r="AY351" s="32">
        <v>1.0913999999999999</v>
      </c>
      <c r="AZ351" s="32">
        <v>0.2361</v>
      </c>
      <c r="BA351" s="32">
        <v>0.89670000000000005</v>
      </c>
      <c r="BB351" s="32">
        <v>1.7217</v>
      </c>
      <c r="BC351" s="32">
        <v>1.0377000000000001</v>
      </c>
      <c r="BD351" s="32">
        <v>1.3781000000000001</v>
      </c>
      <c r="BE351" s="32">
        <v>1.1911</v>
      </c>
      <c r="BF351" s="32">
        <v>0.53069999999999995</v>
      </c>
      <c r="BG351" s="32">
        <v>0.25040000000000001</v>
      </c>
      <c r="BH351" s="32">
        <v>0.48220000000000002</v>
      </c>
      <c r="BI351" s="32">
        <v>0.69450000000000001</v>
      </c>
      <c r="BJ351" s="32">
        <v>1.2463</v>
      </c>
      <c r="BK351" s="32">
        <v>1.0174000000000001</v>
      </c>
    </row>
    <row r="352" spans="2:63">
      <c r="B352" s="28">
        <f t="shared" si="10"/>
        <v>150</v>
      </c>
      <c r="C352" s="34">
        <v>42179</v>
      </c>
      <c r="D352" s="32">
        <v>-1.9576</v>
      </c>
      <c r="E352" s="32">
        <v>0.48099999999999998</v>
      </c>
      <c r="F352" s="32">
        <v>2.5699000000000001</v>
      </c>
      <c r="G352" s="32">
        <v>1.2102999999999999</v>
      </c>
      <c r="H352" s="32">
        <v>1.544</v>
      </c>
      <c r="I352" s="32">
        <v>0.88039999999999996</v>
      </c>
      <c r="J352" s="32">
        <v>0.81710000000000005</v>
      </c>
      <c r="K352" s="32">
        <v>0.60389999999999999</v>
      </c>
      <c r="L352" s="32">
        <v>1.1758</v>
      </c>
      <c r="M352" s="32">
        <v>1.0717000000000001</v>
      </c>
      <c r="N352" s="32">
        <v>1.9056999999999999</v>
      </c>
      <c r="O352" s="32">
        <v>1.3815999999999999</v>
      </c>
      <c r="P352" s="32">
        <v>1.9812000000000001</v>
      </c>
      <c r="Q352" s="32">
        <v>1.5049999999999999</v>
      </c>
      <c r="R352" s="32">
        <v>0.93959999999999999</v>
      </c>
      <c r="S352" s="32">
        <v>0.4325</v>
      </c>
      <c r="T352" s="32">
        <v>6.4500000000000002E-2</v>
      </c>
      <c r="U352" s="32">
        <v>0.41039999999999999</v>
      </c>
      <c r="V352" s="32">
        <v>1.2157</v>
      </c>
      <c r="W352" s="32">
        <v>0.37190000000000001</v>
      </c>
      <c r="X352" s="32">
        <v>2.0964</v>
      </c>
      <c r="Y352" s="32">
        <v>1.1655</v>
      </c>
      <c r="Z352" s="32">
        <v>0.50770000000000004</v>
      </c>
      <c r="AA352" s="32">
        <v>0.52249999999999996</v>
      </c>
      <c r="AB352" s="32">
        <v>1.6359999999999999</v>
      </c>
      <c r="AC352" s="32">
        <v>1.2410000000000001</v>
      </c>
      <c r="AD352" s="32">
        <v>1.7117</v>
      </c>
      <c r="AE352" s="32">
        <v>1.5543</v>
      </c>
      <c r="AF352" s="32">
        <v>0.8851</v>
      </c>
      <c r="AG352" s="32">
        <v>1.1543000000000001</v>
      </c>
      <c r="AH352" s="32">
        <v>0.50919999999999999</v>
      </c>
      <c r="AI352" s="32">
        <v>1.042</v>
      </c>
      <c r="AJ352" s="32">
        <v>2.3264999999999998</v>
      </c>
      <c r="AK352" s="32">
        <v>0.98640000000000005</v>
      </c>
      <c r="AL352" s="32">
        <v>2.1385000000000001</v>
      </c>
      <c r="AM352" s="32">
        <v>0.62529999999999997</v>
      </c>
      <c r="AN352" s="32">
        <v>0.52639999999999998</v>
      </c>
      <c r="AO352" s="32">
        <v>0.84670000000000001</v>
      </c>
      <c r="AP352" s="32">
        <v>2.0116999999999998</v>
      </c>
      <c r="AQ352" s="32">
        <v>1.1930000000000001</v>
      </c>
      <c r="AR352" s="32">
        <v>2.3241999999999998</v>
      </c>
      <c r="AS352" s="32">
        <v>1.4278</v>
      </c>
      <c r="AT352" s="32">
        <v>1.377</v>
      </c>
      <c r="AU352" s="32">
        <v>1.5412999999999999</v>
      </c>
      <c r="AV352" s="32">
        <v>0.39429999999999998</v>
      </c>
      <c r="AW352" s="32">
        <v>1.3525</v>
      </c>
      <c r="AX352" s="32">
        <v>0.94220000000000004</v>
      </c>
      <c r="AY352" s="32">
        <v>1.1072</v>
      </c>
      <c r="AZ352" s="32">
        <v>0.26679999999999998</v>
      </c>
      <c r="BA352" s="32">
        <v>0.89929999999999999</v>
      </c>
      <c r="BB352" s="32">
        <v>1.6867000000000001</v>
      </c>
      <c r="BC352" s="32">
        <v>1.032</v>
      </c>
      <c r="BD352" s="32">
        <v>1.375</v>
      </c>
      <c r="BE352" s="32">
        <v>1.1896</v>
      </c>
      <c r="BF352" s="32">
        <v>0.51890000000000003</v>
      </c>
      <c r="BG352" s="32">
        <v>0.2472</v>
      </c>
      <c r="BH352" s="32">
        <v>0.65010000000000001</v>
      </c>
      <c r="BI352" s="32">
        <v>0.70640000000000003</v>
      </c>
      <c r="BJ352" s="32">
        <v>1.3519000000000001</v>
      </c>
      <c r="BK352" s="32">
        <v>1.0263</v>
      </c>
    </row>
    <row r="353" spans="2:63">
      <c r="B353" s="28">
        <f t="shared" si="10"/>
        <v>149</v>
      </c>
      <c r="C353" s="34">
        <v>42178</v>
      </c>
      <c r="D353" s="32">
        <v>-1.9636</v>
      </c>
      <c r="E353" s="32">
        <v>0.48099999999999998</v>
      </c>
      <c r="F353" s="32">
        <v>2.5339999999999998</v>
      </c>
      <c r="G353" s="32">
        <v>1.2133</v>
      </c>
      <c r="H353" s="32">
        <v>1.5546</v>
      </c>
      <c r="I353" s="32">
        <v>0.88300000000000001</v>
      </c>
      <c r="J353" s="32">
        <v>0.80779999999999996</v>
      </c>
      <c r="K353" s="32">
        <v>0.60160000000000002</v>
      </c>
      <c r="L353" s="32">
        <v>1.1642999999999999</v>
      </c>
      <c r="M353" s="32">
        <v>1.0722</v>
      </c>
      <c r="N353" s="32">
        <v>1.9211</v>
      </c>
      <c r="O353" s="32">
        <v>1.3855999999999999</v>
      </c>
      <c r="P353" s="32">
        <v>2.0240999999999998</v>
      </c>
      <c r="Q353" s="32">
        <v>1.5069999999999999</v>
      </c>
      <c r="R353" s="32">
        <v>0.94369999999999998</v>
      </c>
      <c r="S353" s="32">
        <v>0.43280000000000002</v>
      </c>
      <c r="T353" s="32">
        <v>0.06</v>
      </c>
      <c r="U353" s="32">
        <v>0.41089999999999999</v>
      </c>
      <c r="V353" s="32">
        <v>1.2338</v>
      </c>
      <c r="W353" s="32">
        <v>0.371</v>
      </c>
      <c r="X353" s="32">
        <v>2.1229</v>
      </c>
      <c r="Y353" s="32">
        <v>1.1658999999999999</v>
      </c>
      <c r="Z353" s="32">
        <v>0.48480000000000001</v>
      </c>
      <c r="AA353" s="32">
        <v>0.5202</v>
      </c>
      <c r="AB353" s="32">
        <v>1.6459999999999999</v>
      </c>
      <c r="AC353" s="32">
        <v>1.2423</v>
      </c>
      <c r="AD353" s="32">
        <v>1.7150000000000001</v>
      </c>
      <c r="AE353" s="32">
        <v>1.5557000000000001</v>
      </c>
      <c r="AF353" s="32">
        <v>0.90610000000000002</v>
      </c>
      <c r="AG353" s="32">
        <v>1.1597999999999999</v>
      </c>
      <c r="AH353" s="32">
        <v>0.50639999999999996</v>
      </c>
      <c r="AI353" s="32">
        <v>1.0425</v>
      </c>
      <c r="AJ353" s="32">
        <v>2.3351999999999999</v>
      </c>
      <c r="AK353" s="32">
        <v>0.98780000000000001</v>
      </c>
      <c r="AL353" s="32">
        <v>2.1061000000000001</v>
      </c>
      <c r="AM353" s="32">
        <v>0.62160000000000004</v>
      </c>
      <c r="AN353" s="32">
        <v>0.5242</v>
      </c>
      <c r="AO353" s="32">
        <v>0.84950000000000003</v>
      </c>
      <c r="AP353" s="32">
        <v>2.0478000000000001</v>
      </c>
      <c r="AQ353" s="32">
        <v>1.2029000000000001</v>
      </c>
      <c r="AR353" s="32">
        <v>2.3399000000000001</v>
      </c>
      <c r="AS353" s="32">
        <v>1.4368000000000001</v>
      </c>
      <c r="AT353" s="32">
        <v>1.3795999999999999</v>
      </c>
      <c r="AU353" s="32">
        <v>1.5330999999999999</v>
      </c>
      <c r="AV353" s="32">
        <v>0.39029999999999998</v>
      </c>
      <c r="AW353" s="32">
        <v>1.3520000000000001</v>
      </c>
      <c r="AX353" s="32">
        <v>0.93759999999999999</v>
      </c>
      <c r="AY353" s="32">
        <v>1.1067</v>
      </c>
      <c r="AZ353" s="32">
        <v>0.25819999999999999</v>
      </c>
      <c r="BA353" s="32">
        <v>0.90169999999999995</v>
      </c>
      <c r="BB353" s="32">
        <v>1.6948000000000001</v>
      </c>
      <c r="BC353" s="32">
        <v>1.0370999999999999</v>
      </c>
      <c r="BD353" s="32">
        <v>1.3720000000000001</v>
      </c>
      <c r="BE353" s="32">
        <v>1.1899</v>
      </c>
      <c r="BF353" s="32">
        <v>0.52680000000000005</v>
      </c>
      <c r="BG353" s="32">
        <v>0.24779999999999999</v>
      </c>
      <c r="BH353" s="32">
        <v>0.63749999999999996</v>
      </c>
      <c r="BI353" s="32">
        <v>0.70660000000000001</v>
      </c>
      <c r="BJ353" s="32">
        <v>1.3872</v>
      </c>
      <c r="BK353" s="32">
        <v>1.0274000000000001</v>
      </c>
    </row>
    <row r="354" spans="2:63">
      <c r="B354" s="28">
        <f t="shared" si="10"/>
        <v>148</v>
      </c>
      <c r="C354" s="34">
        <v>42177</v>
      </c>
      <c r="D354" s="32">
        <v>-2.0005999999999999</v>
      </c>
      <c r="E354" s="32">
        <v>0.49909999999999999</v>
      </c>
      <c r="F354" s="32">
        <v>2.7391000000000001</v>
      </c>
      <c r="G354" s="32">
        <v>1.2441</v>
      </c>
      <c r="H354" s="32">
        <v>1.5628</v>
      </c>
      <c r="I354" s="32">
        <v>0.89370000000000005</v>
      </c>
      <c r="J354" s="32">
        <v>0.80679999999999996</v>
      </c>
      <c r="K354" s="32">
        <v>0.5988</v>
      </c>
      <c r="L354" s="32">
        <v>1.1708000000000001</v>
      </c>
      <c r="M354" s="32">
        <v>1.0815999999999999</v>
      </c>
      <c r="N354" s="32">
        <v>2.0148999999999999</v>
      </c>
      <c r="O354" s="32">
        <v>1.4103000000000001</v>
      </c>
      <c r="P354" s="32">
        <v>2.1686999999999999</v>
      </c>
      <c r="Q354" s="32">
        <v>1.5187999999999999</v>
      </c>
      <c r="R354" s="32">
        <v>0.98280000000000001</v>
      </c>
      <c r="S354" s="32">
        <v>0.438</v>
      </c>
      <c r="T354" s="32">
        <v>5.0200000000000002E-2</v>
      </c>
      <c r="U354" s="32">
        <v>0.4098</v>
      </c>
      <c r="V354" s="32">
        <v>1.2402</v>
      </c>
      <c r="W354" s="32">
        <v>0.36899999999999999</v>
      </c>
      <c r="X354" s="32">
        <v>2.1360000000000001</v>
      </c>
      <c r="Y354" s="32">
        <v>1.1579999999999999</v>
      </c>
      <c r="Z354" s="32">
        <v>0.3644</v>
      </c>
      <c r="AA354" s="32">
        <v>0.51380000000000003</v>
      </c>
      <c r="AB354" s="32">
        <v>1.6119000000000001</v>
      </c>
      <c r="AC354" s="32">
        <v>1.2346999999999999</v>
      </c>
      <c r="AD354" s="32">
        <v>1.7374000000000001</v>
      </c>
      <c r="AE354" s="32">
        <v>1.5564</v>
      </c>
      <c r="AF354" s="32">
        <v>0.91390000000000005</v>
      </c>
      <c r="AG354" s="32">
        <v>1.1755</v>
      </c>
      <c r="AH354" s="32">
        <v>0.50409999999999999</v>
      </c>
      <c r="AI354" s="32">
        <v>1.0485</v>
      </c>
      <c r="AJ354" s="32">
        <v>2.3917999999999999</v>
      </c>
      <c r="AK354" s="32">
        <v>1.0042</v>
      </c>
      <c r="AL354" s="32">
        <v>2.3999000000000001</v>
      </c>
      <c r="AM354" s="32">
        <v>0.63859999999999995</v>
      </c>
      <c r="AN354" s="32">
        <v>0.4839</v>
      </c>
      <c r="AO354" s="32">
        <v>0.8468</v>
      </c>
      <c r="AP354" s="32">
        <v>2.0009000000000001</v>
      </c>
      <c r="AQ354" s="32">
        <v>1.21</v>
      </c>
      <c r="AR354" s="32">
        <v>2.4523000000000001</v>
      </c>
      <c r="AS354" s="32">
        <v>1.4571000000000001</v>
      </c>
      <c r="AT354" s="32">
        <v>1.1631</v>
      </c>
      <c r="AU354" s="32">
        <v>1.5235000000000001</v>
      </c>
      <c r="AV354" s="32">
        <v>0.30880000000000002</v>
      </c>
      <c r="AW354" s="32">
        <v>1.3505</v>
      </c>
      <c r="AX354" s="32">
        <v>0.83389999999999997</v>
      </c>
      <c r="AY354" s="32">
        <v>1.0975999999999999</v>
      </c>
      <c r="AZ354" s="32">
        <v>0.20080000000000001</v>
      </c>
      <c r="BA354" s="32">
        <v>0.90300000000000002</v>
      </c>
      <c r="BB354" s="32">
        <v>1.6171</v>
      </c>
      <c r="BC354" s="32">
        <v>1.048</v>
      </c>
      <c r="BD354" s="32">
        <v>1.4268000000000001</v>
      </c>
      <c r="BE354" s="32">
        <v>1.1785000000000001</v>
      </c>
      <c r="BF354" s="32">
        <v>0.52039999999999997</v>
      </c>
      <c r="BG354" s="32">
        <v>0.24909999999999999</v>
      </c>
      <c r="BH354" s="32">
        <v>0.69010000000000005</v>
      </c>
      <c r="BI354" s="32">
        <v>0.71150000000000002</v>
      </c>
      <c r="BJ354" s="32">
        <v>1.3125</v>
      </c>
      <c r="BK354" s="32">
        <v>1.0227999999999999</v>
      </c>
    </row>
    <row r="355" spans="2:63">
      <c r="B355" s="28">
        <f t="shared" si="10"/>
        <v>147</v>
      </c>
      <c r="C355" s="34">
        <v>42173</v>
      </c>
      <c r="D355" s="32">
        <v>-2.0579000000000001</v>
      </c>
      <c r="E355" s="32">
        <v>0.49640000000000001</v>
      </c>
      <c r="F355" s="32">
        <v>2.7105999999999999</v>
      </c>
      <c r="G355" s="32">
        <v>1.2463</v>
      </c>
      <c r="H355" s="32">
        <v>1.4603999999999999</v>
      </c>
      <c r="I355" s="32">
        <v>0.88980000000000004</v>
      </c>
      <c r="J355" s="32">
        <v>0.76019999999999999</v>
      </c>
      <c r="K355" s="32">
        <v>0.60740000000000005</v>
      </c>
      <c r="L355" s="32">
        <v>1.252</v>
      </c>
      <c r="M355" s="32">
        <v>1.0956999999999999</v>
      </c>
      <c r="N355" s="32">
        <v>1.8931</v>
      </c>
      <c r="O355" s="32">
        <v>1.419</v>
      </c>
      <c r="P355" s="32">
        <v>2.3717999999999999</v>
      </c>
      <c r="Q355" s="32">
        <v>1.5183</v>
      </c>
      <c r="R355" s="32">
        <v>0.96599999999999997</v>
      </c>
      <c r="S355" s="32">
        <v>0.43319999999999997</v>
      </c>
      <c r="T355" s="32">
        <v>-3.9600000000000003E-2</v>
      </c>
      <c r="U355" s="32">
        <v>0.40949999999999998</v>
      </c>
      <c r="V355" s="32">
        <v>1.0259</v>
      </c>
      <c r="W355" s="32">
        <v>0.35909999999999997</v>
      </c>
      <c r="X355" s="32">
        <v>1.9986999999999999</v>
      </c>
      <c r="Y355" s="32">
        <v>1.1533</v>
      </c>
      <c r="Z355" s="32">
        <v>0.3448</v>
      </c>
      <c r="AA355" s="32">
        <v>0.5141</v>
      </c>
      <c r="AB355" s="32">
        <v>1.6860999999999999</v>
      </c>
      <c r="AC355" s="32">
        <v>1.2432000000000001</v>
      </c>
      <c r="AD355" s="32">
        <v>1.6943999999999999</v>
      </c>
      <c r="AE355" s="32">
        <v>1.5397000000000001</v>
      </c>
      <c r="AF355" s="32">
        <v>1.0552999999999999</v>
      </c>
      <c r="AG355" s="32">
        <v>1.1982999999999999</v>
      </c>
      <c r="AH355" s="32">
        <v>0.42559999999999998</v>
      </c>
      <c r="AI355" s="32">
        <v>1.0435000000000001</v>
      </c>
      <c r="AJ355" s="32">
        <v>2.0682999999999998</v>
      </c>
      <c r="AK355" s="32">
        <v>0.99390000000000001</v>
      </c>
      <c r="AL355" s="32">
        <v>0.98899999999999999</v>
      </c>
      <c r="AM355" s="32">
        <v>0.55640000000000001</v>
      </c>
      <c r="AN355" s="32">
        <v>0.30059999999999998</v>
      </c>
      <c r="AO355" s="32">
        <v>0.83699999999999997</v>
      </c>
      <c r="AP355" s="32">
        <v>1.855</v>
      </c>
      <c r="AQ355" s="32">
        <v>1.2171000000000001</v>
      </c>
      <c r="AR355" s="32">
        <v>2.3696000000000002</v>
      </c>
      <c r="AS355" s="32">
        <v>1.4743999999999999</v>
      </c>
      <c r="AT355" s="32">
        <v>1.6780999999999999</v>
      </c>
      <c r="AU355" s="32">
        <v>1.5387</v>
      </c>
      <c r="AV355" s="32">
        <v>0.32819999999999999</v>
      </c>
      <c r="AW355" s="32">
        <v>1.37</v>
      </c>
      <c r="AX355" s="32">
        <v>0.53759999999999997</v>
      </c>
      <c r="AY355" s="32">
        <v>1.0918000000000001</v>
      </c>
      <c r="AZ355" s="32">
        <v>0.30080000000000001</v>
      </c>
      <c r="BA355" s="32">
        <v>0.92490000000000006</v>
      </c>
      <c r="BB355" s="32">
        <v>1.5321</v>
      </c>
      <c r="BC355" s="32">
        <v>1.0308999999999999</v>
      </c>
      <c r="BD355" s="32">
        <v>1.1963999999999999</v>
      </c>
      <c r="BE355" s="32">
        <v>1.1628000000000001</v>
      </c>
      <c r="BF355" s="32">
        <v>0.50970000000000004</v>
      </c>
      <c r="BG355" s="32">
        <v>0.248</v>
      </c>
      <c r="BH355" s="32">
        <v>1.0702</v>
      </c>
      <c r="BI355" s="32">
        <v>0.7359</v>
      </c>
      <c r="BJ355" s="32">
        <v>1.4987999999999999</v>
      </c>
      <c r="BK355" s="32">
        <v>1.0288999999999999</v>
      </c>
    </row>
    <row r="356" spans="2:63">
      <c r="B356" s="28">
        <f t="shared" si="10"/>
        <v>146</v>
      </c>
      <c r="C356" s="34">
        <v>42172</v>
      </c>
      <c r="D356" s="32">
        <v>-1.9041999999999999</v>
      </c>
      <c r="E356" s="32">
        <v>0.50109999999999999</v>
      </c>
      <c r="F356" s="32">
        <v>2.3115999999999999</v>
      </c>
      <c r="G356" s="32">
        <v>1.2077</v>
      </c>
      <c r="H356" s="32">
        <v>1.387</v>
      </c>
      <c r="I356" s="32">
        <v>0.88859999999999995</v>
      </c>
      <c r="J356" s="32">
        <v>0.75119999999999998</v>
      </c>
      <c r="K356" s="32">
        <v>0.6079</v>
      </c>
      <c r="L356" s="32">
        <v>1.1447000000000001</v>
      </c>
      <c r="M356" s="32">
        <v>1.091</v>
      </c>
      <c r="N356" s="32">
        <v>1.8848</v>
      </c>
      <c r="O356" s="32">
        <v>1.4066000000000001</v>
      </c>
      <c r="P356" s="32">
        <v>2.4235000000000002</v>
      </c>
      <c r="Q356" s="32">
        <v>1.5195000000000001</v>
      </c>
      <c r="R356" s="32">
        <v>0.90600000000000003</v>
      </c>
      <c r="S356" s="32">
        <v>0.43540000000000001</v>
      </c>
      <c r="T356" s="32">
        <v>1.4E-2</v>
      </c>
      <c r="U356" s="32">
        <v>0.41810000000000003</v>
      </c>
      <c r="V356" s="32">
        <v>0.97540000000000004</v>
      </c>
      <c r="W356" s="32">
        <v>0.35460000000000003</v>
      </c>
      <c r="X356" s="32">
        <v>2.1806000000000001</v>
      </c>
      <c r="Y356" s="32">
        <v>1.1505000000000001</v>
      </c>
      <c r="Z356" s="32">
        <v>0.37430000000000002</v>
      </c>
      <c r="AA356" s="32">
        <v>0.51959999999999995</v>
      </c>
      <c r="AB356" s="32">
        <v>1.6656</v>
      </c>
      <c r="AC356" s="32">
        <v>1.2323</v>
      </c>
      <c r="AD356" s="32">
        <v>1.6214999999999999</v>
      </c>
      <c r="AE356" s="32">
        <v>1.5383</v>
      </c>
      <c r="AF356" s="32">
        <v>1.1249</v>
      </c>
      <c r="AG356" s="32">
        <v>1.1951000000000001</v>
      </c>
      <c r="AH356" s="32">
        <v>0.40789999999999998</v>
      </c>
      <c r="AI356" s="32">
        <v>1.0477000000000001</v>
      </c>
      <c r="AJ356" s="32">
        <v>1.8794</v>
      </c>
      <c r="AK356" s="32">
        <v>0.98070000000000002</v>
      </c>
      <c r="AL356" s="32">
        <v>1.1422000000000001</v>
      </c>
      <c r="AM356" s="32">
        <v>0.56059999999999999</v>
      </c>
      <c r="AN356" s="32">
        <v>0.30580000000000002</v>
      </c>
      <c r="AO356" s="32">
        <v>0.8407</v>
      </c>
      <c r="AP356" s="32">
        <v>1.6068</v>
      </c>
      <c r="AQ356" s="32">
        <v>1.2053</v>
      </c>
      <c r="AR356" s="32">
        <v>2.3264</v>
      </c>
      <c r="AS356" s="32">
        <v>1.4625999999999999</v>
      </c>
      <c r="AT356" s="32">
        <v>1.6927000000000001</v>
      </c>
      <c r="AU356" s="32">
        <v>1.5398000000000001</v>
      </c>
      <c r="AV356" s="32">
        <v>0.34100000000000003</v>
      </c>
      <c r="AW356" s="32">
        <v>1.3711</v>
      </c>
      <c r="AX356" s="32">
        <v>0.46539999999999998</v>
      </c>
      <c r="AY356" s="32">
        <v>1.0901000000000001</v>
      </c>
      <c r="AZ356" s="32">
        <v>0.38569999999999999</v>
      </c>
      <c r="BA356" s="32">
        <v>0.96209999999999996</v>
      </c>
      <c r="BB356" s="32">
        <v>1.3609</v>
      </c>
      <c r="BC356" s="32">
        <v>1.0485</v>
      </c>
      <c r="BD356" s="32">
        <v>1.3223</v>
      </c>
      <c r="BE356" s="32">
        <v>1.1618999999999999</v>
      </c>
      <c r="BF356" s="32">
        <v>0.50529999999999997</v>
      </c>
      <c r="BG356" s="32">
        <v>0.24590000000000001</v>
      </c>
      <c r="BH356" s="32">
        <v>0.97450000000000003</v>
      </c>
      <c r="BI356" s="32">
        <v>0.72550000000000003</v>
      </c>
      <c r="BJ356" s="32">
        <v>1.4311</v>
      </c>
      <c r="BK356" s="32">
        <v>1.0269999999999999</v>
      </c>
    </row>
    <row r="357" spans="2:63">
      <c r="B357" s="28">
        <f t="shared" si="10"/>
        <v>145</v>
      </c>
      <c r="C357" s="34">
        <v>42171</v>
      </c>
      <c r="D357" s="32">
        <v>-1.9116</v>
      </c>
      <c r="E357" s="32">
        <v>0.49540000000000001</v>
      </c>
      <c r="F357" s="32">
        <v>2.3689</v>
      </c>
      <c r="G357" s="32">
        <v>1.2302</v>
      </c>
      <c r="H357" s="32">
        <v>1.3948</v>
      </c>
      <c r="I357" s="32">
        <v>0.88719999999999999</v>
      </c>
      <c r="J357" s="32">
        <v>0.74990000000000001</v>
      </c>
      <c r="K357" s="32">
        <v>0.61029999999999995</v>
      </c>
      <c r="L357" s="32">
        <v>1.1524000000000001</v>
      </c>
      <c r="M357" s="32">
        <v>1.0906</v>
      </c>
      <c r="N357" s="32">
        <v>1.8915</v>
      </c>
      <c r="O357" s="32">
        <v>1.4023000000000001</v>
      </c>
      <c r="P357" s="32">
        <v>2.4308999999999998</v>
      </c>
      <c r="Q357" s="32">
        <v>1.5146999999999999</v>
      </c>
      <c r="R357" s="32">
        <v>0.90290000000000004</v>
      </c>
      <c r="S357" s="32">
        <v>0.43020000000000003</v>
      </c>
      <c r="T357" s="32">
        <v>1.24E-2</v>
      </c>
      <c r="U357" s="32">
        <v>0.41749999999999998</v>
      </c>
      <c r="V357" s="32">
        <v>0.97960000000000003</v>
      </c>
      <c r="W357" s="32">
        <v>0.35580000000000001</v>
      </c>
      <c r="X357" s="32">
        <v>2.1726999999999999</v>
      </c>
      <c r="Y357" s="32">
        <v>1.1447000000000001</v>
      </c>
      <c r="Z357" s="32">
        <v>0.36470000000000002</v>
      </c>
      <c r="AA357" s="32">
        <v>0.52039999999999997</v>
      </c>
      <c r="AB357" s="32">
        <v>1.6448</v>
      </c>
      <c r="AC357" s="32">
        <v>1.2281</v>
      </c>
      <c r="AD357" s="32">
        <v>1.5915999999999999</v>
      </c>
      <c r="AE357" s="32">
        <v>1.5342</v>
      </c>
      <c r="AF357" s="32">
        <v>1.08</v>
      </c>
      <c r="AG357" s="32">
        <v>1.1918</v>
      </c>
      <c r="AH357" s="32">
        <v>0.3649</v>
      </c>
      <c r="AI357" s="32">
        <v>1.0519000000000001</v>
      </c>
      <c r="AJ357" s="32">
        <v>1.8960999999999999</v>
      </c>
      <c r="AK357" s="32">
        <v>0.99550000000000005</v>
      </c>
      <c r="AL357" s="32">
        <v>1.1336999999999999</v>
      </c>
      <c r="AM357" s="32">
        <v>0.55930000000000002</v>
      </c>
      <c r="AN357" s="32">
        <v>0.30430000000000001</v>
      </c>
      <c r="AO357" s="32">
        <v>0.84140000000000004</v>
      </c>
      <c r="AP357" s="32">
        <v>1.6091</v>
      </c>
      <c r="AQ357" s="32">
        <v>1.2023999999999999</v>
      </c>
      <c r="AR357" s="32">
        <v>2.3300999999999998</v>
      </c>
      <c r="AS357" s="32">
        <v>1.4643999999999999</v>
      </c>
      <c r="AT357" s="32">
        <v>1.6920999999999999</v>
      </c>
      <c r="AU357" s="32">
        <v>1.5369999999999999</v>
      </c>
      <c r="AV357" s="32">
        <v>0.34370000000000001</v>
      </c>
      <c r="AW357" s="32">
        <v>1.3727</v>
      </c>
      <c r="AX357" s="32">
        <v>0.45679999999999998</v>
      </c>
      <c r="AY357" s="32">
        <v>1.0841000000000001</v>
      </c>
      <c r="AZ357" s="32">
        <v>0.52749999999999997</v>
      </c>
      <c r="BA357" s="32">
        <v>0.99360000000000004</v>
      </c>
      <c r="BB357" s="32">
        <v>1.3529</v>
      </c>
      <c r="BC357" s="32">
        <v>1.0422</v>
      </c>
      <c r="BD357" s="32">
        <v>1.3202</v>
      </c>
      <c r="BE357" s="32">
        <v>1.1640999999999999</v>
      </c>
      <c r="BF357" s="32">
        <v>0.50380000000000003</v>
      </c>
      <c r="BG357" s="32">
        <v>0.24490000000000001</v>
      </c>
      <c r="BH357" s="32">
        <v>0.97170000000000001</v>
      </c>
      <c r="BI357" s="32">
        <v>0.7218</v>
      </c>
      <c r="BJ357" s="32">
        <v>1.4395</v>
      </c>
      <c r="BK357" s="32">
        <v>1.0264</v>
      </c>
    </row>
    <row r="358" spans="2:63">
      <c r="B358" s="28">
        <f t="shared" si="10"/>
        <v>144</v>
      </c>
      <c r="C358" s="34">
        <v>42170</v>
      </c>
      <c r="D358" s="32">
        <v>-2.0158</v>
      </c>
      <c r="E358" s="32">
        <v>0.48799999999999999</v>
      </c>
      <c r="F358" s="32">
        <v>2.3264</v>
      </c>
      <c r="G358" s="32">
        <v>1.2210000000000001</v>
      </c>
      <c r="H358" s="32">
        <v>1.3887</v>
      </c>
      <c r="I358" s="32">
        <v>0.88529999999999998</v>
      </c>
      <c r="J358" s="32">
        <v>0.75239999999999996</v>
      </c>
      <c r="K358" s="32">
        <v>0.60960000000000003</v>
      </c>
      <c r="L358" s="32">
        <v>1.1129</v>
      </c>
      <c r="M358" s="32">
        <v>1.0827</v>
      </c>
      <c r="N358" s="32">
        <v>1.9072</v>
      </c>
      <c r="O358" s="32">
        <v>1.4036</v>
      </c>
      <c r="P358" s="32">
        <v>2.4741</v>
      </c>
      <c r="Q358" s="32">
        <v>1.5189999999999999</v>
      </c>
      <c r="R358" s="32">
        <v>0.88729999999999998</v>
      </c>
      <c r="S358" s="32">
        <v>0.42709999999999998</v>
      </c>
      <c r="T358" s="32">
        <v>-4.1000000000000003E-3</v>
      </c>
      <c r="U358" s="32">
        <v>0.41549999999999998</v>
      </c>
      <c r="V358" s="32">
        <v>0.97950000000000004</v>
      </c>
      <c r="W358" s="32">
        <v>0.35610000000000003</v>
      </c>
      <c r="X358" s="32">
        <v>2.1831999999999998</v>
      </c>
      <c r="Y358" s="32">
        <v>1.1480999999999999</v>
      </c>
      <c r="Z358" s="32">
        <v>0.33900000000000002</v>
      </c>
      <c r="AA358" s="32">
        <v>0.51680000000000004</v>
      </c>
      <c r="AB358" s="32">
        <v>1.6526000000000001</v>
      </c>
      <c r="AC358" s="32">
        <v>1.2269000000000001</v>
      </c>
      <c r="AD358" s="32">
        <v>1.5415000000000001</v>
      </c>
      <c r="AE358" s="32">
        <v>1.5286</v>
      </c>
      <c r="AF358" s="32">
        <v>1.0526</v>
      </c>
      <c r="AG358" s="32">
        <v>1.1872</v>
      </c>
      <c r="AH358" s="32">
        <v>0.35720000000000002</v>
      </c>
      <c r="AI358" s="32">
        <v>1.0475000000000001</v>
      </c>
      <c r="AJ358" s="32">
        <v>1.8455999999999999</v>
      </c>
      <c r="AK358" s="32">
        <v>0.98460000000000003</v>
      </c>
      <c r="AL358" s="32">
        <v>1.2562</v>
      </c>
      <c r="AM358" s="32">
        <v>0.57830000000000004</v>
      </c>
      <c r="AN358" s="32">
        <v>0.3024</v>
      </c>
      <c r="AO358" s="32">
        <v>0.84040000000000004</v>
      </c>
      <c r="AP358" s="32">
        <v>1.5823</v>
      </c>
      <c r="AQ358" s="32">
        <v>1.1983999999999999</v>
      </c>
      <c r="AR358" s="32">
        <v>2.3085</v>
      </c>
      <c r="AS358" s="32">
        <v>1.46</v>
      </c>
      <c r="AT358" s="32">
        <v>1.6794</v>
      </c>
      <c r="AU358" s="32">
        <v>1.5356000000000001</v>
      </c>
      <c r="AV358" s="32">
        <v>0.33229999999999998</v>
      </c>
      <c r="AW358" s="32">
        <v>1.3728</v>
      </c>
      <c r="AX358" s="32">
        <v>0.46589999999999998</v>
      </c>
      <c r="AY358" s="32">
        <v>1.0867</v>
      </c>
      <c r="AZ358" s="32">
        <v>0.33960000000000001</v>
      </c>
      <c r="BA358" s="32">
        <v>0.95630000000000004</v>
      </c>
      <c r="BB358" s="32">
        <v>1.4180999999999999</v>
      </c>
      <c r="BC358" s="32">
        <v>1.0497000000000001</v>
      </c>
      <c r="BD358" s="32">
        <v>1.3503000000000001</v>
      </c>
      <c r="BE358" s="32">
        <v>1.1688000000000001</v>
      </c>
      <c r="BF358" s="32">
        <v>0.51839999999999997</v>
      </c>
      <c r="BG358" s="32">
        <v>0.24660000000000001</v>
      </c>
      <c r="BH358" s="32">
        <v>0.91920000000000002</v>
      </c>
      <c r="BI358" s="32">
        <v>0.71840000000000004</v>
      </c>
      <c r="BJ358" s="32">
        <v>1.44</v>
      </c>
      <c r="BK358" s="32">
        <v>1.0242</v>
      </c>
    </row>
    <row r="359" spans="2:63">
      <c r="B359" s="28">
        <f t="shared" si="10"/>
        <v>143</v>
      </c>
      <c r="C359" s="34">
        <v>42167</v>
      </c>
      <c r="D359" s="32">
        <v>-1.5744</v>
      </c>
      <c r="E359" s="32">
        <v>0.49819999999999998</v>
      </c>
      <c r="F359" s="32">
        <v>2.1713</v>
      </c>
      <c r="G359" s="32">
        <v>1.2163999999999999</v>
      </c>
      <c r="H359" s="32">
        <v>1.3894</v>
      </c>
      <c r="I359" s="32">
        <v>0.88890000000000002</v>
      </c>
      <c r="J359" s="32">
        <v>0.6361</v>
      </c>
      <c r="K359" s="32">
        <v>0.60619999999999996</v>
      </c>
      <c r="L359" s="32">
        <v>1.2297</v>
      </c>
      <c r="M359" s="32">
        <v>1.0825</v>
      </c>
      <c r="N359" s="32">
        <v>1.8429</v>
      </c>
      <c r="O359" s="32">
        <v>1.4057999999999999</v>
      </c>
      <c r="P359" s="32">
        <v>2.4150999999999998</v>
      </c>
      <c r="Q359" s="32">
        <v>1.5181</v>
      </c>
      <c r="R359" s="32">
        <v>1.0204</v>
      </c>
      <c r="S359" s="32">
        <v>0.42509999999999998</v>
      </c>
      <c r="T359" s="32">
        <v>-5.11E-2</v>
      </c>
      <c r="U359" s="32">
        <v>0.4108</v>
      </c>
      <c r="V359" s="32">
        <v>0.72119999999999995</v>
      </c>
      <c r="W359" s="32">
        <v>0.35899999999999999</v>
      </c>
      <c r="X359" s="32">
        <v>2.1634000000000002</v>
      </c>
      <c r="Y359" s="32">
        <v>1.1487000000000001</v>
      </c>
      <c r="Z359" s="32">
        <v>0.33989999999999998</v>
      </c>
      <c r="AA359" s="32">
        <v>0.52229999999999999</v>
      </c>
      <c r="AB359" s="32">
        <v>1.6735</v>
      </c>
      <c r="AC359" s="32">
        <v>1.2275</v>
      </c>
      <c r="AD359" s="32">
        <v>1.5457000000000001</v>
      </c>
      <c r="AE359" s="32">
        <v>1.5293000000000001</v>
      </c>
      <c r="AF359" s="32">
        <v>1.0536000000000001</v>
      </c>
      <c r="AG359" s="32">
        <v>1.1879</v>
      </c>
      <c r="AH359" s="32">
        <v>0.52939999999999998</v>
      </c>
      <c r="AI359" s="32">
        <v>1.0484</v>
      </c>
      <c r="AJ359" s="32">
        <v>1.5618000000000001</v>
      </c>
      <c r="AK359" s="32">
        <v>0.97860000000000003</v>
      </c>
      <c r="AL359" s="32">
        <v>1.6769000000000001</v>
      </c>
      <c r="AM359" s="32">
        <v>0.61050000000000004</v>
      </c>
      <c r="AN359" s="32">
        <v>0.29549999999999998</v>
      </c>
      <c r="AO359" s="32">
        <v>0.83989999999999998</v>
      </c>
      <c r="AP359" s="32">
        <v>1.6095999999999999</v>
      </c>
      <c r="AQ359" s="32">
        <v>1.2165999999999999</v>
      </c>
      <c r="AR359" s="32">
        <v>2.2694999999999999</v>
      </c>
      <c r="AS359" s="32">
        <v>1.4565999999999999</v>
      </c>
      <c r="AT359" s="32">
        <v>1.7477</v>
      </c>
      <c r="AU359" s="32">
        <v>1.5395000000000001</v>
      </c>
      <c r="AV359" s="32">
        <v>0.38150000000000001</v>
      </c>
      <c r="AW359" s="32">
        <v>1.3714</v>
      </c>
      <c r="AX359" s="32">
        <v>0.46489999999999998</v>
      </c>
      <c r="AY359" s="32">
        <v>1.087</v>
      </c>
      <c r="AZ359" s="32">
        <v>0.37259999999999999</v>
      </c>
      <c r="BA359" s="32">
        <v>0.95799999999999996</v>
      </c>
      <c r="BB359" s="32">
        <v>1.3440000000000001</v>
      </c>
      <c r="BC359" s="32">
        <v>1.0470999999999999</v>
      </c>
      <c r="BD359" s="32">
        <v>1.3553999999999999</v>
      </c>
      <c r="BE359" s="32">
        <v>1.167</v>
      </c>
      <c r="BF359" s="32">
        <v>0.48380000000000001</v>
      </c>
      <c r="BG359" s="32">
        <v>0.24510000000000001</v>
      </c>
      <c r="BH359" s="32">
        <v>0.88090000000000002</v>
      </c>
      <c r="BI359" s="32">
        <v>0.72589999999999999</v>
      </c>
      <c r="BJ359" s="32">
        <v>1.3309</v>
      </c>
      <c r="BK359" s="32">
        <v>1.0239</v>
      </c>
    </row>
    <row r="360" spans="2:63">
      <c r="B360" s="28">
        <f t="shared" si="10"/>
        <v>142</v>
      </c>
      <c r="C360" s="34">
        <v>42166</v>
      </c>
      <c r="D360" s="32">
        <v>-1.6032</v>
      </c>
      <c r="E360" s="32">
        <v>0.49969999999999998</v>
      </c>
      <c r="F360" s="32">
        <v>2.2018</v>
      </c>
      <c r="G360" s="32">
        <v>1.2164999999999999</v>
      </c>
      <c r="H360" s="32">
        <v>1.3915</v>
      </c>
      <c r="I360" s="32">
        <v>0.88660000000000005</v>
      </c>
      <c r="J360" s="32">
        <v>0.63060000000000005</v>
      </c>
      <c r="K360" s="32">
        <v>0.60660000000000003</v>
      </c>
      <c r="L360" s="32">
        <v>1.1642999999999999</v>
      </c>
      <c r="M360" s="32">
        <v>1.0772999999999999</v>
      </c>
      <c r="N360" s="32">
        <v>1.8117000000000001</v>
      </c>
      <c r="O360" s="32">
        <v>1.4038999999999999</v>
      </c>
      <c r="P360" s="32">
        <v>2.3942999999999999</v>
      </c>
      <c r="Q360" s="32">
        <v>1.5189999999999999</v>
      </c>
      <c r="R360" s="32">
        <v>0.99580000000000002</v>
      </c>
      <c r="S360" s="32">
        <v>0.42730000000000001</v>
      </c>
      <c r="T360" s="32">
        <v>-5.0099999999999999E-2</v>
      </c>
      <c r="U360" s="32">
        <v>0.4093</v>
      </c>
      <c r="V360" s="32">
        <v>0.71879999999999999</v>
      </c>
      <c r="W360" s="32">
        <v>0.36080000000000001</v>
      </c>
      <c r="X360" s="32">
        <v>2.1356999999999999</v>
      </c>
      <c r="Y360" s="32">
        <v>1.145</v>
      </c>
      <c r="Z360" s="32">
        <v>0.34899999999999998</v>
      </c>
      <c r="AA360" s="32">
        <v>0.52070000000000005</v>
      </c>
      <c r="AB360" s="32">
        <v>1.6673</v>
      </c>
      <c r="AC360" s="32">
        <v>1.2251000000000001</v>
      </c>
      <c r="AD360" s="32">
        <v>1.5434000000000001</v>
      </c>
      <c r="AE360" s="32">
        <v>1.5266999999999999</v>
      </c>
      <c r="AF360" s="32">
        <v>1.0412999999999999</v>
      </c>
      <c r="AG360" s="32">
        <v>1.1863999999999999</v>
      </c>
      <c r="AH360" s="32">
        <v>0.49480000000000002</v>
      </c>
      <c r="AI360" s="32">
        <v>1.0492999999999999</v>
      </c>
      <c r="AJ360" s="32">
        <v>1.5327999999999999</v>
      </c>
      <c r="AK360" s="32">
        <v>0.97719999999999996</v>
      </c>
      <c r="AL360" s="32">
        <v>1.7158</v>
      </c>
      <c r="AM360" s="32">
        <v>0.61250000000000004</v>
      </c>
      <c r="AN360" s="32">
        <v>0.22869999999999999</v>
      </c>
      <c r="AO360" s="32">
        <v>0.83860000000000001</v>
      </c>
      <c r="AP360" s="32">
        <v>1.5044</v>
      </c>
      <c r="AQ360" s="32">
        <v>1.2062999999999999</v>
      </c>
      <c r="AR360" s="32">
        <v>2.4377</v>
      </c>
      <c r="AS360" s="32">
        <v>1.4593</v>
      </c>
      <c r="AT360" s="32">
        <v>1.7181999999999999</v>
      </c>
      <c r="AU360" s="32">
        <v>1.5422</v>
      </c>
      <c r="AV360" s="32">
        <v>0.3579</v>
      </c>
      <c r="AW360" s="32">
        <v>1.3732</v>
      </c>
      <c r="AX360" s="32">
        <v>0.44490000000000002</v>
      </c>
      <c r="AY360" s="32">
        <v>1.0857000000000001</v>
      </c>
      <c r="AZ360" s="32">
        <v>0.34939999999999999</v>
      </c>
      <c r="BA360" s="32">
        <v>0.95889999999999997</v>
      </c>
      <c r="BB360" s="32">
        <v>1.3633</v>
      </c>
      <c r="BC360" s="32">
        <v>1.0481</v>
      </c>
      <c r="BD360" s="32">
        <v>1.3425</v>
      </c>
      <c r="BE360" s="32">
        <v>1.1672</v>
      </c>
      <c r="BF360" s="32">
        <v>0.46339999999999998</v>
      </c>
      <c r="BG360" s="32">
        <v>0.2457</v>
      </c>
      <c r="BH360" s="32">
        <v>0.90190000000000003</v>
      </c>
      <c r="BI360" s="32">
        <v>0.72440000000000004</v>
      </c>
      <c r="BJ360" s="32">
        <v>1.3398000000000001</v>
      </c>
      <c r="BK360" s="32">
        <v>1.0193000000000001</v>
      </c>
    </row>
    <row r="361" spans="2:63">
      <c r="B361" s="28">
        <f t="shared" si="10"/>
        <v>141</v>
      </c>
      <c r="C361" s="34">
        <v>42165</v>
      </c>
      <c r="D361" s="32">
        <v>-1.5838000000000001</v>
      </c>
      <c r="E361" s="32">
        <v>0.50009999999999999</v>
      </c>
      <c r="F361" s="32">
        <v>2.2825000000000002</v>
      </c>
      <c r="G361" s="32">
        <v>1.2189000000000001</v>
      </c>
      <c r="H361" s="32">
        <v>1.4157</v>
      </c>
      <c r="I361" s="32">
        <v>0.88700000000000001</v>
      </c>
      <c r="J361" s="32">
        <v>0.60960000000000003</v>
      </c>
      <c r="K361" s="32">
        <v>0.60560000000000003</v>
      </c>
      <c r="L361" s="32">
        <v>1.2038</v>
      </c>
      <c r="M361" s="32">
        <v>1.0775999999999999</v>
      </c>
      <c r="N361" s="32">
        <v>1.8481000000000001</v>
      </c>
      <c r="O361" s="32">
        <v>1.4037999999999999</v>
      </c>
      <c r="P361" s="32">
        <v>2.4155000000000002</v>
      </c>
      <c r="Q361" s="32">
        <v>1.5204</v>
      </c>
      <c r="R361" s="32">
        <v>1.0096000000000001</v>
      </c>
      <c r="S361" s="32">
        <v>0.42799999999999999</v>
      </c>
      <c r="T361" s="32">
        <v>-4.6399999999999997E-2</v>
      </c>
      <c r="U361" s="32">
        <v>0.40849999999999997</v>
      </c>
      <c r="V361" s="32">
        <v>0.74529999999999996</v>
      </c>
      <c r="W361" s="32">
        <v>0.36099999999999999</v>
      </c>
      <c r="X361" s="32">
        <v>2.0367000000000002</v>
      </c>
      <c r="Y361" s="32">
        <v>1.147</v>
      </c>
      <c r="Z361" s="32">
        <v>0.35110000000000002</v>
      </c>
      <c r="AA361" s="32">
        <v>0.52129999999999999</v>
      </c>
      <c r="AB361" s="32">
        <v>1.7896000000000001</v>
      </c>
      <c r="AC361" s="32">
        <v>1.2264999999999999</v>
      </c>
      <c r="AD361" s="32">
        <v>1.6600999999999999</v>
      </c>
      <c r="AE361" s="32">
        <v>1.5285</v>
      </c>
      <c r="AF361" s="32">
        <v>0.99909999999999999</v>
      </c>
      <c r="AG361" s="32">
        <v>1.1870000000000001</v>
      </c>
      <c r="AH361" s="32">
        <v>0.76690000000000003</v>
      </c>
      <c r="AI361" s="32">
        <v>1.0477000000000001</v>
      </c>
      <c r="AJ361" s="32">
        <v>1.5233000000000001</v>
      </c>
      <c r="AK361" s="32">
        <v>0.97719999999999996</v>
      </c>
      <c r="AL361" s="32">
        <v>1.6664000000000001</v>
      </c>
      <c r="AM361" s="32">
        <v>0.61170000000000002</v>
      </c>
      <c r="AN361" s="32">
        <v>0.2165</v>
      </c>
      <c r="AO361" s="32">
        <v>0.83909999999999996</v>
      </c>
      <c r="AP361" s="32">
        <v>1.5101</v>
      </c>
      <c r="AQ361" s="32">
        <v>1.2069000000000001</v>
      </c>
      <c r="AR361" s="32">
        <v>2.4586000000000001</v>
      </c>
      <c r="AS361" s="32">
        <v>1.4601999999999999</v>
      </c>
      <c r="AT361" s="32">
        <v>1.7018</v>
      </c>
      <c r="AU361" s="32">
        <v>1.5422</v>
      </c>
      <c r="AV361" s="32">
        <v>0.30320000000000003</v>
      </c>
      <c r="AW361" s="32">
        <v>1.3726</v>
      </c>
      <c r="AX361" s="32">
        <v>0.51029999999999998</v>
      </c>
      <c r="AY361" s="32">
        <v>1.0863</v>
      </c>
      <c r="AZ361" s="32">
        <v>0.29659999999999997</v>
      </c>
      <c r="BA361" s="32">
        <v>0.95809999999999995</v>
      </c>
      <c r="BB361" s="32">
        <v>1.3977999999999999</v>
      </c>
      <c r="BC361" s="32">
        <v>1.0474000000000001</v>
      </c>
      <c r="BD361" s="32">
        <v>1.3409</v>
      </c>
      <c r="BE361" s="32">
        <v>1.167</v>
      </c>
      <c r="BF361" s="32">
        <v>0.45069999999999999</v>
      </c>
      <c r="BG361" s="32">
        <v>0.2455</v>
      </c>
      <c r="BH361" s="32">
        <v>0.91549999999999998</v>
      </c>
      <c r="BI361" s="32">
        <v>0.72570000000000001</v>
      </c>
      <c r="BJ361" s="32">
        <v>1.4645999999999999</v>
      </c>
      <c r="BK361" s="32">
        <v>1.0215000000000001</v>
      </c>
    </row>
    <row r="362" spans="2:63">
      <c r="B362" s="28">
        <f t="shared" si="10"/>
        <v>140</v>
      </c>
      <c r="C362" s="34">
        <v>42164</v>
      </c>
      <c r="D362" s="32">
        <v>-1.5226</v>
      </c>
      <c r="E362" s="32">
        <v>0.51900000000000002</v>
      </c>
      <c r="F362" s="32">
        <v>2.6259000000000001</v>
      </c>
      <c r="G362" s="32">
        <v>1.2272000000000001</v>
      </c>
      <c r="H362" s="32">
        <v>1.2447999999999999</v>
      </c>
      <c r="I362" s="32">
        <v>0.86470000000000002</v>
      </c>
      <c r="J362" s="32">
        <v>0.56920000000000004</v>
      </c>
      <c r="K362" s="32">
        <v>0.60289999999999999</v>
      </c>
      <c r="L362" s="32">
        <v>1.2926</v>
      </c>
      <c r="M362" s="32">
        <v>1.0775999999999999</v>
      </c>
      <c r="N362" s="32">
        <v>1.8335999999999999</v>
      </c>
      <c r="O362" s="32">
        <v>1.3848</v>
      </c>
      <c r="P362" s="32">
        <v>2.3894000000000002</v>
      </c>
      <c r="Q362" s="32">
        <v>1.4983</v>
      </c>
      <c r="R362" s="32">
        <v>0.94159999999999999</v>
      </c>
      <c r="S362" s="32">
        <v>0.41510000000000002</v>
      </c>
      <c r="T362" s="32">
        <v>9.3100000000000002E-2</v>
      </c>
      <c r="U362" s="32">
        <v>0.42270000000000002</v>
      </c>
      <c r="V362" s="32">
        <v>0.51649999999999996</v>
      </c>
      <c r="W362" s="32">
        <v>0.33450000000000002</v>
      </c>
      <c r="X362" s="32">
        <v>2.2048999999999999</v>
      </c>
      <c r="Y362" s="32">
        <v>1.1427</v>
      </c>
      <c r="Z362" s="32">
        <v>0.51619999999999999</v>
      </c>
      <c r="AA362" s="32">
        <v>0.5413</v>
      </c>
      <c r="AB362" s="32">
        <v>1.9379</v>
      </c>
      <c r="AC362" s="32">
        <v>1.2418</v>
      </c>
      <c r="AD362" s="32">
        <v>1.2948999999999999</v>
      </c>
      <c r="AE362" s="32">
        <v>1.4663999999999999</v>
      </c>
      <c r="AF362" s="32">
        <v>1.0118</v>
      </c>
      <c r="AG362" s="32">
        <v>1.1932</v>
      </c>
      <c r="AH362" s="32">
        <v>0.79459999999999997</v>
      </c>
      <c r="AI362" s="32">
        <v>1.0607</v>
      </c>
      <c r="AJ362" s="32">
        <v>1.4733000000000001</v>
      </c>
      <c r="AK362" s="32">
        <v>0.95040000000000002</v>
      </c>
      <c r="AL362" s="32">
        <v>1.6112</v>
      </c>
      <c r="AM362" s="32">
        <v>0.58930000000000005</v>
      </c>
      <c r="AN362" s="32">
        <v>0.4138</v>
      </c>
      <c r="AO362" s="32">
        <v>0.87529999999999997</v>
      </c>
      <c r="AP362" s="32">
        <v>1.1403000000000001</v>
      </c>
      <c r="AQ362" s="32">
        <v>1.1875</v>
      </c>
      <c r="AR362" s="32">
        <v>2.1884000000000001</v>
      </c>
      <c r="AS362" s="32">
        <v>1.4206000000000001</v>
      </c>
      <c r="AT362" s="32">
        <v>1.4765999999999999</v>
      </c>
      <c r="AU362" s="32">
        <v>1.528</v>
      </c>
      <c r="AV362" s="32">
        <v>0.28589999999999999</v>
      </c>
      <c r="AW362" s="32">
        <v>1.3847</v>
      </c>
      <c r="AX362" s="32">
        <v>0.28870000000000001</v>
      </c>
      <c r="AY362" s="32">
        <v>1.0713999999999999</v>
      </c>
      <c r="AZ362" s="32">
        <v>0.31680000000000003</v>
      </c>
      <c r="BA362" s="32">
        <v>0.98429999999999995</v>
      </c>
      <c r="BB362" s="32">
        <v>0.99719999999999998</v>
      </c>
      <c r="BC362" s="32">
        <v>1.0073000000000001</v>
      </c>
      <c r="BD362" s="32">
        <v>1.2733000000000001</v>
      </c>
      <c r="BE362" s="32">
        <v>1.1564000000000001</v>
      </c>
      <c r="BF362" s="32">
        <v>0.54620000000000002</v>
      </c>
      <c r="BG362" s="32">
        <v>0.25330000000000003</v>
      </c>
      <c r="BH362" s="32">
        <v>0.91800000000000004</v>
      </c>
      <c r="BI362" s="32">
        <v>0.71479999999999999</v>
      </c>
      <c r="BJ362" s="32">
        <v>1.4387000000000001</v>
      </c>
      <c r="BK362" s="32">
        <v>1.008</v>
      </c>
    </row>
    <row r="363" spans="2:63">
      <c r="B363" s="28">
        <f t="shared" si="10"/>
        <v>139</v>
      </c>
      <c r="C363" s="34">
        <v>42163</v>
      </c>
      <c r="D363" s="32">
        <v>-1.6512</v>
      </c>
      <c r="E363" s="32">
        <v>0.56100000000000005</v>
      </c>
      <c r="F363" s="32">
        <v>1.8011999999999999</v>
      </c>
      <c r="G363" s="32">
        <v>1.1264000000000001</v>
      </c>
      <c r="H363" s="32">
        <v>0.66639999999999999</v>
      </c>
      <c r="I363" s="32">
        <v>0.80420000000000003</v>
      </c>
      <c r="J363" s="32">
        <v>0.53369999999999995</v>
      </c>
      <c r="K363" s="32">
        <v>0.59830000000000005</v>
      </c>
      <c r="L363" s="32">
        <v>1.0847</v>
      </c>
      <c r="M363" s="32">
        <v>1.0555000000000001</v>
      </c>
      <c r="N363" s="32">
        <v>1.5820000000000001</v>
      </c>
      <c r="O363" s="32">
        <v>1.3534999999999999</v>
      </c>
      <c r="P363" s="32">
        <v>1.9015</v>
      </c>
      <c r="Q363" s="32">
        <v>1.4360999999999999</v>
      </c>
      <c r="R363" s="32">
        <v>0.79930000000000001</v>
      </c>
      <c r="S363" s="32">
        <v>0.38829999999999998</v>
      </c>
      <c r="T363" s="32">
        <v>5.4199999999999998E-2</v>
      </c>
      <c r="U363" s="32">
        <v>0.42480000000000001</v>
      </c>
      <c r="V363" s="32">
        <v>0.2228</v>
      </c>
      <c r="W363" s="32">
        <v>0.30690000000000001</v>
      </c>
      <c r="X363" s="32">
        <v>1.7937000000000001</v>
      </c>
      <c r="Y363" s="32">
        <v>1.0379</v>
      </c>
      <c r="Z363" s="32">
        <v>0.189</v>
      </c>
      <c r="AA363" s="32">
        <v>0.51500000000000001</v>
      </c>
      <c r="AB363" s="32">
        <v>1.6465000000000001</v>
      </c>
      <c r="AC363" s="32">
        <v>1.1476999999999999</v>
      </c>
      <c r="AD363" s="32">
        <v>2.2784</v>
      </c>
      <c r="AE363" s="32">
        <v>1.5863</v>
      </c>
      <c r="AF363" s="32">
        <v>1.405</v>
      </c>
      <c r="AG363" s="32">
        <v>1.2473000000000001</v>
      </c>
      <c r="AH363" s="32">
        <v>0.50470000000000004</v>
      </c>
      <c r="AI363" s="32">
        <v>1.0495000000000001</v>
      </c>
      <c r="AJ363" s="32">
        <v>0.82869999999999999</v>
      </c>
      <c r="AK363" s="32">
        <v>0.88160000000000005</v>
      </c>
      <c r="AL363" s="32">
        <v>1.456</v>
      </c>
      <c r="AM363" s="32">
        <v>0.55420000000000003</v>
      </c>
      <c r="AN363" s="32">
        <v>0.34770000000000001</v>
      </c>
      <c r="AO363" s="32">
        <v>0.87790000000000001</v>
      </c>
      <c r="AP363" s="32">
        <v>0.32640000000000002</v>
      </c>
      <c r="AQ363" s="32">
        <v>1.1077999999999999</v>
      </c>
      <c r="AR363" s="32">
        <v>1.9958</v>
      </c>
      <c r="AS363" s="32">
        <v>1.3865000000000001</v>
      </c>
      <c r="AT363" s="32">
        <v>1.9548000000000001</v>
      </c>
      <c r="AU363" s="32">
        <v>1.5746</v>
      </c>
      <c r="AV363" s="32">
        <v>0.46360000000000001</v>
      </c>
      <c r="AW363" s="32">
        <v>1.4254</v>
      </c>
      <c r="AX363" s="32">
        <v>0.39650000000000002</v>
      </c>
      <c r="AY363" s="32">
        <v>1.0962000000000001</v>
      </c>
      <c r="AZ363" s="32">
        <v>0.30030000000000001</v>
      </c>
      <c r="BA363" s="32">
        <v>1.0354000000000001</v>
      </c>
      <c r="BB363" s="32">
        <v>1.0024</v>
      </c>
      <c r="BC363" s="32">
        <v>0.99990000000000001</v>
      </c>
      <c r="BD363" s="32">
        <v>1.3186</v>
      </c>
      <c r="BE363" s="32">
        <v>1.1609</v>
      </c>
      <c r="BF363" s="32">
        <v>0.32829999999999998</v>
      </c>
      <c r="BG363" s="32">
        <v>0.2281</v>
      </c>
      <c r="BH363" s="32">
        <v>0.56640000000000001</v>
      </c>
      <c r="BI363" s="32">
        <v>0.68989999999999996</v>
      </c>
      <c r="BJ363" s="32">
        <v>0.69</v>
      </c>
      <c r="BK363" s="32">
        <v>0.93320000000000003</v>
      </c>
    </row>
    <row r="364" spans="2:63">
      <c r="B364" s="28">
        <f t="shared" si="10"/>
        <v>138</v>
      </c>
      <c r="C364" s="34">
        <v>42160</v>
      </c>
      <c r="D364" s="32">
        <v>-1.1603000000000001</v>
      </c>
      <c r="E364" s="32">
        <v>0.55969999999999998</v>
      </c>
      <c r="F364" s="32">
        <v>1.9440999999999999</v>
      </c>
      <c r="G364" s="32">
        <v>1.1296999999999999</v>
      </c>
      <c r="H364" s="32">
        <v>0.72309999999999997</v>
      </c>
      <c r="I364" s="32">
        <v>0.80489999999999995</v>
      </c>
      <c r="J364" s="32">
        <v>0.4788</v>
      </c>
      <c r="K364" s="32">
        <v>0.59860000000000002</v>
      </c>
      <c r="L364" s="32">
        <v>0.85419999999999996</v>
      </c>
      <c r="M364" s="32">
        <v>1.0583</v>
      </c>
      <c r="N364" s="32">
        <v>1.5605</v>
      </c>
      <c r="O364" s="32">
        <v>1.3513999999999999</v>
      </c>
      <c r="P364" s="32">
        <v>1.6418999999999999</v>
      </c>
      <c r="Q364" s="32">
        <v>1.4359999999999999</v>
      </c>
      <c r="R364" s="32">
        <v>0.74109999999999998</v>
      </c>
      <c r="S364" s="32">
        <v>0.38890000000000002</v>
      </c>
      <c r="T364" s="32">
        <v>0.1278</v>
      </c>
      <c r="U364" s="32">
        <v>0.42630000000000001</v>
      </c>
      <c r="V364" s="32">
        <v>0.23019999999999999</v>
      </c>
      <c r="W364" s="32">
        <v>0.30630000000000002</v>
      </c>
      <c r="X364" s="32">
        <v>1.8922000000000001</v>
      </c>
      <c r="Y364" s="32">
        <v>1.0555000000000001</v>
      </c>
      <c r="Z364" s="32">
        <v>1.24E-2</v>
      </c>
      <c r="AA364" s="32">
        <v>0.51319999999999999</v>
      </c>
      <c r="AB364" s="32">
        <v>1.4794</v>
      </c>
      <c r="AC364" s="32">
        <v>1.1415</v>
      </c>
      <c r="AD364" s="32">
        <v>1.9404999999999999</v>
      </c>
      <c r="AE364" s="32">
        <v>1.5857000000000001</v>
      </c>
      <c r="AF364" s="32">
        <v>1.4054</v>
      </c>
      <c r="AG364" s="32">
        <v>1.244</v>
      </c>
      <c r="AH364" s="32">
        <v>0.56930000000000003</v>
      </c>
      <c r="AI364" s="32">
        <v>1.0507</v>
      </c>
      <c r="AJ364" s="32">
        <v>0.77549999999999997</v>
      </c>
      <c r="AK364" s="32">
        <v>0.88190000000000002</v>
      </c>
      <c r="AL364" s="32">
        <v>1.8354999999999999</v>
      </c>
      <c r="AM364" s="32">
        <v>0.55089999999999995</v>
      </c>
      <c r="AN364" s="32">
        <v>0.27410000000000001</v>
      </c>
      <c r="AO364" s="32">
        <v>0.87829999999999997</v>
      </c>
      <c r="AP364" s="32">
        <v>0.34399999999999997</v>
      </c>
      <c r="AQ364" s="32">
        <v>1.1129</v>
      </c>
      <c r="AR364" s="32">
        <v>1.8528</v>
      </c>
      <c r="AS364" s="32">
        <v>1.3795999999999999</v>
      </c>
      <c r="AT364" s="32">
        <v>2.0097</v>
      </c>
      <c r="AU364" s="32">
        <v>1.5753999999999999</v>
      </c>
      <c r="AV364" s="32">
        <v>0.51849999999999996</v>
      </c>
      <c r="AW364" s="32">
        <v>1.429</v>
      </c>
      <c r="AX364" s="32">
        <v>0.5222</v>
      </c>
      <c r="AY364" s="32">
        <v>1.0984</v>
      </c>
      <c r="AZ364" s="32">
        <v>0.3201</v>
      </c>
      <c r="BA364" s="32">
        <v>1.0417000000000001</v>
      </c>
      <c r="BB364" s="32">
        <v>1.1415</v>
      </c>
      <c r="BC364" s="32">
        <v>1.0103</v>
      </c>
      <c r="BD364" s="32">
        <v>1.2997000000000001</v>
      </c>
      <c r="BE364" s="32">
        <v>1.1601999999999999</v>
      </c>
      <c r="BF364" s="32">
        <v>0.41839999999999999</v>
      </c>
      <c r="BG364" s="32">
        <v>0.22539999999999999</v>
      </c>
      <c r="BH364" s="32">
        <v>0.4929</v>
      </c>
      <c r="BI364" s="32">
        <v>0.68159999999999998</v>
      </c>
      <c r="BJ364" s="32">
        <v>0.53990000000000005</v>
      </c>
      <c r="BK364" s="32">
        <v>0.93189999999999995</v>
      </c>
    </row>
    <row r="365" spans="2:63">
      <c r="B365" s="28">
        <f t="shared" si="10"/>
        <v>137</v>
      </c>
      <c r="C365" s="34">
        <v>42159</v>
      </c>
      <c r="D365" s="32">
        <v>-1.1400999999999999</v>
      </c>
      <c r="E365" s="32">
        <v>0.55669999999999997</v>
      </c>
      <c r="F365" s="32">
        <v>1.9547000000000001</v>
      </c>
      <c r="G365" s="32">
        <v>1.141</v>
      </c>
      <c r="H365" s="32">
        <v>0.72870000000000001</v>
      </c>
      <c r="I365" s="32">
        <v>0.80479999999999996</v>
      </c>
      <c r="J365" s="32">
        <v>0.48380000000000001</v>
      </c>
      <c r="K365" s="32">
        <v>0.59750000000000003</v>
      </c>
      <c r="L365" s="32">
        <v>0.84960000000000002</v>
      </c>
      <c r="M365" s="32">
        <v>1.0597000000000001</v>
      </c>
      <c r="N365" s="32">
        <v>1.5448999999999999</v>
      </c>
      <c r="O365" s="32">
        <v>1.3545</v>
      </c>
      <c r="P365" s="32">
        <v>1.6600999999999999</v>
      </c>
      <c r="Q365" s="32">
        <v>1.4317</v>
      </c>
      <c r="R365" s="32">
        <v>0.71250000000000002</v>
      </c>
      <c r="S365" s="32">
        <v>0.39069999999999999</v>
      </c>
      <c r="T365" s="32">
        <v>0.1305</v>
      </c>
      <c r="U365" s="32">
        <v>0.42580000000000001</v>
      </c>
      <c r="V365" s="32">
        <v>0.23880000000000001</v>
      </c>
      <c r="W365" s="32">
        <v>0.3039</v>
      </c>
      <c r="X365" s="32">
        <v>1.8829</v>
      </c>
      <c r="Y365" s="32">
        <v>1.0517000000000001</v>
      </c>
      <c r="Z365" s="32">
        <v>2.0199999999999999E-2</v>
      </c>
      <c r="AA365" s="32">
        <v>0.51270000000000004</v>
      </c>
      <c r="AB365" s="32">
        <v>1.4944999999999999</v>
      </c>
      <c r="AC365" s="32">
        <v>1.1378999999999999</v>
      </c>
      <c r="AD365" s="32">
        <v>1.9370000000000001</v>
      </c>
      <c r="AE365" s="32">
        <v>1.5691999999999999</v>
      </c>
      <c r="AF365" s="32">
        <v>1.3977999999999999</v>
      </c>
      <c r="AG365" s="32">
        <v>1.2436</v>
      </c>
      <c r="AH365" s="32">
        <v>0.55869999999999997</v>
      </c>
      <c r="AI365" s="32">
        <v>1.0410999999999999</v>
      </c>
      <c r="AJ365" s="32">
        <v>0.78280000000000005</v>
      </c>
      <c r="AK365" s="32">
        <v>0.88139999999999996</v>
      </c>
      <c r="AL365" s="32">
        <v>1.8759999999999999</v>
      </c>
      <c r="AM365" s="32">
        <v>0.54610000000000003</v>
      </c>
      <c r="AN365" s="32">
        <v>0.27079999999999999</v>
      </c>
      <c r="AO365" s="32">
        <v>0.87939999999999996</v>
      </c>
      <c r="AP365" s="32">
        <v>0.36149999999999999</v>
      </c>
      <c r="AQ365" s="32">
        <v>1.1146</v>
      </c>
      <c r="AR365" s="32">
        <v>1.8919999999999999</v>
      </c>
      <c r="AS365" s="32">
        <v>1.3880999999999999</v>
      </c>
      <c r="AT365" s="32">
        <v>1.9917</v>
      </c>
      <c r="AU365" s="32">
        <v>1.577</v>
      </c>
      <c r="AV365" s="32">
        <v>0.52549999999999997</v>
      </c>
      <c r="AW365" s="32">
        <v>1.4272</v>
      </c>
      <c r="AX365" s="32">
        <v>0.52459999999999996</v>
      </c>
      <c r="AY365" s="32">
        <v>1.0965</v>
      </c>
      <c r="AZ365" s="32">
        <v>0.35460000000000003</v>
      </c>
      <c r="BA365" s="32">
        <v>1.0303</v>
      </c>
      <c r="BB365" s="32">
        <v>1.1853</v>
      </c>
      <c r="BC365" s="32">
        <v>1.0094000000000001</v>
      </c>
      <c r="BD365" s="32">
        <v>1.3048999999999999</v>
      </c>
      <c r="BE365" s="32">
        <v>1.1592</v>
      </c>
      <c r="BF365" s="32">
        <v>0.41470000000000001</v>
      </c>
      <c r="BG365" s="32">
        <v>0.22489999999999999</v>
      </c>
      <c r="BH365" s="32">
        <v>0.56640000000000001</v>
      </c>
      <c r="BI365" s="32">
        <v>0.67779999999999996</v>
      </c>
      <c r="BJ365" s="32">
        <v>0.53190000000000004</v>
      </c>
      <c r="BK365" s="32">
        <v>0.92949999999999999</v>
      </c>
    </row>
    <row r="366" spans="2:63">
      <c r="B366" s="28">
        <f t="shared" si="10"/>
        <v>136</v>
      </c>
      <c r="C366" s="34">
        <v>42158</v>
      </c>
      <c r="D366" s="32">
        <v>-0.46889999999999998</v>
      </c>
      <c r="E366" s="32">
        <v>0.67379999999999995</v>
      </c>
      <c r="F366" s="32">
        <v>2.1520999999999999</v>
      </c>
      <c r="G366" s="32">
        <v>1.139</v>
      </c>
      <c r="H366" s="32">
        <v>0.85209999999999997</v>
      </c>
      <c r="I366" s="32">
        <v>0.81869999999999998</v>
      </c>
      <c r="J366" s="32">
        <v>0.1037</v>
      </c>
      <c r="K366" s="32">
        <v>0.58169999999999999</v>
      </c>
      <c r="L366" s="32">
        <v>0.74219999999999997</v>
      </c>
      <c r="M366" s="32">
        <v>1.0605</v>
      </c>
      <c r="N366" s="32">
        <v>1.2467999999999999</v>
      </c>
      <c r="O366" s="32">
        <v>1.3333999999999999</v>
      </c>
      <c r="P366" s="32">
        <v>1.7154</v>
      </c>
      <c r="Q366" s="32">
        <v>1.4339999999999999</v>
      </c>
      <c r="R366" s="32">
        <v>0.8024</v>
      </c>
      <c r="S366" s="32">
        <v>0.38290000000000002</v>
      </c>
      <c r="T366" s="32">
        <v>0.27310000000000001</v>
      </c>
      <c r="U366" s="32">
        <v>0.44330000000000003</v>
      </c>
      <c r="V366" s="32">
        <v>-0.14879999999999999</v>
      </c>
      <c r="W366" s="32">
        <v>0.28589999999999999</v>
      </c>
      <c r="X366" s="32">
        <v>1.9137999999999999</v>
      </c>
      <c r="Y366" s="32">
        <v>1.0348999999999999</v>
      </c>
      <c r="Z366" s="32">
        <v>-0.17319999999999999</v>
      </c>
      <c r="AA366" s="32">
        <v>0.52149999999999996</v>
      </c>
      <c r="AB366" s="32">
        <v>1.7849999999999999</v>
      </c>
      <c r="AC366" s="32">
        <v>1.1447000000000001</v>
      </c>
      <c r="AD366" s="32">
        <v>1.3455999999999999</v>
      </c>
      <c r="AE366" s="32">
        <v>1.5184</v>
      </c>
      <c r="AF366" s="32">
        <v>1.7294</v>
      </c>
      <c r="AG366" s="32">
        <v>1.2602</v>
      </c>
      <c r="AH366" s="32">
        <v>1.2941</v>
      </c>
      <c r="AI366" s="32">
        <v>1.1043000000000001</v>
      </c>
      <c r="AJ366" s="32">
        <v>3.0599999999999999E-2</v>
      </c>
      <c r="AK366" s="32">
        <v>0.84130000000000005</v>
      </c>
      <c r="AL366" s="32">
        <v>1.0922000000000001</v>
      </c>
      <c r="AM366" s="32">
        <v>0.4637</v>
      </c>
      <c r="AN366" s="32">
        <v>0.25069999999999998</v>
      </c>
      <c r="AO366" s="32">
        <v>0.88700000000000001</v>
      </c>
      <c r="AP366" s="32">
        <v>0.21940000000000001</v>
      </c>
      <c r="AQ366" s="32">
        <v>1.1218999999999999</v>
      </c>
      <c r="AR366" s="32">
        <v>1.7481</v>
      </c>
      <c r="AS366" s="32">
        <v>1.3804000000000001</v>
      </c>
      <c r="AT366" s="32">
        <v>1.7403</v>
      </c>
      <c r="AU366" s="32">
        <v>1.5616000000000001</v>
      </c>
      <c r="AV366" s="32">
        <v>0.4889</v>
      </c>
      <c r="AW366" s="32">
        <v>1.4547000000000001</v>
      </c>
      <c r="AX366" s="32">
        <v>0.67500000000000004</v>
      </c>
      <c r="AY366" s="32">
        <v>1.1173</v>
      </c>
      <c r="AZ366" s="32">
        <v>0.60170000000000001</v>
      </c>
      <c r="BA366" s="32">
        <v>1.0753999999999999</v>
      </c>
      <c r="BB366" s="32">
        <v>1.5785</v>
      </c>
      <c r="BC366" s="32">
        <v>1.0197000000000001</v>
      </c>
      <c r="BD366" s="32">
        <v>1.3016000000000001</v>
      </c>
      <c r="BE366" s="32">
        <v>1.1573</v>
      </c>
      <c r="BF366" s="32">
        <v>0.4133</v>
      </c>
      <c r="BG366" s="32">
        <v>0.2177</v>
      </c>
      <c r="BH366" s="32">
        <v>0.52539999999999998</v>
      </c>
      <c r="BI366" s="32">
        <v>0.68969999999999998</v>
      </c>
      <c r="BJ366" s="32">
        <v>1.1186</v>
      </c>
      <c r="BK366" s="32">
        <v>0.96050000000000002</v>
      </c>
    </row>
    <row r="367" spans="2:63">
      <c r="B367" s="28">
        <f t="shared" si="10"/>
        <v>135</v>
      </c>
      <c r="C367" s="34">
        <v>42157</v>
      </c>
      <c r="D367" s="32">
        <v>-0.3044</v>
      </c>
      <c r="E367" s="32">
        <v>0.68440000000000001</v>
      </c>
      <c r="F367" s="32">
        <v>1.9451000000000001</v>
      </c>
      <c r="G367" s="32">
        <v>1.1124000000000001</v>
      </c>
      <c r="H367" s="32">
        <v>0.872</v>
      </c>
      <c r="I367" s="32">
        <v>0.8135</v>
      </c>
      <c r="J367" s="32">
        <v>8.4099999999999994E-2</v>
      </c>
      <c r="K367" s="32">
        <v>0.58240000000000003</v>
      </c>
      <c r="L367" s="32">
        <v>0.69879999999999998</v>
      </c>
      <c r="M367" s="32">
        <v>1.073</v>
      </c>
      <c r="N367" s="32">
        <v>1.1504000000000001</v>
      </c>
      <c r="O367" s="32">
        <v>1.3210999999999999</v>
      </c>
      <c r="P367" s="32">
        <v>1.7362</v>
      </c>
      <c r="Q367" s="32">
        <v>1.4376</v>
      </c>
      <c r="R367" s="32">
        <v>0.75439999999999996</v>
      </c>
      <c r="S367" s="32">
        <v>0.37530000000000002</v>
      </c>
      <c r="T367" s="32">
        <v>0.23669999999999999</v>
      </c>
      <c r="U367" s="32">
        <v>0.43680000000000002</v>
      </c>
      <c r="V367" s="32">
        <v>-0.2175</v>
      </c>
      <c r="W367" s="32">
        <v>0.28199999999999997</v>
      </c>
      <c r="X367" s="32">
        <v>1.9044000000000001</v>
      </c>
      <c r="Y367" s="32">
        <v>1.0348999999999999</v>
      </c>
      <c r="Z367" s="32">
        <v>-0.223</v>
      </c>
      <c r="AA367" s="32">
        <v>0.52259999999999995</v>
      </c>
      <c r="AB367" s="32">
        <v>1.8108</v>
      </c>
      <c r="AC367" s="32">
        <v>1.1437999999999999</v>
      </c>
      <c r="AD367" s="32">
        <v>1.1085</v>
      </c>
      <c r="AE367" s="32">
        <v>1.5106999999999999</v>
      </c>
      <c r="AF367" s="32">
        <v>1.5645</v>
      </c>
      <c r="AG367" s="32">
        <v>1.246</v>
      </c>
      <c r="AH367" s="32">
        <v>1.2878000000000001</v>
      </c>
      <c r="AI367" s="32">
        <v>1.1003000000000001</v>
      </c>
      <c r="AJ367" s="32">
        <v>0.16789999999999999</v>
      </c>
      <c r="AK367" s="32">
        <v>0.85099999999999998</v>
      </c>
      <c r="AL367" s="32">
        <v>1.0132000000000001</v>
      </c>
      <c r="AM367" s="32">
        <v>0.46060000000000001</v>
      </c>
      <c r="AN367" s="32">
        <v>0.2863</v>
      </c>
      <c r="AO367" s="32">
        <v>0.8821</v>
      </c>
      <c r="AP367" s="32">
        <v>7.0300000000000001E-2</v>
      </c>
      <c r="AQ367" s="32">
        <v>1.1197999999999999</v>
      </c>
      <c r="AR367" s="32">
        <v>1.5653999999999999</v>
      </c>
      <c r="AS367" s="32">
        <v>1.3566</v>
      </c>
      <c r="AT367" s="32">
        <v>1.9064000000000001</v>
      </c>
      <c r="AU367" s="32">
        <v>1.5804</v>
      </c>
      <c r="AV367" s="32">
        <v>0.46429999999999999</v>
      </c>
      <c r="AW367" s="32">
        <v>1.4619</v>
      </c>
      <c r="AX367" s="32">
        <v>0.72350000000000003</v>
      </c>
      <c r="AY367" s="32">
        <v>1.1145</v>
      </c>
      <c r="AZ367" s="32">
        <v>0.47449999999999998</v>
      </c>
      <c r="BA367" s="32">
        <v>1.0619000000000001</v>
      </c>
      <c r="BB367" s="32">
        <v>1.546</v>
      </c>
      <c r="BC367" s="32">
        <v>1.0048999999999999</v>
      </c>
      <c r="BD367" s="32">
        <v>1.2707999999999999</v>
      </c>
      <c r="BE367" s="32">
        <v>1.1565000000000001</v>
      </c>
      <c r="BF367" s="32">
        <v>0.51949999999999996</v>
      </c>
      <c r="BG367" s="32">
        <v>0.2253</v>
      </c>
      <c r="BH367" s="32">
        <v>0.70309999999999995</v>
      </c>
      <c r="BI367" s="32">
        <v>0.71040000000000003</v>
      </c>
      <c r="BJ367" s="32">
        <v>1.3265</v>
      </c>
      <c r="BK367" s="32">
        <v>0.97160000000000002</v>
      </c>
    </row>
    <row r="368" spans="2:63">
      <c r="B368" s="28">
        <f t="shared" si="10"/>
        <v>134</v>
      </c>
      <c r="C368" s="34">
        <v>42156</v>
      </c>
      <c r="D368" s="32">
        <v>-0.31009999999999999</v>
      </c>
      <c r="E368" s="32">
        <v>0.6825</v>
      </c>
      <c r="F368" s="32">
        <v>1.9490000000000001</v>
      </c>
      <c r="G368" s="32">
        <v>1.1138999999999999</v>
      </c>
      <c r="H368" s="32">
        <v>0.87509999999999999</v>
      </c>
      <c r="I368" s="32">
        <v>0.8145</v>
      </c>
      <c r="J368" s="32">
        <v>8.2400000000000001E-2</v>
      </c>
      <c r="K368" s="32">
        <v>0.58169999999999999</v>
      </c>
      <c r="L368" s="32">
        <v>0.6996</v>
      </c>
      <c r="M368" s="32">
        <v>1.0730999999999999</v>
      </c>
      <c r="N368" s="32">
        <v>1.1415</v>
      </c>
      <c r="O368" s="32">
        <v>1.3185</v>
      </c>
      <c r="P368" s="32">
        <v>1.7387999999999999</v>
      </c>
      <c r="Q368" s="32">
        <v>1.4387000000000001</v>
      </c>
      <c r="R368" s="32">
        <v>0.75339999999999996</v>
      </c>
      <c r="S368" s="32">
        <v>0.37480000000000002</v>
      </c>
      <c r="T368" s="32">
        <v>0.23719999999999999</v>
      </c>
      <c r="U368" s="32">
        <v>0.43680000000000002</v>
      </c>
      <c r="V368" s="32">
        <v>-0.2203</v>
      </c>
      <c r="W368" s="32">
        <v>0.28139999999999998</v>
      </c>
      <c r="X368" s="32">
        <v>1.8854</v>
      </c>
      <c r="Y368" s="32">
        <v>1.0341</v>
      </c>
      <c r="Z368" s="32">
        <v>-0.22409999999999999</v>
      </c>
      <c r="AA368" s="32">
        <v>0.52239999999999998</v>
      </c>
      <c r="AB368" s="32">
        <v>1.8083</v>
      </c>
      <c r="AC368" s="32">
        <v>1.1433</v>
      </c>
      <c r="AD368" s="32">
        <v>1.0840000000000001</v>
      </c>
      <c r="AE368" s="32">
        <v>1.5103</v>
      </c>
      <c r="AF368" s="32">
        <v>1.5250999999999999</v>
      </c>
      <c r="AG368" s="32">
        <v>1.2426999999999999</v>
      </c>
      <c r="AH368" s="32">
        <v>1.2762</v>
      </c>
      <c r="AI368" s="32">
        <v>1.0988</v>
      </c>
      <c r="AJ368" s="32">
        <v>0.16650000000000001</v>
      </c>
      <c r="AK368" s="32">
        <v>0.85019999999999996</v>
      </c>
      <c r="AL368" s="32">
        <v>1.022</v>
      </c>
      <c r="AM368" s="32">
        <v>0.46360000000000001</v>
      </c>
      <c r="AN368" s="32">
        <v>0.2797</v>
      </c>
      <c r="AO368" s="32">
        <v>0.88</v>
      </c>
      <c r="AP368" s="32">
        <v>7.5899999999999995E-2</v>
      </c>
      <c r="AQ368" s="32">
        <v>1.1213</v>
      </c>
      <c r="AR368" s="32">
        <v>1.5652999999999999</v>
      </c>
      <c r="AS368" s="32">
        <v>1.3569</v>
      </c>
      <c r="AT368" s="32">
        <v>1.9008</v>
      </c>
      <c r="AU368" s="32">
        <v>1.5786</v>
      </c>
      <c r="AV368" s="32">
        <v>0.4622</v>
      </c>
      <c r="AW368" s="32">
        <v>1.4612000000000001</v>
      </c>
      <c r="AX368" s="32">
        <v>0.72609999999999997</v>
      </c>
      <c r="AY368" s="32">
        <v>1.115</v>
      </c>
      <c r="AZ368" s="32">
        <v>0.4788</v>
      </c>
      <c r="BA368" s="32">
        <v>1.0620000000000001</v>
      </c>
      <c r="BB368" s="32">
        <v>1.5468999999999999</v>
      </c>
      <c r="BC368" s="32">
        <v>1.0046999999999999</v>
      </c>
      <c r="BD368" s="32">
        <v>1.2718</v>
      </c>
      <c r="BE368" s="32">
        <v>1.1571</v>
      </c>
      <c r="BF368" s="32">
        <v>0.51729999999999998</v>
      </c>
      <c r="BG368" s="32">
        <v>0.22470000000000001</v>
      </c>
      <c r="BH368" s="32">
        <v>0.73629999999999995</v>
      </c>
      <c r="BI368" s="32">
        <v>0.72130000000000005</v>
      </c>
      <c r="BJ368" s="32">
        <v>1.3273999999999999</v>
      </c>
      <c r="BK368" s="32">
        <v>0.97230000000000005</v>
      </c>
    </row>
    <row r="369" spans="2:63">
      <c r="B369" s="28">
        <f t="shared" si="10"/>
        <v>133</v>
      </c>
      <c r="C369" s="34">
        <v>42153</v>
      </c>
      <c r="D369" s="32">
        <v>0.71550000000000002</v>
      </c>
      <c r="E369" s="32">
        <v>0.74399999999999999</v>
      </c>
      <c r="F369" s="32">
        <v>1.6947000000000001</v>
      </c>
      <c r="G369" s="32">
        <v>1.0861000000000001</v>
      </c>
      <c r="H369" s="32">
        <v>0.75900000000000001</v>
      </c>
      <c r="I369" s="32">
        <v>0.79969999999999997</v>
      </c>
      <c r="J369" s="32">
        <v>-5.8999999999999999E-3</v>
      </c>
      <c r="K369" s="32">
        <v>0.57540000000000002</v>
      </c>
      <c r="L369" s="32">
        <v>0.68440000000000001</v>
      </c>
      <c r="M369" s="32">
        <v>1.0709</v>
      </c>
      <c r="N369" s="32">
        <v>1.1496999999999999</v>
      </c>
      <c r="O369" s="32">
        <v>1.3143</v>
      </c>
      <c r="P369" s="32">
        <v>1.3754999999999999</v>
      </c>
      <c r="Q369" s="32">
        <v>1.4191</v>
      </c>
      <c r="R369" s="32">
        <v>0.66969999999999996</v>
      </c>
      <c r="S369" s="32">
        <v>0.36599999999999999</v>
      </c>
      <c r="T369" s="32">
        <v>0.2296</v>
      </c>
      <c r="U369" s="32">
        <v>0.43840000000000001</v>
      </c>
      <c r="V369" s="32">
        <v>-0.2215</v>
      </c>
      <c r="W369" s="32">
        <v>0.2853</v>
      </c>
      <c r="X369" s="32">
        <v>1.8101</v>
      </c>
      <c r="Y369" s="32">
        <v>1.0241</v>
      </c>
      <c r="Z369" s="32">
        <v>-0.2</v>
      </c>
      <c r="AA369" s="32">
        <v>0.53</v>
      </c>
      <c r="AB369" s="32">
        <v>1.8422000000000001</v>
      </c>
      <c r="AC369" s="32">
        <v>1.1485000000000001</v>
      </c>
      <c r="AD369" s="32">
        <v>0.96150000000000002</v>
      </c>
      <c r="AE369" s="32">
        <v>1.5073000000000001</v>
      </c>
      <c r="AF369" s="32">
        <v>1.4650000000000001</v>
      </c>
      <c r="AG369" s="32">
        <v>1.2383999999999999</v>
      </c>
      <c r="AH369" s="32">
        <v>1.2352000000000001</v>
      </c>
      <c r="AI369" s="32">
        <v>1.0983000000000001</v>
      </c>
      <c r="AJ369" s="32">
        <v>9.01E-2</v>
      </c>
      <c r="AK369" s="32">
        <v>0.84319999999999995</v>
      </c>
      <c r="AL369" s="32">
        <v>1.2634000000000001</v>
      </c>
      <c r="AM369" s="32">
        <v>0.49130000000000001</v>
      </c>
      <c r="AN369" s="32">
        <v>0.1168</v>
      </c>
      <c r="AO369" s="32">
        <v>0.86409999999999998</v>
      </c>
      <c r="AP369" s="32">
        <v>0.18110000000000001</v>
      </c>
      <c r="AQ369" s="32">
        <v>1.1200000000000001</v>
      </c>
      <c r="AR369" s="32">
        <v>1.4076</v>
      </c>
      <c r="AS369" s="32">
        <v>1.3472999999999999</v>
      </c>
      <c r="AT369" s="32">
        <v>1.8154999999999999</v>
      </c>
      <c r="AU369" s="32">
        <v>1.5888</v>
      </c>
      <c r="AV369" s="32">
        <v>0.46350000000000002</v>
      </c>
      <c r="AW369" s="32">
        <v>1.4683999999999999</v>
      </c>
      <c r="AX369" s="32">
        <v>0.73509999999999998</v>
      </c>
      <c r="AY369" s="32">
        <v>1.1089</v>
      </c>
      <c r="AZ369" s="32">
        <v>0.48049999999999998</v>
      </c>
      <c r="BA369" s="32">
        <v>1.0666</v>
      </c>
      <c r="BB369" s="32">
        <v>1.3651</v>
      </c>
      <c r="BC369" s="32">
        <v>0.99439999999999995</v>
      </c>
      <c r="BD369" s="32">
        <v>1.1437999999999999</v>
      </c>
      <c r="BE369" s="32">
        <v>1.1535</v>
      </c>
      <c r="BF369" s="32">
        <v>0.58109999999999995</v>
      </c>
      <c r="BG369" s="32">
        <v>0.2283</v>
      </c>
      <c r="BH369" s="32">
        <v>0.84389999999999998</v>
      </c>
      <c r="BI369" s="32">
        <v>0.72719999999999996</v>
      </c>
      <c r="BJ369" s="32">
        <v>0.77629999999999999</v>
      </c>
      <c r="BK369" s="32">
        <v>0.9577</v>
      </c>
    </row>
    <row r="370" spans="2:63">
      <c r="B370" s="28">
        <f t="shared" si="10"/>
        <v>132</v>
      </c>
      <c r="C370" s="34">
        <v>42152</v>
      </c>
      <c r="D370" s="32">
        <v>0.31090000000000001</v>
      </c>
      <c r="E370" s="32">
        <v>0.74450000000000005</v>
      </c>
      <c r="F370" s="32">
        <v>1.8613999999999999</v>
      </c>
      <c r="G370" s="32">
        <v>1.0880000000000001</v>
      </c>
      <c r="H370" s="32">
        <v>0.7298</v>
      </c>
      <c r="I370" s="32">
        <v>0.79679999999999995</v>
      </c>
      <c r="J370" s="32">
        <v>-0.14480000000000001</v>
      </c>
      <c r="K370" s="32">
        <v>0.57909999999999995</v>
      </c>
      <c r="L370" s="32">
        <v>0.82569999999999999</v>
      </c>
      <c r="M370" s="32">
        <v>1.0692999999999999</v>
      </c>
      <c r="N370" s="32">
        <v>1.3574999999999999</v>
      </c>
      <c r="O370" s="32">
        <v>1.3156000000000001</v>
      </c>
      <c r="P370" s="32">
        <v>1.7276</v>
      </c>
      <c r="Q370" s="32">
        <v>1.4184000000000001</v>
      </c>
      <c r="R370" s="32">
        <v>0.66600000000000004</v>
      </c>
      <c r="S370" s="32">
        <v>0.36899999999999999</v>
      </c>
      <c r="T370" s="32">
        <v>0.10580000000000001</v>
      </c>
      <c r="U370" s="32">
        <v>0.4385</v>
      </c>
      <c r="V370" s="32">
        <v>-5.5899999999999998E-2</v>
      </c>
      <c r="W370" s="32">
        <v>0.28439999999999999</v>
      </c>
      <c r="X370" s="32">
        <v>1.6802999999999999</v>
      </c>
      <c r="Y370" s="32">
        <v>1.0126999999999999</v>
      </c>
      <c r="Z370" s="32">
        <v>-0.22320000000000001</v>
      </c>
      <c r="AA370" s="32">
        <v>0.53239999999999998</v>
      </c>
      <c r="AB370" s="32">
        <v>1.8433999999999999</v>
      </c>
      <c r="AC370" s="32">
        <v>1.1442000000000001</v>
      </c>
      <c r="AD370" s="32">
        <v>0.86809999999999998</v>
      </c>
      <c r="AE370" s="32">
        <v>1.5071000000000001</v>
      </c>
      <c r="AF370" s="32">
        <v>1.2098</v>
      </c>
      <c r="AG370" s="32">
        <v>1.2398</v>
      </c>
      <c r="AH370" s="32">
        <v>1.2177</v>
      </c>
      <c r="AI370" s="32">
        <v>1.0986</v>
      </c>
      <c r="AJ370" s="32">
        <v>0.2802</v>
      </c>
      <c r="AK370" s="32">
        <v>0.84409999999999996</v>
      </c>
      <c r="AL370" s="32">
        <v>0.3463</v>
      </c>
      <c r="AM370" s="32">
        <v>0.48699999999999999</v>
      </c>
      <c r="AN370" s="32">
        <v>0.16900000000000001</v>
      </c>
      <c r="AO370" s="32">
        <v>0.86660000000000004</v>
      </c>
      <c r="AP370" s="32">
        <v>0.19869999999999999</v>
      </c>
      <c r="AQ370" s="32">
        <v>1.1168</v>
      </c>
      <c r="AR370" s="32">
        <v>1.484</v>
      </c>
      <c r="AS370" s="32">
        <v>1.3493999999999999</v>
      </c>
      <c r="AT370" s="32">
        <v>2.4691999999999998</v>
      </c>
      <c r="AU370" s="32">
        <v>1.5876999999999999</v>
      </c>
      <c r="AV370" s="32">
        <v>0.64219999999999999</v>
      </c>
      <c r="AW370" s="32">
        <v>1.4697</v>
      </c>
      <c r="AX370" s="32">
        <v>1.0998000000000001</v>
      </c>
      <c r="AY370" s="32">
        <v>1.1049</v>
      </c>
      <c r="AZ370" s="32">
        <v>0.42509999999999998</v>
      </c>
      <c r="BA370" s="32">
        <v>1.0674999999999999</v>
      </c>
      <c r="BB370" s="32">
        <v>1.1705000000000001</v>
      </c>
      <c r="BC370" s="32">
        <v>0.99319999999999997</v>
      </c>
      <c r="BD370" s="32">
        <v>1.2497</v>
      </c>
      <c r="BE370" s="32">
        <v>1.1543000000000001</v>
      </c>
      <c r="BF370" s="32">
        <v>0.56040000000000001</v>
      </c>
      <c r="BG370" s="32">
        <v>0.22770000000000001</v>
      </c>
      <c r="BH370" s="32">
        <v>0.81410000000000005</v>
      </c>
      <c r="BI370" s="32">
        <v>0.72670000000000001</v>
      </c>
      <c r="BJ370" s="32">
        <v>0.90039999999999998</v>
      </c>
      <c r="BK370" s="32">
        <v>0.95679999999999998</v>
      </c>
    </row>
    <row r="371" spans="2:63">
      <c r="B371" s="28">
        <f t="shared" si="10"/>
        <v>131</v>
      </c>
      <c r="C371" s="34">
        <v>42151</v>
      </c>
      <c r="D371" s="32">
        <v>0.24660000000000001</v>
      </c>
      <c r="E371" s="32">
        <v>0.74029999999999996</v>
      </c>
      <c r="F371" s="32">
        <v>1.7067000000000001</v>
      </c>
      <c r="G371" s="32">
        <v>1.0969</v>
      </c>
      <c r="H371" s="32">
        <v>0.68869999999999998</v>
      </c>
      <c r="I371" s="32">
        <v>0.80030000000000001</v>
      </c>
      <c r="J371" s="32">
        <v>-0.15390000000000001</v>
      </c>
      <c r="K371" s="32">
        <v>0.58140000000000003</v>
      </c>
      <c r="L371" s="32">
        <v>0.74199999999999999</v>
      </c>
      <c r="M371" s="32">
        <v>1.0702</v>
      </c>
      <c r="N371" s="32">
        <v>1.2968999999999999</v>
      </c>
      <c r="O371" s="32">
        <v>1.3263</v>
      </c>
      <c r="P371" s="32">
        <v>1.8045</v>
      </c>
      <c r="Q371" s="32">
        <v>1.4184000000000001</v>
      </c>
      <c r="R371" s="32">
        <v>0.67049999999999998</v>
      </c>
      <c r="S371" s="32">
        <v>0.36549999999999999</v>
      </c>
      <c r="T371" s="32">
        <v>6.8099999999999994E-2</v>
      </c>
      <c r="U371" s="32">
        <v>0.43840000000000001</v>
      </c>
      <c r="V371" s="32">
        <v>-6.9400000000000003E-2</v>
      </c>
      <c r="W371" s="32">
        <v>0.27789999999999998</v>
      </c>
      <c r="X371" s="32">
        <v>1.2998000000000001</v>
      </c>
      <c r="Y371" s="32">
        <v>0.98399999999999999</v>
      </c>
      <c r="Z371" s="32">
        <v>-0.1857</v>
      </c>
      <c r="AA371" s="32">
        <v>0.5454</v>
      </c>
      <c r="AB371" s="32">
        <v>1.7121999999999999</v>
      </c>
      <c r="AC371" s="32">
        <v>1.1292</v>
      </c>
      <c r="AD371" s="32">
        <v>0.78110000000000002</v>
      </c>
      <c r="AE371" s="32">
        <v>1.5042</v>
      </c>
      <c r="AF371" s="32">
        <v>1.2464999999999999</v>
      </c>
      <c r="AG371" s="32">
        <v>1.2357</v>
      </c>
      <c r="AH371" s="32">
        <v>1.3007</v>
      </c>
      <c r="AI371" s="32">
        <v>1.0994999999999999</v>
      </c>
      <c r="AJ371" s="32">
        <v>0.1741</v>
      </c>
      <c r="AK371" s="32">
        <v>0.87580000000000002</v>
      </c>
      <c r="AL371" s="32">
        <v>5.8400000000000001E-2</v>
      </c>
      <c r="AM371" s="32">
        <v>0.4748</v>
      </c>
      <c r="AN371" s="32">
        <v>0.19650000000000001</v>
      </c>
      <c r="AO371" s="32">
        <v>0.87439999999999996</v>
      </c>
      <c r="AP371" s="32">
        <v>6.8099999999999994E-2</v>
      </c>
      <c r="AQ371" s="32">
        <v>1.1128</v>
      </c>
      <c r="AR371" s="32">
        <v>1.5512999999999999</v>
      </c>
      <c r="AS371" s="32">
        <v>1.3468</v>
      </c>
      <c r="AT371" s="32">
        <v>2.4834000000000001</v>
      </c>
      <c r="AU371" s="32">
        <v>1.5809</v>
      </c>
      <c r="AV371" s="32">
        <v>0.58209999999999995</v>
      </c>
      <c r="AW371" s="32">
        <v>1.4643999999999999</v>
      </c>
      <c r="AX371" s="32">
        <v>1.1301000000000001</v>
      </c>
      <c r="AY371" s="32">
        <v>1.1185</v>
      </c>
      <c r="AZ371" s="32">
        <v>0.43480000000000002</v>
      </c>
      <c r="BA371" s="32">
        <v>1.0875999999999999</v>
      </c>
      <c r="BB371" s="32">
        <v>1.1841999999999999</v>
      </c>
      <c r="BC371" s="32">
        <v>0.99070000000000003</v>
      </c>
      <c r="BD371" s="32">
        <v>1.2421</v>
      </c>
      <c r="BE371" s="32">
        <v>1.1520999999999999</v>
      </c>
      <c r="BF371" s="32">
        <v>0.5554</v>
      </c>
      <c r="BG371" s="32">
        <v>0.2283</v>
      </c>
      <c r="BH371" s="32">
        <v>0.72519999999999996</v>
      </c>
      <c r="BI371" s="32">
        <v>0.71609999999999996</v>
      </c>
      <c r="BJ371" s="32">
        <v>1.0288999999999999</v>
      </c>
      <c r="BK371" s="32">
        <v>0.95389999999999997</v>
      </c>
    </row>
    <row r="372" spans="2:63">
      <c r="B372" s="28">
        <f t="shared" si="10"/>
        <v>130</v>
      </c>
      <c r="C372" s="34">
        <v>42150</v>
      </c>
      <c r="D372" s="32">
        <v>-2.01E-2</v>
      </c>
      <c r="E372" s="32">
        <v>0.7409</v>
      </c>
      <c r="F372" s="32">
        <v>1.6918</v>
      </c>
      <c r="G372" s="32">
        <v>1.0985</v>
      </c>
      <c r="H372" s="32">
        <v>0.64739999999999998</v>
      </c>
      <c r="I372" s="32">
        <v>0.79830000000000001</v>
      </c>
      <c r="J372" s="32">
        <v>-0.2276</v>
      </c>
      <c r="K372" s="32">
        <v>0.58340000000000003</v>
      </c>
      <c r="L372" s="32">
        <v>0.81889999999999996</v>
      </c>
      <c r="M372" s="32">
        <v>1.0712999999999999</v>
      </c>
      <c r="N372" s="32">
        <v>1.3029999999999999</v>
      </c>
      <c r="O372" s="32">
        <v>1.3216000000000001</v>
      </c>
      <c r="P372" s="32">
        <v>1.5846</v>
      </c>
      <c r="Q372" s="32">
        <v>1.4145000000000001</v>
      </c>
      <c r="R372" s="32">
        <v>0.67</v>
      </c>
      <c r="S372" s="32">
        <v>0.36430000000000001</v>
      </c>
      <c r="T372" s="32">
        <v>7.2800000000000004E-2</v>
      </c>
      <c r="U372" s="32">
        <v>0.43690000000000001</v>
      </c>
      <c r="V372" s="32">
        <v>5.7099999999999998E-2</v>
      </c>
      <c r="W372" s="32">
        <v>0.27639999999999998</v>
      </c>
      <c r="X372" s="32">
        <v>1.1540999999999999</v>
      </c>
      <c r="Y372" s="32">
        <v>0.96889999999999998</v>
      </c>
      <c r="Z372" s="32">
        <v>-0.1623</v>
      </c>
      <c r="AA372" s="32">
        <v>0.54849999999999999</v>
      </c>
      <c r="AB372" s="32">
        <v>1.5143</v>
      </c>
      <c r="AC372" s="32">
        <v>1.1412</v>
      </c>
      <c r="AD372" s="32">
        <v>0.58930000000000005</v>
      </c>
      <c r="AE372" s="32">
        <v>1.5169999999999999</v>
      </c>
      <c r="AF372" s="32">
        <v>1.1680999999999999</v>
      </c>
      <c r="AG372" s="32">
        <v>1.2526999999999999</v>
      </c>
      <c r="AH372" s="32">
        <v>1.2004999999999999</v>
      </c>
      <c r="AI372" s="32">
        <v>1.1134999999999999</v>
      </c>
      <c r="AJ372" s="32">
        <v>0.15939999999999999</v>
      </c>
      <c r="AK372" s="32">
        <v>0.87380000000000002</v>
      </c>
      <c r="AL372" s="32">
        <v>0.67920000000000003</v>
      </c>
      <c r="AM372" s="32">
        <v>0.47539999999999999</v>
      </c>
      <c r="AN372" s="32">
        <v>0.27250000000000002</v>
      </c>
      <c r="AO372" s="32">
        <v>0.87509999999999999</v>
      </c>
      <c r="AP372" s="32">
        <v>0.18140000000000001</v>
      </c>
      <c r="AQ372" s="32">
        <v>1.1121000000000001</v>
      </c>
      <c r="AR372" s="32">
        <v>1.5327999999999999</v>
      </c>
      <c r="AS372" s="32">
        <v>1.3473999999999999</v>
      </c>
      <c r="AT372" s="32">
        <v>2.4729000000000001</v>
      </c>
      <c r="AU372" s="32">
        <v>1.5801000000000001</v>
      </c>
      <c r="AV372" s="32">
        <v>0.54959999999999998</v>
      </c>
      <c r="AW372" s="32">
        <v>1.4669000000000001</v>
      </c>
      <c r="AX372" s="32">
        <v>1.1157999999999999</v>
      </c>
      <c r="AY372" s="32">
        <v>1.1172</v>
      </c>
      <c r="AZ372" s="32">
        <v>0.13930000000000001</v>
      </c>
      <c r="BA372" s="32">
        <v>1.0849</v>
      </c>
      <c r="BB372" s="32">
        <v>1.0494000000000001</v>
      </c>
      <c r="BC372" s="32">
        <v>0.98799999999999999</v>
      </c>
      <c r="BD372" s="32">
        <v>1.1829000000000001</v>
      </c>
      <c r="BE372" s="32">
        <v>1.1527000000000001</v>
      </c>
      <c r="BF372" s="32">
        <v>0.54210000000000003</v>
      </c>
      <c r="BG372" s="32">
        <v>0.22889999999999999</v>
      </c>
      <c r="BH372" s="32">
        <v>0.82509999999999994</v>
      </c>
      <c r="BI372" s="32">
        <v>0.71970000000000001</v>
      </c>
      <c r="BJ372" s="32">
        <v>1.3753</v>
      </c>
      <c r="BK372" s="32">
        <v>0.95150000000000001</v>
      </c>
    </row>
    <row r="373" spans="2:63">
      <c r="B373" s="28">
        <f t="shared" si="10"/>
        <v>129</v>
      </c>
      <c r="C373" s="34">
        <v>42149</v>
      </c>
      <c r="D373" s="32">
        <v>4.2000000000000003E-2</v>
      </c>
      <c r="E373" s="32">
        <v>0.74309999999999998</v>
      </c>
      <c r="F373" s="32">
        <v>1.4091</v>
      </c>
      <c r="G373" s="32">
        <v>1.1032</v>
      </c>
      <c r="H373" s="32">
        <v>0.64890000000000003</v>
      </c>
      <c r="I373" s="32">
        <v>0.79930000000000001</v>
      </c>
      <c r="J373" s="32">
        <v>-0.23630000000000001</v>
      </c>
      <c r="K373" s="32">
        <v>0.5827</v>
      </c>
      <c r="L373" s="32">
        <v>0.83730000000000004</v>
      </c>
      <c r="M373" s="32">
        <v>1.0709</v>
      </c>
      <c r="N373" s="32">
        <v>1.3660000000000001</v>
      </c>
      <c r="O373" s="32">
        <v>1.3216000000000001</v>
      </c>
      <c r="P373" s="32">
        <v>1.6261000000000001</v>
      </c>
      <c r="Q373" s="32">
        <v>1.4113</v>
      </c>
      <c r="R373" s="32">
        <v>0.68240000000000001</v>
      </c>
      <c r="S373" s="32">
        <v>0.36670000000000003</v>
      </c>
      <c r="T373" s="32">
        <v>5.2400000000000002E-2</v>
      </c>
      <c r="U373" s="32">
        <v>0.43780000000000002</v>
      </c>
      <c r="V373" s="32">
        <v>0.1096</v>
      </c>
      <c r="W373" s="32">
        <v>0.28100000000000003</v>
      </c>
      <c r="X373" s="32">
        <v>1.161</v>
      </c>
      <c r="Y373" s="32">
        <v>0.99280000000000002</v>
      </c>
      <c r="Z373" s="32">
        <v>-0.1636</v>
      </c>
      <c r="AA373" s="32">
        <v>0.54779999999999995</v>
      </c>
      <c r="AB373" s="32">
        <v>1.5034000000000001</v>
      </c>
      <c r="AC373" s="32">
        <v>1.1695</v>
      </c>
      <c r="AD373" s="32">
        <v>0.61299999999999999</v>
      </c>
      <c r="AE373" s="32">
        <v>1.5416000000000001</v>
      </c>
      <c r="AF373" s="32">
        <v>1.1834</v>
      </c>
      <c r="AG373" s="32">
        <v>1.2537</v>
      </c>
      <c r="AH373" s="32">
        <v>1.212</v>
      </c>
      <c r="AI373" s="32">
        <v>1.1097999999999999</v>
      </c>
      <c r="AJ373" s="32">
        <v>8.8300000000000003E-2</v>
      </c>
      <c r="AK373" s="32">
        <v>0.87339999999999995</v>
      </c>
      <c r="AL373" s="32">
        <v>0.95809999999999995</v>
      </c>
      <c r="AM373" s="32">
        <v>0.48170000000000002</v>
      </c>
      <c r="AN373" s="32">
        <v>0.2787</v>
      </c>
      <c r="AO373" s="32">
        <v>0.874</v>
      </c>
      <c r="AP373" s="32">
        <v>0.18779999999999999</v>
      </c>
      <c r="AQ373" s="32">
        <v>1.1136999999999999</v>
      </c>
      <c r="AR373" s="32">
        <v>1.2278</v>
      </c>
      <c r="AS373" s="32">
        <v>1.3395999999999999</v>
      </c>
      <c r="AT373" s="32">
        <v>2.4773999999999998</v>
      </c>
      <c r="AU373" s="32">
        <v>1.5791999999999999</v>
      </c>
      <c r="AV373" s="32">
        <v>0.5847</v>
      </c>
      <c r="AW373" s="32">
        <v>1.4694</v>
      </c>
      <c r="AX373" s="32">
        <v>1.036</v>
      </c>
      <c r="AY373" s="32">
        <v>1.1152</v>
      </c>
      <c r="AZ373" s="32">
        <v>0.1472</v>
      </c>
      <c r="BA373" s="32">
        <v>1.0634999999999999</v>
      </c>
      <c r="BB373" s="32">
        <v>0.97309999999999997</v>
      </c>
      <c r="BC373" s="32">
        <v>0.98880000000000001</v>
      </c>
      <c r="BD373" s="32">
        <v>1.1861999999999999</v>
      </c>
      <c r="BE373" s="32">
        <v>1.1504000000000001</v>
      </c>
      <c r="BF373" s="32">
        <v>0.53169999999999995</v>
      </c>
      <c r="BG373" s="32">
        <v>0.22900000000000001</v>
      </c>
      <c r="BH373" s="32">
        <v>0.89439999999999997</v>
      </c>
      <c r="BI373" s="32">
        <v>0.71950000000000003</v>
      </c>
      <c r="BJ373" s="32">
        <v>1.4308000000000001</v>
      </c>
      <c r="BK373" s="32">
        <v>0.95209999999999995</v>
      </c>
    </row>
    <row r="374" spans="2:63">
      <c r="B374" s="28">
        <f t="shared" si="10"/>
        <v>128</v>
      </c>
      <c r="C374" s="34">
        <v>42146</v>
      </c>
      <c r="D374" s="32">
        <v>0.98750000000000004</v>
      </c>
      <c r="E374" s="32">
        <v>0.73560000000000003</v>
      </c>
      <c r="F374" s="32">
        <v>0.99070000000000003</v>
      </c>
      <c r="G374" s="32">
        <v>1.1232</v>
      </c>
      <c r="H374" s="32">
        <v>0.49540000000000001</v>
      </c>
      <c r="I374" s="32">
        <v>0.79949999999999999</v>
      </c>
      <c r="J374" s="32">
        <v>0.2432</v>
      </c>
      <c r="K374" s="32">
        <v>0.58130000000000004</v>
      </c>
      <c r="L374" s="32">
        <v>1.0479000000000001</v>
      </c>
      <c r="M374" s="32">
        <v>1.0704</v>
      </c>
      <c r="N374" s="32">
        <v>0.63990000000000002</v>
      </c>
      <c r="O374" s="32">
        <v>1.3178000000000001</v>
      </c>
      <c r="P374" s="32">
        <v>1.4137</v>
      </c>
      <c r="Q374" s="32">
        <v>1.4144000000000001</v>
      </c>
      <c r="R374" s="32">
        <v>0.66020000000000001</v>
      </c>
      <c r="S374" s="32">
        <v>0.36849999999999999</v>
      </c>
      <c r="T374" s="32">
        <v>0.11459999999999999</v>
      </c>
      <c r="U374" s="32">
        <v>0.43830000000000002</v>
      </c>
      <c r="V374" s="32">
        <v>1.5599999999999999E-2</v>
      </c>
      <c r="W374" s="32">
        <v>0.2828</v>
      </c>
      <c r="X374" s="32">
        <v>1.0808</v>
      </c>
      <c r="Y374" s="32">
        <v>0.97799999999999998</v>
      </c>
      <c r="Z374" s="32">
        <v>-1.6E-2</v>
      </c>
      <c r="AA374" s="32">
        <v>0.54969999999999997</v>
      </c>
      <c r="AB374" s="32">
        <v>1.6812</v>
      </c>
      <c r="AC374" s="32">
        <v>1.1731</v>
      </c>
      <c r="AD374" s="32">
        <v>0.49840000000000001</v>
      </c>
      <c r="AE374" s="32">
        <v>1.5356000000000001</v>
      </c>
      <c r="AF374" s="32">
        <v>1.1298999999999999</v>
      </c>
      <c r="AG374" s="32">
        <v>1.2416</v>
      </c>
      <c r="AH374" s="32">
        <v>1.2494000000000001</v>
      </c>
      <c r="AI374" s="32">
        <v>1.0980000000000001</v>
      </c>
      <c r="AJ374" s="32">
        <v>0.1426</v>
      </c>
      <c r="AK374" s="32">
        <v>0.87619999999999998</v>
      </c>
      <c r="AL374" s="32">
        <v>0.57350000000000001</v>
      </c>
      <c r="AM374" s="32">
        <v>0.47910000000000003</v>
      </c>
      <c r="AN374" s="32">
        <v>0.48149999999999998</v>
      </c>
      <c r="AO374" s="32">
        <v>0.87629999999999997</v>
      </c>
      <c r="AP374" s="32">
        <v>0.54990000000000006</v>
      </c>
      <c r="AQ374" s="32">
        <v>1.1143000000000001</v>
      </c>
      <c r="AR374" s="32">
        <v>0.82379999999999998</v>
      </c>
      <c r="AS374" s="32">
        <v>1.3376999999999999</v>
      </c>
      <c r="AT374" s="32">
        <v>1.3573</v>
      </c>
      <c r="AU374" s="32">
        <v>1.5875999999999999</v>
      </c>
      <c r="AV374" s="32">
        <v>1.0638000000000001</v>
      </c>
      <c r="AW374" s="32">
        <v>1.4670000000000001</v>
      </c>
      <c r="AX374" s="32">
        <v>0.91539999999999999</v>
      </c>
      <c r="AY374" s="32">
        <v>1.1161000000000001</v>
      </c>
      <c r="AZ374" s="32">
        <v>5.2999999999999999E-2</v>
      </c>
      <c r="BA374" s="32">
        <v>1.0526</v>
      </c>
      <c r="BB374" s="32">
        <v>0.69059999999999999</v>
      </c>
      <c r="BC374" s="32">
        <v>0.98670000000000002</v>
      </c>
      <c r="BD374" s="32">
        <v>0.99150000000000005</v>
      </c>
      <c r="BE374" s="32">
        <v>1.1519999999999999</v>
      </c>
      <c r="BF374" s="32">
        <v>0.28339999999999999</v>
      </c>
      <c r="BG374" s="32">
        <v>0.22789999999999999</v>
      </c>
      <c r="BH374" s="32">
        <v>0.9022</v>
      </c>
      <c r="BI374" s="32">
        <v>0.71399999999999997</v>
      </c>
      <c r="BJ374" s="32">
        <v>1.3421000000000001</v>
      </c>
      <c r="BK374" s="32">
        <v>0.95399999999999996</v>
      </c>
    </row>
    <row r="375" spans="2:63">
      <c r="B375" s="28">
        <f t="shared" si="10"/>
        <v>127</v>
      </c>
      <c r="C375" s="34">
        <v>42145</v>
      </c>
      <c r="D375" s="32">
        <v>1.1341000000000001</v>
      </c>
      <c r="E375" s="32">
        <v>0.79239999999999999</v>
      </c>
      <c r="F375" s="32">
        <v>1.0490999999999999</v>
      </c>
      <c r="G375" s="32">
        <v>1.1212</v>
      </c>
      <c r="H375" s="32">
        <v>0.43890000000000001</v>
      </c>
      <c r="I375" s="32">
        <v>0.79039999999999999</v>
      </c>
      <c r="J375" s="32">
        <v>0.20180000000000001</v>
      </c>
      <c r="K375" s="32">
        <v>0.58150000000000002</v>
      </c>
      <c r="L375" s="32">
        <v>1.0876999999999999</v>
      </c>
      <c r="M375" s="32">
        <v>1.0763</v>
      </c>
      <c r="N375" s="32">
        <v>0.80659999999999998</v>
      </c>
      <c r="O375" s="32">
        <v>1.3386</v>
      </c>
      <c r="P375" s="32">
        <v>1.1101000000000001</v>
      </c>
      <c r="Q375" s="32">
        <v>1.4032</v>
      </c>
      <c r="R375" s="32">
        <v>0.59750000000000003</v>
      </c>
      <c r="S375" s="32">
        <v>0.37930000000000003</v>
      </c>
      <c r="T375" s="32">
        <v>0.18959999999999999</v>
      </c>
      <c r="U375" s="32">
        <v>0.45200000000000001</v>
      </c>
      <c r="V375" s="32">
        <v>2.2800000000000001E-2</v>
      </c>
      <c r="W375" s="32">
        <v>0.28899999999999998</v>
      </c>
      <c r="X375" s="32">
        <v>0.88180000000000003</v>
      </c>
      <c r="Y375" s="32">
        <v>0.97629999999999995</v>
      </c>
      <c r="Z375" s="32">
        <v>-6.1999999999999998E-3</v>
      </c>
      <c r="AA375" s="32">
        <v>0.54869999999999997</v>
      </c>
      <c r="AB375" s="32">
        <v>1.7767999999999999</v>
      </c>
      <c r="AC375" s="32">
        <v>1.1751</v>
      </c>
      <c r="AD375" s="32">
        <v>0.41239999999999999</v>
      </c>
      <c r="AE375" s="32">
        <v>1.5226</v>
      </c>
      <c r="AF375" s="32">
        <v>1.2209000000000001</v>
      </c>
      <c r="AG375" s="32">
        <v>1.2453000000000001</v>
      </c>
      <c r="AH375" s="32">
        <v>1.1795</v>
      </c>
      <c r="AI375" s="32">
        <v>1.1371</v>
      </c>
      <c r="AJ375" s="32">
        <v>0.52490000000000003</v>
      </c>
      <c r="AK375" s="32">
        <v>0.86770000000000003</v>
      </c>
      <c r="AL375" s="32">
        <v>0.69399999999999995</v>
      </c>
      <c r="AM375" s="32">
        <v>0.48299999999999998</v>
      </c>
      <c r="AN375" s="32">
        <v>0.44269999999999998</v>
      </c>
      <c r="AO375" s="32">
        <v>0.85029999999999994</v>
      </c>
      <c r="AP375" s="32">
        <v>0.67269999999999996</v>
      </c>
      <c r="AQ375" s="32">
        <v>1.1218999999999999</v>
      </c>
      <c r="AR375" s="32">
        <v>0.82809999999999995</v>
      </c>
      <c r="AS375" s="32">
        <v>1.3389</v>
      </c>
      <c r="AT375" s="32">
        <v>1.6221000000000001</v>
      </c>
      <c r="AU375" s="32">
        <v>1.5831</v>
      </c>
      <c r="AV375" s="32">
        <v>1.0824</v>
      </c>
      <c r="AW375" s="32">
        <v>1.4662999999999999</v>
      </c>
      <c r="AX375" s="32">
        <v>1.0852999999999999</v>
      </c>
      <c r="AY375" s="32">
        <v>1.1240000000000001</v>
      </c>
      <c r="AZ375" s="32">
        <v>0.13109999999999999</v>
      </c>
      <c r="BA375" s="32">
        <v>1.0898000000000001</v>
      </c>
      <c r="BB375" s="32">
        <v>0.83940000000000003</v>
      </c>
      <c r="BC375" s="32">
        <v>0.97699999999999998</v>
      </c>
      <c r="BD375" s="32">
        <v>0.98370000000000002</v>
      </c>
      <c r="BE375" s="32">
        <v>1.1649</v>
      </c>
      <c r="BF375" s="32">
        <v>0.3014</v>
      </c>
      <c r="BG375" s="32">
        <v>0.22939999999999999</v>
      </c>
      <c r="BH375" s="32">
        <v>0.93310000000000004</v>
      </c>
      <c r="BI375" s="32">
        <v>0.71419999999999995</v>
      </c>
      <c r="BJ375" s="32">
        <v>0.91239999999999999</v>
      </c>
      <c r="BK375" s="32">
        <v>0.9456</v>
      </c>
    </row>
    <row r="376" spans="2:63">
      <c r="B376" s="28">
        <f t="shared" si="10"/>
        <v>126</v>
      </c>
      <c r="C376" s="34">
        <v>42144</v>
      </c>
      <c r="D376" s="32">
        <v>1.1466000000000001</v>
      </c>
      <c r="E376" s="32">
        <v>0.78349999999999997</v>
      </c>
      <c r="F376" s="32">
        <v>1.0944</v>
      </c>
      <c r="G376" s="32">
        <v>1.1146</v>
      </c>
      <c r="H376" s="32">
        <v>0.45100000000000001</v>
      </c>
      <c r="I376" s="32">
        <v>0.78810000000000002</v>
      </c>
      <c r="J376" s="32">
        <v>0.17730000000000001</v>
      </c>
      <c r="K376" s="32">
        <v>0.5827</v>
      </c>
      <c r="L376" s="32">
        <v>1.0842000000000001</v>
      </c>
      <c r="M376" s="32">
        <v>1.0712999999999999</v>
      </c>
      <c r="N376" s="32">
        <v>0.95689999999999997</v>
      </c>
      <c r="O376" s="32">
        <v>1.3528</v>
      </c>
      <c r="P376" s="32">
        <v>1.2773000000000001</v>
      </c>
      <c r="Q376" s="32">
        <v>1.4215</v>
      </c>
      <c r="R376" s="32">
        <v>0.62170000000000003</v>
      </c>
      <c r="S376" s="32">
        <v>0.38169999999999998</v>
      </c>
      <c r="T376" s="32">
        <v>0.2291</v>
      </c>
      <c r="U376" s="32">
        <v>0.4577</v>
      </c>
      <c r="V376" s="32">
        <v>4.65E-2</v>
      </c>
      <c r="W376" s="32">
        <v>0.2944</v>
      </c>
      <c r="X376" s="32">
        <v>1.0759000000000001</v>
      </c>
      <c r="Y376" s="32">
        <v>0.97889999999999999</v>
      </c>
      <c r="Z376" s="32">
        <v>-1.8100000000000002E-2</v>
      </c>
      <c r="AA376" s="32">
        <v>0.55469999999999997</v>
      </c>
      <c r="AB376" s="32">
        <v>1.8995</v>
      </c>
      <c r="AC376" s="32">
        <v>1.1740999999999999</v>
      </c>
      <c r="AD376" s="32">
        <v>0.58950000000000002</v>
      </c>
      <c r="AE376" s="32">
        <v>1.528</v>
      </c>
      <c r="AF376" s="32">
        <v>1.2830999999999999</v>
      </c>
      <c r="AG376" s="32">
        <v>1.2486999999999999</v>
      </c>
      <c r="AH376" s="32">
        <v>1.0217000000000001</v>
      </c>
      <c r="AI376" s="32">
        <v>1.1259999999999999</v>
      </c>
      <c r="AJ376" s="32">
        <v>0.67869999999999997</v>
      </c>
      <c r="AK376" s="32">
        <v>0.87639999999999996</v>
      </c>
      <c r="AL376" s="32">
        <v>0.43780000000000002</v>
      </c>
      <c r="AM376" s="32">
        <v>0.46610000000000001</v>
      </c>
      <c r="AN376" s="32">
        <v>0.54879999999999995</v>
      </c>
      <c r="AO376" s="32">
        <v>0.86299999999999999</v>
      </c>
      <c r="AP376" s="32">
        <v>0.77229999999999999</v>
      </c>
      <c r="AQ376" s="32">
        <v>1.1332</v>
      </c>
      <c r="AR376" s="32">
        <v>0.85329999999999995</v>
      </c>
      <c r="AS376" s="32">
        <v>1.3425</v>
      </c>
      <c r="AT376" s="32">
        <v>1.6085</v>
      </c>
      <c r="AU376" s="32">
        <v>1.5840000000000001</v>
      </c>
      <c r="AV376" s="32">
        <v>1.1289</v>
      </c>
      <c r="AW376" s="32">
        <v>1.4741</v>
      </c>
      <c r="AX376" s="32">
        <v>1.2484999999999999</v>
      </c>
      <c r="AY376" s="32">
        <v>1.1398999999999999</v>
      </c>
      <c r="AZ376" s="32">
        <v>4.8500000000000001E-2</v>
      </c>
      <c r="BA376" s="32">
        <v>1.0867</v>
      </c>
      <c r="BB376" s="32">
        <v>0.92900000000000005</v>
      </c>
      <c r="BC376" s="32">
        <v>0.96789999999999998</v>
      </c>
      <c r="BD376" s="32">
        <v>1.0342</v>
      </c>
      <c r="BE376" s="32">
        <v>1.1720999999999999</v>
      </c>
      <c r="BF376" s="32">
        <v>0.2487</v>
      </c>
      <c r="BG376" s="32">
        <v>0.22420000000000001</v>
      </c>
      <c r="BH376" s="32">
        <v>0.87219999999999998</v>
      </c>
      <c r="BI376" s="32">
        <v>0.70520000000000005</v>
      </c>
      <c r="BJ376" s="32">
        <v>0.86339999999999995</v>
      </c>
      <c r="BK376" s="32">
        <v>0.94689999999999996</v>
      </c>
    </row>
    <row r="377" spans="2:63">
      <c r="B377" s="28">
        <f t="shared" si="10"/>
        <v>125</v>
      </c>
      <c r="C377" s="34">
        <v>42143</v>
      </c>
      <c r="D377" s="32">
        <v>1.2502</v>
      </c>
      <c r="E377" s="32">
        <v>0.78969999999999996</v>
      </c>
      <c r="F377" s="32">
        <v>1.286</v>
      </c>
      <c r="G377" s="32">
        <v>1.1201000000000001</v>
      </c>
      <c r="H377" s="32">
        <v>0.48520000000000002</v>
      </c>
      <c r="I377" s="32">
        <v>0.79059999999999997</v>
      </c>
      <c r="J377" s="32">
        <v>0.1696</v>
      </c>
      <c r="K377" s="32">
        <v>0.58130000000000004</v>
      </c>
      <c r="L377" s="32">
        <v>1.0641</v>
      </c>
      <c r="M377" s="32">
        <v>1.0669</v>
      </c>
      <c r="N377" s="32">
        <v>0.94589999999999996</v>
      </c>
      <c r="O377" s="32">
        <v>1.3519000000000001</v>
      </c>
      <c r="P377" s="32">
        <v>1.2385999999999999</v>
      </c>
      <c r="Q377" s="32">
        <v>1.4209000000000001</v>
      </c>
      <c r="R377" s="32">
        <v>0.61639999999999995</v>
      </c>
      <c r="S377" s="32">
        <v>0.38200000000000001</v>
      </c>
      <c r="T377" s="32">
        <v>0.1729</v>
      </c>
      <c r="U377" s="32">
        <v>0.45850000000000002</v>
      </c>
      <c r="V377" s="32">
        <v>0.10440000000000001</v>
      </c>
      <c r="W377" s="32">
        <v>0.2979</v>
      </c>
      <c r="X377" s="32">
        <v>0.98660000000000003</v>
      </c>
      <c r="Y377" s="32">
        <v>0.97909999999999997</v>
      </c>
      <c r="Z377" s="32">
        <v>-2.9999999999999997E-4</v>
      </c>
      <c r="AA377" s="32">
        <v>0.55689999999999995</v>
      </c>
      <c r="AB377" s="32">
        <v>1.6364000000000001</v>
      </c>
      <c r="AC377" s="32">
        <v>1.1646000000000001</v>
      </c>
      <c r="AD377" s="32">
        <v>0.66100000000000003</v>
      </c>
      <c r="AE377" s="32">
        <v>1.5289999999999999</v>
      </c>
      <c r="AF377" s="32">
        <v>1.3944000000000001</v>
      </c>
      <c r="AG377" s="32">
        <v>1.2562</v>
      </c>
      <c r="AH377" s="32">
        <v>1.0952999999999999</v>
      </c>
      <c r="AI377" s="32">
        <v>1.1321000000000001</v>
      </c>
      <c r="AJ377" s="32">
        <v>0.70450000000000002</v>
      </c>
      <c r="AK377" s="32">
        <v>0.87480000000000002</v>
      </c>
      <c r="AL377" s="32">
        <v>0.5605</v>
      </c>
      <c r="AM377" s="32">
        <v>0.47320000000000001</v>
      </c>
      <c r="AN377" s="32">
        <v>0.47520000000000001</v>
      </c>
      <c r="AO377" s="32">
        <v>0.8629</v>
      </c>
      <c r="AP377" s="32">
        <v>0.81879999999999997</v>
      </c>
      <c r="AQ377" s="32">
        <v>1.1343000000000001</v>
      </c>
      <c r="AR377" s="32">
        <v>0.84760000000000002</v>
      </c>
      <c r="AS377" s="32">
        <v>1.3435999999999999</v>
      </c>
      <c r="AT377" s="32">
        <v>1.5887</v>
      </c>
      <c r="AU377" s="32">
        <v>1.5826</v>
      </c>
      <c r="AV377" s="32">
        <v>1.1282000000000001</v>
      </c>
      <c r="AW377" s="32">
        <v>1.4751000000000001</v>
      </c>
      <c r="AX377" s="32">
        <v>1.2722</v>
      </c>
      <c r="AY377" s="32">
        <v>1.1392</v>
      </c>
      <c r="AZ377" s="32">
        <v>1.8599999999999998E-2</v>
      </c>
      <c r="BA377" s="32">
        <v>1.0869</v>
      </c>
      <c r="BB377" s="32">
        <v>0.95169999999999999</v>
      </c>
      <c r="BC377" s="32">
        <v>0.96689999999999998</v>
      </c>
      <c r="BD377" s="32">
        <v>0.99670000000000003</v>
      </c>
      <c r="BE377" s="32">
        <v>1.1691</v>
      </c>
      <c r="BF377" s="32">
        <v>0.2797</v>
      </c>
      <c r="BG377" s="32">
        <v>0.22650000000000001</v>
      </c>
      <c r="BH377" s="32">
        <v>0.97789999999999999</v>
      </c>
      <c r="BI377" s="32">
        <v>0.71179999999999999</v>
      </c>
      <c r="BJ377" s="32">
        <v>1.0284</v>
      </c>
      <c r="BK377" s="32">
        <v>0.9506</v>
      </c>
    </row>
    <row r="378" spans="2:63">
      <c r="B378" s="28">
        <f t="shared" si="10"/>
        <v>124</v>
      </c>
      <c r="C378" s="34">
        <v>42142</v>
      </c>
      <c r="D378" s="32">
        <v>1.5205</v>
      </c>
      <c r="E378" s="32">
        <v>0.8105</v>
      </c>
      <c r="F378" s="32">
        <v>1.1963999999999999</v>
      </c>
      <c r="G378" s="32">
        <v>1.1220000000000001</v>
      </c>
      <c r="H378" s="32">
        <v>0.40949999999999998</v>
      </c>
      <c r="I378" s="32">
        <v>0.78949999999999998</v>
      </c>
      <c r="J378" s="32">
        <v>0.18210000000000001</v>
      </c>
      <c r="K378" s="32">
        <v>0.58599999999999997</v>
      </c>
      <c r="L378" s="32">
        <v>1.083</v>
      </c>
      <c r="M378" s="32">
        <v>1.0709</v>
      </c>
      <c r="N378" s="32">
        <v>0.82879999999999998</v>
      </c>
      <c r="O378" s="32">
        <v>1.3475999999999999</v>
      </c>
      <c r="P378" s="32">
        <v>0.85870000000000002</v>
      </c>
      <c r="Q378" s="32">
        <v>1.3913</v>
      </c>
      <c r="R378" s="32">
        <v>0.64739999999999998</v>
      </c>
      <c r="S378" s="32">
        <v>0.38319999999999999</v>
      </c>
      <c r="T378" s="32">
        <v>0.1978</v>
      </c>
      <c r="U378" s="32">
        <v>0.46500000000000002</v>
      </c>
      <c r="V378" s="32">
        <v>4.5999999999999999E-2</v>
      </c>
      <c r="W378" s="32">
        <v>0.29530000000000001</v>
      </c>
      <c r="X378" s="32">
        <v>1.0192000000000001</v>
      </c>
      <c r="Y378" s="32">
        <v>0.97729999999999995</v>
      </c>
      <c r="Z378" s="32">
        <v>-6.8199999999999997E-2</v>
      </c>
      <c r="AA378" s="32">
        <v>0.55700000000000005</v>
      </c>
      <c r="AB378" s="32">
        <v>1.7331000000000001</v>
      </c>
      <c r="AC378" s="32">
        <v>1.1819</v>
      </c>
      <c r="AD378" s="32">
        <v>0.60260000000000002</v>
      </c>
      <c r="AE378" s="32">
        <v>1.5266999999999999</v>
      </c>
      <c r="AF378" s="32">
        <v>0.98750000000000004</v>
      </c>
      <c r="AG378" s="32">
        <v>1.2287999999999999</v>
      </c>
      <c r="AH378" s="32">
        <v>1.3665</v>
      </c>
      <c r="AI378" s="32">
        <v>1.141</v>
      </c>
      <c r="AJ378" s="32">
        <v>0.63660000000000005</v>
      </c>
      <c r="AK378" s="32">
        <v>0.87619999999999998</v>
      </c>
      <c r="AL378" s="32">
        <v>1.0247999999999999</v>
      </c>
      <c r="AM378" s="32">
        <v>0.49909999999999999</v>
      </c>
      <c r="AN378" s="32">
        <v>0.48139999999999999</v>
      </c>
      <c r="AO378" s="32">
        <v>0.86680000000000001</v>
      </c>
      <c r="AP378" s="32">
        <v>0.71430000000000005</v>
      </c>
      <c r="AQ378" s="32">
        <v>1.1325000000000001</v>
      </c>
      <c r="AR378" s="32">
        <v>0.89880000000000004</v>
      </c>
      <c r="AS378" s="32">
        <v>1.3536999999999999</v>
      </c>
      <c r="AT378" s="32">
        <v>1.3428</v>
      </c>
      <c r="AU378" s="32">
        <v>1.5646</v>
      </c>
      <c r="AV378" s="32">
        <v>1.2705</v>
      </c>
      <c r="AW378" s="32">
        <v>1.4895</v>
      </c>
      <c r="AX378" s="32">
        <v>1.4213</v>
      </c>
      <c r="AY378" s="32">
        <v>1.1524000000000001</v>
      </c>
      <c r="AZ378" s="32">
        <v>-3.6299999999999999E-2</v>
      </c>
      <c r="BA378" s="32">
        <v>1.0901000000000001</v>
      </c>
      <c r="BB378" s="32">
        <v>0.74360000000000004</v>
      </c>
      <c r="BC378" s="32">
        <v>0.95579999999999998</v>
      </c>
      <c r="BD378" s="32">
        <v>0.96879999999999999</v>
      </c>
      <c r="BE378" s="32">
        <v>1.1676</v>
      </c>
      <c r="BF378" s="32">
        <v>0.25940000000000002</v>
      </c>
      <c r="BG378" s="32">
        <v>0.22500000000000001</v>
      </c>
      <c r="BH378" s="32">
        <v>0.93230000000000002</v>
      </c>
      <c r="BI378" s="32">
        <v>0.70579999999999998</v>
      </c>
      <c r="BJ378" s="32">
        <v>0.93669999999999998</v>
      </c>
      <c r="BK378" s="32">
        <v>0.93799999999999994</v>
      </c>
    </row>
    <row r="379" spans="2:63">
      <c r="B379" s="28">
        <f t="shared" si="10"/>
        <v>123</v>
      </c>
      <c r="C379" s="34">
        <v>42139</v>
      </c>
      <c r="D379" s="32">
        <v>0.95069999999999999</v>
      </c>
      <c r="E379" s="32">
        <v>0.80520000000000003</v>
      </c>
      <c r="F379" s="32">
        <v>1.3895</v>
      </c>
      <c r="G379" s="32">
        <v>1.1253</v>
      </c>
      <c r="H379" s="32">
        <v>0.4506</v>
      </c>
      <c r="I379" s="32">
        <v>0.79430000000000001</v>
      </c>
      <c r="J379" s="32">
        <v>0.2029</v>
      </c>
      <c r="K379" s="32">
        <v>0.58699999999999997</v>
      </c>
      <c r="L379" s="32">
        <v>1.2214</v>
      </c>
      <c r="M379" s="32">
        <v>1.0746</v>
      </c>
      <c r="N379" s="32">
        <v>0.68240000000000001</v>
      </c>
      <c r="O379" s="32">
        <v>1.3426</v>
      </c>
      <c r="P379" s="32">
        <v>0.64370000000000005</v>
      </c>
      <c r="Q379" s="32">
        <v>1.3912</v>
      </c>
      <c r="R379" s="32">
        <v>0.46079999999999999</v>
      </c>
      <c r="S379" s="32">
        <v>0.3856</v>
      </c>
      <c r="T379" s="32">
        <v>0.10199999999999999</v>
      </c>
      <c r="U379" s="32">
        <v>0.46250000000000002</v>
      </c>
      <c r="V379" s="32">
        <v>-0.47539999999999999</v>
      </c>
      <c r="W379" s="32">
        <v>0.29830000000000001</v>
      </c>
      <c r="X379" s="32">
        <v>0.69610000000000005</v>
      </c>
      <c r="Y379" s="32">
        <v>0.96060000000000001</v>
      </c>
      <c r="Z379" s="32">
        <v>-5.0700000000000002E-2</v>
      </c>
      <c r="AA379" s="32">
        <v>0.55859999999999999</v>
      </c>
      <c r="AB379" s="32">
        <v>1.2906</v>
      </c>
      <c r="AC379" s="32">
        <v>1.1758999999999999</v>
      </c>
      <c r="AD379" s="32">
        <v>0.85060000000000002</v>
      </c>
      <c r="AE379" s="32">
        <v>1.5445</v>
      </c>
      <c r="AF379" s="32">
        <v>1.0687</v>
      </c>
      <c r="AG379" s="32">
        <v>1.2239</v>
      </c>
      <c r="AH379" s="32">
        <v>1.3896999999999999</v>
      </c>
      <c r="AI379" s="32">
        <v>1.1523000000000001</v>
      </c>
      <c r="AJ379" s="32">
        <v>0.77729999999999999</v>
      </c>
      <c r="AK379" s="32">
        <v>0.88049999999999995</v>
      </c>
      <c r="AL379" s="32">
        <v>0.9415</v>
      </c>
      <c r="AM379" s="32">
        <v>0.49780000000000002</v>
      </c>
      <c r="AN379" s="32">
        <v>0.52239999999999998</v>
      </c>
      <c r="AO379" s="32">
        <v>0.86560000000000004</v>
      </c>
      <c r="AP379" s="32">
        <v>0.82140000000000002</v>
      </c>
      <c r="AQ379" s="32">
        <v>1.1417999999999999</v>
      </c>
      <c r="AR379" s="32">
        <v>0.94479999999999997</v>
      </c>
      <c r="AS379" s="32">
        <v>1.3527</v>
      </c>
      <c r="AT379" s="32">
        <v>1.1149</v>
      </c>
      <c r="AU379" s="32">
        <v>1.5671999999999999</v>
      </c>
      <c r="AV379" s="32">
        <v>1.5279</v>
      </c>
      <c r="AW379" s="32">
        <v>1.4903</v>
      </c>
      <c r="AX379" s="32">
        <v>1.2786</v>
      </c>
      <c r="AY379" s="32">
        <v>1.1536</v>
      </c>
      <c r="AZ379" s="32">
        <v>-5.5899999999999998E-2</v>
      </c>
      <c r="BA379" s="32">
        <v>1.0878000000000001</v>
      </c>
      <c r="BB379" s="32">
        <v>0.62980000000000003</v>
      </c>
      <c r="BC379" s="32">
        <v>0.96260000000000001</v>
      </c>
      <c r="BD379" s="32">
        <v>0.92090000000000005</v>
      </c>
      <c r="BE379" s="32">
        <v>1.1608000000000001</v>
      </c>
      <c r="BF379" s="32">
        <v>0.1477</v>
      </c>
      <c r="BG379" s="32">
        <v>0.22420000000000001</v>
      </c>
      <c r="BH379" s="32">
        <v>0.9728</v>
      </c>
      <c r="BI379" s="32">
        <v>0.70620000000000005</v>
      </c>
      <c r="BJ379" s="32">
        <v>0.72909999999999997</v>
      </c>
      <c r="BK379" s="32">
        <v>0.9395</v>
      </c>
    </row>
    <row r="380" spans="2:63">
      <c r="B380" s="28">
        <f t="shared" si="10"/>
        <v>122</v>
      </c>
      <c r="C380" s="34">
        <v>42138</v>
      </c>
      <c r="D380" s="32">
        <v>0.60709999999999997</v>
      </c>
      <c r="E380" s="32">
        <v>0.80400000000000005</v>
      </c>
      <c r="F380" s="32">
        <v>1.3736999999999999</v>
      </c>
      <c r="G380" s="32">
        <v>1.1295999999999999</v>
      </c>
      <c r="H380" s="32">
        <v>0.4133</v>
      </c>
      <c r="I380" s="32">
        <v>0.79590000000000005</v>
      </c>
      <c r="J380" s="32">
        <v>0.22389999999999999</v>
      </c>
      <c r="K380" s="32">
        <v>0.58679999999999999</v>
      </c>
      <c r="L380" s="32">
        <v>1.3277000000000001</v>
      </c>
      <c r="M380" s="32">
        <v>1.0882000000000001</v>
      </c>
      <c r="N380" s="32">
        <v>0.70140000000000002</v>
      </c>
      <c r="O380" s="32">
        <v>1.3395999999999999</v>
      </c>
      <c r="P380" s="32">
        <v>0.68899999999999995</v>
      </c>
      <c r="Q380" s="32">
        <v>1.3937999999999999</v>
      </c>
      <c r="R380" s="32">
        <v>0.40949999999999998</v>
      </c>
      <c r="S380" s="32">
        <v>0.38169999999999998</v>
      </c>
      <c r="T380" s="32">
        <v>0.12770000000000001</v>
      </c>
      <c r="U380" s="32">
        <v>0.46189999999999998</v>
      </c>
      <c r="V380" s="32">
        <v>-0.37969999999999998</v>
      </c>
      <c r="W380" s="32">
        <v>0.2999</v>
      </c>
      <c r="X380" s="32">
        <v>0.5514</v>
      </c>
      <c r="Y380" s="32">
        <v>0.94469999999999998</v>
      </c>
      <c r="Z380" s="32">
        <v>-6.2E-2</v>
      </c>
      <c r="AA380" s="32">
        <v>0.55730000000000002</v>
      </c>
      <c r="AB380" s="32">
        <v>1.1700999999999999</v>
      </c>
      <c r="AC380" s="32">
        <v>1.1733</v>
      </c>
      <c r="AD380" s="32">
        <v>0.80110000000000003</v>
      </c>
      <c r="AE380" s="32">
        <v>1.5475000000000001</v>
      </c>
      <c r="AF380" s="32">
        <v>1.0895999999999999</v>
      </c>
      <c r="AG380" s="32">
        <v>1.2229000000000001</v>
      </c>
      <c r="AH380" s="32">
        <v>1.3511</v>
      </c>
      <c r="AI380" s="32">
        <v>1.1569</v>
      </c>
      <c r="AJ380" s="32">
        <v>0.76900000000000002</v>
      </c>
      <c r="AK380" s="32">
        <v>0.87549999999999994</v>
      </c>
      <c r="AL380" s="32">
        <v>0.94940000000000002</v>
      </c>
      <c r="AM380" s="32">
        <v>0.48770000000000002</v>
      </c>
      <c r="AN380" s="32">
        <v>0.53339999999999999</v>
      </c>
      <c r="AO380" s="32">
        <v>0.87409999999999999</v>
      </c>
      <c r="AP380" s="32">
        <v>0.79569999999999996</v>
      </c>
      <c r="AQ380" s="32">
        <v>1.1367</v>
      </c>
      <c r="AR380" s="32">
        <v>0.92420000000000002</v>
      </c>
      <c r="AS380" s="32">
        <v>1.3474999999999999</v>
      </c>
      <c r="AT380" s="32">
        <v>1.0546</v>
      </c>
      <c r="AU380" s="32">
        <v>1.5646</v>
      </c>
      <c r="AV380" s="32">
        <v>1.4823999999999999</v>
      </c>
      <c r="AW380" s="32">
        <v>1.4924999999999999</v>
      </c>
      <c r="AX380" s="32">
        <v>1.2333000000000001</v>
      </c>
      <c r="AY380" s="32">
        <v>1.1547000000000001</v>
      </c>
      <c r="AZ380" s="32">
        <v>-6.6299999999999998E-2</v>
      </c>
      <c r="BA380" s="32">
        <v>1.08</v>
      </c>
      <c r="BB380" s="32">
        <v>0.58830000000000005</v>
      </c>
      <c r="BC380" s="32">
        <v>0.96389999999999998</v>
      </c>
      <c r="BD380" s="32">
        <v>0.97770000000000001</v>
      </c>
      <c r="BE380" s="32">
        <v>1.1599999999999999</v>
      </c>
      <c r="BF380" s="32">
        <v>0.1535</v>
      </c>
      <c r="BG380" s="32">
        <v>0.22450000000000001</v>
      </c>
      <c r="BH380" s="32">
        <v>0.92649999999999999</v>
      </c>
      <c r="BI380" s="32">
        <v>0.70389999999999997</v>
      </c>
      <c r="BJ380" s="32">
        <v>0.81659999999999999</v>
      </c>
      <c r="BK380" s="32">
        <v>0.93659999999999999</v>
      </c>
    </row>
    <row r="381" spans="2:63">
      <c r="B381" s="28">
        <f t="shared" si="10"/>
        <v>121</v>
      </c>
      <c r="C381" s="34">
        <v>42137</v>
      </c>
      <c r="D381" s="32">
        <v>0.26419999999999999</v>
      </c>
      <c r="E381" s="32">
        <v>0.77349999999999997</v>
      </c>
      <c r="F381" s="32">
        <v>1.5087999999999999</v>
      </c>
      <c r="G381" s="32">
        <v>1.1187</v>
      </c>
      <c r="H381" s="32">
        <v>0.38900000000000001</v>
      </c>
      <c r="I381" s="32">
        <v>0.79120000000000001</v>
      </c>
      <c r="J381" s="32">
        <v>0.27239999999999998</v>
      </c>
      <c r="K381" s="32">
        <v>0.58169999999999999</v>
      </c>
      <c r="L381" s="32">
        <v>1.331</v>
      </c>
      <c r="M381" s="32">
        <v>1.0873999999999999</v>
      </c>
      <c r="N381" s="32">
        <v>0.84189999999999998</v>
      </c>
      <c r="O381" s="32">
        <v>1.3523000000000001</v>
      </c>
      <c r="P381" s="32">
        <v>0.62219999999999998</v>
      </c>
      <c r="Q381" s="32">
        <v>1.3966000000000001</v>
      </c>
      <c r="R381" s="32">
        <v>0.2848</v>
      </c>
      <c r="S381" s="32">
        <v>0.36699999999999999</v>
      </c>
      <c r="T381" s="32">
        <v>0.14699999999999999</v>
      </c>
      <c r="U381" s="32">
        <v>0.47170000000000001</v>
      </c>
      <c r="V381" s="32">
        <v>-0.1216</v>
      </c>
      <c r="W381" s="32">
        <v>0.3342</v>
      </c>
      <c r="X381" s="32">
        <v>0.38929999999999998</v>
      </c>
      <c r="Y381" s="32">
        <v>0.94099999999999995</v>
      </c>
      <c r="Z381" s="32">
        <v>-3.3799999999999997E-2</v>
      </c>
      <c r="AA381" s="32">
        <v>0.55869999999999997</v>
      </c>
      <c r="AB381" s="32">
        <v>1.1222000000000001</v>
      </c>
      <c r="AC381" s="32">
        <v>1.165</v>
      </c>
      <c r="AD381" s="32">
        <v>0.85089999999999999</v>
      </c>
      <c r="AE381" s="32">
        <v>1.5374000000000001</v>
      </c>
      <c r="AF381" s="32">
        <v>1.1607000000000001</v>
      </c>
      <c r="AG381" s="32">
        <v>1.2221</v>
      </c>
      <c r="AH381" s="32">
        <v>1.3604000000000001</v>
      </c>
      <c r="AI381" s="32">
        <v>1.1556999999999999</v>
      </c>
      <c r="AJ381" s="32">
        <v>0.95520000000000005</v>
      </c>
      <c r="AK381" s="32">
        <v>0.89100000000000001</v>
      </c>
      <c r="AL381" s="32">
        <v>0.90720000000000001</v>
      </c>
      <c r="AM381" s="32">
        <v>0.48720000000000002</v>
      </c>
      <c r="AN381" s="32">
        <v>0.51719999999999999</v>
      </c>
      <c r="AO381" s="32">
        <v>0.87939999999999996</v>
      </c>
      <c r="AP381" s="32">
        <v>0.92730000000000001</v>
      </c>
      <c r="AQ381" s="32">
        <v>1.1456999999999999</v>
      </c>
      <c r="AR381" s="32">
        <v>0.87490000000000001</v>
      </c>
      <c r="AS381" s="32">
        <v>1.3262</v>
      </c>
      <c r="AT381" s="32">
        <v>0.96009999999999995</v>
      </c>
      <c r="AU381" s="32">
        <v>1.5601</v>
      </c>
      <c r="AV381" s="32">
        <v>1.5481</v>
      </c>
      <c r="AW381" s="32">
        <v>1.4968999999999999</v>
      </c>
      <c r="AX381" s="32">
        <v>1.3833</v>
      </c>
      <c r="AY381" s="32">
        <v>1.1768000000000001</v>
      </c>
      <c r="AZ381" s="32">
        <v>-9.2399999999999996E-2</v>
      </c>
      <c r="BA381" s="32">
        <v>1.0919000000000001</v>
      </c>
      <c r="BB381" s="32">
        <v>0.64790000000000003</v>
      </c>
      <c r="BC381" s="32">
        <v>0.96750000000000003</v>
      </c>
      <c r="BD381" s="32">
        <v>0.97729999999999995</v>
      </c>
      <c r="BE381" s="32">
        <v>1.1621999999999999</v>
      </c>
      <c r="BF381" s="32">
        <v>0.1147</v>
      </c>
      <c r="BG381" s="32">
        <v>0.21609999999999999</v>
      </c>
      <c r="BH381" s="32">
        <v>1.0947</v>
      </c>
      <c r="BI381" s="32">
        <v>0.71689999999999998</v>
      </c>
      <c r="BJ381" s="32">
        <v>0.9284</v>
      </c>
      <c r="BK381" s="32">
        <v>0.95309999999999995</v>
      </c>
    </row>
    <row r="382" spans="2:63">
      <c r="B382" s="28">
        <f t="shared" si="10"/>
        <v>120</v>
      </c>
      <c r="C382" s="34">
        <v>42136</v>
      </c>
      <c r="D382" s="32">
        <v>0.28520000000000001</v>
      </c>
      <c r="E382" s="32">
        <v>0.77559999999999996</v>
      </c>
      <c r="F382" s="32">
        <v>1.4870000000000001</v>
      </c>
      <c r="G382" s="32">
        <v>1.117</v>
      </c>
      <c r="H382" s="32">
        <v>0.34610000000000002</v>
      </c>
      <c r="I382" s="32">
        <v>0.78800000000000003</v>
      </c>
      <c r="J382" s="32">
        <v>0.27950000000000003</v>
      </c>
      <c r="K382" s="32">
        <v>0.58389999999999997</v>
      </c>
      <c r="L382" s="32">
        <v>1.1503000000000001</v>
      </c>
      <c r="M382" s="32">
        <v>1.0752999999999999</v>
      </c>
      <c r="N382" s="32">
        <v>0.67749999999999999</v>
      </c>
      <c r="O382" s="32">
        <v>1.3407</v>
      </c>
      <c r="P382" s="32">
        <v>0.6673</v>
      </c>
      <c r="Q382" s="32">
        <v>1.3934</v>
      </c>
      <c r="R382" s="32">
        <v>0.20799999999999999</v>
      </c>
      <c r="S382" s="32">
        <v>0.35970000000000002</v>
      </c>
      <c r="T382" s="32">
        <v>0.20480000000000001</v>
      </c>
      <c r="U382" s="32">
        <v>0.47310000000000002</v>
      </c>
      <c r="V382" s="32">
        <v>-8.7599999999999997E-2</v>
      </c>
      <c r="W382" s="32">
        <v>0.33329999999999999</v>
      </c>
      <c r="X382" s="32">
        <v>0.30430000000000001</v>
      </c>
      <c r="Y382" s="32">
        <v>0.94830000000000003</v>
      </c>
      <c r="Z382" s="32">
        <v>-5.8000000000000003E-2</v>
      </c>
      <c r="AA382" s="32">
        <v>0.55979999999999996</v>
      </c>
      <c r="AB382" s="32">
        <v>1.1551</v>
      </c>
      <c r="AC382" s="32">
        <v>1.1635</v>
      </c>
      <c r="AD382" s="32">
        <v>0.8952</v>
      </c>
      <c r="AE382" s="32">
        <v>1.5457000000000001</v>
      </c>
      <c r="AF382" s="32">
        <v>1.0324</v>
      </c>
      <c r="AG382" s="32">
        <v>1.2242</v>
      </c>
      <c r="AH382" s="32">
        <v>0.91390000000000005</v>
      </c>
      <c r="AI382" s="32">
        <v>1.1332</v>
      </c>
      <c r="AJ382" s="32">
        <v>0.96630000000000005</v>
      </c>
      <c r="AK382" s="32">
        <v>0.89090000000000003</v>
      </c>
      <c r="AL382" s="32">
        <v>0.79759999999999998</v>
      </c>
      <c r="AM382" s="32">
        <v>0.46700000000000003</v>
      </c>
      <c r="AN382" s="32">
        <v>0.54200000000000004</v>
      </c>
      <c r="AO382" s="32">
        <v>0.879</v>
      </c>
      <c r="AP382" s="32">
        <v>0.88270000000000004</v>
      </c>
      <c r="AQ382" s="32">
        <v>1.1396999999999999</v>
      </c>
      <c r="AR382" s="32">
        <v>0.86499999999999999</v>
      </c>
      <c r="AS382" s="32">
        <v>1.3224</v>
      </c>
      <c r="AT382" s="32">
        <v>0.86699999999999999</v>
      </c>
      <c r="AU382" s="32">
        <v>1.5584</v>
      </c>
      <c r="AV382" s="32">
        <v>1.5305</v>
      </c>
      <c r="AW382" s="32">
        <v>1.4988999999999999</v>
      </c>
      <c r="AX382" s="32">
        <v>1.3587</v>
      </c>
      <c r="AY382" s="32">
        <v>1.1742999999999999</v>
      </c>
      <c r="AZ382" s="32">
        <v>-0.13639999999999999</v>
      </c>
      <c r="BA382" s="32">
        <v>1.1014999999999999</v>
      </c>
      <c r="BB382" s="32">
        <v>0.64039999999999997</v>
      </c>
      <c r="BC382" s="32">
        <v>0.96489999999999998</v>
      </c>
      <c r="BD382" s="32">
        <v>0.90180000000000005</v>
      </c>
      <c r="BE382" s="32">
        <v>1.1577999999999999</v>
      </c>
      <c r="BF382" s="32">
        <v>0.1482</v>
      </c>
      <c r="BG382" s="32">
        <v>0.21809999999999999</v>
      </c>
      <c r="BH382" s="32">
        <v>1.0928</v>
      </c>
      <c r="BI382" s="32">
        <v>0.71560000000000001</v>
      </c>
      <c r="BJ382" s="32">
        <v>0.87739999999999996</v>
      </c>
      <c r="BK382" s="32">
        <v>0.95140000000000002</v>
      </c>
    </row>
    <row r="383" spans="2:63">
      <c r="B383" s="28">
        <f t="shared" si="10"/>
        <v>119</v>
      </c>
      <c r="C383" s="34">
        <v>42135</v>
      </c>
      <c r="D383" s="32">
        <v>0.30120000000000002</v>
      </c>
      <c r="E383" s="32">
        <v>0.79090000000000005</v>
      </c>
      <c r="F383" s="32">
        <v>1.4569000000000001</v>
      </c>
      <c r="G383" s="32">
        <v>1.1400999999999999</v>
      </c>
      <c r="H383" s="32">
        <v>0.34350000000000003</v>
      </c>
      <c r="I383" s="32">
        <v>0.78220000000000001</v>
      </c>
      <c r="J383" s="32">
        <v>0.27939999999999998</v>
      </c>
      <c r="K383" s="32">
        <v>0.59799999999999998</v>
      </c>
      <c r="L383" s="32">
        <v>1.1812</v>
      </c>
      <c r="M383" s="32">
        <v>1.0744</v>
      </c>
      <c r="N383" s="32">
        <v>0.68569999999999998</v>
      </c>
      <c r="O383" s="32">
        <v>1.3572</v>
      </c>
      <c r="P383" s="32">
        <v>0.68100000000000005</v>
      </c>
      <c r="Q383" s="32">
        <v>1.4125000000000001</v>
      </c>
      <c r="R383" s="32">
        <v>0.2142</v>
      </c>
      <c r="S383" s="32">
        <v>0.35610000000000003</v>
      </c>
      <c r="T383" s="32">
        <v>0.21079999999999999</v>
      </c>
      <c r="U383" s="32">
        <v>0.49280000000000002</v>
      </c>
      <c r="V383" s="32">
        <v>-9.7000000000000003E-2</v>
      </c>
      <c r="W383" s="32">
        <v>0.34250000000000003</v>
      </c>
      <c r="X383" s="32">
        <v>0.3201</v>
      </c>
      <c r="Y383" s="32">
        <v>0.94969999999999999</v>
      </c>
      <c r="Z383" s="32">
        <v>-6.2899999999999998E-2</v>
      </c>
      <c r="AA383" s="32">
        <v>0.55310000000000004</v>
      </c>
      <c r="AB383" s="32">
        <v>1.1349</v>
      </c>
      <c r="AC383" s="32">
        <v>1.1687000000000001</v>
      </c>
      <c r="AD383" s="32">
        <v>0.86419999999999997</v>
      </c>
      <c r="AE383" s="32">
        <v>1.56</v>
      </c>
      <c r="AF383" s="32">
        <v>1.0246999999999999</v>
      </c>
      <c r="AG383" s="32">
        <v>1.2128000000000001</v>
      </c>
      <c r="AH383" s="32">
        <v>1.0176000000000001</v>
      </c>
      <c r="AI383" s="32">
        <v>1.1307</v>
      </c>
      <c r="AJ383" s="32">
        <v>0.98440000000000005</v>
      </c>
      <c r="AK383" s="32">
        <v>0.90169999999999995</v>
      </c>
      <c r="AL383" s="32">
        <v>0.73770000000000002</v>
      </c>
      <c r="AM383" s="32">
        <v>0.45879999999999999</v>
      </c>
      <c r="AN383" s="32">
        <v>0.58309999999999995</v>
      </c>
      <c r="AO383" s="32">
        <v>0.90069999999999995</v>
      </c>
      <c r="AP383" s="32">
        <v>0.93769999999999998</v>
      </c>
      <c r="AQ383" s="32">
        <v>1.1002000000000001</v>
      </c>
      <c r="AR383" s="32">
        <v>0.78559999999999997</v>
      </c>
      <c r="AS383" s="32">
        <v>1.3045</v>
      </c>
      <c r="AT383" s="32">
        <v>0.88180000000000003</v>
      </c>
      <c r="AU383" s="32">
        <v>1.5587</v>
      </c>
      <c r="AV383" s="32">
        <v>1.5411999999999999</v>
      </c>
      <c r="AW383" s="32">
        <v>1.4994000000000001</v>
      </c>
      <c r="AX383" s="32">
        <v>1.3698999999999999</v>
      </c>
      <c r="AY383" s="32">
        <v>1.1625000000000001</v>
      </c>
      <c r="AZ383" s="32">
        <v>-6.6500000000000004E-2</v>
      </c>
      <c r="BA383" s="32">
        <v>1.0627</v>
      </c>
      <c r="BB383" s="32">
        <v>0.62370000000000003</v>
      </c>
      <c r="BC383" s="32">
        <v>0.97430000000000005</v>
      </c>
      <c r="BD383" s="32">
        <v>0.90939999999999999</v>
      </c>
      <c r="BE383" s="32">
        <v>1.1652</v>
      </c>
      <c r="BF383" s="32">
        <v>0.15570000000000001</v>
      </c>
      <c r="BG383" s="32">
        <v>0.21990000000000001</v>
      </c>
      <c r="BH383" s="32">
        <v>1.0945</v>
      </c>
      <c r="BI383" s="32">
        <v>0.72399999999999998</v>
      </c>
      <c r="BJ383" s="32">
        <v>0.87309999999999999</v>
      </c>
      <c r="BK383" s="32">
        <v>0.89290000000000003</v>
      </c>
    </row>
    <row r="384" spans="2:63">
      <c r="B384" s="28">
        <f t="shared" si="10"/>
        <v>118</v>
      </c>
      <c r="C384" s="34">
        <v>42132</v>
      </c>
      <c r="D384" s="32">
        <v>0.43530000000000002</v>
      </c>
      <c r="E384" s="32">
        <v>0.79710000000000003</v>
      </c>
      <c r="F384" s="32">
        <v>1.3424</v>
      </c>
      <c r="G384" s="32">
        <v>1.1416999999999999</v>
      </c>
      <c r="H384" s="32">
        <v>0.31640000000000001</v>
      </c>
      <c r="I384" s="32">
        <v>0.77890000000000004</v>
      </c>
      <c r="J384" s="32">
        <v>0.27389999999999998</v>
      </c>
      <c r="K384" s="32">
        <v>0.60019999999999996</v>
      </c>
      <c r="L384" s="32">
        <v>1.1704000000000001</v>
      </c>
      <c r="M384" s="32">
        <v>1.0726</v>
      </c>
      <c r="N384" s="32">
        <v>0.62709999999999999</v>
      </c>
      <c r="O384" s="32">
        <v>1.3472</v>
      </c>
      <c r="P384" s="32">
        <v>0.63759999999999994</v>
      </c>
      <c r="Q384" s="32">
        <v>1.4213</v>
      </c>
      <c r="R384" s="32">
        <v>0.24310000000000001</v>
      </c>
      <c r="S384" s="32">
        <v>0.3584</v>
      </c>
      <c r="T384" s="32">
        <v>0.13900000000000001</v>
      </c>
      <c r="U384" s="32">
        <v>0.49020000000000002</v>
      </c>
      <c r="V384" s="32">
        <v>-0.14299999999999999</v>
      </c>
      <c r="W384" s="32">
        <v>0.34089999999999998</v>
      </c>
      <c r="X384" s="32">
        <v>0.19850000000000001</v>
      </c>
      <c r="Y384" s="32">
        <v>0.94259999999999999</v>
      </c>
      <c r="Z384" s="32">
        <v>-0.1079</v>
      </c>
      <c r="AA384" s="32">
        <v>0.55320000000000003</v>
      </c>
      <c r="AB384" s="32">
        <v>0.34749999999999998</v>
      </c>
      <c r="AC384" s="32">
        <v>1.1173999999999999</v>
      </c>
      <c r="AD384" s="32">
        <v>0.43690000000000001</v>
      </c>
      <c r="AE384" s="32">
        <v>1.5687</v>
      </c>
      <c r="AF384" s="32">
        <v>1.4188000000000001</v>
      </c>
      <c r="AG384" s="32">
        <v>1.2526999999999999</v>
      </c>
      <c r="AH384" s="32">
        <v>0.2477</v>
      </c>
      <c r="AI384" s="32">
        <v>1.1004</v>
      </c>
      <c r="AJ384" s="32">
        <v>0.93159999999999998</v>
      </c>
      <c r="AK384" s="32">
        <v>0.91149999999999998</v>
      </c>
      <c r="AL384" s="32">
        <v>0.80530000000000002</v>
      </c>
      <c r="AM384" s="32">
        <v>0.47439999999999999</v>
      </c>
      <c r="AN384" s="32">
        <v>0.53469999999999995</v>
      </c>
      <c r="AO384" s="32">
        <v>0.90190000000000003</v>
      </c>
      <c r="AP384" s="32">
        <v>0.93569999999999998</v>
      </c>
      <c r="AQ384" s="32">
        <v>1.0976999999999999</v>
      </c>
      <c r="AR384" s="32">
        <v>0.74029999999999996</v>
      </c>
      <c r="AS384" s="32">
        <v>1.3052999999999999</v>
      </c>
      <c r="AT384" s="32">
        <v>1.0263</v>
      </c>
      <c r="AU384" s="32">
        <v>1.5663</v>
      </c>
      <c r="AV384" s="32">
        <v>1.6606000000000001</v>
      </c>
      <c r="AW384" s="32">
        <v>1.4998</v>
      </c>
      <c r="AX384" s="32">
        <v>1.2155</v>
      </c>
      <c r="AY384" s="32">
        <v>1.1709000000000001</v>
      </c>
      <c r="AZ384" s="32">
        <v>-4.82E-2</v>
      </c>
      <c r="BA384" s="32">
        <v>1.0846</v>
      </c>
      <c r="BB384" s="32">
        <v>0.50819999999999999</v>
      </c>
      <c r="BC384" s="32">
        <v>0.9556</v>
      </c>
      <c r="BD384" s="32">
        <v>0.92510000000000003</v>
      </c>
      <c r="BE384" s="32">
        <v>1.1640999999999999</v>
      </c>
      <c r="BF384" s="32">
        <v>0.1431</v>
      </c>
      <c r="BG384" s="32">
        <v>0.22470000000000001</v>
      </c>
      <c r="BH384" s="32">
        <v>1.0979000000000001</v>
      </c>
      <c r="BI384" s="32">
        <v>0.72419999999999995</v>
      </c>
      <c r="BJ384" s="32">
        <v>0.68079999999999996</v>
      </c>
      <c r="BK384" s="32">
        <v>0.88800000000000001</v>
      </c>
    </row>
    <row r="385" spans="2:63">
      <c r="B385" s="28">
        <f t="shared" si="10"/>
        <v>117</v>
      </c>
      <c r="C385" s="34">
        <v>42131</v>
      </c>
      <c r="D385" s="32">
        <v>0.49740000000000001</v>
      </c>
      <c r="E385" s="32">
        <v>0.7974</v>
      </c>
      <c r="F385" s="32">
        <v>1.2457</v>
      </c>
      <c r="G385" s="32">
        <v>1.1594</v>
      </c>
      <c r="H385" s="32">
        <v>0.27189999999999998</v>
      </c>
      <c r="I385" s="32">
        <v>0.77580000000000005</v>
      </c>
      <c r="J385" s="32">
        <v>0.36359999999999998</v>
      </c>
      <c r="K385" s="32">
        <v>0.5998</v>
      </c>
      <c r="L385" s="32">
        <v>1.1779999999999999</v>
      </c>
      <c r="M385" s="32">
        <v>1.0708</v>
      </c>
      <c r="N385" s="32">
        <v>0.57579999999999998</v>
      </c>
      <c r="O385" s="32">
        <v>1.3418000000000001</v>
      </c>
      <c r="P385" s="32">
        <v>0.63080000000000003</v>
      </c>
      <c r="Q385" s="32">
        <v>1.4134</v>
      </c>
      <c r="R385" s="32">
        <v>0.18690000000000001</v>
      </c>
      <c r="S385" s="32">
        <v>0.35970000000000002</v>
      </c>
      <c r="T385" s="32">
        <v>0.1452</v>
      </c>
      <c r="U385" s="32">
        <v>0.4834</v>
      </c>
      <c r="V385" s="32">
        <v>-0.1419</v>
      </c>
      <c r="W385" s="32">
        <v>0.33750000000000002</v>
      </c>
      <c r="X385" s="32">
        <v>7.3700000000000002E-2</v>
      </c>
      <c r="Y385" s="32">
        <v>0.93959999999999999</v>
      </c>
      <c r="Z385" s="32">
        <v>-0.27089999999999997</v>
      </c>
      <c r="AA385" s="32">
        <v>0.55449999999999999</v>
      </c>
      <c r="AB385" s="32">
        <v>7.8700000000000006E-2</v>
      </c>
      <c r="AC385" s="32">
        <v>1.1085</v>
      </c>
      <c r="AD385" s="32">
        <v>0.95850000000000002</v>
      </c>
      <c r="AE385" s="32">
        <v>1.6042000000000001</v>
      </c>
      <c r="AF385" s="32">
        <v>1.5811999999999999</v>
      </c>
      <c r="AG385" s="32">
        <v>1.2581</v>
      </c>
      <c r="AH385" s="32">
        <v>7.0699999999999999E-2</v>
      </c>
      <c r="AI385" s="32">
        <v>1.0940000000000001</v>
      </c>
      <c r="AJ385" s="32">
        <v>0.877</v>
      </c>
      <c r="AK385" s="32">
        <v>0.90969999999999995</v>
      </c>
      <c r="AL385" s="32">
        <v>0.52829999999999999</v>
      </c>
      <c r="AM385" s="32">
        <v>0.46789999999999998</v>
      </c>
      <c r="AN385" s="32">
        <v>0.59919999999999995</v>
      </c>
      <c r="AO385" s="32">
        <v>0.90790000000000004</v>
      </c>
      <c r="AP385" s="32">
        <v>0.89349999999999996</v>
      </c>
      <c r="AQ385" s="32">
        <v>1.0912999999999999</v>
      </c>
      <c r="AR385" s="32">
        <v>0.81159999999999999</v>
      </c>
      <c r="AS385" s="32">
        <v>1.3042</v>
      </c>
      <c r="AT385" s="32">
        <v>1.1317999999999999</v>
      </c>
      <c r="AU385" s="32">
        <v>1.5602</v>
      </c>
      <c r="AV385" s="32">
        <v>1.7122999999999999</v>
      </c>
      <c r="AW385" s="32">
        <v>1.5004</v>
      </c>
      <c r="AX385" s="32">
        <v>1.1826000000000001</v>
      </c>
      <c r="AY385" s="32">
        <v>1.1497999999999999</v>
      </c>
      <c r="AZ385" s="32">
        <v>-0.12959999999999999</v>
      </c>
      <c r="BA385" s="32">
        <v>1.0742</v>
      </c>
      <c r="BB385" s="32">
        <v>0.5575</v>
      </c>
      <c r="BC385" s="32">
        <v>0.95250000000000001</v>
      </c>
      <c r="BD385" s="32">
        <v>0.88549999999999995</v>
      </c>
      <c r="BE385" s="32">
        <v>1.1645000000000001</v>
      </c>
      <c r="BF385" s="32">
        <v>0.1079</v>
      </c>
      <c r="BG385" s="32">
        <v>0.2233</v>
      </c>
      <c r="BH385" s="32">
        <v>1.0266</v>
      </c>
      <c r="BI385" s="32">
        <v>0.72060000000000002</v>
      </c>
      <c r="BJ385" s="32">
        <v>0.55230000000000001</v>
      </c>
      <c r="BK385" s="32">
        <v>0.88090000000000002</v>
      </c>
    </row>
    <row r="386" spans="2:63">
      <c r="B386" s="28">
        <f t="shared" si="10"/>
        <v>116</v>
      </c>
      <c r="C386" s="34">
        <v>42130</v>
      </c>
      <c r="D386" s="32">
        <v>0.16289999999999999</v>
      </c>
      <c r="E386" s="32">
        <v>0.76659999999999995</v>
      </c>
      <c r="F386" s="32">
        <v>1.3835</v>
      </c>
      <c r="G386" s="32">
        <v>1.1605000000000001</v>
      </c>
      <c r="H386" s="32">
        <v>0.18279999999999999</v>
      </c>
      <c r="I386" s="32">
        <v>0.77529999999999999</v>
      </c>
      <c r="J386" s="32">
        <v>0.44769999999999999</v>
      </c>
      <c r="K386" s="32">
        <v>0.60609999999999997</v>
      </c>
      <c r="L386" s="32">
        <v>1.5351999999999999</v>
      </c>
      <c r="M386" s="32">
        <v>1.0974999999999999</v>
      </c>
      <c r="N386" s="32">
        <v>0.497</v>
      </c>
      <c r="O386" s="32">
        <v>1.3447</v>
      </c>
      <c r="P386" s="32">
        <v>0.72819999999999996</v>
      </c>
      <c r="Q386" s="32">
        <v>1.4383999999999999</v>
      </c>
      <c r="R386" s="32">
        <v>0.15859999999999999</v>
      </c>
      <c r="S386" s="32">
        <v>0.36120000000000002</v>
      </c>
      <c r="T386" s="32">
        <v>5.3900000000000003E-2</v>
      </c>
      <c r="U386" s="32">
        <v>0.47849999999999998</v>
      </c>
      <c r="V386" s="32">
        <v>-0.1056</v>
      </c>
      <c r="W386" s="32">
        <v>0.3367</v>
      </c>
      <c r="X386" s="32">
        <v>6.6799999999999998E-2</v>
      </c>
      <c r="Y386" s="32">
        <v>0.93659999999999999</v>
      </c>
      <c r="Z386" s="32">
        <v>-0.154</v>
      </c>
      <c r="AA386" s="32">
        <v>0.57320000000000004</v>
      </c>
      <c r="AB386" s="32">
        <v>0.52149999999999996</v>
      </c>
      <c r="AC386" s="32">
        <v>1.1277999999999999</v>
      </c>
      <c r="AD386" s="32">
        <v>0.69610000000000005</v>
      </c>
      <c r="AE386" s="32">
        <v>1.6019000000000001</v>
      </c>
      <c r="AF386" s="32">
        <v>1.0998000000000001</v>
      </c>
      <c r="AG386" s="32">
        <v>1.2366999999999999</v>
      </c>
      <c r="AH386" s="32">
        <v>-7.8899999999999998E-2</v>
      </c>
      <c r="AI386" s="32">
        <v>1.1006</v>
      </c>
      <c r="AJ386" s="32">
        <v>0.92889999999999995</v>
      </c>
      <c r="AK386" s="32">
        <v>0.91790000000000005</v>
      </c>
      <c r="AL386" s="32">
        <v>-0.12690000000000001</v>
      </c>
      <c r="AM386" s="32">
        <v>0.4042</v>
      </c>
      <c r="AN386" s="32">
        <v>0.6411</v>
      </c>
      <c r="AO386" s="32">
        <v>0.9194</v>
      </c>
      <c r="AP386" s="32">
        <v>1.0434000000000001</v>
      </c>
      <c r="AQ386" s="32">
        <v>1.0996999999999999</v>
      </c>
      <c r="AR386" s="32">
        <v>0.85589999999999999</v>
      </c>
      <c r="AS386" s="32">
        <v>1.3126</v>
      </c>
      <c r="AT386" s="32">
        <v>1.2377</v>
      </c>
      <c r="AU386" s="32">
        <v>1.5586</v>
      </c>
      <c r="AV386" s="32">
        <v>1.8165</v>
      </c>
      <c r="AW386" s="32">
        <v>1.5086999999999999</v>
      </c>
      <c r="AX386" s="32">
        <v>1.1392</v>
      </c>
      <c r="AY386" s="32">
        <v>1.1453</v>
      </c>
      <c r="AZ386" s="32">
        <v>-0.34179999999999999</v>
      </c>
      <c r="BA386" s="32">
        <v>1.0862000000000001</v>
      </c>
      <c r="BB386" s="32">
        <v>0.55920000000000003</v>
      </c>
      <c r="BC386" s="32">
        <v>0.95079999999999998</v>
      </c>
      <c r="BD386" s="32">
        <v>0.90680000000000005</v>
      </c>
      <c r="BE386" s="32">
        <v>1.1678999999999999</v>
      </c>
      <c r="BF386" s="32">
        <v>-4.9399999999999999E-2</v>
      </c>
      <c r="BG386" s="32">
        <v>0.20730000000000001</v>
      </c>
      <c r="BH386" s="32">
        <v>1.1606000000000001</v>
      </c>
      <c r="BI386" s="32">
        <v>0.71450000000000002</v>
      </c>
      <c r="BJ386" s="32">
        <v>0.4501</v>
      </c>
      <c r="BK386" s="32">
        <v>0.89539999999999997</v>
      </c>
    </row>
    <row r="387" spans="2:63">
      <c r="B387" s="28">
        <f t="shared" si="10"/>
        <v>115</v>
      </c>
      <c r="C387" s="34">
        <v>42129</v>
      </c>
      <c r="D387" s="32">
        <v>0.13700000000000001</v>
      </c>
      <c r="E387" s="32">
        <v>0.76319999999999999</v>
      </c>
      <c r="F387" s="32">
        <v>1.466</v>
      </c>
      <c r="G387" s="32">
        <v>1.1564000000000001</v>
      </c>
      <c r="H387" s="32">
        <v>0.19769999999999999</v>
      </c>
      <c r="I387" s="32">
        <v>0.78059999999999996</v>
      </c>
      <c r="J387" s="32">
        <v>0.43890000000000001</v>
      </c>
      <c r="K387" s="32">
        <v>0.60540000000000005</v>
      </c>
      <c r="L387" s="32">
        <v>1.5229999999999999</v>
      </c>
      <c r="M387" s="32">
        <v>1.093</v>
      </c>
      <c r="N387" s="32">
        <v>0.499</v>
      </c>
      <c r="O387" s="32">
        <v>1.3651</v>
      </c>
      <c r="P387" s="32">
        <v>0.71640000000000004</v>
      </c>
      <c r="Q387" s="32">
        <v>1.4321999999999999</v>
      </c>
      <c r="R387" s="32">
        <v>0.15459999999999999</v>
      </c>
      <c r="S387" s="32">
        <v>0.36370000000000002</v>
      </c>
      <c r="T387" s="32">
        <v>6.5100000000000005E-2</v>
      </c>
      <c r="U387" s="32">
        <v>0.4728</v>
      </c>
      <c r="V387" s="32">
        <v>-9.7199999999999995E-2</v>
      </c>
      <c r="W387" s="32">
        <v>0.34060000000000001</v>
      </c>
      <c r="X387" s="32">
        <v>9.0399999999999994E-2</v>
      </c>
      <c r="Y387" s="32">
        <v>0.95030000000000003</v>
      </c>
      <c r="Z387" s="32">
        <v>-0.158</v>
      </c>
      <c r="AA387" s="32">
        <v>0.57150000000000001</v>
      </c>
      <c r="AB387" s="32">
        <v>0.52139999999999997</v>
      </c>
      <c r="AC387" s="32">
        <v>1.1218999999999999</v>
      </c>
      <c r="AD387" s="32">
        <v>0.7177</v>
      </c>
      <c r="AE387" s="32">
        <v>1.6089</v>
      </c>
      <c r="AF387" s="32">
        <v>1.1489</v>
      </c>
      <c r="AG387" s="32">
        <v>1.2324999999999999</v>
      </c>
      <c r="AH387" s="32">
        <v>-7.9399999999999998E-2</v>
      </c>
      <c r="AI387" s="32">
        <v>1.1119000000000001</v>
      </c>
      <c r="AJ387" s="32">
        <v>0.94599999999999995</v>
      </c>
      <c r="AK387" s="32">
        <v>0.91459999999999997</v>
      </c>
      <c r="AL387" s="32">
        <v>-0.1588</v>
      </c>
      <c r="AM387" s="32">
        <v>0.40060000000000001</v>
      </c>
      <c r="AN387" s="32">
        <v>0.63180000000000003</v>
      </c>
      <c r="AO387" s="32">
        <v>0.92320000000000002</v>
      </c>
      <c r="AP387" s="32">
        <v>1.0595000000000001</v>
      </c>
      <c r="AQ387" s="32">
        <v>1.1016999999999999</v>
      </c>
      <c r="AR387" s="32">
        <v>0.90269999999999995</v>
      </c>
      <c r="AS387" s="32">
        <v>1.3159000000000001</v>
      </c>
      <c r="AT387" s="32">
        <v>1.2273000000000001</v>
      </c>
      <c r="AU387" s="32">
        <v>1.5516000000000001</v>
      </c>
      <c r="AV387" s="32">
        <v>1.8227</v>
      </c>
      <c r="AW387" s="32">
        <v>1.5091000000000001</v>
      </c>
      <c r="AX387" s="32">
        <v>1.1295999999999999</v>
      </c>
      <c r="AY387" s="32">
        <v>1.1488</v>
      </c>
      <c r="AZ387" s="32">
        <v>-0.34699999999999998</v>
      </c>
      <c r="BA387" s="32">
        <v>1.0775999999999999</v>
      </c>
      <c r="BB387" s="32">
        <v>0.57030000000000003</v>
      </c>
      <c r="BC387" s="32">
        <v>0.94630000000000003</v>
      </c>
      <c r="BD387" s="32">
        <v>0.90700000000000003</v>
      </c>
      <c r="BE387" s="32">
        <v>1.167</v>
      </c>
      <c r="BF387" s="32">
        <v>-5.67E-2</v>
      </c>
      <c r="BG387" s="32">
        <v>0.2051</v>
      </c>
      <c r="BH387" s="32">
        <v>1.1676</v>
      </c>
      <c r="BI387" s="32">
        <v>0.71309999999999996</v>
      </c>
      <c r="BJ387" s="32">
        <v>0.43669999999999998</v>
      </c>
      <c r="BK387" s="32">
        <v>0.8972</v>
      </c>
    </row>
    <row r="388" spans="2:63">
      <c r="B388" s="28">
        <f t="shared" si="10"/>
        <v>114</v>
      </c>
      <c r="C388" s="34">
        <v>42128</v>
      </c>
      <c r="D388" s="32">
        <v>0.17380000000000001</v>
      </c>
      <c r="E388" s="32">
        <v>0.76790000000000003</v>
      </c>
      <c r="F388" s="32">
        <v>1.4254</v>
      </c>
      <c r="G388" s="32">
        <v>1.1504000000000001</v>
      </c>
      <c r="H388" s="32">
        <v>0.20319999999999999</v>
      </c>
      <c r="I388" s="32">
        <v>0.78129999999999999</v>
      </c>
      <c r="J388" s="32">
        <v>0.42470000000000002</v>
      </c>
      <c r="K388" s="32">
        <v>0.60460000000000003</v>
      </c>
      <c r="L388" s="32">
        <v>1.4918</v>
      </c>
      <c r="M388" s="32">
        <v>1.0894999999999999</v>
      </c>
      <c r="N388" s="32">
        <v>0.54290000000000005</v>
      </c>
      <c r="O388" s="32">
        <v>1.3684000000000001</v>
      </c>
      <c r="P388" s="32">
        <v>0.72809999999999997</v>
      </c>
      <c r="Q388" s="32">
        <v>1.4329000000000001</v>
      </c>
      <c r="R388" s="32">
        <v>0.13550000000000001</v>
      </c>
      <c r="S388" s="32">
        <v>0.36270000000000002</v>
      </c>
      <c r="T388" s="32">
        <v>2.6200000000000001E-2</v>
      </c>
      <c r="U388" s="32">
        <v>0.4703</v>
      </c>
      <c r="V388" s="32">
        <v>-7.7200000000000005E-2</v>
      </c>
      <c r="W388" s="32">
        <v>0.34150000000000003</v>
      </c>
      <c r="X388" s="32">
        <v>9.7799999999999998E-2</v>
      </c>
      <c r="Y388" s="32">
        <v>0.98129999999999995</v>
      </c>
      <c r="Z388" s="32">
        <v>-0.1711</v>
      </c>
      <c r="AA388" s="32">
        <v>0.57110000000000005</v>
      </c>
      <c r="AB388" s="32">
        <v>0.52939999999999998</v>
      </c>
      <c r="AC388" s="32">
        <v>1.1259999999999999</v>
      </c>
      <c r="AD388" s="32">
        <v>0.72770000000000001</v>
      </c>
      <c r="AE388" s="32">
        <v>1.5978000000000001</v>
      </c>
      <c r="AF388" s="32">
        <v>1.1498999999999999</v>
      </c>
      <c r="AG388" s="32">
        <v>1.2402</v>
      </c>
      <c r="AH388" s="32">
        <v>-8.1799999999999998E-2</v>
      </c>
      <c r="AI388" s="32">
        <v>1.1096999999999999</v>
      </c>
      <c r="AJ388" s="32">
        <v>0.93920000000000003</v>
      </c>
      <c r="AK388" s="32">
        <v>0.91300000000000003</v>
      </c>
      <c r="AL388" s="32">
        <v>-6.4000000000000003E-3</v>
      </c>
      <c r="AM388" s="32">
        <v>0.41620000000000001</v>
      </c>
      <c r="AN388" s="32">
        <v>0.63719999999999999</v>
      </c>
      <c r="AO388" s="32">
        <v>0.9244</v>
      </c>
      <c r="AP388" s="32">
        <v>1.0459000000000001</v>
      </c>
      <c r="AQ388" s="32">
        <v>1.1003000000000001</v>
      </c>
      <c r="AR388" s="32">
        <v>0.8629</v>
      </c>
      <c r="AS388" s="32">
        <v>1.3109999999999999</v>
      </c>
      <c r="AT388" s="32">
        <v>1.2612000000000001</v>
      </c>
      <c r="AU388" s="32">
        <v>1.554</v>
      </c>
      <c r="AV388" s="32">
        <v>1.8331</v>
      </c>
      <c r="AW388" s="32">
        <v>1.5092000000000001</v>
      </c>
      <c r="AX388" s="32">
        <v>1.0794999999999999</v>
      </c>
      <c r="AY388" s="32">
        <v>1.145</v>
      </c>
      <c r="AZ388" s="32">
        <v>-0.309</v>
      </c>
      <c r="BA388" s="32">
        <v>1.0726</v>
      </c>
      <c r="BB388" s="32">
        <v>0.54330000000000001</v>
      </c>
      <c r="BC388" s="32">
        <v>0.94310000000000005</v>
      </c>
      <c r="BD388" s="32">
        <v>0.91800000000000004</v>
      </c>
      <c r="BE388" s="32">
        <v>1.1676</v>
      </c>
      <c r="BF388" s="32">
        <v>1.1000000000000001E-3</v>
      </c>
      <c r="BG388" s="32">
        <v>0.21</v>
      </c>
      <c r="BH388" s="32">
        <v>1.1494</v>
      </c>
      <c r="BI388" s="32">
        <v>0.71160000000000001</v>
      </c>
      <c r="BJ388" s="32">
        <v>0.55630000000000002</v>
      </c>
      <c r="BK388" s="32">
        <v>0.90659999999999996</v>
      </c>
    </row>
    <row r="389" spans="2:63">
      <c r="B389" s="28">
        <f t="shared" si="10"/>
        <v>113</v>
      </c>
      <c r="C389" s="34">
        <v>42124</v>
      </c>
      <c r="D389" s="32">
        <v>0.23860000000000001</v>
      </c>
      <c r="E389" s="32">
        <v>0.79300000000000004</v>
      </c>
      <c r="F389" s="32">
        <v>1.3025</v>
      </c>
      <c r="G389" s="32">
        <v>1.1479999999999999</v>
      </c>
      <c r="H389" s="32">
        <v>0.19739999999999999</v>
      </c>
      <c r="I389" s="32">
        <v>0.78979999999999995</v>
      </c>
      <c r="J389" s="32">
        <v>0.47710000000000002</v>
      </c>
      <c r="K389" s="32">
        <v>0.59099999999999997</v>
      </c>
      <c r="L389" s="32">
        <v>1.2141</v>
      </c>
      <c r="M389" s="32">
        <v>1.0848</v>
      </c>
      <c r="N389" s="32">
        <v>0.83720000000000006</v>
      </c>
      <c r="O389" s="32">
        <v>1.375</v>
      </c>
      <c r="P389" s="32">
        <v>0.74880000000000002</v>
      </c>
      <c r="Q389" s="32">
        <v>1.4419999999999999</v>
      </c>
      <c r="R389" s="32">
        <v>0.16600000000000001</v>
      </c>
      <c r="S389" s="32">
        <v>0.36899999999999999</v>
      </c>
      <c r="T389" s="32">
        <v>-0.1396</v>
      </c>
      <c r="U389" s="32">
        <v>0.48809999999999998</v>
      </c>
      <c r="V389" s="32">
        <v>2.7699999999999999E-2</v>
      </c>
      <c r="W389" s="32">
        <v>0.35670000000000002</v>
      </c>
      <c r="X389" s="32">
        <v>0.23089999999999999</v>
      </c>
      <c r="Y389" s="32">
        <v>0.96789999999999998</v>
      </c>
      <c r="Z389" s="32">
        <v>-0.1961</v>
      </c>
      <c r="AA389" s="32">
        <v>0.57330000000000003</v>
      </c>
      <c r="AB389" s="32">
        <v>0.39050000000000001</v>
      </c>
      <c r="AC389" s="32">
        <v>1.1177999999999999</v>
      </c>
      <c r="AD389" s="32">
        <v>1.2706</v>
      </c>
      <c r="AE389" s="32">
        <v>1.6004</v>
      </c>
      <c r="AF389" s="32">
        <v>1.593</v>
      </c>
      <c r="AG389" s="32">
        <v>1.2394000000000001</v>
      </c>
      <c r="AH389" s="32">
        <v>-0.1008</v>
      </c>
      <c r="AI389" s="32">
        <v>1.0892999999999999</v>
      </c>
      <c r="AJ389" s="32">
        <v>0.87270000000000003</v>
      </c>
      <c r="AK389" s="32">
        <v>0.91469999999999996</v>
      </c>
      <c r="AL389" s="32">
        <v>-0.23230000000000001</v>
      </c>
      <c r="AM389" s="32">
        <v>0.42759999999999998</v>
      </c>
      <c r="AN389" s="32">
        <v>0.78320000000000001</v>
      </c>
      <c r="AO389" s="32">
        <v>0.89710000000000001</v>
      </c>
      <c r="AP389" s="32">
        <v>0.98029999999999995</v>
      </c>
      <c r="AQ389" s="32">
        <v>1.111</v>
      </c>
      <c r="AR389" s="32">
        <v>1.5062</v>
      </c>
      <c r="AS389" s="32">
        <v>1.3122</v>
      </c>
      <c r="AT389" s="32">
        <v>0.87470000000000003</v>
      </c>
      <c r="AU389" s="32">
        <v>1.5564</v>
      </c>
      <c r="AV389" s="32">
        <v>1.8556999999999999</v>
      </c>
      <c r="AW389" s="32">
        <v>1.498</v>
      </c>
      <c r="AX389" s="32">
        <v>1.0203</v>
      </c>
      <c r="AY389" s="32">
        <v>1.1496999999999999</v>
      </c>
      <c r="AZ389" s="32">
        <v>-0.12690000000000001</v>
      </c>
      <c r="BA389" s="32">
        <v>1.0983000000000001</v>
      </c>
      <c r="BB389" s="32">
        <v>0.66049999999999998</v>
      </c>
      <c r="BC389" s="32">
        <v>0.94699999999999995</v>
      </c>
      <c r="BD389" s="32">
        <v>0.77470000000000006</v>
      </c>
      <c r="BE389" s="32">
        <v>1.1758</v>
      </c>
      <c r="BF389" s="32">
        <v>2.5999999999999999E-2</v>
      </c>
      <c r="BG389" s="32">
        <v>0.214</v>
      </c>
      <c r="BH389" s="32">
        <v>0.8105</v>
      </c>
      <c r="BI389" s="32">
        <v>0.70860000000000001</v>
      </c>
      <c r="BJ389" s="32">
        <v>0.39929999999999999</v>
      </c>
      <c r="BK389" s="32">
        <v>0.89759999999999995</v>
      </c>
    </row>
    <row r="390" spans="2:63">
      <c r="B390" s="28">
        <f t="shared" si="10"/>
        <v>112</v>
      </c>
      <c r="C390" s="34">
        <v>42123</v>
      </c>
      <c r="D390" s="32">
        <v>0.21909999999999999</v>
      </c>
      <c r="E390" s="32">
        <v>0.82399999999999995</v>
      </c>
      <c r="F390" s="32">
        <v>1.3109999999999999</v>
      </c>
      <c r="G390" s="32">
        <v>1.1657999999999999</v>
      </c>
      <c r="H390" s="32">
        <v>0.21659999999999999</v>
      </c>
      <c r="I390" s="32">
        <v>0.80220000000000002</v>
      </c>
      <c r="J390" s="32">
        <v>0.45660000000000001</v>
      </c>
      <c r="K390" s="32">
        <v>0.59379999999999999</v>
      </c>
      <c r="L390" s="32">
        <v>1.1912</v>
      </c>
      <c r="M390" s="32">
        <v>1.0775999999999999</v>
      </c>
      <c r="N390" s="32">
        <v>0.83679999999999999</v>
      </c>
      <c r="O390" s="32">
        <v>1.3802000000000001</v>
      </c>
      <c r="P390" s="32">
        <v>0.77229999999999999</v>
      </c>
      <c r="Q390" s="32">
        <v>1.4541999999999999</v>
      </c>
      <c r="R390" s="32">
        <v>0.14549999999999999</v>
      </c>
      <c r="S390" s="32">
        <v>0.37259999999999999</v>
      </c>
      <c r="T390" s="32">
        <v>-0.1201</v>
      </c>
      <c r="U390" s="32">
        <v>0.48599999999999999</v>
      </c>
      <c r="V390" s="32">
        <v>5.8900000000000001E-2</v>
      </c>
      <c r="W390" s="32">
        <v>0.37519999999999998</v>
      </c>
      <c r="X390" s="32">
        <v>0.23980000000000001</v>
      </c>
      <c r="Y390" s="32">
        <v>0.97199999999999998</v>
      </c>
      <c r="Z390" s="32">
        <v>-0.2</v>
      </c>
      <c r="AA390" s="32">
        <v>0.56969999999999998</v>
      </c>
      <c r="AB390" s="32">
        <v>0.51629999999999998</v>
      </c>
      <c r="AC390" s="32">
        <v>1.1314</v>
      </c>
      <c r="AD390" s="32">
        <v>1.1659999999999999</v>
      </c>
      <c r="AE390" s="32">
        <v>1.6229</v>
      </c>
      <c r="AF390" s="32">
        <v>1.2613000000000001</v>
      </c>
      <c r="AG390" s="32">
        <v>1.2478</v>
      </c>
      <c r="AH390" s="32">
        <v>-4.99E-2</v>
      </c>
      <c r="AI390" s="32">
        <v>1.0941000000000001</v>
      </c>
      <c r="AJ390" s="32">
        <v>0.87239999999999995</v>
      </c>
      <c r="AK390" s="32">
        <v>0.91490000000000005</v>
      </c>
      <c r="AL390" s="32">
        <v>-4.02E-2</v>
      </c>
      <c r="AM390" s="32">
        <v>0.45300000000000001</v>
      </c>
      <c r="AN390" s="32">
        <v>0.75770000000000004</v>
      </c>
      <c r="AO390" s="32">
        <v>0.87260000000000004</v>
      </c>
      <c r="AP390" s="32">
        <v>1.0159</v>
      </c>
      <c r="AQ390" s="32">
        <v>1.1207</v>
      </c>
      <c r="AR390" s="32">
        <v>1.5449999999999999</v>
      </c>
      <c r="AS390" s="32">
        <v>1.3187</v>
      </c>
      <c r="AT390" s="32">
        <v>0.98509999999999998</v>
      </c>
      <c r="AU390" s="32">
        <v>1.6083000000000001</v>
      </c>
      <c r="AV390" s="32">
        <v>1.8453999999999999</v>
      </c>
      <c r="AW390" s="32">
        <v>1.4988999999999999</v>
      </c>
      <c r="AX390" s="32">
        <v>0.99399999999999999</v>
      </c>
      <c r="AY390" s="32">
        <v>1.1696</v>
      </c>
      <c r="AZ390" s="32">
        <v>-0.26169999999999999</v>
      </c>
      <c r="BA390" s="32">
        <v>1.0942000000000001</v>
      </c>
      <c r="BB390" s="32">
        <v>0.72899999999999998</v>
      </c>
      <c r="BC390" s="32">
        <v>0.97660000000000002</v>
      </c>
      <c r="BD390" s="32">
        <v>0.79020000000000001</v>
      </c>
      <c r="BE390" s="32">
        <v>1.1791</v>
      </c>
      <c r="BF390" s="32">
        <v>3.2500000000000001E-2</v>
      </c>
      <c r="BG390" s="32">
        <v>0.21479999999999999</v>
      </c>
      <c r="BH390" s="32">
        <v>0.87190000000000001</v>
      </c>
      <c r="BI390" s="32">
        <v>0.72250000000000003</v>
      </c>
      <c r="BJ390" s="32">
        <v>0.6875</v>
      </c>
      <c r="BK390" s="32">
        <v>0.91949999999999998</v>
      </c>
    </row>
    <row r="391" spans="2:63">
      <c r="B391" s="28">
        <f t="shared" ref="B391:B454" si="11">IF(C391="","",$B$5-ROW()+5)</f>
        <v>111</v>
      </c>
      <c r="C391" s="34">
        <v>42122</v>
      </c>
      <c r="D391" s="32">
        <v>0.37519999999999998</v>
      </c>
      <c r="E391" s="32">
        <v>0.85129999999999995</v>
      </c>
      <c r="F391" s="32">
        <v>1.2470000000000001</v>
      </c>
      <c r="G391" s="32">
        <v>1.1509</v>
      </c>
      <c r="H391" s="32">
        <v>0.19359999999999999</v>
      </c>
      <c r="I391" s="32">
        <v>0.80330000000000001</v>
      </c>
      <c r="J391" s="32">
        <v>0.60729999999999995</v>
      </c>
      <c r="K391" s="32">
        <v>0.60950000000000004</v>
      </c>
      <c r="L391" s="32">
        <v>1.1424000000000001</v>
      </c>
      <c r="M391" s="32">
        <v>1.0687</v>
      </c>
      <c r="N391" s="32">
        <v>0.64119999999999999</v>
      </c>
      <c r="O391" s="32">
        <v>1.39</v>
      </c>
      <c r="P391" s="32">
        <v>0.47439999999999999</v>
      </c>
      <c r="Q391" s="32">
        <v>1.4287000000000001</v>
      </c>
      <c r="R391" s="32">
        <v>7.2999999999999995E-2</v>
      </c>
      <c r="S391" s="32">
        <v>0.3795</v>
      </c>
      <c r="T391" s="32">
        <v>-8.7800000000000003E-2</v>
      </c>
      <c r="U391" s="32">
        <v>0.50349999999999995</v>
      </c>
      <c r="V391" s="32">
        <v>1.0500000000000001E-2</v>
      </c>
      <c r="W391" s="32">
        <v>0.38140000000000002</v>
      </c>
      <c r="X391" s="32">
        <v>0.19020000000000001</v>
      </c>
      <c r="Y391" s="32">
        <v>1.0165</v>
      </c>
      <c r="Z391" s="32">
        <v>-0.1903</v>
      </c>
      <c r="AA391" s="32">
        <v>0.57350000000000001</v>
      </c>
      <c r="AB391" s="32">
        <v>0.28949999999999998</v>
      </c>
      <c r="AC391" s="32">
        <v>1.1440999999999999</v>
      </c>
      <c r="AD391" s="32">
        <v>1.365</v>
      </c>
      <c r="AE391" s="32">
        <v>1.6297999999999999</v>
      </c>
      <c r="AF391" s="32">
        <v>1.5787</v>
      </c>
      <c r="AG391" s="32">
        <v>1.2484999999999999</v>
      </c>
      <c r="AH391" s="32">
        <v>-0.12690000000000001</v>
      </c>
      <c r="AI391" s="32">
        <v>1.0810999999999999</v>
      </c>
      <c r="AJ391" s="32">
        <v>0.76929999999999998</v>
      </c>
      <c r="AK391" s="32">
        <v>0.90449999999999997</v>
      </c>
      <c r="AL391" s="32">
        <v>0.50480000000000003</v>
      </c>
      <c r="AM391" s="32">
        <v>0.51180000000000003</v>
      </c>
      <c r="AN391" s="32">
        <v>0.7752</v>
      </c>
      <c r="AO391" s="32">
        <v>0.87690000000000001</v>
      </c>
      <c r="AP391" s="32">
        <v>1.0619000000000001</v>
      </c>
      <c r="AQ391" s="32">
        <v>1.1378999999999999</v>
      </c>
      <c r="AR391" s="32">
        <v>1.651</v>
      </c>
      <c r="AS391" s="32">
        <v>1.3173999999999999</v>
      </c>
      <c r="AT391" s="32">
        <v>0.33750000000000002</v>
      </c>
      <c r="AU391" s="32">
        <v>1.5559000000000001</v>
      </c>
      <c r="AV391" s="32">
        <v>1.8496999999999999</v>
      </c>
      <c r="AW391" s="32">
        <v>1.4958</v>
      </c>
      <c r="AX391" s="32">
        <v>0.65680000000000005</v>
      </c>
      <c r="AY391" s="32">
        <v>1.1426000000000001</v>
      </c>
      <c r="AZ391" s="32">
        <v>-0.1976</v>
      </c>
      <c r="BA391" s="32">
        <v>1.1153</v>
      </c>
      <c r="BB391" s="32">
        <v>0.85399999999999998</v>
      </c>
      <c r="BC391" s="32">
        <v>0.99670000000000003</v>
      </c>
      <c r="BD391" s="32">
        <v>0.72570000000000001</v>
      </c>
      <c r="BE391" s="32">
        <v>1.1795</v>
      </c>
      <c r="BF391" s="32">
        <v>-5.4000000000000003E-3</v>
      </c>
      <c r="BG391" s="32">
        <v>0.21299999999999999</v>
      </c>
      <c r="BH391" s="32">
        <v>0.91820000000000002</v>
      </c>
      <c r="BI391" s="32">
        <v>0.72899999999999998</v>
      </c>
      <c r="BJ391" s="32">
        <v>0.74360000000000004</v>
      </c>
      <c r="BK391" s="32">
        <v>0.92200000000000004</v>
      </c>
    </row>
    <row r="392" spans="2:63">
      <c r="B392" s="28">
        <f t="shared" si="11"/>
        <v>110</v>
      </c>
      <c r="C392" s="34">
        <v>42121</v>
      </c>
      <c r="D392" s="32">
        <v>0.32779999999999998</v>
      </c>
      <c r="E392" s="32">
        <v>0.83709999999999996</v>
      </c>
      <c r="F392" s="32">
        <v>1.2376</v>
      </c>
      <c r="G392" s="32">
        <v>1.1508</v>
      </c>
      <c r="H392" s="32">
        <v>0.20069999999999999</v>
      </c>
      <c r="I392" s="32">
        <v>0.80910000000000004</v>
      </c>
      <c r="J392" s="32">
        <v>0.63880000000000003</v>
      </c>
      <c r="K392" s="32">
        <v>0.61309999999999998</v>
      </c>
      <c r="L392" s="32">
        <v>1.1081000000000001</v>
      </c>
      <c r="M392" s="32">
        <v>1.0651999999999999</v>
      </c>
      <c r="N392" s="32">
        <v>0.71350000000000002</v>
      </c>
      <c r="O392" s="32">
        <v>1.391</v>
      </c>
      <c r="P392" s="32">
        <v>0.48609999999999998</v>
      </c>
      <c r="Q392" s="32">
        <v>1.4323999999999999</v>
      </c>
      <c r="R392" s="32">
        <v>8.5800000000000001E-2</v>
      </c>
      <c r="S392" s="32">
        <v>0.38269999999999998</v>
      </c>
      <c r="T392" s="32">
        <v>-6.3899999999999998E-2</v>
      </c>
      <c r="U392" s="32">
        <v>0.50690000000000002</v>
      </c>
      <c r="V392" s="32">
        <v>-1.9300000000000001E-2</v>
      </c>
      <c r="W392" s="32">
        <v>0.37280000000000002</v>
      </c>
      <c r="X392" s="32">
        <v>0.1973</v>
      </c>
      <c r="Y392" s="32">
        <v>1.0164</v>
      </c>
      <c r="Z392" s="32">
        <v>-0.16839999999999999</v>
      </c>
      <c r="AA392" s="32">
        <v>0.57530000000000003</v>
      </c>
      <c r="AB392" s="32">
        <v>0.2974</v>
      </c>
      <c r="AC392" s="32">
        <v>1.1415999999999999</v>
      </c>
      <c r="AD392" s="32">
        <v>1.4018999999999999</v>
      </c>
      <c r="AE392" s="32">
        <v>1.6319999999999999</v>
      </c>
      <c r="AF392" s="32">
        <v>1.5499000000000001</v>
      </c>
      <c r="AG392" s="32">
        <v>1.25</v>
      </c>
      <c r="AH392" s="32">
        <v>-0.1031</v>
      </c>
      <c r="AI392" s="32">
        <v>1.0773999999999999</v>
      </c>
      <c r="AJ392" s="32">
        <v>0.79730000000000001</v>
      </c>
      <c r="AK392" s="32">
        <v>0.91400000000000003</v>
      </c>
      <c r="AL392" s="32">
        <v>0.71340000000000003</v>
      </c>
      <c r="AM392" s="32">
        <v>0.52580000000000005</v>
      </c>
      <c r="AN392" s="32">
        <v>0.74470000000000003</v>
      </c>
      <c r="AO392" s="32">
        <v>0.88319999999999999</v>
      </c>
      <c r="AP392" s="32">
        <v>1.0474000000000001</v>
      </c>
      <c r="AQ392" s="32">
        <v>1.1323000000000001</v>
      </c>
      <c r="AR392" s="32">
        <v>1.7343</v>
      </c>
      <c r="AS392" s="32">
        <v>1.3132999999999999</v>
      </c>
      <c r="AT392" s="32">
        <v>0.27850000000000003</v>
      </c>
      <c r="AU392" s="32">
        <v>1.5711999999999999</v>
      </c>
      <c r="AV392" s="32">
        <v>1.8646</v>
      </c>
      <c r="AW392" s="32">
        <v>1.4955000000000001</v>
      </c>
      <c r="AX392" s="32">
        <v>0.69530000000000003</v>
      </c>
      <c r="AY392" s="32">
        <v>1.1406000000000001</v>
      </c>
      <c r="AZ392" s="32">
        <v>-0.1799</v>
      </c>
      <c r="BA392" s="32">
        <v>1.1124000000000001</v>
      </c>
      <c r="BB392" s="32">
        <v>0.79930000000000001</v>
      </c>
      <c r="BC392" s="32">
        <v>0.98719999999999997</v>
      </c>
      <c r="BD392" s="32">
        <v>0.69330000000000003</v>
      </c>
      <c r="BE392" s="32">
        <v>1.1745000000000001</v>
      </c>
      <c r="BF392" s="32">
        <v>2.4400000000000002E-2</v>
      </c>
      <c r="BG392" s="32">
        <v>0.21529999999999999</v>
      </c>
      <c r="BH392" s="32">
        <v>0.88829999999999998</v>
      </c>
      <c r="BI392" s="32">
        <v>0.73250000000000004</v>
      </c>
      <c r="BJ392" s="32">
        <v>0.71970000000000001</v>
      </c>
      <c r="BK392" s="32">
        <v>0.91379999999999995</v>
      </c>
    </row>
    <row r="393" spans="2:63">
      <c r="B393" s="28">
        <f t="shared" si="11"/>
        <v>109</v>
      </c>
      <c r="C393" s="34">
        <v>42118</v>
      </c>
      <c r="D393" s="32">
        <v>0.68779999999999997</v>
      </c>
      <c r="E393" s="32">
        <v>0.92820000000000003</v>
      </c>
      <c r="F393" s="32">
        <v>0.97140000000000004</v>
      </c>
      <c r="G393" s="32">
        <v>1.1601999999999999</v>
      </c>
      <c r="H393" s="32">
        <v>0.16800000000000001</v>
      </c>
      <c r="I393" s="32">
        <v>0.88070000000000004</v>
      </c>
      <c r="J393" s="32">
        <v>0.71299999999999997</v>
      </c>
      <c r="K393" s="32">
        <v>0.63290000000000002</v>
      </c>
      <c r="L393" s="32">
        <v>0.97589999999999999</v>
      </c>
      <c r="M393" s="32">
        <v>1.0781000000000001</v>
      </c>
      <c r="N393" s="32">
        <v>0.63490000000000002</v>
      </c>
      <c r="O393" s="32">
        <v>1.3863000000000001</v>
      </c>
      <c r="P393" s="32">
        <v>0.67369999999999997</v>
      </c>
      <c r="Q393" s="32">
        <v>1.4591000000000001</v>
      </c>
      <c r="R393" s="32">
        <v>2.2499999999999999E-2</v>
      </c>
      <c r="S393" s="32">
        <v>0.4002</v>
      </c>
      <c r="T393" s="32">
        <v>-3.39E-2</v>
      </c>
      <c r="U393" s="32">
        <v>0.51080000000000003</v>
      </c>
      <c r="V393" s="32">
        <v>-4.3200000000000002E-2</v>
      </c>
      <c r="W393" s="32">
        <v>0.45839999999999997</v>
      </c>
      <c r="X393" s="32">
        <v>8.3699999999999997E-2</v>
      </c>
      <c r="Y393" s="32">
        <v>1.0542</v>
      </c>
      <c r="Z393" s="32">
        <v>-2.9399999999999999E-2</v>
      </c>
      <c r="AA393" s="32">
        <v>0.57850000000000001</v>
      </c>
      <c r="AB393" s="32">
        <v>0.76839999999999997</v>
      </c>
      <c r="AC393" s="32">
        <v>1.202</v>
      </c>
      <c r="AD393" s="32">
        <v>1.7755000000000001</v>
      </c>
      <c r="AE393" s="32">
        <v>1.6083000000000001</v>
      </c>
      <c r="AF393" s="32">
        <v>1.5214000000000001</v>
      </c>
      <c r="AG393" s="32">
        <v>1.2493000000000001</v>
      </c>
      <c r="AH393" s="32">
        <v>0.112</v>
      </c>
      <c r="AI393" s="32">
        <v>1.1411</v>
      </c>
      <c r="AJ393" s="32">
        <v>0.65329999999999999</v>
      </c>
      <c r="AK393" s="32">
        <v>0.94830000000000003</v>
      </c>
      <c r="AL393" s="32">
        <v>0.50339999999999996</v>
      </c>
      <c r="AM393" s="32">
        <v>0.5232</v>
      </c>
      <c r="AN393" s="32">
        <v>0.88800000000000001</v>
      </c>
      <c r="AO393" s="32">
        <v>0.91239999999999999</v>
      </c>
      <c r="AP393" s="32">
        <v>0.93979999999999997</v>
      </c>
      <c r="AQ393" s="32">
        <v>1.1540999999999999</v>
      </c>
      <c r="AR393" s="32">
        <v>1.3051999999999999</v>
      </c>
      <c r="AS393" s="32">
        <v>1.3511</v>
      </c>
      <c r="AT393" s="32">
        <v>0.70909999999999995</v>
      </c>
      <c r="AU393" s="32">
        <v>1.5652999999999999</v>
      </c>
      <c r="AV393" s="32">
        <v>1.9457</v>
      </c>
      <c r="AW393" s="32">
        <v>1.4910000000000001</v>
      </c>
      <c r="AX393" s="32">
        <v>0.89490000000000003</v>
      </c>
      <c r="AY393" s="32">
        <v>1.1177999999999999</v>
      </c>
      <c r="AZ393" s="32">
        <v>-0.41920000000000002</v>
      </c>
      <c r="BA393" s="32">
        <v>1.099</v>
      </c>
      <c r="BB393" s="32">
        <v>0.85580000000000001</v>
      </c>
      <c r="BC393" s="32">
        <v>1.0670999999999999</v>
      </c>
      <c r="BD393" s="32">
        <v>0.64749999999999996</v>
      </c>
      <c r="BE393" s="32">
        <v>1.171</v>
      </c>
      <c r="BF393" s="32">
        <v>0.14280000000000001</v>
      </c>
      <c r="BG393" s="32">
        <v>0.25440000000000002</v>
      </c>
      <c r="BH393" s="32">
        <v>0.82069999999999999</v>
      </c>
      <c r="BI393" s="32">
        <v>0.73080000000000001</v>
      </c>
      <c r="BJ393" s="32">
        <v>0.37459999999999999</v>
      </c>
      <c r="BK393" s="32">
        <v>0.87809999999999999</v>
      </c>
    </row>
    <row r="394" spans="2:63">
      <c r="B394" s="28">
        <f t="shared" si="11"/>
        <v>108</v>
      </c>
      <c r="C394" s="34">
        <v>42117</v>
      </c>
      <c r="D394" s="32">
        <v>0.2641</v>
      </c>
      <c r="E394" s="32">
        <v>0.8821</v>
      </c>
      <c r="F394" s="32">
        <v>1.0664</v>
      </c>
      <c r="G394" s="32">
        <v>1.1826000000000001</v>
      </c>
      <c r="H394" s="32">
        <v>0.1532</v>
      </c>
      <c r="I394" s="32">
        <v>0.89300000000000002</v>
      </c>
      <c r="J394" s="32">
        <v>0.56579999999999997</v>
      </c>
      <c r="K394" s="32">
        <v>0.6179</v>
      </c>
      <c r="L394" s="32">
        <v>0.91439999999999999</v>
      </c>
      <c r="M394" s="32">
        <v>1.0762</v>
      </c>
      <c r="N394" s="32">
        <v>0.76270000000000004</v>
      </c>
      <c r="O394" s="32">
        <v>1.4051</v>
      </c>
      <c r="P394" s="32">
        <v>0.36809999999999998</v>
      </c>
      <c r="Q394" s="32">
        <v>1.4363999999999999</v>
      </c>
      <c r="R394" s="32">
        <v>-5.0299999999999997E-2</v>
      </c>
      <c r="S394" s="32">
        <v>0.39500000000000002</v>
      </c>
      <c r="T394" s="32">
        <v>1.77E-2</v>
      </c>
      <c r="U394" s="32">
        <v>0.52259999999999995</v>
      </c>
      <c r="V394" s="32">
        <v>-8.3999999999999995E-3</v>
      </c>
      <c r="W394" s="32">
        <v>0.46850000000000003</v>
      </c>
      <c r="X394" s="32">
        <v>4.4299999999999999E-2</v>
      </c>
      <c r="Y394" s="32">
        <v>1.0578000000000001</v>
      </c>
      <c r="Z394" s="32">
        <v>3.4299999999999997E-2</v>
      </c>
      <c r="AA394" s="32">
        <v>0.59030000000000005</v>
      </c>
      <c r="AB394" s="32">
        <v>0.77239999999999998</v>
      </c>
      <c r="AC394" s="32">
        <v>1.2041999999999999</v>
      </c>
      <c r="AD394" s="32">
        <v>1.7766</v>
      </c>
      <c r="AE394" s="32">
        <v>1.6084000000000001</v>
      </c>
      <c r="AF394" s="32">
        <v>1.5329999999999999</v>
      </c>
      <c r="AG394" s="32">
        <v>1.2516</v>
      </c>
      <c r="AH394" s="32">
        <v>8.0100000000000005E-2</v>
      </c>
      <c r="AI394" s="32">
        <v>1.1517999999999999</v>
      </c>
      <c r="AJ394" s="32">
        <v>0.70830000000000004</v>
      </c>
      <c r="AK394" s="32">
        <v>0.96020000000000005</v>
      </c>
      <c r="AL394" s="32">
        <v>0.5827</v>
      </c>
      <c r="AM394" s="32">
        <v>0.5282</v>
      </c>
      <c r="AN394" s="32">
        <v>1.0317000000000001</v>
      </c>
      <c r="AO394" s="32">
        <v>0.92579999999999996</v>
      </c>
      <c r="AP394" s="32">
        <v>1.0081</v>
      </c>
      <c r="AQ394" s="32">
        <v>1.17</v>
      </c>
      <c r="AR394" s="32">
        <v>1.3777999999999999</v>
      </c>
      <c r="AS394" s="32">
        <v>1.3693</v>
      </c>
      <c r="AT394" s="32">
        <v>0.80710000000000004</v>
      </c>
      <c r="AU394" s="32">
        <v>1.5706</v>
      </c>
      <c r="AV394" s="32">
        <v>1.8248</v>
      </c>
      <c r="AW394" s="32">
        <v>1.4738</v>
      </c>
      <c r="AX394" s="32">
        <v>0.94950000000000001</v>
      </c>
      <c r="AY394" s="32">
        <v>1.1251</v>
      </c>
      <c r="AZ394" s="32">
        <v>-0.43919999999999998</v>
      </c>
      <c r="BA394" s="32">
        <v>1.0972</v>
      </c>
      <c r="BB394" s="32">
        <v>0.97599999999999998</v>
      </c>
      <c r="BC394" s="32">
        <v>1.0903</v>
      </c>
      <c r="BD394" s="32">
        <v>0.59570000000000001</v>
      </c>
      <c r="BE394" s="32">
        <v>1.1711</v>
      </c>
      <c r="BF394" s="32">
        <v>0.22040000000000001</v>
      </c>
      <c r="BG394" s="32">
        <v>0.26390000000000002</v>
      </c>
      <c r="BH394" s="32">
        <v>0.78800000000000003</v>
      </c>
      <c r="BI394" s="32">
        <v>0.72870000000000001</v>
      </c>
      <c r="BJ394" s="32">
        <v>-6.6299999999999998E-2</v>
      </c>
      <c r="BK394" s="32">
        <v>0.85119999999999996</v>
      </c>
    </row>
    <row r="395" spans="2:63">
      <c r="B395" s="28">
        <f t="shared" si="11"/>
        <v>107</v>
      </c>
      <c r="C395" s="34">
        <v>42116</v>
      </c>
      <c r="D395" s="32">
        <v>7.2800000000000004E-2</v>
      </c>
      <c r="E395" s="32">
        <v>0.87350000000000005</v>
      </c>
      <c r="F395" s="32">
        <v>1.1842999999999999</v>
      </c>
      <c r="G395" s="32">
        <v>1.2049000000000001</v>
      </c>
      <c r="H395" s="32">
        <v>9.0899999999999995E-2</v>
      </c>
      <c r="I395" s="32">
        <v>0.91930000000000001</v>
      </c>
      <c r="J395" s="32">
        <v>0.5968</v>
      </c>
      <c r="K395" s="32">
        <v>0.62390000000000001</v>
      </c>
      <c r="L395" s="32">
        <v>0.74580000000000002</v>
      </c>
      <c r="M395" s="32">
        <v>1.0703</v>
      </c>
      <c r="N395" s="32">
        <v>1.1347</v>
      </c>
      <c r="O395" s="32">
        <v>1.4509000000000001</v>
      </c>
      <c r="P395" s="32">
        <v>0.29859999999999998</v>
      </c>
      <c r="Q395" s="32">
        <v>1.4673</v>
      </c>
      <c r="R395" s="32">
        <v>-0.27729999999999999</v>
      </c>
      <c r="S395" s="32">
        <v>0.39939999999999998</v>
      </c>
      <c r="T395" s="32">
        <v>-9.3899999999999997E-2</v>
      </c>
      <c r="U395" s="32">
        <v>0.5292</v>
      </c>
      <c r="V395" s="32">
        <v>-0.1928</v>
      </c>
      <c r="W395" s="32">
        <v>0.47489999999999999</v>
      </c>
      <c r="X395" s="32">
        <v>-0.12509999999999999</v>
      </c>
      <c r="Y395" s="32">
        <v>1.0571999999999999</v>
      </c>
      <c r="Z395" s="32">
        <v>-0.151</v>
      </c>
      <c r="AA395" s="32">
        <v>0.58889999999999998</v>
      </c>
      <c r="AB395" s="32">
        <v>0.8085</v>
      </c>
      <c r="AC395" s="32">
        <v>1.2044999999999999</v>
      </c>
      <c r="AD395" s="32">
        <v>2.1358000000000001</v>
      </c>
      <c r="AE395" s="32">
        <v>1.6306</v>
      </c>
      <c r="AF395" s="32">
        <v>1.702</v>
      </c>
      <c r="AG395" s="32">
        <v>1.2621</v>
      </c>
      <c r="AH395" s="32">
        <v>6.25E-2</v>
      </c>
      <c r="AI395" s="32">
        <v>1.1620999999999999</v>
      </c>
      <c r="AJ395" s="32">
        <v>1.1005</v>
      </c>
      <c r="AK395" s="32">
        <v>0.98799999999999999</v>
      </c>
      <c r="AL395" s="32">
        <v>0.39300000000000002</v>
      </c>
      <c r="AM395" s="32">
        <v>0.50819999999999999</v>
      </c>
      <c r="AN395" s="32">
        <v>0.93189999999999995</v>
      </c>
      <c r="AO395" s="32">
        <v>0.9173</v>
      </c>
      <c r="AP395" s="32">
        <v>0.90069999999999995</v>
      </c>
      <c r="AQ395" s="32">
        <v>1.1701999999999999</v>
      </c>
      <c r="AR395" s="32">
        <v>1.5903</v>
      </c>
      <c r="AS395" s="32">
        <v>1.3885000000000001</v>
      </c>
      <c r="AT395" s="32">
        <v>1.5159</v>
      </c>
      <c r="AU395" s="32">
        <v>1.6316999999999999</v>
      </c>
      <c r="AV395" s="32">
        <v>1.9908999999999999</v>
      </c>
      <c r="AW395" s="32">
        <v>1.4804999999999999</v>
      </c>
      <c r="AX395" s="32">
        <v>1.1486000000000001</v>
      </c>
      <c r="AY395" s="32">
        <v>1.1380999999999999</v>
      </c>
      <c r="AZ395" s="32">
        <v>-0.35220000000000001</v>
      </c>
      <c r="BA395" s="32">
        <v>1.1093</v>
      </c>
      <c r="BB395" s="32">
        <v>1.1526000000000001</v>
      </c>
      <c r="BC395" s="32">
        <v>1.115</v>
      </c>
      <c r="BD395" s="32">
        <v>0.54479999999999995</v>
      </c>
      <c r="BE395" s="32">
        <v>1.1820999999999999</v>
      </c>
      <c r="BF395" s="32">
        <v>0.2492</v>
      </c>
      <c r="BG395" s="32">
        <v>0.2661</v>
      </c>
      <c r="BH395" s="32">
        <v>0.65090000000000003</v>
      </c>
      <c r="BI395" s="32">
        <v>0.71540000000000004</v>
      </c>
      <c r="BJ395" s="32">
        <v>-0.78410000000000002</v>
      </c>
      <c r="BK395" s="32">
        <v>0.84179999999999999</v>
      </c>
    </row>
    <row r="396" spans="2:63">
      <c r="B396" s="28">
        <f t="shared" si="11"/>
        <v>106</v>
      </c>
      <c r="C396" s="34">
        <v>42115</v>
      </c>
      <c r="D396" s="32">
        <v>-0.1124</v>
      </c>
      <c r="E396" s="32">
        <v>0.876</v>
      </c>
      <c r="F396" s="32">
        <v>1.0132000000000001</v>
      </c>
      <c r="G396" s="32">
        <v>1.2040999999999999</v>
      </c>
      <c r="H396" s="32">
        <v>0.12959999999999999</v>
      </c>
      <c r="I396" s="32">
        <v>0.93679999999999997</v>
      </c>
      <c r="J396" s="32">
        <v>0.71460000000000001</v>
      </c>
      <c r="K396" s="32">
        <v>0.63200000000000001</v>
      </c>
      <c r="L396" s="32">
        <v>0.69079999999999997</v>
      </c>
      <c r="M396" s="32">
        <v>1.0698000000000001</v>
      </c>
      <c r="N396" s="32">
        <v>0.98199999999999998</v>
      </c>
      <c r="O396" s="32">
        <v>1.4453</v>
      </c>
      <c r="P396" s="32">
        <v>0.57899999999999996</v>
      </c>
      <c r="Q396" s="32">
        <v>1.4974000000000001</v>
      </c>
      <c r="R396" s="32">
        <v>-0.29239999999999999</v>
      </c>
      <c r="S396" s="32">
        <v>0.39979999999999999</v>
      </c>
      <c r="T396" s="32">
        <v>-0.15260000000000001</v>
      </c>
      <c r="U396" s="32">
        <v>0.53029999999999999</v>
      </c>
      <c r="V396" s="32">
        <v>-0.27789999999999998</v>
      </c>
      <c r="W396" s="32">
        <v>0.47549999999999998</v>
      </c>
      <c r="X396" s="32">
        <v>-3.6299999999999999E-2</v>
      </c>
      <c r="Y396" s="32">
        <v>1.0681</v>
      </c>
      <c r="Z396" s="32">
        <v>-0.13730000000000001</v>
      </c>
      <c r="AA396" s="32">
        <v>0.59519999999999995</v>
      </c>
      <c r="AB396" s="32">
        <v>0.81210000000000004</v>
      </c>
      <c r="AC396" s="32">
        <v>1.2015</v>
      </c>
      <c r="AD396" s="32">
        <v>2.0204</v>
      </c>
      <c r="AE396" s="32">
        <v>1.6220000000000001</v>
      </c>
      <c r="AF396" s="32">
        <v>1.6558999999999999</v>
      </c>
      <c r="AG396" s="32">
        <v>1.2523</v>
      </c>
      <c r="AH396" s="32">
        <v>0.1103</v>
      </c>
      <c r="AI396" s="32">
        <v>1.1754</v>
      </c>
      <c r="AJ396" s="32">
        <v>0.57969999999999999</v>
      </c>
      <c r="AK396" s="32">
        <v>0.95389999999999997</v>
      </c>
      <c r="AL396" s="32">
        <v>0.35820000000000002</v>
      </c>
      <c r="AM396" s="32">
        <v>0.504</v>
      </c>
      <c r="AN396" s="32">
        <v>1.0417000000000001</v>
      </c>
      <c r="AO396" s="32">
        <v>0.92430000000000001</v>
      </c>
      <c r="AP396" s="32">
        <v>0.7853</v>
      </c>
      <c r="AQ396" s="32">
        <v>1.1665000000000001</v>
      </c>
      <c r="AR396" s="32">
        <v>1.6194999999999999</v>
      </c>
      <c r="AS396" s="32">
        <v>1.3937999999999999</v>
      </c>
      <c r="AT396" s="32">
        <v>1.0277000000000001</v>
      </c>
      <c r="AU396" s="32">
        <v>1.6019000000000001</v>
      </c>
      <c r="AV396" s="32">
        <v>2.0709</v>
      </c>
      <c r="AW396" s="32">
        <v>1.4833000000000001</v>
      </c>
      <c r="AX396" s="32">
        <v>0.86399999999999999</v>
      </c>
      <c r="AY396" s="32">
        <v>1.127</v>
      </c>
      <c r="AZ396" s="32">
        <v>-0.51549999999999996</v>
      </c>
      <c r="BA396" s="32">
        <v>1.109</v>
      </c>
      <c r="BB396" s="32">
        <v>0.79600000000000004</v>
      </c>
      <c r="BC396" s="32">
        <v>1.0942000000000001</v>
      </c>
      <c r="BD396" s="32">
        <v>0.60289999999999999</v>
      </c>
      <c r="BE396" s="32">
        <v>1.1883999999999999</v>
      </c>
      <c r="BF396" s="32">
        <v>0.26469999999999999</v>
      </c>
      <c r="BG396" s="32">
        <v>0.26600000000000001</v>
      </c>
      <c r="BH396" s="32">
        <v>0.57969999999999999</v>
      </c>
      <c r="BI396" s="32">
        <v>0.71409999999999996</v>
      </c>
      <c r="BJ396" s="32">
        <v>-0.4229</v>
      </c>
      <c r="BK396" s="32">
        <v>0.87960000000000005</v>
      </c>
    </row>
    <row r="397" spans="2:63">
      <c r="B397" s="28">
        <f t="shared" si="11"/>
        <v>105</v>
      </c>
      <c r="C397" s="34">
        <v>42114</v>
      </c>
      <c r="D397" s="32">
        <v>-0.14879999999999999</v>
      </c>
      <c r="E397" s="32">
        <v>0.87260000000000004</v>
      </c>
      <c r="F397" s="32">
        <v>0.99280000000000002</v>
      </c>
      <c r="G397" s="32">
        <v>1.1984999999999999</v>
      </c>
      <c r="H397" s="32">
        <v>0.1234</v>
      </c>
      <c r="I397" s="32">
        <v>0.9345</v>
      </c>
      <c r="J397" s="32">
        <v>0.72350000000000003</v>
      </c>
      <c r="K397" s="32">
        <v>0.63280000000000003</v>
      </c>
      <c r="L397" s="32">
        <v>0.68440000000000001</v>
      </c>
      <c r="M397" s="32">
        <v>1.0674999999999999</v>
      </c>
      <c r="N397" s="32">
        <v>0.93620000000000003</v>
      </c>
      <c r="O397" s="32">
        <v>1.4360999999999999</v>
      </c>
      <c r="P397" s="32">
        <v>0.57689999999999997</v>
      </c>
      <c r="Q397" s="32">
        <v>1.4955000000000001</v>
      </c>
      <c r="R397" s="32">
        <v>-0.27789999999999998</v>
      </c>
      <c r="S397" s="32">
        <v>0.40289999999999998</v>
      </c>
      <c r="T397" s="32">
        <v>-0.1736</v>
      </c>
      <c r="U397" s="32">
        <v>0.52470000000000006</v>
      </c>
      <c r="V397" s="32">
        <v>-0.2868</v>
      </c>
      <c r="W397" s="32">
        <v>0.47349999999999998</v>
      </c>
      <c r="X397" s="32">
        <v>-0.59230000000000005</v>
      </c>
      <c r="Y397" s="32">
        <v>1.0485</v>
      </c>
      <c r="Z397" s="32">
        <v>-0.13320000000000001</v>
      </c>
      <c r="AA397" s="32">
        <v>0.5968</v>
      </c>
      <c r="AB397" s="32">
        <v>9.0200000000000002E-2</v>
      </c>
      <c r="AC397" s="32">
        <v>1.1860999999999999</v>
      </c>
      <c r="AD397" s="32">
        <v>2.1379999999999999</v>
      </c>
      <c r="AE397" s="32">
        <v>1.6207</v>
      </c>
      <c r="AF397" s="32">
        <v>1.5631999999999999</v>
      </c>
      <c r="AG397" s="32">
        <v>1.2458</v>
      </c>
      <c r="AH397" s="32">
        <v>0.1278</v>
      </c>
      <c r="AI397" s="32">
        <v>1.1903999999999999</v>
      </c>
      <c r="AJ397" s="32">
        <v>0.5383</v>
      </c>
      <c r="AK397" s="32">
        <v>0.94630000000000003</v>
      </c>
      <c r="AL397" s="32">
        <v>0.33629999999999999</v>
      </c>
      <c r="AM397" s="32">
        <v>0.50290000000000001</v>
      </c>
      <c r="AN397" s="32">
        <v>1.0417000000000001</v>
      </c>
      <c r="AO397" s="32">
        <v>0.92420000000000002</v>
      </c>
      <c r="AP397" s="32">
        <v>0.7903</v>
      </c>
      <c r="AQ397" s="32">
        <v>1.1666000000000001</v>
      </c>
      <c r="AR397" s="32">
        <v>1.5947</v>
      </c>
      <c r="AS397" s="32">
        <v>1.3871</v>
      </c>
      <c r="AT397" s="32">
        <v>1.0355000000000001</v>
      </c>
      <c r="AU397" s="32">
        <v>1.6027</v>
      </c>
      <c r="AV397" s="32">
        <v>2.073</v>
      </c>
      <c r="AW397" s="32">
        <v>1.4847999999999999</v>
      </c>
      <c r="AX397" s="32">
        <v>0.86460000000000004</v>
      </c>
      <c r="AY397" s="32">
        <v>1.1263000000000001</v>
      </c>
      <c r="AZ397" s="32">
        <v>-0.57989999999999997</v>
      </c>
      <c r="BA397" s="32">
        <v>1.1198999999999999</v>
      </c>
      <c r="BB397" s="32">
        <v>0.77039999999999997</v>
      </c>
      <c r="BC397" s="32">
        <v>1.0914999999999999</v>
      </c>
      <c r="BD397" s="32">
        <v>0.59599999999999997</v>
      </c>
      <c r="BE397" s="32">
        <v>1.1874</v>
      </c>
      <c r="BF397" s="32">
        <v>0.25269999999999998</v>
      </c>
      <c r="BG397" s="32">
        <v>0.26400000000000001</v>
      </c>
      <c r="BH397" s="32">
        <v>0.56940000000000002</v>
      </c>
      <c r="BI397" s="32">
        <v>0.71279999999999999</v>
      </c>
      <c r="BJ397" s="32">
        <v>-0.41670000000000001</v>
      </c>
      <c r="BK397" s="32">
        <v>0.87870000000000004</v>
      </c>
    </row>
    <row r="398" spans="2:63">
      <c r="B398" s="28">
        <f t="shared" si="11"/>
        <v>104</v>
      </c>
      <c r="C398" s="34">
        <v>42111</v>
      </c>
      <c r="D398" s="32">
        <v>-0.28689999999999999</v>
      </c>
      <c r="E398" s="32">
        <v>0.87070000000000003</v>
      </c>
      <c r="F398" s="32">
        <v>0.83879999999999999</v>
      </c>
      <c r="G398" s="32">
        <v>1.19</v>
      </c>
      <c r="H398" s="32">
        <v>0.17549999999999999</v>
      </c>
      <c r="I398" s="32">
        <v>0.93269999999999997</v>
      </c>
      <c r="J398" s="32">
        <v>0.81369999999999998</v>
      </c>
      <c r="K398" s="32">
        <v>0.63270000000000004</v>
      </c>
      <c r="L398" s="32">
        <v>0.7369</v>
      </c>
      <c r="M398" s="32">
        <v>1.0633999999999999</v>
      </c>
      <c r="N398" s="32">
        <v>1.0085999999999999</v>
      </c>
      <c r="O398" s="32">
        <v>1.4357</v>
      </c>
      <c r="P398" s="32">
        <v>0.59730000000000005</v>
      </c>
      <c r="Q398" s="32">
        <v>1.4993000000000001</v>
      </c>
      <c r="R398" s="32">
        <v>-0.2777</v>
      </c>
      <c r="S398" s="32">
        <v>0.40379999999999999</v>
      </c>
      <c r="T398" s="32">
        <v>-7.3200000000000001E-2</v>
      </c>
      <c r="U398" s="32">
        <v>0.52969999999999995</v>
      </c>
      <c r="V398" s="32">
        <v>-4.4499999999999998E-2</v>
      </c>
      <c r="W398" s="32">
        <v>0.46829999999999999</v>
      </c>
      <c r="X398" s="32">
        <v>-0.27089999999999997</v>
      </c>
      <c r="Y398" s="32">
        <v>1.0575000000000001</v>
      </c>
      <c r="Z398" s="32">
        <v>-1.8700000000000001E-2</v>
      </c>
      <c r="AA398" s="32">
        <v>0.59489999999999998</v>
      </c>
      <c r="AB398" s="32">
        <v>-0.1492</v>
      </c>
      <c r="AC398" s="32">
        <v>1.2018</v>
      </c>
      <c r="AD398" s="32">
        <v>1.7238</v>
      </c>
      <c r="AE398" s="32">
        <v>1.6233</v>
      </c>
      <c r="AF398" s="32">
        <v>1.0751999999999999</v>
      </c>
      <c r="AG398" s="32">
        <v>1.2483</v>
      </c>
      <c r="AH398" s="32">
        <v>0.2044</v>
      </c>
      <c r="AI398" s="32">
        <v>1.1871</v>
      </c>
      <c r="AJ398" s="32">
        <v>0.2044</v>
      </c>
      <c r="AK398" s="32">
        <v>0.94579999999999997</v>
      </c>
      <c r="AL398" s="32">
        <v>-0.1114</v>
      </c>
      <c r="AM398" s="32">
        <v>0.49709999999999999</v>
      </c>
      <c r="AN398" s="32">
        <v>0.95109999999999995</v>
      </c>
      <c r="AO398" s="32">
        <v>0.92989999999999995</v>
      </c>
      <c r="AP398" s="32">
        <v>0.55030000000000001</v>
      </c>
      <c r="AQ398" s="32">
        <v>1.1624000000000001</v>
      </c>
      <c r="AR398" s="32">
        <v>1.8792</v>
      </c>
      <c r="AS398" s="32">
        <v>1.3869</v>
      </c>
      <c r="AT398" s="32">
        <v>1.2562</v>
      </c>
      <c r="AU398" s="32">
        <v>1.6</v>
      </c>
      <c r="AV398" s="32">
        <v>2.0632000000000001</v>
      </c>
      <c r="AW398" s="32">
        <v>1.4895</v>
      </c>
      <c r="AX398" s="32">
        <v>0.76790000000000003</v>
      </c>
      <c r="AY398" s="32">
        <v>1.1258999999999999</v>
      </c>
      <c r="AZ398" s="32">
        <v>-0.31130000000000002</v>
      </c>
      <c r="BA398" s="32">
        <v>1.1203000000000001</v>
      </c>
      <c r="BB398" s="32">
        <v>0.81120000000000003</v>
      </c>
      <c r="BC398" s="32">
        <v>1.0845</v>
      </c>
      <c r="BD398" s="32">
        <v>0.84919999999999995</v>
      </c>
      <c r="BE398" s="32">
        <v>1.1881999999999999</v>
      </c>
      <c r="BF398" s="32">
        <v>0.20230000000000001</v>
      </c>
      <c r="BG398" s="32">
        <v>0.26219999999999999</v>
      </c>
      <c r="BH398" s="32">
        <v>0.62490000000000001</v>
      </c>
      <c r="BI398" s="32">
        <v>0.71050000000000002</v>
      </c>
      <c r="BJ398" s="32">
        <v>-0.7641</v>
      </c>
      <c r="BK398" s="32">
        <v>0.86829999999999996</v>
      </c>
    </row>
    <row r="399" spans="2:63">
      <c r="B399" s="28">
        <f t="shared" si="11"/>
        <v>103</v>
      </c>
      <c r="C399" s="34">
        <v>42110</v>
      </c>
      <c r="D399" s="32">
        <v>-0.34489999999999998</v>
      </c>
      <c r="E399" s="32">
        <v>0.87709999999999999</v>
      </c>
      <c r="F399" s="32">
        <v>0.63670000000000004</v>
      </c>
      <c r="G399" s="32">
        <v>1.1884999999999999</v>
      </c>
      <c r="H399" s="32">
        <v>0.1208</v>
      </c>
      <c r="I399" s="32">
        <v>0.93389999999999995</v>
      </c>
      <c r="J399" s="32">
        <v>0.92610000000000003</v>
      </c>
      <c r="K399" s="32">
        <v>0.63929999999999998</v>
      </c>
      <c r="L399" s="32">
        <v>0.64600000000000002</v>
      </c>
      <c r="M399" s="32">
        <v>1.0593999999999999</v>
      </c>
      <c r="N399" s="32">
        <v>0.98009999999999997</v>
      </c>
      <c r="O399" s="32">
        <v>1.4377</v>
      </c>
      <c r="P399" s="32">
        <v>0.78459999999999996</v>
      </c>
      <c r="Q399" s="32">
        <v>1.5155000000000001</v>
      </c>
      <c r="R399" s="32">
        <v>-0.1951</v>
      </c>
      <c r="S399" s="32">
        <v>0.41210000000000002</v>
      </c>
      <c r="T399" s="32">
        <v>-0.1047</v>
      </c>
      <c r="U399" s="32">
        <v>0.53300000000000003</v>
      </c>
      <c r="V399" s="32">
        <v>-1.35E-2</v>
      </c>
      <c r="W399" s="32">
        <v>0.47310000000000002</v>
      </c>
      <c r="X399" s="32">
        <v>-0.1221</v>
      </c>
      <c r="Y399" s="32">
        <v>1.0689</v>
      </c>
      <c r="Z399" s="32">
        <v>-6.93E-2</v>
      </c>
      <c r="AA399" s="32">
        <v>0.59850000000000003</v>
      </c>
      <c r="AB399" s="32">
        <v>0.42070000000000002</v>
      </c>
      <c r="AC399" s="32">
        <v>1.2324999999999999</v>
      </c>
      <c r="AD399" s="32">
        <v>1.64</v>
      </c>
      <c r="AE399" s="32">
        <v>1.6265000000000001</v>
      </c>
      <c r="AF399" s="32">
        <v>1.1484000000000001</v>
      </c>
      <c r="AG399" s="32">
        <v>1.2459</v>
      </c>
      <c r="AH399" s="32">
        <v>0.2762</v>
      </c>
      <c r="AI399" s="32">
        <v>1.1879</v>
      </c>
      <c r="AJ399" s="32">
        <v>3.8300000000000001E-2</v>
      </c>
      <c r="AK399" s="32">
        <v>0.93899999999999995</v>
      </c>
      <c r="AL399" s="32">
        <v>-0.34499999999999997</v>
      </c>
      <c r="AM399" s="32">
        <v>0.49359999999999998</v>
      </c>
      <c r="AN399" s="32">
        <v>0.95640000000000003</v>
      </c>
      <c r="AO399" s="32">
        <v>0.92869999999999997</v>
      </c>
      <c r="AP399" s="32">
        <v>0.40160000000000001</v>
      </c>
      <c r="AQ399" s="32">
        <v>1.1486000000000001</v>
      </c>
      <c r="AR399" s="32">
        <v>1.7987</v>
      </c>
      <c r="AS399" s="32">
        <v>1.3756999999999999</v>
      </c>
      <c r="AT399" s="32">
        <v>1.2951999999999999</v>
      </c>
      <c r="AU399" s="32">
        <v>1.6173</v>
      </c>
      <c r="AV399" s="32">
        <v>2.0049999999999999</v>
      </c>
      <c r="AW399" s="32">
        <v>1.4743999999999999</v>
      </c>
      <c r="AX399" s="32">
        <v>0.89070000000000005</v>
      </c>
      <c r="AY399" s="32">
        <v>1.1408</v>
      </c>
      <c r="AZ399" s="32">
        <v>-0.54579999999999995</v>
      </c>
      <c r="BA399" s="32">
        <v>1.1132</v>
      </c>
      <c r="BB399" s="32">
        <v>0.84079999999999999</v>
      </c>
      <c r="BC399" s="32">
        <v>1.0967</v>
      </c>
      <c r="BD399" s="32">
        <v>0.78620000000000001</v>
      </c>
      <c r="BE399" s="32">
        <v>1.1879999999999999</v>
      </c>
      <c r="BF399" s="32">
        <v>0.24790000000000001</v>
      </c>
      <c r="BG399" s="32">
        <v>0.26869999999999999</v>
      </c>
      <c r="BH399" s="32">
        <v>0.49370000000000003</v>
      </c>
      <c r="BI399" s="32">
        <v>0.70040000000000002</v>
      </c>
      <c r="BJ399" s="32">
        <v>-0.9385</v>
      </c>
      <c r="BK399" s="32">
        <v>0.85699999999999998</v>
      </c>
    </row>
    <row r="400" spans="2:63">
      <c r="B400" s="28">
        <f t="shared" si="11"/>
        <v>102</v>
      </c>
      <c r="C400" s="34">
        <v>42109</v>
      </c>
      <c r="D400" s="32">
        <v>2.35E-2</v>
      </c>
      <c r="E400" s="32">
        <v>0.91010000000000002</v>
      </c>
      <c r="F400" s="32">
        <v>0.43130000000000002</v>
      </c>
      <c r="G400" s="32">
        <v>1.1840999999999999</v>
      </c>
      <c r="H400" s="32">
        <v>0.1046</v>
      </c>
      <c r="I400" s="32">
        <v>0.94159999999999999</v>
      </c>
      <c r="J400" s="32">
        <v>0.97270000000000001</v>
      </c>
      <c r="K400" s="32">
        <v>0.63749999999999996</v>
      </c>
      <c r="L400" s="32">
        <v>0.55149999999999999</v>
      </c>
      <c r="M400" s="32">
        <v>1.0525</v>
      </c>
      <c r="N400" s="32">
        <v>1.1154999999999999</v>
      </c>
      <c r="O400" s="32">
        <v>1.4565999999999999</v>
      </c>
      <c r="P400" s="32">
        <v>0.60009999999999997</v>
      </c>
      <c r="Q400" s="32">
        <v>1.5327999999999999</v>
      </c>
      <c r="R400" s="32">
        <v>-0.18990000000000001</v>
      </c>
      <c r="S400" s="32">
        <v>0.42199999999999999</v>
      </c>
      <c r="T400" s="32">
        <v>-6.6699999999999995E-2</v>
      </c>
      <c r="U400" s="32">
        <v>0.54349999999999998</v>
      </c>
      <c r="V400" s="32">
        <v>0.62749999999999995</v>
      </c>
      <c r="W400" s="32">
        <v>0.53169999999999995</v>
      </c>
      <c r="X400" s="32">
        <v>-0.1187</v>
      </c>
      <c r="Y400" s="32">
        <v>1.0676000000000001</v>
      </c>
      <c r="Z400" s="32">
        <v>-7.6100000000000001E-2</v>
      </c>
      <c r="AA400" s="32">
        <v>0.60860000000000003</v>
      </c>
      <c r="AB400" s="32">
        <v>0.4783</v>
      </c>
      <c r="AC400" s="32">
        <v>1.2366999999999999</v>
      </c>
      <c r="AD400" s="32">
        <v>1.5793999999999999</v>
      </c>
      <c r="AE400" s="32">
        <v>1.6224000000000001</v>
      </c>
      <c r="AF400" s="32">
        <v>0.96960000000000002</v>
      </c>
      <c r="AG400" s="32">
        <v>1.2313000000000001</v>
      </c>
      <c r="AH400" s="32">
        <v>0.2878</v>
      </c>
      <c r="AI400" s="32">
        <v>1.1992</v>
      </c>
      <c r="AJ400" s="32">
        <v>5.2699999999999997E-2</v>
      </c>
      <c r="AK400" s="32">
        <v>0.94199999999999995</v>
      </c>
      <c r="AL400" s="32">
        <v>-0.78410000000000002</v>
      </c>
      <c r="AM400" s="32">
        <v>0.49459999999999998</v>
      </c>
      <c r="AN400" s="32">
        <v>0.93</v>
      </c>
      <c r="AO400" s="32">
        <v>0.93140000000000001</v>
      </c>
      <c r="AP400" s="32">
        <v>0.42230000000000001</v>
      </c>
      <c r="AQ400" s="32">
        <v>1.1678999999999999</v>
      </c>
      <c r="AR400" s="32">
        <v>1.9037999999999999</v>
      </c>
      <c r="AS400" s="32">
        <v>1.3906000000000001</v>
      </c>
      <c r="AT400" s="32">
        <v>1.6167</v>
      </c>
      <c r="AU400" s="32">
        <v>1.6371</v>
      </c>
      <c r="AV400" s="32">
        <v>1.9844999999999999</v>
      </c>
      <c r="AW400" s="32">
        <v>1.4648000000000001</v>
      </c>
      <c r="AX400" s="32">
        <v>0.87129999999999996</v>
      </c>
      <c r="AY400" s="32">
        <v>1.1393</v>
      </c>
      <c r="AZ400" s="32">
        <v>-0.52810000000000001</v>
      </c>
      <c r="BA400" s="32">
        <v>1.1153999999999999</v>
      </c>
      <c r="BB400" s="32">
        <v>0.93540000000000001</v>
      </c>
      <c r="BC400" s="32">
        <v>1.1176999999999999</v>
      </c>
      <c r="BD400" s="32">
        <v>0.8135</v>
      </c>
      <c r="BE400" s="32">
        <v>1.19</v>
      </c>
      <c r="BF400" s="32">
        <v>0.3075</v>
      </c>
      <c r="BG400" s="32">
        <v>0.27350000000000002</v>
      </c>
      <c r="BH400" s="32">
        <v>0.59430000000000005</v>
      </c>
      <c r="BI400" s="32">
        <v>0.70250000000000001</v>
      </c>
      <c r="BJ400" s="32">
        <v>-0.87290000000000001</v>
      </c>
      <c r="BK400" s="32">
        <v>0.88949999999999996</v>
      </c>
    </row>
    <row r="401" spans="2:63">
      <c r="B401" s="28">
        <f t="shared" si="11"/>
        <v>101</v>
      </c>
      <c r="C401" s="34">
        <v>42108</v>
      </c>
      <c r="D401" s="32">
        <v>0.34639999999999999</v>
      </c>
      <c r="E401" s="32">
        <v>0.94730000000000003</v>
      </c>
      <c r="F401" s="32">
        <v>0.33539999999999998</v>
      </c>
      <c r="G401" s="32">
        <v>1.1871</v>
      </c>
      <c r="H401" s="32">
        <v>0.11269999999999999</v>
      </c>
      <c r="I401" s="32">
        <v>0.94820000000000004</v>
      </c>
      <c r="J401" s="32">
        <v>1.0630999999999999</v>
      </c>
      <c r="K401" s="32">
        <v>0.64170000000000005</v>
      </c>
      <c r="L401" s="32">
        <v>0.48859999999999998</v>
      </c>
      <c r="M401" s="32">
        <v>1.0488</v>
      </c>
      <c r="N401" s="32">
        <v>0.97909999999999997</v>
      </c>
      <c r="O401" s="32">
        <v>1.4682999999999999</v>
      </c>
      <c r="P401" s="32">
        <v>0.57940000000000003</v>
      </c>
      <c r="Q401" s="32">
        <v>1.5097</v>
      </c>
      <c r="R401" s="32">
        <v>-0.19969999999999999</v>
      </c>
      <c r="S401" s="32">
        <v>0.42359999999999998</v>
      </c>
      <c r="T401" s="32">
        <v>-0.16739999999999999</v>
      </c>
      <c r="U401" s="32">
        <v>0.54090000000000005</v>
      </c>
      <c r="V401" s="32">
        <v>0.58379999999999999</v>
      </c>
      <c r="W401" s="32">
        <v>0.5353</v>
      </c>
      <c r="X401" s="32">
        <v>-1.54E-2</v>
      </c>
      <c r="Y401" s="32">
        <v>1.0617000000000001</v>
      </c>
      <c r="Z401" s="32">
        <v>-9.5799999999999996E-2</v>
      </c>
      <c r="AA401" s="32">
        <v>0.61160000000000003</v>
      </c>
      <c r="AB401" s="32">
        <v>0.62060000000000004</v>
      </c>
      <c r="AC401" s="32">
        <v>1.2321</v>
      </c>
      <c r="AD401" s="32">
        <v>1.5547</v>
      </c>
      <c r="AE401" s="32">
        <v>1.6516</v>
      </c>
      <c r="AF401" s="32">
        <v>0.87929999999999997</v>
      </c>
      <c r="AG401" s="32">
        <v>1.2439</v>
      </c>
      <c r="AH401" s="32">
        <v>0.2903</v>
      </c>
      <c r="AI401" s="32">
        <v>1.1618999999999999</v>
      </c>
      <c r="AJ401" s="32">
        <v>-0.1905</v>
      </c>
      <c r="AK401" s="32">
        <v>0.9425</v>
      </c>
      <c r="AL401" s="32">
        <v>-1.0263</v>
      </c>
      <c r="AM401" s="32">
        <v>0.48570000000000002</v>
      </c>
      <c r="AN401" s="32">
        <v>1.1056999999999999</v>
      </c>
      <c r="AO401" s="32">
        <v>0.94689999999999996</v>
      </c>
      <c r="AP401" s="32">
        <v>0.31480000000000002</v>
      </c>
      <c r="AQ401" s="32">
        <v>1.1549</v>
      </c>
      <c r="AR401" s="32">
        <v>2.0446</v>
      </c>
      <c r="AS401" s="32">
        <v>1.3896999999999999</v>
      </c>
      <c r="AT401" s="32">
        <v>1.6209</v>
      </c>
      <c r="AU401" s="32">
        <v>1.6324000000000001</v>
      </c>
      <c r="AV401" s="32">
        <v>2.1880000000000002</v>
      </c>
      <c r="AW401" s="32">
        <v>1.4754</v>
      </c>
      <c r="AX401" s="32">
        <v>0.90269999999999995</v>
      </c>
      <c r="AY401" s="32">
        <v>1.1347</v>
      </c>
      <c r="AZ401" s="32">
        <v>-0.58030000000000004</v>
      </c>
      <c r="BA401" s="32">
        <v>1.1005</v>
      </c>
      <c r="BB401" s="32">
        <v>1.0333000000000001</v>
      </c>
      <c r="BC401" s="32">
        <v>1.1396999999999999</v>
      </c>
      <c r="BD401" s="32">
        <v>0.65759999999999996</v>
      </c>
      <c r="BE401" s="32">
        <v>1.1838</v>
      </c>
      <c r="BF401" s="32">
        <v>0.2888</v>
      </c>
      <c r="BG401" s="32">
        <v>0.28249999999999997</v>
      </c>
      <c r="BH401" s="32">
        <v>0.57879999999999998</v>
      </c>
      <c r="BI401" s="32">
        <v>0.70530000000000004</v>
      </c>
      <c r="BJ401" s="32">
        <v>-1.1828000000000001</v>
      </c>
      <c r="BK401" s="32">
        <v>0.87690000000000001</v>
      </c>
    </row>
    <row r="402" spans="2:63">
      <c r="B402" s="28">
        <f t="shared" si="11"/>
        <v>100</v>
      </c>
      <c r="C402" s="34">
        <v>42107</v>
      </c>
      <c r="D402" s="32">
        <v>0.57389999999999997</v>
      </c>
      <c r="E402" s="32">
        <v>0.96760000000000002</v>
      </c>
      <c r="F402" s="32">
        <v>0.33779999999999999</v>
      </c>
      <c r="G402" s="32">
        <v>1.1909000000000001</v>
      </c>
      <c r="H402" s="32">
        <v>0.1008</v>
      </c>
      <c r="I402" s="32">
        <v>0.94010000000000005</v>
      </c>
      <c r="J402" s="32">
        <v>1.0418000000000001</v>
      </c>
      <c r="K402" s="32">
        <v>0.63300000000000001</v>
      </c>
      <c r="L402" s="32">
        <v>0.5212</v>
      </c>
      <c r="M402" s="32">
        <v>1.0517000000000001</v>
      </c>
      <c r="N402" s="32">
        <v>1.0583</v>
      </c>
      <c r="O402" s="32">
        <v>1.46</v>
      </c>
      <c r="P402" s="32">
        <v>0.56759999999999999</v>
      </c>
      <c r="Q402" s="32">
        <v>1.5133000000000001</v>
      </c>
      <c r="R402" s="32">
        <v>-0.18770000000000001</v>
      </c>
      <c r="S402" s="32">
        <v>0.42720000000000002</v>
      </c>
      <c r="T402" s="32">
        <v>-0.1792</v>
      </c>
      <c r="U402" s="32">
        <v>0.54400000000000004</v>
      </c>
      <c r="V402" s="32">
        <v>0.59699999999999998</v>
      </c>
      <c r="W402" s="32">
        <v>0.54390000000000005</v>
      </c>
      <c r="X402" s="32">
        <v>0.12230000000000001</v>
      </c>
      <c r="Y402" s="32">
        <v>1.0868</v>
      </c>
      <c r="Z402" s="32">
        <v>-0.16</v>
      </c>
      <c r="AA402" s="32">
        <v>0.60619999999999996</v>
      </c>
      <c r="AB402" s="32">
        <v>0.65359999999999996</v>
      </c>
      <c r="AC402" s="32">
        <v>1.2045999999999999</v>
      </c>
      <c r="AD402" s="32">
        <v>1.482</v>
      </c>
      <c r="AE402" s="32">
        <v>1.6581999999999999</v>
      </c>
      <c r="AF402" s="32">
        <v>0.80449999999999999</v>
      </c>
      <c r="AG402" s="32">
        <v>1.2069000000000001</v>
      </c>
      <c r="AH402" s="32">
        <v>0.26400000000000001</v>
      </c>
      <c r="AI402" s="32">
        <v>1.2059</v>
      </c>
      <c r="AJ402" s="32">
        <v>-0.1174</v>
      </c>
      <c r="AK402" s="32">
        <v>0.95850000000000002</v>
      </c>
      <c r="AL402" s="32">
        <v>-1.0664</v>
      </c>
      <c r="AM402" s="32">
        <v>0.49370000000000003</v>
      </c>
      <c r="AN402" s="32">
        <v>1.1364000000000001</v>
      </c>
      <c r="AO402" s="32">
        <v>0.95389999999999997</v>
      </c>
      <c r="AP402" s="32">
        <v>0.34549999999999997</v>
      </c>
      <c r="AQ402" s="32">
        <v>1.1564000000000001</v>
      </c>
      <c r="AR402" s="32">
        <v>2.0762999999999998</v>
      </c>
      <c r="AS402" s="32">
        <v>1.4056</v>
      </c>
      <c r="AT402" s="32">
        <v>1.653</v>
      </c>
      <c r="AU402" s="32">
        <v>1.6348</v>
      </c>
      <c r="AV402" s="32">
        <v>2.1421000000000001</v>
      </c>
      <c r="AW402" s="32">
        <v>1.4654</v>
      </c>
      <c r="AX402" s="32">
        <v>0.8982</v>
      </c>
      <c r="AY402" s="32">
        <v>1.1311</v>
      </c>
      <c r="AZ402" s="32">
        <v>-0.51729999999999998</v>
      </c>
      <c r="BA402" s="32">
        <v>1.0773999999999999</v>
      </c>
      <c r="BB402" s="32">
        <v>1.0430999999999999</v>
      </c>
      <c r="BC402" s="32">
        <v>1.1527000000000001</v>
      </c>
      <c r="BD402" s="32">
        <v>0.68779999999999997</v>
      </c>
      <c r="BE402" s="32">
        <v>1.1808000000000001</v>
      </c>
      <c r="BF402" s="32">
        <v>0.26500000000000001</v>
      </c>
      <c r="BG402" s="32">
        <v>0.28320000000000001</v>
      </c>
      <c r="BH402" s="32">
        <v>0.53639999999999999</v>
      </c>
      <c r="BI402" s="32">
        <v>0.71730000000000005</v>
      </c>
      <c r="BJ402" s="32">
        <v>-1.1449</v>
      </c>
      <c r="BK402" s="32">
        <v>0.88029999999999997</v>
      </c>
    </row>
    <row r="403" spans="2:63">
      <c r="B403" s="28">
        <f t="shared" si="11"/>
        <v>99</v>
      </c>
      <c r="C403" s="34">
        <v>42104</v>
      </c>
      <c r="D403" s="32">
        <v>0.46079999999999999</v>
      </c>
      <c r="E403" s="32">
        <v>0.96740000000000004</v>
      </c>
      <c r="F403" s="32">
        <v>0.32219999999999999</v>
      </c>
      <c r="G403" s="32">
        <v>1.1752</v>
      </c>
      <c r="H403" s="32">
        <v>3.4599999999999999E-2</v>
      </c>
      <c r="I403" s="32">
        <v>0.93459999999999999</v>
      </c>
      <c r="J403" s="32">
        <v>1.19</v>
      </c>
      <c r="K403" s="32">
        <v>0.6401</v>
      </c>
      <c r="L403" s="32">
        <v>0.6381</v>
      </c>
      <c r="M403" s="32">
        <v>1.0630999999999999</v>
      </c>
      <c r="N403" s="32">
        <v>1.0564</v>
      </c>
      <c r="O403" s="32">
        <v>1.4675</v>
      </c>
      <c r="P403" s="32">
        <v>0.86309999999999998</v>
      </c>
      <c r="Q403" s="32">
        <v>1.5042</v>
      </c>
      <c r="R403" s="32">
        <v>-0.18099999999999999</v>
      </c>
      <c r="S403" s="32">
        <v>0.43080000000000002</v>
      </c>
      <c r="T403" s="32">
        <v>-0.27860000000000001</v>
      </c>
      <c r="U403" s="32">
        <v>0.54</v>
      </c>
      <c r="V403" s="32">
        <v>0.50770000000000004</v>
      </c>
      <c r="W403" s="32">
        <v>0.54379999999999995</v>
      </c>
      <c r="X403" s="32">
        <v>0.38</v>
      </c>
      <c r="Y403" s="32">
        <v>1.1211</v>
      </c>
      <c r="Z403" s="32">
        <v>-0.189</v>
      </c>
      <c r="AA403" s="32">
        <v>0.60740000000000005</v>
      </c>
      <c r="AB403" s="32">
        <v>0.70930000000000004</v>
      </c>
      <c r="AC403" s="32">
        <v>1.1977</v>
      </c>
      <c r="AD403" s="32">
        <v>1.5657000000000001</v>
      </c>
      <c r="AE403" s="32">
        <v>1.6322000000000001</v>
      </c>
      <c r="AF403" s="32">
        <v>0.89910000000000001</v>
      </c>
      <c r="AG403" s="32">
        <v>1.2350000000000001</v>
      </c>
      <c r="AH403" s="32">
        <v>0.45729999999999998</v>
      </c>
      <c r="AI403" s="32">
        <v>1.1803999999999999</v>
      </c>
      <c r="AJ403" s="32">
        <v>-0.29749999999999999</v>
      </c>
      <c r="AK403" s="32">
        <v>0.97089999999999999</v>
      </c>
      <c r="AL403" s="32">
        <v>-1.2867</v>
      </c>
      <c r="AM403" s="32">
        <v>0.48199999999999998</v>
      </c>
      <c r="AN403" s="32">
        <v>1.2069000000000001</v>
      </c>
      <c r="AO403" s="32">
        <v>0.95050000000000001</v>
      </c>
      <c r="AP403" s="32">
        <v>0.1895</v>
      </c>
      <c r="AQ403" s="32">
        <v>1.1561999999999999</v>
      </c>
      <c r="AR403" s="32">
        <v>1.8888</v>
      </c>
      <c r="AS403" s="32">
        <v>1.4058999999999999</v>
      </c>
      <c r="AT403" s="32">
        <v>1.5381</v>
      </c>
      <c r="AU403" s="32">
        <v>1.6435999999999999</v>
      </c>
      <c r="AV403" s="32">
        <v>2.1137999999999999</v>
      </c>
      <c r="AW403" s="32">
        <v>1.4644999999999999</v>
      </c>
      <c r="AX403" s="32">
        <v>0.89929999999999999</v>
      </c>
      <c r="AY403" s="32">
        <v>1.129</v>
      </c>
      <c r="AZ403" s="32">
        <v>-0.41670000000000001</v>
      </c>
      <c r="BA403" s="32">
        <v>1.0809</v>
      </c>
      <c r="BB403" s="32">
        <v>1.1062000000000001</v>
      </c>
      <c r="BC403" s="32">
        <v>1.1472</v>
      </c>
      <c r="BD403" s="32">
        <v>0.62380000000000002</v>
      </c>
      <c r="BE403" s="32">
        <v>1.1854</v>
      </c>
      <c r="BF403" s="32">
        <v>0.32190000000000002</v>
      </c>
      <c r="BG403" s="32">
        <v>0.27860000000000001</v>
      </c>
      <c r="BH403" s="32">
        <v>0.69289999999999996</v>
      </c>
      <c r="BI403" s="32">
        <v>0.7248</v>
      </c>
      <c r="BJ403" s="32">
        <v>-1.0582</v>
      </c>
      <c r="BK403" s="32">
        <v>0.88370000000000004</v>
      </c>
    </row>
    <row r="404" spans="2:63">
      <c r="B404" s="28">
        <f t="shared" si="11"/>
        <v>98</v>
      </c>
      <c r="C404" s="34">
        <v>42103</v>
      </c>
      <c r="D404" s="32">
        <v>0.30470000000000003</v>
      </c>
      <c r="E404" s="32">
        <v>0.95350000000000001</v>
      </c>
      <c r="F404" s="32">
        <v>0.29389999999999999</v>
      </c>
      <c r="G404" s="32">
        <v>1.1714</v>
      </c>
      <c r="H404" s="32">
        <v>-3.4000000000000002E-2</v>
      </c>
      <c r="I404" s="32">
        <v>0.93659999999999999</v>
      </c>
      <c r="J404" s="32">
        <v>1.1821999999999999</v>
      </c>
      <c r="K404" s="32">
        <v>0.64180000000000004</v>
      </c>
      <c r="L404" s="32">
        <v>0.5393</v>
      </c>
      <c r="M404" s="32">
        <v>1.0613999999999999</v>
      </c>
      <c r="N404" s="32">
        <v>1.119</v>
      </c>
      <c r="O404" s="32">
        <v>1.4645999999999999</v>
      </c>
      <c r="P404" s="32">
        <v>0.96750000000000003</v>
      </c>
      <c r="Q404" s="32">
        <v>1.5118</v>
      </c>
      <c r="R404" s="32">
        <v>-0.30620000000000003</v>
      </c>
      <c r="S404" s="32">
        <v>0.42970000000000003</v>
      </c>
      <c r="T404" s="32">
        <v>-0.29020000000000001</v>
      </c>
      <c r="U404" s="32">
        <v>0.53910000000000002</v>
      </c>
      <c r="V404" s="32">
        <v>0.50619999999999998</v>
      </c>
      <c r="W404" s="32">
        <v>0.54579999999999995</v>
      </c>
      <c r="X404" s="32">
        <v>0.35270000000000001</v>
      </c>
      <c r="Y404" s="32">
        <v>1.1216999999999999</v>
      </c>
      <c r="Z404" s="32">
        <v>-9.11E-2</v>
      </c>
      <c r="AA404" s="32">
        <v>0.61019999999999996</v>
      </c>
      <c r="AB404" s="32">
        <v>0.86839999999999995</v>
      </c>
      <c r="AC404" s="32">
        <v>1.198</v>
      </c>
      <c r="AD404" s="32">
        <v>1.5819000000000001</v>
      </c>
      <c r="AE404" s="32">
        <v>1.6286</v>
      </c>
      <c r="AF404" s="32">
        <v>0.95</v>
      </c>
      <c r="AG404" s="32">
        <v>1.2242999999999999</v>
      </c>
      <c r="AH404" s="32">
        <v>0.4718</v>
      </c>
      <c r="AI404" s="32">
        <v>1.1817</v>
      </c>
      <c r="AJ404" s="32">
        <v>-0.2631</v>
      </c>
      <c r="AK404" s="32">
        <v>0.97309999999999997</v>
      </c>
      <c r="AL404" s="32">
        <v>-1.2281</v>
      </c>
      <c r="AM404" s="32">
        <v>0.48049999999999998</v>
      </c>
      <c r="AN404" s="32">
        <v>1.2490000000000001</v>
      </c>
      <c r="AO404" s="32">
        <v>0.95689999999999997</v>
      </c>
      <c r="AP404" s="32">
        <v>0.14369999999999999</v>
      </c>
      <c r="AQ404" s="32">
        <v>1.1540999999999999</v>
      </c>
      <c r="AR404" s="32">
        <v>1.9232</v>
      </c>
      <c r="AS404" s="32">
        <v>1.413</v>
      </c>
      <c r="AT404" s="32">
        <v>1.5736000000000001</v>
      </c>
      <c r="AU404" s="32">
        <v>1.6409</v>
      </c>
      <c r="AV404" s="32">
        <v>2.0278999999999998</v>
      </c>
      <c r="AW404" s="32">
        <v>1.4567000000000001</v>
      </c>
      <c r="AX404" s="32">
        <v>0.91020000000000001</v>
      </c>
      <c r="AY404" s="32">
        <v>1.1328</v>
      </c>
      <c r="AZ404" s="32">
        <v>-0.2631</v>
      </c>
      <c r="BA404" s="32">
        <v>1.0822000000000001</v>
      </c>
      <c r="BB404" s="32">
        <v>1.1409</v>
      </c>
      <c r="BC404" s="32">
        <v>1.1518999999999999</v>
      </c>
      <c r="BD404" s="32">
        <v>0.6855</v>
      </c>
      <c r="BE404" s="32">
        <v>1.1877</v>
      </c>
      <c r="BF404" s="32">
        <v>0.43070000000000003</v>
      </c>
      <c r="BG404" s="32">
        <v>0.28310000000000002</v>
      </c>
      <c r="BH404" s="32">
        <v>0.68489999999999995</v>
      </c>
      <c r="BI404" s="32">
        <v>0.72219999999999995</v>
      </c>
      <c r="BJ404" s="32">
        <v>-0.99519999999999997</v>
      </c>
      <c r="BK404" s="32">
        <v>0.89080000000000004</v>
      </c>
    </row>
    <row r="405" spans="2:63">
      <c r="B405" s="28">
        <f t="shared" si="11"/>
        <v>97</v>
      </c>
      <c r="C405" s="34">
        <v>42102</v>
      </c>
      <c r="D405" s="32">
        <v>0.40229999999999999</v>
      </c>
      <c r="E405" s="32">
        <v>0.94399999999999995</v>
      </c>
      <c r="F405" s="32">
        <v>0.24310000000000001</v>
      </c>
      <c r="G405" s="32">
        <v>1.1742999999999999</v>
      </c>
      <c r="H405" s="32">
        <v>-3.1099999999999999E-2</v>
      </c>
      <c r="I405" s="32">
        <v>0.95050000000000001</v>
      </c>
      <c r="J405" s="32">
        <v>1.1164000000000001</v>
      </c>
      <c r="K405" s="32">
        <v>0.64649999999999996</v>
      </c>
      <c r="L405" s="32">
        <v>0.45240000000000002</v>
      </c>
      <c r="M405" s="32">
        <v>1.0608</v>
      </c>
      <c r="N405" s="32">
        <v>0.95369999999999999</v>
      </c>
      <c r="O405" s="32">
        <v>1.4696</v>
      </c>
      <c r="P405" s="32">
        <v>1.0972999999999999</v>
      </c>
      <c r="Q405" s="32">
        <v>1.5214000000000001</v>
      </c>
      <c r="R405" s="32">
        <v>-0.16739999999999999</v>
      </c>
      <c r="S405" s="32">
        <v>0.43209999999999998</v>
      </c>
      <c r="T405" s="32">
        <v>-0.1724</v>
      </c>
      <c r="U405" s="32">
        <v>0.53990000000000005</v>
      </c>
      <c r="V405" s="32">
        <v>0.4723</v>
      </c>
      <c r="W405" s="32">
        <v>0.54569999999999996</v>
      </c>
      <c r="X405" s="32">
        <v>0.52180000000000004</v>
      </c>
      <c r="Y405" s="32">
        <v>1.1285000000000001</v>
      </c>
      <c r="Z405" s="32">
        <v>-0.1012</v>
      </c>
      <c r="AA405" s="32">
        <v>0.61040000000000005</v>
      </c>
      <c r="AB405" s="32">
        <v>0.84099999999999997</v>
      </c>
      <c r="AC405" s="32">
        <v>1.1951000000000001</v>
      </c>
      <c r="AD405" s="32">
        <v>1.7644</v>
      </c>
      <c r="AE405" s="32">
        <v>1.6433</v>
      </c>
      <c r="AF405" s="32">
        <v>0.80359999999999998</v>
      </c>
      <c r="AG405" s="32">
        <v>1.2209000000000001</v>
      </c>
      <c r="AH405" s="32">
        <v>0.4335</v>
      </c>
      <c r="AI405" s="32">
        <v>1.1851</v>
      </c>
      <c r="AJ405" s="32">
        <v>-0.20319999999999999</v>
      </c>
      <c r="AK405" s="32">
        <v>0.97230000000000005</v>
      </c>
      <c r="AL405" s="32">
        <v>-1.5281</v>
      </c>
      <c r="AM405" s="32">
        <v>0.47370000000000001</v>
      </c>
      <c r="AN405" s="32">
        <v>1.0824</v>
      </c>
      <c r="AO405" s="32">
        <v>0.96419999999999995</v>
      </c>
      <c r="AP405" s="32">
        <v>0.18729999999999999</v>
      </c>
      <c r="AQ405" s="32">
        <v>1.1628000000000001</v>
      </c>
      <c r="AR405" s="32">
        <v>1.8871</v>
      </c>
      <c r="AS405" s="32">
        <v>1.4114</v>
      </c>
      <c r="AT405" s="32">
        <v>1.5498000000000001</v>
      </c>
      <c r="AU405" s="32">
        <v>1.6415999999999999</v>
      </c>
      <c r="AV405" s="32">
        <v>2.0754000000000001</v>
      </c>
      <c r="AW405" s="32">
        <v>1.454</v>
      </c>
      <c r="AX405" s="32">
        <v>0.96540000000000004</v>
      </c>
      <c r="AY405" s="32">
        <v>1.1301000000000001</v>
      </c>
      <c r="AZ405" s="32">
        <v>-0.37469999999999998</v>
      </c>
      <c r="BA405" s="32">
        <v>1.0813999999999999</v>
      </c>
      <c r="BB405" s="32">
        <v>1.2401</v>
      </c>
      <c r="BC405" s="32">
        <v>1.1398999999999999</v>
      </c>
      <c r="BD405" s="32">
        <v>0.75780000000000003</v>
      </c>
      <c r="BE405" s="32">
        <v>1.1854</v>
      </c>
      <c r="BF405" s="32">
        <v>0.42</v>
      </c>
      <c r="BG405" s="32">
        <v>0.28210000000000002</v>
      </c>
      <c r="BH405" s="32">
        <v>0.6341</v>
      </c>
      <c r="BI405" s="32">
        <v>0.72670000000000001</v>
      </c>
      <c r="BJ405" s="32">
        <v>-0.83830000000000005</v>
      </c>
      <c r="BK405" s="32">
        <v>0.89329999999999998</v>
      </c>
    </row>
    <row r="406" spans="2:63">
      <c r="B406" s="28">
        <f t="shared" si="11"/>
        <v>96</v>
      </c>
      <c r="C406" s="34">
        <v>42101</v>
      </c>
      <c r="D406" s="32">
        <v>0.35199999999999998</v>
      </c>
      <c r="E406" s="32">
        <v>0.94399999999999995</v>
      </c>
      <c r="F406" s="32">
        <v>0.2354</v>
      </c>
      <c r="G406" s="32">
        <v>1.1740999999999999</v>
      </c>
      <c r="H406" s="32">
        <v>-7.3000000000000001E-3</v>
      </c>
      <c r="I406" s="32">
        <v>0.96030000000000004</v>
      </c>
      <c r="J406" s="32">
        <v>1.0501</v>
      </c>
      <c r="K406" s="32">
        <v>0.63859999999999995</v>
      </c>
      <c r="L406" s="32">
        <v>0.38640000000000002</v>
      </c>
      <c r="M406" s="32">
        <v>1.0564</v>
      </c>
      <c r="N406" s="32">
        <v>0.95540000000000003</v>
      </c>
      <c r="O406" s="32">
        <v>1.4758</v>
      </c>
      <c r="P406" s="32">
        <v>1.1129</v>
      </c>
      <c r="Q406" s="32">
        <v>1.5217000000000001</v>
      </c>
      <c r="R406" s="32">
        <v>-9.9599999999999994E-2</v>
      </c>
      <c r="S406" s="32">
        <v>0.43730000000000002</v>
      </c>
      <c r="T406" s="32">
        <v>-0.18479999999999999</v>
      </c>
      <c r="U406" s="32">
        <v>0.54120000000000001</v>
      </c>
      <c r="V406" s="32">
        <v>0.47349999999999998</v>
      </c>
      <c r="W406" s="32">
        <v>0.54630000000000001</v>
      </c>
      <c r="X406" s="32">
        <v>0.48899999999999999</v>
      </c>
      <c r="Y406" s="32">
        <v>1.1257999999999999</v>
      </c>
      <c r="Z406" s="32">
        <v>0.13250000000000001</v>
      </c>
      <c r="AA406" s="32">
        <v>0.63139999999999996</v>
      </c>
      <c r="AB406" s="32">
        <v>0.90149999999999997</v>
      </c>
      <c r="AC406" s="32">
        <v>1.1958</v>
      </c>
      <c r="AD406" s="32">
        <v>1.7205999999999999</v>
      </c>
      <c r="AE406" s="32">
        <v>1.6384000000000001</v>
      </c>
      <c r="AF406" s="32">
        <v>0.73480000000000001</v>
      </c>
      <c r="AG406" s="32">
        <v>1.2179</v>
      </c>
      <c r="AH406" s="32">
        <v>0.42470000000000002</v>
      </c>
      <c r="AI406" s="32">
        <v>1.1903999999999999</v>
      </c>
      <c r="AJ406" s="32">
        <v>-0.2631</v>
      </c>
      <c r="AK406" s="32">
        <v>0.97489999999999999</v>
      </c>
      <c r="AL406" s="32">
        <v>-1.3232999999999999</v>
      </c>
      <c r="AM406" s="32">
        <v>0.50290000000000001</v>
      </c>
      <c r="AN406" s="32">
        <v>1.0265</v>
      </c>
      <c r="AO406" s="32">
        <v>0.95679999999999998</v>
      </c>
      <c r="AP406" s="32">
        <v>0.16800000000000001</v>
      </c>
      <c r="AQ406" s="32">
        <v>1.1640999999999999</v>
      </c>
      <c r="AR406" s="32">
        <v>1.8791</v>
      </c>
      <c r="AS406" s="32">
        <v>1.4060999999999999</v>
      </c>
      <c r="AT406" s="32">
        <v>1.3289</v>
      </c>
      <c r="AU406" s="32">
        <v>1.6294999999999999</v>
      </c>
      <c r="AV406" s="32">
        <v>2.0388000000000002</v>
      </c>
      <c r="AW406" s="32">
        <v>1.4483999999999999</v>
      </c>
      <c r="AX406" s="32">
        <v>1.0154000000000001</v>
      </c>
      <c r="AY406" s="32">
        <v>1.1344000000000001</v>
      </c>
      <c r="AZ406" s="32">
        <v>-0.38500000000000001</v>
      </c>
      <c r="BA406" s="32">
        <v>1.0808</v>
      </c>
      <c r="BB406" s="32">
        <v>1.1240000000000001</v>
      </c>
      <c r="BC406" s="32">
        <v>1.1296999999999999</v>
      </c>
      <c r="BD406" s="32">
        <v>0.7883</v>
      </c>
      <c r="BE406" s="32">
        <v>1.1910000000000001</v>
      </c>
      <c r="BF406" s="32">
        <v>0.46949999999999997</v>
      </c>
      <c r="BG406" s="32">
        <v>0.28820000000000001</v>
      </c>
      <c r="BH406" s="32">
        <v>0.65969999999999995</v>
      </c>
      <c r="BI406" s="32">
        <v>0.72919999999999996</v>
      </c>
      <c r="BJ406" s="32">
        <v>-0.70069999999999999</v>
      </c>
      <c r="BK406" s="32">
        <v>0.90529999999999999</v>
      </c>
    </row>
    <row r="407" spans="2:63">
      <c r="B407" s="28">
        <f t="shared" si="11"/>
        <v>95</v>
      </c>
      <c r="C407" s="34">
        <v>42096</v>
      </c>
      <c r="D407" s="32">
        <v>0.25440000000000002</v>
      </c>
      <c r="E407" s="32">
        <v>0.93240000000000001</v>
      </c>
      <c r="F407" s="32">
        <v>0.24940000000000001</v>
      </c>
      <c r="G407" s="32">
        <v>1.1629</v>
      </c>
      <c r="H407" s="32">
        <v>3.0999999999999999E-3</v>
      </c>
      <c r="I407" s="32">
        <v>0.96089999999999998</v>
      </c>
      <c r="J407" s="32">
        <v>1.0859000000000001</v>
      </c>
      <c r="K407" s="32">
        <v>0.62909999999999999</v>
      </c>
      <c r="L407" s="32">
        <v>0.35060000000000002</v>
      </c>
      <c r="M407" s="32">
        <v>1.0522</v>
      </c>
      <c r="N407" s="32">
        <v>0.92679999999999996</v>
      </c>
      <c r="O407" s="32">
        <v>1.4802</v>
      </c>
      <c r="P407" s="32">
        <v>1.3345</v>
      </c>
      <c r="Q407" s="32">
        <v>1.5256000000000001</v>
      </c>
      <c r="R407" s="32">
        <v>-8.7599999999999997E-2</v>
      </c>
      <c r="S407" s="32">
        <v>0.43959999999999999</v>
      </c>
      <c r="T407" s="32">
        <v>-9.8500000000000004E-2</v>
      </c>
      <c r="U407" s="32">
        <v>0.54320000000000002</v>
      </c>
      <c r="V407" s="32">
        <v>0.41689999999999999</v>
      </c>
      <c r="W407" s="32">
        <v>0.54410000000000003</v>
      </c>
      <c r="X407" s="32">
        <v>0.44550000000000001</v>
      </c>
      <c r="Y407" s="32">
        <v>1.1133</v>
      </c>
      <c r="Z407" s="32">
        <v>4.02E-2</v>
      </c>
      <c r="AA407" s="32">
        <v>0.63080000000000003</v>
      </c>
      <c r="AB407" s="32">
        <v>0.61080000000000001</v>
      </c>
      <c r="AC407" s="32">
        <v>1.1729000000000001</v>
      </c>
      <c r="AD407" s="32">
        <v>2.1427</v>
      </c>
      <c r="AE407" s="32">
        <v>1.6492</v>
      </c>
      <c r="AF407" s="32">
        <v>1.0218</v>
      </c>
      <c r="AG407" s="32">
        <v>1.2235</v>
      </c>
      <c r="AH407" s="32">
        <v>0.63329999999999997</v>
      </c>
      <c r="AI407" s="32">
        <v>1.1951000000000001</v>
      </c>
      <c r="AJ407" s="32">
        <v>-0.17599999999999999</v>
      </c>
      <c r="AK407" s="32">
        <v>0.98160000000000003</v>
      </c>
      <c r="AL407" s="32">
        <v>-1.6606000000000001</v>
      </c>
      <c r="AM407" s="32">
        <v>0.4874</v>
      </c>
      <c r="AN407" s="32">
        <v>1.0895999999999999</v>
      </c>
      <c r="AO407" s="32">
        <v>0.96189999999999998</v>
      </c>
      <c r="AP407" s="32">
        <v>2.6100000000000002E-2</v>
      </c>
      <c r="AQ407" s="32">
        <v>1.1554</v>
      </c>
      <c r="AR407" s="32">
        <v>2.0874999999999999</v>
      </c>
      <c r="AS407" s="32">
        <v>1.4141999999999999</v>
      </c>
      <c r="AT407" s="32">
        <v>1.0561</v>
      </c>
      <c r="AU407" s="32">
        <v>1.609</v>
      </c>
      <c r="AV407" s="32">
        <v>2.0026999999999999</v>
      </c>
      <c r="AW407" s="32">
        <v>1.4557</v>
      </c>
      <c r="AX407" s="32">
        <v>0.9839</v>
      </c>
      <c r="AY407" s="32">
        <v>1.133</v>
      </c>
      <c r="AZ407" s="32">
        <v>0.44650000000000001</v>
      </c>
      <c r="BA407" s="32">
        <v>1.0906</v>
      </c>
      <c r="BB407" s="32">
        <v>1.1264000000000001</v>
      </c>
      <c r="BC407" s="32">
        <v>1.127</v>
      </c>
      <c r="BD407" s="32">
        <v>0.80049999999999999</v>
      </c>
      <c r="BE407" s="32">
        <v>1.1908000000000001</v>
      </c>
      <c r="BF407" s="32">
        <v>0.35170000000000001</v>
      </c>
      <c r="BG407" s="32">
        <v>0.28000000000000003</v>
      </c>
      <c r="BH407" s="32">
        <v>0.44390000000000002</v>
      </c>
      <c r="BI407" s="32">
        <v>0.71099999999999997</v>
      </c>
      <c r="BJ407" s="32">
        <v>-0.33289999999999997</v>
      </c>
      <c r="BK407" s="32">
        <v>0.92210000000000003</v>
      </c>
    </row>
    <row r="408" spans="2:63">
      <c r="B408" s="28">
        <f t="shared" si="11"/>
        <v>94</v>
      </c>
      <c r="C408" s="34">
        <v>42095</v>
      </c>
      <c r="D408" s="32">
        <v>0.33800000000000002</v>
      </c>
      <c r="E408" s="32">
        <v>0.92659999999999998</v>
      </c>
      <c r="F408" s="32">
        <v>-5.11E-2</v>
      </c>
      <c r="G408" s="32">
        <v>1.1615</v>
      </c>
      <c r="H408" s="32">
        <v>0.08</v>
      </c>
      <c r="I408" s="32">
        <v>0.96950000000000003</v>
      </c>
      <c r="J408" s="32">
        <v>1.1135999999999999</v>
      </c>
      <c r="K408" s="32">
        <v>0.62909999999999999</v>
      </c>
      <c r="L408" s="32">
        <v>0.28920000000000001</v>
      </c>
      <c r="M408" s="32">
        <v>1.0616000000000001</v>
      </c>
      <c r="N408" s="32">
        <v>0.90429999999999999</v>
      </c>
      <c r="O408" s="32">
        <v>1.4762</v>
      </c>
      <c r="P408" s="32">
        <v>1.6104000000000001</v>
      </c>
      <c r="Q408" s="32">
        <v>1.5387</v>
      </c>
      <c r="R408" s="32">
        <v>-0.1162</v>
      </c>
      <c r="S408" s="32">
        <v>0.44640000000000002</v>
      </c>
      <c r="T408" s="32">
        <v>-6.5500000000000003E-2</v>
      </c>
      <c r="U408" s="32">
        <v>0.55220000000000002</v>
      </c>
      <c r="V408" s="32">
        <v>0.4128</v>
      </c>
      <c r="W408" s="32">
        <v>0.54690000000000005</v>
      </c>
      <c r="X408" s="32">
        <v>0.42920000000000003</v>
      </c>
      <c r="Y408" s="32">
        <v>1.1091</v>
      </c>
      <c r="Z408" s="32">
        <v>9.7600000000000006E-2</v>
      </c>
      <c r="AA408" s="32">
        <v>0.64219999999999999</v>
      </c>
      <c r="AB408" s="32">
        <v>0.54300000000000004</v>
      </c>
      <c r="AC408" s="32">
        <v>1.1617</v>
      </c>
      <c r="AD408" s="32">
        <v>1.796</v>
      </c>
      <c r="AE408" s="32">
        <v>1.655</v>
      </c>
      <c r="AF408" s="32">
        <v>0.91590000000000005</v>
      </c>
      <c r="AG408" s="32">
        <v>1.2090000000000001</v>
      </c>
      <c r="AH408" s="32">
        <v>0.66539999999999999</v>
      </c>
      <c r="AI408" s="32">
        <v>1.2208000000000001</v>
      </c>
      <c r="AJ408" s="32">
        <v>-0.38040000000000002</v>
      </c>
      <c r="AK408" s="32">
        <v>0.97340000000000004</v>
      </c>
      <c r="AL408" s="32">
        <v>-1.7474000000000001</v>
      </c>
      <c r="AM408" s="32">
        <v>0.498</v>
      </c>
      <c r="AN408" s="32">
        <v>1.0575000000000001</v>
      </c>
      <c r="AO408" s="32">
        <v>0.97009999999999996</v>
      </c>
      <c r="AP408" s="32">
        <v>-2.9899999999999999E-2</v>
      </c>
      <c r="AQ408" s="32">
        <v>1.1580999999999999</v>
      </c>
      <c r="AR408" s="32">
        <v>1.9951000000000001</v>
      </c>
      <c r="AS408" s="32">
        <v>1.4064000000000001</v>
      </c>
      <c r="AT408" s="32">
        <v>1.2742</v>
      </c>
      <c r="AU408" s="32">
        <v>1.6246</v>
      </c>
      <c r="AV408" s="32">
        <v>1.9902</v>
      </c>
      <c r="AW408" s="32">
        <v>1.4504999999999999</v>
      </c>
      <c r="AX408" s="32">
        <v>0.98829999999999996</v>
      </c>
      <c r="AY408" s="32">
        <v>1.1339999999999999</v>
      </c>
      <c r="AZ408" s="32">
        <v>0.58650000000000002</v>
      </c>
      <c r="BA408" s="32">
        <v>1.0923</v>
      </c>
      <c r="BB408" s="32">
        <v>1.1488</v>
      </c>
      <c r="BC408" s="32">
        <v>1.1322000000000001</v>
      </c>
      <c r="BD408" s="32">
        <v>0.73180000000000001</v>
      </c>
      <c r="BE408" s="32">
        <v>1.1861999999999999</v>
      </c>
      <c r="BF408" s="32">
        <v>0.39419999999999999</v>
      </c>
      <c r="BG408" s="32">
        <v>0.28100000000000003</v>
      </c>
      <c r="BH408" s="32">
        <v>0.65100000000000002</v>
      </c>
      <c r="BI408" s="32">
        <v>0.71930000000000005</v>
      </c>
      <c r="BJ408" s="32">
        <v>-0.38529999999999998</v>
      </c>
      <c r="BK408" s="32">
        <v>0.92949999999999999</v>
      </c>
    </row>
    <row r="409" spans="2:63">
      <c r="B409" s="28">
        <f t="shared" si="11"/>
        <v>93</v>
      </c>
      <c r="C409" s="34">
        <v>42094</v>
      </c>
      <c r="D409" s="32">
        <v>0.42380000000000001</v>
      </c>
      <c r="E409" s="32">
        <v>0.93459999999999999</v>
      </c>
      <c r="F409" s="32">
        <v>9.7299999999999998E-2</v>
      </c>
      <c r="G409" s="32">
        <v>1.1897</v>
      </c>
      <c r="H409" s="32">
        <v>2.1499999999999998E-2</v>
      </c>
      <c r="I409" s="32">
        <v>0.9698</v>
      </c>
      <c r="J409" s="32">
        <v>1.1012</v>
      </c>
      <c r="K409" s="32">
        <v>0.62450000000000006</v>
      </c>
      <c r="L409" s="32">
        <v>0.40450000000000003</v>
      </c>
      <c r="M409" s="32">
        <v>1.0699000000000001</v>
      </c>
      <c r="N409" s="32">
        <v>0.70289999999999997</v>
      </c>
      <c r="O409" s="32">
        <v>1.4775</v>
      </c>
      <c r="P409" s="32">
        <v>1.768</v>
      </c>
      <c r="Q409" s="32">
        <v>1.5502</v>
      </c>
      <c r="R409" s="32">
        <v>-0.2233</v>
      </c>
      <c r="S409" s="32">
        <v>0.44130000000000003</v>
      </c>
      <c r="T409" s="32">
        <v>4.82E-2</v>
      </c>
      <c r="U409" s="32">
        <v>0.56159999999999999</v>
      </c>
      <c r="V409" s="32">
        <v>0.36880000000000002</v>
      </c>
      <c r="W409" s="32">
        <v>0.54579999999999995</v>
      </c>
      <c r="X409" s="32">
        <v>0.30399999999999999</v>
      </c>
      <c r="Y409" s="32">
        <v>1.1032</v>
      </c>
      <c r="Z409" s="32">
        <v>0.10050000000000001</v>
      </c>
      <c r="AA409" s="32">
        <v>0.6472</v>
      </c>
      <c r="AB409" s="32">
        <v>0.69179999999999997</v>
      </c>
      <c r="AC409" s="32">
        <v>1.1653</v>
      </c>
      <c r="AD409" s="32">
        <v>1.8233999999999999</v>
      </c>
      <c r="AE409" s="32">
        <v>1.6514</v>
      </c>
      <c r="AF409" s="32">
        <v>0.93689999999999996</v>
      </c>
      <c r="AG409" s="32">
        <v>1.2060999999999999</v>
      </c>
      <c r="AH409" s="32">
        <v>0.74480000000000002</v>
      </c>
      <c r="AI409" s="32">
        <v>1.2474000000000001</v>
      </c>
      <c r="AJ409" s="32">
        <v>-0.2397</v>
      </c>
      <c r="AK409" s="32">
        <v>0.99439999999999995</v>
      </c>
      <c r="AL409" s="32">
        <v>-1.7576000000000001</v>
      </c>
      <c r="AM409" s="32">
        <v>0.51119999999999999</v>
      </c>
      <c r="AN409" s="32">
        <v>0.94710000000000005</v>
      </c>
      <c r="AO409" s="32">
        <v>0.95820000000000005</v>
      </c>
      <c r="AP409" s="32">
        <v>-0.104</v>
      </c>
      <c r="AQ409" s="32">
        <v>1.1551</v>
      </c>
      <c r="AR409" s="32">
        <v>1.4472</v>
      </c>
      <c r="AS409" s="32">
        <v>1.3633</v>
      </c>
      <c r="AT409" s="32">
        <v>1.6043000000000001</v>
      </c>
      <c r="AU409" s="32">
        <v>1.6534</v>
      </c>
      <c r="AV409" s="32">
        <v>2.0655999999999999</v>
      </c>
      <c r="AW409" s="32">
        <v>1.452</v>
      </c>
      <c r="AX409" s="32">
        <v>1.0219</v>
      </c>
      <c r="AY409" s="32">
        <v>1.1383000000000001</v>
      </c>
      <c r="AZ409" s="32">
        <v>0.3911</v>
      </c>
      <c r="BA409" s="32">
        <v>1.0846</v>
      </c>
      <c r="BB409" s="32">
        <v>1.2693000000000001</v>
      </c>
      <c r="BC409" s="32">
        <v>1.1403000000000001</v>
      </c>
      <c r="BD409" s="32">
        <v>0.78039999999999998</v>
      </c>
      <c r="BE409" s="32">
        <v>1.1926000000000001</v>
      </c>
      <c r="BF409" s="32">
        <v>0.3483</v>
      </c>
      <c r="BG409" s="32">
        <v>0.2782</v>
      </c>
      <c r="BH409" s="32">
        <v>0.87919999999999998</v>
      </c>
      <c r="BI409" s="32">
        <v>0.73640000000000005</v>
      </c>
      <c r="BJ409" s="32">
        <v>-0.39979999999999999</v>
      </c>
      <c r="BK409" s="32">
        <v>0.93369999999999997</v>
      </c>
    </row>
    <row r="410" spans="2:63">
      <c r="B410" s="28">
        <f t="shared" si="11"/>
        <v>92</v>
      </c>
      <c r="C410" s="34">
        <v>42093</v>
      </c>
      <c r="D410" s="32">
        <v>0.311</v>
      </c>
      <c r="E410" s="32">
        <v>0.93500000000000005</v>
      </c>
      <c r="F410" s="32">
        <v>0.21149999999999999</v>
      </c>
      <c r="G410" s="32">
        <v>1.2397</v>
      </c>
      <c r="H410" s="32">
        <v>5.62E-2</v>
      </c>
      <c r="I410" s="32">
        <v>0.96940000000000004</v>
      </c>
      <c r="J410" s="32">
        <v>1.2163999999999999</v>
      </c>
      <c r="K410" s="32">
        <v>0.64529999999999998</v>
      </c>
      <c r="L410" s="32">
        <v>0.55979999999999996</v>
      </c>
      <c r="M410" s="32">
        <v>1.0778000000000001</v>
      </c>
      <c r="N410" s="32">
        <v>0.49919999999999998</v>
      </c>
      <c r="O410" s="32">
        <v>1.5037</v>
      </c>
      <c r="P410" s="32">
        <v>1.6001000000000001</v>
      </c>
      <c r="Q410" s="32">
        <v>1.5424</v>
      </c>
      <c r="R410" s="32">
        <v>-0.2767</v>
      </c>
      <c r="S410" s="32">
        <v>0.44529999999999997</v>
      </c>
      <c r="T410" s="32">
        <v>0.20630000000000001</v>
      </c>
      <c r="U410" s="32">
        <v>0.58450000000000002</v>
      </c>
      <c r="V410" s="32">
        <v>0.34179999999999999</v>
      </c>
      <c r="W410" s="32">
        <v>0.54500000000000004</v>
      </c>
      <c r="X410" s="32">
        <v>0.58679999999999999</v>
      </c>
      <c r="Y410" s="32">
        <v>1.1144000000000001</v>
      </c>
      <c r="Z410" s="32">
        <v>0.14910000000000001</v>
      </c>
      <c r="AA410" s="32">
        <v>0.64770000000000005</v>
      </c>
      <c r="AB410" s="32">
        <v>0.69310000000000005</v>
      </c>
      <c r="AC410" s="32">
        <v>1.1573</v>
      </c>
      <c r="AD410" s="32">
        <v>1.7139</v>
      </c>
      <c r="AE410" s="32">
        <v>1.6589</v>
      </c>
      <c r="AF410" s="32">
        <v>0.33410000000000001</v>
      </c>
      <c r="AG410" s="32">
        <v>1.1956</v>
      </c>
      <c r="AH410" s="32">
        <v>0.81630000000000003</v>
      </c>
      <c r="AI410" s="32">
        <v>1.2804</v>
      </c>
      <c r="AJ410" s="32">
        <v>-0.39829999999999999</v>
      </c>
      <c r="AK410" s="32">
        <v>0.98529999999999995</v>
      </c>
      <c r="AL410" s="32">
        <v>-1.7699</v>
      </c>
      <c r="AM410" s="32">
        <v>0.5121</v>
      </c>
      <c r="AN410" s="32">
        <v>0.83679999999999999</v>
      </c>
      <c r="AO410" s="32">
        <v>0.91790000000000005</v>
      </c>
      <c r="AP410" s="32">
        <v>-0.1353</v>
      </c>
      <c r="AQ410" s="32">
        <v>1.1638999999999999</v>
      </c>
      <c r="AR410" s="32">
        <v>1.3553999999999999</v>
      </c>
      <c r="AS410" s="32">
        <v>1.3627</v>
      </c>
      <c r="AT410" s="32">
        <v>1.8872</v>
      </c>
      <c r="AU410" s="32">
        <v>1.6545000000000001</v>
      </c>
      <c r="AV410" s="32">
        <v>1.9789000000000001</v>
      </c>
      <c r="AW410" s="32">
        <v>1.4434</v>
      </c>
      <c r="AX410" s="32">
        <v>1.0806</v>
      </c>
      <c r="AY410" s="32">
        <v>1.1392</v>
      </c>
      <c r="AZ410" s="32">
        <v>0.57310000000000005</v>
      </c>
      <c r="BA410" s="32">
        <v>1.0807</v>
      </c>
      <c r="BB410" s="32">
        <v>0.99909999999999999</v>
      </c>
      <c r="BC410" s="32">
        <v>1.1272</v>
      </c>
      <c r="BD410" s="32">
        <v>1.1353</v>
      </c>
      <c r="BE410" s="32">
        <v>1.2035</v>
      </c>
      <c r="BF410" s="32">
        <v>0.44059999999999999</v>
      </c>
      <c r="BG410" s="32">
        <v>0.28339999999999999</v>
      </c>
      <c r="BH410" s="32">
        <v>0.89390000000000003</v>
      </c>
      <c r="BI410" s="32">
        <v>0.77559999999999996</v>
      </c>
      <c r="BJ410" s="32">
        <v>-0.40189999999999998</v>
      </c>
      <c r="BK410" s="32">
        <v>0.94550000000000001</v>
      </c>
    </row>
    <row r="411" spans="2:63">
      <c r="B411" s="28">
        <f t="shared" si="11"/>
        <v>91</v>
      </c>
      <c r="C411" s="34">
        <v>42090</v>
      </c>
      <c r="D411" s="32">
        <v>0.3357</v>
      </c>
      <c r="E411" s="32">
        <v>0.93720000000000003</v>
      </c>
      <c r="F411" s="32">
        <v>0.26840000000000003</v>
      </c>
      <c r="G411" s="32">
        <v>1.2369000000000001</v>
      </c>
      <c r="H411" s="32">
        <v>0.08</v>
      </c>
      <c r="I411" s="32">
        <v>0.9708</v>
      </c>
      <c r="J411" s="32">
        <v>1.2343</v>
      </c>
      <c r="K411" s="32">
        <v>0.64490000000000003</v>
      </c>
      <c r="L411" s="32">
        <v>0.58289999999999997</v>
      </c>
      <c r="M411" s="32">
        <v>1.0785</v>
      </c>
      <c r="N411" s="32">
        <v>0.43669999999999998</v>
      </c>
      <c r="O411" s="32">
        <v>1.5005999999999999</v>
      </c>
      <c r="P411" s="32">
        <v>1.6379999999999999</v>
      </c>
      <c r="Q411" s="32">
        <v>1.5439000000000001</v>
      </c>
      <c r="R411" s="32">
        <v>-0.27379999999999999</v>
      </c>
      <c r="S411" s="32">
        <v>0.44590000000000002</v>
      </c>
      <c r="T411" s="32">
        <v>0.182</v>
      </c>
      <c r="U411" s="32">
        <v>0.58340000000000003</v>
      </c>
      <c r="V411" s="32">
        <v>0.35630000000000001</v>
      </c>
      <c r="W411" s="32">
        <v>0.54620000000000002</v>
      </c>
      <c r="X411" s="32">
        <v>0.58550000000000002</v>
      </c>
      <c r="Y411" s="32">
        <v>1.1232</v>
      </c>
      <c r="Z411" s="32">
        <v>0.153</v>
      </c>
      <c r="AA411" s="32">
        <v>0.64749999999999996</v>
      </c>
      <c r="AB411" s="32">
        <v>0.68279999999999996</v>
      </c>
      <c r="AC411" s="32">
        <v>1.1734</v>
      </c>
      <c r="AD411" s="32">
        <v>2.1656</v>
      </c>
      <c r="AE411" s="32">
        <v>1.6563000000000001</v>
      </c>
      <c r="AF411" s="32">
        <v>0.85880000000000001</v>
      </c>
      <c r="AG411" s="32">
        <v>1.2132000000000001</v>
      </c>
      <c r="AH411" s="32">
        <v>0.92469999999999997</v>
      </c>
      <c r="AI411" s="32">
        <v>1.2391000000000001</v>
      </c>
      <c r="AJ411" s="32">
        <v>-0.33479999999999999</v>
      </c>
      <c r="AK411" s="32">
        <v>0.9889</v>
      </c>
      <c r="AL411" s="32">
        <v>-1.9151</v>
      </c>
      <c r="AM411" s="32">
        <v>0.51039999999999996</v>
      </c>
      <c r="AN411" s="32">
        <v>0.80810000000000004</v>
      </c>
      <c r="AO411" s="32">
        <v>0.91839999999999999</v>
      </c>
      <c r="AP411" s="32">
        <v>-0.15640000000000001</v>
      </c>
      <c r="AQ411" s="32">
        <v>1.1655</v>
      </c>
      <c r="AR411" s="32">
        <v>1.4434</v>
      </c>
      <c r="AS411" s="32">
        <v>1.3691</v>
      </c>
      <c r="AT411" s="32">
        <v>1.8792</v>
      </c>
      <c r="AU411" s="32">
        <v>1.6538999999999999</v>
      </c>
      <c r="AV411" s="32">
        <v>1.9872000000000001</v>
      </c>
      <c r="AW411" s="32">
        <v>1.4429000000000001</v>
      </c>
      <c r="AX411" s="32">
        <v>1.0242</v>
      </c>
      <c r="AY411" s="32">
        <v>1.1358999999999999</v>
      </c>
      <c r="AZ411" s="32">
        <v>0.69750000000000001</v>
      </c>
      <c r="BA411" s="32">
        <v>1.0868</v>
      </c>
      <c r="BB411" s="32">
        <v>1.0634999999999999</v>
      </c>
      <c r="BC411" s="32">
        <v>1.1308</v>
      </c>
      <c r="BD411" s="32">
        <v>1.1192</v>
      </c>
      <c r="BE411" s="32">
        <v>1.2024999999999999</v>
      </c>
      <c r="BF411" s="32">
        <v>0.42120000000000002</v>
      </c>
      <c r="BG411" s="32">
        <v>0.28239999999999998</v>
      </c>
      <c r="BH411" s="32">
        <v>0.90559999999999996</v>
      </c>
      <c r="BI411" s="32">
        <v>0.77649999999999997</v>
      </c>
      <c r="BJ411" s="32">
        <v>-0.3488</v>
      </c>
      <c r="BK411" s="32">
        <v>0.94850000000000001</v>
      </c>
    </row>
    <row r="412" spans="2:63">
      <c r="B412" s="28">
        <f t="shared" si="11"/>
        <v>90</v>
      </c>
      <c r="C412" s="34">
        <v>42089</v>
      </c>
      <c r="D412" s="32">
        <v>0.372</v>
      </c>
      <c r="E412" s="32">
        <v>0.93869999999999998</v>
      </c>
      <c r="F412" s="32">
        <v>0.22450000000000001</v>
      </c>
      <c r="G412" s="32">
        <v>1.2371000000000001</v>
      </c>
      <c r="H412" s="32">
        <v>8.9200000000000002E-2</v>
      </c>
      <c r="I412" s="32">
        <v>0.98580000000000001</v>
      </c>
      <c r="J412" s="32">
        <v>1.2918000000000001</v>
      </c>
      <c r="K412" s="32">
        <v>0.66400000000000003</v>
      </c>
      <c r="L412" s="32">
        <v>0.78010000000000002</v>
      </c>
      <c r="M412" s="32">
        <v>1.0866</v>
      </c>
      <c r="N412" s="32">
        <v>0.62119999999999997</v>
      </c>
      <c r="O412" s="32">
        <v>1.5221</v>
      </c>
      <c r="P412" s="32">
        <v>1.8361000000000001</v>
      </c>
      <c r="Q412" s="32">
        <v>1.5384</v>
      </c>
      <c r="R412" s="32">
        <v>-0.20710000000000001</v>
      </c>
      <c r="S412" s="32">
        <v>0.45429999999999998</v>
      </c>
      <c r="T412" s="32">
        <v>0.28799999999999998</v>
      </c>
      <c r="U412" s="32">
        <v>0.59750000000000003</v>
      </c>
      <c r="V412" s="32">
        <v>0.25140000000000001</v>
      </c>
      <c r="W412" s="32">
        <v>0.54279999999999995</v>
      </c>
      <c r="X412" s="32">
        <v>0.64449999999999996</v>
      </c>
      <c r="Y412" s="32">
        <v>1.1264000000000001</v>
      </c>
      <c r="Z412" s="32">
        <v>-0.19139999999999999</v>
      </c>
      <c r="AA412" s="32">
        <v>0.63500000000000001</v>
      </c>
      <c r="AB412" s="32">
        <v>0.59299999999999997</v>
      </c>
      <c r="AC412" s="32">
        <v>1.1777</v>
      </c>
      <c r="AD412" s="32">
        <v>2.0817000000000001</v>
      </c>
      <c r="AE412" s="32">
        <v>1.6506000000000001</v>
      </c>
      <c r="AF412" s="32">
        <v>1.2144999999999999</v>
      </c>
      <c r="AG412" s="32">
        <v>1.2213000000000001</v>
      </c>
      <c r="AH412" s="32">
        <v>0.59279999999999999</v>
      </c>
      <c r="AI412" s="32">
        <v>1.2370000000000001</v>
      </c>
      <c r="AJ412" s="32">
        <v>-0.76029999999999998</v>
      </c>
      <c r="AK412" s="32">
        <v>0.98760000000000003</v>
      </c>
      <c r="AL412" s="32">
        <v>-2.2084000000000001</v>
      </c>
      <c r="AM412" s="32">
        <v>0.5302</v>
      </c>
      <c r="AN412" s="32">
        <v>0.79320000000000002</v>
      </c>
      <c r="AO412" s="32">
        <v>0.92889999999999995</v>
      </c>
      <c r="AP412" s="32">
        <v>-0.33739999999999998</v>
      </c>
      <c r="AQ412" s="32">
        <v>1.1702999999999999</v>
      </c>
      <c r="AR412" s="32">
        <v>1.5617000000000001</v>
      </c>
      <c r="AS412" s="32">
        <v>1.3672</v>
      </c>
      <c r="AT412" s="32">
        <v>1.5437000000000001</v>
      </c>
      <c r="AU412" s="32">
        <v>1.6372</v>
      </c>
      <c r="AV412" s="32">
        <v>2.0901999999999998</v>
      </c>
      <c r="AW412" s="32">
        <v>1.4377</v>
      </c>
      <c r="AX412" s="32">
        <v>0.71260000000000001</v>
      </c>
      <c r="AY412" s="32">
        <v>1.1184000000000001</v>
      </c>
      <c r="AZ412" s="32">
        <v>1.4166000000000001</v>
      </c>
      <c r="BA412" s="32">
        <v>1.1053999999999999</v>
      </c>
      <c r="BB412" s="32">
        <v>0.58950000000000002</v>
      </c>
      <c r="BC412" s="32">
        <v>1.1029</v>
      </c>
      <c r="BD412" s="32">
        <v>0.99839999999999995</v>
      </c>
      <c r="BE412" s="32">
        <v>1.2004999999999999</v>
      </c>
      <c r="BF412" s="32">
        <v>-1.4E-3</v>
      </c>
      <c r="BG412" s="32">
        <v>0.26169999999999999</v>
      </c>
      <c r="BH412" s="32">
        <v>1.1563000000000001</v>
      </c>
      <c r="BI412" s="32">
        <v>0.79179999999999995</v>
      </c>
      <c r="BJ412" s="32">
        <v>-0.57030000000000003</v>
      </c>
      <c r="BK412" s="32">
        <v>0.95079999999999998</v>
      </c>
    </row>
    <row r="413" spans="2:63">
      <c r="B413" s="28">
        <f t="shared" si="11"/>
        <v>89</v>
      </c>
      <c r="C413" s="34">
        <v>42088</v>
      </c>
      <c r="D413" s="32">
        <v>0.30549999999999999</v>
      </c>
      <c r="E413" s="32">
        <v>0.93920000000000003</v>
      </c>
      <c r="F413" s="32">
        <v>0.19089999999999999</v>
      </c>
      <c r="G413" s="32">
        <v>1.2306999999999999</v>
      </c>
      <c r="H413" s="32">
        <v>0.1535</v>
      </c>
      <c r="I413" s="32">
        <v>0.98240000000000005</v>
      </c>
      <c r="J413" s="32">
        <v>1.3817999999999999</v>
      </c>
      <c r="K413" s="32">
        <v>0.66420000000000001</v>
      </c>
      <c r="L413" s="32">
        <v>0.5141</v>
      </c>
      <c r="M413" s="32">
        <v>1.0888</v>
      </c>
      <c r="N413" s="32">
        <v>0.48859999999999998</v>
      </c>
      <c r="O413" s="32">
        <v>1.5226</v>
      </c>
      <c r="P413" s="32">
        <v>1.6637999999999999</v>
      </c>
      <c r="Q413" s="32">
        <v>1.5449999999999999</v>
      </c>
      <c r="R413" s="32">
        <v>-0.21479999999999999</v>
      </c>
      <c r="S413" s="32">
        <v>0.4652</v>
      </c>
      <c r="T413" s="32">
        <v>0.30890000000000001</v>
      </c>
      <c r="U413" s="32">
        <v>0.60040000000000004</v>
      </c>
      <c r="V413" s="32">
        <v>0.2676</v>
      </c>
      <c r="W413" s="32">
        <v>0.54369999999999996</v>
      </c>
      <c r="X413" s="32">
        <v>0.56369999999999998</v>
      </c>
      <c r="Y413" s="32">
        <v>1.1255999999999999</v>
      </c>
      <c r="Z413" s="32">
        <v>-3.3500000000000002E-2</v>
      </c>
      <c r="AA413" s="32">
        <v>0.63800000000000001</v>
      </c>
      <c r="AB413" s="32">
        <v>0.87239999999999995</v>
      </c>
      <c r="AC413" s="32">
        <v>1.1828000000000001</v>
      </c>
      <c r="AD413" s="32">
        <v>2.1560000000000001</v>
      </c>
      <c r="AE413" s="32">
        <v>1.6576</v>
      </c>
      <c r="AF413" s="32">
        <v>0.95840000000000003</v>
      </c>
      <c r="AG413" s="32">
        <v>1.2172000000000001</v>
      </c>
      <c r="AH413" s="32">
        <v>0.89980000000000004</v>
      </c>
      <c r="AI413" s="32">
        <v>1.2525999999999999</v>
      </c>
      <c r="AJ413" s="32">
        <v>-0.31290000000000001</v>
      </c>
      <c r="AK413" s="32">
        <v>1.0192000000000001</v>
      </c>
      <c r="AL413" s="32">
        <v>-2.0192000000000001</v>
      </c>
      <c r="AM413" s="32">
        <v>0.53610000000000002</v>
      </c>
      <c r="AN413" s="32">
        <v>0.88460000000000005</v>
      </c>
      <c r="AO413" s="32">
        <v>0.94589999999999996</v>
      </c>
      <c r="AP413" s="32">
        <v>-0.54849999999999999</v>
      </c>
      <c r="AQ413" s="32">
        <v>1.1637</v>
      </c>
      <c r="AR413" s="32">
        <v>1.3735999999999999</v>
      </c>
      <c r="AS413" s="32">
        <v>1.3646</v>
      </c>
      <c r="AT413" s="32">
        <v>1.6460999999999999</v>
      </c>
      <c r="AU413" s="32">
        <v>1.6371</v>
      </c>
      <c r="AV413" s="32">
        <v>1.9876</v>
      </c>
      <c r="AW413" s="32">
        <v>1.4278999999999999</v>
      </c>
      <c r="AX413" s="32">
        <v>0.80359999999999998</v>
      </c>
      <c r="AY413" s="32">
        <v>1.1204000000000001</v>
      </c>
      <c r="AZ413" s="32">
        <v>1.3561000000000001</v>
      </c>
      <c r="BA413" s="32">
        <v>1.1041000000000001</v>
      </c>
      <c r="BB413" s="32">
        <v>0.66900000000000004</v>
      </c>
      <c r="BC413" s="32">
        <v>1.109</v>
      </c>
      <c r="BD413" s="32">
        <v>0.82909999999999995</v>
      </c>
      <c r="BE413" s="32">
        <v>1.2015</v>
      </c>
      <c r="BF413" s="32">
        <v>0.28599999999999998</v>
      </c>
      <c r="BG413" s="32">
        <v>0.27100000000000002</v>
      </c>
      <c r="BH413" s="32">
        <v>0.87229999999999996</v>
      </c>
      <c r="BI413" s="32">
        <v>0.79849999999999999</v>
      </c>
      <c r="BJ413" s="32">
        <v>-0.90510000000000002</v>
      </c>
      <c r="BK413" s="32">
        <v>0.95150000000000001</v>
      </c>
    </row>
    <row r="414" spans="2:63">
      <c r="B414" s="28">
        <f t="shared" si="11"/>
        <v>88</v>
      </c>
      <c r="C414" s="34">
        <v>42087</v>
      </c>
      <c r="D414" s="32">
        <v>0.28129999999999999</v>
      </c>
      <c r="E414" s="32">
        <v>0.93300000000000005</v>
      </c>
      <c r="F414" s="32">
        <v>0.42330000000000001</v>
      </c>
      <c r="G414" s="32">
        <v>1.2455000000000001</v>
      </c>
      <c r="H414" s="32">
        <v>0.43919999999999998</v>
      </c>
      <c r="I414" s="32">
        <v>0.98760000000000003</v>
      </c>
      <c r="J414" s="32">
        <v>1.2498</v>
      </c>
      <c r="K414" s="32">
        <v>0.66139999999999999</v>
      </c>
      <c r="L414" s="32">
        <v>0.43159999999999998</v>
      </c>
      <c r="M414" s="32">
        <v>1.0690999999999999</v>
      </c>
      <c r="N414" s="32">
        <v>0.1069</v>
      </c>
      <c r="O414" s="32">
        <v>1.5282</v>
      </c>
      <c r="P414" s="32">
        <v>1.4742999999999999</v>
      </c>
      <c r="Q414" s="32">
        <v>1.5341</v>
      </c>
      <c r="R414" s="32">
        <v>-5.1000000000000004E-3</v>
      </c>
      <c r="S414" s="32">
        <v>0.46989999999999998</v>
      </c>
      <c r="T414" s="32">
        <v>0.2777</v>
      </c>
      <c r="U414" s="32">
        <v>0.59730000000000005</v>
      </c>
      <c r="V414" s="32">
        <v>8.1299999999999997E-2</v>
      </c>
      <c r="W414" s="32">
        <v>0.55310000000000004</v>
      </c>
      <c r="X414" s="32">
        <v>0.47949999999999998</v>
      </c>
      <c r="Y414" s="32">
        <v>1.1093</v>
      </c>
      <c r="Z414" s="32">
        <v>0.25990000000000002</v>
      </c>
      <c r="AA414" s="32">
        <v>0.64739999999999998</v>
      </c>
      <c r="AB414" s="32">
        <v>0.64990000000000003</v>
      </c>
      <c r="AC414" s="32">
        <v>1.1508</v>
      </c>
      <c r="AD414" s="32">
        <v>2.5537000000000001</v>
      </c>
      <c r="AE414" s="32">
        <v>1.6451</v>
      </c>
      <c r="AF414" s="32">
        <v>1.3223</v>
      </c>
      <c r="AG414" s="32">
        <v>1.2048000000000001</v>
      </c>
      <c r="AH414" s="32">
        <v>0.68369999999999997</v>
      </c>
      <c r="AI414" s="32">
        <v>1.2362</v>
      </c>
      <c r="AJ414" s="32">
        <v>-0.2792</v>
      </c>
      <c r="AK414" s="32">
        <v>1.0325</v>
      </c>
      <c r="AL414" s="32">
        <v>-1.7498</v>
      </c>
      <c r="AM414" s="32">
        <v>0.54769999999999996</v>
      </c>
      <c r="AN414" s="32">
        <v>0.63070000000000004</v>
      </c>
      <c r="AO414" s="32">
        <v>0.94110000000000005</v>
      </c>
      <c r="AP414" s="32">
        <v>-0.68759999999999999</v>
      </c>
      <c r="AQ414" s="32">
        <v>1.1808000000000001</v>
      </c>
      <c r="AR414" s="32">
        <v>1.3631</v>
      </c>
      <c r="AS414" s="32">
        <v>1.3909</v>
      </c>
      <c r="AT414" s="32">
        <v>1.2343999999999999</v>
      </c>
      <c r="AU414" s="32">
        <v>1.6304000000000001</v>
      </c>
      <c r="AV414" s="32">
        <v>2.2262</v>
      </c>
      <c r="AW414" s="32">
        <v>1.4267000000000001</v>
      </c>
      <c r="AX414" s="32">
        <v>0.99870000000000003</v>
      </c>
      <c r="AY414" s="32">
        <v>1.1279999999999999</v>
      </c>
      <c r="AZ414" s="32">
        <v>1.5659000000000001</v>
      </c>
      <c r="BA414" s="32">
        <v>1.0863</v>
      </c>
      <c r="BB414" s="32">
        <v>0.68710000000000004</v>
      </c>
      <c r="BC414" s="32">
        <v>1.1193</v>
      </c>
      <c r="BD414" s="32">
        <v>0.92049999999999998</v>
      </c>
      <c r="BE414" s="32">
        <v>1.2008000000000001</v>
      </c>
      <c r="BF414" s="32">
        <v>0.24759999999999999</v>
      </c>
      <c r="BG414" s="32">
        <v>0.27060000000000001</v>
      </c>
      <c r="BH414" s="32">
        <v>0.50839999999999996</v>
      </c>
      <c r="BI414" s="32">
        <v>0.79730000000000001</v>
      </c>
      <c r="BJ414" s="32">
        <v>-0.8992</v>
      </c>
      <c r="BK414" s="32">
        <v>0.94689999999999996</v>
      </c>
    </row>
    <row r="415" spans="2:63">
      <c r="B415" s="28">
        <f t="shared" si="11"/>
        <v>87</v>
      </c>
      <c r="C415" s="34">
        <v>42086</v>
      </c>
      <c r="D415" s="32">
        <v>0.31990000000000002</v>
      </c>
      <c r="E415" s="32">
        <v>0.94040000000000001</v>
      </c>
      <c r="F415" s="32">
        <v>0.3821</v>
      </c>
      <c r="G415" s="32">
        <v>1.24</v>
      </c>
      <c r="H415" s="32">
        <v>0.58260000000000001</v>
      </c>
      <c r="I415" s="32">
        <v>0.99</v>
      </c>
      <c r="J415" s="32">
        <v>1.0852999999999999</v>
      </c>
      <c r="K415" s="32">
        <v>0.66059999999999997</v>
      </c>
      <c r="L415" s="32">
        <v>0.47099999999999997</v>
      </c>
      <c r="M415" s="32">
        <v>1.0685</v>
      </c>
      <c r="N415" s="32">
        <v>0.36099999999999999</v>
      </c>
      <c r="O415" s="32">
        <v>1.5358000000000001</v>
      </c>
      <c r="P415" s="32">
        <v>0.66180000000000005</v>
      </c>
      <c r="Q415" s="32">
        <v>1.5359</v>
      </c>
      <c r="R415" s="32">
        <v>1.38E-2</v>
      </c>
      <c r="S415" s="32">
        <v>0.47010000000000002</v>
      </c>
      <c r="T415" s="32">
        <v>0.13980000000000001</v>
      </c>
      <c r="U415" s="32">
        <v>0.59550000000000003</v>
      </c>
      <c r="V415" s="32">
        <v>0.151</v>
      </c>
      <c r="W415" s="32">
        <v>0.54830000000000001</v>
      </c>
      <c r="X415" s="32">
        <v>0.79010000000000002</v>
      </c>
      <c r="Y415" s="32">
        <v>1.1187</v>
      </c>
      <c r="Z415" s="32">
        <v>0.22289999999999999</v>
      </c>
      <c r="AA415" s="32">
        <v>0.64429999999999998</v>
      </c>
      <c r="AB415" s="32">
        <v>0.2823</v>
      </c>
      <c r="AC415" s="32">
        <v>1.1451</v>
      </c>
      <c r="AD415" s="32">
        <v>2.8681000000000001</v>
      </c>
      <c r="AE415" s="32">
        <v>1.6491</v>
      </c>
      <c r="AF415" s="32">
        <v>2.3296999999999999</v>
      </c>
      <c r="AG415" s="32">
        <v>1.2011000000000001</v>
      </c>
      <c r="AH415" s="32">
        <v>0.90849999999999997</v>
      </c>
      <c r="AI415" s="32">
        <v>1.2312000000000001</v>
      </c>
      <c r="AJ415" s="32">
        <v>-0.17699999999999999</v>
      </c>
      <c r="AK415" s="32">
        <v>1.0308999999999999</v>
      </c>
      <c r="AL415" s="32">
        <v>-0.60109999999999997</v>
      </c>
      <c r="AM415" s="32">
        <v>0.54730000000000001</v>
      </c>
      <c r="AN415" s="32">
        <v>0.6895</v>
      </c>
      <c r="AO415" s="32">
        <v>0.9456</v>
      </c>
      <c r="AP415" s="32">
        <v>-0.32450000000000001</v>
      </c>
      <c r="AQ415" s="32">
        <v>1.1913</v>
      </c>
      <c r="AR415" s="32">
        <v>1.4739</v>
      </c>
      <c r="AS415" s="32">
        <v>1.3849</v>
      </c>
      <c r="AT415" s="32">
        <v>0.91579999999999995</v>
      </c>
      <c r="AU415" s="32">
        <v>1.6332</v>
      </c>
      <c r="AV415" s="32">
        <v>2.113</v>
      </c>
      <c r="AW415" s="32">
        <v>1.4228000000000001</v>
      </c>
      <c r="AX415" s="32">
        <v>0.94359999999999999</v>
      </c>
      <c r="AY415" s="32">
        <v>1.1291</v>
      </c>
      <c r="AZ415" s="32">
        <v>1.1759999999999999</v>
      </c>
      <c r="BA415" s="32">
        <v>1.0895999999999999</v>
      </c>
      <c r="BB415" s="32">
        <v>0.82889999999999997</v>
      </c>
      <c r="BC415" s="32">
        <v>1.1177999999999999</v>
      </c>
      <c r="BD415" s="32">
        <v>0.70879999999999999</v>
      </c>
      <c r="BE415" s="32">
        <v>1.2036</v>
      </c>
      <c r="BF415" s="32">
        <v>0.26519999999999999</v>
      </c>
      <c r="BG415" s="32">
        <v>0.26860000000000001</v>
      </c>
      <c r="BH415" s="32">
        <v>0.54659999999999997</v>
      </c>
      <c r="BI415" s="32">
        <v>0.79339999999999999</v>
      </c>
      <c r="BJ415" s="32">
        <v>-0.63</v>
      </c>
      <c r="BK415" s="32">
        <v>0.94579999999999997</v>
      </c>
    </row>
    <row r="416" spans="2:63">
      <c r="B416" s="28">
        <f t="shared" si="11"/>
        <v>86</v>
      </c>
      <c r="C416" s="34">
        <v>42083</v>
      </c>
      <c r="D416" s="32">
        <v>0.30549999999999999</v>
      </c>
      <c r="E416" s="32">
        <v>0.94179999999999997</v>
      </c>
      <c r="F416" s="32">
        <v>0.3705</v>
      </c>
      <c r="G416" s="32">
        <v>1.246</v>
      </c>
      <c r="H416" s="32">
        <v>0.58740000000000003</v>
      </c>
      <c r="I416" s="32">
        <v>0.98629999999999995</v>
      </c>
      <c r="J416" s="32">
        <v>1.085</v>
      </c>
      <c r="K416" s="32">
        <v>0.66059999999999997</v>
      </c>
      <c r="L416" s="32">
        <v>0.4773</v>
      </c>
      <c r="M416" s="32">
        <v>1.0658000000000001</v>
      </c>
      <c r="N416" s="32">
        <v>0.35909999999999997</v>
      </c>
      <c r="O416" s="32">
        <v>1.5364</v>
      </c>
      <c r="P416" s="32">
        <v>0.68059999999999998</v>
      </c>
      <c r="Q416" s="32">
        <v>1.5336000000000001</v>
      </c>
      <c r="R416" s="32">
        <v>-1.7600000000000001E-2</v>
      </c>
      <c r="S416" s="32">
        <v>0.46279999999999999</v>
      </c>
      <c r="T416" s="32">
        <v>0.1356</v>
      </c>
      <c r="U416" s="32">
        <v>0.5948</v>
      </c>
      <c r="V416" s="32">
        <v>0.14779999999999999</v>
      </c>
      <c r="W416" s="32">
        <v>0.5514</v>
      </c>
      <c r="X416" s="32">
        <v>0.70579999999999998</v>
      </c>
      <c r="Y416" s="32">
        <v>1.1197999999999999</v>
      </c>
      <c r="Z416" s="32">
        <v>0.23619999999999999</v>
      </c>
      <c r="AA416" s="32">
        <v>0.64319999999999999</v>
      </c>
      <c r="AB416" s="32">
        <v>0.55049999999999999</v>
      </c>
      <c r="AC416" s="32">
        <v>1.1528</v>
      </c>
      <c r="AD416" s="32">
        <v>3.03</v>
      </c>
      <c r="AE416" s="32">
        <v>1.6527000000000001</v>
      </c>
      <c r="AF416" s="32">
        <v>2.5265</v>
      </c>
      <c r="AG416" s="32">
        <v>1.2022999999999999</v>
      </c>
      <c r="AH416" s="32">
        <v>0.91610000000000003</v>
      </c>
      <c r="AI416" s="32">
        <v>1.2353000000000001</v>
      </c>
      <c r="AJ416" s="32">
        <v>-0.17549999999999999</v>
      </c>
      <c r="AK416" s="32">
        <v>1.0318000000000001</v>
      </c>
      <c r="AL416" s="32">
        <v>-0.6089</v>
      </c>
      <c r="AM416" s="32">
        <v>0.54920000000000002</v>
      </c>
      <c r="AN416" s="32">
        <v>0.68389999999999995</v>
      </c>
      <c r="AO416" s="32">
        <v>0.94799999999999995</v>
      </c>
      <c r="AP416" s="32">
        <v>-0.33539999999999998</v>
      </c>
      <c r="AQ416" s="32">
        <v>1.1957</v>
      </c>
      <c r="AR416" s="32">
        <v>1.4752000000000001</v>
      </c>
      <c r="AS416" s="32">
        <v>1.3878999999999999</v>
      </c>
      <c r="AT416" s="32">
        <v>0.95209999999999995</v>
      </c>
      <c r="AU416" s="32">
        <v>1.6332</v>
      </c>
      <c r="AV416" s="32">
        <v>2.1101999999999999</v>
      </c>
      <c r="AW416" s="32">
        <v>1.4213</v>
      </c>
      <c r="AX416" s="32">
        <v>0.94540000000000002</v>
      </c>
      <c r="AY416" s="32">
        <v>1.1275999999999999</v>
      </c>
      <c r="AZ416" s="32">
        <v>1.0759000000000001</v>
      </c>
      <c r="BA416" s="32">
        <v>1.089</v>
      </c>
      <c r="BB416" s="32">
        <v>0.81640000000000001</v>
      </c>
      <c r="BC416" s="32">
        <v>1.1123000000000001</v>
      </c>
      <c r="BD416" s="32">
        <v>0.70950000000000002</v>
      </c>
      <c r="BE416" s="32">
        <v>1.202</v>
      </c>
      <c r="BF416" s="32">
        <v>0.27200000000000002</v>
      </c>
      <c r="BG416" s="32">
        <v>0.26800000000000002</v>
      </c>
      <c r="BH416" s="32">
        <v>0.53469999999999995</v>
      </c>
      <c r="BI416" s="32">
        <v>0.79269999999999996</v>
      </c>
      <c r="BJ416" s="32">
        <v>-0.62629999999999997</v>
      </c>
      <c r="BK416" s="32">
        <v>0.93940000000000001</v>
      </c>
    </row>
    <row r="417" spans="2:63">
      <c r="B417" s="28">
        <f t="shared" si="11"/>
        <v>85</v>
      </c>
      <c r="C417" s="34">
        <v>42082</v>
      </c>
      <c r="D417" s="32">
        <v>0.30420000000000003</v>
      </c>
      <c r="E417" s="32">
        <v>0.95299999999999996</v>
      </c>
      <c r="F417" s="32">
        <v>0.37040000000000001</v>
      </c>
      <c r="G417" s="32">
        <v>1.2708999999999999</v>
      </c>
      <c r="H417" s="32">
        <v>0.58840000000000003</v>
      </c>
      <c r="I417" s="32">
        <v>0.98799999999999999</v>
      </c>
      <c r="J417" s="32">
        <v>1.0849</v>
      </c>
      <c r="K417" s="32">
        <v>0.66790000000000005</v>
      </c>
      <c r="L417" s="32">
        <v>0.47810000000000002</v>
      </c>
      <c r="M417" s="32">
        <v>1.0624</v>
      </c>
      <c r="N417" s="32">
        <v>0.35920000000000002</v>
      </c>
      <c r="O417" s="32">
        <v>1.5465</v>
      </c>
      <c r="P417" s="32">
        <v>0.6825</v>
      </c>
      <c r="Q417" s="32">
        <v>1.5487</v>
      </c>
      <c r="R417" s="32">
        <v>-1.6299999999999999E-2</v>
      </c>
      <c r="S417" s="32">
        <v>0.45519999999999999</v>
      </c>
      <c r="T417" s="32">
        <v>0.13489999999999999</v>
      </c>
      <c r="U417" s="32">
        <v>0.59240000000000004</v>
      </c>
      <c r="V417" s="32">
        <v>0.1477</v>
      </c>
      <c r="W417" s="32">
        <v>0.56989999999999996</v>
      </c>
      <c r="X417" s="32">
        <v>1.2794000000000001</v>
      </c>
      <c r="Y417" s="32">
        <v>1.1326000000000001</v>
      </c>
      <c r="Z417" s="32">
        <v>0.2354</v>
      </c>
      <c r="AA417" s="32">
        <v>0.64059999999999995</v>
      </c>
      <c r="AB417" s="32">
        <v>0.97319999999999995</v>
      </c>
      <c r="AC417" s="32">
        <v>1.169</v>
      </c>
      <c r="AD417" s="32">
        <v>3.6667999999999998</v>
      </c>
      <c r="AE417" s="32">
        <v>1.6278999999999999</v>
      </c>
      <c r="AF417" s="32">
        <v>3.4868999999999999</v>
      </c>
      <c r="AG417" s="32">
        <v>1.2123999999999999</v>
      </c>
      <c r="AH417" s="32">
        <v>1.1218999999999999</v>
      </c>
      <c r="AI417" s="32">
        <v>1.2484999999999999</v>
      </c>
      <c r="AJ417" s="32">
        <v>-0.17580000000000001</v>
      </c>
      <c r="AK417" s="32">
        <v>1.0364</v>
      </c>
      <c r="AL417" s="32">
        <v>-0.60599999999999998</v>
      </c>
      <c r="AM417" s="32">
        <v>0.56120000000000003</v>
      </c>
      <c r="AN417" s="32">
        <v>0.68389999999999995</v>
      </c>
      <c r="AO417" s="32">
        <v>0.93869999999999998</v>
      </c>
      <c r="AP417" s="32">
        <v>-0.33400000000000002</v>
      </c>
      <c r="AQ417" s="32">
        <v>1.2003999999999999</v>
      </c>
      <c r="AR417" s="32">
        <v>1.476</v>
      </c>
      <c r="AS417" s="32">
        <v>1.403</v>
      </c>
      <c r="AT417" s="32">
        <v>0.94779999999999998</v>
      </c>
      <c r="AU417" s="32">
        <v>1.6324000000000001</v>
      </c>
      <c r="AV417" s="32">
        <v>2.1103999999999998</v>
      </c>
      <c r="AW417" s="32">
        <v>1.4282999999999999</v>
      </c>
      <c r="AX417" s="32">
        <v>0.94550000000000001</v>
      </c>
      <c r="AY417" s="32">
        <v>1.1345000000000001</v>
      </c>
      <c r="AZ417" s="32">
        <v>1.1778</v>
      </c>
      <c r="BA417" s="32">
        <v>1.0802</v>
      </c>
      <c r="BB417" s="32">
        <v>0.81620000000000004</v>
      </c>
      <c r="BC417" s="32">
        <v>1.1154999999999999</v>
      </c>
      <c r="BD417" s="32">
        <v>0.70830000000000004</v>
      </c>
      <c r="BE417" s="32">
        <v>1.1990000000000001</v>
      </c>
      <c r="BF417" s="32">
        <v>0.2707</v>
      </c>
      <c r="BG417" s="32">
        <v>0.2762</v>
      </c>
      <c r="BH417" s="32">
        <v>0.53449999999999998</v>
      </c>
      <c r="BI417" s="32">
        <v>0.79479999999999995</v>
      </c>
      <c r="BJ417" s="32">
        <v>-0.62670000000000003</v>
      </c>
      <c r="BK417" s="32">
        <v>0.94479999999999997</v>
      </c>
    </row>
    <row r="418" spans="2:63">
      <c r="B418" s="28">
        <f t="shared" si="11"/>
        <v>84</v>
      </c>
      <c r="C418" s="34">
        <v>42081</v>
      </c>
      <c r="D418" s="32">
        <v>0.27510000000000001</v>
      </c>
      <c r="E418" s="32">
        <v>0.93710000000000004</v>
      </c>
      <c r="F418" s="32">
        <v>0.2157</v>
      </c>
      <c r="G418" s="32">
        <v>1.2536</v>
      </c>
      <c r="H418" s="32">
        <v>0.39119999999999999</v>
      </c>
      <c r="I418" s="32">
        <v>0.98150000000000004</v>
      </c>
      <c r="J418" s="32">
        <v>1.1117999999999999</v>
      </c>
      <c r="K418" s="32">
        <v>0.66739999999999999</v>
      </c>
      <c r="L418" s="32">
        <v>0.1618</v>
      </c>
      <c r="M418" s="32">
        <v>1.0511999999999999</v>
      </c>
      <c r="N418" s="32">
        <v>0.40150000000000002</v>
      </c>
      <c r="O418" s="32">
        <v>1.5553999999999999</v>
      </c>
      <c r="P418" s="32">
        <v>0.58450000000000002</v>
      </c>
      <c r="Q418" s="32">
        <v>1.5519000000000001</v>
      </c>
      <c r="R418" s="32">
        <v>-6.5799999999999997E-2</v>
      </c>
      <c r="S418" s="32">
        <v>0.45229999999999998</v>
      </c>
      <c r="T418" s="32">
        <v>6.1600000000000002E-2</v>
      </c>
      <c r="U418" s="32">
        <v>0.59079999999999999</v>
      </c>
      <c r="V418" s="32">
        <v>8.5500000000000007E-2</v>
      </c>
      <c r="W418" s="32">
        <v>0.57999999999999996</v>
      </c>
      <c r="X418" s="32">
        <v>1.1571</v>
      </c>
      <c r="Y418" s="32">
        <v>1.119</v>
      </c>
      <c r="Z418" s="32">
        <v>0.22989999999999999</v>
      </c>
      <c r="AA418" s="32">
        <v>0.64729999999999999</v>
      </c>
      <c r="AB418" s="32">
        <v>0.91110000000000002</v>
      </c>
      <c r="AC418" s="32">
        <v>1.1365000000000001</v>
      </c>
      <c r="AD418" s="32">
        <v>3.7951000000000001</v>
      </c>
      <c r="AE418" s="32">
        <v>1.6338999999999999</v>
      </c>
      <c r="AF418" s="32">
        <v>3.6055000000000001</v>
      </c>
      <c r="AG418" s="32">
        <v>1.214</v>
      </c>
      <c r="AH418" s="32">
        <v>1.1406000000000001</v>
      </c>
      <c r="AI418" s="32">
        <v>1.2068000000000001</v>
      </c>
      <c r="AJ418" s="32">
        <v>-0.13550000000000001</v>
      </c>
      <c r="AK418" s="32">
        <v>1.0271999999999999</v>
      </c>
      <c r="AL418" s="32">
        <v>-0.55169999999999997</v>
      </c>
      <c r="AM418" s="32">
        <v>0.57089999999999996</v>
      </c>
      <c r="AN418" s="32">
        <v>0.48299999999999998</v>
      </c>
      <c r="AO418" s="32">
        <v>0.93469999999999998</v>
      </c>
      <c r="AP418" s="32">
        <v>-0.27600000000000002</v>
      </c>
      <c r="AQ418" s="32">
        <v>1.2141999999999999</v>
      </c>
      <c r="AR418" s="32">
        <v>1.4904999999999999</v>
      </c>
      <c r="AS418" s="32">
        <v>1.4091</v>
      </c>
      <c r="AT418" s="32">
        <v>0.66979999999999995</v>
      </c>
      <c r="AU418" s="32">
        <v>1.6187</v>
      </c>
      <c r="AV418" s="32">
        <v>2.2984</v>
      </c>
      <c r="AW418" s="32">
        <v>1.4321999999999999</v>
      </c>
      <c r="AX418" s="32">
        <v>1.1845000000000001</v>
      </c>
      <c r="AY418" s="32">
        <v>1.1525000000000001</v>
      </c>
      <c r="AZ418" s="32">
        <v>1.3798999999999999</v>
      </c>
      <c r="BA418" s="32">
        <v>1.0765</v>
      </c>
      <c r="BB418" s="32">
        <v>1.0037</v>
      </c>
      <c r="BC418" s="32">
        <v>1.1294999999999999</v>
      </c>
      <c r="BD418" s="32">
        <v>0.35070000000000001</v>
      </c>
      <c r="BE418" s="32">
        <v>1.1827000000000001</v>
      </c>
      <c r="BF418" s="32">
        <v>0.24179999999999999</v>
      </c>
      <c r="BG418" s="32">
        <v>0.27529999999999999</v>
      </c>
      <c r="BH418" s="32">
        <v>0.3291</v>
      </c>
      <c r="BI418" s="32">
        <v>0.78710000000000002</v>
      </c>
      <c r="BJ418" s="32">
        <v>-0.52180000000000004</v>
      </c>
      <c r="BK418" s="32">
        <v>0.95960000000000001</v>
      </c>
    </row>
    <row r="419" spans="2:63">
      <c r="B419" s="28">
        <f t="shared" si="11"/>
        <v>83</v>
      </c>
      <c r="C419" s="34">
        <v>42080</v>
      </c>
      <c r="D419" s="32">
        <v>0.52980000000000005</v>
      </c>
      <c r="E419" s="32">
        <v>0.95469999999999999</v>
      </c>
      <c r="F419" s="32">
        <v>0.51539999999999997</v>
      </c>
      <c r="G419" s="32">
        <v>1.2719</v>
      </c>
      <c r="H419" s="32">
        <v>0.69</v>
      </c>
      <c r="I419" s="32">
        <v>0.99680000000000002</v>
      </c>
      <c r="J419" s="32">
        <v>0.95550000000000002</v>
      </c>
      <c r="K419" s="32">
        <v>0.66520000000000001</v>
      </c>
      <c r="L419" s="32">
        <v>0.10780000000000001</v>
      </c>
      <c r="M419" s="32">
        <v>1.0619000000000001</v>
      </c>
      <c r="N419" s="32">
        <v>5.3199999999999997E-2</v>
      </c>
      <c r="O419" s="32">
        <v>1.5429999999999999</v>
      </c>
      <c r="P419" s="32">
        <v>0.48830000000000001</v>
      </c>
      <c r="Q419" s="32">
        <v>1.5592999999999999</v>
      </c>
      <c r="R419" s="32">
        <v>0.36080000000000001</v>
      </c>
      <c r="S419" s="32">
        <v>0.47310000000000002</v>
      </c>
      <c r="T419" s="32">
        <v>0.1111</v>
      </c>
      <c r="U419" s="32">
        <v>0.60029999999999994</v>
      </c>
      <c r="V419" s="32">
        <v>2.07E-2</v>
      </c>
      <c r="W419" s="32">
        <v>0.5796</v>
      </c>
      <c r="X419" s="32">
        <v>1.2017</v>
      </c>
      <c r="Y419" s="32">
        <v>1.117</v>
      </c>
      <c r="Z419" s="32">
        <v>0.23630000000000001</v>
      </c>
      <c r="AA419" s="32">
        <v>0.64649999999999996</v>
      </c>
      <c r="AB419" s="32">
        <v>0.93049999999999999</v>
      </c>
      <c r="AC419" s="32">
        <v>1.1345000000000001</v>
      </c>
      <c r="AD419" s="32">
        <v>3.9889000000000001</v>
      </c>
      <c r="AE419" s="32">
        <v>1.6333</v>
      </c>
      <c r="AF419" s="32">
        <v>3.6755</v>
      </c>
      <c r="AG419" s="32">
        <v>1.2123999999999999</v>
      </c>
      <c r="AH419" s="32">
        <v>1.0887</v>
      </c>
      <c r="AI419" s="32">
        <v>1.2055</v>
      </c>
      <c r="AJ419" s="32">
        <v>0.28189999999999998</v>
      </c>
      <c r="AK419" s="32">
        <v>1.0496000000000001</v>
      </c>
      <c r="AL419" s="32">
        <v>-2.87E-2</v>
      </c>
      <c r="AM419" s="32">
        <v>0.58950000000000002</v>
      </c>
      <c r="AN419" s="32">
        <v>0.75929999999999997</v>
      </c>
      <c r="AO419" s="32">
        <v>0.94879999999999998</v>
      </c>
      <c r="AP419" s="32">
        <v>-0.1686</v>
      </c>
      <c r="AQ419" s="32">
        <v>1.2329000000000001</v>
      </c>
      <c r="AR419" s="32">
        <v>0.99390000000000001</v>
      </c>
      <c r="AS419" s="32">
        <v>1.391</v>
      </c>
      <c r="AT419" s="32">
        <v>0.29780000000000001</v>
      </c>
      <c r="AU419" s="32">
        <v>1.6189</v>
      </c>
      <c r="AV419" s="32">
        <v>2.2372000000000001</v>
      </c>
      <c r="AW419" s="32">
        <v>1.4198</v>
      </c>
      <c r="AX419" s="32">
        <v>1.0366</v>
      </c>
      <c r="AY419" s="32">
        <v>1.1471</v>
      </c>
      <c r="AZ419" s="32">
        <v>1.4554</v>
      </c>
      <c r="BA419" s="32">
        <v>1.0761000000000001</v>
      </c>
      <c r="BB419" s="32">
        <v>0.99419999999999997</v>
      </c>
      <c r="BC419" s="32">
        <v>1.1220000000000001</v>
      </c>
      <c r="BD419" s="32">
        <v>0.31480000000000002</v>
      </c>
      <c r="BE419" s="32">
        <v>1.1865000000000001</v>
      </c>
      <c r="BF419" s="32">
        <v>0.33100000000000002</v>
      </c>
      <c r="BG419" s="32">
        <v>0.27929999999999999</v>
      </c>
      <c r="BH419" s="32">
        <v>0.59319999999999995</v>
      </c>
      <c r="BI419" s="32">
        <v>0.80640000000000001</v>
      </c>
      <c r="BJ419" s="32">
        <v>0.31830000000000003</v>
      </c>
      <c r="BK419" s="32">
        <v>1.0079</v>
      </c>
    </row>
    <row r="420" spans="2:63">
      <c r="B420" s="28">
        <f t="shared" si="11"/>
        <v>82</v>
      </c>
      <c r="C420" s="34">
        <v>42079</v>
      </c>
      <c r="D420" s="32">
        <v>0.53669999999999995</v>
      </c>
      <c r="E420" s="32">
        <v>0.95499999999999996</v>
      </c>
      <c r="F420" s="32">
        <v>0.67600000000000005</v>
      </c>
      <c r="G420" s="32">
        <v>1.2778</v>
      </c>
      <c r="H420" s="32">
        <v>0.73209999999999997</v>
      </c>
      <c r="I420" s="32">
        <v>0.99829999999999997</v>
      </c>
      <c r="J420" s="32">
        <v>0.95840000000000003</v>
      </c>
      <c r="K420" s="32">
        <v>0.66579999999999995</v>
      </c>
      <c r="L420" s="32">
        <v>0.15160000000000001</v>
      </c>
      <c r="M420" s="32">
        <v>1.0652999999999999</v>
      </c>
      <c r="N420" s="32">
        <v>1.54E-2</v>
      </c>
      <c r="O420" s="32">
        <v>1.5451999999999999</v>
      </c>
      <c r="P420" s="32">
        <v>0.48599999999999999</v>
      </c>
      <c r="Q420" s="32">
        <v>1.5660000000000001</v>
      </c>
      <c r="R420" s="32">
        <v>0.41</v>
      </c>
      <c r="S420" s="32">
        <v>0.47499999999999998</v>
      </c>
      <c r="T420" s="32">
        <v>0.15110000000000001</v>
      </c>
      <c r="U420" s="32">
        <v>0.6018</v>
      </c>
      <c r="V420" s="32">
        <v>4.9700000000000001E-2</v>
      </c>
      <c r="W420" s="32">
        <v>0.58089999999999997</v>
      </c>
      <c r="X420" s="32">
        <v>1.0359</v>
      </c>
      <c r="Y420" s="32">
        <v>1.1222000000000001</v>
      </c>
      <c r="Z420" s="32">
        <v>0.28889999999999999</v>
      </c>
      <c r="AA420" s="32">
        <v>0.64829999999999999</v>
      </c>
      <c r="AB420" s="32">
        <v>0.75209999999999999</v>
      </c>
      <c r="AC420" s="32">
        <v>1.1492</v>
      </c>
      <c r="AD420" s="32">
        <v>4.0972999999999997</v>
      </c>
      <c r="AE420" s="32">
        <v>1.6367</v>
      </c>
      <c r="AF420" s="32">
        <v>4.2359999999999998</v>
      </c>
      <c r="AG420" s="32">
        <v>1.2107000000000001</v>
      </c>
      <c r="AH420" s="32">
        <v>1.1248</v>
      </c>
      <c r="AI420" s="32">
        <v>1.2093</v>
      </c>
      <c r="AJ420" s="32">
        <v>0.29289999999999999</v>
      </c>
      <c r="AK420" s="32">
        <v>1.0487</v>
      </c>
      <c r="AL420" s="32">
        <v>0.46970000000000001</v>
      </c>
      <c r="AM420" s="32">
        <v>0.60460000000000003</v>
      </c>
      <c r="AN420" s="32">
        <v>0.75249999999999995</v>
      </c>
      <c r="AO420" s="32">
        <v>0.94840000000000002</v>
      </c>
      <c r="AP420" s="32">
        <v>-0.19370000000000001</v>
      </c>
      <c r="AQ420" s="32">
        <v>1.2316</v>
      </c>
      <c r="AR420" s="32">
        <v>1.087</v>
      </c>
      <c r="AS420" s="32">
        <v>1.3944000000000001</v>
      </c>
      <c r="AT420" s="32">
        <v>0.29620000000000002</v>
      </c>
      <c r="AU420" s="32">
        <v>1.6198999999999999</v>
      </c>
      <c r="AV420" s="32">
        <v>2.1486000000000001</v>
      </c>
      <c r="AW420" s="32">
        <v>1.4157</v>
      </c>
      <c r="AX420" s="32">
        <v>1.0551999999999999</v>
      </c>
      <c r="AY420" s="32">
        <v>1.1485000000000001</v>
      </c>
      <c r="AZ420" s="32">
        <v>2.2347000000000001</v>
      </c>
      <c r="BA420" s="32">
        <v>1.0768</v>
      </c>
      <c r="BB420" s="32">
        <v>1.1514</v>
      </c>
      <c r="BC420" s="32">
        <v>1.1253</v>
      </c>
      <c r="BD420" s="32">
        <v>0.3276</v>
      </c>
      <c r="BE420" s="32">
        <v>1.1881999999999999</v>
      </c>
      <c r="BF420" s="32">
        <v>0.34229999999999999</v>
      </c>
      <c r="BG420" s="32">
        <v>0.27960000000000002</v>
      </c>
      <c r="BH420" s="32">
        <v>0.5988</v>
      </c>
      <c r="BI420" s="32">
        <v>0.80679999999999996</v>
      </c>
      <c r="BJ420" s="32">
        <v>0.34589999999999999</v>
      </c>
      <c r="BK420" s="32">
        <v>1.0089999999999999</v>
      </c>
    </row>
    <row r="421" spans="2:63">
      <c r="B421" s="28">
        <f t="shared" si="11"/>
        <v>81</v>
      </c>
      <c r="C421" s="34">
        <v>42076</v>
      </c>
      <c r="D421" s="32">
        <v>0.67859999999999998</v>
      </c>
      <c r="E421" s="32">
        <v>0.94550000000000001</v>
      </c>
      <c r="F421" s="32">
        <v>0.65290000000000004</v>
      </c>
      <c r="G421" s="32">
        <v>1.2877000000000001</v>
      </c>
      <c r="H421" s="32">
        <v>0.78390000000000004</v>
      </c>
      <c r="I421" s="32">
        <v>0.99660000000000004</v>
      </c>
      <c r="J421" s="32">
        <v>0.90080000000000005</v>
      </c>
      <c r="K421" s="32">
        <v>0.66469999999999996</v>
      </c>
      <c r="L421" s="32">
        <v>-8.2000000000000003E-2</v>
      </c>
      <c r="M421" s="32">
        <v>1.0605</v>
      </c>
      <c r="N421" s="32">
        <v>0.13730000000000001</v>
      </c>
      <c r="O421" s="32">
        <v>1.5483</v>
      </c>
      <c r="P421" s="32">
        <v>1.0278</v>
      </c>
      <c r="Q421" s="32">
        <v>1.5742</v>
      </c>
      <c r="R421" s="32">
        <v>0.2863</v>
      </c>
      <c r="S421" s="32">
        <v>0.46899999999999997</v>
      </c>
      <c r="T421" s="32">
        <v>0.20100000000000001</v>
      </c>
      <c r="U421" s="32">
        <v>0.60650000000000004</v>
      </c>
      <c r="V421" s="32">
        <v>9.2200000000000004E-2</v>
      </c>
      <c r="W421" s="32">
        <v>0.5897</v>
      </c>
      <c r="X421" s="32">
        <v>0.92930000000000001</v>
      </c>
      <c r="Y421" s="32">
        <v>1.123</v>
      </c>
      <c r="Z421" s="32">
        <v>0.41909999999999997</v>
      </c>
      <c r="AA421" s="32">
        <v>0.64910000000000001</v>
      </c>
      <c r="AB421" s="32">
        <v>0.54390000000000005</v>
      </c>
      <c r="AC421" s="32">
        <v>1.1501999999999999</v>
      </c>
      <c r="AD421" s="32">
        <v>3.7052</v>
      </c>
      <c r="AE421" s="32">
        <v>1.6385000000000001</v>
      </c>
      <c r="AF421" s="32">
        <v>4.3605</v>
      </c>
      <c r="AG421" s="32">
        <v>1.2105999999999999</v>
      </c>
      <c r="AH421" s="32">
        <v>1.0496000000000001</v>
      </c>
      <c r="AI421" s="32">
        <v>1.21</v>
      </c>
      <c r="AJ421" s="32">
        <v>0.11409999999999999</v>
      </c>
      <c r="AK421" s="32">
        <v>1.0363</v>
      </c>
      <c r="AL421" s="32">
        <v>0.99629999999999996</v>
      </c>
      <c r="AM421" s="32">
        <v>0.63539999999999996</v>
      </c>
      <c r="AN421" s="32">
        <v>0.88080000000000003</v>
      </c>
      <c r="AO421" s="32">
        <v>0.95579999999999998</v>
      </c>
      <c r="AP421" s="32">
        <v>-0.1489</v>
      </c>
      <c r="AQ421" s="32">
        <v>1.2448999999999999</v>
      </c>
      <c r="AR421" s="32">
        <v>1.1101000000000001</v>
      </c>
      <c r="AS421" s="32">
        <v>1.3904000000000001</v>
      </c>
      <c r="AT421" s="32">
        <v>0.2601</v>
      </c>
      <c r="AU421" s="32">
        <v>1.6277999999999999</v>
      </c>
      <c r="AV421" s="32">
        <v>2.0707</v>
      </c>
      <c r="AW421" s="32">
        <v>1.4113</v>
      </c>
      <c r="AX421" s="32">
        <v>0.95979999999999999</v>
      </c>
      <c r="AY421" s="32">
        <v>1.1327</v>
      </c>
      <c r="AZ421" s="32">
        <v>2.8917000000000002</v>
      </c>
      <c r="BA421" s="32">
        <v>1.0766</v>
      </c>
      <c r="BB421" s="32">
        <v>1.2974000000000001</v>
      </c>
      <c r="BC421" s="32">
        <v>1.1276999999999999</v>
      </c>
      <c r="BD421" s="32">
        <v>0.2029</v>
      </c>
      <c r="BE421" s="32">
        <v>1.1877</v>
      </c>
      <c r="BF421" s="32">
        <v>0.43840000000000001</v>
      </c>
      <c r="BG421" s="32">
        <v>0.28889999999999999</v>
      </c>
      <c r="BH421" s="32">
        <v>0.3327</v>
      </c>
      <c r="BI421" s="32">
        <v>0.80930000000000002</v>
      </c>
      <c r="BJ421" s="32">
        <v>0.34370000000000001</v>
      </c>
      <c r="BK421" s="32">
        <v>0.99939999999999996</v>
      </c>
    </row>
    <row r="422" spans="2:63">
      <c r="B422" s="28">
        <f t="shared" si="11"/>
        <v>80</v>
      </c>
      <c r="C422" s="34">
        <v>42075</v>
      </c>
      <c r="D422" s="32">
        <v>0.70720000000000005</v>
      </c>
      <c r="E422" s="32">
        <v>0.94320000000000004</v>
      </c>
      <c r="F422" s="32">
        <v>0.49270000000000003</v>
      </c>
      <c r="G422" s="32">
        <v>1.3203</v>
      </c>
      <c r="H422" s="32">
        <v>0.752</v>
      </c>
      <c r="I422" s="32">
        <v>0.98919999999999997</v>
      </c>
      <c r="J422" s="32">
        <v>0.88160000000000005</v>
      </c>
      <c r="K422" s="32">
        <v>0.65769999999999995</v>
      </c>
      <c r="L422" s="32">
        <v>-0.22189999999999999</v>
      </c>
      <c r="M422" s="32">
        <v>1.0526</v>
      </c>
      <c r="N422" s="32">
        <v>0.26390000000000002</v>
      </c>
      <c r="O422" s="32">
        <v>1.5450999999999999</v>
      </c>
      <c r="P422" s="32">
        <v>1.1646000000000001</v>
      </c>
      <c r="Q422" s="32">
        <v>1.5647</v>
      </c>
      <c r="R422" s="32">
        <v>0.27860000000000001</v>
      </c>
      <c r="S422" s="32">
        <v>0.47120000000000001</v>
      </c>
      <c r="T422" s="32">
        <v>0.2072</v>
      </c>
      <c r="U422" s="32">
        <v>0.61129999999999995</v>
      </c>
      <c r="V422" s="32">
        <v>0.1283</v>
      </c>
      <c r="W422" s="32">
        <v>0.59319999999999995</v>
      </c>
      <c r="X422" s="32">
        <v>1.0537000000000001</v>
      </c>
      <c r="Y422" s="32">
        <v>1.1093</v>
      </c>
      <c r="Z422" s="32">
        <v>0.31309999999999999</v>
      </c>
      <c r="AA422" s="32">
        <v>0.64839999999999998</v>
      </c>
      <c r="AB422" s="32">
        <v>0.57830000000000004</v>
      </c>
      <c r="AC422" s="32">
        <v>1.1380999999999999</v>
      </c>
      <c r="AD422" s="32">
        <v>3.0564</v>
      </c>
      <c r="AE422" s="32">
        <v>1.6409</v>
      </c>
      <c r="AF422" s="32">
        <v>3.6095999999999999</v>
      </c>
      <c r="AG422" s="32">
        <v>1.2060999999999999</v>
      </c>
      <c r="AH422" s="32">
        <v>1.2718</v>
      </c>
      <c r="AI422" s="32">
        <v>1.2047000000000001</v>
      </c>
      <c r="AJ422" s="32">
        <v>0.1358</v>
      </c>
      <c r="AK422" s="32">
        <v>1.0383</v>
      </c>
      <c r="AL422" s="32">
        <v>1.0434000000000001</v>
      </c>
      <c r="AM422" s="32">
        <v>0.63500000000000001</v>
      </c>
      <c r="AN422" s="32">
        <v>0.85089999999999999</v>
      </c>
      <c r="AO422" s="32">
        <v>0.98019999999999996</v>
      </c>
      <c r="AP422" s="32">
        <v>-5.0999999999999997E-2</v>
      </c>
      <c r="AQ422" s="32">
        <v>1.2587999999999999</v>
      </c>
      <c r="AR422" s="32">
        <v>0.95720000000000005</v>
      </c>
      <c r="AS422" s="32">
        <v>1.3875</v>
      </c>
      <c r="AT422" s="32">
        <v>0.26490000000000002</v>
      </c>
      <c r="AU422" s="32">
        <v>1.6180000000000001</v>
      </c>
      <c r="AV422" s="32">
        <v>2.0939999999999999</v>
      </c>
      <c r="AW422" s="32">
        <v>1.4241999999999999</v>
      </c>
      <c r="AX422" s="32">
        <v>0.95030000000000003</v>
      </c>
      <c r="AY422" s="32">
        <v>1.1263000000000001</v>
      </c>
      <c r="AZ422" s="32">
        <v>3.1059000000000001</v>
      </c>
      <c r="BA422" s="32">
        <v>1.0702</v>
      </c>
      <c r="BB422" s="32">
        <v>1.2654000000000001</v>
      </c>
      <c r="BC422" s="32">
        <v>1.1207</v>
      </c>
      <c r="BD422" s="32">
        <v>0.2102</v>
      </c>
      <c r="BE422" s="32">
        <v>1.1941999999999999</v>
      </c>
      <c r="BF422" s="32">
        <v>0.35859999999999997</v>
      </c>
      <c r="BG422" s="32">
        <v>0.28810000000000002</v>
      </c>
      <c r="BH422" s="32">
        <v>0.34449999999999997</v>
      </c>
      <c r="BI422" s="32">
        <v>0.80630000000000002</v>
      </c>
      <c r="BJ422" s="32">
        <v>0.32390000000000002</v>
      </c>
      <c r="BK422" s="32">
        <v>0.99660000000000004</v>
      </c>
    </row>
    <row r="423" spans="2:63">
      <c r="B423" s="28">
        <f t="shared" si="11"/>
        <v>79</v>
      </c>
      <c r="C423" s="34">
        <v>42074</v>
      </c>
      <c r="D423" s="32">
        <v>0.88939999999999997</v>
      </c>
      <c r="E423" s="32">
        <v>0.9526</v>
      </c>
      <c r="F423" s="32">
        <v>0.80200000000000005</v>
      </c>
      <c r="G423" s="32">
        <v>1.3136000000000001</v>
      </c>
      <c r="H423" s="32">
        <v>1.0113000000000001</v>
      </c>
      <c r="I423" s="32">
        <v>0.99980000000000002</v>
      </c>
      <c r="J423" s="32">
        <v>0.80010000000000003</v>
      </c>
      <c r="K423" s="32">
        <v>0.65200000000000002</v>
      </c>
      <c r="L423" s="32">
        <v>-4.8000000000000001E-2</v>
      </c>
      <c r="M423" s="32">
        <v>1.0550999999999999</v>
      </c>
      <c r="N423" s="32">
        <v>0.23630000000000001</v>
      </c>
      <c r="O423" s="32">
        <v>1.5510999999999999</v>
      </c>
      <c r="P423" s="32">
        <v>0.22170000000000001</v>
      </c>
      <c r="Q423" s="32">
        <v>1.538</v>
      </c>
      <c r="R423" s="32">
        <v>0.33650000000000002</v>
      </c>
      <c r="S423" s="32">
        <v>0.47360000000000002</v>
      </c>
      <c r="T423" s="32">
        <v>0.33910000000000001</v>
      </c>
      <c r="U423" s="32">
        <v>0.61699999999999999</v>
      </c>
      <c r="V423" s="32">
        <v>0.17469999999999999</v>
      </c>
      <c r="W423" s="32">
        <v>0.59789999999999999</v>
      </c>
      <c r="X423" s="32">
        <v>1.548</v>
      </c>
      <c r="Y423" s="32">
        <v>1.1117999999999999</v>
      </c>
      <c r="Z423" s="32">
        <v>0.30130000000000001</v>
      </c>
      <c r="AA423" s="32">
        <v>0.65580000000000005</v>
      </c>
      <c r="AB423" s="32">
        <v>1.4458</v>
      </c>
      <c r="AC423" s="32">
        <v>1.1337999999999999</v>
      </c>
      <c r="AD423" s="32">
        <v>3.0621</v>
      </c>
      <c r="AE423" s="32">
        <v>1.6365000000000001</v>
      </c>
      <c r="AF423" s="32">
        <v>3.3860000000000001</v>
      </c>
      <c r="AG423" s="32">
        <v>1.2081</v>
      </c>
      <c r="AH423" s="32">
        <v>0.2681</v>
      </c>
      <c r="AI423" s="32">
        <v>1.2009000000000001</v>
      </c>
      <c r="AJ423" s="32">
        <v>0.34910000000000002</v>
      </c>
      <c r="AK423" s="32">
        <v>1.0470999999999999</v>
      </c>
      <c r="AL423" s="32">
        <v>1.224</v>
      </c>
      <c r="AM423" s="32">
        <v>0.63349999999999995</v>
      </c>
      <c r="AN423" s="32">
        <v>0.77449999999999997</v>
      </c>
      <c r="AO423" s="32">
        <v>0.97929999999999995</v>
      </c>
      <c r="AP423" s="32">
        <v>0.2452</v>
      </c>
      <c r="AQ423" s="32">
        <v>1.2734000000000001</v>
      </c>
      <c r="AR423" s="32">
        <v>1.2302</v>
      </c>
      <c r="AS423" s="32">
        <v>1.3997999999999999</v>
      </c>
      <c r="AT423" s="32">
        <v>0.746</v>
      </c>
      <c r="AU423" s="32">
        <v>1.6374</v>
      </c>
      <c r="AV423" s="32">
        <v>2.0834999999999999</v>
      </c>
      <c r="AW423" s="32">
        <v>1.4242999999999999</v>
      </c>
      <c r="AX423" s="32">
        <v>0.77300000000000002</v>
      </c>
      <c r="AY423" s="32">
        <v>1.1254999999999999</v>
      </c>
      <c r="AZ423" s="32">
        <v>3.2050999999999998</v>
      </c>
      <c r="BA423" s="32">
        <v>1.0714999999999999</v>
      </c>
      <c r="BB423" s="32">
        <v>1.0526</v>
      </c>
      <c r="BC423" s="32">
        <v>1.1061000000000001</v>
      </c>
      <c r="BD423" s="32">
        <v>0.42149999999999999</v>
      </c>
      <c r="BE423" s="32">
        <v>1.1996</v>
      </c>
      <c r="BF423" s="32">
        <v>0.1744</v>
      </c>
      <c r="BG423" s="32">
        <v>0.28389999999999999</v>
      </c>
      <c r="BH423" s="32">
        <v>-3.3799999999999997E-2</v>
      </c>
      <c r="BI423" s="32">
        <v>0.79630000000000001</v>
      </c>
      <c r="BJ423" s="32">
        <v>0.24690000000000001</v>
      </c>
      <c r="BK423" s="32">
        <v>0.99980000000000002</v>
      </c>
    </row>
    <row r="424" spans="2:63">
      <c r="B424" s="28">
        <f t="shared" si="11"/>
        <v>78</v>
      </c>
      <c r="C424" s="34">
        <v>42073</v>
      </c>
      <c r="D424" s="32">
        <v>0.93230000000000002</v>
      </c>
      <c r="E424" s="32">
        <v>0.95409999999999995</v>
      </c>
      <c r="F424" s="32">
        <v>0.19170000000000001</v>
      </c>
      <c r="G424" s="32">
        <v>1.3012999999999999</v>
      </c>
      <c r="H424" s="32">
        <v>0.64629999999999999</v>
      </c>
      <c r="I424" s="32">
        <v>0.99650000000000005</v>
      </c>
      <c r="J424" s="32">
        <v>0.69899999999999995</v>
      </c>
      <c r="K424" s="32">
        <v>0.64810000000000001</v>
      </c>
      <c r="L424" s="32">
        <v>-0.156</v>
      </c>
      <c r="M424" s="32">
        <v>1.0477000000000001</v>
      </c>
      <c r="N424" s="32">
        <v>0.28539999999999999</v>
      </c>
      <c r="O424" s="32">
        <v>1.5427999999999999</v>
      </c>
      <c r="P424" s="32">
        <v>0.55210000000000004</v>
      </c>
      <c r="Q424" s="32">
        <v>1.5378000000000001</v>
      </c>
      <c r="R424" s="32">
        <v>4.8599999999999997E-2</v>
      </c>
      <c r="S424" s="32">
        <v>0.47170000000000001</v>
      </c>
      <c r="T424" s="32">
        <v>0.1898</v>
      </c>
      <c r="U424" s="32">
        <v>0.60960000000000003</v>
      </c>
      <c r="V424" s="32">
        <v>7.2300000000000003E-2</v>
      </c>
      <c r="W424" s="32">
        <v>0.60329999999999995</v>
      </c>
      <c r="X424" s="32">
        <v>1.5498000000000001</v>
      </c>
      <c r="Y424" s="32">
        <v>1.1167</v>
      </c>
      <c r="Z424" s="32">
        <v>0.31669999999999998</v>
      </c>
      <c r="AA424" s="32">
        <v>0.66090000000000004</v>
      </c>
      <c r="AB424" s="32">
        <v>2.1164000000000001</v>
      </c>
      <c r="AC424" s="32">
        <v>1.1518999999999999</v>
      </c>
      <c r="AD424" s="32">
        <v>2.7715000000000001</v>
      </c>
      <c r="AE424" s="32">
        <v>1.6194</v>
      </c>
      <c r="AF424" s="32">
        <v>3.2526999999999999</v>
      </c>
      <c r="AG424" s="32">
        <v>1.2058</v>
      </c>
      <c r="AH424" s="32">
        <v>0.1176</v>
      </c>
      <c r="AI424" s="32">
        <v>1.1859</v>
      </c>
      <c r="AJ424" s="32">
        <v>0.30990000000000001</v>
      </c>
      <c r="AK424" s="32">
        <v>1.0468999999999999</v>
      </c>
      <c r="AL424" s="32">
        <v>0.87929999999999997</v>
      </c>
      <c r="AM424" s="32">
        <v>0.62780000000000002</v>
      </c>
      <c r="AN424" s="32">
        <v>0.58320000000000005</v>
      </c>
      <c r="AO424" s="32">
        <v>0.98260000000000003</v>
      </c>
      <c r="AP424" s="32">
        <v>0.22109999999999999</v>
      </c>
      <c r="AQ424" s="32">
        <v>1.2742</v>
      </c>
      <c r="AR424" s="32">
        <v>1.0823</v>
      </c>
      <c r="AS424" s="32">
        <v>1.401</v>
      </c>
      <c r="AT424" s="32">
        <v>0.63629999999999998</v>
      </c>
      <c r="AU424" s="32">
        <v>1.6338999999999999</v>
      </c>
      <c r="AV424" s="32">
        <v>2.5789</v>
      </c>
      <c r="AW424" s="32">
        <v>1.4272</v>
      </c>
      <c r="AX424" s="32">
        <v>0.86360000000000003</v>
      </c>
      <c r="AY424" s="32">
        <v>1.1264000000000001</v>
      </c>
      <c r="AZ424" s="32">
        <v>2.9514</v>
      </c>
      <c r="BA424" s="32">
        <v>1.0637000000000001</v>
      </c>
      <c r="BB424" s="32">
        <v>0.83309999999999995</v>
      </c>
      <c r="BC424" s="32">
        <v>1.1071</v>
      </c>
      <c r="BD424" s="32">
        <v>0.22850000000000001</v>
      </c>
      <c r="BE424" s="32">
        <v>1.1969000000000001</v>
      </c>
      <c r="BF424" s="32">
        <v>0.14649999999999999</v>
      </c>
      <c r="BG424" s="32">
        <v>0.28420000000000001</v>
      </c>
      <c r="BH424" s="32">
        <v>-6.7400000000000002E-2</v>
      </c>
      <c r="BI424" s="32">
        <v>0.7944</v>
      </c>
      <c r="BJ424" s="32">
        <v>0.47539999999999999</v>
      </c>
      <c r="BK424" s="32">
        <v>1.0049999999999999</v>
      </c>
    </row>
    <row r="425" spans="2:63">
      <c r="B425" s="28">
        <f t="shared" si="11"/>
        <v>77</v>
      </c>
      <c r="C425" s="34">
        <v>42072</v>
      </c>
      <c r="D425" s="32">
        <v>1.1569</v>
      </c>
      <c r="E425" s="32">
        <v>0.94569999999999999</v>
      </c>
      <c r="F425" s="32">
        <v>0.40379999999999999</v>
      </c>
      <c r="G425" s="32">
        <v>1.2932999999999999</v>
      </c>
      <c r="H425" s="32">
        <v>0.88859999999999995</v>
      </c>
      <c r="I425" s="32">
        <v>0.99539999999999995</v>
      </c>
      <c r="J425" s="32">
        <v>0.82479999999999998</v>
      </c>
      <c r="K425" s="32">
        <v>0.65039999999999998</v>
      </c>
      <c r="L425" s="32">
        <v>-1.9400000000000001E-2</v>
      </c>
      <c r="M425" s="32">
        <v>1.0436000000000001</v>
      </c>
      <c r="N425" s="32">
        <v>0.2908</v>
      </c>
      <c r="O425" s="32">
        <v>1.5289999999999999</v>
      </c>
      <c r="P425" s="32">
        <v>0.77480000000000004</v>
      </c>
      <c r="Q425" s="32">
        <v>1.5468999999999999</v>
      </c>
      <c r="R425" s="32">
        <v>8.8200000000000001E-2</v>
      </c>
      <c r="S425" s="32">
        <v>0.47270000000000001</v>
      </c>
      <c r="T425" s="32">
        <v>0.1305</v>
      </c>
      <c r="U425" s="32">
        <v>0.60589999999999999</v>
      </c>
      <c r="V425" s="32">
        <v>0.1386</v>
      </c>
      <c r="W425" s="32">
        <v>0.62070000000000003</v>
      </c>
      <c r="X425" s="32">
        <v>0.57210000000000005</v>
      </c>
      <c r="Y425" s="32">
        <v>1.1169</v>
      </c>
      <c r="Z425" s="32">
        <v>0.2848</v>
      </c>
      <c r="AA425" s="32">
        <v>0.66139999999999999</v>
      </c>
      <c r="AB425" s="32">
        <v>-1.2579</v>
      </c>
      <c r="AC425" s="32">
        <v>1.1521999999999999</v>
      </c>
      <c r="AD425" s="32">
        <v>1.8050999999999999</v>
      </c>
      <c r="AE425" s="32">
        <v>1.6197999999999999</v>
      </c>
      <c r="AF425" s="32">
        <v>1.5003</v>
      </c>
      <c r="AG425" s="32">
        <v>1.1991000000000001</v>
      </c>
      <c r="AH425" s="32">
        <v>0.93159999999999998</v>
      </c>
      <c r="AI425" s="32">
        <v>1.1862999999999999</v>
      </c>
      <c r="AJ425" s="32">
        <v>0.43009999999999998</v>
      </c>
      <c r="AK425" s="32">
        <v>1.0488</v>
      </c>
      <c r="AL425" s="32">
        <v>0.77380000000000004</v>
      </c>
      <c r="AM425" s="32">
        <v>0.61140000000000005</v>
      </c>
      <c r="AN425" s="32">
        <v>0.58299999999999996</v>
      </c>
      <c r="AO425" s="32">
        <v>0.98440000000000005</v>
      </c>
      <c r="AP425" s="32">
        <v>0.33860000000000001</v>
      </c>
      <c r="AQ425" s="32">
        <v>1.2855000000000001</v>
      </c>
      <c r="AR425" s="32">
        <v>1.2428999999999999</v>
      </c>
      <c r="AS425" s="32">
        <v>1.4226000000000001</v>
      </c>
      <c r="AT425" s="32">
        <v>0.51129999999999998</v>
      </c>
      <c r="AU425" s="32">
        <v>1.6308</v>
      </c>
      <c r="AV425" s="32">
        <v>2.4369000000000001</v>
      </c>
      <c r="AW425" s="32">
        <v>1.4282999999999999</v>
      </c>
      <c r="AX425" s="32">
        <v>0.97870000000000001</v>
      </c>
      <c r="AY425" s="32">
        <v>1.1362000000000001</v>
      </c>
      <c r="AZ425" s="32">
        <v>2.3693</v>
      </c>
      <c r="BA425" s="32">
        <v>1.0591999999999999</v>
      </c>
      <c r="BB425" s="32">
        <v>0.86470000000000002</v>
      </c>
      <c r="BC425" s="32">
        <v>1.0981000000000001</v>
      </c>
      <c r="BD425" s="32">
        <v>0.32429999999999998</v>
      </c>
      <c r="BE425" s="32">
        <v>1.1930000000000001</v>
      </c>
      <c r="BF425" s="32">
        <v>9.3100000000000002E-2</v>
      </c>
      <c r="BG425" s="32">
        <v>0.28050000000000003</v>
      </c>
      <c r="BH425" s="32">
        <v>-1.38E-2</v>
      </c>
      <c r="BI425" s="32">
        <v>0.79200000000000004</v>
      </c>
      <c r="BJ425" s="32">
        <v>0.41860000000000003</v>
      </c>
      <c r="BK425" s="32">
        <v>1.0078</v>
      </c>
    </row>
    <row r="426" spans="2:63">
      <c r="B426" s="28">
        <f t="shared" si="11"/>
        <v>76</v>
      </c>
      <c r="C426" s="34">
        <v>42069</v>
      </c>
      <c r="D426" s="32">
        <v>1.2122999999999999</v>
      </c>
      <c r="E426" s="32">
        <v>0.94389999999999996</v>
      </c>
      <c r="F426" s="32">
        <v>0.88990000000000002</v>
      </c>
      <c r="G426" s="32">
        <v>1.3025</v>
      </c>
      <c r="H426" s="32">
        <v>1.2150000000000001</v>
      </c>
      <c r="I426" s="32">
        <v>1.0029999999999999</v>
      </c>
      <c r="J426" s="32">
        <v>1.0726</v>
      </c>
      <c r="K426" s="32">
        <v>0.65169999999999995</v>
      </c>
      <c r="L426" s="32">
        <v>0.20630000000000001</v>
      </c>
      <c r="M426" s="32">
        <v>1.0518000000000001</v>
      </c>
      <c r="N426" s="32">
        <v>0.94499999999999995</v>
      </c>
      <c r="O426" s="32">
        <v>1.5492999999999999</v>
      </c>
      <c r="P426" s="32">
        <v>0.36570000000000003</v>
      </c>
      <c r="Q426" s="32">
        <v>1.5389999999999999</v>
      </c>
      <c r="R426" s="32">
        <v>-0.38390000000000002</v>
      </c>
      <c r="S426" s="32">
        <v>0.4632</v>
      </c>
      <c r="T426" s="32">
        <v>-0.1016</v>
      </c>
      <c r="U426" s="32">
        <v>0.60260000000000002</v>
      </c>
      <c r="V426" s="32">
        <v>0.16520000000000001</v>
      </c>
      <c r="W426" s="32">
        <v>0.62609999999999999</v>
      </c>
      <c r="X426" s="32">
        <v>0.65569999999999995</v>
      </c>
      <c r="Y426" s="32">
        <v>1.1039000000000001</v>
      </c>
      <c r="Z426" s="32">
        <v>0.57299999999999995</v>
      </c>
      <c r="AA426" s="32">
        <v>0.66910000000000003</v>
      </c>
      <c r="AB426" s="32">
        <v>-1.3052999999999999</v>
      </c>
      <c r="AC426" s="32">
        <v>1.1651</v>
      </c>
      <c r="AD426" s="32">
        <v>2.1015000000000001</v>
      </c>
      <c r="AE426" s="32">
        <v>1.6046</v>
      </c>
      <c r="AF426" s="32">
        <v>1.542</v>
      </c>
      <c r="AG426" s="32">
        <v>1.2073</v>
      </c>
      <c r="AH426" s="32">
        <v>0.82969999999999999</v>
      </c>
      <c r="AI426" s="32">
        <v>1.1949000000000001</v>
      </c>
      <c r="AJ426" s="32">
        <v>0.4788</v>
      </c>
      <c r="AK426" s="32">
        <v>1.0569999999999999</v>
      </c>
      <c r="AL426" s="32">
        <v>2.1661999999999999</v>
      </c>
      <c r="AM426" s="32">
        <v>0.65049999999999997</v>
      </c>
      <c r="AN426" s="32">
        <v>1.0025999999999999</v>
      </c>
      <c r="AO426" s="32">
        <v>0.99490000000000001</v>
      </c>
      <c r="AP426" s="32">
        <v>0.1089</v>
      </c>
      <c r="AQ426" s="32">
        <v>1.2875000000000001</v>
      </c>
      <c r="AR426" s="32">
        <v>0.80100000000000005</v>
      </c>
      <c r="AS426" s="32">
        <v>1.4200999999999999</v>
      </c>
      <c r="AT426" s="32">
        <v>0.37440000000000001</v>
      </c>
      <c r="AU426" s="32">
        <v>1.6377999999999999</v>
      </c>
      <c r="AV426" s="32">
        <v>2.3420999999999998</v>
      </c>
      <c r="AW426" s="32">
        <v>1.4189000000000001</v>
      </c>
      <c r="AX426" s="32">
        <v>0.91449999999999998</v>
      </c>
      <c r="AY426" s="32">
        <v>1.1324000000000001</v>
      </c>
      <c r="AZ426" s="32">
        <v>2.3184</v>
      </c>
      <c r="BA426" s="32">
        <v>1.0512999999999999</v>
      </c>
      <c r="BB426" s="32">
        <v>0.25290000000000001</v>
      </c>
      <c r="BC426" s="32">
        <v>1.0899000000000001</v>
      </c>
      <c r="BD426" s="32">
        <v>0.1003</v>
      </c>
      <c r="BE426" s="32">
        <v>1.1919</v>
      </c>
      <c r="BF426" s="32">
        <v>0.1515</v>
      </c>
      <c r="BG426" s="32">
        <v>0.28349999999999997</v>
      </c>
      <c r="BH426" s="32">
        <v>0.14810000000000001</v>
      </c>
      <c r="BI426" s="32">
        <v>0.79830000000000001</v>
      </c>
      <c r="BJ426" s="32">
        <v>0.1749</v>
      </c>
      <c r="BK426" s="32">
        <v>1.0034000000000001</v>
      </c>
    </row>
    <row r="427" spans="2:63">
      <c r="B427" s="28">
        <f t="shared" si="11"/>
        <v>75</v>
      </c>
      <c r="C427" s="34">
        <v>42068</v>
      </c>
      <c r="D427" s="32">
        <v>1.3312999999999999</v>
      </c>
      <c r="E427" s="32">
        <v>0.93889999999999996</v>
      </c>
      <c r="F427" s="32">
        <v>0.76090000000000002</v>
      </c>
      <c r="G427" s="32">
        <v>1.3279000000000001</v>
      </c>
      <c r="H427" s="32">
        <v>0.50590000000000002</v>
      </c>
      <c r="I427" s="32">
        <v>1.0098</v>
      </c>
      <c r="J427" s="32">
        <v>0.72509999999999997</v>
      </c>
      <c r="K427" s="32">
        <v>0.64870000000000005</v>
      </c>
      <c r="L427" s="32">
        <v>0.43709999999999999</v>
      </c>
      <c r="M427" s="32">
        <v>1.0551999999999999</v>
      </c>
      <c r="N427" s="32">
        <v>1.1968000000000001</v>
      </c>
      <c r="O427" s="32">
        <v>1.5605</v>
      </c>
      <c r="P427" s="32">
        <v>-0.11169999999999999</v>
      </c>
      <c r="Q427" s="32">
        <v>1.5385</v>
      </c>
      <c r="R427" s="32">
        <v>-1.3100000000000001E-2</v>
      </c>
      <c r="S427" s="32">
        <v>0.45229999999999998</v>
      </c>
      <c r="T427" s="32">
        <v>-0.13719999999999999</v>
      </c>
      <c r="U427" s="32">
        <v>0.59379999999999999</v>
      </c>
      <c r="V427" s="32">
        <v>0.25090000000000001</v>
      </c>
      <c r="W427" s="32">
        <v>0.621</v>
      </c>
      <c r="X427" s="32">
        <v>1.1013999999999999</v>
      </c>
      <c r="Y427" s="32">
        <v>1.1035999999999999</v>
      </c>
      <c r="Z427" s="32">
        <v>0.78779999999999994</v>
      </c>
      <c r="AA427" s="32">
        <v>0.66739999999999999</v>
      </c>
      <c r="AB427" s="32">
        <v>-0.58789999999999998</v>
      </c>
      <c r="AC427" s="32">
        <v>1.2146999999999999</v>
      </c>
      <c r="AD427" s="32">
        <v>1.4527000000000001</v>
      </c>
      <c r="AE427" s="32">
        <v>1.5766</v>
      </c>
      <c r="AF427" s="32">
        <v>1.5451999999999999</v>
      </c>
      <c r="AG427" s="32">
        <v>1.1989000000000001</v>
      </c>
      <c r="AH427" s="32">
        <v>0.84019999999999995</v>
      </c>
      <c r="AI427" s="32">
        <v>1.1915</v>
      </c>
      <c r="AJ427" s="32">
        <v>0.2863</v>
      </c>
      <c r="AK427" s="32">
        <v>1.0522</v>
      </c>
      <c r="AL427" s="32">
        <v>2.4361999999999999</v>
      </c>
      <c r="AM427" s="32">
        <v>0.63370000000000004</v>
      </c>
      <c r="AN427" s="32">
        <v>0.79220000000000002</v>
      </c>
      <c r="AO427" s="32">
        <v>0.98609999999999998</v>
      </c>
      <c r="AP427" s="32">
        <v>0.49819999999999998</v>
      </c>
      <c r="AQ427" s="32">
        <v>1.2724</v>
      </c>
      <c r="AR427" s="32">
        <v>1.3130999999999999</v>
      </c>
      <c r="AS427" s="32">
        <v>1.4152</v>
      </c>
      <c r="AT427" s="32">
        <v>0.48399999999999999</v>
      </c>
      <c r="AU427" s="32">
        <v>1.6273</v>
      </c>
      <c r="AV427" s="32">
        <v>2.629</v>
      </c>
      <c r="AW427" s="32">
        <v>1.4347000000000001</v>
      </c>
      <c r="AX427" s="32">
        <v>0.99739999999999995</v>
      </c>
      <c r="AY427" s="32">
        <v>1.1326000000000001</v>
      </c>
      <c r="AZ427" s="32">
        <v>1.2199</v>
      </c>
      <c r="BA427" s="32">
        <v>1.0254000000000001</v>
      </c>
      <c r="BB427" s="32">
        <v>0.56000000000000005</v>
      </c>
      <c r="BC427" s="32">
        <v>1.1332</v>
      </c>
      <c r="BD427" s="32">
        <v>9.0899999999999995E-2</v>
      </c>
      <c r="BE427" s="32">
        <v>1.1972</v>
      </c>
      <c r="BF427" s="32">
        <v>2.9100000000000001E-2</v>
      </c>
      <c r="BG427" s="32">
        <v>0.30559999999999998</v>
      </c>
      <c r="BH427" s="32">
        <v>0.1671</v>
      </c>
      <c r="BI427" s="32">
        <v>0.79769999999999996</v>
      </c>
      <c r="BJ427" s="32">
        <v>-0.1736</v>
      </c>
      <c r="BK427" s="32">
        <v>0.99939999999999996</v>
      </c>
    </row>
    <row r="428" spans="2:63">
      <c r="B428" s="28">
        <f t="shared" si="11"/>
        <v>74</v>
      </c>
      <c r="C428" s="34">
        <v>42067</v>
      </c>
      <c r="D428" s="32">
        <v>1.3286</v>
      </c>
      <c r="E428" s="32">
        <v>0.9415</v>
      </c>
      <c r="F428" s="32">
        <v>0.65820000000000001</v>
      </c>
      <c r="G428" s="32">
        <v>1.3302</v>
      </c>
      <c r="H428" s="32">
        <v>0.52969999999999995</v>
      </c>
      <c r="I428" s="32">
        <v>1.0156000000000001</v>
      </c>
      <c r="J428" s="32">
        <v>0.60760000000000003</v>
      </c>
      <c r="K428" s="32">
        <v>0.64219999999999999</v>
      </c>
      <c r="L428" s="32">
        <v>0.23419999999999999</v>
      </c>
      <c r="M428" s="32">
        <v>1.0573999999999999</v>
      </c>
      <c r="N428" s="32">
        <v>1.2536</v>
      </c>
      <c r="O428" s="32">
        <v>1.5559000000000001</v>
      </c>
      <c r="P428" s="32">
        <v>-0.24460000000000001</v>
      </c>
      <c r="Q428" s="32">
        <v>1.5274000000000001</v>
      </c>
      <c r="R428" s="32">
        <v>4.8000000000000001E-2</v>
      </c>
      <c r="S428" s="32">
        <v>0.46800000000000003</v>
      </c>
      <c r="T428" s="32">
        <v>-0.1734</v>
      </c>
      <c r="U428" s="32">
        <v>0.59850000000000003</v>
      </c>
      <c r="V428" s="32">
        <v>0.2432</v>
      </c>
      <c r="W428" s="32">
        <v>0.65580000000000005</v>
      </c>
      <c r="X428" s="32">
        <v>0.52429999999999999</v>
      </c>
      <c r="Y428" s="32">
        <v>1.1097999999999999</v>
      </c>
      <c r="Z428" s="32">
        <v>0.82909999999999995</v>
      </c>
      <c r="AA428" s="32">
        <v>0.6643</v>
      </c>
      <c r="AB428" s="32">
        <v>-2.3662999999999998</v>
      </c>
      <c r="AC428" s="32">
        <v>1.2235</v>
      </c>
      <c r="AD428" s="32">
        <v>1.4903</v>
      </c>
      <c r="AE428" s="32">
        <v>1.6032999999999999</v>
      </c>
      <c r="AF428" s="32">
        <v>1.0596000000000001</v>
      </c>
      <c r="AG428" s="32">
        <v>1.1834</v>
      </c>
      <c r="AH428" s="32">
        <v>0.88870000000000005</v>
      </c>
      <c r="AI428" s="32">
        <v>1.1831</v>
      </c>
      <c r="AJ428" s="32">
        <v>0.18429999999999999</v>
      </c>
      <c r="AK428" s="32">
        <v>1.0551999999999999</v>
      </c>
      <c r="AL428" s="32">
        <v>2.5684999999999998</v>
      </c>
      <c r="AM428" s="32">
        <v>0.6623</v>
      </c>
      <c r="AN428" s="32">
        <v>0.76700000000000002</v>
      </c>
      <c r="AO428" s="32">
        <v>1.0258</v>
      </c>
      <c r="AP428" s="32">
        <v>0.66369999999999996</v>
      </c>
      <c r="AQ428" s="32">
        <v>1.2898000000000001</v>
      </c>
      <c r="AR428" s="32">
        <v>1.0589</v>
      </c>
      <c r="AS428" s="32">
        <v>1.4172</v>
      </c>
      <c r="AT428" s="32">
        <v>0.73519999999999996</v>
      </c>
      <c r="AU428" s="32">
        <v>1.6157999999999999</v>
      </c>
      <c r="AV428" s="32">
        <v>2.673</v>
      </c>
      <c r="AW428" s="32">
        <v>1.4414</v>
      </c>
      <c r="AX428" s="32">
        <v>0.97009999999999996</v>
      </c>
      <c r="AY428" s="32">
        <v>1.111</v>
      </c>
      <c r="AZ428" s="32">
        <v>0.82469999999999999</v>
      </c>
      <c r="BA428" s="32">
        <v>1.0155000000000001</v>
      </c>
      <c r="BB428" s="32">
        <v>0.64739999999999998</v>
      </c>
      <c r="BC428" s="32">
        <v>1.167</v>
      </c>
      <c r="BD428" s="32">
        <v>0.1158</v>
      </c>
      <c r="BE428" s="32">
        <v>1.1922999999999999</v>
      </c>
      <c r="BF428" s="32">
        <v>8.8999999999999999E-3</v>
      </c>
      <c r="BG428" s="32">
        <v>0.30370000000000003</v>
      </c>
      <c r="BH428" s="32">
        <v>0.217</v>
      </c>
      <c r="BI428" s="32">
        <v>0.79679999999999995</v>
      </c>
      <c r="BJ428" s="32">
        <v>-8.1500000000000003E-2</v>
      </c>
      <c r="BK428" s="32">
        <v>0.99409999999999998</v>
      </c>
    </row>
    <row r="429" spans="2:63">
      <c r="B429" s="28">
        <f t="shared" si="11"/>
        <v>73</v>
      </c>
      <c r="C429" s="34">
        <v>42066</v>
      </c>
      <c r="D429" s="32">
        <v>1.1435</v>
      </c>
      <c r="E429" s="32">
        <v>0.94510000000000005</v>
      </c>
      <c r="F429" s="32">
        <v>0.53749999999999998</v>
      </c>
      <c r="G429" s="32">
        <v>1.3439000000000001</v>
      </c>
      <c r="H429" s="32">
        <v>0.45700000000000002</v>
      </c>
      <c r="I429" s="32">
        <v>1.0054000000000001</v>
      </c>
      <c r="J429" s="32">
        <v>0.67720000000000002</v>
      </c>
      <c r="K429" s="32">
        <v>0.6401</v>
      </c>
      <c r="L429" s="32">
        <v>0.28199999999999997</v>
      </c>
      <c r="M429" s="32">
        <v>1.0586</v>
      </c>
      <c r="N429" s="32">
        <v>1.0276000000000001</v>
      </c>
      <c r="O429" s="32">
        <v>1.5510999999999999</v>
      </c>
      <c r="P429" s="32">
        <v>-0.40489999999999998</v>
      </c>
      <c r="Q429" s="32">
        <v>1.5288999999999999</v>
      </c>
      <c r="R429" s="32">
        <v>-7.8700000000000006E-2</v>
      </c>
      <c r="S429" s="32">
        <v>0.47189999999999999</v>
      </c>
      <c r="T429" s="32">
        <v>-0.15620000000000001</v>
      </c>
      <c r="U429" s="32">
        <v>0.60270000000000001</v>
      </c>
      <c r="V429" s="32">
        <v>0.19819999999999999</v>
      </c>
      <c r="W429" s="32">
        <v>0.65849999999999997</v>
      </c>
      <c r="X429" s="32">
        <v>0.4491</v>
      </c>
      <c r="Y429" s="32">
        <v>1.1099000000000001</v>
      </c>
      <c r="Z429" s="32">
        <v>0.878</v>
      </c>
      <c r="AA429" s="32">
        <v>0.66180000000000005</v>
      </c>
      <c r="AB429" s="32">
        <v>-2.2722000000000002</v>
      </c>
      <c r="AC429" s="32">
        <v>1.2241</v>
      </c>
      <c r="AD429" s="32">
        <v>1.5116000000000001</v>
      </c>
      <c r="AE429" s="32">
        <v>1.6068</v>
      </c>
      <c r="AF429" s="32">
        <v>1.0049999999999999</v>
      </c>
      <c r="AG429" s="32">
        <v>1.1816</v>
      </c>
      <c r="AH429" s="32">
        <v>0.83179999999999998</v>
      </c>
      <c r="AI429" s="32">
        <v>1.1834</v>
      </c>
      <c r="AJ429" s="32">
        <v>-5.1499999999999997E-2</v>
      </c>
      <c r="AK429" s="32">
        <v>1.06</v>
      </c>
      <c r="AL429" s="32">
        <v>2.5449999999999999</v>
      </c>
      <c r="AM429" s="32">
        <v>0.66490000000000005</v>
      </c>
      <c r="AN429" s="32">
        <v>1.1993</v>
      </c>
      <c r="AO429" s="32">
        <v>1.0250999999999999</v>
      </c>
      <c r="AP429" s="32">
        <v>0.5857</v>
      </c>
      <c r="AQ429" s="32">
        <v>1.2804</v>
      </c>
      <c r="AR429" s="32">
        <v>1.1261000000000001</v>
      </c>
      <c r="AS429" s="32">
        <v>1.4108000000000001</v>
      </c>
      <c r="AT429" s="32">
        <v>0.7792</v>
      </c>
      <c r="AU429" s="32">
        <v>1.6188</v>
      </c>
      <c r="AV429" s="32">
        <v>2.5605000000000002</v>
      </c>
      <c r="AW429" s="32">
        <v>1.4404999999999999</v>
      </c>
      <c r="AX429" s="32">
        <v>0.82740000000000002</v>
      </c>
      <c r="AY429" s="32">
        <v>1.1085</v>
      </c>
      <c r="AZ429" s="32">
        <v>0.84050000000000002</v>
      </c>
      <c r="BA429" s="32">
        <v>1.0166999999999999</v>
      </c>
      <c r="BB429" s="32">
        <v>0.52880000000000005</v>
      </c>
      <c r="BC429" s="32">
        <v>1.1516999999999999</v>
      </c>
      <c r="BD429" s="32">
        <v>8.9899999999999994E-2</v>
      </c>
      <c r="BE429" s="32">
        <v>1.1889000000000001</v>
      </c>
      <c r="BF429" s="32">
        <v>-6.7100000000000007E-2</v>
      </c>
      <c r="BG429" s="32">
        <v>0.30559999999999998</v>
      </c>
      <c r="BH429" s="32">
        <v>0.28749999999999998</v>
      </c>
      <c r="BI429" s="32">
        <v>0.76970000000000005</v>
      </c>
      <c r="BJ429" s="32">
        <v>-0.15329999999999999</v>
      </c>
      <c r="BK429" s="32">
        <v>0.99750000000000005</v>
      </c>
    </row>
    <row r="430" spans="2:63">
      <c r="B430" s="28">
        <f t="shared" si="11"/>
        <v>72</v>
      </c>
      <c r="C430" s="34">
        <v>42065</v>
      </c>
      <c r="D430" s="32">
        <v>1.4048</v>
      </c>
      <c r="E430" s="32">
        <v>0.94699999999999995</v>
      </c>
      <c r="F430" s="32">
        <v>0.69220000000000004</v>
      </c>
      <c r="G430" s="32">
        <v>1.3420000000000001</v>
      </c>
      <c r="H430" s="32">
        <v>0.44679999999999997</v>
      </c>
      <c r="I430" s="32">
        <v>1.0069999999999999</v>
      </c>
      <c r="J430" s="32">
        <v>0.63670000000000004</v>
      </c>
      <c r="K430" s="32">
        <v>0.64239999999999997</v>
      </c>
      <c r="L430" s="32">
        <v>0.16070000000000001</v>
      </c>
      <c r="M430" s="32">
        <v>1.0617000000000001</v>
      </c>
      <c r="N430" s="32">
        <v>1.0128999999999999</v>
      </c>
      <c r="O430" s="32">
        <v>1.5582</v>
      </c>
      <c r="P430" s="32">
        <v>0.1424</v>
      </c>
      <c r="Q430" s="32">
        <v>1.5326</v>
      </c>
      <c r="R430" s="32">
        <v>-0.13400000000000001</v>
      </c>
      <c r="S430" s="32">
        <v>0.47020000000000001</v>
      </c>
      <c r="T430" s="32">
        <v>-0.2281</v>
      </c>
      <c r="U430" s="32">
        <v>0.6008</v>
      </c>
      <c r="V430" s="32">
        <v>0.19520000000000001</v>
      </c>
      <c r="W430" s="32">
        <v>0.6552</v>
      </c>
      <c r="X430" s="32">
        <v>0.31540000000000001</v>
      </c>
      <c r="Y430" s="32">
        <v>1.1061000000000001</v>
      </c>
      <c r="Z430" s="32">
        <v>0.85529999999999995</v>
      </c>
      <c r="AA430" s="32">
        <v>0.64900000000000002</v>
      </c>
      <c r="AB430" s="32">
        <v>-2.1886000000000001</v>
      </c>
      <c r="AC430" s="32">
        <v>1.2238</v>
      </c>
      <c r="AD430" s="32">
        <v>1.5982000000000001</v>
      </c>
      <c r="AE430" s="32">
        <v>1.6028</v>
      </c>
      <c r="AF430" s="32">
        <v>1.0404</v>
      </c>
      <c r="AG430" s="32">
        <v>1.1817</v>
      </c>
      <c r="AH430" s="32">
        <v>0.95479999999999998</v>
      </c>
      <c r="AI430" s="32">
        <v>1.1814</v>
      </c>
      <c r="AJ430" s="32">
        <v>0.10290000000000001</v>
      </c>
      <c r="AK430" s="32">
        <v>1.0463</v>
      </c>
      <c r="AL430" s="32">
        <v>2.4956999999999998</v>
      </c>
      <c r="AM430" s="32">
        <v>0.67</v>
      </c>
      <c r="AN430" s="32">
        <v>1.1819999999999999</v>
      </c>
      <c r="AO430" s="32">
        <v>1.0261</v>
      </c>
      <c r="AP430" s="32">
        <v>0.43969999999999998</v>
      </c>
      <c r="AQ430" s="32">
        <v>1.2917000000000001</v>
      </c>
      <c r="AR430" s="32">
        <v>0.99160000000000004</v>
      </c>
      <c r="AS430" s="32">
        <v>1.4085000000000001</v>
      </c>
      <c r="AT430" s="32">
        <v>1.1093</v>
      </c>
      <c r="AU430" s="32">
        <v>1.6116999999999999</v>
      </c>
      <c r="AV430" s="32">
        <v>2.556</v>
      </c>
      <c r="AW430" s="32">
        <v>1.4382999999999999</v>
      </c>
      <c r="AX430" s="32">
        <v>0.82499999999999996</v>
      </c>
      <c r="AY430" s="32">
        <v>1.1108</v>
      </c>
      <c r="AZ430" s="32">
        <v>0.74570000000000003</v>
      </c>
      <c r="BA430" s="32">
        <v>1.0154000000000001</v>
      </c>
      <c r="BB430" s="32">
        <v>0.4929</v>
      </c>
      <c r="BC430" s="32">
        <v>1.1500999999999999</v>
      </c>
      <c r="BD430" s="32">
        <v>0.19009999999999999</v>
      </c>
      <c r="BE430" s="32">
        <v>1.1912</v>
      </c>
      <c r="BF430" s="32">
        <v>-0.11210000000000001</v>
      </c>
      <c r="BG430" s="32">
        <v>0.3029</v>
      </c>
      <c r="BH430" s="32">
        <v>0.2336</v>
      </c>
      <c r="BI430" s="32">
        <v>0.77470000000000006</v>
      </c>
      <c r="BJ430" s="32">
        <v>-0.2185</v>
      </c>
      <c r="BK430" s="32">
        <v>0.98109999999999997</v>
      </c>
    </row>
    <row r="431" spans="2:63">
      <c r="B431" s="28">
        <f t="shared" si="11"/>
        <v>71</v>
      </c>
      <c r="C431" s="34">
        <v>42061</v>
      </c>
      <c r="D431" s="32">
        <v>0.58289999999999997</v>
      </c>
      <c r="E431" s="32">
        <v>0.93540000000000001</v>
      </c>
      <c r="F431" s="32">
        <v>0.1782</v>
      </c>
      <c r="G431" s="32">
        <v>1.3398000000000001</v>
      </c>
      <c r="H431" s="32">
        <v>0.39810000000000001</v>
      </c>
      <c r="I431" s="32">
        <v>0.99909999999999999</v>
      </c>
      <c r="J431" s="32">
        <v>0.59540000000000004</v>
      </c>
      <c r="K431" s="32">
        <v>0.64259999999999995</v>
      </c>
      <c r="L431" s="32">
        <v>0.49299999999999999</v>
      </c>
      <c r="M431" s="32">
        <v>1.06</v>
      </c>
      <c r="N431" s="32">
        <v>0.71779999999999999</v>
      </c>
      <c r="O431" s="32">
        <v>1.5587</v>
      </c>
      <c r="P431" s="32">
        <v>1.9599999999999999E-2</v>
      </c>
      <c r="Q431" s="32">
        <v>1.5175000000000001</v>
      </c>
      <c r="R431" s="32">
        <v>0.32050000000000001</v>
      </c>
      <c r="S431" s="32">
        <v>0.47610000000000002</v>
      </c>
      <c r="T431" s="32">
        <v>-0.10340000000000001</v>
      </c>
      <c r="U431" s="32">
        <v>0.60099999999999998</v>
      </c>
      <c r="V431" s="32">
        <v>0.37069999999999997</v>
      </c>
      <c r="W431" s="32">
        <v>0.65349999999999997</v>
      </c>
      <c r="X431" s="32">
        <v>-1.1464000000000001</v>
      </c>
      <c r="Y431" s="32">
        <v>1.1041000000000001</v>
      </c>
      <c r="Z431" s="32">
        <v>0.84509999999999996</v>
      </c>
      <c r="AA431" s="32">
        <v>0.65839999999999999</v>
      </c>
      <c r="AB431" s="32">
        <v>-1.3749</v>
      </c>
      <c r="AC431" s="32">
        <v>1.224</v>
      </c>
      <c r="AD431" s="32">
        <v>1.2721</v>
      </c>
      <c r="AE431" s="32">
        <v>1.5992999999999999</v>
      </c>
      <c r="AF431" s="32">
        <v>0.86060000000000003</v>
      </c>
      <c r="AG431" s="32">
        <v>1.1818</v>
      </c>
      <c r="AH431" s="32">
        <v>0.56820000000000004</v>
      </c>
      <c r="AI431" s="32">
        <v>1.1796</v>
      </c>
      <c r="AJ431" s="32">
        <v>0.28520000000000001</v>
      </c>
      <c r="AK431" s="32">
        <v>1.0421</v>
      </c>
      <c r="AL431" s="32">
        <v>1.8813</v>
      </c>
      <c r="AM431" s="32">
        <v>0.67549999999999999</v>
      </c>
      <c r="AN431" s="32">
        <v>1.5261</v>
      </c>
      <c r="AO431" s="32">
        <v>1.0226</v>
      </c>
      <c r="AP431" s="32">
        <v>0.1749</v>
      </c>
      <c r="AQ431" s="32">
        <v>1.2759</v>
      </c>
      <c r="AR431" s="32">
        <v>1.3984000000000001</v>
      </c>
      <c r="AS431" s="32">
        <v>1.3974</v>
      </c>
      <c r="AT431" s="32">
        <v>1.1242000000000001</v>
      </c>
      <c r="AU431" s="32">
        <v>1.6052999999999999</v>
      </c>
      <c r="AV431" s="32">
        <v>2.5044</v>
      </c>
      <c r="AW431" s="32">
        <v>1.4358</v>
      </c>
      <c r="AX431" s="32">
        <v>0.75660000000000005</v>
      </c>
      <c r="AY431" s="32">
        <v>1.1066</v>
      </c>
      <c r="AZ431" s="32">
        <v>0.87719999999999998</v>
      </c>
      <c r="BA431" s="32">
        <v>1.0137</v>
      </c>
      <c r="BB431" s="32">
        <v>0.50319999999999998</v>
      </c>
      <c r="BC431" s="32">
        <v>1.1536999999999999</v>
      </c>
      <c r="BD431" s="32">
        <v>0.39560000000000001</v>
      </c>
      <c r="BE431" s="32">
        <v>1.1914</v>
      </c>
      <c r="BF431" s="32">
        <v>0.18029999999999999</v>
      </c>
      <c r="BG431" s="32">
        <v>0.30530000000000002</v>
      </c>
      <c r="BH431" s="32">
        <v>0.23039999999999999</v>
      </c>
      <c r="BI431" s="32">
        <v>0.77869999999999995</v>
      </c>
      <c r="BJ431" s="32">
        <v>-0.52270000000000005</v>
      </c>
      <c r="BK431" s="32">
        <v>0.97589999999999999</v>
      </c>
    </row>
    <row r="432" spans="2:63">
      <c r="B432" s="28">
        <f t="shared" si="11"/>
        <v>70</v>
      </c>
      <c r="C432" s="34">
        <v>42060</v>
      </c>
      <c r="D432" s="32">
        <v>0.68769999999999998</v>
      </c>
      <c r="E432" s="32">
        <v>0.95430000000000004</v>
      </c>
      <c r="F432" s="32">
        <v>0.20369999999999999</v>
      </c>
      <c r="G432" s="32">
        <v>1.341</v>
      </c>
      <c r="H432" s="32">
        <v>0.37709999999999999</v>
      </c>
      <c r="I432" s="32">
        <v>1.0069999999999999</v>
      </c>
      <c r="J432" s="32">
        <v>0.43730000000000002</v>
      </c>
      <c r="K432" s="32">
        <v>0.63700000000000001</v>
      </c>
      <c r="L432" s="32">
        <v>0.85829999999999995</v>
      </c>
      <c r="M432" s="32">
        <v>1.0785</v>
      </c>
      <c r="N432" s="32">
        <v>0.77500000000000002</v>
      </c>
      <c r="O432" s="32">
        <v>1.5646</v>
      </c>
      <c r="P432" s="32">
        <v>2.2000000000000001E-3</v>
      </c>
      <c r="Q432" s="32">
        <v>1.5226</v>
      </c>
      <c r="R432" s="32">
        <v>0.49630000000000002</v>
      </c>
      <c r="S432" s="32">
        <v>0.48249999999999998</v>
      </c>
      <c r="T432" s="32">
        <v>-0.13270000000000001</v>
      </c>
      <c r="U432" s="32">
        <v>0.60160000000000002</v>
      </c>
      <c r="V432" s="32">
        <v>0.4622</v>
      </c>
      <c r="W432" s="32">
        <v>0.65890000000000004</v>
      </c>
      <c r="X432" s="32">
        <v>-1.2282999999999999</v>
      </c>
      <c r="Y432" s="32">
        <v>1.1067</v>
      </c>
      <c r="Z432" s="32">
        <v>0.84860000000000002</v>
      </c>
      <c r="AA432" s="32">
        <v>0.65529999999999999</v>
      </c>
      <c r="AB432" s="32">
        <v>-1.4665999999999999</v>
      </c>
      <c r="AC432" s="32">
        <v>1.2196</v>
      </c>
      <c r="AD432" s="32">
        <v>1.3337000000000001</v>
      </c>
      <c r="AE432" s="32">
        <v>1.5989</v>
      </c>
      <c r="AF432" s="32">
        <v>1.0744</v>
      </c>
      <c r="AG432" s="32">
        <v>1.1828000000000001</v>
      </c>
      <c r="AH432" s="32">
        <v>0.76429999999999998</v>
      </c>
      <c r="AI432" s="32">
        <v>1.1763999999999999</v>
      </c>
      <c r="AJ432" s="32">
        <v>0.315</v>
      </c>
      <c r="AK432" s="32">
        <v>1.0583</v>
      </c>
      <c r="AL432" s="32">
        <v>1.9883</v>
      </c>
      <c r="AM432" s="32">
        <v>0.68169999999999997</v>
      </c>
      <c r="AN432" s="32">
        <v>1.6440999999999999</v>
      </c>
      <c r="AO432" s="32">
        <v>1.0256000000000001</v>
      </c>
      <c r="AP432" s="32">
        <v>0.47320000000000001</v>
      </c>
      <c r="AQ432" s="32">
        <v>1.3012999999999999</v>
      </c>
      <c r="AR432" s="32">
        <v>1.6635</v>
      </c>
      <c r="AS432" s="32">
        <v>1.4135</v>
      </c>
      <c r="AT432" s="32">
        <v>1.0082</v>
      </c>
      <c r="AU432" s="32">
        <v>1.6055999999999999</v>
      </c>
      <c r="AV432" s="32">
        <v>2.3974000000000002</v>
      </c>
      <c r="AW432" s="32">
        <v>1.423</v>
      </c>
      <c r="AX432" s="32">
        <v>0.71220000000000006</v>
      </c>
      <c r="AY432" s="32">
        <v>1.1040000000000001</v>
      </c>
      <c r="AZ432" s="32">
        <v>0.93730000000000002</v>
      </c>
      <c r="BA432" s="32">
        <v>1.0141</v>
      </c>
      <c r="BB432" s="32">
        <v>0.55979999999999996</v>
      </c>
      <c r="BC432" s="32">
        <v>1.1585000000000001</v>
      </c>
      <c r="BD432" s="32">
        <v>0.63400000000000001</v>
      </c>
      <c r="BE432" s="32">
        <v>1.2057</v>
      </c>
      <c r="BF432" s="32">
        <v>0.1188</v>
      </c>
      <c r="BG432" s="32">
        <v>0.30259999999999998</v>
      </c>
      <c r="BH432" s="32">
        <v>0.43969999999999998</v>
      </c>
      <c r="BI432" s="32">
        <v>0.79169999999999996</v>
      </c>
      <c r="BJ432" s="32">
        <v>-0.19939999999999999</v>
      </c>
      <c r="BK432" s="32">
        <v>1.004</v>
      </c>
    </row>
    <row r="433" spans="2:63">
      <c r="B433" s="28">
        <f t="shared" si="11"/>
        <v>69</v>
      </c>
      <c r="C433" s="34">
        <v>42059</v>
      </c>
      <c r="D433" s="32">
        <v>0.58220000000000005</v>
      </c>
      <c r="E433" s="32">
        <v>0.95079999999999998</v>
      </c>
      <c r="F433" s="32">
        <v>-8.9599999999999999E-2</v>
      </c>
      <c r="G433" s="32">
        <v>1.343</v>
      </c>
      <c r="H433" s="32">
        <v>-2.7900000000000001E-2</v>
      </c>
      <c r="I433" s="32">
        <v>0.99139999999999995</v>
      </c>
      <c r="J433" s="32">
        <v>0.5605</v>
      </c>
      <c r="K433" s="32">
        <v>0.64270000000000005</v>
      </c>
      <c r="L433" s="32">
        <v>0.84699999999999998</v>
      </c>
      <c r="M433" s="32">
        <v>1.0807</v>
      </c>
      <c r="N433" s="32">
        <v>0.94099999999999995</v>
      </c>
      <c r="O433" s="32">
        <v>1.5754999999999999</v>
      </c>
      <c r="P433" s="32">
        <v>-3.15E-2</v>
      </c>
      <c r="Q433" s="32">
        <v>1.5287999999999999</v>
      </c>
      <c r="R433" s="32">
        <v>0.27250000000000002</v>
      </c>
      <c r="S433" s="32">
        <v>0.47270000000000001</v>
      </c>
      <c r="T433" s="32">
        <v>-0.2094</v>
      </c>
      <c r="U433" s="32">
        <v>0.60199999999999998</v>
      </c>
      <c r="V433" s="32">
        <v>0.53180000000000005</v>
      </c>
      <c r="W433" s="32">
        <v>0.66210000000000002</v>
      </c>
      <c r="X433" s="32">
        <v>-1.2958000000000001</v>
      </c>
      <c r="Y433" s="32">
        <v>1.1052</v>
      </c>
      <c r="Z433" s="32">
        <v>0.56669999999999998</v>
      </c>
      <c r="AA433" s="32">
        <v>0.64180000000000004</v>
      </c>
      <c r="AB433" s="32">
        <v>-1.2406999999999999</v>
      </c>
      <c r="AC433" s="32">
        <v>1.2195</v>
      </c>
      <c r="AD433" s="32">
        <v>1.1248</v>
      </c>
      <c r="AE433" s="32">
        <v>1.5893999999999999</v>
      </c>
      <c r="AF433" s="32">
        <v>1.2902</v>
      </c>
      <c r="AG433" s="32">
        <v>1.1821999999999999</v>
      </c>
      <c r="AH433" s="32">
        <v>0.84850000000000003</v>
      </c>
      <c r="AI433" s="32">
        <v>1.1842999999999999</v>
      </c>
      <c r="AJ433" s="32">
        <v>5.8400000000000001E-2</v>
      </c>
      <c r="AK433" s="32">
        <v>1.0527</v>
      </c>
      <c r="AL433" s="32">
        <v>1.8663000000000001</v>
      </c>
      <c r="AM433" s="32">
        <v>0.66779999999999995</v>
      </c>
      <c r="AN433" s="32">
        <v>1.7891999999999999</v>
      </c>
      <c r="AO433" s="32">
        <v>1.0293000000000001</v>
      </c>
      <c r="AP433" s="32">
        <v>0.57299999999999995</v>
      </c>
      <c r="AQ433" s="32">
        <v>1.3085</v>
      </c>
      <c r="AR433" s="32">
        <v>1.9515</v>
      </c>
      <c r="AS433" s="32">
        <v>1.4227000000000001</v>
      </c>
      <c r="AT433" s="32">
        <v>1.2027000000000001</v>
      </c>
      <c r="AU433" s="32">
        <v>1.6165</v>
      </c>
      <c r="AV433" s="32">
        <v>2.3281999999999998</v>
      </c>
      <c r="AW433" s="32">
        <v>1.4169</v>
      </c>
      <c r="AX433" s="32">
        <v>0.57430000000000003</v>
      </c>
      <c r="AY433" s="32">
        <v>1.1000000000000001</v>
      </c>
      <c r="AZ433" s="32">
        <v>1.0289999999999999</v>
      </c>
      <c r="BA433" s="32">
        <v>1.0117</v>
      </c>
      <c r="BB433" s="32">
        <v>0.48170000000000002</v>
      </c>
      <c r="BC433" s="32">
        <v>1.1587000000000001</v>
      </c>
      <c r="BD433" s="32">
        <v>0.59340000000000004</v>
      </c>
      <c r="BE433" s="32">
        <v>1.2073</v>
      </c>
      <c r="BF433" s="32">
        <v>9.0800000000000006E-2</v>
      </c>
      <c r="BG433" s="32">
        <v>0.30249999999999999</v>
      </c>
      <c r="BH433" s="32">
        <v>0.56950000000000001</v>
      </c>
      <c r="BI433" s="32">
        <v>0.79810000000000003</v>
      </c>
      <c r="BJ433" s="32">
        <v>-0.21379999999999999</v>
      </c>
      <c r="BK433" s="32">
        <v>1.0089999999999999</v>
      </c>
    </row>
    <row r="434" spans="2:63">
      <c r="B434" s="28">
        <f t="shared" si="11"/>
        <v>68</v>
      </c>
      <c r="C434" s="34">
        <v>42048</v>
      </c>
      <c r="D434" s="32">
        <v>1.024</v>
      </c>
      <c r="E434" s="32">
        <v>0.94420000000000004</v>
      </c>
      <c r="F434" s="32">
        <v>0.03</v>
      </c>
      <c r="G434" s="32">
        <v>1.3048999999999999</v>
      </c>
      <c r="H434" s="32">
        <v>-0.1384</v>
      </c>
      <c r="I434" s="32">
        <v>0.99070000000000003</v>
      </c>
      <c r="J434" s="32">
        <v>1.0145999999999999</v>
      </c>
      <c r="K434" s="32">
        <v>0.64849999999999997</v>
      </c>
      <c r="L434" s="32">
        <v>0.49130000000000001</v>
      </c>
      <c r="M434" s="32">
        <v>1.079</v>
      </c>
      <c r="N434" s="32">
        <v>0.66300000000000003</v>
      </c>
      <c r="O434" s="32">
        <v>1.5656000000000001</v>
      </c>
      <c r="P434" s="32">
        <v>0.36990000000000001</v>
      </c>
      <c r="Q434" s="32">
        <v>1.5858000000000001</v>
      </c>
      <c r="R434" s="32">
        <v>0.14680000000000001</v>
      </c>
      <c r="S434" s="32">
        <v>0.48089999999999999</v>
      </c>
      <c r="T434" s="32">
        <v>0.2833</v>
      </c>
      <c r="U434" s="32">
        <v>0.61180000000000001</v>
      </c>
      <c r="V434" s="32">
        <v>0.29880000000000001</v>
      </c>
      <c r="W434" s="32">
        <v>0.66490000000000005</v>
      </c>
      <c r="X434" s="32">
        <v>0.32319999999999999</v>
      </c>
      <c r="Y434" s="32">
        <v>1.0876999999999999</v>
      </c>
      <c r="Z434" s="32">
        <v>0.63529999999999998</v>
      </c>
      <c r="AA434" s="32">
        <v>0.63890000000000002</v>
      </c>
      <c r="AB434" s="32">
        <v>0.74770000000000003</v>
      </c>
      <c r="AC434" s="32">
        <v>1.2132000000000001</v>
      </c>
      <c r="AD434" s="32">
        <v>0.93669999999999998</v>
      </c>
      <c r="AE434" s="32">
        <v>1.5940000000000001</v>
      </c>
      <c r="AF434" s="32">
        <v>0.35070000000000001</v>
      </c>
      <c r="AG434" s="32">
        <v>1.1198999999999999</v>
      </c>
      <c r="AH434" s="32">
        <v>1.7994000000000001</v>
      </c>
      <c r="AI434" s="32">
        <v>1.1886000000000001</v>
      </c>
      <c r="AJ434" s="32">
        <v>7.3599999999999999E-2</v>
      </c>
      <c r="AK434" s="32">
        <v>1.0501</v>
      </c>
      <c r="AL434" s="32">
        <v>0.96350000000000002</v>
      </c>
      <c r="AM434" s="32">
        <v>0.60550000000000004</v>
      </c>
      <c r="AN434" s="32">
        <v>1.8010999999999999</v>
      </c>
      <c r="AO434" s="32">
        <v>1.0141</v>
      </c>
      <c r="AP434" s="32">
        <v>0.2361</v>
      </c>
      <c r="AQ434" s="32">
        <v>1.2889999999999999</v>
      </c>
      <c r="AR434" s="32">
        <v>0.78129999999999999</v>
      </c>
      <c r="AS434" s="32">
        <v>1.4104000000000001</v>
      </c>
      <c r="AT434" s="32">
        <v>1.8394999999999999</v>
      </c>
      <c r="AU434" s="32">
        <v>1.5914999999999999</v>
      </c>
      <c r="AV434" s="32">
        <v>1.9154</v>
      </c>
      <c r="AW434" s="32">
        <v>1.4177</v>
      </c>
      <c r="AX434" s="32">
        <v>1.5377000000000001</v>
      </c>
      <c r="AY434" s="32">
        <v>1.1203000000000001</v>
      </c>
      <c r="AZ434" s="32">
        <v>1.2273000000000001</v>
      </c>
      <c r="BA434" s="32">
        <v>1.0041</v>
      </c>
      <c r="BB434" s="32">
        <v>9.3600000000000003E-2</v>
      </c>
      <c r="BC434" s="32">
        <v>1.1324000000000001</v>
      </c>
      <c r="BD434" s="32">
        <v>1.202</v>
      </c>
      <c r="BE434" s="32">
        <v>1.2249000000000001</v>
      </c>
      <c r="BF434" s="32">
        <v>4.6399999999999997E-2</v>
      </c>
      <c r="BG434" s="32">
        <v>0.29849999999999999</v>
      </c>
      <c r="BH434" s="32">
        <v>0.29970000000000002</v>
      </c>
      <c r="BI434" s="32">
        <v>0.79910000000000003</v>
      </c>
      <c r="BJ434" s="32">
        <v>0.159</v>
      </c>
      <c r="BK434" s="32">
        <v>1.0044</v>
      </c>
    </row>
    <row r="435" spans="2:63">
      <c r="B435" s="28">
        <f t="shared" si="11"/>
        <v>67</v>
      </c>
      <c r="C435" s="34">
        <v>42047</v>
      </c>
      <c r="D435" s="32">
        <v>0.98370000000000002</v>
      </c>
      <c r="E435" s="32">
        <v>0.94740000000000002</v>
      </c>
      <c r="F435" s="32">
        <v>1.2699999999999999E-2</v>
      </c>
      <c r="G435" s="32">
        <v>1.3139000000000001</v>
      </c>
      <c r="H435" s="32">
        <v>-6.0699999999999997E-2</v>
      </c>
      <c r="I435" s="32">
        <v>0.98819999999999997</v>
      </c>
      <c r="J435" s="32">
        <v>1.0450999999999999</v>
      </c>
      <c r="K435" s="32">
        <v>0.65459999999999996</v>
      </c>
      <c r="L435" s="32">
        <v>0.92200000000000004</v>
      </c>
      <c r="M435" s="32">
        <v>1.0753999999999999</v>
      </c>
      <c r="N435" s="32">
        <v>0.71709999999999996</v>
      </c>
      <c r="O435" s="32">
        <v>1.5707</v>
      </c>
      <c r="P435" s="32">
        <v>0.2727</v>
      </c>
      <c r="Q435" s="32">
        <v>1.5792999999999999</v>
      </c>
      <c r="R435" s="32">
        <v>9.5399999999999999E-2</v>
      </c>
      <c r="S435" s="32">
        <v>0.48349999999999999</v>
      </c>
      <c r="T435" s="32">
        <v>0.31940000000000002</v>
      </c>
      <c r="U435" s="32">
        <v>0.61429999999999996</v>
      </c>
      <c r="V435" s="32">
        <v>0.3049</v>
      </c>
      <c r="W435" s="32">
        <v>0.66320000000000001</v>
      </c>
      <c r="X435" s="32">
        <v>0.21640000000000001</v>
      </c>
      <c r="Y435" s="32">
        <v>1.0853999999999999</v>
      </c>
      <c r="Z435" s="32">
        <v>0.75409999999999999</v>
      </c>
      <c r="AA435" s="32">
        <v>0.64249999999999996</v>
      </c>
      <c r="AB435" s="32">
        <v>0.77980000000000005</v>
      </c>
      <c r="AC435" s="32">
        <v>1.2168000000000001</v>
      </c>
      <c r="AD435" s="32">
        <v>1.0004999999999999</v>
      </c>
      <c r="AE435" s="32">
        <v>1.5974999999999999</v>
      </c>
      <c r="AF435" s="32">
        <v>0.63519999999999999</v>
      </c>
      <c r="AG435" s="32">
        <v>1.1261000000000001</v>
      </c>
      <c r="AH435" s="32">
        <v>2.0785</v>
      </c>
      <c r="AI435" s="32">
        <v>1.1838</v>
      </c>
      <c r="AJ435" s="32">
        <v>4.3799999999999999E-2</v>
      </c>
      <c r="AK435" s="32">
        <v>1.0581</v>
      </c>
      <c r="AL435" s="32">
        <v>0.91959999999999997</v>
      </c>
      <c r="AM435" s="32">
        <v>0.60309999999999997</v>
      </c>
      <c r="AN435" s="32">
        <v>1.7698</v>
      </c>
      <c r="AO435" s="32">
        <v>1.0144</v>
      </c>
      <c r="AP435" s="32">
        <v>0.2477</v>
      </c>
      <c r="AQ435" s="32">
        <v>1.2877000000000001</v>
      </c>
      <c r="AR435" s="32">
        <v>0.81730000000000003</v>
      </c>
      <c r="AS435" s="32">
        <v>1.4249000000000001</v>
      </c>
      <c r="AT435" s="32">
        <v>1.7952999999999999</v>
      </c>
      <c r="AU435" s="32">
        <v>1.6027</v>
      </c>
      <c r="AV435" s="32">
        <v>1.8797999999999999</v>
      </c>
      <c r="AW435" s="32">
        <v>1.4162999999999999</v>
      </c>
      <c r="AX435" s="32">
        <v>1.4982</v>
      </c>
      <c r="AY435" s="32">
        <v>1.1213</v>
      </c>
      <c r="AZ435" s="32">
        <v>0.98519999999999996</v>
      </c>
      <c r="BA435" s="32">
        <v>0.99819999999999998</v>
      </c>
      <c r="BB435" s="32">
        <v>0.19689999999999999</v>
      </c>
      <c r="BC435" s="32">
        <v>1.1400999999999999</v>
      </c>
      <c r="BD435" s="32">
        <v>1.2343999999999999</v>
      </c>
      <c r="BE435" s="32">
        <v>1.2222</v>
      </c>
      <c r="BF435" s="32">
        <v>8.4400000000000003E-2</v>
      </c>
      <c r="BG435" s="32">
        <v>0.30430000000000001</v>
      </c>
      <c r="BH435" s="32">
        <v>0.17019999999999999</v>
      </c>
      <c r="BI435" s="32">
        <v>0.79630000000000001</v>
      </c>
      <c r="BJ435" s="32">
        <v>0.193</v>
      </c>
      <c r="BK435" s="32">
        <v>1.0091000000000001</v>
      </c>
    </row>
    <row r="436" spans="2:63">
      <c r="B436" s="28">
        <f t="shared" si="11"/>
        <v>66</v>
      </c>
      <c r="C436" s="34">
        <v>42046</v>
      </c>
      <c r="D436" s="32">
        <v>0.94369999999999998</v>
      </c>
      <c r="E436" s="32">
        <v>0.94550000000000001</v>
      </c>
      <c r="F436" s="32">
        <v>-0.1011</v>
      </c>
      <c r="G436" s="32">
        <v>1.2886</v>
      </c>
      <c r="H436" s="32">
        <v>1.5100000000000001E-2</v>
      </c>
      <c r="I436" s="32">
        <v>0.98540000000000005</v>
      </c>
      <c r="J436" s="32">
        <v>0.99719999999999998</v>
      </c>
      <c r="K436" s="32">
        <v>0.64649999999999996</v>
      </c>
      <c r="L436" s="32">
        <v>0.88519999999999999</v>
      </c>
      <c r="M436" s="32">
        <v>1.0647</v>
      </c>
      <c r="N436" s="32">
        <v>0.80810000000000004</v>
      </c>
      <c r="O436" s="32">
        <v>1.5597000000000001</v>
      </c>
      <c r="P436" s="32">
        <v>0.27229999999999999</v>
      </c>
      <c r="Q436" s="32">
        <v>1.5793999999999999</v>
      </c>
      <c r="R436" s="32">
        <v>8.9800000000000005E-2</v>
      </c>
      <c r="S436" s="32">
        <v>0.47439999999999999</v>
      </c>
      <c r="T436" s="32">
        <v>0.31940000000000002</v>
      </c>
      <c r="U436" s="32">
        <v>0.61119999999999997</v>
      </c>
      <c r="V436" s="32">
        <v>0.3301</v>
      </c>
      <c r="W436" s="32">
        <v>0.66080000000000005</v>
      </c>
      <c r="X436" s="32">
        <v>0.25900000000000001</v>
      </c>
      <c r="Y436" s="32">
        <v>1.0780000000000001</v>
      </c>
      <c r="Z436" s="32">
        <v>0.8962</v>
      </c>
      <c r="AA436" s="32">
        <v>0.6462</v>
      </c>
      <c r="AB436" s="32">
        <v>0.72450000000000003</v>
      </c>
      <c r="AC436" s="32">
        <v>1.2083999999999999</v>
      </c>
      <c r="AD436" s="32">
        <v>0.84399999999999997</v>
      </c>
      <c r="AE436" s="32">
        <v>1.5953999999999999</v>
      </c>
      <c r="AF436" s="32">
        <v>0.71489999999999998</v>
      </c>
      <c r="AG436" s="32">
        <v>1.1255999999999999</v>
      </c>
      <c r="AH436" s="32">
        <v>2.2347000000000001</v>
      </c>
      <c r="AI436" s="32">
        <v>1.1791</v>
      </c>
      <c r="AJ436" s="32">
        <v>0.1474</v>
      </c>
      <c r="AK436" s="32">
        <v>1.0549999999999999</v>
      </c>
      <c r="AL436" s="32">
        <v>0.91469999999999996</v>
      </c>
      <c r="AM436" s="32">
        <v>0.59360000000000002</v>
      </c>
      <c r="AN436" s="32">
        <v>1.7138</v>
      </c>
      <c r="AO436" s="32">
        <v>1.0176000000000001</v>
      </c>
      <c r="AP436" s="32">
        <v>0.45729999999999998</v>
      </c>
      <c r="AQ436" s="32">
        <v>1.2826</v>
      </c>
      <c r="AR436" s="32">
        <v>0.87890000000000001</v>
      </c>
      <c r="AS436" s="32">
        <v>1.4064000000000001</v>
      </c>
      <c r="AT436" s="32">
        <v>1.8068</v>
      </c>
      <c r="AU436" s="32">
        <v>1.623</v>
      </c>
      <c r="AV436" s="32">
        <v>1.9723999999999999</v>
      </c>
      <c r="AW436" s="32">
        <v>1.4097999999999999</v>
      </c>
      <c r="AX436" s="32">
        <v>1.7188000000000001</v>
      </c>
      <c r="AY436" s="32">
        <v>1.135</v>
      </c>
      <c r="AZ436" s="32">
        <v>0.92020000000000002</v>
      </c>
      <c r="BA436" s="32">
        <v>0.99360000000000004</v>
      </c>
      <c r="BB436" s="32">
        <v>0.32840000000000003</v>
      </c>
      <c r="BC436" s="32">
        <v>1.1371</v>
      </c>
      <c r="BD436" s="32">
        <v>1.2074</v>
      </c>
      <c r="BE436" s="32">
        <v>1.2279</v>
      </c>
      <c r="BF436" s="32">
        <v>-4.0399999999999998E-2</v>
      </c>
      <c r="BG436" s="32">
        <v>0.30459999999999998</v>
      </c>
      <c r="BH436" s="32">
        <v>0.30459999999999998</v>
      </c>
      <c r="BI436" s="32">
        <v>0.78739999999999999</v>
      </c>
      <c r="BJ436" s="32">
        <v>0.3256</v>
      </c>
      <c r="BK436" s="32">
        <v>1.0236000000000001</v>
      </c>
    </row>
    <row r="437" spans="2:63">
      <c r="B437" s="28">
        <f t="shared" si="11"/>
        <v>65</v>
      </c>
      <c r="C437" s="34">
        <v>42045</v>
      </c>
      <c r="D437" s="32">
        <v>0.94550000000000001</v>
      </c>
      <c r="E437" s="32">
        <v>0.94199999999999995</v>
      </c>
      <c r="F437" s="32">
        <v>5.6099999999999997E-2</v>
      </c>
      <c r="G437" s="32">
        <v>1.3047</v>
      </c>
      <c r="H437" s="32">
        <v>0.12920000000000001</v>
      </c>
      <c r="I437" s="32">
        <v>0.99080000000000001</v>
      </c>
      <c r="J437" s="32">
        <v>1.056</v>
      </c>
      <c r="K437" s="32">
        <v>0.64649999999999996</v>
      </c>
      <c r="L437" s="32">
        <v>0.93020000000000003</v>
      </c>
      <c r="M437" s="32">
        <v>1.0633999999999999</v>
      </c>
      <c r="N437" s="32">
        <v>0.72340000000000004</v>
      </c>
      <c r="O437" s="32">
        <v>1.556</v>
      </c>
      <c r="P437" s="32">
        <v>0.1694</v>
      </c>
      <c r="Q437" s="32">
        <v>1.5813999999999999</v>
      </c>
      <c r="R437" s="32">
        <v>0.17100000000000001</v>
      </c>
      <c r="S437" s="32">
        <v>0.47649999999999998</v>
      </c>
      <c r="T437" s="32">
        <v>0.43580000000000002</v>
      </c>
      <c r="U437" s="32">
        <v>0.61899999999999999</v>
      </c>
      <c r="V437" s="32">
        <v>0.33850000000000002</v>
      </c>
      <c r="W437" s="32">
        <v>0.67169999999999996</v>
      </c>
      <c r="X437" s="32">
        <v>0.27239999999999998</v>
      </c>
      <c r="Y437" s="32">
        <v>1.0665</v>
      </c>
      <c r="Z437" s="32">
        <v>0.93289999999999995</v>
      </c>
      <c r="AA437" s="32">
        <v>0.64970000000000006</v>
      </c>
      <c r="AB437" s="32">
        <v>0.75539999999999996</v>
      </c>
      <c r="AC437" s="32">
        <v>1.2011000000000001</v>
      </c>
      <c r="AD437" s="32">
        <v>0.83089999999999997</v>
      </c>
      <c r="AE437" s="32">
        <v>1.6003000000000001</v>
      </c>
      <c r="AF437" s="32">
        <v>0.69340000000000002</v>
      </c>
      <c r="AG437" s="32">
        <v>1.1241000000000001</v>
      </c>
      <c r="AH437" s="32">
        <v>2.2473999999999998</v>
      </c>
      <c r="AI437" s="32">
        <v>1.1823999999999999</v>
      </c>
      <c r="AJ437" s="32">
        <v>0.12670000000000001</v>
      </c>
      <c r="AK437" s="32">
        <v>1.0562</v>
      </c>
      <c r="AL437" s="32">
        <v>1.0008999999999999</v>
      </c>
      <c r="AM437" s="32">
        <v>0.59840000000000004</v>
      </c>
      <c r="AN437" s="32">
        <v>1.8294999999999999</v>
      </c>
      <c r="AO437" s="32">
        <v>1.0195000000000001</v>
      </c>
      <c r="AP437" s="32">
        <v>0.41689999999999999</v>
      </c>
      <c r="AQ437" s="32">
        <v>1.2821</v>
      </c>
      <c r="AR437" s="32">
        <v>0.96209999999999996</v>
      </c>
      <c r="AS437" s="32">
        <v>1.4136</v>
      </c>
      <c r="AT437" s="32">
        <v>1.9599</v>
      </c>
      <c r="AU437" s="32">
        <v>1.6318999999999999</v>
      </c>
      <c r="AV437" s="32">
        <v>1.7605</v>
      </c>
      <c r="AW437" s="32">
        <v>1.3969</v>
      </c>
      <c r="AX437" s="32">
        <v>1.702</v>
      </c>
      <c r="AY437" s="32">
        <v>1.1302000000000001</v>
      </c>
      <c r="AZ437" s="32">
        <v>0.91759999999999997</v>
      </c>
      <c r="BA437" s="32">
        <v>0.99229999999999996</v>
      </c>
      <c r="BB437" s="32">
        <v>0.36919999999999997</v>
      </c>
      <c r="BC437" s="32">
        <v>1.1445000000000001</v>
      </c>
      <c r="BD437" s="32">
        <v>1.3494999999999999</v>
      </c>
      <c r="BE437" s="32">
        <v>1.2302</v>
      </c>
      <c r="BF437" s="32">
        <v>-4.7E-2</v>
      </c>
      <c r="BG437" s="32">
        <v>0.30549999999999999</v>
      </c>
      <c r="BH437" s="32">
        <v>0.29330000000000001</v>
      </c>
      <c r="BI437" s="32">
        <v>0.79159999999999997</v>
      </c>
      <c r="BJ437" s="32">
        <v>0.13880000000000001</v>
      </c>
      <c r="BK437" s="32">
        <v>1.0133000000000001</v>
      </c>
    </row>
    <row r="438" spans="2:63">
      <c r="B438" s="28">
        <f t="shared" si="11"/>
        <v>64</v>
      </c>
      <c r="C438" s="34">
        <v>42044</v>
      </c>
      <c r="D438" s="32">
        <v>0.88529999999999998</v>
      </c>
      <c r="E438" s="32">
        <v>0.93859999999999999</v>
      </c>
      <c r="F438" s="32">
        <v>1.2699999999999999E-2</v>
      </c>
      <c r="G438" s="32">
        <v>1.3015000000000001</v>
      </c>
      <c r="H438" s="32">
        <v>3.8199999999999998E-2</v>
      </c>
      <c r="I438" s="32">
        <v>0.98740000000000006</v>
      </c>
      <c r="J438" s="32">
        <v>1.0326</v>
      </c>
      <c r="K438" s="32">
        <v>0.64529999999999998</v>
      </c>
      <c r="L438" s="32">
        <v>0.91400000000000003</v>
      </c>
      <c r="M438" s="32">
        <v>1.0622</v>
      </c>
      <c r="N438" s="32">
        <v>0.72150000000000003</v>
      </c>
      <c r="O438" s="32">
        <v>1.5557000000000001</v>
      </c>
      <c r="P438" s="32">
        <v>3.6900000000000002E-2</v>
      </c>
      <c r="Q438" s="32">
        <v>1.5748</v>
      </c>
      <c r="R438" s="32">
        <v>0.21879999999999999</v>
      </c>
      <c r="S438" s="32">
        <v>0.47920000000000001</v>
      </c>
      <c r="T438" s="32">
        <v>0.46129999999999999</v>
      </c>
      <c r="U438" s="32">
        <v>0.62039999999999995</v>
      </c>
      <c r="V438" s="32">
        <v>0.36280000000000001</v>
      </c>
      <c r="W438" s="32">
        <v>0.67279999999999995</v>
      </c>
      <c r="X438" s="32">
        <v>0.49519999999999997</v>
      </c>
      <c r="Y438" s="32">
        <v>1.0786</v>
      </c>
      <c r="Z438" s="32">
        <v>0.90469999999999995</v>
      </c>
      <c r="AA438" s="32">
        <v>0.64770000000000005</v>
      </c>
      <c r="AB438" s="32">
        <v>1.5882000000000001</v>
      </c>
      <c r="AC438" s="32">
        <v>1.2322</v>
      </c>
      <c r="AD438" s="32">
        <v>1.0464</v>
      </c>
      <c r="AE438" s="32">
        <v>1.6085</v>
      </c>
      <c r="AF438" s="32">
        <v>0.80740000000000001</v>
      </c>
      <c r="AG438" s="32">
        <v>1.1282000000000001</v>
      </c>
      <c r="AH438" s="32">
        <v>2.1549999999999998</v>
      </c>
      <c r="AI438" s="32">
        <v>1.1769000000000001</v>
      </c>
      <c r="AJ438" s="32">
        <v>0.1331</v>
      </c>
      <c r="AK438" s="32">
        <v>1.0567</v>
      </c>
      <c r="AL438" s="32">
        <v>1.0031000000000001</v>
      </c>
      <c r="AM438" s="32">
        <v>0.5978</v>
      </c>
      <c r="AN438" s="32">
        <v>1.8552</v>
      </c>
      <c r="AO438" s="32">
        <v>1.0195000000000001</v>
      </c>
      <c r="AP438" s="32">
        <v>0.39810000000000001</v>
      </c>
      <c r="AQ438" s="32">
        <v>1.2807999999999999</v>
      </c>
      <c r="AR438" s="32">
        <v>0.88149999999999995</v>
      </c>
      <c r="AS438" s="32">
        <v>1.4112</v>
      </c>
      <c r="AT438" s="32">
        <v>2.0522999999999998</v>
      </c>
      <c r="AU438" s="32">
        <v>1.6365000000000001</v>
      </c>
      <c r="AV438" s="32">
        <v>1.8058000000000001</v>
      </c>
      <c r="AW438" s="32">
        <v>1.3988</v>
      </c>
      <c r="AX438" s="32">
        <v>1.7744</v>
      </c>
      <c r="AY438" s="32">
        <v>1.1319999999999999</v>
      </c>
      <c r="AZ438" s="32">
        <v>0.88890000000000002</v>
      </c>
      <c r="BA438" s="32">
        <v>0.98970000000000002</v>
      </c>
      <c r="BB438" s="32">
        <v>0.43149999999999999</v>
      </c>
      <c r="BC438" s="32">
        <v>1.1476999999999999</v>
      </c>
      <c r="BD438" s="32">
        <v>1.278</v>
      </c>
      <c r="BE438" s="32">
        <v>1.2262999999999999</v>
      </c>
      <c r="BF438" s="32">
        <v>-2.0500000000000001E-2</v>
      </c>
      <c r="BG438" s="32">
        <v>0.30669999999999997</v>
      </c>
      <c r="BH438" s="32">
        <v>0.28620000000000001</v>
      </c>
      <c r="BI438" s="32">
        <v>0.79139999999999999</v>
      </c>
      <c r="BJ438" s="32">
        <v>0.11</v>
      </c>
      <c r="BK438" s="32">
        <v>1.0121</v>
      </c>
    </row>
    <row r="439" spans="2:63">
      <c r="B439" s="28">
        <f t="shared" si="11"/>
        <v>63</v>
      </c>
      <c r="C439" s="34">
        <v>42041</v>
      </c>
      <c r="D439" s="32">
        <v>0.62909999999999999</v>
      </c>
      <c r="E439" s="32">
        <v>0.92659999999999998</v>
      </c>
      <c r="F439" s="32">
        <v>-0.26129999999999998</v>
      </c>
      <c r="G439" s="32">
        <v>1.2833000000000001</v>
      </c>
      <c r="H439" s="32">
        <v>-7.2700000000000001E-2</v>
      </c>
      <c r="I439" s="32">
        <v>0.99019999999999997</v>
      </c>
      <c r="J439" s="32">
        <v>1.0640000000000001</v>
      </c>
      <c r="K439" s="32">
        <v>0.63849999999999996</v>
      </c>
      <c r="L439" s="32">
        <v>0.98229999999999995</v>
      </c>
      <c r="M439" s="32">
        <v>1.0577000000000001</v>
      </c>
      <c r="N439" s="32">
        <v>0.49370000000000003</v>
      </c>
      <c r="O439" s="32">
        <v>1.5515000000000001</v>
      </c>
      <c r="P439" s="32">
        <v>1.4298</v>
      </c>
      <c r="Q439" s="32">
        <v>1.5853999999999999</v>
      </c>
      <c r="R439" s="32">
        <v>0.2157</v>
      </c>
      <c r="S439" s="32">
        <v>0.47120000000000001</v>
      </c>
      <c r="T439" s="32">
        <v>0.3165</v>
      </c>
      <c r="U439" s="32">
        <v>0.61250000000000004</v>
      </c>
      <c r="V439" s="32">
        <v>0.23400000000000001</v>
      </c>
      <c r="W439" s="32">
        <v>0.67559999999999998</v>
      </c>
      <c r="X439" s="32">
        <v>0.37719999999999998</v>
      </c>
      <c r="Y439" s="32">
        <v>1.0996999999999999</v>
      </c>
      <c r="Z439" s="32">
        <v>0.82320000000000004</v>
      </c>
      <c r="AA439" s="32">
        <v>0.64249999999999996</v>
      </c>
      <c r="AB439" s="32">
        <v>1.5164</v>
      </c>
      <c r="AC439" s="32">
        <v>1.2438</v>
      </c>
      <c r="AD439" s="32">
        <v>0.93930000000000002</v>
      </c>
      <c r="AE439" s="32">
        <v>1.6032</v>
      </c>
      <c r="AF439" s="32">
        <v>0.72450000000000003</v>
      </c>
      <c r="AG439" s="32">
        <v>1.1225000000000001</v>
      </c>
      <c r="AH439" s="32">
        <v>2.0806</v>
      </c>
      <c r="AI439" s="32">
        <v>1.1796</v>
      </c>
      <c r="AJ439" s="32">
        <v>0.50449999999999995</v>
      </c>
      <c r="AK439" s="32">
        <v>1.0508999999999999</v>
      </c>
      <c r="AL439" s="32">
        <v>1.0162</v>
      </c>
      <c r="AM439" s="32">
        <v>0.59989999999999999</v>
      </c>
      <c r="AN439" s="32">
        <v>1.661</v>
      </c>
      <c r="AO439" s="32">
        <v>1.0164</v>
      </c>
      <c r="AP439" s="32">
        <v>0.43819999999999998</v>
      </c>
      <c r="AQ439" s="32">
        <v>1.2674000000000001</v>
      </c>
      <c r="AR439" s="32">
        <v>0.74739999999999995</v>
      </c>
      <c r="AS439" s="32">
        <v>1.4125000000000001</v>
      </c>
      <c r="AT439" s="32">
        <v>1.9155</v>
      </c>
      <c r="AU439" s="32">
        <v>1.6700999999999999</v>
      </c>
      <c r="AV439" s="32">
        <v>1.8721000000000001</v>
      </c>
      <c r="AW439" s="32">
        <v>1.4020999999999999</v>
      </c>
      <c r="AX439" s="32">
        <v>1.8551</v>
      </c>
      <c r="AY439" s="32">
        <v>1.1306</v>
      </c>
      <c r="AZ439" s="32">
        <v>1.1137999999999999</v>
      </c>
      <c r="BA439" s="32">
        <v>0.98529999999999995</v>
      </c>
      <c r="BB439" s="32">
        <v>1.1755</v>
      </c>
      <c r="BC439" s="32">
        <v>1.1546000000000001</v>
      </c>
      <c r="BD439" s="32">
        <v>1.2818000000000001</v>
      </c>
      <c r="BE439" s="32">
        <v>1.2141</v>
      </c>
      <c r="BF439" s="32">
        <v>-6.0900000000000003E-2</v>
      </c>
      <c r="BG439" s="32">
        <v>0.31180000000000002</v>
      </c>
      <c r="BH439" s="32">
        <v>0.1779</v>
      </c>
      <c r="BI439" s="32">
        <v>0.77610000000000001</v>
      </c>
      <c r="BJ439" s="32">
        <v>0.39219999999999999</v>
      </c>
      <c r="BK439" s="32">
        <v>1.0523</v>
      </c>
    </row>
    <row r="440" spans="2:63">
      <c r="B440" s="28">
        <f t="shared" si="11"/>
        <v>62</v>
      </c>
      <c r="C440" s="34">
        <v>42040</v>
      </c>
      <c r="D440" s="32">
        <v>0.56969999999999998</v>
      </c>
      <c r="E440" s="32">
        <v>0.92200000000000004</v>
      </c>
      <c r="F440" s="32">
        <v>0.27850000000000003</v>
      </c>
      <c r="G440" s="32">
        <v>1.2890999999999999</v>
      </c>
      <c r="H440" s="32">
        <v>0.5413</v>
      </c>
      <c r="I440" s="32">
        <v>1.0132000000000001</v>
      </c>
      <c r="J440" s="32">
        <v>0.97629999999999995</v>
      </c>
      <c r="K440" s="32">
        <v>0.64939999999999998</v>
      </c>
      <c r="L440" s="32">
        <v>0.93600000000000005</v>
      </c>
      <c r="M440" s="32">
        <v>1.0543</v>
      </c>
      <c r="N440" s="32">
        <v>0.58009999999999995</v>
      </c>
      <c r="O440" s="32">
        <v>1.5504</v>
      </c>
      <c r="P440" s="32">
        <v>1.0056</v>
      </c>
      <c r="Q440" s="32">
        <v>1.5909</v>
      </c>
      <c r="R440" s="32">
        <v>0.22120000000000001</v>
      </c>
      <c r="S440" s="32">
        <v>0.48720000000000002</v>
      </c>
      <c r="T440" s="32">
        <v>0.18490000000000001</v>
      </c>
      <c r="U440" s="32">
        <v>0.61180000000000001</v>
      </c>
      <c r="V440" s="32">
        <v>0.31330000000000002</v>
      </c>
      <c r="W440" s="32">
        <v>0.6976</v>
      </c>
      <c r="X440" s="32">
        <v>-0.9798</v>
      </c>
      <c r="Y440" s="32">
        <v>1.0941000000000001</v>
      </c>
      <c r="Z440" s="32">
        <v>0.49440000000000001</v>
      </c>
      <c r="AA440" s="32">
        <v>0.6421</v>
      </c>
      <c r="AB440" s="32">
        <v>-0.16320000000000001</v>
      </c>
      <c r="AC440" s="32">
        <v>1.2415</v>
      </c>
      <c r="AD440" s="32">
        <v>0.69430000000000003</v>
      </c>
      <c r="AE440" s="32">
        <v>1.5827</v>
      </c>
      <c r="AF440" s="32">
        <v>0.85109999999999997</v>
      </c>
      <c r="AG440" s="32">
        <v>1.1349</v>
      </c>
      <c r="AH440" s="32">
        <v>1.7258</v>
      </c>
      <c r="AI440" s="32">
        <v>1.1715</v>
      </c>
      <c r="AJ440" s="32">
        <v>0.89380000000000004</v>
      </c>
      <c r="AK440" s="32">
        <v>1.0617000000000001</v>
      </c>
      <c r="AL440" s="32">
        <v>0.67430000000000001</v>
      </c>
      <c r="AM440" s="32">
        <v>0.59119999999999995</v>
      </c>
      <c r="AN440" s="32">
        <v>1.4176</v>
      </c>
      <c r="AO440" s="32">
        <v>1.0167999999999999</v>
      </c>
      <c r="AP440" s="32">
        <v>0.58779999999999999</v>
      </c>
      <c r="AQ440" s="32">
        <v>1.2665</v>
      </c>
      <c r="AR440" s="32">
        <v>0.8196</v>
      </c>
      <c r="AS440" s="32">
        <v>1.4232</v>
      </c>
      <c r="AT440" s="32">
        <v>1.5528999999999999</v>
      </c>
      <c r="AU440" s="32">
        <v>1.6741999999999999</v>
      </c>
      <c r="AV440" s="32">
        <v>1.7944</v>
      </c>
      <c r="AW440" s="32">
        <v>1.3996</v>
      </c>
      <c r="AX440" s="32">
        <v>1.2171000000000001</v>
      </c>
      <c r="AY440" s="32">
        <v>1.1234</v>
      </c>
      <c r="AZ440" s="32">
        <v>0.96560000000000001</v>
      </c>
      <c r="BA440" s="32">
        <v>0.97719999999999996</v>
      </c>
      <c r="BB440" s="32">
        <v>1.0589</v>
      </c>
      <c r="BC440" s="32">
        <v>1.1578999999999999</v>
      </c>
      <c r="BD440" s="32">
        <v>1.3003</v>
      </c>
      <c r="BE440" s="32">
        <v>1.2179</v>
      </c>
      <c r="BF440" s="32">
        <v>3.1899999999999998E-2</v>
      </c>
      <c r="BG440" s="32">
        <v>0.31950000000000001</v>
      </c>
      <c r="BH440" s="32">
        <v>0.29670000000000002</v>
      </c>
      <c r="BI440" s="32">
        <v>0.78639999999999999</v>
      </c>
      <c r="BJ440" s="32">
        <v>0.78439999999999999</v>
      </c>
      <c r="BK440" s="32">
        <v>1.0602</v>
      </c>
    </row>
    <row r="441" spans="2:63">
      <c r="B441" s="28">
        <f t="shared" si="11"/>
        <v>61</v>
      </c>
      <c r="C441" s="34">
        <v>42039</v>
      </c>
      <c r="D441" s="32">
        <v>0.58179999999999998</v>
      </c>
      <c r="E441" s="32">
        <v>0.88219999999999998</v>
      </c>
      <c r="F441" s="32">
        <v>0.22109999999999999</v>
      </c>
      <c r="G441" s="32">
        <v>1.21</v>
      </c>
      <c r="H441" s="32">
        <v>0.51590000000000003</v>
      </c>
      <c r="I441" s="32">
        <v>0.99119999999999997</v>
      </c>
      <c r="J441" s="32">
        <v>0.98099999999999998</v>
      </c>
      <c r="K441" s="32">
        <v>0.64570000000000005</v>
      </c>
      <c r="L441" s="32">
        <v>0.93869999999999998</v>
      </c>
      <c r="M441" s="32">
        <v>1.0401</v>
      </c>
      <c r="N441" s="32">
        <v>0.51659999999999995</v>
      </c>
      <c r="O441" s="32">
        <v>1.5370999999999999</v>
      </c>
      <c r="P441" s="32">
        <v>0.79449999999999998</v>
      </c>
      <c r="Q441" s="32">
        <v>1.5688</v>
      </c>
      <c r="R441" s="32">
        <v>0.2475</v>
      </c>
      <c r="S441" s="32">
        <v>0.47220000000000001</v>
      </c>
      <c r="T441" s="32">
        <v>0.17069999999999999</v>
      </c>
      <c r="U441" s="32">
        <v>0.61050000000000004</v>
      </c>
      <c r="V441" s="32">
        <v>0.31419999999999998</v>
      </c>
      <c r="W441" s="32">
        <v>0.70109999999999995</v>
      </c>
      <c r="X441" s="32">
        <v>-1.0059</v>
      </c>
      <c r="Y441" s="32">
        <v>1.0942000000000001</v>
      </c>
      <c r="Z441" s="32">
        <v>0.50719999999999998</v>
      </c>
      <c r="AA441" s="32">
        <v>0.62980000000000003</v>
      </c>
      <c r="AB441" s="32">
        <v>-0.1706</v>
      </c>
      <c r="AC441" s="32">
        <v>1.2416</v>
      </c>
      <c r="AD441" s="32">
        <v>0.70109999999999995</v>
      </c>
      <c r="AE441" s="32">
        <v>1.5825</v>
      </c>
      <c r="AF441" s="32">
        <v>0.93079999999999996</v>
      </c>
      <c r="AG441" s="32">
        <v>1.1352</v>
      </c>
      <c r="AH441" s="32">
        <v>1.7282999999999999</v>
      </c>
      <c r="AI441" s="32">
        <v>1.1713</v>
      </c>
      <c r="AJ441" s="32">
        <v>0.89870000000000005</v>
      </c>
      <c r="AK441" s="32">
        <v>0.9516</v>
      </c>
      <c r="AL441" s="32">
        <v>0.46660000000000001</v>
      </c>
      <c r="AM441" s="32">
        <v>0.53669999999999995</v>
      </c>
      <c r="AN441" s="32">
        <v>1.3980999999999999</v>
      </c>
      <c r="AO441" s="32">
        <v>0.98519999999999996</v>
      </c>
      <c r="AP441" s="32">
        <v>0.57869999999999999</v>
      </c>
      <c r="AQ441" s="32">
        <v>1.2098</v>
      </c>
      <c r="AR441" s="32">
        <v>0.84730000000000005</v>
      </c>
      <c r="AS441" s="32">
        <v>1.234</v>
      </c>
      <c r="AT441" s="32">
        <v>1.4976</v>
      </c>
      <c r="AU441" s="32">
        <v>1.6106</v>
      </c>
      <c r="AV441" s="32">
        <v>1.8047</v>
      </c>
      <c r="AW441" s="32">
        <v>1.4198</v>
      </c>
      <c r="AX441" s="32">
        <v>1.2124999999999999</v>
      </c>
      <c r="AY441" s="32">
        <v>1.0912999999999999</v>
      </c>
      <c r="AZ441" s="32">
        <v>0.97140000000000004</v>
      </c>
      <c r="BA441" s="32">
        <v>0.97719999999999996</v>
      </c>
      <c r="BB441" s="32">
        <v>1.0370999999999999</v>
      </c>
      <c r="BC441" s="32">
        <v>1.0852999999999999</v>
      </c>
      <c r="BD441" s="32">
        <v>1.3056000000000001</v>
      </c>
      <c r="BE441" s="32">
        <v>1.2441</v>
      </c>
      <c r="BF441" s="32">
        <v>1.4999999999999999E-2</v>
      </c>
      <c r="BG441" s="32">
        <v>0.31780000000000003</v>
      </c>
      <c r="BH441" s="32">
        <v>0.28320000000000001</v>
      </c>
      <c r="BI441" s="32">
        <v>0.72629999999999995</v>
      </c>
      <c r="BJ441" s="32">
        <v>0.63849999999999996</v>
      </c>
      <c r="BK441" s="32">
        <v>1.0383</v>
      </c>
    </row>
    <row r="442" spans="2:63">
      <c r="B442" s="28">
        <f t="shared" si="11"/>
        <v>60</v>
      </c>
      <c r="C442" s="34">
        <v>42038</v>
      </c>
      <c r="D442" s="32">
        <v>0.62029999999999996</v>
      </c>
      <c r="E442" s="32">
        <v>0.88890000000000002</v>
      </c>
      <c r="F442" s="32">
        <v>0.2334</v>
      </c>
      <c r="G442" s="32">
        <v>1.2165999999999999</v>
      </c>
      <c r="H442" s="32">
        <v>0.52470000000000006</v>
      </c>
      <c r="I442" s="32">
        <v>0.99450000000000005</v>
      </c>
      <c r="J442" s="32">
        <v>0.98440000000000005</v>
      </c>
      <c r="K442" s="32">
        <v>0.64459999999999995</v>
      </c>
      <c r="L442" s="32">
        <v>0.93320000000000003</v>
      </c>
      <c r="M442" s="32">
        <v>1.0404</v>
      </c>
      <c r="N442" s="32">
        <v>0.56459999999999999</v>
      </c>
      <c r="O442" s="32">
        <v>1.5466</v>
      </c>
      <c r="P442" s="32">
        <v>0.89610000000000001</v>
      </c>
      <c r="Q442" s="32">
        <v>1.5841000000000001</v>
      </c>
      <c r="R442" s="32">
        <v>0.26419999999999999</v>
      </c>
      <c r="S442" s="32">
        <v>0.4753</v>
      </c>
      <c r="T442" s="32">
        <v>0.18099999999999999</v>
      </c>
      <c r="U442" s="32">
        <v>0.61280000000000001</v>
      </c>
      <c r="V442" s="32">
        <v>0.31969999999999998</v>
      </c>
      <c r="W442" s="32">
        <v>0.70320000000000005</v>
      </c>
      <c r="X442" s="32">
        <v>-0.95579999999999998</v>
      </c>
      <c r="Y442" s="32">
        <v>1.0956999999999999</v>
      </c>
      <c r="Z442" s="32">
        <v>0.49149999999999999</v>
      </c>
      <c r="AA442" s="32">
        <v>0.62849999999999995</v>
      </c>
      <c r="AB442" s="32">
        <v>-0.2356</v>
      </c>
      <c r="AC442" s="32">
        <v>1.2402</v>
      </c>
      <c r="AD442" s="32">
        <v>0.78169999999999995</v>
      </c>
      <c r="AE442" s="32">
        <v>1.5848</v>
      </c>
      <c r="AF442" s="32">
        <v>0.9486</v>
      </c>
      <c r="AG442" s="32">
        <v>1.1355</v>
      </c>
      <c r="AH442" s="32">
        <v>1.7925</v>
      </c>
      <c r="AI442" s="32">
        <v>1.1728000000000001</v>
      </c>
      <c r="AJ442" s="32">
        <v>0.9607</v>
      </c>
      <c r="AK442" s="32">
        <v>0.96030000000000004</v>
      </c>
      <c r="AL442" s="32">
        <v>0.43109999999999998</v>
      </c>
      <c r="AM442" s="32">
        <v>0.53010000000000002</v>
      </c>
      <c r="AN442" s="32">
        <v>1.3036000000000001</v>
      </c>
      <c r="AO442" s="32">
        <v>0.97209999999999996</v>
      </c>
      <c r="AP442" s="32">
        <v>0.58520000000000005</v>
      </c>
      <c r="AQ442" s="32">
        <v>1.2137</v>
      </c>
      <c r="AR442" s="32">
        <v>0.81359999999999999</v>
      </c>
      <c r="AS442" s="32">
        <v>1.2297</v>
      </c>
      <c r="AT442" s="32">
        <v>1.5423</v>
      </c>
      <c r="AU442" s="32">
        <v>1.6141000000000001</v>
      </c>
      <c r="AV442" s="32">
        <v>1.8129999999999999</v>
      </c>
      <c r="AW442" s="32">
        <v>1.4198999999999999</v>
      </c>
      <c r="AX442" s="32">
        <v>1.2534000000000001</v>
      </c>
      <c r="AY442" s="32">
        <v>1.0976999999999999</v>
      </c>
      <c r="AZ442" s="32">
        <v>0.98140000000000005</v>
      </c>
      <c r="BA442" s="32">
        <v>0.97760000000000002</v>
      </c>
      <c r="BB442" s="32">
        <v>1.0701000000000001</v>
      </c>
      <c r="BC442" s="32">
        <v>1.0896999999999999</v>
      </c>
      <c r="BD442" s="32">
        <v>1.3323</v>
      </c>
      <c r="BE442" s="32">
        <v>1.2479</v>
      </c>
      <c r="BF442" s="32">
        <v>3.2800000000000003E-2</v>
      </c>
      <c r="BG442" s="32">
        <v>0.32119999999999999</v>
      </c>
      <c r="BH442" s="32">
        <v>0.25609999999999999</v>
      </c>
      <c r="BI442" s="32">
        <v>0.72419999999999995</v>
      </c>
      <c r="BJ442" s="32">
        <v>0.67159999999999997</v>
      </c>
      <c r="BK442" s="32">
        <v>1.044</v>
      </c>
    </row>
    <row r="443" spans="2:63">
      <c r="B443" s="28">
        <f t="shared" si="11"/>
        <v>59</v>
      </c>
      <c r="C443" s="34">
        <v>42037</v>
      </c>
      <c r="D443" s="32">
        <v>0.56479999999999997</v>
      </c>
      <c r="E443" s="32">
        <v>0.8841</v>
      </c>
      <c r="F443" s="32">
        <v>0.22270000000000001</v>
      </c>
      <c r="G443" s="32">
        <v>1.22</v>
      </c>
      <c r="H443" s="32">
        <v>0.5202</v>
      </c>
      <c r="I443" s="32">
        <v>0.99590000000000001</v>
      </c>
      <c r="J443" s="32">
        <v>1.0086999999999999</v>
      </c>
      <c r="K443" s="32">
        <v>0.64600000000000002</v>
      </c>
      <c r="L443" s="32">
        <v>0.96299999999999997</v>
      </c>
      <c r="M443" s="32">
        <v>1.0448</v>
      </c>
      <c r="N443" s="32">
        <v>0.58120000000000005</v>
      </c>
      <c r="O443" s="32">
        <v>1.5513999999999999</v>
      </c>
      <c r="P443" s="32">
        <v>0.79300000000000004</v>
      </c>
      <c r="Q443" s="32">
        <v>1.5742</v>
      </c>
      <c r="R443" s="32">
        <v>0.2712</v>
      </c>
      <c r="S443" s="32">
        <v>0.47699999999999998</v>
      </c>
      <c r="T443" s="32">
        <v>0.2218</v>
      </c>
      <c r="U443" s="32">
        <v>0.61839999999999995</v>
      </c>
      <c r="V443" s="32">
        <v>0.31330000000000002</v>
      </c>
      <c r="W443" s="32">
        <v>0.70379999999999998</v>
      </c>
      <c r="X443" s="32">
        <v>-0.86760000000000004</v>
      </c>
      <c r="Y443" s="32">
        <v>1.0986</v>
      </c>
      <c r="Z443" s="32">
        <v>0.50129999999999997</v>
      </c>
      <c r="AA443" s="32">
        <v>0.63029999999999997</v>
      </c>
      <c r="AB443" s="32">
        <v>-0.28749999999999998</v>
      </c>
      <c r="AC443" s="32">
        <v>1.2397</v>
      </c>
      <c r="AD443" s="32">
        <v>0.77359999999999995</v>
      </c>
      <c r="AE443" s="32">
        <v>1.5846</v>
      </c>
      <c r="AF443" s="32">
        <v>0.96150000000000002</v>
      </c>
      <c r="AG443" s="32">
        <v>1.1356999999999999</v>
      </c>
      <c r="AH443" s="32">
        <v>1.7959000000000001</v>
      </c>
      <c r="AI443" s="32">
        <v>1.1719999999999999</v>
      </c>
      <c r="AJ443" s="32">
        <v>0.94210000000000005</v>
      </c>
      <c r="AK443" s="32">
        <v>0.9587</v>
      </c>
      <c r="AL443" s="32">
        <v>0.3906</v>
      </c>
      <c r="AM443" s="32">
        <v>0.52359999999999995</v>
      </c>
      <c r="AN443" s="32">
        <v>1.3152999999999999</v>
      </c>
      <c r="AO443" s="32">
        <v>0.9728</v>
      </c>
      <c r="AP443" s="32">
        <v>0.61609999999999998</v>
      </c>
      <c r="AQ443" s="32">
        <v>1.2201</v>
      </c>
      <c r="AR443" s="32">
        <v>0.86680000000000001</v>
      </c>
      <c r="AS443" s="32">
        <v>1.2358</v>
      </c>
      <c r="AT443" s="32">
        <v>1.4672000000000001</v>
      </c>
      <c r="AU443" s="32">
        <v>1.6032</v>
      </c>
      <c r="AV443" s="32">
        <v>1.8042</v>
      </c>
      <c r="AW443" s="32">
        <v>1.4179999999999999</v>
      </c>
      <c r="AX443" s="32">
        <v>1.2773000000000001</v>
      </c>
      <c r="AY443" s="32">
        <v>1.1013999999999999</v>
      </c>
      <c r="AZ443" s="32">
        <v>1.0403</v>
      </c>
      <c r="BA443" s="32">
        <v>0.97960000000000003</v>
      </c>
      <c r="BB443" s="32">
        <v>1.0953999999999999</v>
      </c>
      <c r="BC443" s="32">
        <v>1.0927</v>
      </c>
      <c r="BD443" s="32">
        <v>1.3206</v>
      </c>
      <c r="BE443" s="32">
        <v>1.2468999999999999</v>
      </c>
      <c r="BF443" s="32">
        <v>5.7700000000000001E-2</v>
      </c>
      <c r="BG443" s="32">
        <v>0.32500000000000001</v>
      </c>
      <c r="BH443" s="32">
        <v>0.25380000000000003</v>
      </c>
      <c r="BI443" s="32">
        <v>0.72529999999999994</v>
      </c>
      <c r="BJ443" s="32">
        <v>0.71209999999999996</v>
      </c>
      <c r="BK443" s="32">
        <v>1.05</v>
      </c>
    </row>
    <row r="444" spans="2:63">
      <c r="B444" s="28">
        <f t="shared" si="11"/>
        <v>58</v>
      </c>
      <c r="C444" s="34">
        <v>42034</v>
      </c>
      <c r="D444" s="32">
        <v>0.55800000000000005</v>
      </c>
      <c r="E444" s="32">
        <v>0.88370000000000004</v>
      </c>
      <c r="F444" s="32">
        <v>0.2949</v>
      </c>
      <c r="G444" s="32">
        <v>1.2258</v>
      </c>
      <c r="H444" s="32">
        <v>0.56269999999999998</v>
      </c>
      <c r="I444" s="32">
        <v>0.99690000000000001</v>
      </c>
      <c r="J444" s="32">
        <v>1.0241</v>
      </c>
      <c r="K444" s="32">
        <v>0.64539999999999997</v>
      </c>
      <c r="L444" s="32">
        <v>0.97140000000000004</v>
      </c>
      <c r="M444" s="32">
        <v>1.0482</v>
      </c>
      <c r="N444" s="32">
        <v>0.57809999999999995</v>
      </c>
      <c r="O444" s="32">
        <v>1.5530999999999999</v>
      </c>
      <c r="P444" s="32">
        <v>0.82640000000000002</v>
      </c>
      <c r="Q444" s="32">
        <v>1.5820000000000001</v>
      </c>
      <c r="R444" s="32">
        <v>0.30480000000000002</v>
      </c>
      <c r="S444" s="32">
        <v>0.4768</v>
      </c>
      <c r="T444" s="32">
        <v>0.185</v>
      </c>
      <c r="U444" s="32">
        <v>0.61619999999999997</v>
      </c>
      <c r="V444" s="32">
        <v>0.30930000000000002</v>
      </c>
      <c r="W444" s="32">
        <v>0.7046</v>
      </c>
      <c r="X444" s="32">
        <v>-0.54969999999999997</v>
      </c>
      <c r="Y444" s="32">
        <v>1.1192</v>
      </c>
      <c r="Z444" s="32">
        <v>0.49080000000000001</v>
      </c>
      <c r="AA444" s="32">
        <v>0.63049999999999995</v>
      </c>
      <c r="AB444" s="32">
        <v>-0.13789999999999999</v>
      </c>
      <c r="AC444" s="32">
        <v>1.2427999999999999</v>
      </c>
      <c r="AD444" s="32">
        <v>0.67290000000000005</v>
      </c>
      <c r="AE444" s="32">
        <v>1.5849</v>
      </c>
      <c r="AF444" s="32">
        <v>0.92930000000000001</v>
      </c>
      <c r="AG444" s="32">
        <v>1.1413</v>
      </c>
      <c r="AH444" s="32">
        <v>1.7164999999999999</v>
      </c>
      <c r="AI444" s="32">
        <v>1.1722999999999999</v>
      </c>
      <c r="AJ444" s="32">
        <v>0.98540000000000005</v>
      </c>
      <c r="AK444" s="32">
        <v>0.96289999999999998</v>
      </c>
      <c r="AL444" s="32">
        <v>0.373</v>
      </c>
      <c r="AM444" s="32">
        <v>0.52259999999999995</v>
      </c>
      <c r="AN444" s="32">
        <v>1.2817000000000001</v>
      </c>
      <c r="AO444" s="32">
        <v>0.96870000000000001</v>
      </c>
      <c r="AP444" s="32">
        <v>0.64400000000000002</v>
      </c>
      <c r="AQ444" s="32">
        <v>1.2217</v>
      </c>
      <c r="AR444" s="32">
        <v>0.82779999999999998</v>
      </c>
      <c r="AS444" s="32">
        <v>1.2316</v>
      </c>
      <c r="AT444" s="32">
        <v>1.4471000000000001</v>
      </c>
      <c r="AU444" s="32">
        <v>1.6041000000000001</v>
      </c>
      <c r="AV444" s="32">
        <v>1.7946</v>
      </c>
      <c r="AW444" s="32">
        <v>1.417</v>
      </c>
      <c r="AX444" s="32">
        <v>1.2947</v>
      </c>
      <c r="AY444" s="32">
        <v>1.1017999999999999</v>
      </c>
      <c r="AZ444" s="32">
        <v>0.81430000000000002</v>
      </c>
      <c r="BA444" s="32">
        <v>0.97089999999999999</v>
      </c>
      <c r="BB444" s="32">
        <v>1.1152</v>
      </c>
      <c r="BC444" s="32">
        <v>1.0927</v>
      </c>
      <c r="BD444" s="32">
        <v>1.3194999999999999</v>
      </c>
      <c r="BE444" s="32">
        <v>1.248</v>
      </c>
      <c r="BF444" s="32">
        <v>6.0199999999999997E-2</v>
      </c>
      <c r="BG444" s="32">
        <v>0.32529999999999998</v>
      </c>
      <c r="BH444" s="32">
        <v>0.2349</v>
      </c>
      <c r="BI444" s="32">
        <v>0.72519999999999996</v>
      </c>
      <c r="BJ444" s="32">
        <v>0.72289999999999999</v>
      </c>
      <c r="BK444" s="32">
        <v>1.0505</v>
      </c>
    </row>
    <row r="445" spans="2:63">
      <c r="B445" s="28">
        <f t="shared" si="11"/>
        <v>57</v>
      </c>
      <c r="C445" s="34">
        <v>42033</v>
      </c>
      <c r="D445" s="32">
        <v>0.58620000000000005</v>
      </c>
      <c r="E445" s="32">
        <v>0.88749999999999996</v>
      </c>
      <c r="F445" s="32">
        <v>0.27479999999999999</v>
      </c>
      <c r="G445" s="32">
        <v>1.224</v>
      </c>
      <c r="H445" s="32">
        <v>0.57320000000000004</v>
      </c>
      <c r="I445" s="32">
        <v>0.99560000000000004</v>
      </c>
      <c r="J445" s="32">
        <v>1.1119000000000001</v>
      </c>
      <c r="K445" s="32">
        <v>0.6542</v>
      </c>
      <c r="L445" s="32">
        <v>0.98929999999999996</v>
      </c>
      <c r="M445" s="32">
        <v>1.0489999999999999</v>
      </c>
      <c r="N445" s="32">
        <v>0.55679999999999996</v>
      </c>
      <c r="O445" s="32">
        <v>1.5546</v>
      </c>
      <c r="P445" s="32">
        <v>0.5302</v>
      </c>
      <c r="Q445" s="32">
        <v>1.5507</v>
      </c>
      <c r="R445" s="32">
        <v>0.28239999999999998</v>
      </c>
      <c r="S445" s="32">
        <v>0.47260000000000002</v>
      </c>
      <c r="T445" s="32">
        <v>0.18790000000000001</v>
      </c>
      <c r="U445" s="32">
        <v>0.61839999999999995</v>
      </c>
      <c r="V445" s="32">
        <v>0.31740000000000002</v>
      </c>
      <c r="W445" s="32">
        <v>0.7077</v>
      </c>
      <c r="X445" s="32">
        <v>-0.54379999999999995</v>
      </c>
      <c r="Y445" s="32">
        <v>1.1202000000000001</v>
      </c>
      <c r="Z445" s="32">
        <v>0.51719999999999999</v>
      </c>
      <c r="AA445" s="32">
        <v>0.62949999999999995</v>
      </c>
      <c r="AB445" s="32">
        <v>-0.16309999999999999</v>
      </c>
      <c r="AC445" s="32">
        <v>1.2419</v>
      </c>
      <c r="AD445" s="32">
        <v>0.64970000000000006</v>
      </c>
      <c r="AE445" s="32">
        <v>1.5849</v>
      </c>
      <c r="AF445" s="32">
        <v>0.93769999999999998</v>
      </c>
      <c r="AG445" s="32">
        <v>1.1417999999999999</v>
      </c>
      <c r="AH445" s="32">
        <v>1.6982999999999999</v>
      </c>
      <c r="AI445" s="32">
        <v>1.1721999999999999</v>
      </c>
      <c r="AJ445" s="32">
        <v>0.99299999999999999</v>
      </c>
      <c r="AK445" s="32">
        <v>0.96450000000000002</v>
      </c>
      <c r="AL445" s="32">
        <v>0.36359999999999998</v>
      </c>
      <c r="AM445" s="32">
        <v>0.52449999999999997</v>
      </c>
      <c r="AN445" s="32">
        <v>1.2869999999999999</v>
      </c>
      <c r="AO445" s="32">
        <v>0.96660000000000001</v>
      </c>
      <c r="AP445" s="32">
        <v>0.59440000000000004</v>
      </c>
      <c r="AQ445" s="32">
        <v>1.2153</v>
      </c>
      <c r="AR445" s="32">
        <v>0.89670000000000005</v>
      </c>
      <c r="AS445" s="32">
        <v>1.2393000000000001</v>
      </c>
      <c r="AT445" s="32">
        <v>1.4758</v>
      </c>
      <c r="AU445" s="32">
        <v>1.6132</v>
      </c>
      <c r="AV445" s="32">
        <v>1.7755000000000001</v>
      </c>
      <c r="AW445" s="32">
        <v>1.4120999999999999</v>
      </c>
      <c r="AX445" s="32">
        <v>1.3265</v>
      </c>
      <c r="AY445" s="32">
        <v>1.1024</v>
      </c>
      <c r="AZ445" s="32">
        <v>0.82789999999999997</v>
      </c>
      <c r="BA445" s="32">
        <v>0.97189999999999999</v>
      </c>
      <c r="BB445" s="32">
        <v>1.1074999999999999</v>
      </c>
      <c r="BC445" s="32">
        <v>1.0911999999999999</v>
      </c>
      <c r="BD445" s="32">
        <v>1.3680000000000001</v>
      </c>
      <c r="BE445" s="32">
        <v>1.2528999999999999</v>
      </c>
      <c r="BF445" s="32">
        <v>4.5400000000000003E-2</v>
      </c>
      <c r="BG445" s="32">
        <v>0.32469999999999999</v>
      </c>
      <c r="BH445" s="32">
        <v>0.29299999999999998</v>
      </c>
      <c r="BI445" s="32">
        <v>0.73219999999999996</v>
      </c>
      <c r="BJ445" s="32">
        <v>0.71840000000000004</v>
      </c>
      <c r="BK445" s="32">
        <v>1.0479000000000001</v>
      </c>
    </row>
    <row r="446" spans="2:63">
      <c r="B446" s="28">
        <f t="shared" si="11"/>
        <v>56</v>
      </c>
      <c r="C446" s="34">
        <v>42032</v>
      </c>
      <c r="D446" s="32">
        <v>0.56530000000000002</v>
      </c>
      <c r="E446" s="32">
        <v>0.89080000000000004</v>
      </c>
      <c r="F446" s="32">
        <v>0.35160000000000002</v>
      </c>
      <c r="G446" s="32">
        <v>1.2407999999999999</v>
      </c>
      <c r="H446" s="32">
        <v>0.80959999999999999</v>
      </c>
      <c r="I446" s="32">
        <v>1</v>
      </c>
      <c r="J446" s="32">
        <v>1.0379</v>
      </c>
      <c r="K446" s="32">
        <v>0.64790000000000003</v>
      </c>
      <c r="L446" s="32">
        <v>0.92320000000000002</v>
      </c>
      <c r="M446" s="32">
        <v>1.0467</v>
      </c>
      <c r="N446" s="32">
        <v>0.51019999999999999</v>
      </c>
      <c r="O446" s="32">
        <v>1.5649</v>
      </c>
      <c r="P446" s="32">
        <v>0.65600000000000003</v>
      </c>
      <c r="Q446" s="32">
        <v>1.5692999999999999</v>
      </c>
      <c r="R446" s="32">
        <v>0.22700000000000001</v>
      </c>
      <c r="S446" s="32">
        <v>0.47170000000000001</v>
      </c>
      <c r="T446" s="32">
        <v>0.25740000000000002</v>
      </c>
      <c r="U446" s="32">
        <v>0.62580000000000002</v>
      </c>
      <c r="V446" s="32">
        <v>0.25009999999999999</v>
      </c>
      <c r="W446" s="32">
        <v>0.70650000000000002</v>
      </c>
      <c r="X446" s="32">
        <v>-0.56359999999999999</v>
      </c>
      <c r="Y446" s="32">
        <v>1.1208</v>
      </c>
      <c r="Z446" s="32">
        <v>0.56069999999999998</v>
      </c>
      <c r="AA446" s="32">
        <v>0.63149999999999995</v>
      </c>
      <c r="AB446" s="32">
        <v>-0.17899999999999999</v>
      </c>
      <c r="AC446" s="32">
        <v>1.242</v>
      </c>
      <c r="AD446" s="32">
        <v>0.64629999999999999</v>
      </c>
      <c r="AE446" s="32">
        <v>1.5860000000000001</v>
      </c>
      <c r="AF446" s="32">
        <v>0.9284</v>
      </c>
      <c r="AG446" s="32">
        <v>1.1415</v>
      </c>
      <c r="AH446" s="32">
        <v>1.7101999999999999</v>
      </c>
      <c r="AI446" s="32">
        <v>1.1731</v>
      </c>
      <c r="AJ446" s="32">
        <v>0.94389999999999996</v>
      </c>
      <c r="AK446" s="32">
        <v>0.96789999999999998</v>
      </c>
      <c r="AL446" s="32">
        <v>0.37959999999999999</v>
      </c>
      <c r="AM446" s="32">
        <v>0.53300000000000003</v>
      </c>
      <c r="AN446" s="32">
        <v>1.179</v>
      </c>
      <c r="AO446" s="32">
        <v>0.9516</v>
      </c>
      <c r="AP446" s="32">
        <v>0.81320000000000003</v>
      </c>
      <c r="AQ446" s="32">
        <v>1.2364999999999999</v>
      </c>
      <c r="AR446" s="32">
        <v>0.66510000000000002</v>
      </c>
      <c r="AS446" s="32">
        <v>1.2314000000000001</v>
      </c>
      <c r="AT446" s="32">
        <v>1.2773000000000001</v>
      </c>
      <c r="AU446" s="32">
        <v>1.6048</v>
      </c>
      <c r="AV446" s="32">
        <v>1.7638</v>
      </c>
      <c r="AW446" s="32">
        <v>1.4055</v>
      </c>
      <c r="AX446" s="32">
        <v>1.5062</v>
      </c>
      <c r="AY446" s="32">
        <v>1.1081000000000001</v>
      </c>
      <c r="AZ446" s="32">
        <v>0.9335</v>
      </c>
      <c r="BA446" s="32">
        <v>0.97660000000000002</v>
      </c>
      <c r="BB446" s="32">
        <v>1.1206</v>
      </c>
      <c r="BC446" s="32">
        <v>1.1007</v>
      </c>
      <c r="BD446" s="32">
        <v>1.3021</v>
      </c>
      <c r="BE446" s="32">
        <v>1.2508999999999999</v>
      </c>
      <c r="BF446" s="32">
        <v>-5.11E-2</v>
      </c>
      <c r="BG446" s="32">
        <v>0.31950000000000001</v>
      </c>
      <c r="BH446" s="32">
        <v>0.2908</v>
      </c>
      <c r="BI446" s="32">
        <v>0.73240000000000005</v>
      </c>
      <c r="BJ446" s="32">
        <v>0.93269999999999997</v>
      </c>
      <c r="BK446" s="32">
        <v>1.0768</v>
      </c>
    </row>
    <row r="447" spans="2:63">
      <c r="B447" s="28">
        <f t="shared" si="11"/>
        <v>55</v>
      </c>
      <c r="C447" s="34">
        <v>42031</v>
      </c>
      <c r="D447" s="32">
        <v>0.59</v>
      </c>
      <c r="E447" s="32">
        <v>0.89200000000000002</v>
      </c>
      <c r="F447" s="32">
        <v>0.34050000000000002</v>
      </c>
      <c r="G447" s="32">
        <v>1.2398</v>
      </c>
      <c r="H447" s="32">
        <v>0.82330000000000003</v>
      </c>
      <c r="I447" s="32">
        <v>1.0009999999999999</v>
      </c>
      <c r="J447" s="32">
        <v>1.0209999999999999</v>
      </c>
      <c r="K447" s="32">
        <v>0.64680000000000004</v>
      </c>
      <c r="L447" s="32">
        <v>0.91959999999999997</v>
      </c>
      <c r="M447" s="32">
        <v>1.0463</v>
      </c>
      <c r="N447" s="32">
        <v>0.50660000000000005</v>
      </c>
      <c r="O447" s="32">
        <v>1.5648</v>
      </c>
      <c r="P447" s="32">
        <v>0.68789999999999996</v>
      </c>
      <c r="Q447" s="32">
        <v>1.5718000000000001</v>
      </c>
      <c r="R447" s="32">
        <v>0.22700000000000001</v>
      </c>
      <c r="S447" s="32">
        <v>0.47170000000000001</v>
      </c>
      <c r="T447" s="32">
        <v>0.24160000000000001</v>
      </c>
      <c r="U447" s="32">
        <v>0.62490000000000001</v>
      </c>
      <c r="V447" s="32">
        <v>0.25230000000000002</v>
      </c>
      <c r="W447" s="32">
        <v>0.70660000000000001</v>
      </c>
      <c r="X447" s="32">
        <v>-0.56599999999999995</v>
      </c>
      <c r="Y447" s="32">
        <v>1.121</v>
      </c>
      <c r="Z447" s="32">
        <v>0.55920000000000003</v>
      </c>
      <c r="AA447" s="32">
        <v>0.63129999999999997</v>
      </c>
      <c r="AB447" s="32">
        <v>-0.18840000000000001</v>
      </c>
      <c r="AC447" s="32">
        <v>1.2416</v>
      </c>
      <c r="AD447" s="32">
        <v>0.68520000000000003</v>
      </c>
      <c r="AE447" s="32">
        <v>1.5879000000000001</v>
      </c>
      <c r="AF447" s="32">
        <v>0.94089999999999996</v>
      </c>
      <c r="AG447" s="32">
        <v>1.1420999999999999</v>
      </c>
      <c r="AH447" s="32">
        <v>1.7153</v>
      </c>
      <c r="AI447" s="32">
        <v>1.1734</v>
      </c>
      <c r="AJ447" s="32">
        <v>0.93540000000000001</v>
      </c>
      <c r="AK447" s="32">
        <v>0.96719999999999995</v>
      </c>
      <c r="AL447" s="32">
        <v>0.36570000000000003</v>
      </c>
      <c r="AM447" s="32">
        <v>0.53259999999999996</v>
      </c>
      <c r="AN447" s="32">
        <v>1.1910000000000001</v>
      </c>
      <c r="AO447" s="32">
        <v>0.95220000000000005</v>
      </c>
      <c r="AP447" s="32">
        <v>0.82010000000000005</v>
      </c>
      <c r="AQ447" s="32">
        <v>1.2367999999999999</v>
      </c>
      <c r="AR447" s="32">
        <v>0.64600000000000002</v>
      </c>
      <c r="AS447" s="32">
        <v>1.2303999999999999</v>
      </c>
      <c r="AT447" s="32">
        <v>1.3092999999999999</v>
      </c>
      <c r="AU447" s="32">
        <v>1.6074999999999999</v>
      </c>
      <c r="AV447" s="32">
        <v>1.7604</v>
      </c>
      <c r="AW447" s="32">
        <v>1.4052</v>
      </c>
      <c r="AX447" s="32">
        <v>1.4872000000000001</v>
      </c>
      <c r="AY447" s="32">
        <v>1.1065</v>
      </c>
      <c r="AZ447" s="32">
        <v>0.9173</v>
      </c>
      <c r="BA447" s="32">
        <v>0.97570000000000001</v>
      </c>
      <c r="BB447" s="32">
        <v>1.1002000000000001</v>
      </c>
      <c r="BC447" s="32">
        <v>1.0992</v>
      </c>
      <c r="BD447" s="32">
        <v>1.2887</v>
      </c>
      <c r="BE447" s="32">
        <v>1.2497</v>
      </c>
      <c r="BF447" s="32">
        <v>-6.4399999999999999E-2</v>
      </c>
      <c r="BG447" s="32">
        <v>0.31879999999999997</v>
      </c>
      <c r="BH447" s="32">
        <v>0.32100000000000001</v>
      </c>
      <c r="BI447" s="32">
        <v>0.73429999999999995</v>
      </c>
      <c r="BJ447" s="32">
        <v>0.92659999999999998</v>
      </c>
      <c r="BK447" s="32">
        <v>1.0761000000000001</v>
      </c>
    </row>
    <row r="448" spans="2:63">
      <c r="B448" s="28">
        <f t="shared" si="11"/>
        <v>54</v>
      </c>
      <c r="C448" s="34">
        <v>42030</v>
      </c>
      <c r="D448" s="32">
        <v>0.6018</v>
      </c>
      <c r="E448" s="32">
        <v>0.90380000000000005</v>
      </c>
      <c r="F448" s="32">
        <v>0.3569</v>
      </c>
      <c r="G448" s="32">
        <v>1.2669999999999999</v>
      </c>
      <c r="H448" s="32">
        <v>0.84089999999999998</v>
      </c>
      <c r="I448" s="32">
        <v>1.0132000000000001</v>
      </c>
      <c r="J448" s="32">
        <v>1.0175000000000001</v>
      </c>
      <c r="K448" s="32">
        <v>0.6542</v>
      </c>
      <c r="L448" s="32">
        <v>0.90039999999999998</v>
      </c>
      <c r="M448" s="32">
        <v>1.0195000000000001</v>
      </c>
      <c r="N448" s="32">
        <v>0.52669999999999995</v>
      </c>
      <c r="O448" s="32">
        <v>1.5495000000000001</v>
      </c>
      <c r="P448" s="32">
        <v>0.74109999999999998</v>
      </c>
      <c r="Q448" s="32">
        <v>1.5766</v>
      </c>
      <c r="R448" s="32">
        <v>0.2248</v>
      </c>
      <c r="S448" s="32">
        <v>0.4803</v>
      </c>
      <c r="T448" s="32">
        <v>0.22969999999999999</v>
      </c>
      <c r="U448" s="32">
        <v>0.63219999999999998</v>
      </c>
      <c r="V448" s="32">
        <v>0.23899999999999999</v>
      </c>
      <c r="W448" s="32">
        <v>0.71879999999999999</v>
      </c>
      <c r="X448" s="32">
        <v>-0.65400000000000003</v>
      </c>
      <c r="Y448" s="32">
        <v>1.1244000000000001</v>
      </c>
      <c r="Z448" s="32">
        <v>0.51549999999999996</v>
      </c>
      <c r="AA448" s="32">
        <v>0.63060000000000005</v>
      </c>
      <c r="AB448" s="32">
        <v>-0.30259999999999998</v>
      </c>
      <c r="AC448" s="32">
        <v>1.2275</v>
      </c>
      <c r="AD448" s="32">
        <v>0.77549999999999997</v>
      </c>
      <c r="AE448" s="32">
        <v>1.5923</v>
      </c>
      <c r="AF448" s="32">
        <v>0.81020000000000003</v>
      </c>
      <c r="AG448" s="32">
        <v>1.1314</v>
      </c>
      <c r="AH448" s="32">
        <v>1.8626</v>
      </c>
      <c r="AI448" s="32">
        <v>1.1822999999999999</v>
      </c>
      <c r="AJ448" s="32">
        <v>0.92610000000000003</v>
      </c>
      <c r="AK448" s="32">
        <v>1.0145999999999999</v>
      </c>
      <c r="AL448" s="32">
        <v>0.3851</v>
      </c>
      <c r="AM448" s="32">
        <v>0.53900000000000003</v>
      </c>
      <c r="AN448" s="32">
        <v>1.1982999999999999</v>
      </c>
      <c r="AO448" s="32">
        <v>0.96730000000000005</v>
      </c>
      <c r="AP448" s="32">
        <v>0.84919999999999995</v>
      </c>
      <c r="AQ448" s="32">
        <v>1.2507999999999999</v>
      </c>
      <c r="AR448" s="32">
        <v>0.4703</v>
      </c>
      <c r="AS448" s="32">
        <v>1.1257999999999999</v>
      </c>
      <c r="AT448" s="32">
        <v>1.3403</v>
      </c>
      <c r="AU448" s="32">
        <v>1.5982000000000001</v>
      </c>
      <c r="AV448" s="32">
        <v>1.7511000000000001</v>
      </c>
      <c r="AW448" s="32">
        <v>1.4112</v>
      </c>
      <c r="AX448" s="32">
        <v>1.4551000000000001</v>
      </c>
      <c r="AY448" s="32">
        <v>1.1112</v>
      </c>
      <c r="AZ448" s="32">
        <v>0.83240000000000003</v>
      </c>
      <c r="BA448" s="32">
        <v>0.97419999999999995</v>
      </c>
      <c r="BB448" s="32">
        <v>1.1063000000000001</v>
      </c>
      <c r="BC448" s="32">
        <v>1.1073999999999999</v>
      </c>
      <c r="BD448" s="32">
        <v>1.2944</v>
      </c>
      <c r="BE448" s="32">
        <v>1.2283999999999999</v>
      </c>
      <c r="BF448" s="32">
        <v>-8.2600000000000007E-2</v>
      </c>
      <c r="BG448" s="32">
        <v>0.313</v>
      </c>
      <c r="BH448" s="32">
        <v>0.3266</v>
      </c>
      <c r="BI448" s="32">
        <v>0.74029999999999996</v>
      </c>
      <c r="BJ448" s="32">
        <v>0.94389999999999996</v>
      </c>
      <c r="BK448" s="32">
        <v>1.0745</v>
      </c>
    </row>
    <row r="449" spans="2:63">
      <c r="B449" s="28">
        <f t="shared" si="11"/>
        <v>53</v>
      </c>
      <c r="C449" s="34">
        <v>42027</v>
      </c>
      <c r="D449" s="32">
        <v>0.67230000000000001</v>
      </c>
      <c r="E449" s="32">
        <v>0.90400000000000003</v>
      </c>
      <c r="F449" s="32">
        <v>0.4743</v>
      </c>
      <c r="G449" s="32">
        <v>1.2672000000000001</v>
      </c>
      <c r="H449" s="32">
        <v>0.86129999999999995</v>
      </c>
      <c r="I449" s="32">
        <v>1.0133000000000001</v>
      </c>
      <c r="J449" s="32">
        <v>0.94750000000000001</v>
      </c>
      <c r="K449" s="32">
        <v>0.6542</v>
      </c>
      <c r="L449" s="32">
        <v>0.83750000000000002</v>
      </c>
      <c r="M449" s="32">
        <v>1.0198</v>
      </c>
      <c r="N449" s="32">
        <v>0.53249999999999997</v>
      </c>
      <c r="O449" s="32">
        <v>1.5485</v>
      </c>
      <c r="P449" s="32">
        <v>1.125</v>
      </c>
      <c r="Q449" s="32">
        <v>1.5760000000000001</v>
      </c>
      <c r="R449" s="32">
        <v>0.25990000000000002</v>
      </c>
      <c r="S449" s="32">
        <v>0.48039999999999999</v>
      </c>
      <c r="T449" s="32">
        <v>0.26790000000000003</v>
      </c>
      <c r="U449" s="32">
        <v>0.63239999999999996</v>
      </c>
      <c r="V449" s="32">
        <v>0.24479999999999999</v>
      </c>
      <c r="W449" s="32">
        <v>0.71899999999999997</v>
      </c>
      <c r="X449" s="32">
        <v>-0.30549999999999999</v>
      </c>
      <c r="Y449" s="32">
        <v>1.1272</v>
      </c>
      <c r="Z449" s="32">
        <v>0.58099999999999996</v>
      </c>
      <c r="AA449" s="32">
        <v>0.63080000000000003</v>
      </c>
      <c r="AB449" s="32">
        <v>0.13039999999999999</v>
      </c>
      <c r="AC449" s="32">
        <v>1.2234</v>
      </c>
      <c r="AD449" s="32">
        <v>0.95879999999999999</v>
      </c>
      <c r="AE449" s="32">
        <v>1.5918000000000001</v>
      </c>
      <c r="AF449" s="32">
        <v>0.69979999999999998</v>
      </c>
      <c r="AG449" s="32">
        <v>1.1246</v>
      </c>
      <c r="AH449" s="32">
        <v>1.9400999999999999</v>
      </c>
      <c r="AI449" s="32">
        <v>1.1859</v>
      </c>
      <c r="AJ449" s="32">
        <v>1.1581999999999999</v>
      </c>
      <c r="AK449" s="32">
        <v>1.0146999999999999</v>
      </c>
      <c r="AL449" s="32">
        <v>0.33019999999999999</v>
      </c>
      <c r="AM449" s="32">
        <v>0.53849999999999998</v>
      </c>
      <c r="AN449" s="32">
        <v>1.1433</v>
      </c>
      <c r="AO449" s="32">
        <v>0.96740000000000004</v>
      </c>
      <c r="AP449" s="32">
        <v>0.85589999999999999</v>
      </c>
      <c r="AQ449" s="32">
        <v>1.2508999999999999</v>
      </c>
      <c r="AR449" s="32">
        <v>0.62629999999999997</v>
      </c>
      <c r="AS449" s="32">
        <v>1.1254999999999999</v>
      </c>
      <c r="AT449" s="32">
        <v>1.2013</v>
      </c>
      <c r="AU449" s="32">
        <v>1.5985</v>
      </c>
      <c r="AV449" s="32">
        <v>1.6738999999999999</v>
      </c>
      <c r="AW449" s="32">
        <v>1.4113</v>
      </c>
      <c r="AX449" s="32">
        <v>1.2992999999999999</v>
      </c>
      <c r="AY449" s="32">
        <v>1.1113999999999999</v>
      </c>
      <c r="AZ449" s="32">
        <v>0.74790000000000001</v>
      </c>
      <c r="BA449" s="32">
        <v>0.97440000000000004</v>
      </c>
      <c r="BB449" s="32">
        <v>0.92900000000000005</v>
      </c>
      <c r="BC449" s="32">
        <v>1.1075999999999999</v>
      </c>
      <c r="BD449" s="32">
        <v>1.2441</v>
      </c>
      <c r="BE449" s="32">
        <v>1.2281</v>
      </c>
      <c r="BF449" s="32">
        <v>-7.1999999999999995E-2</v>
      </c>
      <c r="BG449" s="32">
        <v>0.31309999999999999</v>
      </c>
      <c r="BH449" s="32">
        <v>0.39539999999999997</v>
      </c>
      <c r="BI449" s="32">
        <v>0.74039999999999995</v>
      </c>
      <c r="BJ449" s="32">
        <v>1.228</v>
      </c>
      <c r="BK449" s="32">
        <v>1.0747</v>
      </c>
    </row>
    <row r="450" spans="2:63">
      <c r="B450" s="28">
        <f t="shared" si="11"/>
        <v>52</v>
      </c>
      <c r="C450" s="34">
        <v>42026</v>
      </c>
      <c r="D450" s="32">
        <v>0.7157</v>
      </c>
      <c r="E450" s="32">
        <v>0.90500000000000003</v>
      </c>
      <c r="F450" s="32">
        <v>0.5272</v>
      </c>
      <c r="G450" s="32">
        <v>1.2808999999999999</v>
      </c>
      <c r="H450" s="32">
        <v>0.93300000000000005</v>
      </c>
      <c r="I450" s="32">
        <v>1.0207999999999999</v>
      </c>
      <c r="J450" s="32">
        <v>0.90510000000000002</v>
      </c>
      <c r="K450" s="32">
        <v>0.65210000000000001</v>
      </c>
      <c r="L450" s="32">
        <v>0.99850000000000005</v>
      </c>
      <c r="M450" s="32">
        <v>1.0407999999999999</v>
      </c>
      <c r="N450" s="32">
        <v>0.54549999999999998</v>
      </c>
      <c r="O450" s="32">
        <v>1.5599000000000001</v>
      </c>
      <c r="P450" s="32">
        <v>1.2644</v>
      </c>
      <c r="Q450" s="32">
        <v>1.5915999999999999</v>
      </c>
      <c r="R450" s="32">
        <v>0.28070000000000001</v>
      </c>
      <c r="S450" s="32">
        <v>0.48130000000000001</v>
      </c>
      <c r="T450" s="32">
        <v>0.18310000000000001</v>
      </c>
      <c r="U450" s="32">
        <v>0.62470000000000003</v>
      </c>
      <c r="V450" s="32">
        <v>0.2651</v>
      </c>
      <c r="W450" s="32">
        <v>0.72689999999999999</v>
      </c>
      <c r="X450" s="32">
        <v>-0.28210000000000002</v>
      </c>
      <c r="Y450" s="32">
        <v>1.1283000000000001</v>
      </c>
      <c r="Z450" s="32">
        <v>0.62870000000000004</v>
      </c>
      <c r="AA450" s="32">
        <v>0.63439999999999996</v>
      </c>
      <c r="AB450" s="32">
        <v>0.1232</v>
      </c>
      <c r="AC450" s="32">
        <v>1.2239</v>
      </c>
      <c r="AD450" s="32">
        <v>0.95709999999999995</v>
      </c>
      <c r="AE450" s="32">
        <v>1.5922000000000001</v>
      </c>
      <c r="AF450" s="32">
        <v>0.71640000000000004</v>
      </c>
      <c r="AG450" s="32">
        <v>1.1251</v>
      </c>
      <c r="AH450" s="32">
        <v>1.8877999999999999</v>
      </c>
      <c r="AI450" s="32">
        <v>1.1827000000000001</v>
      </c>
      <c r="AJ450" s="32">
        <v>1.2724</v>
      </c>
      <c r="AK450" s="32">
        <v>1.0258</v>
      </c>
      <c r="AL450" s="32">
        <v>0.35420000000000001</v>
      </c>
      <c r="AM450" s="32">
        <v>0.5423</v>
      </c>
      <c r="AN450" s="32">
        <v>1.1324000000000001</v>
      </c>
      <c r="AO450" s="32">
        <v>0.96419999999999995</v>
      </c>
      <c r="AP450" s="32">
        <v>0.93189999999999995</v>
      </c>
      <c r="AQ450" s="32">
        <v>1.2585</v>
      </c>
      <c r="AR450" s="32">
        <v>0.72589999999999999</v>
      </c>
      <c r="AS450" s="32">
        <v>1.1446000000000001</v>
      </c>
      <c r="AT450" s="32">
        <v>1.1101000000000001</v>
      </c>
      <c r="AU450" s="32">
        <v>1.5907</v>
      </c>
      <c r="AV450" s="32">
        <v>1.5542</v>
      </c>
      <c r="AW450" s="32">
        <v>1.3937999999999999</v>
      </c>
      <c r="AX450" s="32">
        <v>1.1928000000000001</v>
      </c>
      <c r="AY450" s="32">
        <v>1.1005</v>
      </c>
      <c r="AZ450" s="32">
        <v>0.746</v>
      </c>
      <c r="BA450" s="32">
        <v>0.97470000000000001</v>
      </c>
      <c r="BB450" s="32">
        <v>1.0797000000000001</v>
      </c>
      <c r="BC450" s="32">
        <v>1.1247</v>
      </c>
      <c r="BD450" s="32">
        <v>1.1422000000000001</v>
      </c>
      <c r="BE450" s="32">
        <v>1.2170000000000001</v>
      </c>
      <c r="BF450" s="32">
        <v>-4.5400000000000003E-2</v>
      </c>
      <c r="BG450" s="32">
        <v>0.31830000000000003</v>
      </c>
      <c r="BH450" s="32">
        <v>0.48749999999999999</v>
      </c>
      <c r="BI450" s="32">
        <v>0.75829999999999997</v>
      </c>
      <c r="BJ450" s="32">
        <v>1.3013999999999999</v>
      </c>
      <c r="BK450" s="32">
        <v>1.0738000000000001</v>
      </c>
    </row>
    <row r="451" spans="2:63">
      <c r="B451" s="28">
        <f t="shared" si="11"/>
        <v>51</v>
      </c>
      <c r="C451" s="34">
        <v>42025</v>
      </c>
      <c r="D451" s="32">
        <v>0.74280000000000002</v>
      </c>
      <c r="E451" s="32">
        <v>0.91069999999999995</v>
      </c>
      <c r="F451" s="32">
        <v>0.5474</v>
      </c>
      <c r="G451" s="32">
        <v>1.2857000000000001</v>
      </c>
      <c r="H451" s="32">
        <v>0.90490000000000004</v>
      </c>
      <c r="I451" s="32">
        <v>1.0246999999999999</v>
      </c>
      <c r="J451" s="32">
        <v>0.83730000000000004</v>
      </c>
      <c r="K451" s="32">
        <v>0.64810000000000001</v>
      </c>
      <c r="L451" s="32">
        <v>1.1135999999999999</v>
      </c>
      <c r="M451" s="32">
        <v>1.0354000000000001</v>
      </c>
      <c r="N451" s="32">
        <v>0.71540000000000004</v>
      </c>
      <c r="O451" s="32">
        <v>1.5501</v>
      </c>
      <c r="P451" s="32">
        <v>1.4988999999999999</v>
      </c>
      <c r="Q451" s="32">
        <v>1.5866</v>
      </c>
      <c r="R451" s="32">
        <v>0.2069</v>
      </c>
      <c r="S451" s="32">
        <v>0.48170000000000002</v>
      </c>
      <c r="T451" s="32">
        <v>0.2303</v>
      </c>
      <c r="U451" s="32">
        <v>0.62629999999999997</v>
      </c>
      <c r="V451" s="32">
        <v>0.31190000000000001</v>
      </c>
      <c r="W451" s="32">
        <v>0.7268</v>
      </c>
      <c r="X451" s="32">
        <v>-0.15079999999999999</v>
      </c>
      <c r="Y451" s="32">
        <v>1.1309</v>
      </c>
      <c r="Z451" s="32">
        <v>0.62809999999999999</v>
      </c>
      <c r="AA451" s="32">
        <v>0.63460000000000005</v>
      </c>
      <c r="AB451" s="32">
        <v>0.38140000000000002</v>
      </c>
      <c r="AC451" s="32">
        <v>1.2237</v>
      </c>
      <c r="AD451" s="32">
        <v>0.86719999999999997</v>
      </c>
      <c r="AE451" s="32">
        <v>1.5886</v>
      </c>
      <c r="AF451" s="32">
        <v>0.65069999999999995</v>
      </c>
      <c r="AG451" s="32">
        <v>1.1261000000000001</v>
      </c>
      <c r="AH451" s="32">
        <v>1.7099</v>
      </c>
      <c r="AI451" s="32">
        <v>1.1855</v>
      </c>
      <c r="AJ451" s="32">
        <v>1.1516</v>
      </c>
      <c r="AK451" s="32">
        <v>1.0169999999999999</v>
      </c>
      <c r="AL451" s="32">
        <v>0.35799999999999998</v>
      </c>
      <c r="AM451" s="32">
        <v>0.54769999999999996</v>
      </c>
      <c r="AN451" s="32">
        <v>1.1547000000000001</v>
      </c>
      <c r="AO451" s="32">
        <v>0.96419999999999995</v>
      </c>
      <c r="AP451" s="32">
        <v>1.0065999999999999</v>
      </c>
      <c r="AQ451" s="32">
        <v>1.2581</v>
      </c>
      <c r="AR451" s="32">
        <v>0.82889999999999997</v>
      </c>
      <c r="AS451" s="32">
        <v>1.1476</v>
      </c>
      <c r="AT451" s="32">
        <v>1.2794000000000001</v>
      </c>
      <c r="AU451" s="32">
        <v>1.5967</v>
      </c>
      <c r="AV451" s="32">
        <v>1.5188999999999999</v>
      </c>
      <c r="AW451" s="32">
        <v>1.4008</v>
      </c>
      <c r="AX451" s="32">
        <v>1.0804</v>
      </c>
      <c r="AY451" s="32">
        <v>1.0996999999999999</v>
      </c>
      <c r="AZ451" s="32">
        <v>0.7208</v>
      </c>
      <c r="BA451" s="32">
        <v>0.97289999999999999</v>
      </c>
      <c r="BB451" s="32">
        <v>0.96579999999999999</v>
      </c>
      <c r="BC451" s="32">
        <v>1.117</v>
      </c>
      <c r="BD451" s="32">
        <v>1.2625</v>
      </c>
      <c r="BE451" s="32">
        <v>1.2172000000000001</v>
      </c>
      <c r="BF451" s="32">
        <v>9.4399999999999998E-2</v>
      </c>
      <c r="BG451" s="32">
        <v>0.32050000000000001</v>
      </c>
      <c r="BH451" s="32">
        <v>0.48809999999999998</v>
      </c>
      <c r="BI451" s="32">
        <v>0.747</v>
      </c>
      <c r="BJ451" s="32">
        <v>1.2487999999999999</v>
      </c>
      <c r="BK451" s="32">
        <v>1.0601</v>
      </c>
    </row>
    <row r="452" spans="2:63">
      <c r="B452" s="28">
        <f t="shared" si="11"/>
        <v>50</v>
      </c>
      <c r="C452" s="34">
        <v>42024</v>
      </c>
      <c r="D452" s="32">
        <v>0.75780000000000003</v>
      </c>
      <c r="E452" s="32">
        <v>0.91769999999999996</v>
      </c>
      <c r="F452" s="32">
        <v>0.61019999999999996</v>
      </c>
      <c r="G452" s="32">
        <v>1.3009999999999999</v>
      </c>
      <c r="H452" s="32">
        <v>0.97870000000000001</v>
      </c>
      <c r="I452" s="32">
        <v>1.0314000000000001</v>
      </c>
      <c r="J452" s="32">
        <v>0.8206</v>
      </c>
      <c r="K452" s="32">
        <v>0.64439999999999997</v>
      </c>
      <c r="L452" s="32">
        <v>1.1884999999999999</v>
      </c>
      <c r="M452" s="32">
        <v>1.0439000000000001</v>
      </c>
      <c r="N452" s="32">
        <v>0.81610000000000005</v>
      </c>
      <c r="O452" s="32">
        <v>1.5665</v>
      </c>
      <c r="P452" s="32">
        <v>1.8762000000000001</v>
      </c>
      <c r="Q452" s="32">
        <v>1.6362000000000001</v>
      </c>
      <c r="R452" s="32">
        <v>0.23769999999999999</v>
      </c>
      <c r="S452" s="32">
        <v>0.48649999999999999</v>
      </c>
      <c r="T452" s="32">
        <v>0.2104</v>
      </c>
      <c r="U452" s="32">
        <v>0.62380000000000002</v>
      </c>
      <c r="V452" s="32">
        <v>0.312</v>
      </c>
      <c r="W452" s="32">
        <v>0.72729999999999995</v>
      </c>
      <c r="X452" s="32">
        <v>-0.1812</v>
      </c>
      <c r="Y452" s="32">
        <v>1.1353</v>
      </c>
      <c r="Z452" s="32">
        <v>0.60670000000000002</v>
      </c>
      <c r="AA452" s="32">
        <v>0.63039999999999996</v>
      </c>
      <c r="AB452" s="32">
        <v>0.36830000000000002</v>
      </c>
      <c r="AC452" s="32">
        <v>1.2259</v>
      </c>
      <c r="AD452" s="32">
        <v>0.84250000000000003</v>
      </c>
      <c r="AE452" s="32">
        <v>1.5887</v>
      </c>
      <c r="AF452" s="32">
        <v>0.68869999999999998</v>
      </c>
      <c r="AG452" s="32">
        <v>1.1253</v>
      </c>
      <c r="AH452" s="32">
        <v>1.7404999999999999</v>
      </c>
      <c r="AI452" s="32">
        <v>1.1845000000000001</v>
      </c>
      <c r="AJ452" s="32">
        <v>1.1999</v>
      </c>
      <c r="AK452" s="32">
        <v>1.0203</v>
      </c>
      <c r="AL452" s="32">
        <v>0.35249999999999998</v>
      </c>
      <c r="AM452" s="32">
        <v>0.5484</v>
      </c>
      <c r="AN452" s="32">
        <v>1.1586000000000001</v>
      </c>
      <c r="AO452" s="32">
        <v>0.97060000000000002</v>
      </c>
      <c r="AP452" s="32">
        <v>1.0862000000000001</v>
      </c>
      <c r="AQ452" s="32">
        <v>1.2689999999999999</v>
      </c>
      <c r="AR452" s="32">
        <v>0.85440000000000005</v>
      </c>
      <c r="AS452" s="32">
        <v>1.155</v>
      </c>
      <c r="AT452" s="32">
        <v>1.2458</v>
      </c>
      <c r="AU452" s="32">
        <v>1.5911</v>
      </c>
      <c r="AV452" s="32">
        <v>1.4678</v>
      </c>
      <c r="AW452" s="32">
        <v>1.3963000000000001</v>
      </c>
      <c r="AX452" s="32">
        <v>1.0589</v>
      </c>
      <c r="AY452" s="32">
        <v>1.0994999999999999</v>
      </c>
      <c r="AZ452" s="32">
        <v>0.70450000000000002</v>
      </c>
      <c r="BA452" s="32">
        <v>0.97289999999999999</v>
      </c>
      <c r="BB452" s="32">
        <v>1.0552999999999999</v>
      </c>
      <c r="BC452" s="32">
        <v>1.1305000000000001</v>
      </c>
      <c r="BD452" s="32">
        <v>1.2627999999999999</v>
      </c>
      <c r="BE452" s="32">
        <v>1.2196</v>
      </c>
      <c r="BF452" s="32">
        <v>0.1236</v>
      </c>
      <c r="BG452" s="32">
        <v>0.32290000000000002</v>
      </c>
      <c r="BH452" s="32">
        <v>0.52680000000000005</v>
      </c>
      <c r="BI452" s="32">
        <v>0.74860000000000004</v>
      </c>
      <c r="BJ452" s="32">
        <v>1.4532</v>
      </c>
      <c r="BK452" s="32">
        <v>1.0868</v>
      </c>
    </row>
    <row r="453" spans="2:63">
      <c r="B453" s="28">
        <f t="shared" si="11"/>
        <v>49</v>
      </c>
      <c r="C453" s="34">
        <v>42023</v>
      </c>
      <c r="D453" s="32">
        <v>0.65400000000000003</v>
      </c>
      <c r="E453" s="32">
        <v>0.90690000000000004</v>
      </c>
      <c r="F453" s="32">
        <v>0.50349999999999995</v>
      </c>
      <c r="G453" s="32">
        <v>1.2911999999999999</v>
      </c>
      <c r="H453" s="32">
        <v>1.0521</v>
      </c>
      <c r="I453" s="32">
        <v>1.0364</v>
      </c>
      <c r="J453" s="32">
        <v>0.7863</v>
      </c>
      <c r="K453" s="32">
        <v>0.64149999999999996</v>
      </c>
      <c r="L453" s="32">
        <v>1.2248000000000001</v>
      </c>
      <c r="M453" s="32">
        <v>1.0431999999999999</v>
      </c>
      <c r="N453" s="32">
        <v>0.81869999999999998</v>
      </c>
      <c r="O453" s="32">
        <v>1.5709</v>
      </c>
      <c r="P453" s="32">
        <v>1.9926999999999999</v>
      </c>
      <c r="Q453" s="32">
        <v>1.6425000000000001</v>
      </c>
      <c r="R453" s="32">
        <v>0.24</v>
      </c>
      <c r="S453" s="32">
        <v>0.48859999999999998</v>
      </c>
      <c r="T453" s="32">
        <v>0.23139999999999999</v>
      </c>
      <c r="U453" s="32">
        <v>0.62639999999999996</v>
      </c>
      <c r="V453" s="32">
        <v>0.36109999999999998</v>
      </c>
      <c r="W453" s="32">
        <v>0.73280000000000001</v>
      </c>
      <c r="X453" s="32">
        <v>-0.4919</v>
      </c>
      <c r="Y453" s="32">
        <v>1.1294</v>
      </c>
      <c r="Z453" s="32">
        <v>0.61709999999999998</v>
      </c>
      <c r="AA453" s="32">
        <v>0.63180000000000003</v>
      </c>
      <c r="AB453" s="32">
        <v>-1.5299999999999999E-2</v>
      </c>
      <c r="AC453" s="32">
        <v>1.2213000000000001</v>
      </c>
      <c r="AD453" s="32">
        <v>1.0539000000000001</v>
      </c>
      <c r="AE453" s="32">
        <v>1.6094999999999999</v>
      </c>
      <c r="AF453" s="32">
        <v>0.6825</v>
      </c>
      <c r="AG453" s="32">
        <v>1.1302000000000001</v>
      </c>
      <c r="AH453" s="32">
        <v>2.0352000000000001</v>
      </c>
      <c r="AI453" s="32">
        <v>1.1888000000000001</v>
      </c>
      <c r="AJ453" s="32">
        <v>1.2223999999999999</v>
      </c>
      <c r="AK453" s="32">
        <v>1.0213000000000001</v>
      </c>
      <c r="AL453" s="32">
        <v>0.32629999999999998</v>
      </c>
      <c r="AM453" s="32">
        <v>0.54239999999999999</v>
      </c>
      <c r="AN453" s="32">
        <v>1.1926000000000001</v>
      </c>
      <c r="AO453" s="32">
        <v>0.98029999999999995</v>
      </c>
      <c r="AP453" s="32">
        <v>1.0612999999999999</v>
      </c>
      <c r="AQ453" s="32">
        <v>1.2636000000000001</v>
      </c>
      <c r="AR453" s="32">
        <v>0.80469999999999997</v>
      </c>
      <c r="AS453" s="32">
        <v>1.1524000000000001</v>
      </c>
      <c r="AT453" s="32">
        <v>1.1600999999999999</v>
      </c>
      <c r="AU453" s="32">
        <v>1.5839000000000001</v>
      </c>
      <c r="AV453" s="32">
        <v>1.5668</v>
      </c>
      <c r="AW453" s="32">
        <v>1.4081999999999999</v>
      </c>
      <c r="AX453" s="32">
        <v>1.0172000000000001</v>
      </c>
      <c r="AY453" s="32">
        <v>1.0983000000000001</v>
      </c>
      <c r="AZ453" s="32">
        <v>0.8085</v>
      </c>
      <c r="BA453" s="32">
        <v>0.98089999999999999</v>
      </c>
      <c r="BB453" s="32">
        <v>1.0658000000000001</v>
      </c>
      <c r="BC453" s="32">
        <v>1.1369</v>
      </c>
      <c r="BD453" s="32">
        <v>1.2438</v>
      </c>
      <c r="BE453" s="32">
        <v>1.2214</v>
      </c>
      <c r="BF453" s="32">
        <v>0.15</v>
      </c>
      <c r="BG453" s="32">
        <v>0.3256</v>
      </c>
      <c r="BH453" s="32">
        <v>0.48259999999999997</v>
      </c>
      <c r="BI453" s="32">
        <v>0.74570000000000003</v>
      </c>
      <c r="BJ453" s="32">
        <v>1.43</v>
      </c>
      <c r="BK453" s="32">
        <v>1.079</v>
      </c>
    </row>
    <row r="454" spans="2:63">
      <c r="B454" s="28">
        <f t="shared" si="11"/>
        <v>48</v>
      </c>
      <c r="C454" s="34">
        <v>42020</v>
      </c>
      <c r="D454" s="32">
        <v>0.59119999999999995</v>
      </c>
      <c r="E454" s="32">
        <v>0.90469999999999995</v>
      </c>
      <c r="F454" s="32">
        <v>0.3286</v>
      </c>
      <c r="G454" s="32">
        <v>1.3065</v>
      </c>
      <c r="H454" s="32">
        <v>0.98140000000000005</v>
      </c>
      <c r="I454" s="32">
        <v>1.0382</v>
      </c>
      <c r="J454" s="32">
        <v>0.61629999999999996</v>
      </c>
      <c r="K454" s="32">
        <v>0.64200000000000002</v>
      </c>
      <c r="L454" s="32">
        <v>1.2948</v>
      </c>
      <c r="M454" s="32">
        <v>1.0517000000000001</v>
      </c>
      <c r="N454" s="32">
        <v>0.74550000000000005</v>
      </c>
      <c r="O454" s="32">
        <v>1.5762</v>
      </c>
      <c r="P454" s="32">
        <v>1.3369</v>
      </c>
      <c r="Q454" s="32">
        <v>1.6334</v>
      </c>
      <c r="R454" s="32">
        <v>0.31819999999999998</v>
      </c>
      <c r="S454" s="32">
        <v>0.48670000000000002</v>
      </c>
      <c r="T454" s="32">
        <v>0.12970000000000001</v>
      </c>
      <c r="U454" s="32">
        <v>0.62649999999999995</v>
      </c>
      <c r="V454" s="32">
        <v>0.3266</v>
      </c>
      <c r="W454" s="32">
        <v>0.73280000000000001</v>
      </c>
      <c r="X454" s="32">
        <v>-0.30030000000000001</v>
      </c>
      <c r="Y454" s="32">
        <v>1.1298999999999999</v>
      </c>
      <c r="Z454" s="32">
        <v>0.46439999999999998</v>
      </c>
      <c r="AA454" s="32">
        <v>0.63009999999999999</v>
      </c>
      <c r="AB454" s="32">
        <v>0.30909999999999999</v>
      </c>
      <c r="AC454" s="32">
        <v>1.2204999999999999</v>
      </c>
      <c r="AD454" s="32">
        <v>1.0999000000000001</v>
      </c>
      <c r="AE454" s="32">
        <v>1.6129</v>
      </c>
      <c r="AF454" s="32">
        <v>0.81379999999999997</v>
      </c>
      <c r="AG454" s="32">
        <v>1.1295999999999999</v>
      </c>
      <c r="AH454" s="32">
        <v>2.0596000000000001</v>
      </c>
      <c r="AI454" s="32">
        <v>1.1884999999999999</v>
      </c>
      <c r="AJ454" s="32">
        <v>0.84209999999999996</v>
      </c>
      <c r="AK454" s="32">
        <v>1.0281</v>
      </c>
      <c r="AL454" s="32">
        <v>0.1686</v>
      </c>
      <c r="AM454" s="32">
        <v>0.53790000000000004</v>
      </c>
      <c r="AN454" s="32">
        <v>1.3219000000000001</v>
      </c>
      <c r="AO454" s="32">
        <v>0.97150000000000003</v>
      </c>
      <c r="AP454" s="32">
        <v>0.79349999999999998</v>
      </c>
      <c r="AQ454" s="32">
        <v>1.2723</v>
      </c>
      <c r="AR454" s="32">
        <v>0.66800000000000004</v>
      </c>
      <c r="AS454" s="32">
        <v>1.1563000000000001</v>
      </c>
      <c r="AT454" s="32">
        <v>1.0882000000000001</v>
      </c>
      <c r="AU454" s="32">
        <v>1.5838000000000001</v>
      </c>
      <c r="AV454" s="32">
        <v>1.7315</v>
      </c>
      <c r="AW454" s="32">
        <v>1.4047000000000001</v>
      </c>
      <c r="AX454" s="32">
        <v>1.0465</v>
      </c>
      <c r="AY454" s="32">
        <v>1.1009</v>
      </c>
      <c r="AZ454" s="32">
        <v>1.1225000000000001</v>
      </c>
      <c r="BA454" s="32">
        <v>0.98</v>
      </c>
      <c r="BB454" s="32">
        <v>0.65149999999999997</v>
      </c>
      <c r="BC454" s="32">
        <v>1.1335</v>
      </c>
      <c r="BD454" s="32">
        <v>1.2251000000000001</v>
      </c>
      <c r="BE454" s="32">
        <v>1.2241</v>
      </c>
      <c r="BF454" s="32">
        <v>0.27289999999999998</v>
      </c>
      <c r="BG454" s="32">
        <v>0.32550000000000001</v>
      </c>
      <c r="BH454" s="32">
        <v>0.3251</v>
      </c>
      <c r="BI454" s="32">
        <v>0.75049999999999994</v>
      </c>
      <c r="BJ454" s="32">
        <v>1.1620999999999999</v>
      </c>
      <c r="BK454" s="32">
        <v>1.0805</v>
      </c>
    </row>
    <row r="455" spans="2:63">
      <c r="B455" s="28">
        <f t="shared" ref="B455:B515" si="12">IF(C455="","",$B$5-ROW()+5)</f>
        <v>47</v>
      </c>
      <c r="C455" s="34">
        <v>42019</v>
      </c>
      <c r="D455" s="32">
        <v>0.52759999999999996</v>
      </c>
      <c r="E455" s="32">
        <v>0.89329999999999998</v>
      </c>
      <c r="F455" s="32">
        <v>0.35260000000000002</v>
      </c>
      <c r="G455" s="32">
        <v>1.3011999999999999</v>
      </c>
      <c r="H455" s="32">
        <v>0.89590000000000003</v>
      </c>
      <c r="I455" s="32">
        <v>1.0323</v>
      </c>
      <c r="J455" s="32">
        <v>0.58130000000000004</v>
      </c>
      <c r="K455" s="32">
        <v>0.63990000000000002</v>
      </c>
      <c r="L455" s="32">
        <v>1.2517</v>
      </c>
      <c r="M455" s="32">
        <v>1.0532999999999999</v>
      </c>
      <c r="N455" s="32">
        <v>0.73080000000000001</v>
      </c>
      <c r="O455" s="32">
        <v>1.5720000000000001</v>
      </c>
      <c r="P455" s="32">
        <v>1.2543</v>
      </c>
      <c r="Q455" s="32">
        <v>1.6287</v>
      </c>
      <c r="R455" s="32">
        <v>0.377</v>
      </c>
      <c r="S455" s="32">
        <v>0.49009999999999998</v>
      </c>
      <c r="T455" s="32">
        <v>0.14580000000000001</v>
      </c>
      <c r="U455" s="32">
        <v>0.62519999999999998</v>
      </c>
      <c r="V455" s="32">
        <v>0.29199999999999998</v>
      </c>
      <c r="W455" s="32">
        <v>0.72989999999999999</v>
      </c>
      <c r="X455" s="32">
        <v>-0.42899999999999999</v>
      </c>
      <c r="Y455" s="32">
        <v>1.1243000000000001</v>
      </c>
      <c r="Z455" s="32">
        <v>0.47299999999999998</v>
      </c>
      <c r="AA455" s="32">
        <v>0.62960000000000005</v>
      </c>
      <c r="AB455" s="32">
        <v>0.37930000000000003</v>
      </c>
      <c r="AC455" s="32">
        <v>1.2231000000000001</v>
      </c>
      <c r="AD455" s="32">
        <v>1.2574000000000001</v>
      </c>
      <c r="AE455" s="32">
        <v>1.6029</v>
      </c>
      <c r="AF455" s="32">
        <v>0.68420000000000003</v>
      </c>
      <c r="AG455" s="32">
        <v>1.127</v>
      </c>
      <c r="AH455" s="32">
        <v>1.6103000000000001</v>
      </c>
      <c r="AI455" s="32">
        <v>1.169</v>
      </c>
      <c r="AJ455" s="32">
        <v>0.80930000000000002</v>
      </c>
      <c r="AK455" s="32">
        <v>1.0318000000000001</v>
      </c>
      <c r="AL455" s="32">
        <v>0.1245</v>
      </c>
      <c r="AM455" s="32">
        <v>0.53249999999999997</v>
      </c>
      <c r="AN455" s="32">
        <v>1.2491000000000001</v>
      </c>
      <c r="AO455" s="32">
        <v>0.9677</v>
      </c>
      <c r="AP455" s="32">
        <v>0.71350000000000002</v>
      </c>
      <c r="AQ455" s="32">
        <v>1.266</v>
      </c>
      <c r="AR455" s="32">
        <v>0.68010000000000004</v>
      </c>
      <c r="AS455" s="32">
        <v>1.1529</v>
      </c>
      <c r="AT455" s="32">
        <v>1.2117</v>
      </c>
      <c r="AU455" s="32">
        <v>1.5822000000000001</v>
      </c>
      <c r="AV455" s="32">
        <v>1.8779999999999999</v>
      </c>
      <c r="AW455" s="32">
        <v>1.4173</v>
      </c>
      <c r="AX455" s="32">
        <v>1.0427</v>
      </c>
      <c r="AY455" s="32">
        <v>1.1022000000000001</v>
      </c>
      <c r="AZ455" s="32">
        <v>1.0902000000000001</v>
      </c>
      <c r="BA455" s="32">
        <v>0.97050000000000003</v>
      </c>
      <c r="BB455" s="32">
        <v>0.63029999999999997</v>
      </c>
      <c r="BC455" s="32">
        <v>1.135</v>
      </c>
      <c r="BD455" s="32">
        <v>1.254</v>
      </c>
      <c r="BE455" s="32">
        <v>1.2232000000000001</v>
      </c>
      <c r="BF455" s="32">
        <v>0.2722</v>
      </c>
      <c r="BG455" s="32">
        <v>0.3256</v>
      </c>
      <c r="BH455" s="32">
        <v>0.32490000000000002</v>
      </c>
      <c r="BI455" s="32">
        <v>0.74609999999999999</v>
      </c>
      <c r="BJ455" s="32">
        <v>1.0865</v>
      </c>
      <c r="BK455" s="32">
        <v>1.0731999999999999</v>
      </c>
    </row>
    <row r="456" spans="2:63">
      <c r="B456" s="28">
        <f t="shared" si="12"/>
        <v>46</v>
      </c>
      <c r="C456" s="34">
        <v>42018</v>
      </c>
      <c r="D456" s="32">
        <v>0.4612</v>
      </c>
      <c r="E456" s="32">
        <v>0.88770000000000004</v>
      </c>
      <c r="F456" s="32">
        <v>0.1366</v>
      </c>
      <c r="G456" s="32">
        <v>1.3110999999999999</v>
      </c>
      <c r="H456" s="32">
        <v>0.93140000000000001</v>
      </c>
      <c r="I456" s="32">
        <v>1.0286999999999999</v>
      </c>
      <c r="J456" s="32">
        <v>0.60489999999999999</v>
      </c>
      <c r="K456" s="32">
        <v>0.64029999999999998</v>
      </c>
      <c r="L456" s="32">
        <v>1.1879</v>
      </c>
      <c r="M456" s="32">
        <v>1.0551999999999999</v>
      </c>
      <c r="N456" s="32">
        <v>0.78800000000000003</v>
      </c>
      <c r="O456" s="32">
        <v>1.5676000000000001</v>
      </c>
      <c r="P456" s="32">
        <v>1.2988</v>
      </c>
      <c r="Q456" s="32">
        <v>1.6213</v>
      </c>
      <c r="R456" s="32">
        <v>0.36780000000000002</v>
      </c>
      <c r="S456" s="32">
        <v>0.48749999999999999</v>
      </c>
      <c r="T456" s="32">
        <v>0.15029999999999999</v>
      </c>
      <c r="U456" s="32">
        <v>0.62309999999999999</v>
      </c>
      <c r="V456" s="32">
        <v>0.31209999999999999</v>
      </c>
      <c r="W456" s="32">
        <v>0.72870000000000001</v>
      </c>
      <c r="X456" s="32">
        <v>-0.48249999999999998</v>
      </c>
      <c r="Y456" s="32">
        <v>1.1269</v>
      </c>
      <c r="Z456" s="32">
        <v>0.43719999999999998</v>
      </c>
      <c r="AA456" s="32">
        <v>0.627</v>
      </c>
      <c r="AB456" s="32">
        <v>0.33910000000000001</v>
      </c>
      <c r="AC456" s="32">
        <v>1.2303999999999999</v>
      </c>
      <c r="AD456" s="32">
        <v>1.2137</v>
      </c>
      <c r="AE456" s="32">
        <v>1.5976999999999999</v>
      </c>
      <c r="AF456" s="32">
        <v>0.68240000000000001</v>
      </c>
      <c r="AG456" s="32">
        <v>1.1272</v>
      </c>
      <c r="AH456" s="32">
        <v>1.6015999999999999</v>
      </c>
      <c r="AI456" s="32">
        <v>1.1758999999999999</v>
      </c>
      <c r="AJ456" s="32">
        <v>0.76919999999999999</v>
      </c>
      <c r="AK456" s="32">
        <v>1.0249999999999999</v>
      </c>
      <c r="AL456" s="32">
        <v>0.10979999999999999</v>
      </c>
      <c r="AM456" s="32">
        <v>0.51939999999999997</v>
      </c>
      <c r="AN456" s="32">
        <v>1.2836000000000001</v>
      </c>
      <c r="AO456" s="32">
        <v>0.9839</v>
      </c>
      <c r="AP456" s="32">
        <v>0.7742</v>
      </c>
      <c r="AQ456" s="32">
        <v>1.2674000000000001</v>
      </c>
      <c r="AR456" s="32">
        <v>0.58760000000000001</v>
      </c>
      <c r="AS456" s="32">
        <v>1.1607000000000001</v>
      </c>
      <c r="AT456" s="32">
        <v>1.2707999999999999</v>
      </c>
      <c r="AU456" s="32">
        <v>1.5932999999999999</v>
      </c>
      <c r="AV456" s="32">
        <v>1.8435999999999999</v>
      </c>
      <c r="AW456" s="32">
        <v>1.4216</v>
      </c>
      <c r="AX456" s="32">
        <v>1.0673999999999999</v>
      </c>
      <c r="AY456" s="32">
        <v>1.0936999999999999</v>
      </c>
      <c r="AZ456" s="32">
        <v>1.1198999999999999</v>
      </c>
      <c r="BA456" s="32">
        <v>0.96989999999999998</v>
      </c>
      <c r="BB456" s="32">
        <v>0.56579999999999997</v>
      </c>
      <c r="BC456" s="32">
        <v>1.1451</v>
      </c>
      <c r="BD456" s="32">
        <v>1.2918000000000001</v>
      </c>
      <c r="BE456" s="32">
        <v>1.2244999999999999</v>
      </c>
      <c r="BF456" s="32">
        <v>0.24310000000000001</v>
      </c>
      <c r="BG456" s="32">
        <v>0.32990000000000003</v>
      </c>
      <c r="BH456" s="32">
        <v>0.28699999999999998</v>
      </c>
      <c r="BI456" s="32">
        <v>0.754</v>
      </c>
      <c r="BJ456" s="32">
        <v>1.0985</v>
      </c>
      <c r="BK456" s="32">
        <v>1.0739000000000001</v>
      </c>
    </row>
    <row r="457" spans="2:63">
      <c r="B457" s="28">
        <f t="shared" si="12"/>
        <v>45</v>
      </c>
      <c r="C457" s="34">
        <v>42017</v>
      </c>
      <c r="D457" s="32">
        <v>0.44409999999999999</v>
      </c>
      <c r="E457" s="32">
        <v>0.88619999999999999</v>
      </c>
      <c r="F457" s="32">
        <v>0.15939999999999999</v>
      </c>
      <c r="G457" s="32">
        <v>1.3179000000000001</v>
      </c>
      <c r="H457" s="32">
        <v>0.93110000000000004</v>
      </c>
      <c r="I457" s="32">
        <v>1.0289999999999999</v>
      </c>
      <c r="J457" s="32">
        <v>0.5796</v>
      </c>
      <c r="K457" s="32">
        <v>0.63660000000000005</v>
      </c>
      <c r="L457" s="32">
        <v>1.2041999999999999</v>
      </c>
      <c r="M457" s="32">
        <v>1.0565</v>
      </c>
      <c r="N457" s="32">
        <v>0.77890000000000004</v>
      </c>
      <c r="O457" s="32">
        <v>1.5716000000000001</v>
      </c>
      <c r="P457" s="32">
        <v>1.2982</v>
      </c>
      <c r="Q457" s="32">
        <v>1.6292</v>
      </c>
      <c r="R457" s="32">
        <v>0.38640000000000002</v>
      </c>
      <c r="S457" s="32">
        <v>0.49280000000000002</v>
      </c>
      <c r="T457" s="32">
        <v>0.15440000000000001</v>
      </c>
      <c r="U457" s="32">
        <v>0.62539999999999996</v>
      </c>
      <c r="V457" s="32">
        <v>0.31850000000000001</v>
      </c>
      <c r="W457" s="32">
        <v>0.73150000000000004</v>
      </c>
      <c r="X457" s="32">
        <v>-0.44359999999999999</v>
      </c>
      <c r="Y457" s="32">
        <v>1.1301000000000001</v>
      </c>
      <c r="Z457" s="32">
        <v>0.40839999999999999</v>
      </c>
      <c r="AA457" s="32">
        <v>0.62219999999999998</v>
      </c>
      <c r="AB457" s="32">
        <v>0.3473</v>
      </c>
      <c r="AC457" s="32">
        <v>1.2213000000000001</v>
      </c>
      <c r="AD457" s="32">
        <v>1.1357999999999999</v>
      </c>
      <c r="AE457" s="32">
        <v>1.5955999999999999</v>
      </c>
      <c r="AF457" s="32">
        <v>0.69</v>
      </c>
      <c r="AG457" s="32">
        <v>1.1284000000000001</v>
      </c>
      <c r="AH457" s="32">
        <v>1.3842000000000001</v>
      </c>
      <c r="AI457" s="32">
        <v>1.1685000000000001</v>
      </c>
      <c r="AJ457" s="32">
        <v>0.80859999999999999</v>
      </c>
      <c r="AK457" s="32">
        <v>1.0336000000000001</v>
      </c>
      <c r="AL457" s="32">
        <v>2.7699999999999999E-2</v>
      </c>
      <c r="AM457" s="32">
        <v>0.51</v>
      </c>
      <c r="AN457" s="32">
        <v>1.2612000000000001</v>
      </c>
      <c r="AO457" s="32">
        <v>0.97250000000000003</v>
      </c>
      <c r="AP457" s="32">
        <v>0.79010000000000002</v>
      </c>
      <c r="AQ457" s="32">
        <v>1.2716000000000001</v>
      </c>
      <c r="AR457" s="32">
        <v>0.74419999999999997</v>
      </c>
      <c r="AS457" s="32">
        <v>1.1847000000000001</v>
      </c>
      <c r="AT457" s="32">
        <v>1.2636000000000001</v>
      </c>
      <c r="AU457" s="32">
        <v>1.5963000000000001</v>
      </c>
      <c r="AV457" s="32">
        <v>1.8220000000000001</v>
      </c>
      <c r="AW457" s="32">
        <v>1.4148000000000001</v>
      </c>
      <c r="AX457" s="32">
        <v>0.92220000000000002</v>
      </c>
      <c r="AY457" s="32">
        <v>1.0727</v>
      </c>
      <c r="AZ457" s="32">
        <v>1.1910000000000001</v>
      </c>
      <c r="BA457" s="32">
        <v>0.97250000000000003</v>
      </c>
      <c r="BB457" s="32">
        <v>0.52839999999999998</v>
      </c>
      <c r="BC457" s="32">
        <v>1.145</v>
      </c>
      <c r="BD457" s="32">
        <v>1.2870999999999999</v>
      </c>
      <c r="BE457" s="32">
        <v>1.2203999999999999</v>
      </c>
      <c r="BF457" s="32">
        <v>0.1802</v>
      </c>
      <c r="BG457" s="32">
        <v>0.32319999999999999</v>
      </c>
      <c r="BH457" s="32">
        <v>0.32100000000000001</v>
      </c>
      <c r="BI457" s="32">
        <v>0.76039999999999996</v>
      </c>
      <c r="BJ457" s="32">
        <v>1.1153999999999999</v>
      </c>
      <c r="BK457" s="32">
        <v>1.0811999999999999</v>
      </c>
    </row>
    <row r="458" spans="2:63">
      <c r="B458" s="28">
        <f t="shared" si="12"/>
        <v>44</v>
      </c>
      <c r="C458" s="34">
        <v>42016</v>
      </c>
      <c r="D458" s="32">
        <v>0.4617</v>
      </c>
      <c r="E458" s="32">
        <v>0.88780000000000003</v>
      </c>
      <c r="F458" s="32">
        <v>0.21110000000000001</v>
      </c>
      <c r="G458" s="32">
        <v>1.3186</v>
      </c>
      <c r="H458" s="32">
        <v>0.9163</v>
      </c>
      <c r="I458" s="32">
        <v>1.0304</v>
      </c>
      <c r="J458" s="32">
        <v>0.56799999999999995</v>
      </c>
      <c r="K458" s="32">
        <v>0.63500000000000001</v>
      </c>
      <c r="L458" s="32">
        <v>1.0483</v>
      </c>
      <c r="M458" s="32">
        <v>1.0297000000000001</v>
      </c>
      <c r="N458" s="32">
        <v>0.75549999999999995</v>
      </c>
      <c r="O458" s="32">
        <v>1.5676000000000001</v>
      </c>
      <c r="P458" s="32">
        <v>1.3657999999999999</v>
      </c>
      <c r="Q458" s="32">
        <v>1.6328</v>
      </c>
      <c r="R458" s="32">
        <v>0.39929999999999999</v>
      </c>
      <c r="S458" s="32">
        <v>0.4929</v>
      </c>
      <c r="T458" s="32">
        <v>0.14560000000000001</v>
      </c>
      <c r="U458" s="32">
        <v>0.62780000000000002</v>
      </c>
      <c r="V458" s="32">
        <v>0.31169999999999998</v>
      </c>
      <c r="W458" s="32">
        <v>0.72989999999999999</v>
      </c>
      <c r="X458" s="32">
        <v>-0.45569999999999999</v>
      </c>
      <c r="Y458" s="32">
        <v>1.1287</v>
      </c>
      <c r="Z458" s="32">
        <v>0.38840000000000002</v>
      </c>
      <c r="AA458" s="32">
        <v>0.62050000000000005</v>
      </c>
      <c r="AB458" s="32">
        <v>0.33450000000000002</v>
      </c>
      <c r="AC458" s="32">
        <v>1.2309000000000001</v>
      </c>
      <c r="AD458" s="32">
        <v>1.1448</v>
      </c>
      <c r="AE458" s="32">
        <v>1.5972999999999999</v>
      </c>
      <c r="AF458" s="32">
        <v>0.63949999999999996</v>
      </c>
      <c r="AG458" s="32">
        <v>1.1201000000000001</v>
      </c>
      <c r="AH458" s="32">
        <v>1.1862999999999999</v>
      </c>
      <c r="AI458" s="32">
        <v>1.1576</v>
      </c>
      <c r="AJ458" s="32">
        <v>0.83850000000000002</v>
      </c>
      <c r="AK458" s="32">
        <v>1.0383</v>
      </c>
      <c r="AL458" s="32">
        <v>5.4300000000000001E-2</v>
      </c>
      <c r="AM458" s="32">
        <v>0.50490000000000002</v>
      </c>
      <c r="AN458" s="32">
        <v>1.2613000000000001</v>
      </c>
      <c r="AO458" s="32">
        <v>0.97989999999999999</v>
      </c>
      <c r="AP458" s="32">
        <v>0.77869999999999995</v>
      </c>
      <c r="AQ458" s="32">
        <v>1.2632000000000001</v>
      </c>
      <c r="AR458" s="32">
        <v>0.74399999999999999</v>
      </c>
      <c r="AS458" s="32">
        <v>1.1830000000000001</v>
      </c>
      <c r="AT458" s="32">
        <v>1.254</v>
      </c>
      <c r="AU458" s="32">
        <v>1.5954999999999999</v>
      </c>
      <c r="AV458" s="32">
        <v>1.8340000000000001</v>
      </c>
      <c r="AW458" s="32">
        <v>1.4179999999999999</v>
      </c>
      <c r="AX458" s="32">
        <v>0.92969999999999997</v>
      </c>
      <c r="AY458" s="32">
        <v>1.0885</v>
      </c>
      <c r="AZ458" s="32">
        <v>1.1909000000000001</v>
      </c>
      <c r="BA458" s="32">
        <v>0.97470000000000001</v>
      </c>
      <c r="BB458" s="32">
        <v>0.50509999999999999</v>
      </c>
      <c r="BC458" s="32">
        <v>1.1447000000000001</v>
      </c>
      <c r="BD458" s="32">
        <v>1.2795000000000001</v>
      </c>
      <c r="BE458" s="32">
        <v>1.2212000000000001</v>
      </c>
      <c r="BF458" s="32">
        <v>0.18790000000000001</v>
      </c>
      <c r="BG458" s="32">
        <v>0.32069999999999999</v>
      </c>
      <c r="BH458" s="32">
        <v>0.35659999999999997</v>
      </c>
      <c r="BI458" s="32">
        <v>0.76629999999999998</v>
      </c>
      <c r="BJ458" s="32">
        <v>1.1352</v>
      </c>
      <c r="BK458" s="32">
        <v>1.0912999999999999</v>
      </c>
    </row>
    <row r="459" spans="2:63">
      <c r="B459" s="28">
        <f t="shared" si="12"/>
        <v>43</v>
      </c>
      <c r="C459" s="34">
        <v>42013</v>
      </c>
      <c r="D459" s="32">
        <v>0.41070000000000001</v>
      </c>
      <c r="E459" s="32">
        <v>0.88900000000000001</v>
      </c>
      <c r="F459" s="32">
        <v>-0.11609999999999999</v>
      </c>
      <c r="G459" s="32">
        <v>1.3203</v>
      </c>
      <c r="H459" s="32">
        <v>0.78039999999999998</v>
      </c>
      <c r="I459" s="32">
        <v>1.0310999999999999</v>
      </c>
      <c r="J459" s="32">
        <v>0.61919999999999997</v>
      </c>
      <c r="K459" s="32">
        <v>0.63360000000000005</v>
      </c>
      <c r="L459" s="32">
        <v>0.93579999999999997</v>
      </c>
      <c r="M459" s="32">
        <v>1.0273000000000001</v>
      </c>
      <c r="N459" s="32">
        <v>0.6724</v>
      </c>
      <c r="O459" s="32">
        <v>1.5632999999999999</v>
      </c>
      <c r="P459" s="32">
        <v>1.5637000000000001</v>
      </c>
      <c r="Q459" s="32">
        <v>1.6312</v>
      </c>
      <c r="R459" s="32">
        <v>0.38200000000000001</v>
      </c>
      <c r="S459" s="32">
        <v>0.49480000000000002</v>
      </c>
      <c r="T459" s="32">
        <v>0.1186</v>
      </c>
      <c r="U459" s="32">
        <v>0.62660000000000005</v>
      </c>
      <c r="V459" s="32">
        <v>0.34200000000000003</v>
      </c>
      <c r="W459" s="32">
        <v>0.72929999999999995</v>
      </c>
      <c r="X459" s="32">
        <v>-0.34989999999999999</v>
      </c>
      <c r="Y459" s="32">
        <v>1.1257999999999999</v>
      </c>
      <c r="Z459" s="32">
        <v>0.4083</v>
      </c>
      <c r="AA459" s="32">
        <v>0.61580000000000001</v>
      </c>
      <c r="AB459" s="32">
        <v>0.44280000000000003</v>
      </c>
      <c r="AC459" s="32">
        <v>1.2269000000000001</v>
      </c>
      <c r="AD459" s="32">
        <v>1.0197000000000001</v>
      </c>
      <c r="AE459" s="32">
        <v>1.6028</v>
      </c>
      <c r="AF459" s="32">
        <v>0.6381</v>
      </c>
      <c r="AG459" s="32">
        <v>1.1175999999999999</v>
      </c>
      <c r="AH459" s="32">
        <v>1.1786000000000001</v>
      </c>
      <c r="AI459" s="32">
        <v>1.1564000000000001</v>
      </c>
      <c r="AJ459" s="32">
        <v>0.83289999999999997</v>
      </c>
      <c r="AK459" s="32">
        <v>1.0387999999999999</v>
      </c>
      <c r="AL459" s="32">
        <v>1.3899999999999999E-2</v>
      </c>
      <c r="AM459" s="32">
        <v>0.50370000000000004</v>
      </c>
      <c r="AN459" s="32">
        <v>1.3078000000000001</v>
      </c>
      <c r="AO459" s="32">
        <v>0.98019999999999996</v>
      </c>
      <c r="AP459" s="32">
        <v>0.68359999999999999</v>
      </c>
      <c r="AQ459" s="32">
        <v>1.2534000000000001</v>
      </c>
      <c r="AR459" s="32">
        <v>0.66690000000000005</v>
      </c>
      <c r="AS459" s="32">
        <v>1.1836</v>
      </c>
      <c r="AT459" s="32">
        <v>1.2708999999999999</v>
      </c>
      <c r="AU459" s="32">
        <v>1.5963000000000001</v>
      </c>
      <c r="AV459" s="32">
        <v>1.7846</v>
      </c>
      <c r="AW459" s="32">
        <v>1.4152</v>
      </c>
      <c r="AX459" s="32">
        <v>0.85389999999999999</v>
      </c>
      <c r="AY459" s="32">
        <v>1.0782</v>
      </c>
      <c r="AZ459" s="32">
        <v>1.1795</v>
      </c>
      <c r="BA459" s="32">
        <v>0.97489999999999999</v>
      </c>
      <c r="BB459" s="32">
        <v>0.50090000000000001</v>
      </c>
      <c r="BC459" s="32">
        <v>1.1417999999999999</v>
      </c>
      <c r="BD459" s="32">
        <v>1.1873</v>
      </c>
      <c r="BE459" s="32">
        <v>1.2202</v>
      </c>
      <c r="BF459" s="32">
        <v>0.30220000000000002</v>
      </c>
      <c r="BG459" s="32">
        <v>0.32700000000000001</v>
      </c>
      <c r="BH459" s="32">
        <v>0.33129999999999998</v>
      </c>
      <c r="BI459" s="32">
        <v>0.75990000000000002</v>
      </c>
      <c r="BJ459" s="32">
        <v>1.1307</v>
      </c>
      <c r="BK459" s="32">
        <v>1.0863</v>
      </c>
    </row>
    <row r="460" spans="2:63">
      <c r="B460" s="28">
        <f t="shared" si="12"/>
        <v>42</v>
      </c>
      <c r="C460" s="34">
        <v>42012</v>
      </c>
      <c r="D460" s="32">
        <v>0.47170000000000001</v>
      </c>
      <c r="E460" s="32">
        <v>0.89329999999999998</v>
      </c>
      <c r="F460" s="32">
        <v>7.3499999999999996E-2</v>
      </c>
      <c r="G460" s="32">
        <v>1.3420000000000001</v>
      </c>
      <c r="H460" s="32">
        <v>0.78639999999999999</v>
      </c>
      <c r="I460" s="32">
        <v>1.0342</v>
      </c>
      <c r="J460" s="32">
        <v>0.54859999999999998</v>
      </c>
      <c r="K460" s="32">
        <v>0.63880000000000003</v>
      </c>
      <c r="L460" s="32">
        <v>0.91639999999999999</v>
      </c>
      <c r="M460" s="32">
        <v>1.0246</v>
      </c>
      <c r="N460" s="32">
        <v>0.70830000000000004</v>
      </c>
      <c r="O460" s="32">
        <v>1.5742</v>
      </c>
      <c r="P460" s="32">
        <v>1.5238</v>
      </c>
      <c r="Q460" s="32">
        <v>1.6189</v>
      </c>
      <c r="R460" s="32">
        <v>0.37609999999999999</v>
      </c>
      <c r="S460" s="32">
        <v>0.4995</v>
      </c>
      <c r="T460" s="32">
        <v>0.10440000000000001</v>
      </c>
      <c r="U460" s="32">
        <v>0.61980000000000002</v>
      </c>
      <c r="V460" s="32">
        <v>0.37709999999999999</v>
      </c>
      <c r="W460" s="32">
        <v>0.73680000000000001</v>
      </c>
      <c r="X460" s="32">
        <v>-0.26029999999999998</v>
      </c>
      <c r="Y460" s="32">
        <v>1.1327</v>
      </c>
      <c r="Z460" s="32">
        <v>0.38990000000000002</v>
      </c>
      <c r="AA460" s="32">
        <v>0.61739999999999995</v>
      </c>
      <c r="AB460" s="32">
        <v>0.30819999999999997</v>
      </c>
      <c r="AC460" s="32">
        <v>1.2334000000000001</v>
      </c>
      <c r="AD460" s="32">
        <v>1.0371999999999999</v>
      </c>
      <c r="AE460" s="32">
        <v>1.6052</v>
      </c>
      <c r="AF460" s="32">
        <v>0.8387</v>
      </c>
      <c r="AG460" s="32">
        <v>1.1101000000000001</v>
      </c>
      <c r="AH460" s="32">
        <v>1.2519</v>
      </c>
      <c r="AI460" s="32">
        <v>1.149</v>
      </c>
      <c r="AJ460" s="32">
        <v>0.9556</v>
      </c>
      <c r="AK460" s="32">
        <v>1.0571999999999999</v>
      </c>
      <c r="AL460" s="32">
        <v>5.74E-2</v>
      </c>
      <c r="AM460" s="32">
        <v>0.50690000000000002</v>
      </c>
      <c r="AN460" s="32">
        <v>1.2828999999999999</v>
      </c>
      <c r="AO460" s="32">
        <v>0.97770000000000001</v>
      </c>
      <c r="AP460" s="32">
        <v>0.77510000000000001</v>
      </c>
      <c r="AQ460" s="32">
        <v>1.2666999999999999</v>
      </c>
      <c r="AR460" s="32">
        <v>0.77439999999999998</v>
      </c>
      <c r="AS460" s="32">
        <v>1.1789000000000001</v>
      </c>
      <c r="AT460" s="32">
        <v>1.337</v>
      </c>
      <c r="AU460" s="32">
        <v>1.5848</v>
      </c>
      <c r="AV460" s="32">
        <v>1.7032</v>
      </c>
      <c r="AW460" s="32">
        <v>1.4188000000000001</v>
      </c>
      <c r="AX460" s="32">
        <v>0.85750000000000004</v>
      </c>
      <c r="AY460" s="32">
        <v>1.0750999999999999</v>
      </c>
      <c r="AZ460" s="32">
        <v>1.0386</v>
      </c>
      <c r="BA460" s="32">
        <v>0.96679999999999999</v>
      </c>
      <c r="BB460" s="32">
        <v>0.56720000000000004</v>
      </c>
      <c r="BC460" s="32">
        <v>1.1518999999999999</v>
      </c>
      <c r="BD460" s="32">
        <v>1.2271000000000001</v>
      </c>
      <c r="BE460" s="32">
        <v>1.2122999999999999</v>
      </c>
      <c r="BF460" s="32">
        <v>0.34649999999999997</v>
      </c>
      <c r="BG460" s="32">
        <v>0.33439999999999998</v>
      </c>
      <c r="BH460" s="32">
        <v>0.40639999999999998</v>
      </c>
      <c r="BI460" s="32">
        <v>0.77410000000000001</v>
      </c>
      <c r="BJ460" s="32">
        <v>1.1384000000000001</v>
      </c>
      <c r="BK460" s="32">
        <v>1.0786</v>
      </c>
    </row>
    <row r="461" spans="2:63">
      <c r="B461" s="28">
        <f t="shared" si="12"/>
        <v>41</v>
      </c>
      <c r="C461" s="34">
        <v>42011</v>
      </c>
      <c r="D461" s="32">
        <v>0.5746</v>
      </c>
      <c r="E461" s="32">
        <v>0.91669999999999996</v>
      </c>
      <c r="F461" s="32">
        <v>0.1103</v>
      </c>
      <c r="G461" s="32">
        <v>1.3794999999999999</v>
      </c>
      <c r="H461" s="32">
        <v>0.97889999999999999</v>
      </c>
      <c r="I461" s="32">
        <v>1.0619000000000001</v>
      </c>
      <c r="J461" s="32">
        <v>0.34710000000000002</v>
      </c>
      <c r="K461" s="32">
        <v>0.61829999999999996</v>
      </c>
      <c r="L461" s="32">
        <v>0.88360000000000005</v>
      </c>
      <c r="M461" s="32">
        <v>1.0216000000000001</v>
      </c>
      <c r="N461" s="32">
        <v>0.78710000000000002</v>
      </c>
      <c r="O461" s="32">
        <v>1.5978000000000001</v>
      </c>
      <c r="P461" s="32">
        <v>1.208</v>
      </c>
      <c r="Q461" s="32">
        <v>1.5622</v>
      </c>
      <c r="R461" s="32">
        <v>0.4007</v>
      </c>
      <c r="S461" s="32">
        <v>0.50160000000000005</v>
      </c>
      <c r="T461" s="32">
        <v>0.125</v>
      </c>
      <c r="U461" s="32">
        <v>0.62960000000000005</v>
      </c>
      <c r="V461" s="32">
        <v>0.38240000000000002</v>
      </c>
      <c r="W461" s="32">
        <v>0.75319999999999998</v>
      </c>
      <c r="X461" s="32">
        <v>0.1045</v>
      </c>
      <c r="Y461" s="32">
        <v>1.1376999999999999</v>
      </c>
      <c r="Z461" s="32">
        <v>0.37169999999999997</v>
      </c>
      <c r="AA461" s="32">
        <v>0.61729999999999996</v>
      </c>
      <c r="AB461" s="32">
        <v>0.64580000000000004</v>
      </c>
      <c r="AC461" s="32">
        <v>1.2403</v>
      </c>
      <c r="AD461" s="32">
        <v>0.97650000000000003</v>
      </c>
      <c r="AE461" s="32">
        <v>1.6073</v>
      </c>
      <c r="AF461" s="32">
        <v>0.878</v>
      </c>
      <c r="AG461" s="32">
        <v>1.1099000000000001</v>
      </c>
      <c r="AH461" s="32">
        <v>1.5017</v>
      </c>
      <c r="AI461" s="32">
        <v>1.1573</v>
      </c>
      <c r="AJ461" s="32">
        <v>0.88870000000000005</v>
      </c>
      <c r="AK461" s="32">
        <v>1.0501</v>
      </c>
      <c r="AL461" s="32">
        <v>-2.7799999999999998E-2</v>
      </c>
      <c r="AM461" s="32">
        <v>0.48220000000000002</v>
      </c>
      <c r="AN461" s="32">
        <v>1.2744</v>
      </c>
      <c r="AO461" s="32">
        <v>0.97360000000000002</v>
      </c>
      <c r="AP461" s="32">
        <v>0.78490000000000004</v>
      </c>
      <c r="AQ461" s="32">
        <v>1.2804</v>
      </c>
      <c r="AR461" s="32">
        <v>0.84950000000000003</v>
      </c>
      <c r="AS461" s="32">
        <v>1.2019</v>
      </c>
      <c r="AT461" s="32">
        <v>1.2753000000000001</v>
      </c>
      <c r="AU461" s="32">
        <v>1.5812999999999999</v>
      </c>
      <c r="AV461" s="32">
        <v>1.6894</v>
      </c>
      <c r="AW461" s="32">
        <v>1.4173</v>
      </c>
      <c r="AX461" s="32">
        <v>0.69299999999999995</v>
      </c>
      <c r="AY461" s="32">
        <v>1.0732999999999999</v>
      </c>
      <c r="AZ461" s="32">
        <v>1.0059</v>
      </c>
      <c r="BA461" s="32">
        <v>0.9657</v>
      </c>
      <c r="BB461" s="32">
        <v>0.19769999999999999</v>
      </c>
      <c r="BC461" s="32">
        <v>1.1264000000000001</v>
      </c>
      <c r="BD461" s="32">
        <v>1.2190000000000001</v>
      </c>
      <c r="BE461" s="32">
        <v>1.2144999999999999</v>
      </c>
      <c r="BF461" s="32">
        <v>0.45119999999999999</v>
      </c>
      <c r="BG461" s="32">
        <v>0.3483</v>
      </c>
      <c r="BH461" s="32">
        <v>0.35249999999999998</v>
      </c>
      <c r="BI461" s="32">
        <v>0.77839999999999998</v>
      </c>
      <c r="BJ461" s="32">
        <v>1.2379</v>
      </c>
      <c r="BK461" s="32">
        <v>1.0701000000000001</v>
      </c>
    </row>
    <row r="462" spans="2:63">
      <c r="B462" s="28">
        <f t="shared" si="12"/>
        <v>40</v>
      </c>
      <c r="C462" s="34">
        <v>42010</v>
      </c>
      <c r="D462" s="32">
        <v>0.57040000000000002</v>
      </c>
      <c r="E462" s="32">
        <v>0.91710000000000003</v>
      </c>
      <c r="F462" s="32">
        <v>9.4299999999999995E-2</v>
      </c>
      <c r="G462" s="32">
        <v>1.3771</v>
      </c>
      <c r="H462" s="32">
        <v>0.98180000000000001</v>
      </c>
      <c r="I462" s="32">
        <v>1.0629</v>
      </c>
      <c r="J462" s="32">
        <v>0.39050000000000001</v>
      </c>
      <c r="K462" s="32">
        <v>0.62439999999999996</v>
      </c>
      <c r="L462" s="32">
        <v>0.87380000000000002</v>
      </c>
      <c r="M462" s="32">
        <v>1.0208999999999999</v>
      </c>
      <c r="N462" s="32">
        <v>0.78390000000000004</v>
      </c>
      <c r="O462" s="32">
        <v>1.6048</v>
      </c>
      <c r="P462" s="32">
        <v>1.1611</v>
      </c>
      <c r="Q462" s="32">
        <v>1.5568</v>
      </c>
      <c r="R462" s="32">
        <v>0.39979999999999999</v>
      </c>
      <c r="S462" s="32">
        <v>0.50139999999999996</v>
      </c>
      <c r="T462" s="32">
        <v>0.1308</v>
      </c>
      <c r="U462" s="32">
        <v>0.63080000000000003</v>
      </c>
      <c r="V462" s="32">
        <v>0.38219999999999998</v>
      </c>
      <c r="W462" s="32">
        <v>0.75270000000000004</v>
      </c>
      <c r="X462" s="32">
        <v>0.13439999999999999</v>
      </c>
      <c r="Y462" s="32">
        <v>1.1411</v>
      </c>
      <c r="Z462" s="32">
        <v>0.35820000000000002</v>
      </c>
      <c r="AA462" s="32">
        <v>0.6149</v>
      </c>
      <c r="AB462" s="32">
        <v>0.62390000000000001</v>
      </c>
      <c r="AC462" s="32">
        <v>1.2279</v>
      </c>
      <c r="AD462" s="32">
        <v>1.0071000000000001</v>
      </c>
      <c r="AE462" s="32">
        <v>1.6087</v>
      </c>
      <c r="AF462" s="32">
        <v>0.89170000000000005</v>
      </c>
      <c r="AG462" s="32">
        <v>1.1104000000000001</v>
      </c>
      <c r="AH462" s="32">
        <v>1.5133000000000001</v>
      </c>
      <c r="AI462" s="32">
        <v>1.1772</v>
      </c>
      <c r="AJ462" s="32">
        <v>0.86409999999999998</v>
      </c>
      <c r="AK462" s="32">
        <v>1.054</v>
      </c>
      <c r="AL462" s="32">
        <v>-7.8799999999999995E-2</v>
      </c>
      <c r="AM462" s="32">
        <v>0.47760000000000002</v>
      </c>
      <c r="AN462" s="32">
        <v>1.2891999999999999</v>
      </c>
      <c r="AO462" s="32">
        <v>0.9738</v>
      </c>
      <c r="AP462" s="32">
        <v>0.76800000000000002</v>
      </c>
      <c r="AQ462" s="32">
        <v>1.28</v>
      </c>
      <c r="AR462" s="32">
        <v>0.78400000000000003</v>
      </c>
      <c r="AS462" s="32">
        <v>1.1969000000000001</v>
      </c>
      <c r="AT462" s="32">
        <v>1.24</v>
      </c>
      <c r="AU462" s="32">
        <v>1.5809</v>
      </c>
      <c r="AV462" s="32">
        <v>1.6954</v>
      </c>
      <c r="AW462" s="32">
        <v>1.4171</v>
      </c>
      <c r="AX462" s="32">
        <v>0.72209999999999996</v>
      </c>
      <c r="AY462" s="32">
        <v>1.0771999999999999</v>
      </c>
      <c r="AZ462" s="32">
        <v>1.0013000000000001</v>
      </c>
      <c r="BA462" s="32">
        <v>0.96679999999999999</v>
      </c>
      <c r="BB462" s="32">
        <v>0.15770000000000001</v>
      </c>
      <c r="BC462" s="32">
        <v>1.1248</v>
      </c>
      <c r="BD462" s="32">
        <v>1.1984999999999999</v>
      </c>
      <c r="BE462" s="32">
        <v>1.2134</v>
      </c>
      <c r="BF462" s="32">
        <v>0.4158</v>
      </c>
      <c r="BG462" s="32">
        <v>0.34470000000000001</v>
      </c>
      <c r="BH462" s="32">
        <v>0.35020000000000001</v>
      </c>
      <c r="BI462" s="32">
        <v>0.77759999999999996</v>
      </c>
      <c r="BJ462" s="32">
        <v>1.2503</v>
      </c>
      <c r="BK462" s="32">
        <v>1.0717000000000001</v>
      </c>
    </row>
    <row r="463" spans="2:63">
      <c r="B463" s="28">
        <f t="shared" si="12"/>
        <v>39</v>
      </c>
      <c r="C463" s="34">
        <v>42009</v>
      </c>
      <c r="D463" s="32">
        <v>0.45040000000000002</v>
      </c>
      <c r="E463" s="32">
        <v>0.92530000000000001</v>
      </c>
      <c r="F463" s="32">
        <v>-0.60750000000000004</v>
      </c>
      <c r="G463" s="32">
        <v>1.3731</v>
      </c>
      <c r="H463" s="32">
        <v>0.85140000000000005</v>
      </c>
      <c r="I463" s="32">
        <v>1.0638000000000001</v>
      </c>
      <c r="J463" s="32">
        <v>0.11310000000000001</v>
      </c>
      <c r="K463" s="32">
        <v>0.61519999999999997</v>
      </c>
      <c r="L463" s="32">
        <v>0.82889999999999997</v>
      </c>
      <c r="M463" s="32">
        <v>1.0206999999999999</v>
      </c>
      <c r="N463" s="32">
        <v>0.73599999999999999</v>
      </c>
      <c r="O463" s="32">
        <v>1.6394</v>
      </c>
      <c r="P463" s="32">
        <v>1.5576000000000001</v>
      </c>
      <c r="Q463" s="32">
        <v>1.6266</v>
      </c>
      <c r="R463" s="32">
        <v>0.43</v>
      </c>
      <c r="S463" s="32">
        <v>0.52280000000000004</v>
      </c>
      <c r="T463" s="32">
        <v>0.1694</v>
      </c>
      <c r="U463" s="32">
        <v>0.67110000000000003</v>
      </c>
      <c r="V463" s="32">
        <v>0.36780000000000002</v>
      </c>
      <c r="W463" s="32">
        <v>0.77249999999999996</v>
      </c>
      <c r="X463" s="32">
        <v>1.9914000000000001</v>
      </c>
      <c r="Y463" s="32">
        <v>1.2037</v>
      </c>
      <c r="Z463" s="32">
        <v>0.49690000000000001</v>
      </c>
      <c r="AA463" s="32">
        <v>0.63990000000000002</v>
      </c>
      <c r="AB463" s="32">
        <v>2.5966</v>
      </c>
      <c r="AC463" s="32">
        <v>1.3089</v>
      </c>
      <c r="AD463" s="32">
        <v>1.3948</v>
      </c>
      <c r="AE463" s="32">
        <v>1.6194</v>
      </c>
      <c r="AF463" s="32">
        <v>1.0299</v>
      </c>
      <c r="AG463" s="32">
        <v>1.1232</v>
      </c>
      <c r="AH463" s="32">
        <v>1.8391999999999999</v>
      </c>
      <c r="AI463" s="32">
        <v>1.1761999999999999</v>
      </c>
      <c r="AJ463" s="32">
        <v>0.58160000000000001</v>
      </c>
      <c r="AK463" s="32">
        <v>1.0118</v>
      </c>
      <c r="AL463" s="32">
        <v>-0.38879999999999998</v>
      </c>
      <c r="AM463" s="32">
        <v>0.4929</v>
      </c>
      <c r="AN463" s="32">
        <v>1.4497</v>
      </c>
      <c r="AO463" s="32">
        <v>0.95330000000000004</v>
      </c>
      <c r="AP463" s="32">
        <v>0.52990000000000004</v>
      </c>
      <c r="AQ463" s="32">
        <v>1.2948</v>
      </c>
      <c r="AR463" s="32">
        <v>0.63959999999999995</v>
      </c>
      <c r="AS463" s="32">
        <v>1.2085999999999999</v>
      </c>
      <c r="AT463" s="32">
        <v>1.4328000000000001</v>
      </c>
      <c r="AU463" s="32">
        <v>1.6129</v>
      </c>
      <c r="AV463" s="32">
        <v>1.6476999999999999</v>
      </c>
      <c r="AW463" s="32">
        <v>1.3939999999999999</v>
      </c>
      <c r="AX463" s="32">
        <v>0.92689999999999995</v>
      </c>
      <c r="AY463" s="32">
        <v>1.1092</v>
      </c>
      <c r="AZ463" s="32">
        <v>1.2159</v>
      </c>
      <c r="BA463" s="32">
        <v>0.96940000000000004</v>
      </c>
      <c r="BB463" s="32">
        <v>-0.36020000000000002</v>
      </c>
      <c r="BC463" s="32">
        <v>1.1371</v>
      </c>
      <c r="BD463" s="32">
        <v>1.2467999999999999</v>
      </c>
      <c r="BE463" s="32">
        <v>1.2087000000000001</v>
      </c>
      <c r="BF463" s="32">
        <v>0.60560000000000003</v>
      </c>
      <c r="BG463" s="32">
        <v>0.35909999999999997</v>
      </c>
      <c r="BH463" s="32">
        <v>0.24560000000000001</v>
      </c>
      <c r="BI463" s="32">
        <v>0.78790000000000004</v>
      </c>
      <c r="BJ463" s="32">
        <v>1.1144000000000001</v>
      </c>
      <c r="BK463" s="32">
        <v>1.0703</v>
      </c>
    </row>
    <row r="464" spans="2:63">
      <c r="B464" s="28">
        <f t="shared" si="12"/>
        <v>38</v>
      </c>
      <c r="C464" s="34">
        <v>42004</v>
      </c>
      <c r="D464" s="32">
        <v>0.80759999999999998</v>
      </c>
      <c r="E464" s="32">
        <v>0.92379999999999995</v>
      </c>
      <c r="F464" s="32">
        <v>-0.12920000000000001</v>
      </c>
      <c r="G464" s="32">
        <v>1.3486</v>
      </c>
      <c r="H464" s="32">
        <v>0.94820000000000004</v>
      </c>
      <c r="I464" s="32">
        <v>1.0697000000000001</v>
      </c>
      <c r="J464" s="32">
        <v>0.34849999999999998</v>
      </c>
      <c r="K464" s="32">
        <v>0.62139999999999995</v>
      </c>
      <c r="L464" s="32">
        <v>0.8972</v>
      </c>
      <c r="M464" s="32">
        <v>1.0244</v>
      </c>
      <c r="N464" s="32">
        <v>1.0472999999999999</v>
      </c>
      <c r="O464" s="32">
        <v>1.6566000000000001</v>
      </c>
      <c r="P464" s="32">
        <v>2.1678999999999999</v>
      </c>
      <c r="Q464" s="32">
        <v>1.6369</v>
      </c>
      <c r="R464" s="32">
        <v>2.9600000000000001E-2</v>
      </c>
      <c r="S464" s="32">
        <v>0.52090000000000003</v>
      </c>
      <c r="T464" s="32">
        <v>0.33250000000000002</v>
      </c>
      <c r="U464" s="32">
        <v>0.67469999999999997</v>
      </c>
      <c r="V464" s="32">
        <v>0.13300000000000001</v>
      </c>
      <c r="W464" s="32">
        <v>0.7581</v>
      </c>
      <c r="X464" s="32">
        <v>2.0186000000000002</v>
      </c>
      <c r="Y464" s="32">
        <v>1.1860999999999999</v>
      </c>
      <c r="Z464" s="32">
        <v>0.42699999999999999</v>
      </c>
      <c r="AA464" s="32">
        <v>0.63470000000000004</v>
      </c>
      <c r="AB464" s="32">
        <v>2.2591999999999999</v>
      </c>
      <c r="AC464" s="32">
        <v>1.2999000000000001</v>
      </c>
      <c r="AD464" s="32">
        <v>1.5464</v>
      </c>
      <c r="AE464" s="32">
        <v>1.6093</v>
      </c>
      <c r="AF464" s="32">
        <v>0.77590000000000003</v>
      </c>
      <c r="AG464" s="32">
        <v>1.1116999999999999</v>
      </c>
      <c r="AH464" s="32">
        <v>1.9370000000000001</v>
      </c>
      <c r="AI464" s="32">
        <v>1.1634</v>
      </c>
      <c r="AJ464" s="32">
        <v>0.64380000000000004</v>
      </c>
      <c r="AK464" s="32">
        <v>0.9778</v>
      </c>
      <c r="AL464" s="32">
        <v>-0.1222</v>
      </c>
      <c r="AM464" s="32">
        <v>0.5161</v>
      </c>
      <c r="AN464" s="32">
        <v>0.74170000000000003</v>
      </c>
      <c r="AO464" s="32">
        <v>0.95589999999999997</v>
      </c>
      <c r="AP464" s="32">
        <v>0.81599999999999995</v>
      </c>
      <c r="AQ464" s="32">
        <v>1.2936000000000001</v>
      </c>
      <c r="AR464" s="32">
        <v>0.93830000000000002</v>
      </c>
      <c r="AS464" s="32">
        <v>1.1968000000000001</v>
      </c>
      <c r="AT464" s="32">
        <v>1.2098</v>
      </c>
      <c r="AU464" s="32">
        <v>1.6173</v>
      </c>
      <c r="AV464" s="32">
        <v>1.4047000000000001</v>
      </c>
      <c r="AW464" s="32">
        <v>1.3984000000000001</v>
      </c>
      <c r="AX464" s="32">
        <v>1.3731</v>
      </c>
      <c r="AY464" s="32">
        <v>1.1031</v>
      </c>
      <c r="AZ464" s="32">
        <v>0.73360000000000003</v>
      </c>
      <c r="BA464" s="32">
        <v>0.96879999999999999</v>
      </c>
      <c r="BB464" s="32">
        <v>8.0199999999999994E-2</v>
      </c>
      <c r="BC464" s="32">
        <v>1.1282000000000001</v>
      </c>
      <c r="BD464" s="32">
        <v>1.454</v>
      </c>
      <c r="BE464" s="32">
        <v>1.2098</v>
      </c>
      <c r="BF464" s="32">
        <v>0.43690000000000001</v>
      </c>
      <c r="BG464" s="32">
        <v>0.3725</v>
      </c>
      <c r="BH464" s="32">
        <v>0.35</v>
      </c>
      <c r="BI464" s="32">
        <v>0.79359999999999997</v>
      </c>
      <c r="BJ464" s="32">
        <v>1.1597999999999999</v>
      </c>
      <c r="BK464" s="32">
        <v>1.0861000000000001</v>
      </c>
    </row>
    <row r="465" spans="2:63">
      <c r="B465" s="28">
        <f t="shared" si="12"/>
        <v>37</v>
      </c>
      <c r="C465" s="34">
        <v>42003</v>
      </c>
      <c r="D465" s="32">
        <v>0.82430000000000003</v>
      </c>
      <c r="E465" s="32">
        <v>0.92569999999999997</v>
      </c>
      <c r="F465" s="32">
        <v>-0.1452</v>
      </c>
      <c r="G465" s="32">
        <v>1.3527</v>
      </c>
      <c r="H465" s="32">
        <v>0.92559999999999998</v>
      </c>
      <c r="I465" s="32">
        <v>1.0657000000000001</v>
      </c>
      <c r="J465" s="32">
        <v>0.32179999999999997</v>
      </c>
      <c r="K465" s="32">
        <v>0.61799999999999999</v>
      </c>
      <c r="L465" s="32">
        <v>0.91830000000000001</v>
      </c>
      <c r="M465" s="32">
        <v>1.0279</v>
      </c>
      <c r="N465" s="32">
        <v>1.0664</v>
      </c>
      <c r="O465" s="32">
        <v>1.6573</v>
      </c>
      <c r="P465" s="32">
        <v>2.2210000000000001</v>
      </c>
      <c r="Q465" s="32">
        <v>1.6395999999999999</v>
      </c>
      <c r="R465" s="32">
        <v>-8.2000000000000007E-3</v>
      </c>
      <c r="S465" s="32">
        <v>0.51649999999999996</v>
      </c>
      <c r="T465" s="32">
        <v>0.35310000000000002</v>
      </c>
      <c r="U465" s="32">
        <v>0.67600000000000005</v>
      </c>
      <c r="V465" s="32">
        <v>0.14410000000000001</v>
      </c>
      <c r="W465" s="32">
        <v>0.75900000000000001</v>
      </c>
      <c r="X465" s="32">
        <v>2.0495000000000001</v>
      </c>
      <c r="Y465" s="32">
        <v>1.1886000000000001</v>
      </c>
      <c r="Z465" s="32">
        <v>0.4415</v>
      </c>
      <c r="AA465" s="32">
        <v>0.63729999999999998</v>
      </c>
      <c r="AB465" s="32">
        <v>2.2463000000000002</v>
      </c>
      <c r="AC465" s="32">
        <v>1.2981</v>
      </c>
      <c r="AD465" s="32">
        <v>1.5637000000000001</v>
      </c>
      <c r="AE465" s="32">
        <v>1.6114999999999999</v>
      </c>
      <c r="AF465" s="32">
        <v>0.80640000000000001</v>
      </c>
      <c r="AG465" s="32">
        <v>1.1163000000000001</v>
      </c>
      <c r="AH465" s="32">
        <v>1.9512</v>
      </c>
      <c r="AI465" s="32">
        <v>1.1648000000000001</v>
      </c>
      <c r="AJ465" s="32">
        <v>0.64729999999999999</v>
      </c>
      <c r="AK465" s="32">
        <v>0.98050000000000004</v>
      </c>
      <c r="AL465" s="32">
        <v>-0.1234</v>
      </c>
      <c r="AM465" s="32">
        <v>0.51659999999999995</v>
      </c>
      <c r="AN465" s="32">
        <v>0.73850000000000005</v>
      </c>
      <c r="AO465" s="32">
        <v>0.95520000000000005</v>
      </c>
      <c r="AP465" s="32">
        <v>0.81169999999999998</v>
      </c>
      <c r="AQ465" s="32">
        <v>1.2899</v>
      </c>
      <c r="AR465" s="32">
        <v>0.93020000000000003</v>
      </c>
      <c r="AS465" s="32">
        <v>1.1976</v>
      </c>
      <c r="AT465" s="32">
        <v>1.2213000000000001</v>
      </c>
      <c r="AU465" s="32">
        <v>1.6216999999999999</v>
      </c>
      <c r="AV465" s="32">
        <v>1.3987000000000001</v>
      </c>
      <c r="AW465" s="32">
        <v>1.3988</v>
      </c>
      <c r="AX465" s="32">
        <v>1.3617999999999999</v>
      </c>
      <c r="AY465" s="32">
        <v>1.1033999999999999</v>
      </c>
      <c r="AZ465" s="32">
        <v>0.73150000000000004</v>
      </c>
      <c r="BA465" s="32">
        <v>0.97</v>
      </c>
      <c r="BB465" s="32">
        <v>4.99E-2</v>
      </c>
      <c r="BC465" s="32">
        <v>1.1259999999999999</v>
      </c>
      <c r="BD465" s="32">
        <v>1.4543999999999999</v>
      </c>
      <c r="BE465" s="32">
        <v>1.2115</v>
      </c>
      <c r="BF465" s="32">
        <v>0.44280000000000003</v>
      </c>
      <c r="BG465" s="32">
        <v>0.37180000000000002</v>
      </c>
      <c r="BH465" s="32">
        <v>0.37419999999999998</v>
      </c>
      <c r="BI465" s="32">
        <v>0.79549999999999998</v>
      </c>
      <c r="BJ465" s="32">
        <v>1.1686000000000001</v>
      </c>
      <c r="BK465" s="32">
        <v>1.0859000000000001</v>
      </c>
    </row>
    <row r="466" spans="2:63">
      <c r="B466" s="28">
        <f t="shared" si="12"/>
        <v>36</v>
      </c>
      <c r="C466" s="34">
        <v>42002</v>
      </c>
      <c r="D466" s="32">
        <v>0.82220000000000004</v>
      </c>
      <c r="E466" s="32">
        <v>0.91830000000000001</v>
      </c>
      <c r="F466" s="32">
        <v>-0.182</v>
      </c>
      <c r="G466" s="32">
        <v>1.3406</v>
      </c>
      <c r="H466" s="32">
        <v>0.88200000000000001</v>
      </c>
      <c r="I466" s="32">
        <v>1.0447</v>
      </c>
      <c r="J466" s="32">
        <v>0.3211</v>
      </c>
      <c r="K466" s="32">
        <v>0.62849999999999995</v>
      </c>
      <c r="L466" s="32">
        <v>0.90790000000000004</v>
      </c>
      <c r="M466" s="32">
        <v>1.0206</v>
      </c>
      <c r="N466" s="32">
        <v>1.0653999999999999</v>
      </c>
      <c r="O466" s="32">
        <v>1.6454</v>
      </c>
      <c r="P466" s="32">
        <v>2.1987000000000001</v>
      </c>
      <c r="Q466" s="32">
        <v>1.6269</v>
      </c>
      <c r="R466" s="32">
        <v>-3.5000000000000003E-2</v>
      </c>
      <c r="S466" s="32">
        <v>0.51170000000000004</v>
      </c>
      <c r="T466" s="32">
        <v>0.35199999999999998</v>
      </c>
      <c r="U466" s="32">
        <v>0.67010000000000003</v>
      </c>
      <c r="V466" s="32">
        <v>0.1484</v>
      </c>
      <c r="W466" s="32">
        <v>0.75780000000000003</v>
      </c>
      <c r="X466" s="32">
        <v>2.0428000000000002</v>
      </c>
      <c r="Y466" s="32">
        <v>1.1884999999999999</v>
      </c>
      <c r="Z466" s="32">
        <v>0.40189999999999998</v>
      </c>
      <c r="AA466" s="32">
        <v>0.63829999999999998</v>
      </c>
      <c r="AB466" s="32">
        <v>2.2242000000000002</v>
      </c>
      <c r="AC466" s="32">
        <v>1.2941</v>
      </c>
      <c r="AD466" s="32">
        <v>1.5295000000000001</v>
      </c>
      <c r="AE466" s="32">
        <v>1.6044</v>
      </c>
      <c r="AF466" s="32">
        <v>0.82</v>
      </c>
      <c r="AG466" s="32">
        <v>1.1052999999999999</v>
      </c>
      <c r="AH466" s="32">
        <v>1.9372</v>
      </c>
      <c r="AI466" s="32">
        <v>1.169</v>
      </c>
      <c r="AJ466" s="32">
        <v>0.64490000000000003</v>
      </c>
      <c r="AK466" s="32">
        <v>0.97209999999999996</v>
      </c>
      <c r="AL466" s="32">
        <v>-0.1169</v>
      </c>
      <c r="AM466" s="32">
        <v>0.53549999999999998</v>
      </c>
      <c r="AN466" s="32">
        <v>0.72799999999999998</v>
      </c>
      <c r="AO466" s="32">
        <v>0.95279999999999998</v>
      </c>
      <c r="AP466" s="32">
        <v>0.77729999999999999</v>
      </c>
      <c r="AQ466" s="32">
        <v>1.2901</v>
      </c>
      <c r="AR466" s="32">
        <v>0.9163</v>
      </c>
      <c r="AS466" s="32">
        <v>1.1914</v>
      </c>
      <c r="AT466" s="32">
        <v>1.2613000000000001</v>
      </c>
      <c r="AU466" s="32">
        <v>1.6327</v>
      </c>
      <c r="AV466" s="32">
        <v>1.3923000000000001</v>
      </c>
      <c r="AW466" s="32">
        <v>1.3969</v>
      </c>
      <c r="AX466" s="32">
        <v>1.3527</v>
      </c>
      <c r="AY466" s="32">
        <v>1.1027</v>
      </c>
      <c r="AZ466" s="32">
        <v>0.7349</v>
      </c>
      <c r="BA466" s="32">
        <v>0.96689999999999998</v>
      </c>
      <c r="BB466" s="32">
        <v>3.6900000000000002E-2</v>
      </c>
      <c r="BC466" s="32">
        <v>1.1395</v>
      </c>
      <c r="BD466" s="32">
        <v>1.4683999999999999</v>
      </c>
      <c r="BE466" s="32">
        <v>1.2050000000000001</v>
      </c>
      <c r="BF466" s="32">
        <v>0.44119999999999998</v>
      </c>
      <c r="BG466" s="32">
        <v>0.37190000000000001</v>
      </c>
      <c r="BH466" s="32">
        <v>0.3599</v>
      </c>
      <c r="BI466" s="32">
        <v>0.76339999999999997</v>
      </c>
      <c r="BJ466" s="32">
        <v>1.1295999999999999</v>
      </c>
      <c r="BK466" s="32">
        <v>1.0779000000000001</v>
      </c>
    </row>
    <row r="467" spans="2:63">
      <c r="B467" s="28">
        <f t="shared" si="12"/>
        <v>35</v>
      </c>
      <c r="C467" s="34">
        <v>42000</v>
      </c>
      <c r="D467" s="32">
        <v>0.94269999999999998</v>
      </c>
      <c r="E467" s="32">
        <v>0.92859999999999998</v>
      </c>
      <c r="F467" s="32">
        <v>-0.1326</v>
      </c>
      <c r="G467" s="32">
        <v>1.3526</v>
      </c>
      <c r="H467" s="32">
        <v>0.66100000000000003</v>
      </c>
      <c r="I467" s="32">
        <v>1.0181</v>
      </c>
      <c r="J467" s="32">
        <v>0.34599999999999997</v>
      </c>
      <c r="K467" s="32">
        <v>0.63109999999999999</v>
      </c>
      <c r="L467" s="32">
        <v>0.97489999999999999</v>
      </c>
      <c r="M467" s="32">
        <v>1.0276000000000001</v>
      </c>
      <c r="N467" s="32">
        <v>1.2124999999999999</v>
      </c>
      <c r="O467" s="32">
        <v>1.6607000000000001</v>
      </c>
      <c r="P467" s="32">
        <v>2.2132000000000001</v>
      </c>
      <c r="Q467" s="32">
        <v>1.6261000000000001</v>
      </c>
      <c r="R467" s="32">
        <v>1.44E-2</v>
      </c>
      <c r="S467" s="32">
        <v>0.5171</v>
      </c>
      <c r="T467" s="32">
        <v>0.31830000000000003</v>
      </c>
      <c r="U467" s="32">
        <v>0.66800000000000004</v>
      </c>
      <c r="V467" s="32">
        <v>0.19650000000000001</v>
      </c>
      <c r="W467" s="32">
        <v>0.7641</v>
      </c>
      <c r="X467" s="32">
        <v>2.0001000000000002</v>
      </c>
      <c r="Y467" s="32">
        <v>1.1886000000000001</v>
      </c>
      <c r="Z467" s="32">
        <v>0.37090000000000001</v>
      </c>
      <c r="AA467" s="32">
        <v>0.63729999999999998</v>
      </c>
      <c r="AB467" s="32">
        <v>2.1869000000000001</v>
      </c>
      <c r="AC467" s="32">
        <v>1.2944</v>
      </c>
      <c r="AD467" s="32">
        <v>1.3859999999999999</v>
      </c>
      <c r="AE467" s="32">
        <v>1.6048</v>
      </c>
      <c r="AF467" s="32">
        <v>0.79400000000000004</v>
      </c>
      <c r="AG467" s="32">
        <v>1.1052</v>
      </c>
      <c r="AH467" s="32">
        <v>1.9408000000000001</v>
      </c>
      <c r="AI467" s="32">
        <v>1.1692</v>
      </c>
      <c r="AJ467" s="32">
        <v>0.76439999999999997</v>
      </c>
      <c r="AK467" s="32">
        <v>0.98460000000000003</v>
      </c>
      <c r="AL467" s="32">
        <v>-6.3E-2</v>
      </c>
      <c r="AM467" s="32">
        <v>0.53769999999999996</v>
      </c>
      <c r="AN467" s="32">
        <v>0.69399999999999995</v>
      </c>
      <c r="AO467" s="32">
        <v>0.95120000000000005</v>
      </c>
      <c r="AP467" s="32">
        <v>0.75039999999999996</v>
      </c>
      <c r="AQ467" s="32">
        <v>1.2888999999999999</v>
      </c>
      <c r="AR467" s="32">
        <v>1.0530999999999999</v>
      </c>
      <c r="AS467" s="32">
        <v>1.2082999999999999</v>
      </c>
      <c r="AT467" s="32">
        <v>1.2895000000000001</v>
      </c>
      <c r="AU467" s="32">
        <v>1.6403000000000001</v>
      </c>
      <c r="AV467" s="32">
        <v>1.3582000000000001</v>
      </c>
      <c r="AW467" s="32">
        <v>1.3928</v>
      </c>
      <c r="AX467" s="32">
        <v>1.2665</v>
      </c>
      <c r="AY467" s="32">
        <v>1.0922000000000001</v>
      </c>
      <c r="AZ467" s="32">
        <v>0.7611</v>
      </c>
      <c r="BA467" s="32">
        <v>0.96709999999999996</v>
      </c>
      <c r="BB467" s="32">
        <v>7.6200000000000004E-2</v>
      </c>
      <c r="BC467" s="32">
        <v>1.1508</v>
      </c>
      <c r="BD467" s="32">
        <v>1.5381</v>
      </c>
      <c r="BE467" s="32">
        <v>1.2145999999999999</v>
      </c>
      <c r="BF467" s="32">
        <v>0.48670000000000002</v>
      </c>
      <c r="BG467" s="32">
        <v>0.37619999999999998</v>
      </c>
      <c r="BH467" s="32">
        <v>0.31559999999999999</v>
      </c>
      <c r="BI467" s="32">
        <v>0.76300000000000001</v>
      </c>
      <c r="BJ467" s="32">
        <v>1.2428999999999999</v>
      </c>
      <c r="BK467" s="32">
        <v>1.0879000000000001</v>
      </c>
    </row>
    <row r="468" spans="2:63">
      <c r="B468" s="28">
        <f t="shared" si="12"/>
        <v>34</v>
      </c>
      <c r="C468" s="34">
        <v>41999</v>
      </c>
      <c r="D468" s="32">
        <v>0.88970000000000005</v>
      </c>
      <c r="E468" s="32">
        <v>0.92779999999999996</v>
      </c>
      <c r="F468" s="32">
        <v>-0.18759999999999999</v>
      </c>
      <c r="G468" s="32">
        <v>1.3723000000000001</v>
      </c>
      <c r="H468" s="32">
        <v>0.64080000000000004</v>
      </c>
      <c r="I468" s="32">
        <v>1.0288999999999999</v>
      </c>
      <c r="J468" s="32">
        <v>0.36870000000000003</v>
      </c>
      <c r="K468" s="32">
        <v>0.63429999999999997</v>
      </c>
      <c r="L468" s="32">
        <v>1.0023</v>
      </c>
      <c r="M468" s="32">
        <v>1.0235000000000001</v>
      </c>
      <c r="N468" s="32">
        <v>1.1612</v>
      </c>
      <c r="O468" s="32">
        <v>1.6536</v>
      </c>
      <c r="P468" s="32">
        <v>2.2208999999999999</v>
      </c>
      <c r="Q468" s="32">
        <v>1.621</v>
      </c>
      <c r="R468" s="32">
        <v>4.0599999999999997E-2</v>
      </c>
      <c r="S468" s="32">
        <v>0.51319999999999999</v>
      </c>
      <c r="T468" s="32">
        <v>0.32700000000000001</v>
      </c>
      <c r="U468" s="32">
        <v>0.66920000000000002</v>
      </c>
      <c r="V468" s="32">
        <v>0.19439999999999999</v>
      </c>
      <c r="W468" s="32">
        <v>0.76739999999999997</v>
      </c>
      <c r="X468" s="32">
        <v>2.2322000000000002</v>
      </c>
      <c r="Y468" s="32">
        <v>1.2016</v>
      </c>
      <c r="Z468" s="32">
        <v>0.37359999999999999</v>
      </c>
      <c r="AA468" s="32">
        <v>0.63390000000000002</v>
      </c>
      <c r="AB468" s="32">
        <v>2.3468</v>
      </c>
      <c r="AC468" s="32">
        <v>1.2949999999999999</v>
      </c>
      <c r="AD468" s="32">
        <v>1.3844000000000001</v>
      </c>
      <c r="AE468" s="32">
        <v>1.5984</v>
      </c>
      <c r="AF468" s="32">
        <v>0.83009999999999995</v>
      </c>
      <c r="AG468" s="32">
        <v>1.1034999999999999</v>
      </c>
      <c r="AH468" s="32">
        <v>1.8845000000000001</v>
      </c>
      <c r="AI468" s="32">
        <v>1.1705000000000001</v>
      </c>
      <c r="AJ468" s="32">
        <v>0.68930000000000002</v>
      </c>
      <c r="AK468" s="32">
        <v>0.98839999999999995</v>
      </c>
      <c r="AL468" s="32">
        <v>-0.14269999999999999</v>
      </c>
      <c r="AM468" s="32">
        <v>0.53800000000000003</v>
      </c>
      <c r="AN468" s="32">
        <v>0.74170000000000003</v>
      </c>
      <c r="AO468" s="32">
        <v>0.94710000000000005</v>
      </c>
      <c r="AP468" s="32">
        <v>0.66810000000000003</v>
      </c>
      <c r="AQ468" s="32">
        <v>1.2855000000000001</v>
      </c>
      <c r="AR468" s="32">
        <v>0.99509999999999998</v>
      </c>
      <c r="AS468" s="32">
        <v>1.2049000000000001</v>
      </c>
      <c r="AT468" s="32">
        <v>1.2755000000000001</v>
      </c>
      <c r="AU468" s="32">
        <v>1.6429</v>
      </c>
      <c r="AV468" s="32">
        <v>1.3633999999999999</v>
      </c>
      <c r="AW468" s="32">
        <v>1.391</v>
      </c>
      <c r="AX468" s="32">
        <v>1.2766999999999999</v>
      </c>
      <c r="AY468" s="32">
        <v>1.0907</v>
      </c>
      <c r="AZ468" s="32">
        <v>0.70550000000000002</v>
      </c>
      <c r="BA468" s="32">
        <v>0.96870000000000001</v>
      </c>
      <c r="BB468" s="32">
        <v>9.8500000000000004E-2</v>
      </c>
      <c r="BC468" s="32">
        <v>1.1501999999999999</v>
      </c>
      <c r="BD468" s="32">
        <v>1.5227999999999999</v>
      </c>
      <c r="BE468" s="32">
        <v>1.2145999999999999</v>
      </c>
      <c r="BF468" s="32">
        <v>0.46820000000000001</v>
      </c>
      <c r="BG468" s="32">
        <v>0.375</v>
      </c>
      <c r="BH468" s="32">
        <v>0.35849999999999999</v>
      </c>
      <c r="BI468" s="32">
        <v>0.7671</v>
      </c>
      <c r="BJ468" s="32">
        <v>1.2117</v>
      </c>
      <c r="BK468" s="32">
        <v>1.0895999999999999</v>
      </c>
    </row>
    <row r="469" spans="2:63">
      <c r="B469" s="28">
        <f t="shared" si="12"/>
        <v>33</v>
      </c>
      <c r="C469" s="34">
        <v>41998</v>
      </c>
      <c r="D469" s="32">
        <v>0.92879999999999996</v>
      </c>
      <c r="E469" s="32">
        <v>0.92910000000000004</v>
      </c>
      <c r="F469" s="32">
        <v>-0.20019999999999999</v>
      </c>
      <c r="G469" s="32">
        <v>1.3755999999999999</v>
      </c>
      <c r="H469" s="32">
        <v>0.63729999999999998</v>
      </c>
      <c r="I469" s="32">
        <v>1.0287999999999999</v>
      </c>
      <c r="J469" s="32">
        <v>0.40360000000000001</v>
      </c>
      <c r="K469" s="32">
        <v>0.63849999999999996</v>
      </c>
      <c r="L469" s="32">
        <v>1.0702</v>
      </c>
      <c r="M469" s="32">
        <v>1.0274000000000001</v>
      </c>
      <c r="N469" s="32">
        <v>1.2094</v>
      </c>
      <c r="O469" s="32">
        <v>1.6588000000000001</v>
      </c>
      <c r="P469" s="32">
        <v>2.2016</v>
      </c>
      <c r="Q469" s="32">
        <v>1.6160000000000001</v>
      </c>
      <c r="R469" s="32">
        <v>5.5599999999999997E-2</v>
      </c>
      <c r="S469" s="32">
        <v>0.51570000000000005</v>
      </c>
      <c r="T469" s="32">
        <v>0.2843</v>
      </c>
      <c r="U469" s="32">
        <v>0.66639999999999999</v>
      </c>
      <c r="V469" s="32">
        <v>0.14149999999999999</v>
      </c>
      <c r="W469" s="32">
        <v>0.76090000000000002</v>
      </c>
      <c r="X469" s="32">
        <v>2.1713</v>
      </c>
      <c r="Y469" s="32">
        <v>1.1915</v>
      </c>
      <c r="Z469" s="32">
        <v>0.38250000000000001</v>
      </c>
      <c r="AA469" s="32">
        <v>0.63500000000000001</v>
      </c>
      <c r="AB469" s="32">
        <v>2.2195999999999998</v>
      </c>
      <c r="AC469" s="32">
        <v>1.2823</v>
      </c>
      <c r="AD469" s="32">
        <v>1.2787999999999999</v>
      </c>
      <c r="AE469" s="32">
        <v>1.5879000000000001</v>
      </c>
      <c r="AF469" s="32">
        <v>0.84570000000000001</v>
      </c>
      <c r="AG469" s="32">
        <v>1.1057999999999999</v>
      </c>
      <c r="AH469" s="32">
        <v>1.9670000000000001</v>
      </c>
      <c r="AI469" s="32">
        <v>1.1736</v>
      </c>
      <c r="AJ469" s="32">
        <v>0.61129999999999995</v>
      </c>
      <c r="AK469" s="32">
        <v>0.98009999999999997</v>
      </c>
      <c r="AL469" s="32">
        <v>-0.1024</v>
      </c>
      <c r="AM469" s="32">
        <v>0.54479999999999995</v>
      </c>
      <c r="AN469" s="32">
        <v>0.73780000000000001</v>
      </c>
      <c r="AO469" s="32">
        <v>0.9466</v>
      </c>
      <c r="AP469" s="32">
        <v>0.71719999999999995</v>
      </c>
      <c r="AQ469" s="32">
        <v>1.2884</v>
      </c>
      <c r="AR469" s="32">
        <v>0.96560000000000001</v>
      </c>
      <c r="AS469" s="32">
        <v>1.2045999999999999</v>
      </c>
      <c r="AT469" s="32">
        <v>1.3070999999999999</v>
      </c>
      <c r="AU469" s="32">
        <v>1.6487000000000001</v>
      </c>
      <c r="AV469" s="32">
        <v>1.3484</v>
      </c>
      <c r="AW469" s="32">
        <v>1.3911</v>
      </c>
      <c r="AX469" s="32">
        <v>1.3064</v>
      </c>
      <c r="AY469" s="32">
        <v>1.0943000000000001</v>
      </c>
      <c r="AZ469" s="32">
        <v>0.72240000000000004</v>
      </c>
      <c r="BA469" s="32">
        <v>0.97170000000000001</v>
      </c>
      <c r="BB469" s="32">
        <v>0.18679999999999999</v>
      </c>
      <c r="BC469" s="32">
        <v>1.1597999999999999</v>
      </c>
      <c r="BD469" s="32">
        <v>1.5354000000000001</v>
      </c>
      <c r="BE469" s="32">
        <v>1.2174</v>
      </c>
      <c r="BF469" s="32">
        <v>0.48570000000000002</v>
      </c>
      <c r="BG469" s="32">
        <v>0.375</v>
      </c>
      <c r="BH469" s="32">
        <v>0.34200000000000003</v>
      </c>
      <c r="BI469" s="32">
        <v>0.76329999999999998</v>
      </c>
      <c r="BJ469" s="32">
        <v>1.1193</v>
      </c>
      <c r="BK469" s="32">
        <v>1.0753999999999999</v>
      </c>
    </row>
    <row r="470" spans="2:63">
      <c r="B470" s="28">
        <f t="shared" si="12"/>
        <v>32</v>
      </c>
      <c r="C470" s="34">
        <v>41997</v>
      </c>
      <c r="D470" s="32">
        <v>0.91930000000000001</v>
      </c>
      <c r="E470" s="32">
        <v>0.92720000000000002</v>
      </c>
      <c r="F470" s="32">
        <v>-0.23300000000000001</v>
      </c>
      <c r="G470" s="32">
        <v>1.3749</v>
      </c>
      <c r="H470" s="32">
        <v>0.64039999999999997</v>
      </c>
      <c r="I470" s="32">
        <v>1.0307999999999999</v>
      </c>
      <c r="J470" s="32">
        <v>0.3972</v>
      </c>
      <c r="K470" s="32">
        <v>0.63680000000000003</v>
      </c>
      <c r="L470" s="32">
        <v>1.0974999999999999</v>
      </c>
      <c r="M470" s="32">
        <v>1.0315000000000001</v>
      </c>
      <c r="N470" s="32">
        <v>1.2060999999999999</v>
      </c>
      <c r="O470" s="32">
        <v>1.6593</v>
      </c>
      <c r="P470" s="32">
        <v>2.2039</v>
      </c>
      <c r="Q470" s="32">
        <v>1.6187</v>
      </c>
      <c r="R470" s="32">
        <v>3.8699999999999998E-2</v>
      </c>
      <c r="S470" s="32">
        <v>0.51380000000000003</v>
      </c>
      <c r="T470" s="32">
        <v>0.28220000000000001</v>
      </c>
      <c r="U470" s="32">
        <v>0.66600000000000004</v>
      </c>
      <c r="V470" s="32">
        <v>0.12809999999999999</v>
      </c>
      <c r="W470" s="32">
        <v>0.75890000000000002</v>
      </c>
      <c r="X470" s="32">
        <v>2.1375000000000002</v>
      </c>
      <c r="Y470" s="32">
        <v>1.1898</v>
      </c>
      <c r="Z470" s="32">
        <v>0.3886</v>
      </c>
      <c r="AA470" s="32">
        <v>0.63500000000000001</v>
      </c>
      <c r="AB470" s="32">
        <v>2.1880000000000002</v>
      </c>
      <c r="AC470" s="32">
        <v>1.2803</v>
      </c>
      <c r="AD470" s="32">
        <v>1.1832</v>
      </c>
      <c r="AE470" s="32">
        <v>1.5866</v>
      </c>
      <c r="AF470" s="32">
        <v>0.78869999999999996</v>
      </c>
      <c r="AG470" s="32">
        <v>1.1060000000000001</v>
      </c>
      <c r="AH470" s="32">
        <v>1.8146</v>
      </c>
      <c r="AI470" s="32">
        <v>1.1709000000000001</v>
      </c>
      <c r="AJ470" s="32">
        <v>0.63249999999999995</v>
      </c>
      <c r="AK470" s="32">
        <v>0.98350000000000004</v>
      </c>
      <c r="AL470" s="32">
        <v>-0.1055</v>
      </c>
      <c r="AM470" s="32">
        <v>0.54679999999999995</v>
      </c>
      <c r="AN470" s="32">
        <v>0.72430000000000005</v>
      </c>
      <c r="AO470" s="32">
        <v>0.94579999999999997</v>
      </c>
      <c r="AP470" s="32">
        <v>0.71819999999999995</v>
      </c>
      <c r="AQ470" s="32">
        <v>1.2908999999999999</v>
      </c>
      <c r="AR470" s="32">
        <v>0.91649999999999998</v>
      </c>
      <c r="AS470" s="32">
        <v>1.2030000000000001</v>
      </c>
      <c r="AT470" s="32">
        <v>1.3348</v>
      </c>
      <c r="AU470" s="32">
        <v>1.6463000000000001</v>
      </c>
      <c r="AV470" s="32">
        <v>1.3472</v>
      </c>
      <c r="AW470" s="32">
        <v>1.3904000000000001</v>
      </c>
      <c r="AX470" s="32">
        <v>1.3287</v>
      </c>
      <c r="AY470" s="32">
        <v>1.0941000000000001</v>
      </c>
      <c r="AZ470" s="32">
        <v>0.69020000000000004</v>
      </c>
      <c r="BA470" s="32">
        <v>0.96970000000000001</v>
      </c>
      <c r="BB470" s="32">
        <v>0.2397</v>
      </c>
      <c r="BC470" s="32">
        <v>1.1689000000000001</v>
      </c>
      <c r="BD470" s="32">
        <v>1.556</v>
      </c>
      <c r="BE470" s="32">
        <v>1.2176</v>
      </c>
      <c r="BF470" s="32">
        <v>0.4955</v>
      </c>
      <c r="BG470" s="32">
        <v>0.37630000000000002</v>
      </c>
      <c r="BH470" s="32">
        <v>0.30009999999999998</v>
      </c>
      <c r="BI470" s="32">
        <v>0.75949999999999995</v>
      </c>
      <c r="BJ470" s="32">
        <v>1.2216</v>
      </c>
      <c r="BK470" s="32">
        <v>1.0871999999999999</v>
      </c>
    </row>
    <row r="471" spans="2:63">
      <c r="B471" s="28">
        <f t="shared" si="12"/>
        <v>31</v>
      </c>
      <c r="C471" s="34">
        <v>41996</v>
      </c>
      <c r="D471" s="32">
        <v>0.92669999999999997</v>
      </c>
      <c r="E471" s="32">
        <v>0.9224</v>
      </c>
      <c r="F471" s="32">
        <v>-0.37880000000000003</v>
      </c>
      <c r="G471" s="32">
        <v>1.3727</v>
      </c>
      <c r="H471" s="32">
        <v>0.55810000000000004</v>
      </c>
      <c r="I471" s="32">
        <v>1.0275000000000001</v>
      </c>
      <c r="J471" s="32">
        <v>0.40670000000000001</v>
      </c>
      <c r="K471" s="32">
        <v>0.63929999999999998</v>
      </c>
      <c r="L471" s="32">
        <v>1.08</v>
      </c>
      <c r="M471" s="32">
        <v>1.0328999999999999</v>
      </c>
      <c r="N471" s="32">
        <v>1.2761</v>
      </c>
      <c r="O471" s="32">
        <v>1.6694</v>
      </c>
      <c r="P471" s="32">
        <v>1.794</v>
      </c>
      <c r="Q471" s="32">
        <v>1.5772999999999999</v>
      </c>
      <c r="R471" s="32">
        <v>-4.5999999999999999E-3</v>
      </c>
      <c r="S471" s="32">
        <v>0.51190000000000002</v>
      </c>
      <c r="T471" s="32">
        <v>0.25330000000000003</v>
      </c>
      <c r="U471" s="32">
        <v>0.66979999999999995</v>
      </c>
      <c r="V471" s="32">
        <v>0.20319999999999999</v>
      </c>
      <c r="W471" s="32">
        <v>0.76529999999999998</v>
      </c>
      <c r="X471" s="32">
        <v>2.1307</v>
      </c>
      <c r="Y471" s="32">
        <v>1.1859</v>
      </c>
      <c r="Z471" s="32">
        <v>0.2397</v>
      </c>
      <c r="AA471" s="32">
        <v>0.62419999999999998</v>
      </c>
      <c r="AB471" s="32">
        <v>2.1903999999999999</v>
      </c>
      <c r="AC471" s="32">
        <v>1.2707999999999999</v>
      </c>
      <c r="AD471" s="32">
        <v>1.2669999999999999</v>
      </c>
      <c r="AE471" s="32">
        <v>1.5865</v>
      </c>
      <c r="AF471" s="32">
        <v>0.81899999999999995</v>
      </c>
      <c r="AG471" s="32">
        <v>1.1095999999999999</v>
      </c>
      <c r="AH471" s="32">
        <v>1.6012999999999999</v>
      </c>
      <c r="AI471" s="32">
        <v>1.1497999999999999</v>
      </c>
      <c r="AJ471" s="32">
        <v>0.2631</v>
      </c>
      <c r="AK471" s="32">
        <v>0.95299999999999996</v>
      </c>
      <c r="AL471" s="32">
        <v>-0.1903</v>
      </c>
      <c r="AM471" s="32">
        <v>0.54849999999999999</v>
      </c>
      <c r="AN471" s="32">
        <v>0.81269999999999998</v>
      </c>
      <c r="AO471" s="32">
        <v>0.95369999999999999</v>
      </c>
      <c r="AP471" s="32">
        <v>0.65190000000000003</v>
      </c>
      <c r="AQ471" s="32">
        <v>1.2886</v>
      </c>
      <c r="AR471" s="32">
        <v>0.74229999999999996</v>
      </c>
      <c r="AS471" s="32">
        <v>1.1935</v>
      </c>
      <c r="AT471" s="32">
        <v>1.3587</v>
      </c>
      <c r="AU471" s="32">
        <v>1.6563000000000001</v>
      </c>
      <c r="AV471" s="32">
        <v>1.4094</v>
      </c>
      <c r="AW471" s="32">
        <v>1.3998999999999999</v>
      </c>
      <c r="AX471" s="32">
        <v>1.5065999999999999</v>
      </c>
      <c r="AY471" s="32">
        <v>1.1107</v>
      </c>
      <c r="AZ471" s="32">
        <v>0.72699999999999998</v>
      </c>
      <c r="BA471" s="32">
        <v>0.97050000000000003</v>
      </c>
      <c r="BB471" s="32">
        <v>0.19109999999999999</v>
      </c>
      <c r="BC471" s="32">
        <v>1.1773</v>
      </c>
      <c r="BD471" s="32">
        <v>1.5989</v>
      </c>
      <c r="BE471" s="32">
        <v>1.2229000000000001</v>
      </c>
      <c r="BF471" s="32">
        <v>0.53580000000000005</v>
      </c>
      <c r="BG471" s="32">
        <v>0.37780000000000002</v>
      </c>
      <c r="BH471" s="32">
        <v>0.27679999999999999</v>
      </c>
      <c r="BI471" s="32">
        <v>0.7621</v>
      </c>
      <c r="BJ471" s="32">
        <v>0.75029999999999997</v>
      </c>
      <c r="BK471" s="32">
        <v>1.0405</v>
      </c>
    </row>
    <row r="472" spans="2:63">
      <c r="B472" s="28">
        <f t="shared" si="12"/>
        <v>30</v>
      </c>
      <c r="C472" s="34">
        <v>41995</v>
      </c>
      <c r="D472" s="32">
        <v>0.92520000000000002</v>
      </c>
      <c r="E472" s="32">
        <v>0.92020000000000002</v>
      </c>
      <c r="F472" s="32">
        <v>-0.37869999999999998</v>
      </c>
      <c r="G472" s="32">
        <v>1.3714</v>
      </c>
      <c r="H472" s="32">
        <v>0.55840000000000001</v>
      </c>
      <c r="I472" s="32">
        <v>1.0247999999999999</v>
      </c>
      <c r="J472" s="32">
        <v>0.40089999999999998</v>
      </c>
      <c r="K472" s="32">
        <v>0.64570000000000005</v>
      </c>
      <c r="L472" s="32">
        <v>1.0819000000000001</v>
      </c>
      <c r="M472" s="32">
        <v>1.0382</v>
      </c>
      <c r="N472" s="32">
        <v>1.2786</v>
      </c>
      <c r="O472" s="32">
        <v>1.6623000000000001</v>
      </c>
      <c r="P472" s="32">
        <v>1.7938000000000001</v>
      </c>
      <c r="Q472" s="32">
        <v>1.5805</v>
      </c>
      <c r="R472" s="32">
        <v>-5.1000000000000004E-3</v>
      </c>
      <c r="S472" s="32">
        <v>0.51170000000000004</v>
      </c>
      <c r="T472" s="32">
        <v>0.25390000000000001</v>
      </c>
      <c r="U472" s="32">
        <v>0.67330000000000001</v>
      </c>
      <c r="V472" s="32">
        <v>0.20519999999999999</v>
      </c>
      <c r="W472" s="32">
        <v>0.76690000000000003</v>
      </c>
      <c r="X472" s="32">
        <v>2.1311</v>
      </c>
      <c r="Y472" s="32">
        <v>1.1840999999999999</v>
      </c>
      <c r="Z472" s="32">
        <v>0.24010000000000001</v>
      </c>
      <c r="AA472" s="32">
        <v>0.62829999999999997</v>
      </c>
      <c r="AB472" s="32">
        <v>2.1896</v>
      </c>
      <c r="AC472" s="32">
        <v>1.2724</v>
      </c>
      <c r="AD472" s="32">
        <v>1.2665</v>
      </c>
      <c r="AE472" s="32">
        <v>1.5891999999999999</v>
      </c>
      <c r="AF472" s="32">
        <v>0.8196</v>
      </c>
      <c r="AG472" s="32">
        <v>1.1083000000000001</v>
      </c>
      <c r="AH472" s="32">
        <v>1.601</v>
      </c>
      <c r="AI472" s="32">
        <v>1.1517999999999999</v>
      </c>
      <c r="AJ472" s="32">
        <v>0.26400000000000001</v>
      </c>
      <c r="AK472" s="32">
        <v>0.95440000000000003</v>
      </c>
      <c r="AL472" s="32">
        <v>-0.19009999999999999</v>
      </c>
      <c r="AM472" s="32">
        <v>0.5353</v>
      </c>
      <c r="AN472" s="32">
        <v>0.81310000000000004</v>
      </c>
      <c r="AO472" s="32">
        <v>0.95699999999999996</v>
      </c>
      <c r="AP472" s="32">
        <v>0.65249999999999997</v>
      </c>
      <c r="AQ472" s="32">
        <v>1.2930999999999999</v>
      </c>
      <c r="AR472" s="32">
        <v>0.74239999999999995</v>
      </c>
      <c r="AS472" s="32">
        <v>1.1921999999999999</v>
      </c>
      <c r="AT472" s="32">
        <v>1.3599000000000001</v>
      </c>
      <c r="AU472" s="32">
        <v>1.6652</v>
      </c>
      <c r="AV472" s="32">
        <v>1.411</v>
      </c>
      <c r="AW472" s="32">
        <v>1.4048</v>
      </c>
      <c r="AX472" s="32">
        <v>1.5037</v>
      </c>
      <c r="AY472" s="32">
        <v>1.0956999999999999</v>
      </c>
      <c r="AZ472" s="32">
        <v>0.72699999999999998</v>
      </c>
      <c r="BA472" s="32">
        <v>0.97</v>
      </c>
      <c r="BB472" s="32">
        <v>0.1915</v>
      </c>
      <c r="BC472" s="32">
        <v>1.1751</v>
      </c>
      <c r="BD472" s="32">
        <v>1.5998000000000001</v>
      </c>
      <c r="BE472" s="32">
        <v>1.2194</v>
      </c>
      <c r="BF472" s="32">
        <v>0.53710000000000002</v>
      </c>
      <c r="BG472" s="32">
        <v>0.39250000000000002</v>
      </c>
      <c r="BH472" s="32">
        <v>0.27660000000000001</v>
      </c>
      <c r="BI472" s="32">
        <v>0.79179999999999995</v>
      </c>
      <c r="BJ472" s="32">
        <v>0.75190000000000001</v>
      </c>
      <c r="BK472" s="32">
        <v>1.0690999999999999</v>
      </c>
    </row>
    <row r="473" spans="2:63">
      <c r="B473" s="28">
        <f t="shared" si="12"/>
        <v>29</v>
      </c>
      <c r="C473" s="34">
        <v>41992</v>
      </c>
      <c r="D473" s="32">
        <v>0.88959999999999995</v>
      </c>
      <c r="E473" s="32">
        <v>0.92190000000000005</v>
      </c>
      <c r="F473" s="32">
        <v>-0.1986</v>
      </c>
      <c r="G473" s="32">
        <v>1.3801000000000001</v>
      </c>
      <c r="H473" s="32">
        <v>0.60640000000000005</v>
      </c>
      <c r="I473" s="32">
        <v>1.0284</v>
      </c>
      <c r="J473" s="32">
        <v>0.37269999999999998</v>
      </c>
      <c r="K473" s="32">
        <v>0.65049999999999997</v>
      </c>
      <c r="L473" s="32">
        <v>0.69569999999999999</v>
      </c>
      <c r="M473" s="32">
        <v>1.0187999999999999</v>
      </c>
      <c r="N473" s="32">
        <v>1.2199</v>
      </c>
      <c r="O473" s="32">
        <v>1.6426000000000001</v>
      </c>
      <c r="P473" s="32">
        <v>1.4843</v>
      </c>
      <c r="Q473" s="32">
        <v>1.5474000000000001</v>
      </c>
      <c r="R473" s="32">
        <v>6.0499999999999998E-2</v>
      </c>
      <c r="S473" s="32">
        <v>0.52339999999999998</v>
      </c>
      <c r="T473" s="32">
        <v>0.17630000000000001</v>
      </c>
      <c r="U473" s="32">
        <v>0.67090000000000005</v>
      </c>
      <c r="V473" s="32">
        <v>0.24460000000000001</v>
      </c>
      <c r="W473" s="32">
        <v>0.76270000000000004</v>
      </c>
      <c r="X473" s="32">
        <v>2.1684999999999999</v>
      </c>
      <c r="Y473" s="32">
        <v>1.1896</v>
      </c>
      <c r="Z473" s="32">
        <v>0.31859999999999999</v>
      </c>
      <c r="AA473" s="32">
        <v>0.628</v>
      </c>
      <c r="AB473" s="32">
        <v>1.7878000000000001</v>
      </c>
      <c r="AC473" s="32">
        <v>1.2746</v>
      </c>
      <c r="AD473" s="32">
        <v>1.4951000000000001</v>
      </c>
      <c r="AE473" s="32">
        <v>1.597</v>
      </c>
      <c r="AF473" s="32">
        <v>1.0375000000000001</v>
      </c>
      <c r="AG473" s="32">
        <v>1.1181000000000001</v>
      </c>
      <c r="AH473" s="32">
        <v>1.4850000000000001</v>
      </c>
      <c r="AI473" s="32">
        <v>1.1580999999999999</v>
      </c>
      <c r="AJ473" s="32">
        <v>0.36170000000000002</v>
      </c>
      <c r="AK473" s="32">
        <v>0.9637</v>
      </c>
      <c r="AL473" s="32">
        <v>0.39829999999999999</v>
      </c>
      <c r="AM473" s="32">
        <v>0.53659999999999997</v>
      </c>
      <c r="AN473" s="32">
        <v>0.81950000000000001</v>
      </c>
      <c r="AO473" s="32">
        <v>0.95279999999999998</v>
      </c>
      <c r="AP473" s="32">
        <v>0.53959999999999997</v>
      </c>
      <c r="AQ473" s="32">
        <v>1.2868999999999999</v>
      </c>
      <c r="AR473" s="32">
        <v>0.89380000000000004</v>
      </c>
      <c r="AS473" s="32">
        <v>1.1872</v>
      </c>
      <c r="AT473" s="32">
        <v>1.1422000000000001</v>
      </c>
      <c r="AU473" s="32">
        <v>1.6478999999999999</v>
      </c>
      <c r="AV473" s="32">
        <v>1.5414000000000001</v>
      </c>
      <c r="AW473" s="32">
        <v>1.4157</v>
      </c>
      <c r="AX473" s="32">
        <v>1.5309999999999999</v>
      </c>
      <c r="AY473" s="32">
        <v>1.1092</v>
      </c>
      <c r="AZ473" s="32">
        <v>0.4279</v>
      </c>
      <c r="BA473" s="32">
        <v>0.97240000000000004</v>
      </c>
      <c r="BB473" s="32">
        <v>0.3422</v>
      </c>
      <c r="BC473" s="32">
        <v>1.1917</v>
      </c>
      <c r="BD473" s="32">
        <v>1.3741000000000001</v>
      </c>
      <c r="BE473" s="32">
        <v>1.2065999999999999</v>
      </c>
      <c r="BF473" s="32">
        <v>0.33139999999999997</v>
      </c>
      <c r="BG473" s="32">
        <v>0.37819999999999998</v>
      </c>
      <c r="BH473" s="32">
        <v>0.40970000000000001</v>
      </c>
      <c r="BI473" s="32">
        <v>0.78669999999999995</v>
      </c>
      <c r="BJ473" s="32">
        <v>0.64939999999999998</v>
      </c>
      <c r="BK473" s="32">
        <v>1.0604</v>
      </c>
    </row>
    <row r="474" spans="2:63">
      <c r="B474" s="28">
        <f t="shared" si="12"/>
        <v>28</v>
      </c>
      <c r="C474" s="34">
        <v>41991</v>
      </c>
      <c r="D474" s="32">
        <v>0.84789999999999999</v>
      </c>
      <c r="E474" s="32">
        <v>0.93010000000000004</v>
      </c>
      <c r="F474" s="32">
        <v>0.43330000000000002</v>
      </c>
      <c r="G474" s="32">
        <v>1.4154</v>
      </c>
      <c r="H474" s="32">
        <v>0.49220000000000003</v>
      </c>
      <c r="I474" s="32">
        <v>1.0365</v>
      </c>
      <c r="J474" s="32">
        <v>0.55600000000000005</v>
      </c>
      <c r="K474" s="32">
        <v>0.66679999999999995</v>
      </c>
      <c r="L474" s="32">
        <v>0.60060000000000002</v>
      </c>
      <c r="M474" s="32">
        <v>1.0161</v>
      </c>
      <c r="N474" s="32">
        <v>1.3008999999999999</v>
      </c>
      <c r="O474" s="32">
        <v>1.6568000000000001</v>
      </c>
      <c r="P474" s="32">
        <v>2.0181</v>
      </c>
      <c r="Q474" s="32">
        <v>1.5772999999999999</v>
      </c>
      <c r="R474" s="32">
        <v>-0.1139</v>
      </c>
      <c r="S474" s="32">
        <v>0.50680000000000003</v>
      </c>
      <c r="T474" s="32">
        <v>0.29870000000000002</v>
      </c>
      <c r="U474" s="32">
        <v>0.68810000000000004</v>
      </c>
      <c r="V474" s="32">
        <v>0.48720000000000002</v>
      </c>
      <c r="W474" s="32">
        <v>0.78500000000000003</v>
      </c>
      <c r="X474" s="32">
        <v>2.1817000000000002</v>
      </c>
      <c r="Y474" s="32">
        <v>1.1880999999999999</v>
      </c>
      <c r="Z474" s="32">
        <v>0.30380000000000001</v>
      </c>
      <c r="AA474" s="32">
        <v>0.63729999999999998</v>
      </c>
      <c r="AB474" s="32">
        <v>1.4939</v>
      </c>
      <c r="AC474" s="32">
        <v>1.2589999999999999</v>
      </c>
      <c r="AD474" s="32">
        <v>1.5047999999999999</v>
      </c>
      <c r="AE474" s="32">
        <v>1.5985</v>
      </c>
      <c r="AF474" s="32">
        <v>0.88270000000000004</v>
      </c>
      <c r="AG474" s="32">
        <v>1.1093</v>
      </c>
      <c r="AH474" s="32">
        <v>1.4652000000000001</v>
      </c>
      <c r="AI474" s="32">
        <v>1.1525000000000001</v>
      </c>
      <c r="AJ474" s="32">
        <v>0.69159999999999999</v>
      </c>
      <c r="AK474" s="32">
        <v>0.99729999999999996</v>
      </c>
      <c r="AL474" s="32">
        <v>1.17</v>
      </c>
      <c r="AM474" s="32">
        <v>0.53480000000000005</v>
      </c>
      <c r="AN474" s="32">
        <v>0.77839999999999998</v>
      </c>
      <c r="AO474" s="32">
        <v>0.93469999999999998</v>
      </c>
      <c r="AP474" s="32">
        <v>0.98299999999999998</v>
      </c>
      <c r="AQ474" s="32">
        <v>1.327</v>
      </c>
      <c r="AR474" s="32">
        <v>1.0135000000000001</v>
      </c>
      <c r="AS474" s="32">
        <v>1.244</v>
      </c>
      <c r="AT474" s="32">
        <v>0.81489999999999996</v>
      </c>
      <c r="AU474" s="32">
        <v>1.6375</v>
      </c>
      <c r="AV474" s="32">
        <v>1.3758999999999999</v>
      </c>
      <c r="AW474" s="32">
        <v>1.3841000000000001</v>
      </c>
      <c r="AX474" s="32">
        <v>1.5891999999999999</v>
      </c>
      <c r="AY474" s="32">
        <v>1.107</v>
      </c>
      <c r="AZ474" s="32">
        <v>0.22270000000000001</v>
      </c>
      <c r="BA474" s="32">
        <v>0.96560000000000001</v>
      </c>
      <c r="BB474" s="32">
        <v>0.22600000000000001</v>
      </c>
      <c r="BC474" s="32">
        <v>1.2144999999999999</v>
      </c>
      <c r="BD474" s="32">
        <v>1.3640000000000001</v>
      </c>
      <c r="BE474" s="32">
        <v>1.2131000000000001</v>
      </c>
      <c r="BF474" s="32">
        <v>0.24349999999999999</v>
      </c>
      <c r="BG474" s="32">
        <v>0.36820000000000003</v>
      </c>
      <c r="BH474" s="32">
        <v>0.6522</v>
      </c>
      <c r="BI474" s="32">
        <v>0.82699999999999996</v>
      </c>
      <c r="BJ474" s="32">
        <v>0.73129999999999995</v>
      </c>
      <c r="BK474" s="32">
        <v>1.071</v>
      </c>
    </row>
    <row r="475" spans="2:63">
      <c r="B475" s="28">
        <f t="shared" si="12"/>
        <v>27</v>
      </c>
      <c r="C475" s="34">
        <v>41990</v>
      </c>
      <c r="D475" s="32">
        <v>0.8478</v>
      </c>
      <c r="E475" s="32">
        <v>0.9284</v>
      </c>
      <c r="F475" s="32">
        <v>0.59550000000000003</v>
      </c>
      <c r="G475" s="32">
        <v>1.4168000000000001</v>
      </c>
      <c r="H475" s="32">
        <v>0.57099999999999995</v>
      </c>
      <c r="I475" s="32">
        <v>1.0392999999999999</v>
      </c>
      <c r="J475" s="32">
        <v>0.59219999999999995</v>
      </c>
      <c r="K475" s="32">
        <v>0.66890000000000005</v>
      </c>
      <c r="L475" s="32">
        <v>0.67079999999999995</v>
      </c>
      <c r="M475" s="32">
        <v>1.0162</v>
      </c>
      <c r="N475" s="32">
        <v>1.47</v>
      </c>
      <c r="O475" s="32">
        <v>1.6624000000000001</v>
      </c>
      <c r="P475" s="32">
        <v>2.1295999999999999</v>
      </c>
      <c r="Q475" s="32">
        <v>1.5840000000000001</v>
      </c>
      <c r="R475" s="32">
        <v>-7.0400000000000004E-2</v>
      </c>
      <c r="S475" s="32">
        <v>0.5091</v>
      </c>
      <c r="T475" s="32">
        <v>0.28339999999999999</v>
      </c>
      <c r="U475" s="32">
        <v>0.68669999999999998</v>
      </c>
      <c r="V475" s="32">
        <v>0.55010000000000003</v>
      </c>
      <c r="W475" s="32">
        <v>0.78549999999999998</v>
      </c>
      <c r="X475" s="32">
        <v>2.5219</v>
      </c>
      <c r="Y475" s="32">
        <v>1.1957</v>
      </c>
      <c r="Z475" s="32">
        <v>0.37390000000000001</v>
      </c>
      <c r="AA475" s="32">
        <v>0.64139999999999997</v>
      </c>
      <c r="AB475" s="32">
        <v>1.4831000000000001</v>
      </c>
      <c r="AC475" s="32">
        <v>1.2544</v>
      </c>
      <c r="AD475" s="32">
        <v>1.5088999999999999</v>
      </c>
      <c r="AE475" s="32">
        <v>1.6008</v>
      </c>
      <c r="AF475" s="32">
        <v>0.96509999999999996</v>
      </c>
      <c r="AG475" s="32">
        <v>1.107</v>
      </c>
      <c r="AH475" s="32">
        <v>1.9246000000000001</v>
      </c>
      <c r="AI475" s="32">
        <v>1.1419999999999999</v>
      </c>
      <c r="AJ475" s="32">
        <v>0.6966</v>
      </c>
      <c r="AK475" s="32">
        <v>0.99839999999999995</v>
      </c>
      <c r="AL475" s="32">
        <v>1.2281</v>
      </c>
      <c r="AM475" s="32">
        <v>0.53169999999999995</v>
      </c>
      <c r="AN475" s="32">
        <v>0.7944</v>
      </c>
      <c r="AO475" s="32">
        <v>0.93679999999999997</v>
      </c>
      <c r="AP475" s="32">
        <v>0.76870000000000005</v>
      </c>
      <c r="AQ475" s="32">
        <v>1.2976000000000001</v>
      </c>
      <c r="AR475" s="32">
        <v>1.1678999999999999</v>
      </c>
      <c r="AS475" s="32">
        <v>1.2532000000000001</v>
      </c>
      <c r="AT475" s="32">
        <v>0.90310000000000001</v>
      </c>
      <c r="AU475" s="32">
        <v>1.6524000000000001</v>
      </c>
      <c r="AV475" s="32">
        <v>1.3926000000000001</v>
      </c>
      <c r="AW475" s="32">
        <v>1.3862000000000001</v>
      </c>
      <c r="AX475" s="32">
        <v>1.6564000000000001</v>
      </c>
      <c r="AY475" s="32">
        <v>1.1154999999999999</v>
      </c>
      <c r="AZ475" s="32">
        <v>0.61370000000000002</v>
      </c>
      <c r="BA475" s="32">
        <v>0.95930000000000004</v>
      </c>
      <c r="BB475" s="32">
        <v>0.29470000000000002</v>
      </c>
      <c r="BC475" s="32">
        <v>1.2239</v>
      </c>
      <c r="BD475" s="32">
        <v>1.3266</v>
      </c>
      <c r="BE475" s="32">
        <v>1.2132000000000001</v>
      </c>
      <c r="BF475" s="32">
        <v>0.24379999999999999</v>
      </c>
      <c r="BG475" s="32">
        <v>0.36880000000000002</v>
      </c>
      <c r="BH475" s="32">
        <v>0.71530000000000005</v>
      </c>
      <c r="BI475" s="32">
        <v>0.8276</v>
      </c>
      <c r="BJ475" s="32">
        <v>0.84870000000000001</v>
      </c>
      <c r="BK475" s="32">
        <v>1.0740000000000001</v>
      </c>
    </row>
    <row r="476" spans="2:63">
      <c r="B476" s="28">
        <f t="shared" si="12"/>
        <v>26</v>
      </c>
      <c r="C476" s="34">
        <v>41989</v>
      </c>
      <c r="D476" s="32">
        <v>0.95520000000000005</v>
      </c>
      <c r="E476" s="32">
        <v>0.93520000000000003</v>
      </c>
      <c r="F476" s="32">
        <v>0.86899999999999999</v>
      </c>
      <c r="G476" s="32">
        <v>1.4338</v>
      </c>
      <c r="H476" s="32">
        <v>0.49869999999999998</v>
      </c>
      <c r="I476" s="32">
        <v>1.0331999999999999</v>
      </c>
      <c r="J476" s="32">
        <v>0.6623</v>
      </c>
      <c r="K476" s="32">
        <v>0.67630000000000001</v>
      </c>
      <c r="L476" s="32">
        <v>0.73760000000000003</v>
      </c>
      <c r="M476" s="32">
        <v>1</v>
      </c>
      <c r="N476" s="32">
        <v>1.5874999999999999</v>
      </c>
      <c r="O476" s="32">
        <v>1.6758999999999999</v>
      </c>
      <c r="P476" s="32">
        <v>2.5146999999999999</v>
      </c>
      <c r="Q476" s="32">
        <v>1.6111</v>
      </c>
      <c r="R476" s="32">
        <v>-8.6199999999999999E-2</v>
      </c>
      <c r="S476" s="32">
        <v>0.51349999999999996</v>
      </c>
      <c r="T476" s="32">
        <v>0.42459999999999998</v>
      </c>
      <c r="U476" s="32">
        <v>0.70430000000000004</v>
      </c>
      <c r="V476" s="32">
        <v>0.51919999999999999</v>
      </c>
      <c r="W476" s="32">
        <v>0.77880000000000005</v>
      </c>
      <c r="X476" s="32">
        <v>2.4735999999999998</v>
      </c>
      <c r="Y476" s="32">
        <v>1.1959</v>
      </c>
      <c r="Z476" s="32">
        <v>0.57679999999999998</v>
      </c>
      <c r="AA476" s="32">
        <v>0.64859999999999995</v>
      </c>
      <c r="AB476" s="32">
        <v>1.82</v>
      </c>
      <c r="AC476" s="32">
        <v>1.2516</v>
      </c>
      <c r="AD476" s="32">
        <v>1.5343</v>
      </c>
      <c r="AE476" s="32">
        <v>1.6003000000000001</v>
      </c>
      <c r="AF476" s="32">
        <v>0.9526</v>
      </c>
      <c r="AG476" s="32">
        <v>1.1092</v>
      </c>
      <c r="AH476" s="32">
        <v>1.9739</v>
      </c>
      <c r="AI476" s="32">
        <v>1.1416999999999999</v>
      </c>
      <c r="AJ476" s="32">
        <v>1.0226</v>
      </c>
      <c r="AK476" s="32">
        <v>1.0174000000000001</v>
      </c>
      <c r="AL476" s="32">
        <v>1.5515000000000001</v>
      </c>
      <c r="AM476" s="32">
        <v>0.55689999999999995</v>
      </c>
      <c r="AN476" s="32">
        <v>0.51390000000000002</v>
      </c>
      <c r="AO476" s="32">
        <v>0.91249999999999998</v>
      </c>
      <c r="AP476" s="32">
        <v>1.1581999999999999</v>
      </c>
      <c r="AQ476" s="32">
        <v>1.3180000000000001</v>
      </c>
      <c r="AR476" s="32">
        <v>1.1598999999999999</v>
      </c>
      <c r="AS476" s="32">
        <v>1.2496</v>
      </c>
      <c r="AT476" s="32">
        <v>0.64270000000000005</v>
      </c>
      <c r="AU476" s="32">
        <v>1.6647000000000001</v>
      </c>
      <c r="AV476" s="32">
        <v>1.3924000000000001</v>
      </c>
      <c r="AW476" s="32">
        <v>1.3883000000000001</v>
      </c>
      <c r="AX476" s="32">
        <v>1.4357</v>
      </c>
      <c r="AY476" s="32">
        <v>1.1237999999999999</v>
      </c>
      <c r="AZ476" s="32">
        <v>0.51949999999999996</v>
      </c>
      <c r="BA476" s="32">
        <v>0.94950000000000001</v>
      </c>
      <c r="BB476" s="32">
        <v>0.91369999999999996</v>
      </c>
      <c r="BC476" s="32">
        <v>1.2802</v>
      </c>
      <c r="BD476" s="32">
        <v>1.2985</v>
      </c>
      <c r="BE476" s="32">
        <v>1.2084999999999999</v>
      </c>
      <c r="BF476" s="32">
        <v>0.25430000000000003</v>
      </c>
      <c r="BG476" s="32">
        <v>0.36020000000000002</v>
      </c>
      <c r="BH476" s="32">
        <v>0.68310000000000004</v>
      </c>
      <c r="BI476" s="32">
        <v>0.82540000000000002</v>
      </c>
      <c r="BJ476" s="32">
        <v>1.0911</v>
      </c>
      <c r="BK476" s="32">
        <v>1.0833999999999999</v>
      </c>
    </row>
    <row r="477" spans="2:63">
      <c r="B477" s="28">
        <f t="shared" si="12"/>
        <v>25</v>
      </c>
      <c r="C477" s="34">
        <v>41988</v>
      </c>
      <c r="D477" s="32">
        <v>0.90749999999999997</v>
      </c>
      <c r="E477" s="32">
        <v>0.93079999999999996</v>
      </c>
      <c r="F477" s="32">
        <v>0.75509999999999999</v>
      </c>
      <c r="G477" s="32">
        <v>1.4319999999999999</v>
      </c>
      <c r="H477" s="32">
        <v>0.53779999999999994</v>
      </c>
      <c r="I477" s="32">
        <v>1.042</v>
      </c>
      <c r="J477" s="32">
        <v>0.68740000000000001</v>
      </c>
      <c r="K477" s="32">
        <v>0.68079999999999996</v>
      </c>
      <c r="L477" s="32">
        <v>0.82</v>
      </c>
      <c r="M477" s="32">
        <v>1.0114000000000001</v>
      </c>
      <c r="N477" s="32">
        <v>1.5527</v>
      </c>
      <c r="O477" s="32">
        <v>1.6705000000000001</v>
      </c>
      <c r="P477" s="32">
        <v>2.5972</v>
      </c>
      <c r="Q477" s="32">
        <v>1.6183000000000001</v>
      </c>
      <c r="R477" s="32">
        <v>-0.1527</v>
      </c>
      <c r="S477" s="32">
        <v>0.51100000000000001</v>
      </c>
      <c r="T477" s="32">
        <v>0.3997</v>
      </c>
      <c r="U477" s="32">
        <v>0.69669999999999999</v>
      </c>
      <c r="V477" s="32">
        <v>0.52700000000000002</v>
      </c>
      <c r="W477" s="32">
        <v>0.78779999999999994</v>
      </c>
      <c r="X477" s="32">
        <v>2.3702999999999999</v>
      </c>
      <c r="Y477" s="32">
        <v>1.2013</v>
      </c>
      <c r="Z477" s="32">
        <v>0.56869999999999998</v>
      </c>
      <c r="AA477" s="32">
        <v>0.65</v>
      </c>
      <c r="AB477" s="32">
        <v>1.7827</v>
      </c>
      <c r="AC477" s="32">
        <v>1.2627999999999999</v>
      </c>
      <c r="AD477" s="32">
        <v>1.1464000000000001</v>
      </c>
      <c r="AE477" s="32">
        <v>1.5811999999999999</v>
      </c>
      <c r="AF477" s="32">
        <v>1.0101</v>
      </c>
      <c r="AG477" s="32">
        <v>1.1153999999999999</v>
      </c>
      <c r="AH477" s="32">
        <v>2.1520999999999999</v>
      </c>
      <c r="AI477" s="32">
        <v>1.1396999999999999</v>
      </c>
      <c r="AJ477" s="32">
        <v>1.0497000000000001</v>
      </c>
      <c r="AK477" s="32">
        <v>1.0008999999999999</v>
      </c>
      <c r="AL477" s="32">
        <v>1.5376000000000001</v>
      </c>
      <c r="AM477" s="32">
        <v>0.55600000000000005</v>
      </c>
      <c r="AN477" s="32">
        <v>0.56100000000000005</v>
      </c>
      <c r="AO477" s="32">
        <v>0.91969999999999996</v>
      </c>
      <c r="AP477" s="32">
        <v>1.1830000000000001</v>
      </c>
      <c r="AQ477" s="32">
        <v>1.3240000000000001</v>
      </c>
      <c r="AR477" s="32">
        <v>1.1178999999999999</v>
      </c>
      <c r="AS477" s="32">
        <v>1.2459</v>
      </c>
      <c r="AT477" s="32">
        <v>0.46610000000000001</v>
      </c>
      <c r="AU477" s="32">
        <v>1.6468</v>
      </c>
      <c r="AV477" s="32">
        <v>1.3332999999999999</v>
      </c>
      <c r="AW477" s="32">
        <v>1.3786</v>
      </c>
      <c r="AX477" s="32">
        <v>1.4500999999999999</v>
      </c>
      <c r="AY477" s="32">
        <v>1.1152</v>
      </c>
      <c r="AZ477" s="32">
        <v>0.43580000000000002</v>
      </c>
      <c r="BA477" s="32">
        <v>0.94489999999999996</v>
      </c>
      <c r="BB477" s="32">
        <v>0.97360000000000002</v>
      </c>
      <c r="BC477" s="32">
        <v>1.2737000000000001</v>
      </c>
      <c r="BD477" s="32">
        <v>1.2649999999999999</v>
      </c>
      <c r="BE477" s="32">
        <v>1.2050000000000001</v>
      </c>
      <c r="BF477" s="32">
        <v>0.26040000000000002</v>
      </c>
      <c r="BG477" s="32">
        <v>0.35639999999999999</v>
      </c>
      <c r="BH477" s="32">
        <v>0.62539999999999996</v>
      </c>
      <c r="BI477" s="32">
        <v>0.81579999999999997</v>
      </c>
      <c r="BJ477" s="32">
        <v>1.1274</v>
      </c>
      <c r="BK477" s="32">
        <v>1.0898000000000001</v>
      </c>
    </row>
    <row r="478" spans="2:63">
      <c r="B478" s="28">
        <f t="shared" si="12"/>
        <v>24</v>
      </c>
      <c r="C478" s="34">
        <v>41985</v>
      </c>
      <c r="D478" s="32">
        <v>0.95050000000000001</v>
      </c>
      <c r="E478" s="32">
        <v>0.94040000000000001</v>
      </c>
      <c r="F478" s="32">
        <v>0.9667</v>
      </c>
      <c r="G478" s="32">
        <v>1.4624999999999999</v>
      </c>
      <c r="H478" s="32">
        <v>0.43140000000000001</v>
      </c>
      <c r="I478" s="32">
        <v>1.042</v>
      </c>
      <c r="J478" s="32">
        <v>0.78029999999999999</v>
      </c>
      <c r="K478" s="32">
        <v>0.67889999999999995</v>
      </c>
      <c r="L478" s="32">
        <v>0.92230000000000001</v>
      </c>
      <c r="M478" s="32">
        <v>1.0155000000000001</v>
      </c>
      <c r="N478" s="32">
        <v>1.4797</v>
      </c>
      <c r="O478" s="32">
        <v>1.6635</v>
      </c>
      <c r="P478" s="32">
        <v>2.3826000000000001</v>
      </c>
      <c r="Q478" s="32">
        <v>1.6144000000000001</v>
      </c>
      <c r="R478" s="32">
        <v>-0.15709999999999999</v>
      </c>
      <c r="S478" s="32">
        <v>0.51200000000000001</v>
      </c>
      <c r="T478" s="32">
        <v>0.30199999999999999</v>
      </c>
      <c r="U478" s="32">
        <v>0.69789999999999996</v>
      </c>
      <c r="V478" s="32">
        <v>0.37</v>
      </c>
      <c r="W478" s="32">
        <v>0.78580000000000005</v>
      </c>
      <c r="X478" s="32">
        <v>2.3329</v>
      </c>
      <c r="Y478" s="32">
        <v>1.2002999999999999</v>
      </c>
      <c r="Z478" s="32">
        <v>0.6069</v>
      </c>
      <c r="AA478" s="32">
        <v>0.65249999999999997</v>
      </c>
      <c r="AB478" s="32">
        <v>1.7253000000000001</v>
      </c>
      <c r="AC478" s="32">
        <v>1.2607999999999999</v>
      </c>
      <c r="AD478" s="32">
        <v>1.2005999999999999</v>
      </c>
      <c r="AE478" s="32">
        <v>1.581</v>
      </c>
      <c r="AF478" s="32">
        <v>0.99609999999999999</v>
      </c>
      <c r="AG478" s="32">
        <v>1.1153999999999999</v>
      </c>
      <c r="AH478" s="32">
        <v>2.1122000000000001</v>
      </c>
      <c r="AI478" s="32">
        <v>1.1403000000000001</v>
      </c>
      <c r="AJ478" s="32">
        <v>1.052</v>
      </c>
      <c r="AK478" s="32">
        <v>1.0051000000000001</v>
      </c>
      <c r="AL478" s="32">
        <v>1.2082999999999999</v>
      </c>
      <c r="AM478" s="32">
        <v>0.55859999999999999</v>
      </c>
      <c r="AN478" s="32">
        <v>0.1928</v>
      </c>
      <c r="AO478" s="32">
        <v>0.91420000000000001</v>
      </c>
      <c r="AP478" s="32">
        <v>1.1588000000000001</v>
      </c>
      <c r="AQ478" s="32">
        <v>1.3244</v>
      </c>
      <c r="AR478" s="32">
        <v>1.1883999999999999</v>
      </c>
      <c r="AS478" s="32">
        <v>1.2579</v>
      </c>
      <c r="AT478" s="32">
        <v>0.41959999999999997</v>
      </c>
      <c r="AU478" s="32">
        <v>1.6417999999999999</v>
      </c>
      <c r="AV478" s="32">
        <v>1.4260999999999999</v>
      </c>
      <c r="AW478" s="32">
        <v>1.3831</v>
      </c>
      <c r="AX478" s="32">
        <v>1.2632000000000001</v>
      </c>
      <c r="AY478" s="32">
        <v>1.1096999999999999</v>
      </c>
      <c r="AZ478" s="32">
        <v>0.4274</v>
      </c>
      <c r="BA478" s="32">
        <v>0.94489999999999996</v>
      </c>
      <c r="BB478" s="32">
        <v>1.022</v>
      </c>
      <c r="BC478" s="32">
        <v>1.2876000000000001</v>
      </c>
      <c r="BD478" s="32">
        <v>1.3137000000000001</v>
      </c>
      <c r="BE478" s="32">
        <v>1.1974</v>
      </c>
      <c r="BF478" s="32">
        <v>0.29199999999999998</v>
      </c>
      <c r="BG478" s="32">
        <v>0.35699999999999998</v>
      </c>
      <c r="BH478" s="32">
        <v>0.65390000000000004</v>
      </c>
      <c r="BI478" s="32">
        <v>0.82230000000000003</v>
      </c>
      <c r="BJ478" s="32">
        <v>1.0859000000000001</v>
      </c>
      <c r="BK478" s="32">
        <v>1.0875999999999999</v>
      </c>
    </row>
    <row r="479" spans="2:63">
      <c r="B479" s="28">
        <f t="shared" si="12"/>
        <v>23</v>
      </c>
      <c r="C479" s="34">
        <v>41984</v>
      </c>
      <c r="D479" s="32">
        <v>1.0671999999999999</v>
      </c>
      <c r="E479" s="32">
        <v>0.93030000000000002</v>
      </c>
      <c r="F479" s="32">
        <v>0.94010000000000005</v>
      </c>
      <c r="G479" s="32">
        <v>1.4000999999999999</v>
      </c>
      <c r="H479" s="32">
        <v>0.55400000000000005</v>
      </c>
      <c r="I479" s="32">
        <v>1.044</v>
      </c>
      <c r="J479" s="32">
        <v>0.82740000000000002</v>
      </c>
      <c r="K479" s="32">
        <v>0.69130000000000003</v>
      </c>
      <c r="L479" s="32">
        <v>1.0907</v>
      </c>
      <c r="M479" s="32">
        <v>1.0313000000000001</v>
      </c>
      <c r="N479" s="32">
        <v>1.5223</v>
      </c>
      <c r="O479" s="32">
        <v>1.6531</v>
      </c>
      <c r="P479" s="32">
        <v>1.8886000000000001</v>
      </c>
      <c r="Q479" s="32">
        <v>1.6045</v>
      </c>
      <c r="R479" s="32">
        <v>-3.32E-2</v>
      </c>
      <c r="S479" s="32">
        <v>0.51300000000000001</v>
      </c>
      <c r="T479" s="32">
        <v>0.3644</v>
      </c>
      <c r="U479" s="32">
        <v>0.69330000000000003</v>
      </c>
      <c r="V479" s="32">
        <v>0.30209999999999998</v>
      </c>
      <c r="W479" s="32">
        <v>0.79690000000000005</v>
      </c>
      <c r="X479" s="32">
        <v>2.1818</v>
      </c>
      <c r="Y479" s="32">
        <v>1.1981999999999999</v>
      </c>
      <c r="Z479" s="32">
        <v>0.59699999999999998</v>
      </c>
      <c r="AA479" s="32">
        <v>0.63800000000000001</v>
      </c>
      <c r="AB479" s="32">
        <v>1.6336999999999999</v>
      </c>
      <c r="AC479" s="32">
        <v>1.2566999999999999</v>
      </c>
      <c r="AD479" s="32">
        <v>1.4287000000000001</v>
      </c>
      <c r="AE479" s="32">
        <v>1.5884</v>
      </c>
      <c r="AF479" s="32">
        <v>0.99950000000000006</v>
      </c>
      <c r="AG479" s="32">
        <v>1.1184000000000001</v>
      </c>
      <c r="AH479" s="32">
        <v>2.0177</v>
      </c>
      <c r="AI479" s="32">
        <v>1.1395999999999999</v>
      </c>
      <c r="AJ479" s="32">
        <v>0.99319999999999997</v>
      </c>
      <c r="AK479" s="32">
        <v>0.99019999999999997</v>
      </c>
      <c r="AL479" s="32">
        <v>1.1473</v>
      </c>
      <c r="AM479" s="32">
        <v>0.56599999999999995</v>
      </c>
      <c r="AN479" s="32">
        <v>0.55369999999999997</v>
      </c>
      <c r="AO479" s="32">
        <v>0.90859999999999996</v>
      </c>
      <c r="AP479" s="32">
        <v>1.4016</v>
      </c>
      <c r="AQ479" s="32">
        <v>1.3048999999999999</v>
      </c>
      <c r="AR479" s="32">
        <v>0.83819999999999995</v>
      </c>
      <c r="AS479" s="32">
        <v>1.2526999999999999</v>
      </c>
      <c r="AT479" s="32">
        <v>0.8427</v>
      </c>
      <c r="AU479" s="32">
        <v>1.6506000000000001</v>
      </c>
      <c r="AV479" s="32">
        <v>1.3946000000000001</v>
      </c>
      <c r="AW479" s="32">
        <v>1.3892</v>
      </c>
      <c r="AX479" s="32">
        <v>1.1413</v>
      </c>
      <c r="AY479" s="32">
        <v>1.1023000000000001</v>
      </c>
      <c r="AZ479" s="32">
        <v>0.35980000000000001</v>
      </c>
      <c r="BA479" s="32">
        <v>0.94510000000000005</v>
      </c>
      <c r="BB479" s="32">
        <v>0.91569999999999996</v>
      </c>
      <c r="BC479" s="32">
        <v>1.28</v>
      </c>
      <c r="BD479" s="32">
        <v>1.2841</v>
      </c>
      <c r="BE479" s="32">
        <v>1.1876</v>
      </c>
      <c r="BF479" s="32">
        <v>0.2238</v>
      </c>
      <c r="BG479" s="32">
        <v>0.36009999999999998</v>
      </c>
      <c r="BH479" s="32">
        <v>0.76949999999999996</v>
      </c>
      <c r="BI479" s="32">
        <v>0.8155</v>
      </c>
      <c r="BJ479" s="32">
        <v>0.86419999999999997</v>
      </c>
      <c r="BK479" s="32">
        <v>1.0646</v>
      </c>
    </row>
    <row r="480" spans="2:63">
      <c r="B480" s="28">
        <f t="shared" si="12"/>
        <v>22</v>
      </c>
      <c r="C480" s="34">
        <v>41983</v>
      </c>
      <c r="D480" s="32">
        <v>1.0640000000000001</v>
      </c>
      <c r="E480" s="32">
        <v>0.93359999999999999</v>
      </c>
      <c r="F480" s="32">
        <v>0.92589999999999995</v>
      </c>
      <c r="G480" s="32">
        <v>1.4007000000000001</v>
      </c>
      <c r="H480" s="32">
        <v>0.54849999999999999</v>
      </c>
      <c r="I480" s="32">
        <v>1.0421</v>
      </c>
      <c r="J480" s="32">
        <v>0.81420000000000003</v>
      </c>
      <c r="K480" s="32">
        <v>0.68940000000000001</v>
      </c>
      <c r="L480" s="32">
        <v>1.0485</v>
      </c>
      <c r="M480" s="32">
        <v>1.0289999999999999</v>
      </c>
      <c r="N480" s="32">
        <v>1.4990000000000001</v>
      </c>
      <c r="O480" s="32">
        <v>1.6529</v>
      </c>
      <c r="P480" s="32">
        <v>1.9784999999999999</v>
      </c>
      <c r="Q480" s="32">
        <v>1.6104000000000001</v>
      </c>
      <c r="R480" s="32">
        <v>-3.6499999999999998E-2</v>
      </c>
      <c r="S480" s="32">
        <v>0.51519999999999999</v>
      </c>
      <c r="T480" s="32">
        <v>0.35849999999999999</v>
      </c>
      <c r="U480" s="32">
        <v>0.69440000000000002</v>
      </c>
      <c r="V480" s="32">
        <v>0.27800000000000002</v>
      </c>
      <c r="W480" s="32">
        <v>0.79879999999999995</v>
      </c>
      <c r="X480" s="32">
        <v>2.1343999999999999</v>
      </c>
      <c r="Y480" s="32">
        <v>1.2095</v>
      </c>
      <c r="Z480" s="32">
        <v>0.6149</v>
      </c>
      <c r="AA480" s="32">
        <v>0.63939999999999997</v>
      </c>
      <c r="AB480" s="32">
        <v>1.6068</v>
      </c>
      <c r="AC480" s="32">
        <v>1.2805</v>
      </c>
      <c r="AD480" s="32">
        <v>1.4171</v>
      </c>
      <c r="AE480" s="32">
        <v>1.5914999999999999</v>
      </c>
      <c r="AF480" s="32">
        <v>0.98119999999999996</v>
      </c>
      <c r="AG480" s="32">
        <v>1.1244000000000001</v>
      </c>
      <c r="AH480" s="32">
        <v>2.0121000000000002</v>
      </c>
      <c r="AI480" s="32">
        <v>1.1429</v>
      </c>
      <c r="AJ480" s="32">
        <v>1.0189999999999999</v>
      </c>
      <c r="AK480" s="32">
        <v>0.99309999999999998</v>
      </c>
      <c r="AL480" s="32">
        <v>1.1238999999999999</v>
      </c>
      <c r="AM480" s="32">
        <v>0.56440000000000001</v>
      </c>
      <c r="AN480" s="32">
        <v>0.55120000000000002</v>
      </c>
      <c r="AO480" s="32">
        <v>0.91139999999999999</v>
      </c>
      <c r="AP480" s="32">
        <v>1.2801</v>
      </c>
      <c r="AQ480" s="32">
        <v>1.2992999999999999</v>
      </c>
      <c r="AR480" s="32">
        <v>0.87119999999999997</v>
      </c>
      <c r="AS480" s="32">
        <v>1.2554000000000001</v>
      </c>
      <c r="AT480" s="32">
        <v>0.88749999999999996</v>
      </c>
      <c r="AU480" s="32">
        <v>1.651</v>
      </c>
      <c r="AV480" s="32">
        <v>1.3831</v>
      </c>
      <c r="AW480" s="32">
        <v>1.3859999999999999</v>
      </c>
      <c r="AX480" s="32">
        <v>1.1382000000000001</v>
      </c>
      <c r="AY480" s="32">
        <v>1.1079000000000001</v>
      </c>
      <c r="AZ480" s="32">
        <v>0.40150000000000002</v>
      </c>
      <c r="BA480" s="32">
        <v>0.94040000000000001</v>
      </c>
      <c r="BB480" s="32">
        <v>0.92249999999999999</v>
      </c>
      <c r="BC480" s="32">
        <v>1.2825</v>
      </c>
      <c r="BD480" s="32">
        <v>1.3001</v>
      </c>
      <c r="BE480" s="32">
        <v>1.1913</v>
      </c>
      <c r="BF480" s="32">
        <v>0.2117</v>
      </c>
      <c r="BG480" s="32">
        <v>0.35720000000000002</v>
      </c>
      <c r="BH480" s="32">
        <v>0.78290000000000004</v>
      </c>
      <c r="BI480" s="32">
        <v>0.81820000000000004</v>
      </c>
      <c r="BJ480" s="32">
        <v>0.93420000000000003</v>
      </c>
      <c r="BK480" s="32">
        <v>1.0747</v>
      </c>
    </row>
    <row r="481" spans="2:63">
      <c r="B481" s="28">
        <f t="shared" si="12"/>
        <v>21</v>
      </c>
      <c r="C481" s="34">
        <v>41982</v>
      </c>
      <c r="D481" s="32">
        <v>1.0053000000000001</v>
      </c>
      <c r="E481" s="32">
        <v>0.94750000000000001</v>
      </c>
      <c r="F481" s="32">
        <v>1.1121000000000001</v>
      </c>
      <c r="G481" s="32">
        <v>1.4677</v>
      </c>
      <c r="H481" s="32">
        <v>0.68730000000000002</v>
      </c>
      <c r="I481" s="32">
        <v>1.0668</v>
      </c>
      <c r="J481" s="32">
        <v>0.65390000000000004</v>
      </c>
      <c r="K481" s="32">
        <v>0.68479999999999996</v>
      </c>
      <c r="L481" s="32">
        <v>1.0734999999999999</v>
      </c>
      <c r="M481" s="32">
        <v>1.0502</v>
      </c>
      <c r="N481" s="32">
        <v>1.2548999999999999</v>
      </c>
      <c r="O481" s="32">
        <v>1.6696</v>
      </c>
      <c r="P481" s="32">
        <v>1.3071999999999999</v>
      </c>
      <c r="Q481" s="32">
        <v>1.5827</v>
      </c>
      <c r="R481" s="32">
        <v>-5.1999999999999998E-2</v>
      </c>
      <c r="S481" s="32">
        <v>0.52110000000000001</v>
      </c>
      <c r="T481" s="32">
        <v>0.52510000000000001</v>
      </c>
      <c r="U481" s="32">
        <v>0.70389999999999997</v>
      </c>
      <c r="V481" s="32">
        <v>9.6199999999999994E-2</v>
      </c>
      <c r="W481" s="32">
        <v>0.79820000000000002</v>
      </c>
      <c r="X481" s="32">
        <v>2.0407000000000002</v>
      </c>
      <c r="Y481" s="32">
        <v>1.1880999999999999</v>
      </c>
      <c r="Z481" s="32">
        <v>0.61170000000000002</v>
      </c>
      <c r="AA481" s="32">
        <v>0.63360000000000005</v>
      </c>
      <c r="AB481" s="32">
        <v>1.5443</v>
      </c>
      <c r="AC481" s="32">
        <v>1.2932999999999999</v>
      </c>
      <c r="AD481" s="32">
        <v>1.5115000000000001</v>
      </c>
      <c r="AE481" s="32">
        <v>1.5965</v>
      </c>
      <c r="AF481" s="32">
        <v>0.93840000000000001</v>
      </c>
      <c r="AG481" s="32">
        <v>1.1240000000000001</v>
      </c>
      <c r="AH481" s="32">
        <v>2.0011000000000001</v>
      </c>
      <c r="AI481" s="32">
        <v>1.1396999999999999</v>
      </c>
      <c r="AJ481" s="32">
        <v>0.70689999999999997</v>
      </c>
      <c r="AK481" s="32">
        <v>0.99339999999999995</v>
      </c>
      <c r="AL481" s="32">
        <v>0.90200000000000002</v>
      </c>
      <c r="AM481" s="32">
        <v>0.57879999999999998</v>
      </c>
      <c r="AN481" s="32">
        <v>0.53090000000000004</v>
      </c>
      <c r="AO481" s="32">
        <v>0.89990000000000003</v>
      </c>
      <c r="AP481" s="32">
        <v>1.121</v>
      </c>
      <c r="AQ481" s="32">
        <v>1.3134999999999999</v>
      </c>
      <c r="AR481" s="32">
        <v>0.60250000000000004</v>
      </c>
      <c r="AS481" s="32">
        <v>1.2686999999999999</v>
      </c>
      <c r="AT481" s="32">
        <v>0.53669999999999995</v>
      </c>
      <c r="AU481" s="32">
        <v>1.6491</v>
      </c>
      <c r="AV481" s="32">
        <v>1.4285000000000001</v>
      </c>
      <c r="AW481" s="32">
        <v>1.3857999999999999</v>
      </c>
      <c r="AX481" s="32">
        <v>1.1156999999999999</v>
      </c>
      <c r="AY481" s="32">
        <v>1.1057999999999999</v>
      </c>
      <c r="AZ481" s="32">
        <v>0.51349999999999996</v>
      </c>
      <c r="BA481" s="32">
        <v>0.94450000000000001</v>
      </c>
      <c r="BB481" s="32">
        <v>0.90039999999999998</v>
      </c>
      <c r="BC481" s="32">
        <v>1.2871999999999999</v>
      </c>
      <c r="BD481" s="32">
        <v>1.4657</v>
      </c>
      <c r="BE481" s="32">
        <v>1.1983999999999999</v>
      </c>
      <c r="BF481" s="32">
        <v>9.0899999999999995E-2</v>
      </c>
      <c r="BG481" s="32">
        <v>0.35320000000000001</v>
      </c>
      <c r="BH481" s="32">
        <v>0.48159999999999997</v>
      </c>
      <c r="BI481" s="32">
        <v>0.81889999999999996</v>
      </c>
      <c r="BJ481" s="32">
        <v>0.66339999999999999</v>
      </c>
      <c r="BK481" s="32">
        <v>1.0724</v>
      </c>
    </row>
    <row r="482" spans="2:63">
      <c r="B482" s="28">
        <f t="shared" si="12"/>
        <v>20</v>
      </c>
      <c r="C482" s="34">
        <v>41981</v>
      </c>
      <c r="D482" s="32">
        <v>0.9345</v>
      </c>
      <c r="E482" s="32">
        <v>0.93140000000000001</v>
      </c>
      <c r="F482" s="32">
        <v>1.0227999999999999</v>
      </c>
      <c r="G482" s="32">
        <v>1.4252</v>
      </c>
      <c r="H482" s="32">
        <v>0.72960000000000003</v>
      </c>
      <c r="I482" s="32">
        <v>1.0918000000000001</v>
      </c>
      <c r="J482" s="32">
        <v>0.78939999999999999</v>
      </c>
      <c r="K482" s="32">
        <v>0.70269999999999999</v>
      </c>
      <c r="L482" s="32">
        <v>1.155</v>
      </c>
      <c r="M482" s="32">
        <v>1.0528</v>
      </c>
      <c r="N482" s="32">
        <v>1.2566999999999999</v>
      </c>
      <c r="O482" s="32">
        <v>1.6472</v>
      </c>
      <c r="P482" s="32">
        <v>1.3673</v>
      </c>
      <c r="Q482" s="32">
        <v>1.5802</v>
      </c>
      <c r="R482" s="32">
        <v>-7.0099999999999996E-2</v>
      </c>
      <c r="S482" s="32">
        <v>0.51759999999999995</v>
      </c>
      <c r="T482" s="32">
        <v>0.57989999999999997</v>
      </c>
      <c r="U482" s="32">
        <v>0.70830000000000004</v>
      </c>
      <c r="V482" s="32">
        <v>5.8799999999999998E-2</v>
      </c>
      <c r="W482" s="32">
        <v>0.77510000000000001</v>
      </c>
      <c r="X482" s="32">
        <v>2.0777999999999999</v>
      </c>
      <c r="Y482" s="32">
        <v>1.1897</v>
      </c>
      <c r="Z482" s="32">
        <v>0.67010000000000003</v>
      </c>
      <c r="AA482" s="32">
        <v>0.62670000000000003</v>
      </c>
      <c r="AB482" s="32">
        <v>1.6866000000000001</v>
      </c>
      <c r="AC482" s="32">
        <v>0.97319999999999995</v>
      </c>
      <c r="AD482" s="32">
        <v>1.5042</v>
      </c>
      <c r="AE482" s="32">
        <v>1.5941000000000001</v>
      </c>
      <c r="AF482" s="32">
        <v>0.77739999999999998</v>
      </c>
      <c r="AG482" s="32">
        <v>1.1015999999999999</v>
      </c>
      <c r="AH482" s="32">
        <v>2.0194000000000001</v>
      </c>
      <c r="AI482" s="32">
        <v>1.1325000000000001</v>
      </c>
      <c r="AJ482" s="32">
        <v>0.52600000000000002</v>
      </c>
      <c r="AK482" s="32">
        <v>0.95799999999999996</v>
      </c>
      <c r="AL482" s="32">
        <v>0.88670000000000004</v>
      </c>
      <c r="AM482" s="32">
        <v>0.54290000000000005</v>
      </c>
      <c r="AN482" s="32">
        <v>0.52890000000000004</v>
      </c>
      <c r="AO482" s="32">
        <v>0.90749999999999997</v>
      </c>
      <c r="AP482" s="32">
        <v>1.0841000000000001</v>
      </c>
      <c r="AQ482" s="32">
        <v>1.3009999999999999</v>
      </c>
      <c r="AR482" s="32">
        <v>0.44719999999999999</v>
      </c>
      <c r="AS482" s="32">
        <v>1.2423</v>
      </c>
      <c r="AT482" s="32">
        <v>0.42959999999999998</v>
      </c>
      <c r="AU482" s="32">
        <v>1.6266</v>
      </c>
      <c r="AV482" s="32">
        <v>1.478</v>
      </c>
      <c r="AW482" s="32">
        <v>1.3952</v>
      </c>
      <c r="AX482" s="32">
        <v>1.0650999999999999</v>
      </c>
      <c r="AY482" s="32">
        <v>1.0952</v>
      </c>
      <c r="AZ482" s="32">
        <v>0.58799999999999997</v>
      </c>
      <c r="BA482" s="32">
        <v>0.94530000000000003</v>
      </c>
      <c r="BB482" s="32">
        <v>0.8468</v>
      </c>
      <c r="BC482" s="32">
        <v>1.2515000000000001</v>
      </c>
      <c r="BD482" s="32">
        <v>1.4251</v>
      </c>
      <c r="BE482" s="32">
        <v>1.1919999999999999</v>
      </c>
      <c r="BF482" s="32">
        <v>4.7199999999999999E-2</v>
      </c>
      <c r="BG482" s="32">
        <v>0.35659999999999997</v>
      </c>
      <c r="BH482" s="32">
        <v>0.41160000000000002</v>
      </c>
      <c r="BI482" s="32">
        <v>0.79220000000000002</v>
      </c>
      <c r="BJ482" s="32">
        <v>0.6623</v>
      </c>
      <c r="BK482" s="32">
        <v>1.0903</v>
      </c>
    </row>
    <row r="483" spans="2:63">
      <c r="B483" s="28">
        <f t="shared" si="12"/>
        <v>19</v>
      </c>
      <c r="C483" s="34">
        <v>41978</v>
      </c>
      <c r="D483" s="32">
        <v>0.97509999999999997</v>
      </c>
      <c r="E483" s="32">
        <v>0.92979999999999996</v>
      </c>
      <c r="F483" s="32">
        <v>1.1722999999999999</v>
      </c>
      <c r="G483" s="32">
        <v>1.4140999999999999</v>
      </c>
      <c r="H483" s="32">
        <v>0.79210000000000003</v>
      </c>
      <c r="I483" s="32">
        <v>1.093</v>
      </c>
      <c r="J483" s="32">
        <v>0.85340000000000005</v>
      </c>
      <c r="K483" s="32">
        <v>0.7056</v>
      </c>
      <c r="L483" s="32">
        <v>1.3214999999999999</v>
      </c>
      <c r="M483" s="32">
        <v>1.046</v>
      </c>
      <c r="N483" s="32">
        <v>1.2088000000000001</v>
      </c>
      <c r="O483" s="32">
        <v>1.6418999999999999</v>
      </c>
      <c r="P483" s="32">
        <v>1.4486000000000001</v>
      </c>
      <c r="Q483" s="32">
        <v>1.5742</v>
      </c>
      <c r="R483" s="32">
        <v>-6.3799999999999996E-2</v>
      </c>
      <c r="S483" s="32">
        <v>0.5181</v>
      </c>
      <c r="T483" s="32">
        <v>0.5827</v>
      </c>
      <c r="U483" s="32">
        <v>0.70589999999999997</v>
      </c>
      <c r="V483" s="32">
        <v>0.128</v>
      </c>
      <c r="W483" s="32">
        <v>0.77410000000000001</v>
      </c>
      <c r="X483" s="32">
        <v>1.6268</v>
      </c>
      <c r="Y483" s="32">
        <v>1.1874</v>
      </c>
      <c r="Z483" s="32">
        <v>0.58620000000000005</v>
      </c>
      <c r="AA483" s="32">
        <v>0.62480000000000002</v>
      </c>
      <c r="AB483" s="32">
        <v>1.6037999999999999</v>
      </c>
      <c r="AC483" s="32">
        <v>0.96189999999999998</v>
      </c>
      <c r="AD483" s="32">
        <v>1.6207</v>
      </c>
      <c r="AE483" s="32">
        <v>1.5815999999999999</v>
      </c>
      <c r="AF483" s="32">
        <v>0.67610000000000003</v>
      </c>
      <c r="AG483" s="32">
        <v>1.0959000000000001</v>
      </c>
      <c r="AH483" s="32">
        <v>1.6916</v>
      </c>
      <c r="AI483" s="32">
        <v>1.125</v>
      </c>
      <c r="AJ483" s="32">
        <v>0.53520000000000001</v>
      </c>
      <c r="AK483" s="32">
        <v>0.95679999999999998</v>
      </c>
      <c r="AL483" s="32">
        <v>0.86990000000000001</v>
      </c>
      <c r="AM483" s="32">
        <v>0.53410000000000002</v>
      </c>
      <c r="AN483" s="32">
        <v>0.55020000000000002</v>
      </c>
      <c r="AO483" s="32">
        <v>0.91020000000000001</v>
      </c>
      <c r="AP483" s="32">
        <v>1.351</v>
      </c>
      <c r="AQ483" s="32">
        <v>1.3093999999999999</v>
      </c>
      <c r="AR483" s="32">
        <v>0.60540000000000005</v>
      </c>
      <c r="AS483" s="32">
        <v>1.2383999999999999</v>
      </c>
      <c r="AT483" s="32">
        <v>0.3357</v>
      </c>
      <c r="AU483" s="32">
        <v>1.6149</v>
      </c>
      <c r="AV483" s="32">
        <v>1.407</v>
      </c>
      <c r="AW483" s="32">
        <v>1.3975</v>
      </c>
      <c r="AX483" s="32">
        <v>1.002</v>
      </c>
      <c r="AY483" s="32">
        <v>1.0931999999999999</v>
      </c>
      <c r="AZ483" s="32">
        <v>0.93600000000000005</v>
      </c>
      <c r="BA483" s="32">
        <v>0.94279999999999997</v>
      </c>
      <c r="BB483" s="32">
        <v>0.97599999999999998</v>
      </c>
      <c r="BC483" s="32">
        <v>1.2472000000000001</v>
      </c>
      <c r="BD483" s="32">
        <v>1.4654</v>
      </c>
      <c r="BE483" s="32">
        <v>1.1891</v>
      </c>
      <c r="BF483" s="32">
        <v>9.0800000000000006E-2</v>
      </c>
      <c r="BG483" s="32">
        <v>0.35620000000000002</v>
      </c>
      <c r="BH483" s="32">
        <v>0.45879999999999999</v>
      </c>
      <c r="BI483" s="32">
        <v>0.79990000000000006</v>
      </c>
      <c r="BJ483" s="32">
        <v>0.81520000000000004</v>
      </c>
      <c r="BK483" s="32">
        <v>1.0896999999999999</v>
      </c>
    </row>
    <row r="484" spans="2:63">
      <c r="B484" s="28">
        <f t="shared" si="12"/>
        <v>18</v>
      </c>
      <c r="C484" s="34">
        <v>41977</v>
      </c>
      <c r="D484" s="32">
        <v>0.95950000000000002</v>
      </c>
      <c r="E484" s="32">
        <v>0.9325</v>
      </c>
      <c r="F484" s="32">
        <v>1.1604000000000001</v>
      </c>
      <c r="G484" s="32">
        <v>1.4059999999999999</v>
      </c>
      <c r="H484" s="32">
        <v>0.79830000000000001</v>
      </c>
      <c r="I484" s="32">
        <v>1.0915999999999999</v>
      </c>
      <c r="J484" s="32">
        <v>0.75760000000000005</v>
      </c>
      <c r="K484" s="32">
        <v>0.70679999999999998</v>
      </c>
      <c r="L484" s="32">
        <v>1.3391999999999999</v>
      </c>
      <c r="M484" s="32">
        <v>1.0428999999999999</v>
      </c>
      <c r="N484" s="32">
        <v>1.3427</v>
      </c>
      <c r="O484" s="32">
        <v>1.6501999999999999</v>
      </c>
      <c r="P484" s="32">
        <v>1.4577</v>
      </c>
      <c r="Q484" s="32">
        <v>1.5685</v>
      </c>
      <c r="R484" s="32">
        <v>-6.1100000000000002E-2</v>
      </c>
      <c r="S484" s="32">
        <v>0.51819999999999999</v>
      </c>
      <c r="T484" s="32">
        <v>0.54969999999999997</v>
      </c>
      <c r="U484" s="32">
        <v>0.69989999999999997</v>
      </c>
      <c r="V484" s="32">
        <v>0.1424</v>
      </c>
      <c r="W484" s="32">
        <v>0.77639999999999998</v>
      </c>
      <c r="X484" s="32">
        <v>1.3532</v>
      </c>
      <c r="Y484" s="32">
        <v>1.1657999999999999</v>
      </c>
      <c r="Z484" s="32">
        <v>0.59150000000000003</v>
      </c>
      <c r="AA484" s="32">
        <v>0.62639999999999996</v>
      </c>
      <c r="AB484" s="32">
        <v>1.2695000000000001</v>
      </c>
      <c r="AC484" s="32">
        <v>0.94099999999999995</v>
      </c>
      <c r="AD484" s="32">
        <v>1.6913</v>
      </c>
      <c r="AE484" s="32">
        <v>1.5833999999999999</v>
      </c>
      <c r="AF484" s="32">
        <v>0.68130000000000002</v>
      </c>
      <c r="AG484" s="32">
        <v>1.095</v>
      </c>
      <c r="AH484" s="32">
        <v>1.68</v>
      </c>
      <c r="AI484" s="32">
        <v>1.1283000000000001</v>
      </c>
      <c r="AJ484" s="32">
        <v>0.42220000000000002</v>
      </c>
      <c r="AK484" s="32">
        <v>0.95989999999999998</v>
      </c>
      <c r="AL484" s="32">
        <v>0.87890000000000001</v>
      </c>
      <c r="AM484" s="32">
        <v>0.49859999999999999</v>
      </c>
      <c r="AN484" s="32">
        <v>0.53549999999999998</v>
      </c>
      <c r="AO484" s="32">
        <v>0.90600000000000003</v>
      </c>
      <c r="AP484" s="32">
        <v>1.3680000000000001</v>
      </c>
      <c r="AQ484" s="32">
        <v>1.3130999999999999</v>
      </c>
      <c r="AR484" s="32">
        <v>0.55049999999999999</v>
      </c>
      <c r="AS484" s="32">
        <v>1.2385999999999999</v>
      </c>
      <c r="AT484" s="32">
        <v>0.44990000000000002</v>
      </c>
      <c r="AU484" s="32">
        <v>1.6160000000000001</v>
      </c>
      <c r="AV484" s="32">
        <v>1.3759999999999999</v>
      </c>
      <c r="AW484" s="32">
        <v>1.3972</v>
      </c>
      <c r="AX484" s="32">
        <v>1.0048999999999999</v>
      </c>
      <c r="AY484" s="32">
        <v>1.0876999999999999</v>
      </c>
      <c r="AZ484" s="32">
        <v>0.93740000000000001</v>
      </c>
      <c r="BA484" s="32">
        <v>0.94630000000000003</v>
      </c>
      <c r="BB484" s="32">
        <v>0.92020000000000002</v>
      </c>
      <c r="BC484" s="32">
        <v>1.2410000000000001</v>
      </c>
      <c r="BD484" s="32">
        <v>1.3835</v>
      </c>
      <c r="BE484" s="32">
        <v>1.1859</v>
      </c>
      <c r="BF484" s="32">
        <v>7.6999999999999999E-2</v>
      </c>
      <c r="BG484" s="32">
        <v>0.35639999999999999</v>
      </c>
      <c r="BH484" s="32">
        <v>0.45229999999999998</v>
      </c>
      <c r="BI484" s="32">
        <v>0.78159999999999996</v>
      </c>
      <c r="BJ484" s="32">
        <v>0.57909999999999995</v>
      </c>
      <c r="BK484" s="32">
        <v>1.0986</v>
      </c>
    </row>
    <row r="485" spans="2:63">
      <c r="B485" s="28">
        <f t="shared" si="12"/>
        <v>17</v>
      </c>
      <c r="C485" s="34">
        <v>41976</v>
      </c>
      <c r="D485" s="32">
        <v>0.95240000000000002</v>
      </c>
      <c r="E485" s="32">
        <v>0.92520000000000002</v>
      </c>
      <c r="F485" s="32">
        <v>1.2211000000000001</v>
      </c>
      <c r="G485" s="32">
        <v>1.4121999999999999</v>
      </c>
      <c r="H485" s="32">
        <v>0.78410000000000002</v>
      </c>
      <c r="I485" s="32">
        <v>1.0895999999999999</v>
      </c>
      <c r="J485" s="32">
        <v>0.7399</v>
      </c>
      <c r="K485" s="32">
        <v>0.70640000000000003</v>
      </c>
      <c r="L485" s="32">
        <v>1.2699</v>
      </c>
      <c r="M485" s="32">
        <v>1.0277000000000001</v>
      </c>
      <c r="N485" s="32">
        <v>1.3849</v>
      </c>
      <c r="O485" s="32">
        <v>1.6485000000000001</v>
      </c>
      <c r="P485" s="32">
        <v>1.4077999999999999</v>
      </c>
      <c r="Q485" s="32">
        <v>1.5648</v>
      </c>
      <c r="R485" s="32">
        <v>-2.6700000000000002E-2</v>
      </c>
      <c r="S485" s="32">
        <v>0.52190000000000003</v>
      </c>
      <c r="T485" s="32">
        <v>0.54</v>
      </c>
      <c r="U485" s="32">
        <v>0.69710000000000005</v>
      </c>
      <c r="V485" s="32">
        <v>0.13980000000000001</v>
      </c>
      <c r="W485" s="32">
        <v>0.77</v>
      </c>
      <c r="X485" s="32">
        <v>1.3607</v>
      </c>
      <c r="Y485" s="32">
        <v>1.1686000000000001</v>
      </c>
      <c r="Z485" s="32">
        <v>0.65469999999999995</v>
      </c>
      <c r="AA485" s="32">
        <v>0.63239999999999996</v>
      </c>
      <c r="AB485" s="32">
        <v>1.2684</v>
      </c>
      <c r="AC485" s="32">
        <v>0.94110000000000005</v>
      </c>
      <c r="AD485" s="32">
        <v>1.7150000000000001</v>
      </c>
      <c r="AE485" s="32">
        <v>1.5838000000000001</v>
      </c>
      <c r="AF485" s="32">
        <v>0.70740000000000003</v>
      </c>
      <c r="AG485" s="32">
        <v>1.0941000000000001</v>
      </c>
      <c r="AH485" s="32">
        <v>1.6902999999999999</v>
      </c>
      <c r="AI485" s="32">
        <v>1.1301000000000001</v>
      </c>
      <c r="AJ485" s="32">
        <v>0.31759999999999999</v>
      </c>
      <c r="AK485" s="32">
        <v>0.94059999999999999</v>
      </c>
      <c r="AL485" s="32">
        <v>0.96740000000000004</v>
      </c>
      <c r="AM485" s="32">
        <v>0.52059999999999995</v>
      </c>
      <c r="AN485" s="32">
        <v>0.60160000000000002</v>
      </c>
      <c r="AO485" s="32">
        <v>0.9133</v>
      </c>
      <c r="AP485" s="32">
        <v>1.3721000000000001</v>
      </c>
      <c r="AQ485" s="32">
        <v>1.321</v>
      </c>
      <c r="AR485" s="32">
        <v>0.61499999999999999</v>
      </c>
      <c r="AS485" s="32">
        <v>1.2477</v>
      </c>
      <c r="AT485" s="32">
        <v>0.42070000000000002</v>
      </c>
      <c r="AU485" s="32">
        <v>1.6196999999999999</v>
      </c>
      <c r="AV485" s="32">
        <v>1.3616999999999999</v>
      </c>
      <c r="AW485" s="32">
        <v>1.3988</v>
      </c>
      <c r="AX485" s="32">
        <v>1.0243</v>
      </c>
      <c r="AY485" s="32">
        <v>1.0815999999999999</v>
      </c>
      <c r="AZ485" s="32">
        <v>0.94620000000000004</v>
      </c>
      <c r="BA485" s="32">
        <v>0.9486</v>
      </c>
      <c r="BB485" s="32">
        <v>0.8165</v>
      </c>
      <c r="BC485" s="32">
        <v>1.22</v>
      </c>
      <c r="BD485" s="32">
        <v>1.3736999999999999</v>
      </c>
      <c r="BE485" s="32">
        <v>1.1870000000000001</v>
      </c>
      <c r="BF485" s="32">
        <v>4.0500000000000001E-2</v>
      </c>
      <c r="BG485" s="32">
        <v>0.34670000000000001</v>
      </c>
      <c r="BH485" s="32">
        <v>0.47310000000000002</v>
      </c>
      <c r="BI485" s="32">
        <v>0.78490000000000004</v>
      </c>
      <c r="BJ485" s="32">
        <v>0.53349999999999997</v>
      </c>
      <c r="BK485" s="32">
        <v>1.0962000000000001</v>
      </c>
    </row>
    <row r="486" spans="2:63">
      <c r="B486" s="28">
        <f t="shared" si="12"/>
        <v>16</v>
      </c>
      <c r="C486" s="34">
        <v>41975</v>
      </c>
      <c r="D486" s="32">
        <v>0.58079999999999998</v>
      </c>
      <c r="E486" s="32">
        <v>0.88400000000000001</v>
      </c>
      <c r="F486" s="32">
        <v>0.89429999999999998</v>
      </c>
      <c r="G486" s="32">
        <v>1.3778999999999999</v>
      </c>
      <c r="H486" s="32">
        <v>0.58899999999999997</v>
      </c>
      <c r="I486" s="32">
        <v>1.0780000000000001</v>
      </c>
      <c r="J486" s="32">
        <v>0.68610000000000004</v>
      </c>
      <c r="K486" s="32">
        <v>0.70289999999999997</v>
      </c>
      <c r="L486" s="32">
        <v>1.4028</v>
      </c>
      <c r="M486" s="32">
        <v>1.0505</v>
      </c>
      <c r="N486" s="32">
        <v>1.3476999999999999</v>
      </c>
      <c r="O486" s="32">
        <v>1.6379999999999999</v>
      </c>
      <c r="P486" s="32">
        <v>0.86409999999999998</v>
      </c>
      <c r="Q486" s="32">
        <v>1.5124</v>
      </c>
      <c r="R486" s="32">
        <v>4.3799999999999999E-2</v>
      </c>
      <c r="S486" s="32">
        <v>0.53369999999999995</v>
      </c>
      <c r="T486" s="32">
        <v>0.48559999999999998</v>
      </c>
      <c r="U486" s="32">
        <v>0.69950000000000001</v>
      </c>
      <c r="V486" s="32">
        <v>0.17280000000000001</v>
      </c>
      <c r="W486" s="32">
        <v>0.78100000000000003</v>
      </c>
      <c r="X486" s="32">
        <v>1.3016000000000001</v>
      </c>
      <c r="Y486" s="32">
        <v>1.1679999999999999</v>
      </c>
      <c r="Z486" s="32">
        <v>0.60450000000000004</v>
      </c>
      <c r="AA486" s="32">
        <v>0.63639999999999997</v>
      </c>
      <c r="AB486" s="32">
        <v>1.0810999999999999</v>
      </c>
      <c r="AC486" s="32">
        <v>0.93830000000000002</v>
      </c>
      <c r="AD486" s="32">
        <v>1.9289000000000001</v>
      </c>
      <c r="AE486" s="32">
        <v>1.6023000000000001</v>
      </c>
      <c r="AF486" s="32">
        <v>1.1037999999999999</v>
      </c>
      <c r="AG486" s="32">
        <v>1.1234</v>
      </c>
      <c r="AH486" s="32">
        <v>1.0605</v>
      </c>
      <c r="AI486" s="32">
        <v>1.0984</v>
      </c>
      <c r="AJ486" s="32">
        <v>8.1600000000000006E-2</v>
      </c>
      <c r="AK486" s="32">
        <v>0.91990000000000005</v>
      </c>
      <c r="AL486" s="32">
        <v>1.1352</v>
      </c>
      <c r="AM486" s="32">
        <v>0.52180000000000004</v>
      </c>
      <c r="AN486" s="32">
        <v>0.81010000000000004</v>
      </c>
      <c r="AO486" s="32">
        <v>0.94079999999999997</v>
      </c>
      <c r="AP486" s="32">
        <v>1.2033</v>
      </c>
      <c r="AQ486" s="32">
        <v>1.3084</v>
      </c>
      <c r="AR486" s="32">
        <v>0.38169999999999998</v>
      </c>
      <c r="AS486" s="32">
        <v>1.2332000000000001</v>
      </c>
      <c r="AT486" s="32">
        <v>0.44829999999999998</v>
      </c>
      <c r="AU486" s="32">
        <v>1.6445000000000001</v>
      </c>
      <c r="AV486" s="32">
        <v>1.6036999999999999</v>
      </c>
      <c r="AW486" s="32">
        <v>1.4254</v>
      </c>
      <c r="AX486" s="32">
        <v>0.5786</v>
      </c>
      <c r="AY486" s="32">
        <v>1.0195000000000001</v>
      </c>
      <c r="AZ486" s="32">
        <v>1.3103</v>
      </c>
      <c r="BA486" s="32">
        <v>0.97389999999999999</v>
      </c>
      <c r="BB486" s="32">
        <v>0.74839999999999995</v>
      </c>
      <c r="BC486" s="32">
        <v>1.2203999999999999</v>
      </c>
      <c r="BD486" s="32">
        <v>1.4146000000000001</v>
      </c>
      <c r="BE486" s="32">
        <v>1.1867000000000001</v>
      </c>
      <c r="BF486" s="32">
        <v>7.4399999999999994E-2</v>
      </c>
      <c r="BG486" s="32">
        <v>0.36009999999999998</v>
      </c>
      <c r="BH486" s="32">
        <v>0.47610000000000002</v>
      </c>
      <c r="BI486" s="32">
        <v>0.78090000000000004</v>
      </c>
      <c r="BJ486" s="32">
        <v>0.22509999999999999</v>
      </c>
      <c r="BK486" s="32">
        <v>1.0823</v>
      </c>
    </row>
    <row r="487" spans="2:63">
      <c r="B487" s="28">
        <f t="shared" si="12"/>
        <v>15</v>
      </c>
      <c r="C487" s="34">
        <v>41974</v>
      </c>
      <c r="D487" s="32">
        <v>0.67900000000000005</v>
      </c>
      <c r="E487" s="32">
        <v>0.89459999999999995</v>
      </c>
      <c r="F487" s="32">
        <v>1.3154999999999999</v>
      </c>
      <c r="G487" s="32">
        <v>1.4191</v>
      </c>
      <c r="H487" s="32">
        <v>0.70650000000000002</v>
      </c>
      <c r="I487" s="32">
        <v>1.0896999999999999</v>
      </c>
      <c r="J487" s="32">
        <v>0.6946</v>
      </c>
      <c r="K487" s="32">
        <v>0.70369999999999999</v>
      </c>
      <c r="L487" s="32">
        <v>1.4017999999999999</v>
      </c>
      <c r="M487" s="32">
        <v>1.0417000000000001</v>
      </c>
      <c r="N487" s="32">
        <v>1.3170999999999999</v>
      </c>
      <c r="O487" s="32">
        <v>1.6379999999999999</v>
      </c>
      <c r="P487" s="32">
        <v>0.68769999999999998</v>
      </c>
      <c r="Q487" s="32">
        <v>1.4991000000000001</v>
      </c>
      <c r="R487" s="32">
        <v>0.20619999999999999</v>
      </c>
      <c r="S487" s="32">
        <v>0.55600000000000005</v>
      </c>
      <c r="T487" s="32">
        <v>0.4834</v>
      </c>
      <c r="U487" s="32">
        <v>0.69879999999999998</v>
      </c>
      <c r="V487" s="32">
        <v>0.37790000000000001</v>
      </c>
      <c r="W487" s="32">
        <v>0.80710000000000004</v>
      </c>
      <c r="X487" s="32">
        <v>1.2112000000000001</v>
      </c>
      <c r="Y487" s="32">
        <v>1.1777</v>
      </c>
      <c r="Z487" s="32">
        <v>0.74950000000000006</v>
      </c>
      <c r="AA487" s="32">
        <v>0.64729999999999999</v>
      </c>
      <c r="AB487" s="32">
        <v>1.0859000000000001</v>
      </c>
      <c r="AC487" s="32">
        <v>0.94110000000000005</v>
      </c>
      <c r="AD487" s="32">
        <v>1.8645</v>
      </c>
      <c r="AE487" s="32">
        <v>1.6088</v>
      </c>
      <c r="AF487" s="32">
        <v>1.0992</v>
      </c>
      <c r="AG487" s="32">
        <v>1.1217999999999999</v>
      </c>
      <c r="AH487" s="32">
        <v>1.1135999999999999</v>
      </c>
      <c r="AI487" s="32">
        <v>1.1008</v>
      </c>
      <c r="AJ487" s="32">
        <v>0.1371</v>
      </c>
      <c r="AK487" s="32">
        <v>0.93459999999999999</v>
      </c>
      <c r="AL487" s="32">
        <v>1.3119000000000001</v>
      </c>
      <c r="AM487" s="32">
        <v>0.53859999999999997</v>
      </c>
      <c r="AN487" s="32">
        <v>1.0607</v>
      </c>
      <c r="AO487" s="32">
        <v>0.96489999999999998</v>
      </c>
      <c r="AP487" s="32">
        <v>1.2122999999999999</v>
      </c>
      <c r="AQ487" s="32">
        <v>1.3053999999999999</v>
      </c>
      <c r="AR487" s="32">
        <v>0.1046</v>
      </c>
      <c r="AS487" s="32">
        <v>1.2141</v>
      </c>
      <c r="AT487" s="32">
        <v>0.27150000000000002</v>
      </c>
      <c r="AU487" s="32">
        <v>1.6368</v>
      </c>
      <c r="AV487" s="32">
        <v>1.5552999999999999</v>
      </c>
      <c r="AW487" s="32">
        <v>1.4200999999999999</v>
      </c>
      <c r="AX487" s="32">
        <v>0.4612</v>
      </c>
      <c r="AY487" s="32">
        <v>1.0134000000000001</v>
      </c>
      <c r="AZ487" s="32">
        <v>1.3408</v>
      </c>
      <c r="BA487" s="32">
        <v>0.97640000000000005</v>
      </c>
      <c r="BB487" s="32">
        <v>1.0709</v>
      </c>
      <c r="BC487" s="32">
        <v>1.2513000000000001</v>
      </c>
      <c r="BD487" s="32">
        <v>1.2989999999999999</v>
      </c>
      <c r="BE487" s="32">
        <v>1.1718</v>
      </c>
      <c r="BF487" s="32">
        <v>9.4600000000000004E-2</v>
      </c>
      <c r="BG487" s="32">
        <v>0.36399999999999999</v>
      </c>
      <c r="BH487" s="32">
        <v>0.6169</v>
      </c>
      <c r="BI487" s="32">
        <v>0.79679999999999995</v>
      </c>
      <c r="BJ487" s="32">
        <v>0.29060000000000002</v>
      </c>
      <c r="BK487" s="32">
        <v>1.0955999999999999</v>
      </c>
    </row>
    <row r="488" spans="2:63">
      <c r="B488" s="28">
        <f t="shared" si="12"/>
        <v>14</v>
      </c>
      <c r="C488" s="34">
        <v>41971</v>
      </c>
      <c r="D488" s="32">
        <v>0.8216</v>
      </c>
      <c r="E488" s="32">
        <v>0.89559999999999995</v>
      </c>
      <c r="F488" s="32">
        <v>1.4003000000000001</v>
      </c>
      <c r="G488" s="32">
        <v>1.4224000000000001</v>
      </c>
      <c r="H488" s="32">
        <v>0.89490000000000003</v>
      </c>
      <c r="I488" s="32">
        <v>1.0873999999999999</v>
      </c>
      <c r="J488" s="32">
        <v>0.8165</v>
      </c>
      <c r="K488" s="32">
        <v>0.70240000000000002</v>
      </c>
      <c r="L488" s="32">
        <v>1.7650999999999999</v>
      </c>
      <c r="M488" s="32">
        <v>1.0513999999999999</v>
      </c>
      <c r="N488" s="32">
        <v>1.323</v>
      </c>
      <c r="O488" s="32">
        <v>1.6241000000000001</v>
      </c>
      <c r="P488" s="32">
        <v>1.151</v>
      </c>
      <c r="Q488" s="32">
        <v>1.5067999999999999</v>
      </c>
      <c r="R488" s="32">
        <v>0.3216</v>
      </c>
      <c r="S488" s="32">
        <v>0.57010000000000005</v>
      </c>
      <c r="T488" s="32">
        <v>0.63719999999999999</v>
      </c>
      <c r="U488" s="32">
        <v>0.70030000000000003</v>
      </c>
      <c r="V488" s="32">
        <v>0.49</v>
      </c>
      <c r="W488" s="32">
        <v>0.80649999999999999</v>
      </c>
      <c r="X488" s="32">
        <v>1.3914</v>
      </c>
      <c r="Y488" s="32">
        <v>1.1928000000000001</v>
      </c>
      <c r="Z488" s="32">
        <v>0.98009999999999997</v>
      </c>
      <c r="AA488" s="32">
        <v>0.64129999999999998</v>
      </c>
      <c r="AB488" s="32">
        <v>1.5844</v>
      </c>
      <c r="AC488" s="32">
        <v>0.9466</v>
      </c>
      <c r="AD488" s="32">
        <v>1.5454000000000001</v>
      </c>
      <c r="AE488" s="32">
        <v>1.5908</v>
      </c>
      <c r="AF488" s="32">
        <v>0.99929999999999997</v>
      </c>
      <c r="AG488" s="32">
        <v>1.1174999999999999</v>
      </c>
      <c r="AH488" s="32">
        <v>1.1657999999999999</v>
      </c>
      <c r="AI488" s="32">
        <v>1.1041000000000001</v>
      </c>
      <c r="AJ488" s="32">
        <v>0.86909999999999998</v>
      </c>
      <c r="AK488" s="32">
        <v>0.97840000000000005</v>
      </c>
      <c r="AL488" s="32">
        <v>1.1073999999999999</v>
      </c>
      <c r="AM488" s="32">
        <v>0.53600000000000003</v>
      </c>
      <c r="AN488" s="32">
        <v>1.2372000000000001</v>
      </c>
      <c r="AO488" s="32">
        <v>0.97550000000000003</v>
      </c>
      <c r="AP488" s="32">
        <v>1.8741000000000001</v>
      </c>
      <c r="AQ488" s="32">
        <v>1.3093999999999999</v>
      </c>
      <c r="AR488" s="32">
        <v>0.46179999999999999</v>
      </c>
      <c r="AS488" s="32">
        <v>1.2269000000000001</v>
      </c>
      <c r="AT488" s="32">
        <v>0.36940000000000001</v>
      </c>
      <c r="AU488" s="32">
        <v>1.6548</v>
      </c>
      <c r="AV488" s="32">
        <v>1.3658999999999999</v>
      </c>
      <c r="AW488" s="32">
        <v>1.4157999999999999</v>
      </c>
      <c r="AX488" s="32">
        <v>0.73960000000000004</v>
      </c>
      <c r="AY488" s="32">
        <v>1.0298</v>
      </c>
      <c r="AZ488" s="32">
        <v>1.6915</v>
      </c>
      <c r="BA488" s="32">
        <v>0.9748</v>
      </c>
      <c r="BB488" s="32">
        <v>1.1596</v>
      </c>
      <c r="BC488" s="32">
        <v>1.2426999999999999</v>
      </c>
      <c r="BD488" s="32">
        <v>0.97440000000000004</v>
      </c>
      <c r="BE488" s="32">
        <v>1.1738999999999999</v>
      </c>
      <c r="BF488" s="32">
        <v>0.11899999999999999</v>
      </c>
      <c r="BG488" s="32">
        <v>0.36940000000000001</v>
      </c>
      <c r="BH488" s="32">
        <v>0.61429999999999996</v>
      </c>
      <c r="BI488" s="32">
        <v>0.79420000000000002</v>
      </c>
      <c r="BJ488" s="32">
        <v>0.69779999999999998</v>
      </c>
      <c r="BK488" s="32">
        <v>1.1069</v>
      </c>
    </row>
    <row r="489" spans="2:63">
      <c r="B489" s="28">
        <f t="shared" si="12"/>
        <v>13</v>
      </c>
      <c r="C489" s="34">
        <v>41970</v>
      </c>
      <c r="D489" s="32">
        <v>1.0229999999999999</v>
      </c>
      <c r="E489" s="32">
        <v>0.90759999999999996</v>
      </c>
      <c r="F489" s="32">
        <v>1.8625</v>
      </c>
      <c r="G489" s="32">
        <v>1.4145000000000001</v>
      </c>
      <c r="H489" s="32">
        <v>1.0175000000000001</v>
      </c>
      <c r="I489" s="32">
        <v>1.0801000000000001</v>
      </c>
      <c r="J489" s="32">
        <v>0.79379999999999995</v>
      </c>
      <c r="K489" s="32">
        <v>0.69889999999999997</v>
      </c>
      <c r="L489" s="32">
        <v>1.774</v>
      </c>
      <c r="M489" s="32">
        <v>1.0392999999999999</v>
      </c>
      <c r="N489" s="32">
        <v>1.4659</v>
      </c>
      <c r="O489" s="32">
        <v>1.6564000000000001</v>
      </c>
      <c r="P489" s="32">
        <v>1.1646000000000001</v>
      </c>
      <c r="Q489" s="32">
        <v>1.5121</v>
      </c>
      <c r="R489" s="32">
        <v>0.35970000000000002</v>
      </c>
      <c r="S489" s="32">
        <v>0.56589999999999996</v>
      </c>
      <c r="T489" s="32">
        <v>0.8226</v>
      </c>
      <c r="U489" s="32">
        <v>0.69989999999999997</v>
      </c>
      <c r="V489" s="32">
        <v>0.49830000000000002</v>
      </c>
      <c r="W489" s="32">
        <v>0.81799999999999995</v>
      </c>
      <c r="X489" s="32">
        <v>1.2282</v>
      </c>
      <c r="Y489" s="32">
        <v>1.2164999999999999</v>
      </c>
      <c r="Z489" s="32">
        <v>0.95940000000000003</v>
      </c>
      <c r="AA489" s="32">
        <v>0.64</v>
      </c>
      <c r="AB489" s="32">
        <v>1.3829</v>
      </c>
      <c r="AC489" s="32">
        <v>0.94599999999999995</v>
      </c>
      <c r="AD489" s="32">
        <v>1.3814</v>
      </c>
      <c r="AE489" s="32">
        <v>1.5849</v>
      </c>
      <c r="AF489" s="32">
        <v>1.0894999999999999</v>
      </c>
      <c r="AG489" s="32">
        <v>1.1165</v>
      </c>
      <c r="AH489" s="32">
        <v>1.0365</v>
      </c>
      <c r="AI489" s="32">
        <v>1.0981000000000001</v>
      </c>
      <c r="AJ489" s="32">
        <v>0.98040000000000005</v>
      </c>
      <c r="AK489" s="32">
        <v>1.0049999999999999</v>
      </c>
      <c r="AL489" s="32">
        <v>1.0176000000000001</v>
      </c>
      <c r="AM489" s="32">
        <v>0.51800000000000002</v>
      </c>
      <c r="AN489" s="32">
        <v>1.2273000000000001</v>
      </c>
      <c r="AO489" s="32">
        <v>0.97209999999999996</v>
      </c>
      <c r="AP489" s="32">
        <v>2.266</v>
      </c>
      <c r="AQ489" s="32">
        <v>1.2965</v>
      </c>
      <c r="AR489" s="32">
        <v>0.74419999999999997</v>
      </c>
      <c r="AS489" s="32">
        <v>1.2215</v>
      </c>
      <c r="AT489" s="32">
        <v>0.99260000000000004</v>
      </c>
      <c r="AU489" s="32">
        <v>1.6558999999999999</v>
      </c>
      <c r="AV489" s="32">
        <v>1.1248</v>
      </c>
      <c r="AW489" s="32">
        <v>1.4061999999999999</v>
      </c>
      <c r="AX489" s="32">
        <v>0.64390000000000003</v>
      </c>
      <c r="AY489" s="32">
        <v>1.034</v>
      </c>
      <c r="AZ489" s="32">
        <v>1.6147</v>
      </c>
      <c r="BA489" s="32">
        <v>0.97099999999999997</v>
      </c>
      <c r="BB489" s="32">
        <v>1.2128000000000001</v>
      </c>
      <c r="BC489" s="32">
        <v>1.2646999999999999</v>
      </c>
      <c r="BD489" s="32">
        <v>0.98109999999999997</v>
      </c>
      <c r="BE489" s="32">
        <v>1.1720999999999999</v>
      </c>
      <c r="BF489" s="32">
        <v>0.14249999999999999</v>
      </c>
      <c r="BG489" s="32">
        <v>0.36730000000000002</v>
      </c>
      <c r="BH489" s="32">
        <v>0.65459999999999996</v>
      </c>
      <c r="BI489" s="32">
        <v>0.79430000000000001</v>
      </c>
      <c r="BJ489" s="32">
        <v>0.86050000000000004</v>
      </c>
      <c r="BK489" s="32">
        <v>1.1182000000000001</v>
      </c>
    </row>
    <row r="490" spans="2:63">
      <c r="B490" s="28">
        <f t="shared" si="12"/>
        <v>12</v>
      </c>
      <c r="C490" s="34">
        <v>41969</v>
      </c>
      <c r="D490" s="32">
        <v>1.1293</v>
      </c>
      <c r="E490" s="32">
        <v>0.90820000000000001</v>
      </c>
      <c r="F490" s="32">
        <v>2.0072000000000001</v>
      </c>
      <c r="G490" s="32">
        <v>1.4219999999999999</v>
      </c>
      <c r="H490" s="32">
        <v>1.0817000000000001</v>
      </c>
      <c r="I490" s="32">
        <v>1.0823</v>
      </c>
      <c r="J490" s="32">
        <v>0.77990000000000004</v>
      </c>
      <c r="K490" s="32">
        <v>0.70540000000000003</v>
      </c>
      <c r="L490" s="32">
        <v>1.6753</v>
      </c>
      <c r="M490" s="32">
        <v>1.0373000000000001</v>
      </c>
      <c r="N490" s="32">
        <v>1.5589999999999999</v>
      </c>
      <c r="O490" s="32">
        <v>1.6687000000000001</v>
      </c>
      <c r="P490" s="32">
        <v>1.0899000000000001</v>
      </c>
      <c r="Q490" s="32">
        <v>1.4983</v>
      </c>
      <c r="R490" s="32">
        <v>0.41499999999999998</v>
      </c>
      <c r="S490" s="32">
        <v>0.55869999999999997</v>
      </c>
      <c r="T490" s="32">
        <v>0.8468</v>
      </c>
      <c r="U490" s="32">
        <v>0.69930000000000003</v>
      </c>
      <c r="V490" s="32">
        <v>0.6109</v>
      </c>
      <c r="W490" s="32">
        <v>0.81379999999999997</v>
      </c>
      <c r="X490" s="32">
        <v>1.4207000000000001</v>
      </c>
      <c r="Y490" s="32">
        <v>1.2090000000000001</v>
      </c>
      <c r="Z490" s="32">
        <v>1.0588</v>
      </c>
      <c r="AA490" s="32">
        <v>0.64400000000000002</v>
      </c>
      <c r="AB490" s="32">
        <v>1.5565</v>
      </c>
      <c r="AC490" s="32">
        <v>0.94189999999999996</v>
      </c>
      <c r="AD490" s="32">
        <v>1.4046000000000001</v>
      </c>
      <c r="AE490" s="32">
        <v>1.5786</v>
      </c>
      <c r="AF490" s="32">
        <v>1.2622</v>
      </c>
      <c r="AG490" s="32">
        <v>1.1111</v>
      </c>
      <c r="AH490" s="32">
        <v>1.3131999999999999</v>
      </c>
      <c r="AI490" s="32">
        <v>1.1015999999999999</v>
      </c>
      <c r="AJ490" s="32">
        <v>1.1659999999999999</v>
      </c>
      <c r="AK490" s="32">
        <v>1.0106999999999999</v>
      </c>
      <c r="AL490" s="32">
        <v>1.0425</v>
      </c>
      <c r="AM490" s="32">
        <v>0.52649999999999997</v>
      </c>
      <c r="AN490" s="32">
        <v>1.2502</v>
      </c>
      <c r="AO490" s="32">
        <v>0.97550000000000003</v>
      </c>
      <c r="AP490" s="32">
        <v>2.4895999999999998</v>
      </c>
      <c r="AQ490" s="32">
        <v>1.2983</v>
      </c>
      <c r="AR490" s="32">
        <v>0.99309999999999998</v>
      </c>
      <c r="AS490" s="32">
        <v>1.2235</v>
      </c>
      <c r="AT490" s="32">
        <v>1.0546</v>
      </c>
      <c r="AU490" s="32">
        <v>1.6535</v>
      </c>
      <c r="AV490" s="32">
        <v>1.0585</v>
      </c>
      <c r="AW490" s="32">
        <v>1.409</v>
      </c>
      <c r="AX490" s="32">
        <v>0.62219999999999998</v>
      </c>
      <c r="AY490" s="32">
        <v>1.0373000000000001</v>
      </c>
      <c r="AZ490" s="32">
        <v>1.5348999999999999</v>
      </c>
      <c r="BA490" s="32">
        <v>0.96989999999999998</v>
      </c>
      <c r="BB490" s="32">
        <v>1.2883</v>
      </c>
      <c r="BC490" s="32">
        <v>1.2632000000000001</v>
      </c>
      <c r="BD490" s="32">
        <v>0.95409999999999995</v>
      </c>
      <c r="BE490" s="32">
        <v>1.171</v>
      </c>
      <c r="BF490" s="32">
        <v>0.18779999999999999</v>
      </c>
      <c r="BG490" s="32">
        <v>0.37269999999999998</v>
      </c>
      <c r="BH490" s="32">
        <v>0.71460000000000001</v>
      </c>
      <c r="BI490" s="32">
        <v>0.78249999999999997</v>
      </c>
      <c r="BJ490" s="32">
        <v>0.93889999999999996</v>
      </c>
      <c r="BK490" s="32">
        <v>1.1144000000000001</v>
      </c>
    </row>
    <row r="491" spans="2:63">
      <c r="B491" s="28">
        <f t="shared" si="12"/>
        <v>11</v>
      </c>
      <c r="C491" s="34">
        <v>41968</v>
      </c>
      <c r="D491" s="32">
        <v>1.1329</v>
      </c>
      <c r="E491" s="32">
        <v>0.89439999999999997</v>
      </c>
      <c r="F491" s="32">
        <v>1.9999</v>
      </c>
      <c r="G491" s="32">
        <v>1.4142999999999999</v>
      </c>
      <c r="H491" s="32">
        <v>1.0741000000000001</v>
      </c>
      <c r="I491" s="32">
        <v>1.0840000000000001</v>
      </c>
      <c r="J491" s="32">
        <v>0.75739999999999996</v>
      </c>
      <c r="K491" s="32">
        <v>0.70689999999999997</v>
      </c>
      <c r="L491" s="32">
        <v>1.7162999999999999</v>
      </c>
      <c r="M491" s="32">
        <v>1.0504</v>
      </c>
      <c r="N491" s="32">
        <v>1.6016999999999999</v>
      </c>
      <c r="O491" s="32">
        <v>1.6545000000000001</v>
      </c>
      <c r="P491" s="32">
        <v>1.0645</v>
      </c>
      <c r="Q491" s="32">
        <v>1.5209999999999999</v>
      </c>
      <c r="R491" s="32">
        <v>0.4168</v>
      </c>
      <c r="S491" s="32">
        <v>0.55640000000000001</v>
      </c>
      <c r="T491" s="32">
        <v>0.84619999999999995</v>
      </c>
      <c r="U491" s="32">
        <v>0.70299999999999996</v>
      </c>
      <c r="V491" s="32">
        <v>0.59360000000000002</v>
      </c>
      <c r="W491" s="32">
        <v>0.82199999999999995</v>
      </c>
      <c r="X491" s="32">
        <v>1.3986000000000001</v>
      </c>
      <c r="Y491" s="32">
        <v>1.2122999999999999</v>
      </c>
      <c r="Z491" s="32">
        <v>1.0649</v>
      </c>
      <c r="AA491" s="32">
        <v>0.63739999999999997</v>
      </c>
      <c r="AB491" s="32">
        <v>1.5383</v>
      </c>
      <c r="AC491" s="32">
        <v>0.9375</v>
      </c>
      <c r="AD491" s="32">
        <v>1.4003000000000001</v>
      </c>
      <c r="AE491" s="32">
        <v>1.5767</v>
      </c>
      <c r="AF491" s="32">
        <v>1.2653000000000001</v>
      </c>
      <c r="AG491" s="32">
        <v>1.1063000000000001</v>
      </c>
      <c r="AH491" s="32">
        <v>1.3120000000000001</v>
      </c>
      <c r="AI491" s="32">
        <v>1.0936999999999999</v>
      </c>
      <c r="AJ491" s="32">
        <v>1.1571</v>
      </c>
      <c r="AK491" s="32">
        <v>1.0037</v>
      </c>
      <c r="AL491" s="32">
        <v>1.0646</v>
      </c>
      <c r="AM491" s="32">
        <v>0.53969999999999996</v>
      </c>
      <c r="AN491" s="32">
        <v>1.2513000000000001</v>
      </c>
      <c r="AO491" s="32">
        <v>0.97260000000000002</v>
      </c>
      <c r="AP491" s="32">
        <v>2.5202</v>
      </c>
      <c r="AQ491" s="32">
        <v>1.3209</v>
      </c>
      <c r="AR491" s="32">
        <v>0.97550000000000003</v>
      </c>
      <c r="AS491" s="32">
        <v>1.2297</v>
      </c>
      <c r="AT491" s="32">
        <v>1.1036999999999999</v>
      </c>
      <c r="AU491" s="32">
        <v>1.6442000000000001</v>
      </c>
      <c r="AV491" s="32">
        <v>1.0551999999999999</v>
      </c>
      <c r="AW491" s="32">
        <v>1.4175</v>
      </c>
      <c r="AX491" s="32">
        <v>0.61670000000000003</v>
      </c>
      <c r="AY491" s="32">
        <v>1.0318000000000001</v>
      </c>
      <c r="AZ491" s="32">
        <v>1.5463</v>
      </c>
      <c r="BA491" s="32">
        <v>0.9667</v>
      </c>
      <c r="BB491" s="32">
        <v>1.2923</v>
      </c>
      <c r="BC491" s="32">
        <v>1.2587999999999999</v>
      </c>
      <c r="BD491" s="32">
        <v>0.96489999999999998</v>
      </c>
      <c r="BE491" s="32">
        <v>1.1679999999999999</v>
      </c>
      <c r="BF491" s="32">
        <v>0.20230000000000001</v>
      </c>
      <c r="BG491" s="32">
        <v>0.36659999999999998</v>
      </c>
      <c r="BH491" s="32">
        <v>0.74160000000000004</v>
      </c>
      <c r="BI491" s="32">
        <v>0.79410000000000003</v>
      </c>
      <c r="BJ491" s="32">
        <v>0.93479999999999996</v>
      </c>
      <c r="BK491" s="32">
        <v>1.1253</v>
      </c>
    </row>
    <row r="492" spans="2:63">
      <c r="B492" s="28">
        <f t="shared" si="12"/>
        <v>10</v>
      </c>
      <c r="C492" s="34">
        <v>41967</v>
      </c>
      <c r="D492" s="32">
        <v>1.1172</v>
      </c>
      <c r="E492" s="32">
        <v>0.90290000000000004</v>
      </c>
      <c r="F492" s="32">
        <v>2.0165999999999999</v>
      </c>
      <c r="G492" s="32">
        <v>1.4164000000000001</v>
      </c>
      <c r="H492" s="32">
        <v>1.0781000000000001</v>
      </c>
      <c r="I492" s="32">
        <v>1.0794999999999999</v>
      </c>
      <c r="J492" s="32">
        <v>0.7379</v>
      </c>
      <c r="K492" s="32">
        <v>0.7087</v>
      </c>
      <c r="L492" s="32">
        <v>1.7061999999999999</v>
      </c>
      <c r="M492" s="32">
        <v>1.0464</v>
      </c>
      <c r="N492" s="32">
        <v>1.6238999999999999</v>
      </c>
      <c r="O492" s="32">
        <v>1.6473</v>
      </c>
      <c r="P492" s="32">
        <v>1.0721000000000001</v>
      </c>
      <c r="Q492" s="32">
        <v>1.5306999999999999</v>
      </c>
      <c r="R492" s="32">
        <v>0.40910000000000002</v>
      </c>
      <c r="S492" s="32">
        <v>0.55469999999999997</v>
      </c>
      <c r="T492" s="32">
        <v>0.83079999999999998</v>
      </c>
      <c r="U492" s="32">
        <v>0.69830000000000003</v>
      </c>
      <c r="V492" s="32">
        <v>0.61260000000000003</v>
      </c>
      <c r="W492" s="32">
        <v>0.81830000000000003</v>
      </c>
      <c r="X492" s="32">
        <v>1.4057999999999999</v>
      </c>
      <c r="Y492" s="32">
        <v>1.2074</v>
      </c>
      <c r="Z492" s="32">
        <v>1.0653999999999999</v>
      </c>
      <c r="AA492" s="32">
        <v>0.63770000000000004</v>
      </c>
      <c r="AB492" s="32">
        <v>1.5347999999999999</v>
      </c>
      <c r="AC492" s="32">
        <v>0.93789999999999996</v>
      </c>
      <c r="AD492" s="32">
        <v>1.4058999999999999</v>
      </c>
      <c r="AE492" s="32">
        <v>1.5789</v>
      </c>
      <c r="AF492" s="32">
        <v>1.2877000000000001</v>
      </c>
      <c r="AG492" s="32">
        <v>1.1093999999999999</v>
      </c>
      <c r="AH492" s="32">
        <v>1.3252999999999999</v>
      </c>
      <c r="AI492" s="32">
        <v>1.0919000000000001</v>
      </c>
      <c r="AJ492" s="32">
        <v>1.1666000000000001</v>
      </c>
      <c r="AK492" s="32">
        <v>1.0012000000000001</v>
      </c>
      <c r="AL492" s="32">
        <v>1.0844</v>
      </c>
      <c r="AM492" s="32">
        <v>0.5373</v>
      </c>
      <c r="AN492" s="32">
        <v>1.2573000000000001</v>
      </c>
      <c r="AO492" s="32">
        <v>0.96709999999999996</v>
      </c>
      <c r="AP492" s="32">
        <v>2.5324</v>
      </c>
      <c r="AQ492" s="32">
        <v>1.3169</v>
      </c>
      <c r="AR492" s="32">
        <v>1.0817000000000001</v>
      </c>
      <c r="AS492" s="32">
        <v>1.2310000000000001</v>
      </c>
      <c r="AT492" s="32">
        <v>1.1007</v>
      </c>
      <c r="AU492" s="32">
        <v>1.6389</v>
      </c>
      <c r="AV492" s="32">
        <v>1.06</v>
      </c>
      <c r="AW492" s="32">
        <v>1.4156</v>
      </c>
      <c r="AX492" s="32">
        <v>0.58140000000000003</v>
      </c>
      <c r="AY492" s="32">
        <v>1.0290999999999999</v>
      </c>
      <c r="AZ492" s="32">
        <v>1.5548</v>
      </c>
      <c r="BA492" s="32">
        <v>0.96579999999999999</v>
      </c>
      <c r="BB492" s="32">
        <v>1.2768999999999999</v>
      </c>
      <c r="BC492" s="32">
        <v>1.2509999999999999</v>
      </c>
      <c r="BD492" s="32">
        <v>0.9657</v>
      </c>
      <c r="BE492" s="32">
        <v>1.1645000000000001</v>
      </c>
      <c r="BF492" s="32">
        <v>0.17680000000000001</v>
      </c>
      <c r="BG492" s="32">
        <v>0.36259999999999998</v>
      </c>
      <c r="BH492" s="32">
        <v>0.75529999999999997</v>
      </c>
      <c r="BI492" s="32">
        <v>0.77459999999999996</v>
      </c>
      <c r="BJ492" s="32">
        <v>0.92369999999999997</v>
      </c>
      <c r="BK492" s="32">
        <v>1.1254999999999999</v>
      </c>
    </row>
    <row r="493" spans="2:63">
      <c r="B493" s="28">
        <f t="shared" si="12"/>
        <v>9</v>
      </c>
      <c r="C493" s="34">
        <v>41964</v>
      </c>
      <c r="D493" s="32">
        <v>0.95860000000000001</v>
      </c>
      <c r="E493" s="32">
        <v>0.89539999999999997</v>
      </c>
      <c r="F493" s="32">
        <v>1.9553</v>
      </c>
      <c r="G493" s="32">
        <v>1.4154</v>
      </c>
      <c r="H493" s="32">
        <v>1.2128000000000001</v>
      </c>
      <c r="I493" s="32">
        <v>1.0823</v>
      </c>
      <c r="J493" s="32">
        <v>0.6351</v>
      </c>
      <c r="K493" s="32">
        <v>0.70989999999999998</v>
      </c>
      <c r="L493" s="32">
        <v>1.6079000000000001</v>
      </c>
      <c r="M493" s="32">
        <v>1.0515000000000001</v>
      </c>
      <c r="N493" s="32">
        <v>1.5410999999999999</v>
      </c>
      <c r="O493" s="32">
        <v>1.649</v>
      </c>
      <c r="P493" s="32">
        <v>1.4457</v>
      </c>
      <c r="Q493" s="32">
        <v>1.5325</v>
      </c>
      <c r="R493" s="32">
        <v>0.5</v>
      </c>
      <c r="S493" s="32">
        <v>0.55459999999999998</v>
      </c>
      <c r="T493" s="32">
        <v>0.91810000000000003</v>
      </c>
      <c r="U493" s="32">
        <v>0.70040000000000002</v>
      </c>
      <c r="V493" s="32">
        <v>0.58620000000000005</v>
      </c>
      <c r="W493" s="32">
        <v>0.81430000000000002</v>
      </c>
      <c r="X493" s="32">
        <v>1.5757000000000001</v>
      </c>
      <c r="Y493" s="32">
        <v>1.2090000000000001</v>
      </c>
      <c r="Z493" s="32">
        <v>1.0690999999999999</v>
      </c>
      <c r="AA493" s="32">
        <v>0.63939999999999997</v>
      </c>
      <c r="AB493" s="32">
        <v>1.6575</v>
      </c>
      <c r="AC493" s="32">
        <v>0.9385</v>
      </c>
      <c r="AD493" s="32">
        <v>1.4799</v>
      </c>
      <c r="AE493" s="32">
        <v>1.5794999999999999</v>
      </c>
      <c r="AF493" s="32">
        <v>1.3283</v>
      </c>
      <c r="AG493" s="32">
        <v>1.1093</v>
      </c>
      <c r="AH493" s="32">
        <v>1.3505</v>
      </c>
      <c r="AI493" s="32">
        <v>1.0919000000000001</v>
      </c>
      <c r="AJ493" s="32">
        <v>1.2786999999999999</v>
      </c>
      <c r="AK493" s="32">
        <v>1.0024</v>
      </c>
      <c r="AL493" s="32">
        <v>1.1055999999999999</v>
      </c>
      <c r="AM493" s="32">
        <v>0.53959999999999997</v>
      </c>
      <c r="AN493" s="32">
        <v>1.113</v>
      </c>
      <c r="AO493" s="32">
        <v>0.96560000000000001</v>
      </c>
      <c r="AP493" s="32">
        <v>2.4729999999999999</v>
      </c>
      <c r="AQ493" s="32">
        <v>1.3162</v>
      </c>
      <c r="AR493" s="32">
        <v>1.0182</v>
      </c>
      <c r="AS493" s="32">
        <v>1.2325999999999999</v>
      </c>
      <c r="AT493" s="32">
        <v>1.1667000000000001</v>
      </c>
      <c r="AU493" s="32">
        <v>1.6415</v>
      </c>
      <c r="AV493" s="32">
        <v>1.2393000000000001</v>
      </c>
      <c r="AW493" s="32">
        <v>1.415</v>
      </c>
      <c r="AX493" s="32">
        <v>0.53939999999999999</v>
      </c>
      <c r="AY493" s="32">
        <v>1.0327</v>
      </c>
      <c r="AZ493" s="32">
        <v>1.5588</v>
      </c>
      <c r="BA493" s="32">
        <v>0.9677</v>
      </c>
      <c r="BB493" s="32">
        <v>1.0759000000000001</v>
      </c>
      <c r="BC493" s="32">
        <v>1.2544999999999999</v>
      </c>
      <c r="BD493" s="32">
        <v>0.97199999999999998</v>
      </c>
      <c r="BE493" s="32">
        <v>1.1639999999999999</v>
      </c>
      <c r="BF493" s="32">
        <v>0.24909999999999999</v>
      </c>
      <c r="BG493" s="32">
        <v>0.3644</v>
      </c>
      <c r="BH493" s="32">
        <v>0.80330000000000001</v>
      </c>
      <c r="BI493" s="32">
        <v>0.77629999999999999</v>
      </c>
      <c r="BJ493" s="32">
        <v>1.1933</v>
      </c>
      <c r="BK493" s="32">
        <v>1.1238999999999999</v>
      </c>
    </row>
    <row r="494" spans="2:63">
      <c r="B494" s="28">
        <f t="shared" si="12"/>
        <v>8</v>
      </c>
      <c r="C494" s="34">
        <v>41963</v>
      </c>
      <c r="D494" s="32">
        <v>0.96899999999999997</v>
      </c>
      <c r="E494" s="32">
        <v>0.88109999999999999</v>
      </c>
      <c r="F494" s="32">
        <v>1.857</v>
      </c>
      <c r="G494" s="32">
        <v>1.3996999999999999</v>
      </c>
      <c r="H494" s="32">
        <v>1.1653</v>
      </c>
      <c r="I494" s="32">
        <v>1.0713999999999999</v>
      </c>
      <c r="J494" s="32">
        <v>0.65369999999999995</v>
      </c>
      <c r="K494" s="32">
        <v>0.69910000000000005</v>
      </c>
      <c r="L494" s="32">
        <v>1.5931999999999999</v>
      </c>
      <c r="M494" s="32">
        <v>1.0375000000000001</v>
      </c>
      <c r="N494" s="32">
        <v>1.5411999999999999</v>
      </c>
      <c r="O494" s="32">
        <v>1.6557999999999999</v>
      </c>
      <c r="P494" s="32">
        <v>1.4031</v>
      </c>
      <c r="Q494" s="32">
        <v>1.5106999999999999</v>
      </c>
      <c r="R494" s="32">
        <v>0.4824</v>
      </c>
      <c r="S494" s="32">
        <v>0.53939999999999999</v>
      </c>
      <c r="T494" s="32">
        <v>0.94059999999999999</v>
      </c>
      <c r="U494" s="32">
        <v>0.69679999999999997</v>
      </c>
      <c r="V494" s="32">
        <v>0.59619999999999995</v>
      </c>
      <c r="W494" s="32">
        <v>0.82050000000000001</v>
      </c>
      <c r="X494" s="32">
        <v>1.5541</v>
      </c>
      <c r="Y494" s="32">
        <v>1.1578999999999999</v>
      </c>
      <c r="Z494" s="32">
        <v>1.0966</v>
      </c>
      <c r="AA494" s="32">
        <v>0.65649999999999997</v>
      </c>
      <c r="AB494" s="32">
        <v>1.6334</v>
      </c>
      <c r="AC494" s="32">
        <v>0.93720000000000003</v>
      </c>
      <c r="AD494" s="32">
        <v>1.4340999999999999</v>
      </c>
      <c r="AE494" s="32">
        <v>1.5799000000000001</v>
      </c>
      <c r="AF494" s="32">
        <v>1.3066</v>
      </c>
      <c r="AG494" s="32">
        <v>1.1093</v>
      </c>
      <c r="AH494" s="32">
        <v>1.3106</v>
      </c>
      <c r="AI494" s="32">
        <v>1.0839000000000001</v>
      </c>
      <c r="AJ494" s="32">
        <v>1.2628999999999999</v>
      </c>
      <c r="AK494" s="32">
        <v>1.0065</v>
      </c>
      <c r="AL494" s="32">
        <v>1.0862000000000001</v>
      </c>
      <c r="AM494" s="32">
        <v>0.52110000000000001</v>
      </c>
      <c r="AN494" s="32">
        <v>1.1151</v>
      </c>
      <c r="AO494" s="32">
        <v>0.97419999999999995</v>
      </c>
      <c r="AP494" s="32">
        <v>2.4325999999999999</v>
      </c>
      <c r="AQ494" s="32">
        <v>1.2685</v>
      </c>
      <c r="AR494" s="32">
        <v>1.0398000000000001</v>
      </c>
      <c r="AS494" s="32">
        <v>1.2079</v>
      </c>
      <c r="AT494" s="32">
        <v>1.1827000000000001</v>
      </c>
      <c r="AU494" s="32">
        <v>1.6497999999999999</v>
      </c>
      <c r="AV494" s="32">
        <v>1.2518</v>
      </c>
      <c r="AW494" s="32">
        <v>1.4179999999999999</v>
      </c>
      <c r="AX494" s="32">
        <v>0.52239999999999998</v>
      </c>
      <c r="AY494" s="32">
        <v>1.0206999999999999</v>
      </c>
      <c r="AZ494" s="32">
        <v>1.5183</v>
      </c>
      <c r="BA494" s="32">
        <v>0.97109999999999996</v>
      </c>
      <c r="BB494" s="32">
        <v>1.1122000000000001</v>
      </c>
      <c r="BC494" s="32">
        <v>1.2625</v>
      </c>
      <c r="BD494" s="32">
        <v>0.96120000000000005</v>
      </c>
      <c r="BE494" s="32">
        <v>1.1607000000000001</v>
      </c>
      <c r="BF494" s="32">
        <v>0.2442</v>
      </c>
      <c r="BG494" s="32">
        <v>0.38950000000000001</v>
      </c>
      <c r="BH494" s="32">
        <v>0.79779999999999995</v>
      </c>
      <c r="BI494" s="32">
        <v>0.77400000000000002</v>
      </c>
      <c r="BJ494" s="32">
        <v>1.2153</v>
      </c>
      <c r="BK494" s="32">
        <v>1.1045</v>
      </c>
    </row>
    <row r="495" spans="2:63">
      <c r="B495" s="28">
        <f t="shared" si="12"/>
        <v>7</v>
      </c>
      <c r="C495" s="34">
        <v>41962</v>
      </c>
      <c r="D495" s="32">
        <v>0.89459999999999995</v>
      </c>
      <c r="E495" s="32">
        <v>0.87529999999999997</v>
      </c>
      <c r="F495" s="32">
        <v>1.7644</v>
      </c>
      <c r="G495" s="32">
        <v>1.4005000000000001</v>
      </c>
      <c r="H495" s="32">
        <v>1.1433</v>
      </c>
      <c r="I495" s="32">
        <v>1.0718000000000001</v>
      </c>
      <c r="J495" s="32">
        <v>0.61199999999999999</v>
      </c>
      <c r="K495" s="32">
        <v>0.70330000000000004</v>
      </c>
      <c r="L495" s="32">
        <v>1.6684000000000001</v>
      </c>
      <c r="M495" s="32">
        <v>1.0624</v>
      </c>
      <c r="N495" s="32">
        <v>1.8166</v>
      </c>
      <c r="O495" s="32">
        <v>1.6492</v>
      </c>
      <c r="P495" s="32">
        <v>1.1748000000000001</v>
      </c>
      <c r="Q495" s="32">
        <v>1.4935</v>
      </c>
      <c r="R495" s="32">
        <v>0.46879999999999999</v>
      </c>
      <c r="S495" s="32">
        <v>0.54259999999999997</v>
      </c>
      <c r="T495" s="32">
        <v>0.97550000000000003</v>
      </c>
      <c r="U495" s="32">
        <v>0.7087</v>
      </c>
      <c r="V495" s="32">
        <v>0.45610000000000001</v>
      </c>
      <c r="W495" s="32">
        <v>0.81140000000000001</v>
      </c>
      <c r="X495" s="32">
        <v>1.4590000000000001</v>
      </c>
      <c r="Y495" s="32">
        <v>1.1516</v>
      </c>
      <c r="Z495" s="32">
        <v>1.0298</v>
      </c>
      <c r="AA495" s="32">
        <v>0.65329999999999999</v>
      </c>
      <c r="AB495" s="32">
        <v>1.7370000000000001</v>
      </c>
      <c r="AC495" s="32">
        <v>0.95220000000000005</v>
      </c>
      <c r="AD495" s="32">
        <v>1.4012</v>
      </c>
      <c r="AE495" s="32">
        <v>1.5733999999999999</v>
      </c>
      <c r="AF495" s="32">
        <v>1.3334999999999999</v>
      </c>
      <c r="AG495" s="32">
        <v>1.1024</v>
      </c>
      <c r="AH495" s="32">
        <v>1.2466999999999999</v>
      </c>
      <c r="AI495" s="32">
        <v>1.0982000000000001</v>
      </c>
      <c r="AJ495" s="32">
        <v>1.3742000000000001</v>
      </c>
      <c r="AK495" s="32">
        <v>0.98580000000000001</v>
      </c>
      <c r="AL495" s="32">
        <v>0.92859999999999998</v>
      </c>
      <c r="AM495" s="32">
        <v>0.43830000000000002</v>
      </c>
      <c r="AN495" s="32">
        <v>1.0732999999999999</v>
      </c>
      <c r="AO495" s="32">
        <v>0.97430000000000005</v>
      </c>
      <c r="AP495" s="32">
        <v>2.5240999999999998</v>
      </c>
      <c r="AQ495" s="32">
        <v>1.2495000000000001</v>
      </c>
      <c r="AR495" s="32">
        <v>1.0878000000000001</v>
      </c>
      <c r="AS495" s="32">
        <v>1.1952</v>
      </c>
      <c r="AT495" s="32">
        <v>1.3821000000000001</v>
      </c>
      <c r="AU495" s="32">
        <v>1.6577</v>
      </c>
      <c r="AV495" s="32">
        <v>1.1973</v>
      </c>
      <c r="AW495" s="32">
        <v>1.4211</v>
      </c>
      <c r="AX495" s="32">
        <v>0.45140000000000002</v>
      </c>
      <c r="AY495" s="32">
        <v>1.0253000000000001</v>
      </c>
      <c r="AZ495" s="32">
        <v>1.8816999999999999</v>
      </c>
      <c r="BA495" s="32">
        <v>0.99680000000000002</v>
      </c>
      <c r="BB495" s="32">
        <v>1.0828</v>
      </c>
      <c r="BC495" s="32">
        <v>1.2548999999999999</v>
      </c>
      <c r="BD495" s="32">
        <v>1.2457</v>
      </c>
      <c r="BE495" s="32">
        <v>1.1661999999999999</v>
      </c>
      <c r="BF495" s="32">
        <v>0.1527</v>
      </c>
      <c r="BG495" s="32">
        <v>0.4118</v>
      </c>
      <c r="BH495" s="32">
        <v>0.89319999999999999</v>
      </c>
      <c r="BI495" s="32">
        <v>0.75109999999999999</v>
      </c>
      <c r="BJ495" s="32">
        <v>1.2487999999999999</v>
      </c>
      <c r="BK495" s="32">
        <v>1.0980000000000001</v>
      </c>
    </row>
    <row r="496" spans="2:63">
      <c r="B496" s="28">
        <f t="shared" si="12"/>
        <v>6</v>
      </c>
      <c r="C496" s="34">
        <v>41961</v>
      </c>
      <c r="D496" s="32">
        <v>0.95079999999999998</v>
      </c>
      <c r="E496" s="32">
        <v>0.91359999999999997</v>
      </c>
      <c r="F496" s="32">
        <v>1.6131</v>
      </c>
      <c r="G496" s="32">
        <v>1.37</v>
      </c>
      <c r="H496" s="32">
        <v>1.2557</v>
      </c>
      <c r="I496" s="32">
        <v>1.1011</v>
      </c>
      <c r="J496" s="32">
        <v>0.58740000000000003</v>
      </c>
      <c r="K496" s="32">
        <v>0.69910000000000005</v>
      </c>
      <c r="L496" s="32">
        <v>1.7402</v>
      </c>
      <c r="M496" s="32">
        <v>1.0790999999999999</v>
      </c>
      <c r="N496" s="32">
        <v>1.8995</v>
      </c>
      <c r="O496" s="32">
        <v>1.6814</v>
      </c>
      <c r="P496" s="32">
        <v>1.0857000000000001</v>
      </c>
      <c r="Q496" s="32">
        <v>1.4548000000000001</v>
      </c>
      <c r="R496" s="32">
        <v>0.49049999999999999</v>
      </c>
      <c r="S496" s="32">
        <v>0.54290000000000005</v>
      </c>
      <c r="T496" s="32">
        <v>0.97789999999999999</v>
      </c>
      <c r="U496" s="32">
        <v>0.70099999999999996</v>
      </c>
      <c r="V496" s="32">
        <v>0.4209</v>
      </c>
      <c r="W496" s="32">
        <v>0.81110000000000004</v>
      </c>
      <c r="X496" s="32">
        <v>1.5194000000000001</v>
      </c>
      <c r="Y496" s="32">
        <v>1.1639999999999999</v>
      </c>
      <c r="Z496" s="32">
        <v>1.1071</v>
      </c>
      <c r="AA496" s="32">
        <v>0.67459999999999998</v>
      </c>
      <c r="AB496" s="32">
        <v>1.7964</v>
      </c>
      <c r="AC496" s="32">
        <v>0.96399999999999997</v>
      </c>
      <c r="AD496" s="32">
        <v>1.4152</v>
      </c>
      <c r="AE496" s="32">
        <v>1.5684</v>
      </c>
      <c r="AF496" s="32">
        <v>1.3418000000000001</v>
      </c>
      <c r="AG496" s="32">
        <v>1.1093999999999999</v>
      </c>
      <c r="AH496" s="32">
        <v>1.2310000000000001</v>
      </c>
      <c r="AI496" s="32">
        <v>1.0900000000000001</v>
      </c>
      <c r="AJ496" s="32">
        <v>1.4205000000000001</v>
      </c>
      <c r="AK496" s="32">
        <v>1.0111000000000001</v>
      </c>
      <c r="AL496" s="32">
        <v>0.62009999999999998</v>
      </c>
      <c r="AM496" s="32">
        <v>0.38159999999999999</v>
      </c>
      <c r="AN496" s="32">
        <v>0.97689999999999999</v>
      </c>
      <c r="AO496" s="32">
        <v>0.96660000000000001</v>
      </c>
      <c r="AP496" s="32">
        <v>2.6448999999999998</v>
      </c>
      <c r="AQ496" s="32">
        <v>1.2806</v>
      </c>
      <c r="AR496" s="32">
        <v>1.1747000000000001</v>
      </c>
      <c r="AS496" s="32">
        <v>1.2174</v>
      </c>
      <c r="AT496" s="32">
        <v>1.53</v>
      </c>
      <c r="AU496" s="32">
        <v>1.6822999999999999</v>
      </c>
      <c r="AV496" s="32">
        <v>1.0912999999999999</v>
      </c>
      <c r="AW496" s="32">
        <v>1.4016999999999999</v>
      </c>
      <c r="AX496" s="32">
        <v>0.41920000000000002</v>
      </c>
      <c r="AY496" s="32">
        <v>1.0238</v>
      </c>
      <c r="AZ496" s="32">
        <v>1.917</v>
      </c>
      <c r="BA496" s="32">
        <v>0.997</v>
      </c>
      <c r="BB496" s="32">
        <v>1.1256999999999999</v>
      </c>
      <c r="BC496" s="32">
        <v>1.2632000000000001</v>
      </c>
      <c r="BD496" s="32">
        <v>1.3027</v>
      </c>
      <c r="BE496" s="32">
        <v>1.1700999999999999</v>
      </c>
      <c r="BF496" s="32">
        <v>0.13900000000000001</v>
      </c>
      <c r="BG496" s="32">
        <v>0.3785</v>
      </c>
      <c r="BH496" s="32">
        <v>0.97150000000000003</v>
      </c>
      <c r="BI496" s="32">
        <v>0.75309999999999999</v>
      </c>
      <c r="BJ496" s="32">
        <v>1.2964</v>
      </c>
      <c r="BK496" s="32">
        <v>1.107</v>
      </c>
    </row>
    <row r="497" spans="2:63">
      <c r="B497" s="28">
        <f t="shared" si="12"/>
        <v>5</v>
      </c>
      <c r="C497" s="34">
        <v>41960</v>
      </c>
      <c r="D497" s="32">
        <v>0.97089999999999999</v>
      </c>
      <c r="E497" s="32">
        <v>0.91569999999999996</v>
      </c>
      <c r="F497" s="32">
        <v>1.4827999999999999</v>
      </c>
      <c r="G497" s="32">
        <v>1.3540000000000001</v>
      </c>
      <c r="H497" s="32">
        <v>1.2073</v>
      </c>
      <c r="I497" s="32">
        <v>1.0892999999999999</v>
      </c>
      <c r="J497" s="32">
        <v>0.5655</v>
      </c>
      <c r="K497" s="32">
        <v>0.69689999999999996</v>
      </c>
      <c r="L497" s="32">
        <v>1.6676</v>
      </c>
      <c r="M497" s="32">
        <v>1.0684</v>
      </c>
      <c r="N497" s="32">
        <v>1.8048999999999999</v>
      </c>
      <c r="O497" s="32">
        <v>1.6714</v>
      </c>
      <c r="P497" s="32">
        <v>1.0354000000000001</v>
      </c>
      <c r="Q497" s="32">
        <v>1.4468000000000001</v>
      </c>
      <c r="R497" s="32">
        <v>0.47510000000000002</v>
      </c>
      <c r="S497" s="32">
        <v>0.54090000000000005</v>
      </c>
      <c r="T497" s="32">
        <v>0.98499999999999999</v>
      </c>
      <c r="U497" s="32">
        <v>0.70150000000000001</v>
      </c>
      <c r="V497" s="32">
        <v>0.3901</v>
      </c>
      <c r="W497" s="32">
        <v>0.81089999999999995</v>
      </c>
      <c r="X497" s="32">
        <v>1.3533999999999999</v>
      </c>
      <c r="Y497" s="32">
        <v>1.1273</v>
      </c>
      <c r="Z497" s="32">
        <v>1.0833999999999999</v>
      </c>
      <c r="AA497" s="32">
        <v>0.67090000000000005</v>
      </c>
      <c r="AB497" s="32">
        <v>1.8489</v>
      </c>
      <c r="AC497" s="32">
        <v>0.95340000000000003</v>
      </c>
      <c r="AD497" s="32">
        <v>1.405</v>
      </c>
      <c r="AE497" s="32">
        <v>1.5701000000000001</v>
      </c>
      <c r="AF497" s="32">
        <v>1.3317000000000001</v>
      </c>
      <c r="AG497" s="32">
        <v>1.105</v>
      </c>
      <c r="AH497" s="32">
        <v>1.0562</v>
      </c>
      <c r="AI497" s="32">
        <v>1.0536000000000001</v>
      </c>
      <c r="AJ497" s="32">
        <v>1.4328000000000001</v>
      </c>
      <c r="AK497" s="32">
        <v>1.0088999999999999</v>
      </c>
      <c r="AL497" s="32">
        <v>0.62390000000000001</v>
      </c>
      <c r="AM497" s="32">
        <v>0.38179999999999997</v>
      </c>
      <c r="AN497" s="32">
        <v>1.0117</v>
      </c>
      <c r="AO497" s="32">
        <v>0.9657</v>
      </c>
      <c r="AP497" s="32">
        <v>2.5609000000000002</v>
      </c>
      <c r="AQ497" s="32">
        <v>1.2722</v>
      </c>
      <c r="AR497" s="32">
        <v>1.1091</v>
      </c>
      <c r="AS497" s="32">
        <v>1.2044999999999999</v>
      </c>
      <c r="AT497" s="32">
        <v>1.5873999999999999</v>
      </c>
      <c r="AU497" s="32">
        <v>1.6883999999999999</v>
      </c>
      <c r="AV497" s="32">
        <v>1.0650999999999999</v>
      </c>
      <c r="AW497" s="32">
        <v>1.399</v>
      </c>
      <c r="AX497" s="32">
        <v>0.42820000000000003</v>
      </c>
      <c r="AY497" s="32">
        <v>1.0291999999999999</v>
      </c>
      <c r="AZ497" s="32">
        <v>1.8556999999999999</v>
      </c>
      <c r="BA497" s="32">
        <v>0.98040000000000005</v>
      </c>
      <c r="BB497" s="32">
        <v>1.1636</v>
      </c>
      <c r="BC497" s="32">
        <v>1.2654000000000001</v>
      </c>
      <c r="BD497" s="32">
        <v>1.3077000000000001</v>
      </c>
      <c r="BE497" s="32">
        <v>1.1705000000000001</v>
      </c>
      <c r="BF497" s="32">
        <v>0.14419999999999999</v>
      </c>
      <c r="BG497" s="32">
        <v>0.37859999999999999</v>
      </c>
      <c r="BH497" s="32">
        <v>0.93279999999999996</v>
      </c>
      <c r="BI497" s="32">
        <v>0.74770000000000003</v>
      </c>
      <c r="BJ497" s="32">
        <v>1.1962999999999999</v>
      </c>
      <c r="BK497" s="32">
        <v>1.0924</v>
      </c>
    </row>
    <row r="498" spans="2:63">
      <c r="B498" s="28">
        <f t="shared" si="12"/>
        <v>4</v>
      </c>
      <c r="C498" s="34">
        <v>41957</v>
      </c>
      <c r="D498" s="32">
        <v>0.76690000000000003</v>
      </c>
      <c r="E498" s="32">
        <v>0.91339999999999999</v>
      </c>
      <c r="F498" s="32">
        <v>1.6654</v>
      </c>
      <c r="G498" s="32">
        <v>1.3403</v>
      </c>
      <c r="H498" s="32">
        <v>1.3344</v>
      </c>
      <c r="I498" s="32">
        <v>1.0878000000000001</v>
      </c>
      <c r="J498" s="32">
        <v>0.60160000000000002</v>
      </c>
      <c r="K498" s="32">
        <v>0.69450000000000001</v>
      </c>
      <c r="L498" s="32">
        <v>1.6613</v>
      </c>
      <c r="M498" s="32">
        <v>1.0379</v>
      </c>
      <c r="N498" s="32">
        <v>2.3748999999999998</v>
      </c>
      <c r="O498" s="32">
        <v>1.6740999999999999</v>
      </c>
      <c r="P498" s="32">
        <v>1.1155999999999999</v>
      </c>
      <c r="Q498" s="32">
        <v>1.429</v>
      </c>
      <c r="R498" s="32">
        <v>0.40129999999999999</v>
      </c>
      <c r="S498" s="32">
        <v>0.54459999999999997</v>
      </c>
      <c r="T498" s="32">
        <v>0.95420000000000005</v>
      </c>
      <c r="U498" s="32">
        <v>0.70509999999999995</v>
      </c>
      <c r="V498" s="32">
        <v>0.31169999999999998</v>
      </c>
      <c r="W498" s="32">
        <v>0.79890000000000005</v>
      </c>
      <c r="X498" s="32">
        <v>1.4711000000000001</v>
      </c>
      <c r="Y498" s="32">
        <v>1.1226</v>
      </c>
      <c r="Z498" s="32">
        <v>1.0726</v>
      </c>
      <c r="AA498" s="32">
        <v>0.65339999999999998</v>
      </c>
      <c r="AB498" s="32">
        <v>1.7704</v>
      </c>
      <c r="AC498" s="32">
        <v>0.9254</v>
      </c>
      <c r="AD498" s="32">
        <v>1.4248000000000001</v>
      </c>
      <c r="AE498" s="32">
        <v>1.5686</v>
      </c>
      <c r="AF498" s="32">
        <v>1.3027</v>
      </c>
      <c r="AG498" s="32">
        <v>1.1056999999999999</v>
      </c>
      <c r="AH498" s="32">
        <v>0.14149999999999999</v>
      </c>
      <c r="AI498" s="32">
        <v>1.0395000000000001</v>
      </c>
      <c r="AJ498" s="32">
        <v>1.417</v>
      </c>
      <c r="AK498" s="32">
        <v>0.98529999999999995</v>
      </c>
      <c r="AL498" s="32">
        <v>0.81869999999999998</v>
      </c>
      <c r="AM498" s="32">
        <v>0.36270000000000002</v>
      </c>
      <c r="AN498" s="32">
        <v>0.6462</v>
      </c>
      <c r="AO498" s="32">
        <v>0.97130000000000005</v>
      </c>
      <c r="AP498" s="32">
        <v>2.3024</v>
      </c>
      <c r="AQ498" s="32">
        <v>1.2523</v>
      </c>
      <c r="AR498" s="32">
        <v>1.6640999999999999</v>
      </c>
      <c r="AS498" s="32">
        <v>1.2005999999999999</v>
      </c>
      <c r="AT498" s="32">
        <v>2.2021999999999999</v>
      </c>
      <c r="AU498" s="32">
        <v>1.718</v>
      </c>
      <c r="AV498" s="32">
        <v>0.69869999999999999</v>
      </c>
      <c r="AW498" s="32">
        <v>1.3975</v>
      </c>
      <c r="AX498" s="32">
        <v>0.72060000000000002</v>
      </c>
      <c r="AY498" s="32">
        <v>1.0487</v>
      </c>
      <c r="AZ498" s="32">
        <v>1.6332</v>
      </c>
      <c r="BA498" s="32">
        <v>0.97270000000000001</v>
      </c>
      <c r="BB498" s="32">
        <v>0.80420000000000003</v>
      </c>
      <c r="BC498" s="32">
        <v>1.2411000000000001</v>
      </c>
      <c r="BD498" s="32">
        <v>1.5327</v>
      </c>
      <c r="BE498" s="32">
        <v>1.1660999999999999</v>
      </c>
      <c r="BF498" s="32">
        <v>9.6699999999999994E-2</v>
      </c>
      <c r="BG498" s="32">
        <v>0.3785</v>
      </c>
      <c r="BH498" s="32">
        <v>0.91</v>
      </c>
      <c r="BI498" s="32">
        <v>0.74639999999999995</v>
      </c>
      <c r="BJ498" s="32">
        <v>1.4120999999999999</v>
      </c>
      <c r="BK498" s="32">
        <v>1.0839000000000001</v>
      </c>
    </row>
    <row r="499" spans="2:63">
      <c r="B499" s="28">
        <f t="shared" si="12"/>
        <v>3</v>
      </c>
      <c r="C499" s="34">
        <v>41956</v>
      </c>
      <c r="D499" s="32">
        <v>0.75419999999999998</v>
      </c>
      <c r="E499" s="32">
        <v>0.91369999999999996</v>
      </c>
      <c r="F499" s="32">
        <v>1.5872999999999999</v>
      </c>
      <c r="G499" s="32">
        <v>1.3398000000000001</v>
      </c>
      <c r="H499" s="32">
        <v>1.3101</v>
      </c>
      <c r="I499" s="32">
        <v>1.0835999999999999</v>
      </c>
      <c r="J499" s="32">
        <v>0.61860000000000004</v>
      </c>
      <c r="K499" s="32">
        <v>0.69430000000000003</v>
      </c>
      <c r="L499" s="32">
        <v>1.7534000000000001</v>
      </c>
      <c r="M499" s="32">
        <v>1.042</v>
      </c>
      <c r="N499" s="32">
        <v>2.3174999999999999</v>
      </c>
      <c r="O499" s="32">
        <v>1.6936</v>
      </c>
      <c r="P499" s="32">
        <v>1.1181000000000001</v>
      </c>
      <c r="Q499" s="32">
        <v>1.4415</v>
      </c>
      <c r="R499" s="32">
        <v>0.37440000000000001</v>
      </c>
      <c r="S499" s="32">
        <v>0.54479999999999995</v>
      </c>
      <c r="T499" s="32">
        <v>0.97250000000000003</v>
      </c>
      <c r="U499" s="32">
        <v>0.70540000000000003</v>
      </c>
      <c r="V499" s="32">
        <v>0.32890000000000003</v>
      </c>
      <c r="W499" s="32">
        <v>0.80289999999999995</v>
      </c>
      <c r="X499" s="32">
        <v>1.4679</v>
      </c>
      <c r="Y499" s="32">
        <v>1.1225000000000001</v>
      </c>
      <c r="Z499" s="32">
        <v>1.0960000000000001</v>
      </c>
      <c r="AA499" s="32">
        <v>0.65110000000000001</v>
      </c>
      <c r="AB499" s="32">
        <v>1.7754000000000001</v>
      </c>
      <c r="AC499" s="32">
        <v>0.9254</v>
      </c>
      <c r="AD499" s="32">
        <v>1.4585999999999999</v>
      </c>
      <c r="AE499" s="32">
        <v>1.5644</v>
      </c>
      <c r="AF499" s="32">
        <v>1.3226</v>
      </c>
      <c r="AG499" s="32">
        <v>1.1156999999999999</v>
      </c>
      <c r="AH499" s="32">
        <v>0.108</v>
      </c>
      <c r="AI499" s="32">
        <v>1.0421</v>
      </c>
      <c r="AJ499" s="32">
        <v>1.3348</v>
      </c>
      <c r="AK499" s="32">
        <v>0.98719999999999997</v>
      </c>
      <c r="AL499" s="32">
        <v>0.78520000000000001</v>
      </c>
      <c r="AM499" s="32">
        <v>0.36420000000000002</v>
      </c>
      <c r="AN499" s="32">
        <v>0.65890000000000004</v>
      </c>
      <c r="AO499" s="32">
        <v>0.97350000000000003</v>
      </c>
      <c r="AP499" s="32">
        <v>2.3708</v>
      </c>
      <c r="AQ499" s="32">
        <v>1.2488999999999999</v>
      </c>
      <c r="AR499" s="32">
        <v>1.6851</v>
      </c>
      <c r="AS499" s="32">
        <v>1.1812</v>
      </c>
      <c r="AT499" s="32">
        <v>2.2442000000000002</v>
      </c>
      <c r="AU499" s="32">
        <v>1.7142999999999999</v>
      </c>
      <c r="AV499" s="32">
        <v>0.68910000000000005</v>
      </c>
      <c r="AW499" s="32">
        <v>1.3973</v>
      </c>
      <c r="AX499" s="32">
        <v>0.76939999999999997</v>
      </c>
      <c r="AY499" s="32">
        <v>1.05</v>
      </c>
      <c r="AZ499" s="32">
        <v>1.6142000000000001</v>
      </c>
      <c r="BA499" s="32">
        <v>0.97319999999999995</v>
      </c>
      <c r="BB499" s="32">
        <v>0.78520000000000001</v>
      </c>
      <c r="BC499" s="32">
        <v>1.246</v>
      </c>
      <c r="BD499" s="32">
        <v>1.5093000000000001</v>
      </c>
      <c r="BE499" s="32">
        <v>1.1682999999999999</v>
      </c>
      <c r="BF499" s="32">
        <v>9.5799999999999996E-2</v>
      </c>
      <c r="BG499" s="32">
        <v>0.3856</v>
      </c>
      <c r="BH499" s="32">
        <v>0.89100000000000001</v>
      </c>
      <c r="BI499" s="32">
        <v>0.74380000000000002</v>
      </c>
      <c r="BJ499" s="32">
        <v>1.403</v>
      </c>
      <c r="BK499" s="32">
        <v>1.1043000000000001</v>
      </c>
    </row>
    <row r="500" spans="2:63">
      <c r="B500" s="28">
        <f t="shared" si="12"/>
        <v>2</v>
      </c>
      <c r="C500" s="34">
        <v>41955</v>
      </c>
      <c r="D500" s="32">
        <v>1.2065999999999999</v>
      </c>
      <c r="E500" s="32">
        <v>0.90939999999999999</v>
      </c>
      <c r="F500" s="32">
        <v>1.8514999999999999</v>
      </c>
      <c r="G500" s="32">
        <v>1.3633999999999999</v>
      </c>
      <c r="H500" s="32">
        <v>1.6277999999999999</v>
      </c>
      <c r="I500" s="32">
        <v>1.0892999999999999</v>
      </c>
      <c r="J500" s="32">
        <v>0.53059999999999996</v>
      </c>
      <c r="K500" s="32">
        <v>0.68840000000000001</v>
      </c>
      <c r="L500" s="32">
        <v>1.4429000000000001</v>
      </c>
      <c r="M500" s="32">
        <v>1.0483</v>
      </c>
      <c r="N500" s="32">
        <v>1.6372</v>
      </c>
      <c r="O500" s="32">
        <v>1.6956</v>
      </c>
      <c r="P500" s="32">
        <v>1.5062</v>
      </c>
      <c r="Q500" s="32">
        <v>1.4380999999999999</v>
      </c>
      <c r="R500" s="32">
        <v>0.69889999999999997</v>
      </c>
      <c r="S500" s="32">
        <v>0.54579999999999995</v>
      </c>
      <c r="T500" s="32">
        <v>1.1227</v>
      </c>
      <c r="U500" s="32">
        <v>0.67779999999999996</v>
      </c>
      <c r="V500" s="32">
        <v>0.46629999999999999</v>
      </c>
      <c r="W500" s="32">
        <v>0.80649999999999999</v>
      </c>
      <c r="X500" s="32">
        <v>1.1616</v>
      </c>
      <c r="Y500" s="32">
        <v>1.127</v>
      </c>
      <c r="Z500" s="32">
        <v>1.026</v>
      </c>
      <c r="AA500" s="32">
        <v>0.64270000000000005</v>
      </c>
      <c r="AB500" s="32">
        <v>1.5366</v>
      </c>
      <c r="AC500" s="32">
        <v>0.92620000000000002</v>
      </c>
      <c r="AD500" s="32">
        <v>1.3576999999999999</v>
      </c>
      <c r="AE500" s="32">
        <v>1.5604</v>
      </c>
      <c r="AF500" s="32">
        <v>1.3936999999999999</v>
      </c>
      <c r="AG500" s="32">
        <v>1.1192</v>
      </c>
      <c r="AH500" s="32">
        <v>0.62849999999999995</v>
      </c>
      <c r="AI500" s="32">
        <v>1.0491999999999999</v>
      </c>
      <c r="AJ500" s="32">
        <v>1.6515</v>
      </c>
      <c r="AK500" s="32">
        <v>1.0062</v>
      </c>
      <c r="AL500" s="32">
        <v>0.67249999999999999</v>
      </c>
      <c r="AM500" s="32">
        <v>0.39379999999999998</v>
      </c>
      <c r="AN500" s="32">
        <v>0.5726</v>
      </c>
      <c r="AO500" s="32">
        <v>1.0095000000000001</v>
      </c>
      <c r="AP500" s="32">
        <v>2.3765999999999998</v>
      </c>
      <c r="AQ500" s="32">
        <v>1.2266999999999999</v>
      </c>
      <c r="AR500" s="32">
        <v>1.8414999999999999</v>
      </c>
      <c r="AS500" s="32">
        <v>1.1671</v>
      </c>
      <c r="AT500" s="32">
        <v>1.994</v>
      </c>
      <c r="AU500" s="32">
        <v>1.7105999999999999</v>
      </c>
      <c r="AV500" s="32">
        <v>0.87250000000000005</v>
      </c>
      <c r="AW500" s="32">
        <v>1.3987000000000001</v>
      </c>
      <c r="AX500" s="32">
        <v>0.90549999999999997</v>
      </c>
      <c r="AY500" s="32">
        <v>1.0671999999999999</v>
      </c>
      <c r="AZ500" s="32">
        <v>1.5279</v>
      </c>
      <c r="BA500" s="32">
        <v>0.97609999999999997</v>
      </c>
      <c r="BB500" s="32">
        <v>1.2393000000000001</v>
      </c>
      <c r="BC500" s="32">
        <v>1.2245999999999999</v>
      </c>
      <c r="BD500" s="32">
        <v>1.2295</v>
      </c>
      <c r="BE500" s="32">
        <v>1.1507000000000001</v>
      </c>
      <c r="BF500" s="32">
        <v>0.1217</v>
      </c>
      <c r="BG500" s="32">
        <v>0.39329999999999998</v>
      </c>
      <c r="BH500" s="32">
        <v>1.0049999999999999</v>
      </c>
      <c r="BI500" s="32">
        <v>0.72219999999999995</v>
      </c>
      <c r="BJ500" s="32">
        <v>1.3869</v>
      </c>
      <c r="BK500" s="32">
        <v>1.0241</v>
      </c>
    </row>
    <row r="501" spans="2:63" ht="17.25" thickBot="1">
      <c r="B501" s="28">
        <f t="shared" si="12"/>
        <v>1</v>
      </c>
      <c r="C501" s="36">
        <v>41954</v>
      </c>
      <c r="D501" s="37">
        <v>1.1928000000000001</v>
      </c>
      <c r="E501" s="37">
        <v>0.89539999999999997</v>
      </c>
      <c r="F501" s="37">
        <v>1.9400999999999999</v>
      </c>
      <c r="G501" s="37">
        <v>1.3744000000000001</v>
      </c>
      <c r="H501" s="37">
        <v>1.6541999999999999</v>
      </c>
      <c r="I501" s="37">
        <v>1.0831</v>
      </c>
      <c r="J501" s="37">
        <v>0.47520000000000001</v>
      </c>
      <c r="K501" s="37">
        <v>0.68159999999999998</v>
      </c>
      <c r="L501" s="37">
        <v>1.4031</v>
      </c>
      <c r="M501" s="37">
        <v>1.0263</v>
      </c>
      <c r="N501" s="37">
        <v>1.6483000000000001</v>
      </c>
      <c r="O501" s="37">
        <v>1.6979</v>
      </c>
      <c r="P501" s="37">
        <v>1.6613</v>
      </c>
      <c r="Q501" s="37">
        <v>1.4778</v>
      </c>
      <c r="R501" s="37">
        <v>0.70109999999999995</v>
      </c>
      <c r="S501" s="37">
        <v>0.54379999999999995</v>
      </c>
      <c r="T501" s="37">
        <v>1.1463000000000001</v>
      </c>
      <c r="U501" s="37">
        <v>0.6734</v>
      </c>
      <c r="V501" s="37">
        <v>0.50660000000000005</v>
      </c>
      <c r="W501" s="37">
        <v>0.81879999999999997</v>
      </c>
      <c r="X501" s="37">
        <v>1.181</v>
      </c>
      <c r="Y501" s="37">
        <v>1.1301000000000001</v>
      </c>
      <c r="Z501" s="37">
        <v>1.0658000000000001</v>
      </c>
      <c r="AA501" s="37">
        <v>0.63849999999999996</v>
      </c>
      <c r="AB501" s="37">
        <v>1.552</v>
      </c>
      <c r="AC501" s="37">
        <v>0.92589999999999995</v>
      </c>
      <c r="AD501" s="37">
        <v>1.3353999999999999</v>
      </c>
      <c r="AE501" s="37">
        <v>1.5410999999999999</v>
      </c>
      <c r="AF501" s="37">
        <v>1.3916999999999999</v>
      </c>
      <c r="AG501" s="37">
        <v>1.1048</v>
      </c>
      <c r="AH501" s="37">
        <v>0.61880000000000002</v>
      </c>
      <c r="AI501" s="37">
        <v>1.0490999999999999</v>
      </c>
      <c r="AJ501" s="37">
        <v>1.7388999999999999</v>
      </c>
      <c r="AK501" s="37">
        <v>1.0183</v>
      </c>
      <c r="AL501" s="37">
        <v>0.69750000000000001</v>
      </c>
      <c r="AM501" s="37">
        <v>0.39179999999999998</v>
      </c>
      <c r="AN501" s="37">
        <v>0.41539999999999999</v>
      </c>
      <c r="AO501" s="37">
        <v>0.9798</v>
      </c>
      <c r="AP501" s="37">
        <v>2.3268</v>
      </c>
      <c r="AQ501" s="37">
        <v>1.1889000000000001</v>
      </c>
      <c r="AR501" s="37">
        <v>2.0949</v>
      </c>
      <c r="AS501" s="37">
        <v>1.2113</v>
      </c>
      <c r="AT501" s="37">
        <v>1.9219999999999999</v>
      </c>
      <c r="AU501" s="37">
        <v>1.6807000000000001</v>
      </c>
      <c r="AV501" s="37">
        <v>0.84099999999999997</v>
      </c>
      <c r="AW501" s="37">
        <v>1.4016999999999999</v>
      </c>
      <c r="AX501" s="37">
        <v>0.9425</v>
      </c>
      <c r="AY501" s="37">
        <v>1.0802</v>
      </c>
      <c r="AZ501" s="37">
        <v>1.5303</v>
      </c>
      <c r="BA501" s="37">
        <v>0.97389999999999999</v>
      </c>
      <c r="BB501" s="37">
        <v>1.304</v>
      </c>
      <c r="BC501" s="37">
        <v>1.2362</v>
      </c>
      <c r="BD501" s="37">
        <v>1.2226999999999999</v>
      </c>
      <c r="BE501" s="37">
        <v>1.1451</v>
      </c>
      <c r="BF501" s="37">
        <v>0.14369999999999999</v>
      </c>
      <c r="BG501" s="37">
        <v>0.40239999999999998</v>
      </c>
      <c r="BH501" s="37">
        <v>0.97860000000000003</v>
      </c>
      <c r="BI501" s="37">
        <v>0.71309999999999996</v>
      </c>
      <c r="BJ501" s="37">
        <v>1.5112000000000001</v>
      </c>
      <c r="BK501" s="37">
        <v>1.0499000000000001</v>
      </c>
    </row>
    <row r="502" spans="2:63">
      <c r="B502" s="28" t="str">
        <f t="shared" si="12"/>
        <v/>
      </c>
      <c r="C502" s="39"/>
    </row>
    <row r="503" spans="2:63">
      <c r="B503" s="28" t="str">
        <f t="shared" si="12"/>
        <v/>
      </c>
      <c r="C503" s="39"/>
    </row>
    <row r="504" spans="2:63">
      <c r="B504" s="28" t="str">
        <f t="shared" si="12"/>
        <v/>
      </c>
    </row>
    <row r="505" spans="2:63">
      <c r="B505" s="28" t="str">
        <f t="shared" si="12"/>
        <v/>
      </c>
    </row>
    <row r="506" spans="2:63">
      <c r="B506" s="28" t="str">
        <f t="shared" si="12"/>
        <v/>
      </c>
    </row>
    <row r="507" spans="2:63">
      <c r="B507" s="28" t="str">
        <f t="shared" si="12"/>
        <v/>
      </c>
    </row>
    <row r="508" spans="2:63">
      <c r="B508" s="28" t="str">
        <f t="shared" si="12"/>
        <v/>
      </c>
    </row>
    <row r="509" spans="2:63">
      <c r="B509" s="28" t="str">
        <f t="shared" si="12"/>
        <v/>
      </c>
    </row>
    <row r="510" spans="2:63">
      <c r="B510" s="28" t="str">
        <f t="shared" si="12"/>
        <v/>
      </c>
    </row>
    <row r="511" spans="2:63">
      <c r="B511" s="28" t="str">
        <f t="shared" si="12"/>
        <v/>
      </c>
    </row>
    <row r="512" spans="2:63">
      <c r="B512" s="28" t="str">
        <f t="shared" si="12"/>
        <v/>
      </c>
    </row>
    <row r="513" spans="2:2">
      <c r="B513" s="28" t="str">
        <f t="shared" si="12"/>
        <v/>
      </c>
    </row>
    <row r="514" spans="2:2">
      <c r="B514" s="28" t="str">
        <f t="shared" si="12"/>
        <v/>
      </c>
    </row>
    <row r="515" spans="2:2">
      <c r="B515" s="28" t="str">
        <f t="shared" si="12"/>
        <v/>
      </c>
    </row>
  </sheetData>
  <phoneticPr fontId="1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CH404"/>
  <sheetViews>
    <sheetView zoomScale="80" zoomScaleNormal="80" workbookViewId="0">
      <pane xSplit="4" ySplit="3" topLeftCell="BG4" activePane="bottomRight" state="frozen"/>
      <selection pane="topRight" activeCell="D1" sqref="D1"/>
      <selection pane="bottomLeft" activeCell="A4" sqref="A4"/>
      <selection pane="bottomRight" activeCell="BM33" sqref="BM33:BN33"/>
    </sheetView>
  </sheetViews>
  <sheetFormatPr defaultRowHeight="16.5"/>
  <cols>
    <col min="1" max="1" width="16.125" style="18" bestFit="1" customWidth="1"/>
    <col min="42" max="42" width="9" customWidth="1"/>
    <col min="43" max="43" width="13.5" customWidth="1"/>
    <col min="44" max="44" width="10.125" bestFit="1" customWidth="1"/>
    <col min="45" max="46" width="9" customWidth="1"/>
    <col min="47" max="47" width="13.5" bestFit="1" customWidth="1"/>
    <col min="51" max="51" width="13.5" bestFit="1" customWidth="1"/>
    <col min="52" max="52" width="13.5" customWidth="1"/>
    <col min="53" max="53" width="13.5" style="18" customWidth="1"/>
    <col min="54" max="54" width="13.5" style="28" customWidth="1"/>
    <col min="55" max="55" width="17.375" bestFit="1" customWidth="1"/>
    <col min="56" max="56" width="17.375" style="18" customWidth="1"/>
    <col min="58" max="58" width="13.5" bestFit="1" customWidth="1"/>
    <col min="59" max="59" width="9.5" bestFit="1" customWidth="1"/>
    <col min="60" max="60" width="11.375" bestFit="1" customWidth="1"/>
    <col min="61" max="61" width="14.25" bestFit="1" customWidth="1"/>
    <col min="63" max="63" width="13" bestFit="1" customWidth="1"/>
    <col min="64" max="66" width="13" style="28" customWidth="1"/>
    <col min="67" max="67" width="25.125" customWidth="1"/>
    <col min="68" max="68" width="24.875" customWidth="1"/>
    <col min="69" max="69" width="5.625" customWidth="1"/>
    <col min="70" max="78" width="7.625" customWidth="1"/>
    <col min="79" max="80" width="8.625" customWidth="1"/>
    <col min="81" max="83" width="7.625" customWidth="1"/>
    <col min="84" max="86" width="16.5" bestFit="1" customWidth="1"/>
  </cols>
  <sheetData>
    <row r="1" spans="1:86">
      <c r="A1" s="2" t="s">
        <v>356</v>
      </c>
      <c r="BC1" s="2" t="s">
        <v>516</v>
      </c>
      <c r="BD1" s="2">
        <f>COUNTA(C4:C73)</f>
        <v>30</v>
      </c>
      <c r="BF1" s="4">
        <f>TRIMMEAN(BF4:BF49,2/COUNTA(BF4:BF49))</f>
        <v>2.9642105263157896</v>
      </c>
      <c r="BG1" s="4">
        <f>AVERAGE(BG4:BG49)</f>
        <v>3.3574358974358973</v>
      </c>
    </row>
    <row r="2" spans="1:86">
      <c r="C2">
        <v>1</v>
      </c>
      <c r="D2">
        <v>2</v>
      </c>
      <c r="E2" s="18">
        <v>3</v>
      </c>
      <c r="F2" s="18">
        <v>4</v>
      </c>
      <c r="G2" s="18">
        <v>5</v>
      </c>
      <c r="H2" s="18">
        <v>6</v>
      </c>
      <c r="I2" s="18">
        <v>7</v>
      </c>
      <c r="J2" s="18">
        <v>8</v>
      </c>
      <c r="K2" s="18">
        <v>9</v>
      </c>
      <c r="L2" s="18">
        <v>10</v>
      </c>
      <c r="M2" s="18">
        <v>11</v>
      </c>
      <c r="N2" s="18">
        <v>12</v>
      </c>
      <c r="O2" s="18">
        <v>13</v>
      </c>
      <c r="P2" s="18">
        <v>14</v>
      </c>
      <c r="Q2" s="18">
        <v>15</v>
      </c>
      <c r="R2" s="18">
        <v>16</v>
      </c>
      <c r="S2" s="18">
        <v>17</v>
      </c>
      <c r="T2" s="18">
        <v>18</v>
      </c>
      <c r="U2" s="18">
        <v>19</v>
      </c>
      <c r="V2" s="18">
        <v>20</v>
      </c>
      <c r="W2" s="18">
        <v>21</v>
      </c>
      <c r="X2" s="18">
        <v>22</v>
      </c>
      <c r="Y2" s="18">
        <v>23</v>
      </c>
      <c r="Z2" s="18">
        <v>24</v>
      </c>
      <c r="AA2" s="18">
        <v>25</v>
      </c>
      <c r="AB2" s="18">
        <v>26</v>
      </c>
      <c r="AC2" s="18">
        <v>27</v>
      </c>
      <c r="AD2" s="18">
        <v>28</v>
      </c>
      <c r="AE2" s="18">
        <v>29</v>
      </c>
      <c r="AF2" s="18">
        <v>30</v>
      </c>
      <c r="AG2" s="18">
        <v>31</v>
      </c>
      <c r="AH2" s="18">
        <v>32</v>
      </c>
      <c r="AI2" s="18">
        <v>33</v>
      </c>
      <c r="AJ2" s="18">
        <v>34</v>
      </c>
      <c r="AK2" s="18">
        <v>35</v>
      </c>
      <c r="AL2" s="18">
        <v>36</v>
      </c>
      <c r="AM2" s="18">
        <v>37</v>
      </c>
      <c r="AN2" s="18">
        <v>38</v>
      </c>
      <c r="AO2" s="18">
        <v>39</v>
      </c>
      <c r="AP2" s="18">
        <v>40</v>
      </c>
      <c r="AQ2" s="18">
        <v>41</v>
      </c>
      <c r="AR2" s="18">
        <v>42</v>
      </c>
      <c r="AS2" s="18">
        <v>43</v>
      </c>
      <c r="AT2" s="18">
        <v>44</v>
      </c>
      <c r="AU2" s="18">
        <v>45</v>
      </c>
      <c r="AV2" s="18">
        <v>46</v>
      </c>
      <c r="AW2" s="18">
        <v>47</v>
      </c>
      <c r="AX2" s="18">
        <v>48</v>
      </c>
      <c r="AY2" s="18">
        <v>49</v>
      </c>
      <c r="AZ2" s="18">
        <v>50</v>
      </c>
      <c r="BA2" s="18">
        <v>51</v>
      </c>
      <c r="BB2" s="18">
        <v>52</v>
      </c>
      <c r="BC2" s="18">
        <v>53</v>
      </c>
      <c r="BD2" s="18">
        <v>54</v>
      </c>
      <c r="BE2" s="18">
        <v>55</v>
      </c>
      <c r="BF2" s="18">
        <v>56</v>
      </c>
      <c r="BG2" s="18">
        <v>57</v>
      </c>
      <c r="BH2" s="18">
        <v>58</v>
      </c>
      <c r="BI2" s="18">
        <v>59</v>
      </c>
      <c r="BJ2">
        <v>60</v>
      </c>
      <c r="BK2" s="28">
        <v>61</v>
      </c>
      <c r="BL2" s="28">
        <v>62</v>
      </c>
      <c r="BM2" s="28">
        <v>63</v>
      </c>
      <c r="BN2" s="28">
        <v>64</v>
      </c>
    </row>
    <row r="3" spans="1:86">
      <c r="C3" s="15" t="s">
        <v>0</v>
      </c>
      <c r="D3" s="15" t="s">
        <v>1</v>
      </c>
      <c r="E3" s="15" t="s">
        <v>2</v>
      </c>
      <c r="F3" s="15" t="s">
        <v>3</v>
      </c>
      <c r="G3" s="15" t="s">
        <v>4</v>
      </c>
      <c r="H3" s="15" t="s">
        <v>5</v>
      </c>
      <c r="I3" s="15" t="s">
        <v>6</v>
      </c>
      <c r="J3" s="15" t="s">
        <v>7</v>
      </c>
      <c r="K3" s="15" t="s">
        <v>8</v>
      </c>
      <c r="L3" s="15" t="s">
        <v>9</v>
      </c>
      <c r="M3" s="15" t="s">
        <v>10</v>
      </c>
      <c r="N3" s="15" t="s">
        <v>11</v>
      </c>
      <c r="O3" s="15" t="s">
        <v>12</v>
      </c>
      <c r="P3" s="15" t="s">
        <v>21</v>
      </c>
      <c r="Q3" s="15" t="s">
        <v>275</v>
      </c>
      <c r="R3" s="15" t="s">
        <v>276</v>
      </c>
      <c r="S3" s="15" t="s">
        <v>277</v>
      </c>
      <c r="T3" s="15" t="s">
        <v>278</v>
      </c>
      <c r="U3" s="15" t="s">
        <v>279</v>
      </c>
      <c r="V3" s="15" t="s">
        <v>280</v>
      </c>
      <c r="W3" s="15" t="s">
        <v>281</v>
      </c>
      <c r="X3" s="15" t="s">
        <v>282</v>
      </c>
      <c r="Y3" s="15" t="s">
        <v>283</v>
      </c>
      <c r="Z3" s="15" t="s">
        <v>284</v>
      </c>
      <c r="AA3" s="15" t="s">
        <v>285</v>
      </c>
      <c r="AB3" s="15" t="s">
        <v>286</v>
      </c>
      <c r="AC3" s="15" t="s">
        <v>287</v>
      </c>
      <c r="AD3" s="15" t="s">
        <v>288</v>
      </c>
      <c r="AE3" s="15" t="s">
        <v>289</v>
      </c>
      <c r="AF3" s="15" t="s">
        <v>290</v>
      </c>
      <c r="AG3" s="15" t="s">
        <v>291</v>
      </c>
      <c r="AH3" s="15" t="s">
        <v>292</v>
      </c>
      <c r="AI3" s="15" t="s">
        <v>293</v>
      </c>
      <c r="AJ3" s="15" t="s">
        <v>294</v>
      </c>
      <c r="AK3" s="15" t="s">
        <v>295</v>
      </c>
      <c r="AL3" s="15" t="s">
        <v>296</v>
      </c>
      <c r="AM3" s="15" t="s">
        <v>297</v>
      </c>
      <c r="AN3" s="15" t="s">
        <v>298</v>
      </c>
      <c r="AO3" s="15" t="s">
        <v>299</v>
      </c>
      <c r="AP3" s="15" t="s">
        <v>300</v>
      </c>
      <c r="AQ3" s="15" t="s">
        <v>13</v>
      </c>
      <c r="AR3" s="16" t="s">
        <v>14</v>
      </c>
      <c r="AS3" s="15" t="s">
        <v>441</v>
      </c>
      <c r="AT3" s="15" t="s">
        <v>16</v>
      </c>
      <c r="AU3" s="15" t="s">
        <v>17</v>
      </c>
      <c r="AV3" s="6" t="s">
        <v>15</v>
      </c>
      <c r="AW3" s="15" t="s">
        <v>301</v>
      </c>
      <c r="AX3" s="15" t="s">
        <v>302</v>
      </c>
      <c r="AY3" s="6" t="s">
        <v>303</v>
      </c>
      <c r="AZ3" s="5" t="s">
        <v>304</v>
      </c>
      <c r="BA3" s="5" t="s">
        <v>274</v>
      </c>
      <c r="BB3" s="5" t="s">
        <v>446</v>
      </c>
      <c r="BC3" t="s">
        <v>197</v>
      </c>
      <c r="BD3" s="18" t="s">
        <v>198</v>
      </c>
      <c r="BE3" s="2" t="s">
        <v>16</v>
      </c>
      <c r="BF3" s="2" t="s">
        <v>17</v>
      </c>
      <c r="BG3" s="2" t="s">
        <v>15</v>
      </c>
      <c r="BH3" s="2" t="s">
        <v>357</v>
      </c>
      <c r="BI3" s="2" t="s">
        <v>39</v>
      </c>
      <c r="BJ3" s="2" t="s">
        <v>38</v>
      </c>
      <c r="BK3" s="2" t="s">
        <v>196</v>
      </c>
      <c r="BL3" s="2" t="s">
        <v>355</v>
      </c>
      <c r="BM3" s="2" t="s">
        <v>442</v>
      </c>
      <c r="BN3" s="2" t="s">
        <v>443</v>
      </c>
      <c r="BO3" s="2" t="s">
        <v>37</v>
      </c>
      <c r="BP3" s="2"/>
      <c r="BQ3" s="2"/>
      <c r="BR3" s="2"/>
      <c r="BS3" s="2"/>
      <c r="BT3" s="2"/>
      <c r="BU3" s="2"/>
      <c r="BV3" s="2"/>
      <c r="BW3" s="2"/>
    </row>
    <row r="4" spans="1:86">
      <c r="B4">
        <v>1</v>
      </c>
      <c r="C4" s="15" t="str">
        <f t="array" ref="C4:L4">[1]!'1467.TW-ID,Name,Time,Bid,Ask,Price,PriceChange,PriceChangeRatio,Volume,TotalVolume'</f>
        <v>1467</v>
      </c>
      <c r="D4" s="15" t="str">
        <v>南緯</v>
      </c>
      <c r="E4" s="15" t="str">
        <v>13:30:00</v>
      </c>
      <c r="F4" s="15">
        <v>11.1</v>
      </c>
      <c r="G4" s="15">
        <v>11.2</v>
      </c>
      <c r="H4" s="15">
        <v>11.2</v>
      </c>
      <c r="I4" s="15">
        <v>0.1</v>
      </c>
      <c r="J4" s="15">
        <v>0.9</v>
      </c>
      <c r="K4" s="15">
        <v>4</v>
      </c>
      <c r="L4" s="15">
        <v>346</v>
      </c>
      <c r="M4" s="15">
        <f t="array" ref="M4:V4">[1]!'1467.TW-High,Low,Open,AvgPrice,UpLimit,DownLimit,PrePrice1,PrePrice2,PrePrice3,PrePrice4'</f>
        <v>11.25</v>
      </c>
      <c r="N4" s="15">
        <v>11.1</v>
      </c>
      <c r="O4" s="15">
        <v>11.25</v>
      </c>
      <c r="P4" s="15">
        <v>11.21</v>
      </c>
      <c r="Q4" s="15">
        <v>12.2</v>
      </c>
      <c r="R4" s="15">
        <v>9.99</v>
      </c>
      <c r="S4" s="15">
        <v>11.15</v>
      </c>
      <c r="T4" s="15">
        <v>11.15</v>
      </c>
      <c r="U4" s="15">
        <v>11.2</v>
      </c>
      <c r="V4" s="15">
        <v>11.2</v>
      </c>
      <c r="W4" s="15">
        <f t="array" ref="W4:AF4">[1]!'1467.TW-BestBid1,BestBid2,BestBid3,BestBid4,BestBid5,BestAsk1,BestAsk2,BestAsk3,BestAsk4,BestAsk5'</f>
        <v>11.1</v>
      </c>
      <c r="X4" s="15">
        <v>11.05</v>
      </c>
      <c r="Y4" s="15">
        <v>11</v>
      </c>
      <c r="Z4" s="15">
        <v>10.95</v>
      </c>
      <c r="AA4" s="15">
        <v>10.9</v>
      </c>
      <c r="AB4" s="15">
        <v>11.2</v>
      </c>
      <c r="AC4" s="15">
        <v>11.25</v>
      </c>
      <c r="AD4" s="15">
        <v>11.3</v>
      </c>
      <c r="AE4" s="15">
        <v>11.35</v>
      </c>
      <c r="AF4" s="15">
        <v>11.4</v>
      </c>
      <c r="AG4" s="15">
        <f t="array" ref="AG4:AP4">[1]!'1467.TW-BestBidSize1,BestBidSize2,BestBidSize3,BestBidSize4,BestBidSize5,BestAskSize1,BestAskSize2,BestAskSize3,BestAskSize4,BestAskSize5'</f>
        <v>50</v>
      </c>
      <c r="AH4" s="15">
        <v>29</v>
      </c>
      <c r="AI4" s="15">
        <v>35</v>
      </c>
      <c r="AJ4" s="15">
        <v>11</v>
      </c>
      <c r="AK4" s="15">
        <v>25</v>
      </c>
      <c r="AL4" s="15">
        <v>36</v>
      </c>
      <c r="AM4" s="15">
        <v>28</v>
      </c>
      <c r="AN4" s="15">
        <v>36</v>
      </c>
      <c r="AO4" s="15">
        <v>17</v>
      </c>
      <c r="AP4" s="15">
        <v>3</v>
      </c>
      <c r="AQ4" s="15">
        <f t="array" ref="AQ4:AZ4">[1]!'1467.TW-PreClose,PreTotalVolume,StockNetValue,ROE,ReturnOnAssets,CashDividendYieldRate,MarketValue,Profit,Capital,NetSales'</f>
        <v>11.1</v>
      </c>
      <c r="AR4" s="16">
        <v>415</v>
      </c>
      <c r="AS4" s="15" t="str">
        <v>10.44</v>
      </c>
      <c r="AT4" s="15" t="str">
        <v>-0.05</v>
      </c>
      <c r="AU4" s="15" t="str">
        <v>0.59</v>
      </c>
      <c r="AV4" s="6" t="str">
        <v>--</v>
      </c>
      <c r="AW4" s="15" t="str">
        <v>18.8</v>
      </c>
      <c r="AX4" s="15" t="str">
        <v>0.25</v>
      </c>
      <c r="AY4" s="6" t="str">
        <v>21.03</v>
      </c>
      <c r="AZ4" s="5">
        <v>556.41</v>
      </c>
      <c r="BA4" s="5" t="str">
        <f t="array" ref="BA4:BB4">[1]!'1467.TW-TFXRatio,Beta'</f>
        <v>-17.96</v>
      </c>
      <c r="BB4" s="25">
        <v>0.77969999999999995</v>
      </c>
      <c r="BC4" s="19">
        <f ca="1">IF('legal data'!$C$6=TODAY(),VALUE('legal data'!E6*1000),IFERROR(VLOOKUP(D4,'legal data(T)'!$C:$F,4,0),"0"))</f>
        <v>-6000</v>
      </c>
      <c r="BD4" s="19">
        <f ca="1">IF('legal data'!$C$6=TODAY(),(OFFSET('legal data'!D6,'legal data'!$C$3,1))*1000,VALUE('legal data'!E6*1000))</f>
        <v>6000</v>
      </c>
      <c r="BE4" s="6">
        <f t="shared" ref="BE4:BE21" si="0">IFERROR(VALUE(AT4),AT4)</f>
        <v>-0.05</v>
      </c>
      <c r="BF4" s="6">
        <f t="shared" ref="BF4:BF21" si="1">IFERROR(VALUE(AU4),AU4)</f>
        <v>0.59</v>
      </c>
      <c r="BG4" s="6" t="str">
        <f t="shared" ref="BG4:BG21" si="2">IFERROR(VALUE(AV4),AV4)</f>
        <v>--</v>
      </c>
      <c r="BH4" s="50">
        <f t="shared" ref="BH4:BH21" si="3">IFERROR(VALUE(AW4)+(1000-ROW())/1000000,"-")</f>
        <v>18.800996000000001</v>
      </c>
      <c r="BI4" s="7">
        <f t="shared" ref="BI4:BI21" si="4">IFERROR(VALUE(AX4),AX4)</f>
        <v>0.25</v>
      </c>
      <c r="BJ4" s="6">
        <f t="shared" ref="BJ4:BJ21" si="5">IFERROR(VALUE(AY4),AY4)</f>
        <v>21.03</v>
      </c>
      <c r="BK4" s="7">
        <f t="shared" ref="BK4:BK21" si="6">IFERROR(VALUE(AZ4),AZ4)</f>
        <v>556.41</v>
      </c>
      <c r="BL4" s="48">
        <f t="shared" ref="BL4:BL67" si="7">BJ4/SUM($BJ$4:$BJ$400)</f>
        <v>2.882899184892128E-3</v>
      </c>
      <c r="BM4" s="15">
        <f>'Beta data'!D3</f>
        <v>0.59333143214123463</v>
      </c>
      <c r="BN4" s="15">
        <f>'Beta data'!E3</f>
        <v>0.68355062065943994</v>
      </c>
      <c r="BO4" s="99" t="s">
        <v>1330</v>
      </c>
      <c r="BP4" s="99"/>
      <c r="BQ4" s="99"/>
    </row>
    <row r="5" spans="1:86">
      <c r="A5" s="100" t="s">
        <v>305</v>
      </c>
      <c r="B5">
        <v>2</v>
      </c>
      <c r="C5" s="15" t="str">
        <f t="array" ref="C5:L5">[1]!'3094.TW-ID,Name,Time,Bid,Ask,Price,PriceChange,PriceChangeRatio,Volume,TotalVolume'</f>
        <v>3094</v>
      </c>
      <c r="D5" s="15" t="str">
        <v>聯傑</v>
      </c>
      <c r="E5" s="15" t="str">
        <v>13:30:00</v>
      </c>
      <c r="F5" s="15">
        <v>20.05</v>
      </c>
      <c r="G5" s="15">
        <v>20.149999999999999</v>
      </c>
      <c r="H5" s="15">
        <v>20.149999999999999</v>
      </c>
      <c r="I5" s="15">
        <v>-0.15</v>
      </c>
      <c r="J5" s="15">
        <v>-0.74</v>
      </c>
      <c r="K5" s="15">
        <v>5</v>
      </c>
      <c r="L5" s="15">
        <v>81</v>
      </c>
      <c r="M5" s="15">
        <f t="array" ref="M5:V5">[1]!'3094.TW-High,Low,Open,AvgPrice,UpLimit,DownLimit,PrePrice1,PrePrice2,PrePrice3,PrePrice4'</f>
        <v>20.3</v>
      </c>
      <c r="N5" s="15">
        <v>20.100000000000001</v>
      </c>
      <c r="O5" s="15">
        <v>20.3</v>
      </c>
      <c r="P5" s="15">
        <v>20.149999999999999</v>
      </c>
      <c r="Q5" s="15">
        <v>22.3</v>
      </c>
      <c r="R5" s="15">
        <v>18.3</v>
      </c>
      <c r="S5" s="15">
        <v>20.149999999999999</v>
      </c>
      <c r="T5" s="15">
        <v>20.149999999999999</v>
      </c>
      <c r="U5" s="15">
        <v>20.149999999999999</v>
      </c>
      <c r="V5" s="15">
        <v>20.100000000000001</v>
      </c>
      <c r="W5" s="15">
        <f t="array" ref="W5:AF5">[1]!'3094.TW-BestBid1,BestBid2,BestBid3,BestBid4,BestBid5,BestAsk1,BestAsk2,BestAsk3,BestAsk4,BestAsk5'</f>
        <v>20.05</v>
      </c>
      <c r="X5" s="15">
        <v>20</v>
      </c>
      <c r="Y5" s="15">
        <v>19.95</v>
      </c>
      <c r="Z5" s="15">
        <v>19.899999999999999</v>
      </c>
      <c r="AA5" s="15">
        <v>19.850000000000001</v>
      </c>
      <c r="AB5" s="15">
        <v>20.149999999999999</v>
      </c>
      <c r="AC5" s="15">
        <v>20.2</v>
      </c>
      <c r="AD5" s="15">
        <v>20.25</v>
      </c>
      <c r="AE5" s="15">
        <v>20.3</v>
      </c>
      <c r="AF5" s="15">
        <v>20.399999999999999</v>
      </c>
      <c r="AG5" s="15">
        <f t="array" ref="AG5:AP5">[1]!'3094.TW-BestBidSize1,BestBidSize2,BestBidSize3,BestBidSize4,BestBidSize5,BestAskSize1,BestAskSize2,BestAskSize3,BestAskSize4,BestAskSize5'</f>
        <v>5</v>
      </c>
      <c r="AH5" s="15">
        <v>12</v>
      </c>
      <c r="AI5" s="15">
        <v>3</v>
      </c>
      <c r="AJ5" s="15">
        <v>5</v>
      </c>
      <c r="AK5" s="15">
        <v>2</v>
      </c>
      <c r="AL5" s="15">
        <v>5</v>
      </c>
      <c r="AM5" s="15">
        <v>3</v>
      </c>
      <c r="AN5" s="15">
        <v>10</v>
      </c>
      <c r="AO5" s="15">
        <v>17</v>
      </c>
      <c r="AP5" s="15">
        <v>3</v>
      </c>
      <c r="AQ5" s="15">
        <f t="array" ref="AQ5:AZ5">[1]!'3094.TW-PreClose,PreTotalVolume,StockNetValue,ROE,ReturnOnAssets,CashDividendYieldRate,MarketValue,Profit,Capital,NetSales'</f>
        <v>20.3</v>
      </c>
      <c r="AR5" s="16">
        <v>199</v>
      </c>
      <c r="AS5" s="15" t="str">
        <v>14.39</v>
      </c>
      <c r="AT5" s="15" t="str">
        <v>3.99</v>
      </c>
      <c r="AU5" s="15" t="str">
        <v>--</v>
      </c>
      <c r="AV5" s="6" t="str">
        <v>5.76</v>
      </c>
      <c r="AW5" s="15" t="str">
        <v>16.8</v>
      </c>
      <c r="AX5" s="15" t="str">
        <v>0.16</v>
      </c>
      <c r="AY5" s="6" t="str">
        <v>8.33</v>
      </c>
      <c r="AZ5" s="5">
        <v>27.34</v>
      </c>
      <c r="BA5" s="5" t="str">
        <f t="array" ref="BA5:BB5">[1]!'3094.TW-TFXRatio,Beta'</f>
        <v>8.29</v>
      </c>
      <c r="BB5" s="25">
        <v>1.2765</v>
      </c>
      <c r="BC5" s="19">
        <f ca="1">IF('legal data'!$C$6=TODAY(),VALUE('legal data'!E7*1000),IFERROR(VLOOKUP(D5,'legal data(T)'!$C:$F,4,0),"0"))</f>
        <v>-3000</v>
      </c>
      <c r="BD5" s="19">
        <f ca="1">IF('legal data'!$C$6=TODAY(),(OFFSET('legal data'!D7,'legal data'!$C$3,1))*1000,VALUE('legal data'!E7*1000))</f>
        <v>-1000</v>
      </c>
      <c r="BE5" s="6">
        <f t="shared" si="0"/>
        <v>3.99</v>
      </c>
      <c r="BF5" s="6" t="str">
        <f t="shared" si="1"/>
        <v>--</v>
      </c>
      <c r="BG5" s="6">
        <f t="shared" si="2"/>
        <v>5.76</v>
      </c>
      <c r="BH5" s="50">
        <f t="shared" si="3"/>
        <v>16.800995</v>
      </c>
      <c r="BI5" s="7">
        <f t="shared" si="4"/>
        <v>0.16</v>
      </c>
      <c r="BJ5" s="6">
        <f t="shared" si="5"/>
        <v>8.33</v>
      </c>
      <c r="BK5" s="7">
        <f t="shared" si="6"/>
        <v>27.34</v>
      </c>
      <c r="BL5" s="48">
        <f t="shared" si="7"/>
        <v>1.1419186975820934E-3</v>
      </c>
      <c r="BM5" s="16">
        <f>'Beta data'!F3</f>
        <v>1.2414317363860574</v>
      </c>
      <c r="BN5" s="16">
        <f>'Beta data'!G3</f>
        <v>1.4278017232426818</v>
      </c>
      <c r="BO5" s="28" t="s">
        <v>25</v>
      </c>
      <c r="BP5" s="28" t="s">
        <v>26</v>
      </c>
      <c r="BQ5" s="28"/>
    </row>
    <row r="6" spans="1:86">
      <c r="A6" s="100"/>
      <c r="B6" s="28">
        <v>3</v>
      </c>
      <c r="C6" s="15" t="str">
        <f t="array" ref="C6:L6">[1]!'2345.TW-ID,Name,Time,Bid,Ask,Price,PriceChange,PriceChangeRatio,Volume,TotalVolume'</f>
        <v>2345</v>
      </c>
      <c r="D6" s="15" t="str">
        <v>智邦</v>
      </c>
      <c r="E6" s="15" t="str">
        <v>13:30:00</v>
      </c>
      <c r="F6" s="15">
        <v>42.8</v>
      </c>
      <c r="G6" s="15">
        <v>42.85</v>
      </c>
      <c r="H6" s="15">
        <v>42.8</v>
      </c>
      <c r="I6" s="15">
        <v>0.15</v>
      </c>
      <c r="J6" s="15">
        <v>0.35</v>
      </c>
      <c r="K6" s="15">
        <v>207</v>
      </c>
      <c r="L6" s="15">
        <v>2533</v>
      </c>
      <c r="M6" s="15">
        <f t="array" ref="M6:V6">[1]!'2345.TW-High,Low,Open,AvgPrice,UpLimit,DownLimit,PrePrice1,PrePrice2,PrePrice3,PrePrice4'</f>
        <v>43.15</v>
      </c>
      <c r="N6" s="15">
        <v>42.65</v>
      </c>
      <c r="O6" s="15">
        <v>42.65</v>
      </c>
      <c r="P6" s="15">
        <v>42.89</v>
      </c>
      <c r="Q6" s="15">
        <v>46.9</v>
      </c>
      <c r="R6" s="15">
        <v>38.4</v>
      </c>
      <c r="S6" s="15">
        <v>42.75</v>
      </c>
      <c r="T6" s="15">
        <v>42.75</v>
      </c>
      <c r="U6" s="15">
        <v>42.8</v>
      </c>
      <c r="V6" s="15">
        <v>42.75</v>
      </c>
      <c r="W6" s="15">
        <f t="array" ref="W6:AF6">[1]!'2345.TW-BestBid1,BestBid2,BestBid3,BestBid4,BestBid5,BestAsk1,BestAsk2,BestAsk3,BestAsk4,BestAsk5'</f>
        <v>42.8</v>
      </c>
      <c r="X6" s="15">
        <v>42.75</v>
      </c>
      <c r="Y6" s="15">
        <v>42.7</v>
      </c>
      <c r="Z6" s="15">
        <v>42.65</v>
      </c>
      <c r="AA6" s="15">
        <v>42.6</v>
      </c>
      <c r="AB6" s="15">
        <v>42.85</v>
      </c>
      <c r="AC6" s="15">
        <v>42.9</v>
      </c>
      <c r="AD6" s="15">
        <v>42.95</v>
      </c>
      <c r="AE6" s="15">
        <v>43</v>
      </c>
      <c r="AF6" s="15">
        <v>43.05</v>
      </c>
      <c r="AG6" s="15">
        <f t="array" ref="AG6:AP6">[1]!'2345.TW-BestBidSize1,BestBidSize2,BestBidSize3,BestBidSize4,BestBidSize5,BestAskSize1,BestAskSize2,BestAskSize3,BestAskSize4,BestAskSize5'</f>
        <v>11</v>
      </c>
      <c r="AH6" s="15">
        <v>54</v>
      </c>
      <c r="AI6" s="15">
        <v>70</v>
      </c>
      <c r="AJ6" s="15">
        <v>59</v>
      </c>
      <c r="AK6" s="15">
        <v>58</v>
      </c>
      <c r="AL6" s="15">
        <v>4</v>
      </c>
      <c r="AM6" s="15">
        <v>5</v>
      </c>
      <c r="AN6" s="15">
        <v>6</v>
      </c>
      <c r="AO6" s="15">
        <v>25</v>
      </c>
      <c r="AP6" s="15">
        <v>13</v>
      </c>
      <c r="AQ6" s="15">
        <f t="array" ref="AQ6:AZ6">[1]!'2345.TW-PreClose,PreTotalVolume,StockNetValue,ROE,ReturnOnAssets,CashDividendYieldRate,MarketValue,Profit,Capital,NetSales'</f>
        <v>42.65</v>
      </c>
      <c r="AR6" s="16">
        <v>6010</v>
      </c>
      <c r="AS6" s="15" t="str">
        <v>15.30</v>
      </c>
      <c r="AT6" s="15" t="str">
        <v>16.48</v>
      </c>
      <c r="AU6" s="15" t="str">
        <v>9.01</v>
      </c>
      <c r="AV6" s="6" t="str">
        <v>4.58</v>
      </c>
      <c r="AW6" s="15" t="str">
        <v>230.3</v>
      </c>
      <c r="AX6" s="15" t="str">
        <v>0.89</v>
      </c>
      <c r="AY6" s="6" t="str">
        <v>54.46</v>
      </c>
      <c r="AZ6" s="5">
        <v>2147.89</v>
      </c>
      <c r="BA6" s="5" t="str">
        <f t="array" ref="BA6:BB6">[1]!'2345.TW-TFXRatio,Beta'</f>
        <v>-19.12</v>
      </c>
      <c r="BB6" s="25">
        <v>1.0567</v>
      </c>
      <c r="BC6" s="19">
        <f ca="1">IF('legal data'!$C$6=TODAY(),VALUE('legal data'!E8*1000),IFERROR(VLOOKUP(D6,'legal data(T)'!$C:$F,4,0),"0"))</f>
        <v>-648950</v>
      </c>
      <c r="BD6" s="19">
        <f ca="1">IF('legal data'!$C$6=TODAY(),(OFFSET('legal data'!D8,'legal data'!$C$3,1))*1000,VALUE('legal data'!E8*1000))</f>
        <v>-1273000</v>
      </c>
      <c r="BE6" s="6">
        <f t="shared" si="0"/>
        <v>16.48</v>
      </c>
      <c r="BF6" s="6">
        <f t="shared" si="1"/>
        <v>9.01</v>
      </c>
      <c r="BG6" s="6">
        <f t="shared" si="2"/>
        <v>4.58</v>
      </c>
      <c r="BH6" s="50">
        <f t="shared" si="3"/>
        <v>230.300994</v>
      </c>
      <c r="BI6" s="7">
        <f t="shared" si="4"/>
        <v>0.89</v>
      </c>
      <c r="BJ6" s="6">
        <f t="shared" si="5"/>
        <v>54.46</v>
      </c>
      <c r="BK6" s="7">
        <f t="shared" si="6"/>
        <v>2147.89</v>
      </c>
      <c r="BL6" s="48">
        <f t="shared" si="7"/>
        <v>7.4656533337720057E-3</v>
      </c>
      <c r="BM6" s="16">
        <f>'Beta data'!H3</f>
        <v>0.76633293470500408</v>
      </c>
      <c r="BN6" s="16">
        <f>'Beta data'!I3</f>
        <v>0.80867631352631908</v>
      </c>
      <c r="BO6" s="28"/>
      <c r="BP6" s="28" t="s">
        <v>27</v>
      </c>
      <c r="BQ6" s="28" t="s">
        <v>28</v>
      </c>
    </row>
    <row r="7" spans="1:86">
      <c r="A7" s="18" t="s">
        <v>306</v>
      </c>
      <c r="B7" s="28">
        <v>4</v>
      </c>
      <c r="C7" s="15" t="str">
        <f t="array" ref="C7:L7">[1]!'2105.TW-ID,Name,Time,Bid,Ask,Price,PriceChange,PriceChangeRatio,Volume,TotalVolume'</f>
        <v>2105</v>
      </c>
      <c r="D7" s="15" t="str">
        <v>正新</v>
      </c>
      <c r="E7" s="15" t="str">
        <v>13:30:00</v>
      </c>
      <c r="F7" s="15">
        <v>58.5</v>
      </c>
      <c r="G7" s="15">
        <v>58.6</v>
      </c>
      <c r="H7" s="15">
        <v>58.5</v>
      </c>
      <c r="I7" s="15">
        <v>-0.4</v>
      </c>
      <c r="J7" s="15">
        <v>-0.68</v>
      </c>
      <c r="K7" s="15">
        <v>888</v>
      </c>
      <c r="L7" s="15">
        <v>5382</v>
      </c>
      <c r="M7" s="15">
        <f t="array" ref="M7:V7">[1]!'2105.TW-High,Low,Open,AvgPrice,UpLimit,DownLimit,PrePrice1,PrePrice2,PrePrice3,PrePrice4'</f>
        <v>58.9</v>
      </c>
      <c r="N7" s="15">
        <v>58.5</v>
      </c>
      <c r="O7" s="15">
        <v>58.9</v>
      </c>
      <c r="P7" s="15">
        <v>58.59</v>
      </c>
      <c r="Q7" s="15">
        <v>64.7</v>
      </c>
      <c r="R7" s="15">
        <v>53.1</v>
      </c>
      <c r="S7" s="15">
        <v>58.5</v>
      </c>
      <c r="T7" s="15">
        <v>58.5</v>
      </c>
      <c r="U7" s="15">
        <v>58.6</v>
      </c>
      <c r="V7" s="15">
        <v>58.6</v>
      </c>
      <c r="W7" s="15">
        <f t="array" ref="W7:AF7">[1]!'2105.TW-BestBid1,BestBid2,BestBid3,BestBid4,BestBid5,BestAsk1,BestAsk2,BestAsk3,BestAsk4,BestAsk5'</f>
        <v>58.5</v>
      </c>
      <c r="X7" s="15">
        <v>58.4</v>
      </c>
      <c r="Y7" s="15">
        <v>58.3</v>
      </c>
      <c r="Z7" s="15">
        <v>58.2</v>
      </c>
      <c r="AA7" s="15">
        <v>58.1</v>
      </c>
      <c r="AB7" s="15">
        <v>58.6</v>
      </c>
      <c r="AC7" s="15">
        <v>58.7</v>
      </c>
      <c r="AD7" s="15">
        <v>58.8</v>
      </c>
      <c r="AE7" s="15">
        <v>58.9</v>
      </c>
      <c r="AF7" s="15">
        <v>59</v>
      </c>
      <c r="AG7" s="15">
        <f t="array" ref="AG7:AP7">[1]!'2105.TW-BestBidSize1,BestBidSize2,BestBidSize3,BestBidSize4,BestBidSize5,BestAskSize1,BestAskSize2,BestAskSize3,BestAskSize4,BestAskSize5'</f>
        <v>2490</v>
      </c>
      <c r="AH7" s="15">
        <v>272</v>
      </c>
      <c r="AI7" s="15">
        <v>471</v>
      </c>
      <c r="AJ7" s="15">
        <v>236</v>
      </c>
      <c r="AK7" s="15">
        <v>312</v>
      </c>
      <c r="AL7" s="15">
        <v>41</v>
      </c>
      <c r="AM7" s="15">
        <v>158</v>
      </c>
      <c r="AN7" s="15">
        <v>76</v>
      </c>
      <c r="AO7" s="15">
        <v>109</v>
      </c>
      <c r="AP7" s="15">
        <v>77</v>
      </c>
      <c r="AQ7" s="15">
        <f t="array" ref="AQ7:AZ7">[1]!'2105.TW-PreClose,PreTotalVolume,StockNetValue,ROE,ReturnOnAssets,CashDividendYieldRate,MarketValue,Profit,Capital,NetSales'</f>
        <v>58.9</v>
      </c>
      <c r="AR7" s="16">
        <v>5158</v>
      </c>
      <c r="AS7" s="15" t="str">
        <v>26.58</v>
      </c>
      <c r="AT7" s="15" t="str">
        <v>12.53</v>
      </c>
      <c r="AU7" s="15" t="str">
        <v>--</v>
      </c>
      <c r="AV7" s="6" t="str">
        <v>5.13</v>
      </c>
      <c r="AW7" s="15" t="str">
        <v>1896.2</v>
      </c>
      <c r="AX7" s="15" t="str">
        <v>0.92</v>
      </c>
      <c r="AY7" s="6" t="str">
        <v>324.14</v>
      </c>
      <c r="AZ7" s="5">
        <v>8865.18</v>
      </c>
      <c r="BA7" s="5" t="str">
        <f t="array" ref="BA7:BB7">[1]!'2105.TW-TFXRatio,Beta'</f>
        <v>-11.17</v>
      </c>
      <c r="BB7" s="25">
        <v>0.91369999999999996</v>
      </c>
      <c r="BC7" s="19">
        <f ca="1">IF('legal data'!$C$6=TODAY(),VALUE('legal data'!E9*1000),IFERROR(VLOOKUP(D7,'legal data(T)'!$C:$F,4,0),"0"))</f>
        <v>-3946592</v>
      </c>
      <c r="BD7" s="19">
        <f ca="1">IF('legal data'!$C$6=TODAY(),(OFFSET('legal data'!D9,'legal data'!$C$3,1))*1000,VALUE('legal data'!E9*1000))</f>
        <v>-3037000</v>
      </c>
      <c r="BE7" s="6">
        <f t="shared" si="0"/>
        <v>12.53</v>
      </c>
      <c r="BF7" s="6" t="str">
        <f t="shared" si="1"/>
        <v>--</v>
      </c>
      <c r="BG7" s="6">
        <f t="shared" si="2"/>
        <v>5.13</v>
      </c>
      <c r="BH7" s="50">
        <f t="shared" si="3"/>
        <v>1896.2009930000002</v>
      </c>
      <c r="BI7" s="7">
        <f t="shared" si="4"/>
        <v>0.92</v>
      </c>
      <c r="BJ7" s="6">
        <f t="shared" si="5"/>
        <v>324.14</v>
      </c>
      <c r="BK7" s="7">
        <f t="shared" si="6"/>
        <v>8865.18</v>
      </c>
      <c r="BL7" s="48">
        <f t="shared" si="7"/>
        <v>4.4434757098950749E-2</v>
      </c>
      <c r="BM7" s="28">
        <f>'Beta data'!J3</f>
        <v>0.88656916661257923</v>
      </c>
      <c r="BN7" s="28">
        <f>'Beta data'!K3</f>
        <v>0.76665719559291179</v>
      </c>
      <c r="BO7" s="28" t="s">
        <v>29</v>
      </c>
      <c r="BP7" s="28">
        <v>0.25</v>
      </c>
      <c r="BQ7" s="28">
        <v>0.64</v>
      </c>
    </row>
    <row r="8" spans="1:86">
      <c r="A8" s="100" t="s">
        <v>308</v>
      </c>
      <c r="B8" s="28">
        <v>5</v>
      </c>
      <c r="C8" s="15" t="str">
        <f t="array" ref="C8:L8">[1]!'3231.TW-ID,Name,Time,Bid,Ask,Price,PriceChange,PriceChangeRatio,Volume,TotalVolume'</f>
        <v>3231</v>
      </c>
      <c r="D8" s="15" t="str">
        <v>緯創</v>
      </c>
      <c r="E8" s="15" t="str">
        <v>13:30:00</v>
      </c>
      <c r="F8" s="15">
        <v>23.25</v>
      </c>
      <c r="G8" s="15">
        <v>23.3</v>
      </c>
      <c r="H8" s="15">
        <v>23.25</v>
      </c>
      <c r="I8" s="15">
        <v>-0.05</v>
      </c>
      <c r="J8" s="15">
        <v>-0.21</v>
      </c>
      <c r="K8" s="15">
        <v>643</v>
      </c>
      <c r="L8" s="15">
        <v>8291</v>
      </c>
      <c r="M8" s="15">
        <f t="array" ref="M8:V8">[1]!'3231.TW-High,Low,Open,AvgPrice,UpLimit,DownLimit,PrePrice1,PrePrice2,PrePrice3,PrePrice4'</f>
        <v>23.6</v>
      </c>
      <c r="N8" s="15">
        <v>23.25</v>
      </c>
      <c r="O8" s="15">
        <v>23.3</v>
      </c>
      <c r="P8" s="15">
        <v>23.48</v>
      </c>
      <c r="Q8" s="15">
        <v>25.6</v>
      </c>
      <c r="R8" s="15">
        <v>21</v>
      </c>
      <c r="S8" s="15">
        <v>23.3</v>
      </c>
      <c r="T8" s="15">
        <v>23.3</v>
      </c>
      <c r="U8" s="15">
        <v>23.3</v>
      </c>
      <c r="V8" s="15">
        <v>23.3</v>
      </c>
      <c r="W8" s="15">
        <f t="array" ref="W8:AF8">[1]!'3231.TW-BestBid1,BestBid2,BestBid3,BestBid4,BestBid5,BestAsk1,BestAsk2,BestAsk3,BestAsk4,BestAsk5'</f>
        <v>23.25</v>
      </c>
      <c r="X8" s="15">
        <v>23.2</v>
      </c>
      <c r="Y8" s="15">
        <v>23.15</v>
      </c>
      <c r="Z8" s="15">
        <v>23.1</v>
      </c>
      <c r="AA8" s="15">
        <v>23.05</v>
      </c>
      <c r="AB8" s="15">
        <v>23.3</v>
      </c>
      <c r="AC8" s="15">
        <v>23.35</v>
      </c>
      <c r="AD8" s="15">
        <v>23.4</v>
      </c>
      <c r="AE8" s="15">
        <v>23.45</v>
      </c>
      <c r="AF8" s="15">
        <v>23.5</v>
      </c>
      <c r="AG8" s="15">
        <f t="array" ref="AG8:AP8">[1]!'3231.TW-BestBidSize1,BestBidSize2,BestBidSize3,BestBidSize4,BestBidSize5,BestAskSize1,BestAskSize2,BestAskSize3,BestAskSize4,BestAskSize5'</f>
        <v>619</v>
      </c>
      <c r="AH8" s="15">
        <v>633</v>
      </c>
      <c r="AI8" s="15">
        <v>384</v>
      </c>
      <c r="AJ8" s="15">
        <v>278</v>
      </c>
      <c r="AK8" s="15">
        <v>147</v>
      </c>
      <c r="AL8" s="15">
        <v>73</v>
      </c>
      <c r="AM8" s="15">
        <v>75</v>
      </c>
      <c r="AN8" s="15">
        <v>64</v>
      </c>
      <c r="AO8" s="15">
        <v>195</v>
      </c>
      <c r="AP8" s="15">
        <v>209</v>
      </c>
      <c r="AQ8" s="15">
        <f t="array" ref="AQ8:AZ8">[1]!'3231.TW-PreClose,PreTotalVolume,StockNetValue,ROE,ReturnOnAssets,CashDividendYieldRate,MarketValue,Profit,Capital,NetSales'</f>
        <v>23.3</v>
      </c>
      <c r="AR8" s="16">
        <v>9789</v>
      </c>
      <c r="AS8" s="15" t="str">
        <v>25.70</v>
      </c>
      <c r="AT8" s="15" t="str">
        <v>2.27</v>
      </c>
      <c r="AU8" s="15" t="str">
        <v>0.93</v>
      </c>
      <c r="AV8" s="6" t="str">
        <v>6.45</v>
      </c>
      <c r="AW8" s="15" t="str">
        <v>616.6</v>
      </c>
      <c r="AX8" s="15" t="str">
        <v>0.21</v>
      </c>
      <c r="AY8" s="6" t="str">
        <v>265.03</v>
      </c>
      <c r="AZ8" s="5">
        <v>65633.17</v>
      </c>
      <c r="BA8" s="5" t="str">
        <f t="array" ref="BA8:BB8">[1]!'3231.TW-TFXRatio,Beta'</f>
        <v>4.98</v>
      </c>
      <c r="BB8" s="25">
        <v>0.97270000000000001</v>
      </c>
      <c r="BC8" s="19">
        <f ca="1">IF('legal data'!$C$6=TODAY(),VALUE('legal data'!E10*1000),IFERROR(VLOOKUP(D8,'legal data(T)'!$C:$F,4,0),"0"))</f>
        <v>1118008</v>
      </c>
      <c r="BD8" s="19">
        <f ca="1">IF('legal data'!$C$6=TODAY(),(OFFSET('legal data'!D10,'legal data'!$C$3,1))*1000,VALUE('legal data'!E10*1000))</f>
        <v>1354000</v>
      </c>
      <c r="BE8" s="6">
        <f t="shared" si="0"/>
        <v>2.27</v>
      </c>
      <c r="BF8" s="6">
        <f t="shared" si="1"/>
        <v>0.93</v>
      </c>
      <c r="BG8" s="6">
        <f t="shared" si="2"/>
        <v>6.45</v>
      </c>
      <c r="BH8" s="50">
        <f t="shared" si="3"/>
        <v>616.60099200000002</v>
      </c>
      <c r="BI8" s="7">
        <f t="shared" si="4"/>
        <v>0.21</v>
      </c>
      <c r="BJ8" s="6">
        <f t="shared" si="5"/>
        <v>265.02999999999997</v>
      </c>
      <c r="BK8" s="7">
        <f t="shared" si="6"/>
        <v>65633.17</v>
      </c>
      <c r="BL8" s="48">
        <f t="shared" si="7"/>
        <v>3.633165815368334E-2</v>
      </c>
      <c r="BM8" s="16">
        <f>'Beta data'!L3</f>
        <v>0.9884082957421948</v>
      </c>
      <c r="BN8" s="16">
        <f>'Beta data'!M3</f>
        <v>1.0915743006425667</v>
      </c>
      <c r="BO8" s="28" t="s">
        <v>30</v>
      </c>
      <c r="BP8" s="28">
        <v>0.26</v>
      </c>
      <c r="BQ8" s="28">
        <v>0.66</v>
      </c>
    </row>
    <row r="9" spans="1:86">
      <c r="A9" s="100"/>
      <c r="B9" s="28">
        <v>6</v>
      </c>
      <c r="C9" s="15" t="str">
        <f t="array" ref="C9:L9">[1]!'2313.TW-ID,Name,Time,Bid,Ask,Price,PriceChange,PriceChangeRatio,Volume,TotalVolume'</f>
        <v>2313</v>
      </c>
      <c r="D9" s="15" t="str">
        <v>華通</v>
      </c>
      <c r="E9" s="15" t="str">
        <v>13:30:00</v>
      </c>
      <c r="F9" s="15">
        <v>15.75</v>
      </c>
      <c r="G9" s="15">
        <v>15.8</v>
      </c>
      <c r="H9" s="15">
        <v>15.8</v>
      </c>
      <c r="I9" s="15">
        <v>0.05</v>
      </c>
      <c r="J9" s="15">
        <v>0.32</v>
      </c>
      <c r="K9" s="15">
        <v>929</v>
      </c>
      <c r="L9" s="15">
        <v>6329</v>
      </c>
      <c r="M9" s="15">
        <f t="array" ref="M9:V9">[1]!'2313.TW-High,Low,Open,AvgPrice,UpLimit,DownLimit,PrePrice1,PrePrice2,PrePrice3,PrePrice4'</f>
        <v>15.8</v>
      </c>
      <c r="N9" s="15">
        <v>15.6</v>
      </c>
      <c r="O9" s="15">
        <v>15.75</v>
      </c>
      <c r="P9" s="15">
        <v>15.69</v>
      </c>
      <c r="Q9" s="15">
        <v>17.3</v>
      </c>
      <c r="R9" s="15">
        <v>14.2</v>
      </c>
      <c r="S9" s="15">
        <v>15.75</v>
      </c>
      <c r="T9" s="15">
        <v>15.75</v>
      </c>
      <c r="U9" s="15">
        <v>15.7</v>
      </c>
      <c r="V9" s="15">
        <v>15.75</v>
      </c>
      <c r="W9" s="15">
        <f t="array" ref="W9:AF9">[1]!'2313.TW-BestBid1,BestBid2,BestBid3,BestBid4,BestBid5,BestAsk1,BestAsk2,BestAsk3,BestAsk4,BestAsk5'</f>
        <v>15.75</v>
      </c>
      <c r="X9" s="15">
        <v>15.7</v>
      </c>
      <c r="Y9" s="15">
        <v>15.65</v>
      </c>
      <c r="Z9" s="15">
        <v>15.6</v>
      </c>
      <c r="AA9" s="15">
        <v>15.55</v>
      </c>
      <c r="AB9" s="15">
        <v>15.8</v>
      </c>
      <c r="AC9" s="15">
        <v>15.85</v>
      </c>
      <c r="AD9" s="15">
        <v>15.9</v>
      </c>
      <c r="AE9" s="15">
        <v>15.95</v>
      </c>
      <c r="AF9" s="15">
        <v>16</v>
      </c>
      <c r="AG9" s="15">
        <f t="array" ref="AG9:AP9">[1]!'2313.TW-BestBidSize1,BestBidSize2,BestBidSize3,BestBidSize4,BestBidSize5,BestAskSize1,BestAskSize2,BestAskSize3,BestAskSize4,BestAskSize5'</f>
        <v>32</v>
      </c>
      <c r="AH9" s="15">
        <v>100</v>
      </c>
      <c r="AI9" s="15">
        <v>381</v>
      </c>
      <c r="AJ9" s="15">
        <v>1190</v>
      </c>
      <c r="AK9" s="15">
        <v>889</v>
      </c>
      <c r="AL9" s="15">
        <v>11</v>
      </c>
      <c r="AM9" s="15">
        <v>238</v>
      </c>
      <c r="AN9" s="15">
        <v>398</v>
      </c>
      <c r="AO9" s="15">
        <v>361</v>
      </c>
      <c r="AP9" s="15">
        <v>531</v>
      </c>
      <c r="AQ9" s="15">
        <f t="array" ref="AQ9:AZ9">[1]!'2313.TW-PreClose,PreTotalVolume,StockNetValue,ROE,ReturnOnAssets,CashDividendYieldRate,MarketValue,Profit,Capital,NetSales'</f>
        <v>15.75</v>
      </c>
      <c r="AR9" s="16">
        <v>7538</v>
      </c>
      <c r="AS9" s="15" t="str">
        <v>16.35</v>
      </c>
      <c r="AT9" s="15" t="str">
        <v>3.77</v>
      </c>
      <c r="AU9" s="15" t="str">
        <v>1.93</v>
      </c>
      <c r="AV9" s="6" t="str">
        <v>6.33</v>
      </c>
      <c r="AW9" s="15" t="str">
        <v>188.3</v>
      </c>
      <c r="AX9" s="15" t="str">
        <v>0.40</v>
      </c>
      <c r="AY9" s="6" t="str">
        <v>119.18</v>
      </c>
      <c r="AZ9" s="5">
        <v>4635.46</v>
      </c>
      <c r="BA9" s="5" t="str">
        <f t="array" ref="BA9:BB9">[1]!'2313.TW-TFXRatio,Beta'</f>
        <v>-0.80</v>
      </c>
      <c r="BB9" s="25">
        <v>1.3854</v>
      </c>
      <c r="BC9" s="19">
        <f ca="1">IF('legal data'!$C$6=TODAY(),VALUE('legal data'!E11*1000),IFERROR(VLOOKUP(D9,'legal data(T)'!$C:$F,4,0),"0"))</f>
        <v>-411000</v>
      </c>
      <c r="BD9" s="19">
        <f ca="1">IF('legal data'!$C$6=TODAY(),(OFFSET('legal data'!D11,'legal data'!$C$3,1))*1000,VALUE('legal data'!E11*1000))</f>
        <v>-262000</v>
      </c>
      <c r="BE9" s="6">
        <f t="shared" si="0"/>
        <v>3.77</v>
      </c>
      <c r="BF9" s="6">
        <f t="shared" si="1"/>
        <v>1.93</v>
      </c>
      <c r="BG9" s="6">
        <f t="shared" si="2"/>
        <v>6.33</v>
      </c>
      <c r="BH9" s="50">
        <f t="shared" si="3"/>
        <v>188.30099100000001</v>
      </c>
      <c r="BI9" s="7">
        <f t="shared" si="4"/>
        <v>0.4</v>
      </c>
      <c r="BJ9" s="6">
        <f t="shared" si="5"/>
        <v>119.18</v>
      </c>
      <c r="BK9" s="7">
        <f t="shared" si="6"/>
        <v>4635.46</v>
      </c>
      <c r="BL9" s="48">
        <f t="shared" si="7"/>
        <v>1.6337799565166136E-2</v>
      </c>
      <c r="BM9" s="16">
        <f>'Beta data'!N3</f>
        <v>1.1984191471409105</v>
      </c>
      <c r="BN9" s="16">
        <f>'Beta data'!O3</f>
        <v>1.2339522497890587</v>
      </c>
      <c r="BO9" s="28" t="s">
        <v>31</v>
      </c>
      <c r="BP9" s="28">
        <v>0.27</v>
      </c>
      <c r="BQ9" s="28">
        <v>0.7</v>
      </c>
    </row>
    <row r="10" spans="1:86">
      <c r="A10" s="18" t="s">
        <v>309</v>
      </c>
      <c r="B10" s="28">
        <v>7</v>
      </c>
      <c r="C10" s="15" t="str">
        <f t="array" ref="C10:L10">[1]!'2409.TW-ID,Name,Time,Bid,Ask,Price,PriceChange,PriceChangeRatio,Volume,TotalVolume'</f>
        <v>2409</v>
      </c>
      <c r="D10" s="15" t="str">
        <v>友達</v>
      </c>
      <c r="E10" s="15" t="str">
        <v>13:30:00</v>
      </c>
      <c r="F10" s="15">
        <v>11.75</v>
      </c>
      <c r="G10" s="15">
        <v>11.8</v>
      </c>
      <c r="H10" s="15">
        <v>11.75</v>
      </c>
      <c r="I10" s="15">
        <v>0.1</v>
      </c>
      <c r="J10" s="15">
        <v>0.86</v>
      </c>
      <c r="K10" s="15">
        <v>3482</v>
      </c>
      <c r="L10" s="15">
        <v>50034</v>
      </c>
      <c r="M10" s="15">
        <f t="array" ref="M10:V10">[1]!'2409.TW-High,Low,Open,AvgPrice,UpLimit,DownLimit,PrePrice1,PrePrice2,PrePrice3,PrePrice4'</f>
        <v>11.85</v>
      </c>
      <c r="N10" s="15">
        <v>11.65</v>
      </c>
      <c r="O10" s="15">
        <v>11.65</v>
      </c>
      <c r="P10" s="15">
        <v>11.76</v>
      </c>
      <c r="Q10" s="15">
        <v>12.8</v>
      </c>
      <c r="R10" s="15">
        <v>10.5</v>
      </c>
      <c r="S10" s="15">
        <v>11.75</v>
      </c>
      <c r="T10" s="15">
        <v>11.8</v>
      </c>
      <c r="U10" s="15">
        <v>11.75</v>
      </c>
      <c r="V10" s="15">
        <v>11.75</v>
      </c>
      <c r="W10" s="15">
        <f t="array" ref="W10:AF10">[1]!'2409.TW-BestBid1,BestBid2,BestBid3,BestBid4,BestBid5,BestAsk1,BestAsk2,BestAsk3,BestAsk4,BestAsk5'</f>
        <v>11.75</v>
      </c>
      <c r="X10" s="15">
        <v>11.7</v>
      </c>
      <c r="Y10" s="15">
        <v>11.65</v>
      </c>
      <c r="Z10" s="15">
        <v>11.6</v>
      </c>
      <c r="AA10" s="15">
        <v>11.55</v>
      </c>
      <c r="AB10" s="15">
        <v>11.8</v>
      </c>
      <c r="AC10" s="15">
        <v>11.85</v>
      </c>
      <c r="AD10" s="15">
        <v>11.9</v>
      </c>
      <c r="AE10" s="15">
        <v>11.95</v>
      </c>
      <c r="AF10" s="15">
        <v>12</v>
      </c>
      <c r="AG10" s="15">
        <f t="array" ref="AG10:AP10">[1]!'2409.TW-BestBidSize1,BestBidSize2,BestBidSize3,BestBidSize4,BestBidSize5,BestAskSize1,BestAskSize2,BestAskSize3,BestAskSize4,BestAskSize5'</f>
        <v>3453</v>
      </c>
      <c r="AH10" s="15">
        <v>7917</v>
      </c>
      <c r="AI10" s="15">
        <v>4185</v>
      </c>
      <c r="AJ10" s="15">
        <v>2084</v>
      </c>
      <c r="AK10" s="15">
        <v>2229</v>
      </c>
      <c r="AL10" s="15">
        <v>639</v>
      </c>
      <c r="AM10" s="15">
        <v>3232</v>
      </c>
      <c r="AN10" s="15">
        <v>3240</v>
      </c>
      <c r="AO10" s="15">
        <v>5508</v>
      </c>
      <c r="AP10" s="15">
        <v>3473</v>
      </c>
      <c r="AQ10" s="15">
        <f t="array" ref="AQ10:AZ10">[1]!'2409.TW-PreClose,PreTotalVolume,StockNetValue,ROE,ReturnOnAssets,CashDividendYieldRate,MarketValue,Profit,Capital,NetSales'</f>
        <v>11.65</v>
      </c>
      <c r="AR10" s="16">
        <v>44321</v>
      </c>
      <c r="AS10" s="15" t="str">
        <v>17.99</v>
      </c>
      <c r="AT10" s="15" t="str">
        <v>-0.89</v>
      </c>
      <c r="AU10" s="15" t="str">
        <v>0.00</v>
      </c>
      <c r="AV10" s="6" t="str">
        <v>2.98</v>
      </c>
      <c r="AW10" s="15" t="str">
        <v>1130.8</v>
      </c>
      <c r="AX10" s="15" t="str">
        <v>0.51</v>
      </c>
      <c r="AY10" s="6" t="str">
        <v>962.42</v>
      </c>
      <c r="AZ10" s="5">
        <v>30441.61</v>
      </c>
      <c r="BA10" s="5" t="str">
        <f t="array" ref="BA10:BB10">[1]!'2409.TW-TFXRatio,Beta'</f>
        <v>0.72</v>
      </c>
      <c r="BB10" s="25">
        <v>1.2977000000000001</v>
      </c>
      <c r="BC10" s="19">
        <f ca="1">IF('legal data'!$C$6=TODAY(),VALUE('legal data'!E12*1000),IFERROR(VLOOKUP(D10,'legal data(T)'!$C:$F,4,0),"0"))</f>
        <v>-8195965</v>
      </c>
      <c r="BD10" s="19">
        <f ca="1">IF('legal data'!$C$6=TODAY(),(OFFSET('legal data'!D12,'legal data'!$C$3,1))*1000,VALUE('legal data'!E12*1000))</f>
        <v>-9023000</v>
      </c>
      <c r="BE10" s="6">
        <f t="shared" si="0"/>
        <v>-0.89</v>
      </c>
      <c r="BF10" s="6">
        <f t="shared" si="1"/>
        <v>0</v>
      </c>
      <c r="BG10" s="6">
        <f t="shared" si="2"/>
        <v>2.98</v>
      </c>
      <c r="BH10" s="50">
        <f t="shared" si="3"/>
        <v>1130.80099</v>
      </c>
      <c r="BI10" s="7">
        <f t="shared" si="4"/>
        <v>0.51</v>
      </c>
      <c r="BJ10" s="6">
        <f t="shared" si="5"/>
        <v>962.42</v>
      </c>
      <c r="BK10" s="7">
        <f t="shared" si="6"/>
        <v>30441.61</v>
      </c>
      <c r="BL10" s="48">
        <f t="shared" si="7"/>
        <v>0.13193342051944276</v>
      </c>
      <c r="BM10" s="16">
        <f>'Beta data'!P3</f>
        <v>1.3150525483546449</v>
      </c>
      <c r="BN10" s="16">
        <f>'Beta data'!Q3</f>
        <v>1.3582732670214837</v>
      </c>
      <c r="BO10" s="28" t="s">
        <v>32</v>
      </c>
      <c r="BP10" s="28">
        <v>0.28000000000000003</v>
      </c>
      <c r="BQ10" s="28">
        <v>0.75</v>
      </c>
    </row>
    <row r="11" spans="1:86">
      <c r="A11" s="18" t="s">
        <v>307</v>
      </c>
      <c r="B11" s="28">
        <v>8</v>
      </c>
      <c r="C11" s="15" t="str">
        <f t="array" ref="C11:L11">[1]!'2538.TW-ID,Name,Time,Bid,Ask,Price,PriceChange,PriceChangeRatio,Volume,TotalVolume'</f>
        <v>2538</v>
      </c>
      <c r="D11" s="15" t="str">
        <v>基泰</v>
      </c>
      <c r="E11" s="15" t="str">
        <v>13:30:00</v>
      </c>
      <c r="F11" s="15">
        <v>8.93</v>
      </c>
      <c r="G11" s="15">
        <v>8.9600000000000009</v>
      </c>
      <c r="H11" s="15">
        <v>8.93</v>
      </c>
      <c r="I11" s="15">
        <v>-0.04</v>
      </c>
      <c r="J11" s="15">
        <v>-0.45</v>
      </c>
      <c r="K11" s="15">
        <v>79</v>
      </c>
      <c r="L11" s="15">
        <v>941</v>
      </c>
      <c r="M11" s="15">
        <f t="array" ref="M11:V11">[1]!'2538.TW-High,Low,Open,AvgPrice,UpLimit,DownLimit,PrePrice1,PrePrice2,PrePrice3,PrePrice4'</f>
        <v>9.0399999999999991</v>
      </c>
      <c r="N11" s="15">
        <v>8.93</v>
      </c>
      <c r="O11" s="15">
        <v>9.01</v>
      </c>
      <c r="P11" s="15">
        <v>8.9700000000000006</v>
      </c>
      <c r="Q11" s="15">
        <v>9.86</v>
      </c>
      <c r="R11" s="15">
        <v>8.08</v>
      </c>
      <c r="S11" s="15">
        <v>8.93</v>
      </c>
      <c r="T11" s="15">
        <v>8.93</v>
      </c>
      <c r="U11" s="15">
        <v>8.94</v>
      </c>
      <c r="V11" s="15">
        <v>8.94</v>
      </c>
      <c r="W11" s="15">
        <f t="array" ref="W11:AF11">[1]!'2538.TW-BestBid1,BestBid2,BestBid3,BestBid4,BestBid5,BestAsk1,BestAsk2,BestAsk3,BestAsk4,BestAsk5'</f>
        <v>8.93</v>
      </c>
      <c r="X11" s="15">
        <v>8.92</v>
      </c>
      <c r="Y11" s="15">
        <v>8.91</v>
      </c>
      <c r="Z11" s="15">
        <v>8.9</v>
      </c>
      <c r="AA11" s="15">
        <v>8.89</v>
      </c>
      <c r="AB11" s="15">
        <v>8.9600000000000009</v>
      </c>
      <c r="AC11" s="15">
        <v>8.9700000000000006</v>
      </c>
      <c r="AD11" s="15">
        <v>8.99</v>
      </c>
      <c r="AE11" s="15">
        <v>9</v>
      </c>
      <c r="AF11" s="15">
        <v>9.01</v>
      </c>
      <c r="AG11" s="15">
        <f t="array" ref="AG11:AP11">[1]!'2538.TW-BestBidSize1,BestBidSize2,BestBidSize3,BestBidSize4,BestBidSize5,BestAskSize1,BestAskSize2,BestAskSize3,BestAskSize4,BestAskSize5'</f>
        <v>46</v>
      </c>
      <c r="AH11" s="15">
        <v>131</v>
      </c>
      <c r="AI11" s="15">
        <v>30</v>
      </c>
      <c r="AJ11" s="15">
        <v>74</v>
      </c>
      <c r="AK11" s="15">
        <v>18</v>
      </c>
      <c r="AL11" s="15">
        <v>2</v>
      </c>
      <c r="AM11" s="15">
        <v>31</v>
      </c>
      <c r="AN11" s="15">
        <v>26</v>
      </c>
      <c r="AO11" s="15">
        <v>52</v>
      </c>
      <c r="AP11" s="15">
        <v>5</v>
      </c>
      <c r="AQ11" s="15">
        <f t="array" ref="AQ11:AZ11">[1]!'2538.TW-PreClose,PreTotalVolume,StockNetValue,ROE,ReturnOnAssets,CashDividendYieldRate,MarketValue,Profit,Capital,NetSales'</f>
        <v>8.9700000000000006</v>
      </c>
      <c r="AR11" s="16">
        <v>2785</v>
      </c>
      <c r="AS11" s="15" t="str">
        <v>18.32</v>
      </c>
      <c r="AT11" s="15" t="str">
        <v>-0.89</v>
      </c>
      <c r="AU11" s="15" t="str">
        <v>-0.05</v>
      </c>
      <c r="AV11" s="6" t="str">
        <v>14.56</v>
      </c>
      <c r="AW11" s="15" t="str">
        <v>39.2</v>
      </c>
      <c r="AX11" s="15" t="str">
        <v>-0.21</v>
      </c>
      <c r="AY11" s="6" t="str">
        <v>43.84</v>
      </c>
      <c r="AZ11" s="5">
        <v>10.68</v>
      </c>
      <c r="BA11" s="5" t="str">
        <f t="array" ref="BA11:BB11">[1]!'2538.TW-TFXRatio,Beta'</f>
        <v>-1.17</v>
      </c>
      <c r="BB11" s="25">
        <v>0.68240000000000001</v>
      </c>
      <c r="BC11" s="19">
        <f ca="1">IF('legal data'!$C$6=TODAY(),VALUE('legal data'!E13*1000),IFERROR(VLOOKUP(D11,'legal data(T)'!$C:$F,4,0),"0"))</f>
        <v>-457000</v>
      </c>
      <c r="BD11" s="19">
        <f ca="1">IF('legal data'!$C$6=TODAY(),(OFFSET('legal data'!D13,'legal data'!$C$3,1))*1000,VALUE('legal data'!E13*1000))</f>
        <v>-1744000</v>
      </c>
      <c r="BE11" s="6">
        <f t="shared" si="0"/>
        <v>-0.89</v>
      </c>
      <c r="BF11" s="6">
        <f t="shared" si="1"/>
        <v>-0.05</v>
      </c>
      <c r="BG11" s="6">
        <f t="shared" si="2"/>
        <v>14.56</v>
      </c>
      <c r="BH11" s="50">
        <f t="shared" si="3"/>
        <v>39.200989</v>
      </c>
      <c r="BI11" s="7">
        <f t="shared" si="4"/>
        <v>-0.21</v>
      </c>
      <c r="BJ11" s="6">
        <f t="shared" si="5"/>
        <v>43.84</v>
      </c>
      <c r="BK11" s="7">
        <f t="shared" si="6"/>
        <v>10.68</v>
      </c>
      <c r="BL11" s="48">
        <f t="shared" si="7"/>
        <v>6.0098098081631428E-3</v>
      </c>
      <c r="BM11" s="16">
        <f>'Beta data'!R3</f>
        <v>0.51235164048809001</v>
      </c>
      <c r="BN11" s="16">
        <f>'Beta data'!S3</f>
        <v>0.59085889692996718</v>
      </c>
      <c r="BO11" s="28" t="s">
        <v>33</v>
      </c>
      <c r="BP11" s="28">
        <v>0.28999999999999998</v>
      </c>
      <c r="BQ11" s="28">
        <v>0.8</v>
      </c>
    </row>
    <row r="12" spans="1:86">
      <c r="A12" s="100" t="s">
        <v>310</v>
      </c>
      <c r="B12" s="28">
        <v>9</v>
      </c>
      <c r="C12" s="15" t="str">
        <f t="array" ref="C12:L12">[1]!'1726.TW-ID,Name,Time,Bid,Ask,Price,PriceChange,PriceChangeRatio,Volume,TotalVolume'</f>
        <v>1726</v>
      </c>
      <c r="D12" s="15" t="str">
        <v>永記</v>
      </c>
      <c r="E12" s="15" t="str">
        <v>13:30:00</v>
      </c>
      <c r="F12" s="15">
        <v>78.099999999999994</v>
      </c>
      <c r="G12" s="15">
        <v>78.2</v>
      </c>
      <c r="H12" s="15">
        <v>78.099999999999994</v>
      </c>
      <c r="I12" s="15">
        <v>0</v>
      </c>
      <c r="J12" s="15">
        <v>0</v>
      </c>
      <c r="K12" s="15">
        <v>1</v>
      </c>
      <c r="L12" s="15">
        <v>13</v>
      </c>
      <c r="M12" s="15">
        <f t="array" ref="M12:V12">[1]!'1726.TW-High,Low,Open,AvgPrice,UpLimit,DownLimit,PrePrice1,PrePrice2,PrePrice3,PrePrice4'</f>
        <v>78.8</v>
      </c>
      <c r="N12" s="15">
        <v>77.8</v>
      </c>
      <c r="O12" s="15">
        <v>77.8</v>
      </c>
      <c r="P12" s="15">
        <v>78.41</v>
      </c>
      <c r="Q12" s="15">
        <v>85.9</v>
      </c>
      <c r="R12" s="15">
        <v>70.3</v>
      </c>
      <c r="S12" s="15">
        <v>78.5</v>
      </c>
      <c r="T12" s="15">
        <v>78.5</v>
      </c>
      <c r="U12" s="15">
        <v>78.8</v>
      </c>
      <c r="V12" s="15">
        <v>78.5</v>
      </c>
      <c r="W12" s="15">
        <f t="array" ref="W12:AF12">[1]!'1726.TW-BestBid1,BestBid2,BestBid3,BestBid4,BestBid5,BestAsk1,BestAsk2,BestAsk3,BestAsk4,BestAsk5'</f>
        <v>78.099999999999994</v>
      </c>
      <c r="X12" s="15">
        <v>77.900000000000006</v>
      </c>
      <c r="Y12" s="15">
        <v>77.8</v>
      </c>
      <c r="Z12" s="15">
        <v>77.7</v>
      </c>
      <c r="AA12" s="15">
        <v>77.5</v>
      </c>
      <c r="AB12" s="15">
        <v>78.2</v>
      </c>
      <c r="AC12" s="15">
        <v>78.3</v>
      </c>
      <c r="AD12" s="15">
        <v>78.400000000000006</v>
      </c>
      <c r="AE12" s="15">
        <v>78.5</v>
      </c>
      <c r="AF12" s="15">
        <v>78.599999999999994</v>
      </c>
      <c r="AG12" s="15">
        <f t="array" ref="AG12:AP12">[1]!'1726.TW-BestBidSize1,BestBidSize2,BestBidSize3,BestBidSize4,BestBidSize5,BestAskSize1,BestAskSize2,BestAskSize3,BestAskSize4,BestAskSize5'</f>
        <v>7</v>
      </c>
      <c r="AH12" s="15">
        <v>6</v>
      </c>
      <c r="AI12" s="15">
        <v>1</v>
      </c>
      <c r="AJ12" s="15">
        <v>1</v>
      </c>
      <c r="AK12" s="15">
        <v>7</v>
      </c>
      <c r="AL12" s="15">
        <v>1</v>
      </c>
      <c r="AM12" s="15">
        <v>1</v>
      </c>
      <c r="AN12" s="15">
        <v>3</v>
      </c>
      <c r="AO12" s="15">
        <v>5</v>
      </c>
      <c r="AP12" s="15">
        <v>1</v>
      </c>
      <c r="AQ12" s="15">
        <f t="array" ref="AQ12:AZ12">[1]!'1726.TW-PreClose,PreTotalVolume,StockNetValue,ROE,ReturnOnAssets,CashDividendYieldRate,MarketValue,Profit,Capital,NetSales'</f>
        <v>78.099999999999994</v>
      </c>
      <c r="AR12" s="16">
        <v>19</v>
      </c>
      <c r="AS12" s="15" t="str">
        <v>49.18</v>
      </c>
      <c r="AT12" s="15" t="str">
        <v>9.87</v>
      </c>
      <c r="AU12" s="15" t="str">
        <v>8.30</v>
      </c>
      <c r="AV12" s="6" t="str">
        <v>4.87</v>
      </c>
      <c r="AW12" s="15" t="str">
        <v>126.5</v>
      </c>
      <c r="AX12" s="15" t="str">
        <v>1.65</v>
      </c>
      <c r="AY12" s="6" t="str">
        <v>16.20</v>
      </c>
      <c r="AZ12" s="5">
        <v>633.75</v>
      </c>
      <c r="BA12" s="5" t="str">
        <f t="array" ref="BA12:BB12">[1]!'1726.TW-TFXRatio,Beta'</f>
        <v>8.63</v>
      </c>
      <c r="BB12" s="25">
        <v>0.23769999999999999</v>
      </c>
      <c r="BC12" s="19">
        <f ca="1">IF('legal data'!$C$6=TODAY(),VALUE('legal data'!E14*1000),IFERROR(VLOOKUP(D12,'legal data(T)'!$C:$F,4,0),"0"))</f>
        <v>-5000</v>
      </c>
      <c r="BD12" s="19">
        <f ca="1">IF('legal data'!$C$6=TODAY(),(OFFSET('legal data'!D14,'legal data'!$C$3,1))*1000,VALUE('legal data'!E14*1000))</f>
        <v>9000</v>
      </c>
      <c r="BE12" s="6">
        <f t="shared" si="0"/>
        <v>9.8699999999999992</v>
      </c>
      <c r="BF12" s="6">
        <f t="shared" si="1"/>
        <v>8.3000000000000007</v>
      </c>
      <c r="BG12" s="6">
        <f t="shared" si="2"/>
        <v>4.87</v>
      </c>
      <c r="BH12" s="50">
        <f t="shared" si="3"/>
        <v>126.50098800000001</v>
      </c>
      <c r="BI12" s="7">
        <f t="shared" si="4"/>
        <v>1.65</v>
      </c>
      <c r="BJ12" s="6">
        <f t="shared" si="5"/>
        <v>16.2</v>
      </c>
      <c r="BK12" s="7">
        <f t="shared" si="6"/>
        <v>633.75</v>
      </c>
      <c r="BL12" s="48">
        <f t="shared" si="7"/>
        <v>2.2207782594033509E-3</v>
      </c>
      <c r="BM12" s="16">
        <f>'Beta data'!T3</f>
        <v>0.30922599305510523</v>
      </c>
      <c r="BN12" s="16">
        <f>'Beta data'!U3</f>
        <v>0.47812579752709777</v>
      </c>
      <c r="BO12" s="28" t="s">
        <v>34</v>
      </c>
      <c r="BP12" s="28">
        <v>0.3</v>
      </c>
      <c r="BQ12" s="28" t="s">
        <v>35</v>
      </c>
    </row>
    <row r="13" spans="1:86">
      <c r="A13" s="100"/>
      <c r="B13" s="28">
        <v>10</v>
      </c>
      <c r="C13" s="15" t="str">
        <f t="array" ref="C13:L13">[1]!'4144.TW-ID,Name,Time,Bid,Ask,Price,PriceChange,PriceChangeRatio,Volume,TotalVolume'</f>
        <v>4144</v>
      </c>
      <c r="D13" s="15" t="str">
        <v>康聯-KY</v>
      </c>
      <c r="E13" s="15" t="str">
        <v>13:30:00</v>
      </c>
      <c r="F13" s="15">
        <v>49.9</v>
      </c>
      <c r="G13" s="15">
        <v>50.1</v>
      </c>
      <c r="H13" s="15">
        <v>49.9</v>
      </c>
      <c r="I13" s="15">
        <v>-0.4</v>
      </c>
      <c r="J13" s="15">
        <v>-0.8</v>
      </c>
      <c r="K13" s="15">
        <v>31</v>
      </c>
      <c r="L13" s="15">
        <v>372</v>
      </c>
      <c r="M13" s="15">
        <f t="array" ref="M13:V13">[1]!'4144.TW-High,Low,Open,AvgPrice,UpLimit,DownLimit,PrePrice1,PrePrice2,PrePrice3,PrePrice4'</f>
        <v>51.3</v>
      </c>
      <c r="N13" s="15">
        <v>49.65</v>
      </c>
      <c r="O13" s="15">
        <v>51.1</v>
      </c>
      <c r="P13" s="15">
        <v>50.34</v>
      </c>
      <c r="Q13" s="15">
        <v>55.3</v>
      </c>
      <c r="R13" s="15">
        <v>45.3</v>
      </c>
      <c r="S13" s="15">
        <v>50.1</v>
      </c>
      <c r="T13" s="15">
        <v>50.1</v>
      </c>
      <c r="U13" s="15">
        <v>50</v>
      </c>
      <c r="V13" s="15">
        <v>50.1</v>
      </c>
      <c r="W13" s="15">
        <f t="array" ref="W13:AF13">[1]!'4144.TW-BestBid1,BestBid2,BestBid3,BestBid4,BestBid5,BestAsk1,BestAsk2,BestAsk3,BestAsk4,BestAsk5'</f>
        <v>49.9</v>
      </c>
      <c r="X13" s="15">
        <v>49.85</v>
      </c>
      <c r="Y13" s="15">
        <v>49.8</v>
      </c>
      <c r="Z13" s="15">
        <v>49.75</v>
      </c>
      <c r="AA13" s="15">
        <v>49.7</v>
      </c>
      <c r="AB13" s="15">
        <v>50.1</v>
      </c>
      <c r="AC13" s="15">
        <v>50.2</v>
      </c>
      <c r="AD13" s="15">
        <v>50.3</v>
      </c>
      <c r="AE13" s="15">
        <v>50.4</v>
      </c>
      <c r="AF13" s="15">
        <v>50.5</v>
      </c>
      <c r="AG13" s="15">
        <f t="array" ref="AG13:AP13">[1]!'4144.TW-BestBidSize1,BestBidSize2,BestBidSize3,BestBidSize4,BestBidSize5,BestAskSize1,BestAskSize2,BestAskSize3,BestAskSize4,BestAskSize5'</f>
        <v>5</v>
      </c>
      <c r="AH13" s="15">
        <v>1</v>
      </c>
      <c r="AI13" s="15">
        <v>9</v>
      </c>
      <c r="AJ13" s="15">
        <v>10</v>
      </c>
      <c r="AK13" s="15">
        <v>17</v>
      </c>
      <c r="AL13" s="15">
        <v>4</v>
      </c>
      <c r="AM13" s="15">
        <v>7</v>
      </c>
      <c r="AN13" s="15">
        <v>2</v>
      </c>
      <c r="AO13" s="15">
        <v>7</v>
      </c>
      <c r="AP13" s="15">
        <v>5</v>
      </c>
      <c r="AQ13" s="15">
        <f t="array" ref="AQ13:AZ13">[1]!'4144.TW-PreClose,PreTotalVolume,StockNetValue,ROE,ReturnOnAssets,CashDividendYieldRate,MarketValue,Profit,Capital,NetSales'</f>
        <v>50.3</v>
      </c>
      <c r="AR13" s="16">
        <v>322</v>
      </c>
      <c r="AS13" s="15" t="str">
        <v>28.80</v>
      </c>
      <c r="AT13" s="15" t="str">
        <v>9.49</v>
      </c>
      <c r="AU13" s="15" t="str">
        <v>--</v>
      </c>
      <c r="AV13" s="6" t="str">
        <v>3.01</v>
      </c>
      <c r="AW13" s="15" t="str">
        <v>39.0</v>
      </c>
      <c r="AX13" s="15" t="str">
        <v>0.94</v>
      </c>
      <c r="AY13" s="6" t="str">
        <v>7.81</v>
      </c>
      <c r="AZ13" s="5">
        <v>350.52</v>
      </c>
      <c r="BA13" s="5" t="str">
        <f t="array" ref="BA13:BB13">[1]!'4144.TW-TFXRatio,Beta'</f>
        <v>5.82</v>
      </c>
      <c r="BB13" s="25">
        <v>0.87670000000000003</v>
      </c>
      <c r="BC13" s="19">
        <f ca="1">IF('legal data'!$C$6=TODAY(),VALUE('legal data'!E15*1000),IFERROR(VLOOKUP(D13,'legal data(T)'!$C:$F,4,0),"0"))</f>
        <v>81000</v>
      </c>
      <c r="BD13" s="19">
        <f ca="1">IF('legal data'!$C$6=TODAY(),(OFFSET('legal data'!D15,'legal data'!$C$3,1))*1000,VALUE('legal data'!E15*1000))</f>
        <v>65000</v>
      </c>
      <c r="BE13" s="6">
        <f t="shared" si="0"/>
        <v>9.49</v>
      </c>
      <c r="BF13" s="6" t="str">
        <f t="shared" si="1"/>
        <v>--</v>
      </c>
      <c r="BG13" s="6">
        <f t="shared" si="2"/>
        <v>3.01</v>
      </c>
      <c r="BH13" s="50">
        <f t="shared" si="3"/>
        <v>39.000987000000002</v>
      </c>
      <c r="BI13" s="7">
        <f t="shared" si="4"/>
        <v>0.94</v>
      </c>
      <c r="BJ13" s="6">
        <f t="shared" si="5"/>
        <v>7.81</v>
      </c>
      <c r="BK13" s="7">
        <f t="shared" si="6"/>
        <v>350.52</v>
      </c>
      <c r="BL13" s="48">
        <f t="shared" si="7"/>
        <v>1.0706344571568007E-3</v>
      </c>
      <c r="BM13" s="16">
        <f>'Beta data'!V3</f>
        <v>0.75907763516583504</v>
      </c>
      <c r="BN13" s="16">
        <f>'Beta data'!W3</f>
        <v>0.92014017086389222</v>
      </c>
      <c r="BO13" s="28" t="s">
        <v>36</v>
      </c>
      <c r="BP13" s="28">
        <v>0.31</v>
      </c>
      <c r="BQ13" s="28" t="s">
        <v>35</v>
      </c>
    </row>
    <row r="14" spans="1:86">
      <c r="A14" s="100" t="s">
        <v>311</v>
      </c>
      <c r="B14" s="28">
        <v>11</v>
      </c>
      <c r="C14" s="15" t="str">
        <f t="array" ref="C14:L14">[1]!'8038.TW-ID,Name,Time,Bid,Ask,Price,PriceChange,PriceChangeRatio,Volume,TotalVolume'</f>
        <v>8038</v>
      </c>
      <c r="D14" s="15" t="str">
        <v>長園科</v>
      </c>
      <c r="E14" s="15" t="str">
        <v>13:30:00</v>
      </c>
      <c r="F14" s="15">
        <v>47.2</v>
      </c>
      <c r="G14" s="15" t="str">
        <v>--</v>
      </c>
      <c r="H14" s="15">
        <v>47.2</v>
      </c>
      <c r="I14" s="15">
        <v>4.25</v>
      </c>
      <c r="J14" s="15">
        <v>9.9</v>
      </c>
      <c r="K14" s="15">
        <v>7</v>
      </c>
      <c r="L14" s="15">
        <v>1601</v>
      </c>
      <c r="M14" s="15">
        <f t="array" ref="M14:V14">[1]!'8038.TW-High,Low,Open,AvgPrice,UpLimit,DownLimit,PrePrice1,PrePrice2,PrePrice3,PrePrice4'</f>
        <v>47.2</v>
      </c>
      <c r="N14" s="15">
        <v>44.1</v>
      </c>
      <c r="O14" s="15">
        <v>44.1</v>
      </c>
      <c r="P14" s="15">
        <v>46.1</v>
      </c>
      <c r="Q14" s="15">
        <v>47.2</v>
      </c>
      <c r="R14" s="15">
        <v>38.700000000000003</v>
      </c>
      <c r="S14" s="15">
        <v>47.2</v>
      </c>
      <c r="T14" s="15">
        <v>47.2</v>
      </c>
      <c r="U14" s="15">
        <v>47.2</v>
      </c>
      <c r="V14" s="15">
        <v>47.2</v>
      </c>
      <c r="W14" s="15">
        <f t="array" ref="W14:AF14">[1]!'8038.TW-BestBid1,BestBid2,BestBid3,BestBid4,BestBid5,BestAsk1,BestAsk2,BestAsk3,BestAsk4,BestAsk5'</f>
        <v>47.2</v>
      </c>
      <c r="X14" s="15">
        <v>47.15</v>
      </c>
      <c r="Y14" s="15">
        <v>47.1</v>
      </c>
      <c r="Z14" s="15">
        <v>47</v>
      </c>
      <c r="AA14" s="15">
        <v>46.9</v>
      </c>
      <c r="AB14" s="15" t="str">
        <v>--</v>
      </c>
      <c r="AC14" s="15" t="str">
        <v>--</v>
      </c>
      <c r="AD14" s="15" t="str">
        <v>--</v>
      </c>
      <c r="AE14" s="15" t="str">
        <v>--</v>
      </c>
      <c r="AF14" s="15" t="str">
        <v>--</v>
      </c>
      <c r="AG14" s="15">
        <f t="array" ref="AG14:AP14">[1]!'8038.TW-BestBidSize1,BestBidSize2,BestBidSize3,BestBidSize4,BestBidSize5,BestAskSize1,BestAskSize2,BestAskSize3,BestAskSize4,BestAskSize5'</f>
        <v>310</v>
      </c>
      <c r="AH14" s="15">
        <v>7</v>
      </c>
      <c r="AI14" s="15">
        <v>5</v>
      </c>
      <c r="AJ14" s="15">
        <v>2</v>
      </c>
      <c r="AK14" s="15">
        <v>10</v>
      </c>
      <c r="AL14" s="15">
        <v>0</v>
      </c>
      <c r="AM14" s="15">
        <v>0</v>
      </c>
      <c r="AN14" s="15">
        <v>0</v>
      </c>
      <c r="AO14" s="15">
        <v>0</v>
      </c>
      <c r="AP14" s="15">
        <v>0</v>
      </c>
      <c r="AQ14" s="15">
        <f t="array" ref="AQ14:AZ14">[1]!'8038.TW-PreClose,PreTotalVolume,StockNetValue,ROE,ReturnOnAssets,CashDividendYieldRate,MarketValue,Profit,Capital,NetSales'</f>
        <v>42.95</v>
      </c>
      <c r="AR14" s="16">
        <v>685</v>
      </c>
      <c r="AS14" s="15" t="str">
        <v>13.87</v>
      </c>
      <c r="AT14" s="15" t="str">
        <v>-3.57</v>
      </c>
      <c r="AU14" s="15" t="str">
        <v>-1.98</v>
      </c>
      <c r="AV14" s="6" t="str">
        <v>--</v>
      </c>
      <c r="AW14" s="15" t="str">
        <v>26.7</v>
      </c>
      <c r="AX14" s="15" t="str">
        <v>-0.58</v>
      </c>
      <c r="AY14" s="6" t="str">
        <v>5.65</v>
      </c>
      <c r="AZ14" s="5">
        <v>11.69</v>
      </c>
      <c r="BA14" s="5" t="str">
        <f t="array" ref="BA14:BB14">[1]!'8038.TW-TFXRatio,Beta'</f>
        <v>-1.35</v>
      </c>
      <c r="BB14" s="25">
        <v>1.1166</v>
      </c>
      <c r="BC14" s="19" t="str">
        <f ca="1">IF('legal data'!$C$6=TODAY(),VALUE('legal data'!E16*1000),IFERROR(VLOOKUP(D14,'legal data(T)'!$C:$F,4,0),"0"))</f>
        <v>0</v>
      </c>
      <c r="BD14" s="19">
        <f ca="1">IF('legal data'!$C$6=TODAY(),(OFFSET('legal data'!D16,'legal data'!$C$3,1))*1000,VALUE('legal data'!E16*1000))</f>
        <v>-43000</v>
      </c>
      <c r="BE14" s="6">
        <f t="shared" si="0"/>
        <v>-3.57</v>
      </c>
      <c r="BF14" s="6">
        <f t="shared" si="1"/>
        <v>-1.98</v>
      </c>
      <c r="BG14" s="6" t="str">
        <f t="shared" si="2"/>
        <v>--</v>
      </c>
      <c r="BH14" s="50">
        <f t="shared" si="3"/>
        <v>26.700986</v>
      </c>
      <c r="BI14" s="7">
        <f t="shared" si="4"/>
        <v>-0.57999999999999996</v>
      </c>
      <c r="BJ14" s="6">
        <f t="shared" si="5"/>
        <v>5.65</v>
      </c>
      <c r="BK14" s="7">
        <f t="shared" si="6"/>
        <v>11.69</v>
      </c>
      <c r="BL14" s="48">
        <f t="shared" si="7"/>
        <v>7.7453068923635392E-4</v>
      </c>
      <c r="BM14" s="16">
        <f>'Beta data'!X3</f>
        <v>1.2412119604725131</v>
      </c>
      <c r="BN14" s="16">
        <f>'Beta data'!Y3</f>
        <v>1.074242268936197</v>
      </c>
    </row>
    <row r="15" spans="1:86">
      <c r="A15" s="100"/>
      <c r="B15" s="28">
        <v>12</v>
      </c>
      <c r="C15" s="15" t="str">
        <f t="array" ref="C15:L15">[1]!'1723.TW-ID,Name,Time,Bid,Ask,Price,PriceChange,PriceChangeRatio,Volume,TotalVolume'</f>
        <v>1723</v>
      </c>
      <c r="D15" s="15" t="str">
        <v>中碳</v>
      </c>
      <c r="E15" s="15" t="str">
        <v>13:30:00</v>
      </c>
      <c r="F15" s="15">
        <v>107</v>
      </c>
      <c r="G15" s="15">
        <v>107.5</v>
      </c>
      <c r="H15" s="15">
        <v>107.5</v>
      </c>
      <c r="I15" s="15">
        <v>-0.5</v>
      </c>
      <c r="J15" s="15">
        <v>-0.46</v>
      </c>
      <c r="K15" s="15">
        <v>9</v>
      </c>
      <c r="L15" s="15">
        <v>104</v>
      </c>
      <c r="M15" s="15">
        <f t="array" ref="M15:V15">[1]!'1723.TW-High,Low,Open,AvgPrice,UpLimit,DownLimit,PrePrice1,PrePrice2,PrePrice3,PrePrice4'</f>
        <v>108</v>
      </c>
      <c r="N15" s="15">
        <v>107</v>
      </c>
      <c r="O15" s="15">
        <v>108</v>
      </c>
      <c r="P15" s="15">
        <v>107.56</v>
      </c>
      <c r="Q15" s="15">
        <v>118.5</v>
      </c>
      <c r="R15" s="15">
        <v>97.2</v>
      </c>
      <c r="S15" s="15">
        <v>108</v>
      </c>
      <c r="T15" s="15">
        <v>108</v>
      </c>
      <c r="U15" s="15">
        <v>108</v>
      </c>
      <c r="V15" s="15">
        <v>107.5</v>
      </c>
      <c r="W15" s="15">
        <f t="array" ref="W15:AF15">[1]!'1723.TW-BestBid1,BestBid2,BestBid3,BestBid4,BestBid5,BestAsk1,BestAsk2,BestAsk3,BestAsk4,BestAsk5'</f>
        <v>107</v>
      </c>
      <c r="X15" s="15">
        <v>106.5</v>
      </c>
      <c r="Y15" s="15">
        <v>106</v>
      </c>
      <c r="Z15" s="15">
        <v>105.5</v>
      </c>
      <c r="AA15" s="15">
        <v>105</v>
      </c>
      <c r="AB15" s="15">
        <v>107.5</v>
      </c>
      <c r="AC15" s="15">
        <v>108</v>
      </c>
      <c r="AD15" s="15">
        <v>108.5</v>
      </c>
      <c r="AE15" s="15">
        <v>109</v>
      </c>
      <c r="AF15" s="15">
        <v>109.5</v>
      </c>
      <c r="AG15" s="15">
        <f t="array" ref="AG15:AP15">[1]!'1723.TW-BestBidSize1,BestBidSize2,BestBidSize3,BestBidSize4,BestBidSize5,BestAskSize1,BestAskSize2,BestAskSize3,BestAskSize4,BestAskSize5'</f>
        <v>33</v>
      </c>
      <c r="AH15" s="15">
        <v>36</v>
      </c>
      <c r="AI15" s="15">
        <v>16</v>
      </c>
      <c r="AJ15" s="15">
        <v>17</v>
      </c>
      <c r="AK15" s="15">
        <v>8</v>
      </c>
      <c r="AL15" s="15">
        <v>6</v>
      </c>
      <c r="AM15" s="15">
        <v>29</v>
      </c>
      <c r="AN15" s="15">
        <v>7</v>
      </c>
      <c r="AO15" s="15">
        <v>11</v>
      </c>
      <c r="AP15" s="15">
        <v>10</v>
      </c>
      <c r="AQ15" s="15">
        <f t="array" ref="AQ15:AZ15">[1]!'1723.TW-PreClose,PreTotalVolume,StockNetValue,ROE,ReturnOnAssets,CashDividendYieldRate,MarketValue,Profit,Capital,NetSales'</f>
        <v>108</v>
      </c>
      <c r="AR15" s="16">
        <v>126</v>
      </c>
      <c r="AS15" s="15" t="str">
        <v>26.79</v>
      </c>
      <c r="AT15" s="15" t="str">
        <v>11.33</v>
      </c>
      <c r="AU15" s="15" t="str">
        <v>8.48</v>
      </c>
      <c r="AV15" s="6" t="str">
        <v>4.19</v>
      </c>
      <c r="AW15" s="15" t="str">
        <v>254.7</v>
      </c>
      <c r="AX15" s="15" t="str">
        <v>1.10</v>
      </c>
      <c r="AY15" s="6" t="str">
        <v>23.69</v>
      </c>
      <c r="AZ15" s="5">
        <v>452.02</v>
      </c>
      <c r="BA15" s="5" t="str">
        <f t="array" ref="BA15:BB15">[1]!'1723.TW-TFXRatio,Beta'</f>
        <v>12.31</v>
      </c>
      <c r="BB15" s="25">
        <v>0.58230000000000004</v>
      </c>
      <c r="BC15" s="19">
        <f ca="1">IF('legal data'!$C$6=TODAY(),VALUE('legal data'!E17*1000),IFERROR(VLOOKUP(D15,'legal data(T)'!$C:$F,4,0),"0"))</f>
        <v>24000</v>
      </c>
      <c r="BD15" s="19">
        <f ca="1">IF('legal data'!$C$6=TODAY(),(OFFSET('legal data'!D17,'legal data'!$C$3,1))*1000,VALUE('legal data'!E17*1000))</f>
        <v>12000</v>
      </c>
      <c r="BE15" s="6">
        <f t="shared" si="0"/>
        <v>11.33</v>
      </c>
      <c r="BF15" s="6">
        <f t="shared" si="1"/>
        <v>8.48</v>
      </c>
      <c r="BG15" s="6">
        <f t="shared" si="2"/>
        <v>4.1900000000000004</v>
      </c>
      <c r="BH15" s="50">
        <f t="shared" si="3"/>
        <v>254.70098499999997</v>
      </c>
      <c r="BI15" s="7">
        <f t="shared" si="4"/>
        <v>1.1000000000000001</v>
      </c>
      <c r="BJ15" s="6">
        <f t="shared" si="5"/>
        <v>23.69</v>
      </c>
      <c r="BK15" s="7">
        <f t="shared" si="6"/>
        <v>452.02</v>
      </c>
      <c r="BL15" s="48">
        <f t="shared" si="7"/>
        <v>3.2475454916830486E-3</v>
      </c>
      <c r="BM15" s="16">
        <f>'Beta data'!Z3</f>
        <v>0.4986148398455249</v>
      </c>
      <c r="BN15" s="16">
        <f>'Beta data'!AA3</f>
        <v>0.67564751817355817</v>
      </c>
      <c r="BO15" s="2" t="s">
        <v>49</v>
      </c>
      <c r="BP15" s="2"/>
      <c r="BQ15" s="2"/>
      <c r="BR15" s="2"/>
      <c r="BS15" s="2"/>
      <c r="BT15" s="2"/>
      <c r="BU15" s="2"/>
      <c r="BV15" s="2"/>
      <c r="BW15" s="2"/>
    </row>
    <row r="16" spans="1:86">
      <c r="A16" s="100"/>
      <c r="B16" s="28">
        <v>13</v>
      </c>
      <c r="C16" s="15" t="str">
        <f t="array" ref="C16:L16">[1]!'5227.TW-ID,Name,Time,Bid,Ask,Price,PriceChange,PriceChangeRatio,Volume,TotalVolume'</f>
        <v>5227</v>
      </c>
      <c r="D16" s="15" t="str">
        <v>立凱-KY</v>
      </c>
      <c r="E16" s="15" t="str">
        <v>13:30:00</v>
      </c>
      <c r="F16" s="15">
        <v>34</v>
      </c>
      <c r="G16" s="15">
        <v>34.049999999999997</v>
      </c>
      <c r="H16" s="15">
        <v>34</v>
      </c>
      <c r="I16" s="15">
        <v>1.25</v>
      </c>
      <c r="J16" s="15">
        <v>3.82</v>
      </c>
      <c r="K16" s="15">
        <v>49</v>
      </c>
      <c r="L16" s="15">
        <v>1615</v>
      </c>
      <c r="M16" s="15">
        <f t="array" ref="M16:V16">[1]!'5227.TW-High,Low,Open,AvgPrice,UpLimit,DownLimit,PrePrice1,PrePrice2,PrePrice3,PrePrice4'</f>
        <v>34.700000000000003</v>
      </c>
      <c r="N16" s="15">
        <v>33</v>
      </c>
      <c r="O16" s="15">
        <v>33</v>
      </c>
      <c r="P16" s="15">
        <v>34.1</v>
      </c>
      <c r="Q16" s="15">
        <v>36</v>
      </c>
      <c r="R16" s="15">
        <v>29.5</v>
      </c>
      <c r="S16" s="15">
        <v>34.1</v>
      </c>
      <c r="T16" s="15">
        <v>34.1</v>
      </c>
      <c r="U16" s="15">
        <v>34.1</v>
      </c>
      <c r="V16" s="15">
        <v>34.15</v>
      </c>
      <c r="W16" s="15">
        <f t="array" ref="W16:AF16">[1]!'5227.TW-BestBid1,BestBid2,BestBid3,BestBid4,BestBid5,BestAsk1,BestAsk2,BestAsk3,BestAsk4,BestAsk5'</f>
        <v>34</v>
      </c>
      <c r="X16" s="15">
        <v>33.950000000000003</v>
      </c>
      <c r="Y16" s="15">
        <v>33.9</v>
      </c>
      <c r="Z16" s="15">
        <v>33.85</v>
      </c>
      <c r="AA16" s="15">
        <v>33.799999999999997</v>
      </c>
      <c r="AB16" s="15">
        <v>34.049999999999997</v>
      </c>
      <c r="AC16" s="15">
        <v>34.1</v>
      </c>
      <c r="AD16" s="15">
        <v>34.200000000000003</v>
      </c>
      <c r="AE16" s="15">
        <v>34.25</v>
      </c>
      <c r="AF16" s="15">
        <v>34.299999999999997</v>
      </c>
      <c r="AG16" s="15">
        <f t="array" ref="AG16:AP16">[1]!'5227.TW-BestBidSize1,BestBidSize2,BestBidSize3,BestBidSize4,BestBidSize5,BestAskSize1,BestAskSize2,BestAskSize3,BestAskSize4,BestAskSize5'</f>
        <v>29</v>
      </c>
      <c r="AH16" s="15">
        <v>119</v>
      </c>
      <c r="AI16" s="15">
        <v>25</v>
      </c>
      <c r="AJ16" s="15">
        <v>82</v>
      </c>
      <c r="AK16" s="15">
        <v>13</v>
      </c>
      <c r="AL16" s="15">
        <v>1</v>
      </c>
      <c r="AM16" s="15">
        <v>2</v>
      </c>
      <c r="AN16" s="15">
        <v>10</v>
      </c>
      <c r="AO16" s="15">
        <v>9</v>
      </c>
      <c r="AP16" s="15">
        <v>12</v>
      </c>
      <c r="AQ16" s="15">
        <f t="array" ref="AQ16:AZ16">[1]!'5227.TW-PreClose,PreTotalVolume,StockNetValue,ROE,ReturnOnAssets,CashDividendYieldRate,MarketValue,Profit,Capital,NetSales'</f>
        <v>32.75</v>
      </c>
      <c r="AR16" s="16">
        <v>609</v>
      </c>
      <c r="AS16" s="15" t="str">
        <v>16.15</v>
      </c>
      <c r="AT16" s="15" t="str">
        <v>-0.70</v>
      </c>
      <c r="AU16" s="15" t="str">
        <v>--</v>
      </c>
      <c r="AV16" s="6" t="str">
        <v>--</v>
      </c>
      <c r="AW16" s="15" t="str">
        <v>56.0</v>
      </c>
      <c r="AX16" s="15" t="str">
        <v>0.43</v>
      </c>
      <c r="AY16" s="6" t="str">
        <v>21.06</v>
      </c>
      <c r="AZ16" s="5">
        <v>103.85</v>
      </c>
      <c r="BA16" s="5" t="str">
        <f t="array" ref="BA16:BB16">[1]!'5227.TW-TFXRatio,Beta'</f>
        <v>-20.56</v>
      </c>
      <c r="BB16" s="25">
        <v>1.0111000000000001</v>
      </c>
      <c r="BC16" s="19" t="str">
        <f ca="1">IF('legal data'!$C$6=TODAY(),VALUE('legal data'!E18*1000),IFERROR(VLOOKUP(D16,'legal data(T)'!$C:$F,4,0),"0"))</f>
        <v>0</v>
      </c>
      <c r="BD16" s="19">
        <f ca="1">IF('legal data'!$C$6=TODAY(),(OFFSET('legal data'!D18,'legal data'!$C$3,1))*1000,VALUE('legal data'!E18*1000))</f>
        <v>30000</v>
      </c>
      <c r="BE16" s="6">
        <f t="shared" si="0"/>
        <v>-0.7</v>
      </c>
      <c r="BF16" s="6" t="str">
        <f t="shared" si="1"/>
        <v>--</v>
      </c>
      <c r="BG16" s="6" t="str">
        <f t="shared" si="2"/>
        <v>--</v>
      </c>
      <c r="BH16" s="50">
        <f t="shared" si="3"/>
        <v>56.000984000000003</v>
      </c>
      <c r="BI16" s="7">
        <f t="shared" si="4"/>
        <v>0.43</v>
      </c>
      <c r="BJ16" s="6">
        <f t="shared" si="5"/>
        <v>21.06</v>
      </c>
      <c r="BK16" s="7">
        <f t="shared" si="6"/>
        <v>103.85</v>
      </c>
      <c r="BL16" s="48">
        <f t="shared" si="7"/>
        <v>2.8870117372243563E-3</v>
      </c>
      <c r="BM16" s="16">
        <f>'Beta data'!AB3</f>
        <v>1.0476253788862206</v>
      </c>
      <c r="BN16" s="16">
        <f>'Beta data'!AC3</f>
        <v>1.1157591281560335</v>
      </c>
      <c r="BO16" s="28" t="s">
        <v>221</v>
      </c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</row>
    <row r="17" spans="1:86">
      <c r="A17" s="100" t="s">
        <v>312</v>
      </c>
      <c r="B17" s="28">
        <v>14</v>
      </c>
      <c r="C17" s="15" t="str">
        <f t="array" ref="C17:L17">[1]!'3552.TW-ID,Name,Time,Bid,Ask,Price,PriceChange,PriceChangeRatio,Volume,TotalVolume'</f>
        <v>3552</v>
      </c>
      <c r="D17" s="15" t="str">
        <v>同致</v>
      </c>
      <c r="E17" s="15" t="str">
        <v>13:30:00</v>
      </c>
      <c r="F17" s="15">
        <v>297</v>
      </c>
      <c r="G17" s="15">
        <v>297.5</v>
      </c>
      <c r="H17" s="15">
        <v>297</v>
      </c>
      <c r="I17" s="15">
        <v>-7</v>
      </c>
      <c r="J17" s="15">
        <v>-2.2999999999999998</v>
      </c>
      <c r="K17" s="15">
        <v>58</v>
      </c>
      <c r="L17" s="15">
        <v>1048</v>
      </c>
      <c r="M17" s="15">
        <f t="array" ref="M17:V17">[1]!'3552.TW-High,Low,Open,AvgPrice,UpLimit,DownLimit,PrePrice1,PrePrice2,PrePrice3,PrePrice4'</f>
        <v>310</v>
      </c>
      <c r="N17" s="15">
        <v>297</v>
      </c>
      <c r="O17" s="15">
        <v>304</v>
      </c>
      <c r="P17" s="15">
        <v>304.51</v>
      </c>
      <c r="Q17" s="15">
        <v>334</v>
      </c>
      <c r="R17" s="15">
        <v>274</v>
      </c>
      <c r="S17" s="15">
        <v>297</v>
      </c>
      <c r="T17" s="15">
        <v>297</v>
      </c>
      <c r="U17" s="15">
        <v>298</v>
      </c>
      <c r="V17" s="15">
        <v>298.5</v>
      </c>
      <c r="W17" s="15">
        <f t="array" ref="W17:AF17">[1]!'3552.TW-BestBid1,BestBid2,BestBid3,BestBid4,BestBid5,BestAsk1,BestAsk2,BestAsk3,BestAsk4,BestAsk5'</f>
        <v>297</v>
      </c>
      <c r="X17" s="15">
        <v>296.5</v>
      </c>
      <c r="Y17" s="15">
        <v>296</v>
      </c>
      <c r="Z17" s="15">
        <v>295.5</v>
      </c>
      <c r="AA17" s="15">
        <v>295</v>
      </c>
      <c r="AB17" s="15">
        <v>297.5</v>
      </c>
      <c r="AC17" s="15">
        <v>298</v>
      </c>
      <c r="AD17" s="15">
        <v>299</v>
      </c>
      <c r="AE17" s="15">
        <v>299.5</v>
      </c>
      <c r="AF17" s="15">
        <v>300</v>
      </c>
      <c r="AG17" s="15">
        <f t="array" ref="AG17:AP17">[1]!'3552.TW-BestBidSize1,BestBidSize2,BestBidSize3,BestBidSize4,BestBidSize5,BestAskSize1,BestAskSize2,BestAskSize3,BestAskSize4,BestAskSize5'</f>
        <v>36</v>
      </c>
      <c r="AH17" s="15">
        <v>10</v>
      </c>
      <c r="AI17" s="15">
        <v>16</v>
      </c>
      <c r="AJ17" s="15">
        <v>7</v>
      </c>
      <c r="AK17" s="15">
        <v>38</v>
      </c>
      <c r="AL17" s="15">
        <v>1</v>
      </c>
      <c r="AM17" s="15">
        <v>1</v>
      </c>
      <c r="AN17" s="15">
        <v>1</v>
      </c>
      <c r="AO17" s="15">
        <v>3</v>
      </c>
      <c r="AP17" s="15">
        <v>9</v>
      </c>
      <c r="AQ17" s="15">
        <f t="array" ref="AQ17:AZ17">[1]!'3552.TW-PreClose,PreTotalVolume,StockNetValue,ROE,ReturnOnAssets,CashDividendYieldRate,MarketValue,Profit,Capital,NetSales'</f>
        <v>304</v>
      </c>
      <c r="AR17" s="16">
        <v>1300</v>
      </c>
      <c r="AS17" s="15" t="str">
        <v>47.26</v>
      </c>
      <c r="AT17" s="15" t="str">
        <v>24.04</v>
      </c>
      <c r="AU17" s="15" t="str">
        <v>11.16</v>
      </c>
      <c r="AV17" s="6" t="str">
        <v>1.76</v>
      </c>
      <c r="AW17" s="15" t="str">
        <v>252.2</v>
      </c>
      <c r="AX17" s="15" t="str">
        <v>2.80</v>
      </c>
      <c r="AY17" s="6" t="str">
        <v>8.49</v>
      </c>
      <c r="AZ17" s="5">
        <v>800.13</v>
      </c>
      <c r="BA17" s="5" t="str">
        <f t="array" ref="BA17:BB17">[1]!'3552.TW-TFXRatio,Beta'</f>
        <v>-2.01</v>
      </c>
      <c r="BB17" s="25">
        <v>1.5404</v>
      </c>
      <c r="BC17" s="19" t="str">
        <f ca="1">IF('legal data'!$C$6=TODAY(),VALUE('legal data'!E19*1000),IFERROR(VLOOKUP(D17,'legal data(T)'!$C:$F,4,0),"0"))</f>
        <v>0</v>
      </c>
      <c r="BD17" s="19">
        <f ca="1">IF('legal data'!$C$6=TODAY(),(OFFSET('legal data'!D19,'legal data'!$C$3,1))*1000,VALUE('legal data'!E19*1000))</f>
        <v>-60000</v>
      </c>
      <c r="BE17" s="6">
        <f t="shared" si="0"/>
        <v>24.04</v>
      </c>
      <c r="BF17" s="6">
        <f t="shared" si="1"/>
        <v>11.16</v>
      </c>
      <c r="BG17" s="6">
        <f t="shared" si="2"/>
        <v>1.76</v>
      </c>
      <c r="BH17" s="50">
        <f t="shared" si="3"/>
        <v>252.20098299999998</v>
      </c>
      <c r="BI17" s="7">
        <f t="shared" si="4"/>
        <v>2.8</v>
      </c>
      <c r="BJ17" s="6">
        <f t="shared" si="5"/>
        <v>8.49</v>
      </c>
      <c r="BK17" s="7">
        <f t="shared" si="6"/>
        <v>800.13</v>
      </c>
      <c r="BL17" s="48">
        <f t="shared" si="7"/>
        <v>1.1638523100206452E-3</v>
      </c>
      <c r="BM17" s="16">
        <f>'Beta data'!AD3</f>
        <v>1.6659180396897506</v>
      </c>
      <c r="BN17" s="16">
        <f>'Beta data'!AE3</f>
        <v>1.3344322426494462</v>
      </c>
      <c r="BO17" s="28" t="s">
        <v>41</v>
      </c>
      <c r="BP17" s="28" t="s">
        <v>202</v>
      </c>
      <c r="BQ17" s="28" t="s">
        <v>203</v>
      </c>
      <c r="BR17" s="28" t="s">
        <v>204</v>
      </c>
      <c r="BS17" s="28" t="s">
        <v>205</v>
      </c>
      <c r="BT17" s="28" t="s">
        <v>206</v>
      </c>
      <c r="BU17" s="28" t="s">
        <v>207</v>
      </c>
      <c r="BV17" s="28" t="s">
        <v>208</v>
      </c>
      <c r="BW17" s="28" t="s">
        <v>209</v>
      </c>
      <c r="BX17" s="28" t="s">
        <v>210</v>
      </c>
      <c r="BY17" s="28" t="s">
        <v>211</v>
      </c>
      <c r="BZ17" s="28" t="s">
        <v>212</v>
      </c>
      <c r="CA17" s="28" t="s">
        <v>213</v>
      </c>
      <c r="CB17" s="28" t="s">
        <v>214</v>
      </c>
      <c r="CC17" s="28" t="s">
        <v>215</v>
      </c>
      <c r="CD17" s="28" t="s">
        <v>216</v>
      </c>
      <c r="CE17" s="28" t="s">
        <v>217</v>
      </c>
      <c r="CF17" s="28" t="s">
        <v>218</v>
      </c>
      <c r="CG17" s="28" t="s">
        <v>219</v>
      </c>
      <c r="CH17" s="28" t="s">
        <v>220</v>
      </c>
    </row>
    <row r="18" spans="1:86">
      <c r="A18" s="100"/>
      <c r="B18" s="28">
        <v>15</v>
      </c>
      <c r="C18" s="15" t="str">
        <f t="array" ref="C18:L18">[1]!'6279.TW-ID,Name,Time,Bid,Ask,Price,PriceChange,PriceChangeRatio,Volume,TotalVolume'</f>
        <v>6279</v>
      </c>
      <c r="D18" s="15" t="str">
        <v>胡連</v>
      </c>
      <c r="E18" s="15" t="str">
        <v>13:30:00</v>
      </c>
      <c r="F18" s="15">
        <v>140.5</v>
      </c>
      <c r="G18" s="15">
        <v>141</v>
      </c>
      <c r="H18" s="15">
        <v>140.5</v>
      </c>
      <c r="I18" s="15">
        <v>-0.5</v>
      </c>
      <c r="J18" s="15">
        <v>-0.35</v>
      </c>
      <c r="K18" s="15">
        <v>15</v>
      </c>
      <c r="L18" s="15">
        <v>168</v>
      </c>
      <c r="M18" s="15">
        <f t="array" ref="M18:V18">[1]!'6279.TW-High,Low,Open,AvgPrice,UpLimit,DownLimit,PrePrice1,PrePrice2,PrePrice3,PrePrice4'</f>
        <v>142</v>
      </c>
      <c r="N18" s="15">
        <v>140</v>
      </c>
      <c r="O18" s="15">
        <v>142</v>
      </c>
      <c r="P18" s="15">
        <v>140.76</v>
      </c>
      <c r="Q18" s="15">
        <v>155</v>
      </c>
      <c r="R18" s="15">
        <v>127</v>
      </c>
      <c r="S18" s="15">
        <v>140.5</v>
      </c>
      <c r="T18" s="15">
        <v>141</v>
      </c>
      <c r="U18" s="15">
        <v>140.5</v>
      </c>
      <c r="V18" s="15">
        <v>140.5</v>
      </c>
      <c r="W18" s="15">
        <f t="array" ref="W18:AF18">[1]!'6279.TW-BestBid1,BestBid2,BestBid3,BestBid4,BestBid5,BestAsk1,BestAsk2,BestAsk3,BestAsk4,BestAsk5'</f>
        <v>140.5</v>
      </c>
      <c r="X18" s="15">
        <v>140</v>
      </c>
      <c r="Y18" s="15">
        <v>139.5</v>
      </c>
      <c r="Z18" s="15">
        <v>139</v>
      </c>
      <c r="AA18" s="15">
        <v>138.5</v>
      </c>
      <c r="AB18" s="15">
        <v>141</v>
      </c>
      <c r="AC18" s="15">
        <v>141.5</v>
      </c>
      <c r="AD18" s="15">
        <v>142</v>
      </c>
      <c r="AE18" s="15">
        <v>142.5</v>
      </c>
      <c r="AF18" s="15">
        <v>143</v>
      </c>
      <c r="AG18" s="15">
        <f t="array" ref="AG18:AP18">[1]!'6279.TW-BestBidSize1,BestBidSize2,BestBidSize3,BestBidSize4,BestBidSize5,BestAskSize1,BestAskSize2,BestAskSize3,BestAskSize4,BestAskSize5'</f>
        <v>4</v>
      </c>
      <c r="AH18" s="15">
        <v>32</v>
      </c>
      <c r="AI18" s="15">
        <v>44</v>
      </c>
      <c r="AJ18" s="15">
        <v>28</v>
      </c>
      <c r="AK18" s="15">
        <v>10</v>
      </c>
      <c r="AL18" s="15">
        <v>19</v>
      </c>
      <c r="AM18" s="15">
        <v>4</v>
      </c>
      <c r="AN18" s="15">
        <v>33</v>
      </c>
      <c r="AO18" s="15">
        <v>11</v>
      </c>
      <c r="AP18" s="15">
        <v>18</v>
      </c>
      <c r="AQ18" s="15">
        <f t="array" ref="AQ18:AZ18">[1]!'6279.TW-PreClose,PreTotalVolume,StockNetValue,ROE,ReturnOnAssets,CashDividendYieldRate,MarketValue,Profit,Capital,NetSales'</f>
        <v>141</v>
      </c>
      <c r="AR18" s="16">
        <v>401</v>
      </c>
      <c r="AS18" s="15" t="str">
        <v>39.97</v>
      </c>
      <c r="AT18" s="15" t="str">
        <v>13.91</v>
      </c>
      <c r="AU18" s="15" t="str">
        <v>9.68</v>
      </c>
      <c r="AV18" s="6" t="str">
        <v>3.99</v>
      </c>
      <c r="AW18" s="15" t="str">
        <v>136.5</v>
      </c>
      <c r="AX18" s="15" t="str">
        <v>2.09</v>
      </c>
      <c r="AY18" s="6" t="str">
        <v>9.72</v>
      </c>
      <c r="AZ18" s="5">
        <v>368.83</v>
      </c>
      <c r="BA18" s="5" t="str">
        <f t="array" ref="BA18:BB18">[1]!'6279.TW-TFXRatio,Beta'</f>
        <v>10.46</v>
      </c>
      <c r="BB18" s="25">
        <v>1.0536000000000001</v>
      </c>
      <c r="BC18" s="19" t="str">
        <f ca="1">IF('legal data'!$C$6=TODAY(),VALUE('legal data'!E20*1000),IFERROR(VLOOKUP(D18,'legal data(T)'!$C:$F,4,0),"0"))</f>
        <v>0</v>
      </c>
      <c r="BD18" s="19">
        <f ca="1">IF('legal data'!$C$6=TODAY(),(OFFSET('legal data'!D20,'legal data'!$C$3,1))*1000,VALUE('legal data'!E20*1000))</f>
        <v>-139000</v>
      </c>
      <c r="BE18" s="6">
        <f t="shared" si="0"/>
        <v>13.91</v>
      </c>
      <c r="BF18" s="6">
        <f t="shared" si="1"/>
        <v>9.68</v>
      </c>
      <c r="BG18" s="6">
        <f t="shared" si="2"/>
        <v>3.99</v>
      </c>
      <c r="BH18" s="50">
        <f t="shared" si="3"/>
        <v>136.50098199999999</v>
      </c>
      <c r="BI18" s="7">
        <f t="shared" si="4"/>
        <v>2.09</v>
      </c>
      <c r="BJ18" s="6">
        <f t="shared" si="5"/>
        <v>9.7200000000000006</v>
      </c>
      <c r="BK18" s="7">
        <f t="shared" si="6"/>
        <v>368.83</v>
      </c>
      <c r="BL18" s="48">
        <f t="shared" si="7"/>
        <v>1.3324669556420107E-3</v>
      </c>
      <c r="BM18" s="16">
        <f>'Beta data'!AF3</f>
        <v>1.1782851512299597</v>
      </c>
      <c r="BN18" s="16">
        <f>'Beta data'!AG3</f>
        <v>1.0337226552865586</v>
      </c>
      <c r="BO18" s="28" t="s">
        <v>222</v>
      </c>
      <c r="BP18" s="28">
        <v>0.17</v>
      </c>
      <c r="BQ18" s="28">
        <v>0.17</v>
      </c>
      <c r="BR18" s="28">
        <v>0.88</v>
      </c>
      <c r="BS18" s="28">
        <v>0.88</v>
      </c>
      <c r="BT18" s="28">
        <v>0.95</v>
      </c>
      <c r="BU18" s="28">
        <v>0.95</v>
      </c>
      <c r="BV18" s="28">
        <v>0.95</v>
      </c>
      <c r="BW18" s="28">
        <v>1.1200000000000001</v>
      </c>
      <c r="BX18" s="28">
        <v>1.1200000000000001</v>
      </c>
      <c r="BY18" s="28">
        <v>1.1200000000000001</v>
      </c>
      <c r="BZ18" s="28">
        <v>1.23</v>
      </c>
      <c r="CA18" s="28">
        <v>1.23</v>
      </c>
      <c r="CB18" s="28">
        <v>1.23</v>
      </c>
      <c r="CC18" s="28">
        <v>1.35</v>
      </c>
      <c r="CD18" s="28">
        <v>1.38</v>
      </c>
      <c r="CE18" s="28">
        <v>1.39</v>
      </c>
      <c r="CF18" s="28">
        <v>1.39</v>
      </c>
      <c r="CG18" s="28">
        <v>1.39</v>
      </c>
      <c r="CH18" s="28">
        <v>1.39</v>
      </c>
    </row>
    <row r="19" spans="1:86">
      <c r="A19" s="100" t="s">
        <v>313</v>
      </c>
      <c r="B19" s="28">
        <v>16</v>
      </c>
      <c r="C19" s="15" t="str">
        <f t="array" ref="C19:L19">[1]!'4529.TW-ID,Name,Time,Bid,Ask,Price,PriceChange,PriceChangeRatio,Volume,TotalVolume'</f>
        <v>4529</v>
      </c>
      <c r="D19" s="15" t="str">
        <v>昶洧</v>
      </c>
      <c r="E19" s="15" t="str">
        <v>13:30:00</v>
      </c>
      <c r="F19" s="15">
        <v>33.700000000000003</v>
      </c>
      <c r="G19" s="15">
        <v>33.85</v>
      </c>
      <c r="H19" s="15">
        <v>33.700000000000003</v>
      </c>
      <c r="I19" s="15">
        <v>0.1</v>
      </c>
      <c r="J19" s="15">
        <v>0.3</v>
      </c>
      <c r="K19" s="15">
        <v>10</v>
      </c>
      <c r="L19" s="15">
        <v>195</v>
      </c>
      <c r="M19" s="15">
        <f t="array" ref="M19:V19">[1]!'4529.TW-High,Low,Open,AvgPrice,UpLimit,DownLimit,PrePrice1,PrePrice2,PrePrice3,PrePrice4'</f>
        <v>34.200000000000003</v>
      </c>
      <c r="N19" s="15">
        <v>33.65</v>
      </c>
      <c r="O19" s="15">
        <v>33.950000000000003</v>
      </c>
      <c r="P19" s="15">
        <v>33.92</v>
      </c>
      <c r="Q19" s="15">
        <v>36.950000000000003</v>
      </c>
      <c r="R19" s="15">
        <v>30.25</v>
      </c>
      <c r="S19" s="15">
        <v>33.700000000000003</v>
      </c>
      <c r="T19" s="15">
        <v>33.700000000000003</v>
      </c>
      <c r="U19" s="15">
        <v>33.700000000000003</v>
      </c>
      <c r="V19" s="15">
        <v>33.700000000000003</v>
      </c>
      <c r="W19" s="15">
        <f t="array" ref="W19:AF19">[1]!'4529.TW-BestBid1,BestBid2,BestBid3,BestBid4,BestBid5,BestAsk1,BestAsk2,BestAsk3,BestAsk4,BestAsk5'</f>
        <v>33.700000000000003</v>
      </c>
      <c r="X19" s="15">
        <v>33.65</v>
      </c>
      <c r="Y19" s="15">
        <v>33.6</v>
      </c>
      <c r="Z19" s="15">
        <v>33.549999999999997</v>
      </c>
      <c r="AA19" s="15">
        <v>33.5</v>
      </c>
      <c r="AB19" s="15">
        <v>33.85</v>
      </c>
      <c r="AC19" s="15">
        <v>34</v>
      </c>
      <c r="AD19" s="15">
        <v>34.049999999999997</v>
      </c>
      <c r="AE19" s="15">
        <v>34.1</v>
      </c>
      <c r="AF19" s="15">
        <v>34.200000000000003</v>
      </c>
      <c r="AG19" s="15">
        <f t="array" ref="AG19:AP19">[1]!'4529.TW-BestBidSize1,BestBidSize2,BestBidSize3,BestBidSize4,BestBidSize5,BestAskSize1,BestAskSize2,BestAskSize3,BestAskSize4,BestAskSize5'</f>
        <v>4</v>
      </c>
      <c r="AH19" s="15">
        <v>14</v>
      </c>
      <c r="AI19" s="15">
        <v>46</v>
      </c>
      <c r="AJ19" s="15">
        <v>3</v>
      </c>
      <c r="AK19" s="15">
        <v>9</v>
      </c>
      <c r="AL19" s="15">
        <v>1</v>
      </c>
      <c r="AM19" s="15">
        <v>4</v>
      </c>
      <c r="AN19" s="15">
        <v>4</v>
      </c>
      <c r="AO19" s="15">
        <v>10</v>
      </c>
      <c r="AP19" s="15">
        <v>8</v>
      </c>
      <c r="AQ19" s="15">
        <f t="array" ref="AQ19:AZ19">[1]!'4529.TW-PreClose,PreTotalVolume,StockNetValue,ROE,ReturnOnAssets,CashDividendYieldRate,MarketValue,Profit,Capital,NetSales'</f>
        <v>33.6</v>
      </c>
      <c r="AR19" s="16">
        <v>196</v>
      </c>
      <c r="AS19" s="15" t="str">
        <v>27.43</v>
      </c>
      <c r="AT19" s="15" t="str">
        <v>-7.61</v>
      </c>
      <c r="AU19" s="15" t="str">
        <v>--</v>
      </c>
      <c r="AV19" s="6" t="str">
        <v>--</v>
      </c>
      <c r="AW19" s="15" t="str">
        <v>27.2</v>
      </c>
      <c r="AX19" s="15" t="str">
        <v>-0.49</v>
      </c>
      <c r="AY19" s="6" t="str">
        <v>8.06</v>
      </c>
      <c r="AZ19" s="5">
        <v>0.41</v>
      </c>
      <c r="BA19" s="5" t="str">
        <f t="array" ref="BA19:BB19">[1]!'4529.TW-TFXRatio,Beta'</f>
        <v>0.50</v>
      </c>
      <c r="BB19" s="25">
        <v>1.5115000000000001</v>
      </c>
      <c r="BC19" s="19" t="str">
        <f ca="1">IF('legal data'!$C$6=TODAY(),VALUE('legal data'!E21*1000),IFERROR(VLOOKUP(D19,'legal data(T)'!$C:$F,4,0),"0"))</f>
        <v>0</v>
      </c>
      <c r="BD19" s="19">
        <f ca="1">IF('legal data'!$C$6=TODAY(),(OFFSET('legal data'!D21,'legal data'!$C$3,1))*1000,VALUE('legal data'!E21*1000))</f>
        <v>-11000</v>
      </c>
      <c r="BE19" s="6">
        <f t="shared" si="0"/>
        <v>-7.61</v>
      </c>
      <c r="BF19" s="6" t="str">
        <f t="shared" si="1"/>
        <v>--</v>
      </c>
      <c r="BG19" s="6" t="str">
        <f t="shared" si="2"/>
        <v>--</v>
      </c>
      <c r="BH19" s="50">
        <f t="shared" si="3"/>
        <v>27.200980999999999</v>
      </c>
      <c r="BI19" s="7">
        <f t="shared" si="4"/>
        <v>-0.49</v>
      </c>
      <c r="BJ19" s="6">
        <f t="shared" si="5"/>
        <v>8.06</v>
      </c>
      <c r="BK19" s="7">
        <f t="shared" si="6"/>
        <v>0.41</v>
      </c>
      <c r="BL19" s="48">
        <f t="shared" si="7"/>
        <v>1.1049057265920376E-3</v>
      </c>
      <c r="BM19" s="16">
        <f>'Beta data'!AH3</f>
        <v>1.1158460553644451</v>
      </c>
      <c r="BN19" s="16">
        <f>'Beta data'!AI3</f>
        <v>1.2973350246641142</v>
      </c>
      <c r="BO19" s="28" t="s">
        <v>249</v>
      </c>
      <c r="BP19" s="28" t="s">
        <v>250</v>
      </c>
      <c r="BQ19" s="28" t="s">
        <v>250</v>
      </c>
      <c r="BR19" s="28">
        <v>0.57999999999999996</v>
      </c>
      <c r="BS19" s="28">
        <v>0.57999999999999996</v>
      </c>
      <c r="BT19" s="28">
        <v>0.8</v>
      </c>
      <c r="BU19" s="28">
        <v>0.8</v>
      </c>
      <c r="BV19" s="28">
        <v>0.8</v>
      </c>
      <c r="BW19" s="28">
        <v>0.8</v>
      </c>
      <c r="BX19" s="28">
        <v>0.8</v>
      </c>
      <c r="BY19" s="28">
        <v>0.8</v>
      </c>
      <c r="BZ19" s="28">
        <v>0.8</v>
      </c>
      <c r="CA19" s="28">
        <v>0.8</v>
      </c>
      <c r="CB19" s="28">
        <v>0.8</v>
      </c>
      <c r="CC19" s="28">
        <v>0.8</v>
      </c>
      <c r="CD19" s="28">
        <v>0.8</v>
      </c>
      <c r="CE19" s="28">
        <v>0.8</v>
      </c>
      <c r="CF19" s="28">
        <v>0.8</v>
      </c>
      <c r="CG19" s="28">
        <v>0.8</v>
      </c>
      <c r="CH19" s="28">
        <v>0.8</v>
      </c>
    </row>
    <row r="20" spans="1:86">
      <c r="A20" s="100"/>
      <c r="B20" s="28">
        <v>17</v>
      </c>
      <c r="C20" s="15" t="str">
        <f t="array" ref="C20:L20">[1]!'4952.TW-ID,Name,Time,Bid,Ask,Price,PriceChange,PriceChangeRatio,Volume,TotalVolume'</f>
        <v>4952</v>
      </c>
      <c r="D20" s="15" t="str">
        <v>凌通</v>
      </c>
      <c r="E20" s="15" t="str">
        <v>13:30:00</v>
      </c>
      <c r="F20" s="15">
        <v>36.200000000000003</v>
      </c>
      <c r="G20" s="15">
        <v>36.25</v>
      </c>
      <c r="H20" s="15">
        <v>36.25</v>
      </c>
      <c r="I20" s="15">
        <v>0.3</v>
      </c>
      <c r="J20" s="15">
        <v>0.83</v>
      </c>
      <c r="K20" s="15">
        <v>15</v>
      </c>
      <c r="L20" s="15">
        <v>401</v>
      </c>
      <c r="M20" s="15">
        <f t="array" ref="M20:V20">[1]!'4952.TW-High,Low,Open,AvgPrice,UpLimit,DownLimit,PrePrice1,PrePrice2,PrePrice3,PrePrice4'</f>
        <v>36.25</v>
      </c>
      <c r="N20" s="15">
        <v>35.4</v>
      </c>
      <c r="O20" s="15">
        <v>36</v>
      </c>
      <c r="P20" s="15">
        <v>35.880000000000003</v>
      </c>
      <c r="Q20" s="15">
        <v>39.5</v>
      </c>
      <c r="R20" s="15">
        <v>32.4</v>
      </c>
      <c r="S20" s="15">
        <v>36.25</v>
      </c>
      <c r="T20" s="15">
        <v>36.200000000000003</v>
      </c>
      <c r="U20" s="15">
        <v>36.200000000000003</v>
      </c>
      <c r="V20" s="15">
        <v>36.200000000000003</v>
      </c>
      <c r="W20" s="15">
        <f t="array" ref="W20:AF20">[1]!'4952.TW-BestBid1,BestBid2,BestBid3,BestBid4,BestBid5,BestAsk1,BestAsk2,BestAsk3,BestAsk4,BestAsk5'</f>
        <v>36.200000000000003</v>
      </c>
      <c r="X20" s="15">
        <v>36.15</v>
      </c>
      <c r="Y20" s="15">
        <v>36.1</v>
      </c>
      <c r="Z20" s="15">
        <v>36.049999999999997</v>
      </c>
      <c r="AA20" s="15">
        <v>36</v>
      </c>
      <c r="AB20" s="15">
        <v>36.25</v>
      </c>
      <c r="AC20" s="15">
        <v>36.299999999999997</v>
      </c>
      <c r="AD20" s="15">
        <v>36.35</v>
      </c>
      <c r="AE20" s="15">
        <v>36.4</v>
      </c>
      <c r="AF20" s="15">
        <v>36.450000000000003</v>
      </c>
      <c r="AG20" s="15">
        <f t="array" ref="AG20:AP20">[1]!'4952.TW-BestBidSize1,BestBidSize2,BestBidSize3,BestBidSize4,BestBidSize5,BestAskSize1,BestAskSize2,BestAskSize3,BestAskSize4,BestAskSize5'</f>
        <v>8</v>
      </c>
      <c r="AH20" s="15">
        <v>10</v>
      </c>
      <c r="AI20" s="15">
        <v>20</v>
      </c>
      <c r="AJ20" s="15">
        <v>49</v>
      </c>
      <c r="AK20" s="15">
        <v>21</v>
      </c>
      <c r="AL20" s="15">
        <v>1</v>
      </c>
      <c r="AM20" s="15">
        <v>28</v>
      </c>
      <c r="AN20" s="15">
        <v>1</v>
      </c>
      <c r="AO20" s="15">
        <v>7</v>
      </c>
      <c r="AP20" s="15">
        <v>3</v>
      </c>
      <c r="AQ20" s="15">
        <f t="array" ref="AQ20:AZ20">[1]!'4952.TW-PreClose,PreTotalVolume,StockNetValue,ROE,ReturnOnAssets,CashDividendYieldRate,MarketValue,Profit,Capital,NetSales'</f>
        <v>35.950000000000003</v>
      </c>
      <c r="AR20" s="16">
        <v>498</v>
      </c>
      <c r="AS20" s="15" t="str">
        <v>19.35</v>
      </c>
      <c r="AT20" s="15" t="str">
        <v>16.33</v>
      </c>
      <c r="AU20" s="15" t="str">
        <v>12.05</v>
      </c>
      <c r="AV20" s="6" t="str">
        <v>8.83</v>
      </c>
      <c r="AW20" s="15" t="str">
        <v>39.4</v>
      </c>
      <c r="AX20" s="15" t="str">
        <v>0.93</v>
      </c>
      <c r="AY20" s="6" t="str">
        <v>10.88</v>
      </c>
      <c r="AZ20" s="5">
        <v>226.79</v>
      </c>
      <c r="BA20" s="5" t="str">
        <f t="array" ref="BA20:BB20">[1]!'4952.TW-TFXRatio,Beta'</f>
        <v>-10.42</v>
      </c>
      <c r="BB20" s="25">
        <v>0.87160000000000004</v>
      </c>
      <c r="BC20" s="19">
        <f ca="1">IF('legal data'!$C$6=TODAY(),VALUE('legal data'!E22*1000),IFERROR(VLOOKUP(D20,'legal data(T)'!$C:$F,4,0),"0"))</f>
        <v>-58000</v>
      </c>
      <c r="BD20" s="19">
        <f ca="1">IF('legal data'!$C$6=TODAY(),(OFFSET('legal data'!D22,'legal data'!$C$3,1))*1000,VALUE('legal data'!E22*1000))</f>
        <v>-113000</v>
      </c>
      <c r="BE20" s="6">
        <f t="shared" si="0"/>
        <v>16.329999999999998</v>
      </c>
      <c r="BF20" s="6">
        <f t="shared" si="1"/>
        <v>12.05</v>
      </c>
      <c r="BG20" s="6">
        <f t="shared" si="2"/>
        <v>8.83</v>
      </c>
      <c r="BH20" s="50">
        <f t="shared" si="3"/>
        <v>39.400979999999997</v>
      </c>
      <c r="BI20" s="7">
        <f t="shared" si="4"/>
        <v>0.93</v>
      </c>
      <c r="BJ20" s="6">
        <f t="shared" si="5"/>
        <v>10.88</v>
      </c>
      <c r="BK20" s="7">
        <f t="shared" si="6"/>
        <v>226.79</v>
      </c>
      <c r="BL20" s="48">
        <f t="shared" si="7"/>
        <v>1.4914856458215098E-3</v>
      </c>
      <c r="BM20" s="16">
        <f>'Beta data'!AJ3</f>
        <v>0.81368024112416459</v>
      </c>
      <c r="BN20" s="16">
        <f>'Beta data'!AK3</f>
        <v>0.967717470143442</v>
      </c>
      <c r="BO20" s="28" t="s">
        <v>244</v>
      </c>
      <c r="BP20" s="28">
        <v>0.11</v>
      </c>
      <c r="BQ20" s="28">
        <v>0.26</v>
      </c>
      <c r="BR20" s="28">
        <v>0.67</v>
      </c>
      <c r="BS20" s="28">
        <v>0.67</v>
      </c>
      <c r="BT20" s="28">
        <v>0.73</v>
      </c>
      <c r="BU20" s="28">
        <v>0.73</v>
      </c>
      <c r="BV20" s="28">
        <v>0.73</v>
      </c>
      <c r="BW20" s="28">
        <v>0.86</v>
      </c>
      <c r="BX20" s="28">
        <v>0.86</v>
      </c>
      <c r="BY20" s="28">
        <v>0.86</v>
      </c>
      <c r="BZ20" s="28">
        <v>0.98</v>
      </c>
      <c r="CA20" s="28">
        <v>0.98</v>
      </c>
      <c r="CB20" s="28">
        <v>0.98</v>
      </c>
      <c r="CC20" s="28">
        <v>1.1100000000000001</v>
      </c>
      <c r="CD20" s="28">
        <v>1.1100000000000001</v>
      </c>
      <c r="CE20" s="28">
        <v>1.1100000000000001</v>
      </c>
      <c r="CF20" s="28">
        <v>1.115</v>
      </c>
      <c r="CG20" s="28">
        <v>1.115</v>
      </c>
      <c r="CH20" s="28">
        <v>1.115</v>
      </c>
    </row>
    <row r="21" spans="1:86">
      <c r="B21" s="28">
        <v>18</v>
      </c>
      <c r="C21" s="15" t="str">
        <f t="array" ref="C21:L21">[1]!'1464.TW-ID,Name,Time,Bid,Ask,Price,PriceChange,PriceChangeRatio,Volume,TotalVolume'</f>
        <v>1464</v>
      </c>
      <c r="D21" s="15" t="str">
        <v>得力</v>
      </c>
      <c r="E21" s="15" t="str">
        <v>13:30:00</v>
      </c>
      <c r="F21" s="15">
        <v>24.85</v>
      </c>
      <c r="G21" s="15">
        <v>24.9</v>
      </c>
      <c r="H21" s="15">
        <v>24.9</v>
      </c>
      <c r="I21" s="15">
        <v>0.1</v>
      </c>
      <c r="J21" s="15">
        <v>0.4</v>
      </c>
      <c r="K21" s="15">
        <v>18</v>
      </c>
      <c r="L21" s="15">
        <v>442</v>
      </c>
      <c r="M21" s="15">
        <f t="array" ref="M21:V21">[1]!'1464.TW-High,Low,Open,AvgPrice,UpLimit,DownLimit,PrePrice1,PrePrice2,PrePrice3,PrePrice4'</f>
        <v>25</v>
      </c>
      <c r="N21" s="15">
        <v>24.7</v>
      </c>
      <c r="O21" s="15">
        <v>24.9</v>
      </c>
      <c r="P21" s="15">
        <v>24.85</v>
      </c>
      <c r="Q21" s="15">
        <v>27.25</v>
      </c>
      <c r="R21" s="15">
        <v>22.35</v>
      </c>
      <c r="S21" s="15">
        <v>24.9</v>
      </c>
      <c r="T21" s="15">
        <v>24.85</v>
      </c>
      <c r="U21" s="15">
        <v>24.9</v>
      </c>
      <c r="V21" s="15">
        <v>24.85</v>
      </c>
      <c r="W21" s="15">
        <f t="array" ref="W21:AF21">[1]!'1464.TW-BestBid1,BestBid2,BestBid3,BestBid4,BestBid5,BestAsk1,BestAsk2,BestAsk3,BestAsk4,BestAsk5'</f>
        <v>24.85</v>
      </c>
      <c r="X21" s="15">
        <v>24.8</v>
      </c>
      <c r="Y21" s="15">
        <v>24.75</v>
      </c>
      <c r="Z21" s="15">
        <v>24.7</v>
      </c>
      <c r="AA21" s="15">
        <v>24.65</v>
      </c>
      <c r="AB21" s="15">
        <v>24.9</v>
      </c>
      <c r="AC21" s="15">
        <v>24.95</v>
      </c>
      <c r="AD21" s="15">
        <v>25</v>
      </c>
      <c r="AE21" s="15">
        <v>25.05</v>
      </c>
      <c r="AF21" s="15">
        <v>25.1</v>
      </c>
      <c r="AG21" s="15">
        <f t="array" ref="AG21:AP21">[1]!'1464.TW-BestBidSize1,BestBidSize2,BestBidSize3,BestBidSize4,BestBidSize5,BestAskSize1,BestAskSize2,BestAskSize3,BestAskSize4,BestAskSize5'</f>
        <v>11</v>
      </c>
      <c r="AH21" s="15">
        <v>139</v>
      </c>
      <c r="AI21" s="15">
        <v>46</v>
      </c>
      <c r="AJ21" s="15">
        <v>84</v>
      </c>
      <c r="AK21" s="15">
        <v>52</v>
      </c>
      <c r="AL21" s="15">
        <v>7</v>
      </c>
      <c r="AM21" s="15">
        <v>16</v>
      </c>
      <c r="AN21" s="15">
        <v>42</v>
      </c>
      <c r="AO21" s="15">
        <v>11</v>
      </c>
      <c r="AP21" s="15">
        <v>71</v>
      </c>
      <c r="AQ21" s="15">
        <f t="array" ref="AQ21:AZ21">[1]!'1464.TW-PreClose,PreTotalVolume,StockNetValue,ROE,ReturnOnAssets,CashDividendYieldRate,MarketValue,Profit,Capital,NetSales'</f>
        <v>24.8</v>
      </c>
      <c r="AR21" s="16">
        <v>1365</v>
      </c>
      <c r="AS21" s="15" t="str">
        <v>15.03</v>
      </c>
      <c r="AT21" s="15" t="str">
        <v>6.48</v>
      </c>
      <c r="AU21" s="15" t="str">
        <v>3.49</v>
      </c>
      <c r="AV21" s="6" t="str">
        <v>8.76</v>
      </c>
      <c r="AW21" s="15" t="str">
        <v>68.5</v>
      </c>
      <c r="AX21" s="15" t="str">
        <v>0.32</v>
      </c>
      <c r="AY21" s="6" t="str">
        <v>27.77</v>
      </c>
      <c r="AZ21" s="5">
        <v>739.33</v>
      </c>
      <c r="BA21" s="5" t="str">
        <f t="array" ref="BA21:BB21">[1]!'1464.TW-TFXRatio,Beta'</f>
        <v>17.02</v>
      </c>
      <c r="BB21" s="25">
        <v>1.1402000000000001</v>
      </c>
      <c r="BC21" s="19">
        <f ca="1">IF('legal data'!$C$6=TODAY(),VALUE('legal data'!E23*1000),IFERROR(VLOOKUP(D21,'legal data(T)'!$C:$F,4,0),"0"))</f>
        <v>13000</v>
      </c>
      <c r="BD21" s="19">
        <f ca="1">IF('legal data'!$C$6=TODAY(),(OFFSET('legal data'!D23,'legal data'!$C$3,1))*1000,VALUE('legal data'!E23*1000))</f>
        <v>-11000</v>
      </c>
      <c r="BE21" s="6">
        <f t="shared" si="0"/>
        <v>6.48</v>
      </c>
      <c r="BF21" s="6">
        <f t="shared" si="1"/>
        <v>3.49</v>
      </c>
      <c r="BG21" s="6">
        <f t="shared" si="2"/>
        <v>8.76</v>
      </c>
      <c r="BH21" s="50">
        <f t="shared" si="3"/>
        <v>68.500979000000001</v>
      </c>
      <c r="BI21" s="7">
        <f t="shared" si="4"/>
        <v>0.32</v>
      </c>
      <c r="BJ21" s="6">
        <f t="shared" si="5"/>
        <v>27.77</v>
      </c>
      <c r="BK21" s="7">
        <f t="shared" si="6"/>
        <v>739.33</v>
      </c>
      <c r="BL21" s="48">
        <f t="shared" si="7"/>
        <v>3.8068526088661145E-3</v>
      </c>
      <c r="BM21" s="16">
        <f>'Beta data'!AL3</f>
        <v>0.94225121373401755</v>
      </c>
      <c r="BN21" s="16">
        <f>'Beta data'!AM3</f>
        <v>0.88886157428441614</v>
      </c>
      <c r="BO21" s="28" t="s">
        <v>230</v>
      </c>
      <c r="BP21" s="28">
        <v>0.11</v>
      </c>
      <c r="BQ21" s="28">
        <v>0.22</v>
      </c>
      <c r="BR21" s="28">
        <v>0.67</v>
      </c>
      <c r="BS21" s="28">
        <v>0.67</v>
      </c>
      <c r="BT21" s="28">
        <v>0.73</v>
      </c>
      <c r="BU21" s="28">
        <v>0.73</v>
      </c>
      <c r="BV21" s="28">
        <v>0.73</v>
      </c>
      <c r="BW21" s="28">
        <v>0.87</v>
      </c>
      <c r="BX21" s="28">
        <v>0.87</v>
      </c>
      <c r="BY21" s="28">
        <v>0.87</v>
      </c>
      <c r="BZ21" s="28">
        <v>0.98</v>
      </c>
      <c r="CA21" s="28">
        <v>0.98</v>
      </c>
      <c r="CB21" s="28">
        <v>0.98</v>
      </c>
      <c r="CC21" s="28">
        <v>1.125</v>
      </c>
      <c r="CD21" s="28">
        <v>1.115</v>
      </c>
      <c r="CE21" s="28">
        <v>1.1499999999999999</v>
      </c>
      <c r="CF21" s="28">
        <v>1.1599999999999999</v>
      </c>
      <c r="CG21" s="28">
        <v>1.1599999999999999</v>
      </c>
      <c r="CH21" s="28">
        <v>1.2</v>
      </c>
    </row>
    <row r="22" spans="1:86">
      <c r="B22" s="28">
        <v>19</v>
      </c>
      <c r="C22" s="15" t="str">
        <f t="array" ref="C22:L22">[1]!'2382.TW-ID,Name,Time,Bid,Ask,Price,PriceChange,PriceChangeRatio,Volume,TotalVolume'</f>
        <v>2382</v>
      </c>
      <c r="D22" s="15" t="str">
        <v>廣達</v>
      </c>
      <c r="E22" s="15" t="str">
        <v>13:30:00</v>
      </c>
      <c r="F22" s="15">
        <v>57.9</v>
      </c>
      <c r="G22" s="15">
        <v>58</v>
      </c>
      <c r="H22" s="15">
        <v>58</v>
      </c>
      <c r="I22" s="15">
        <v>-0.7</v>
      </c>
      <c r="J22" s="15">
        <v>-1.19</v>
      </c>
      <c r="K22" s="15">
        <v>439</v>
      </c>
      <c r="L22" s="15">
        <v>5974</v>
      </c>
      <c r="M22" s="15">
        <f t="array" ref="M22:V22">[1]!'2382.TW-High,Low,Open,AvgPrice,UpLimit,DownLimit,PrePrice1,PrePrice2,PrePrice3,PrePrice4'</f>
        <v>58.8</v>
      </c>
      <c r="N22" s="15">
        <v>57.4</v>
      </c>
      <c r="O22" s="15">
        <v>58.7</v>
      </c>
      <c r="P22" s="15">
        <v>57.91</v>
      </c>
      <c r="Q22" s="15">
        <v>64.5</v>
      </c>
      <c r="R22" s="15">
        <v>52.9</v>
      </c>
      <c r="S22" s="15">
        <v>58</v>
      </c>
      <c r="T22" s="15">
        <v>58</v>
      </c>
      <c r="U22" s="15">
        <v>58</v>
      </c>
      <c r="V22" s="15">
        <v>58</v>
      </c>
      <c r="W22" s="15">
        <f t="array" ref="W22:AF22">[1]!'2382.TW-BestBid1,BestBid2,BestBid3,BestBid4,BestBid5,BestAsk1,BestAsk2,BestAsk3,BestAsk4,BestAsk5'</f>
        <v>57.9</v>
      </c>
      <c r="X22" s="15">
        <v>57.8</v>
      </c>
      <c r="Y22" s="15">
        <v>57.7</v>
      </c>
      <c r="Z22" s="15">
        <v>57.6</v>
      </c>
      <c r="AA22" s="15">
        <v>57.5</v>
      </c>
      <c r="AB22" s="15">
        <v>58</v>
      </c>
      <c r="AC22" s="15">
        <v>58.1</v>
      </c>
      <c r="AD22" s="15">
        <v>58.2</v>
      </c>
      <c r="AE22" s="15">
        <v>58.3</v>
      </c>
      <c r="AF22" s="15">
        <v>58.4</v>
      </c>
      <c r="AG22" s="15">
        <f t="array" ref="AG22:AP22">[1]!'2382.TW-BestBidSize1,BestBidSize2,BestBidSize3,BestBidSize4,BestBidSize5,BestAskSize1,BestAskSize2,BestAskSize3,BestAskSize4,BestAskSize5'</f>
        <v>178</v>
      </c>
      <c r="AH22" s="15">
        <v>234</v>
      </c>
      <c r="AI22" s="15">
        <v>342</v>
      </c>
      <c r="AJ22" s="15">
        <v>239</v>
      </c>
      <c r="AK22" s="15">
        <v>1214</v>
      </c>
      <c r="AL22" s="15">
        <v>18</v>
      </c>
      <c r="AM22" s="15">
        <v>76</v>
      </c>
      <c r="AN22" s="15">
        <v>159</v>
      </c>
      <c r="AO22" s="15">
        <v>236</v>
      </c>
      <c r="AP22" s="15">
        <v>164</v>
      </c>
      <c r="AQ22" s="15">
        <f t="array" ref="AQ22:AZ22">[1]!'2382.TW-PreClose,PreTotalVolume,StockNetValue,ROE,ReturnOnAssets,CashDividendYieldRate,MarketValue,Profit,Capital,NetSales'</f>
        <v>58.7</v>
      </c>
      <c r="AR22" s="16">
        <v>5232</v>
      </c>
      <c r="AS22" s="51" t="str">
        <v>33.23</v>
      </c>
      <c r="AT22" s="15" t="str">
        <v>8.17</v>
      </c>
      <c r="AU22" s="15" t="str">
        <v>2.27</v>
      </c>
      <c r="AV22" s="6" t="str">
        <v>6.55</v>
      </c>
      <c r="AW22" s="15" t="str">
        <v>2240.3</v>
      </c>
      <c r="AX22" s="15" t="str">
        <v>1.03</v>
      </c>
      <c r="AY22" s="6" t="str">
        <v>386.26</v>
      </c>
      <c r="AZ22" s="5">
        <v>67738.570000000007</v>
      </c>
      <c r="BA22" s="5" t="str">
        <f t="array" ref="BA22:BB22">[1]!'2382.TW-TFXRatio,Beta'</f>
        <v>-13.81</v>
      </c>
      <c r="BB22" s="25">
        <v>1.242</v>
      </c>
      <c r="BC22" s="19">
        <f ca="1">IF('legal data'!$C$6=TODAY(),VALUE('legal data'!E24*1000),IFERROR(VLOOKUP(D22,'legal data(T)'!$C:$F,4,0),"0"))</f>
        <v>-2715112</v>
      </c>
      <c r="BD22" s="19">
        <f ca="1">IF('legal data'!$C$6=TODAY(),(OFFSET('legal data'!D24,'legal data'!$C$3,1))*1000,VALUE('legal data'!E24*1000))</f>
        <v>-1062000</v>
      </c>
      <c r="BE22" s="6">
        <f t="shared" ref="BE22:BE23" si="8">IFERROR(VALUE(AT22),AT22)</f>
        <v>8.17</v>
      </c>
      <c r="BF22" s="6">
        <f t="shared" ref="BF22:BF23" si="9">IFERROR(VALUE(AU22),AU22)</f>
        <v>2.27</v>
      </c>
      <c r="BG22" s="6">
        <f t="shared" ref="BG22:BG23" si="10">IFERROR(VALUE(AV22),AV22)</f>
        <v>6.55</v>
      </c>
      <c r="BH22" s="50">
        <f t="shared" ref="BH22:BH23" si="11">IFERROR(VALUE(AW22)+(1000-ROW())/1000000,"-")</f>
        <v>2240.3009780000002</v>
      </c>
      <c r="BI22" s="7">
        <f t="shared" ref="BI22:BI23" si="12">IFERROR(VALUE(AX22),AX22)</f>
        <v>1.03</v>
      </c>
      <c r="BJ22" s="6">
        <f t="shared" ref="BJ22:BJ23" si="13">IFERROR(VALUE(AY22),AY22)</f>
        <v>386.26</v>
      </c>
      <c r="BK22" s="7">
        <f t="shared" ref="BK22:BK23" si="14">IFERROR(VALUE(AZ22),AZ22)</f>
        <v>67738.570000000007</v>
      </c>
      <c r="BL22" s="48">
        <f t="shared" si="7"/>
        <v>5.2950482128218415E-2</v>
      </c>
      <c r="BM22" s="16">
        <f>'Beta data'!AN3</f>
        <v>1.0740333460440068</v>
      </c>
      <c r="BN22" s="16">
        <f>'Beta data'!AO3</f>
        <v>0.97975252482637909</v>
      </c>
      <c r="BO22" s="28" t="s">
        <v>231</v>
      </c>
      <c r="BP22" s="28">
        <v>0.11</v>
      </c>
      <c r="BQ22" s="28">
        <v>0.27</v>
      </c>
      <c r="BR22" s="28">
        <v>0.67</v>
      </c>
      <c r="BS22" s="28">
        <v>0.67</v>
      </c>
      <c r="BT22" s="28">
        <v>0.73</v>
      </c>
      <c r="BU22" s="28">
        <v>0.73</v>
      </c>
      <c r="BV22" s="28">
        <v>0.73</v>
      </c>
      <c r="BW22" s="28">
        <v>0.84</v>
      </c>
      <c r="BX22" s="28">
        <v>0.84</v>
      </c>
      <c r="BY22" s="28">
        <v>0.84</v>
      </c>
      <c r="BZ22" s="28">
        <v>0.96</v>
      </c>
      <c r="CA22" s="28">
        <v>0.96</v>
      </c>
      <c r="CB22" s="28">
        <v>0.96</v>
      </c>
      <c r="CC22" s="28">
        <v>1.1000000000000001</v>
      </c>
      <c r="CD22" s="28">
        <v>1.1299999999999999</v>
      </c>
      <c r="CE22" s="28">
        <v>1.1299999999999999</v>
      </c>
      <c r="CF22" s="28">
        <v>1.1200000000000001</v>
      </c>
      <c r="CG22" s="28">
        <v>1.1599999999999999</v>
      </c>
      <c r="CH22" s="28">
        <v>1.18</v>
      </c>
    </row>
    <row r="23" spans="1:86">
      <c r="B23" s="28">
        <v>20</v>
      </c>
      <c r="C23" s="15" t="str">
        <f t="array" ref="C23:L23">[1]!'3704.TW-ID,Name,Time,Bid,Ask,Price,PriceChange,PriceChangeRatio,Volume,TotalVolume'</f>
        <v>3704</v>
      </c>
      <c r="D23" s="15" t="str">
        <v>合勤控</v>
      </c>
      <c r="E23" s="15" t="str">
        <v>13:30:00</v>
      </c>
      <c r="F23" s="15">
        <v>14.35</v>
      </c>
      <c r="G23" s="15">
        <v>14.4</v>
      </c>
      <c r="H23" s="15">
        <v>14.35</v>
      </c>
      <c r="I23" s="15">
        <v>0.15</v>
      </c>
      <c r="J23" s="15">
        <v>1.06</v>
      </c>
      <c r="K23" s="15">
        <v>5</v>
      </c>
      <c r="L23" s="15">
        <v>223</v>
      </c>
      <c r="M23" s="15">
        <f t="array" ref="M23:V23">[1]!'3704.TW-High,Low,Open,AvgPrice,UpLimit,DownLimit,PrePrice1,PrePrice2,PrePrice3,PrePrice4'</f>
        <v>14.35</v>
      </c>
      <c r="N23" s="15">
        <v>14.2</v>
      </c>
      <c r="O23" s="15">
        <v>14.2</v>
      </c>
      <c r="P23" s="15">
        <v>14.28</v>
      </c>
      <c r="Q23" s="15">
        <v>15.6</v>
      </c>
      <c r="R23" s="15">
        <v>12.8</v>
      </c>
      <c r="S23" s="15">
        <v>14.35</v>
      </c>
      <c r="T23" s="15">
        <v>14.35</v>
      </c>
      <c r="U23" s="15">
        <v>14.35</v>
      </c>
      <c r="V23" s="15">
        <v>14.35</v>
      </c>
      <c r="W23" s="15">
        <f t="array" ref="W23:AF23">[1]!'3704.TW-BestBid1,BestBid2,BestBid3,BestBid4,BestBid5,BestAsk1,BestAsk2,BestAsk3,BestAsk4,BestAsk5'</f>
        <v>14.35</v>
      </c>
      <c r="X23" s="15">
        <v>14.3</v>
      </c>
      <c r="Y23" s="15">
        <v>14.25</v>
      </c>
      <c r="Z23" s="15">
        <v>14.2</v>
      </c>
      <c r="AA23" s="15">
        <v>14.15</v>
      </c>
      <c r="AB23" s="15">
        <v>14.4</v>
      </c>
      <c r="AC23" s="15">
        <v>14.45</v>
      </c>
      <c r="AD23" s="15">
        <v>14.5</v>
      </c>
      <c r="AE23" s="15">
        <v>14.55</v>
      </c>
      <c r="AF23" s="15">
        <v>14.6</v>
      </c>
      <c r="AG23" s="15">
        <f t="array" ref="AG23:AP23">[1]!'3704.TW-BestBidSize1,BestBidSize2,BestBidSize3,BestBidSize4,BestBidSize5,BestAskSize1,BestAskSize2,BestAskSize3,BestAskSize4,BestAskSize5'</f>
        <v>15</v>
      </c>
      <c r="AH23" s="15">
        <v>84</v>
      </c>
      <c r="AI23" s="15">
        <v>111</v>
      </c>
      <c r="AJ23" s="15">
        <v>63</v>
      </c>
      <c r="AK23" s="15">
        <v>26</v>
      </c>
      <c r="AL23" s="15">
        <v>23</v>
      </c>
      <c r="AM23" s="15">
        <v>26</v>
      </c>
      <c r="AN23" s="15">
        <v>36</v>
      </c>
      <c r="AO23" s="15">
        <v>12</v>
      </c>
      <c r="AP23" s="15">
        <v>16</v>
      </c>
      <c r="AQ23" s="15">
        <f t="array" ref="AQ23:AZ23">[1]!'3704.TW-PreClose,PreTotalVolume,StockNetValue,ROE,ReturnOnAssets,CashDividendYieldRate,MarketValue,Profit,Capital,NetSales'</f>
        <v>14.2</v>
      </c>
      <c r="AR23" s="16">
        <v>241</v>
      </c>
      <c r="AS23" s="15" t="str">
        <v>19.72</v>
      </c>
      <c r="AT23" s="15" t="str">
        <v>1.59</v>
      </c>
      <c r="AU23" s="15" t="str">
        <v>0.99</v>
      </c>
      <c r="AV23" s="6" t="str">
        <v>--</v>
      </c>
      <c r="AW23" s="15" t="str">
        <v>63.3</v>
      </c>
      <c r="AX23" s="15" t="str">
        <v>-0.14</v>
      </c>
      <c r="AY23" s="6" t="str">
        <v>44.12</v>
      </c>
      <c r="AZ23" s="5">
        <v>1501.46</v>
      </c>
      <c r="BA23" s="5" t="str">
        <f t="array" ref="BA23:BB23">[1]!'3704.TW-TFXRatio,Beta'</f>
        <v>-14.95</v>
      </c>
      <c r="BB23" s="25">
        <v>0.83009999999999995</v>
      </c>
      <c r="BC23" s="19">
        <f ca="1">IF('legal data'!$C$6=TODAY(),VALUE('legal data'!E25*1000),IFERROR(VLOOKUP(D23,'legal data(T)'!$C:$F,4,0),"0"))</f>
        <v>-12000</v>
      </c>
      <c r="BD23" s="19">
        <f ca="1">IF('legal data'!$C$6=TODAY(),(OFFSET('legal data'!D25,'legal data'!$C$3,1))*1000,VALUE('legal data'!E25*1000))</f>
        <v>-83000</v>
      </c>
      <c r="BE23" s="6">
        <f t="shared" si="8"/>
        <v>1.59</v>
      </c>
      <c r="BF23" s="6">
        <f t="shared" si="9"/>
        <v>0.99</v>
      </c>
      <c r="BG23" s="6" t="str">
        <f t="shared" si="10"/>
        <v>--</v>
      </c>
      <c r="BH23" s="50">
        <f t="shared" si="11"/>
        <v>63.300976999999996</v>
      </c>
      <c r="BI23" s="7">
        <f t="shared" si="12"/>
        <v>-0.14000000000000001</v>
      </c>
      <c r="BJ23" s="6">
        <f t="shared" si="13"/>
        <v>44.12</v>
      </c>
      <c r="BK23" s="7">
        <f t="shared" si="14"/>
        <v>1501.46</v>
      </c>
      <c r="BL23" s="48">
        <f t="shared" si="7"/>
        <v>6.0481936299306071E-3</v>
      </c>
      <c r="BM23" s="16">
        <f>'Beta data'!AP3</f>
        <v>0.89550550804828954</v>
      </c>
      <c r="BN23" s="16">
        <f>'Beta data'!AQ3</f>
        <v>1.0576820244044915</v>
      </c>
      <c r="BO23" s="28" t="s">
        <v>232</v>
      </c>
      <c r="BP23" s="28">
        <v>0.1</v>
      </c>
      <c r="BQ23" s="28">
        <v>0.24</v>
      </c>
      <c r="BR23" s="28">
        <v>0.67</v>
      </c>
      <c r="BS23" s="28">
        <v>0.67</v>
      </c>
      <c r="BT23" s="28">
        <v>0.73</v>
      </c>
      <c r="BU23" s="28">
        <v>0.73</v>
      </c>
      <c r="BV23" s="28">
        <v>0.73</v>
      </c>
      <c r="BW23" s="28">
        <v>0.87</v>
      </c>
      <c r="BX23" s="28">
        <v>0.87</v>
      </c>
      <c r="BY23" s="28">
        <v>0.87</v>
      </c>
      <c r="BZ23" s="28">
        <v>0.98</v>
      </c>
      <c r="CA23" s="28">
        <v>0.98</v>
      </c>
      <c r="CB23" s="28">
        <v>0.98</v>
      </c>
      <c r="CC23" s="28">
        <v>1.125</v>
      </c>
      <c r="CD23" s="28">
        <v>1.1499999999999999</v>
      </c>
      <c r="CE23" s="28">
        <v>1.1499999999999999</v>
      </c>
      <c r="CF23" s="28">
        <v>1.155</v>
      </c>
      <c r="CG23" s="28">
        <v>1.17</v>
      </c>
      <c r="CH23" s="28">
        <v>1.2</v>
      </c>
    </row>
    <row r="24" spans="1:86">
      <c r="B24" s="28">
        <v>21</v>
      </c>
      <c r="C24" s="15" t="str">
        <f t="array" ref="C24:L24">[1]!'3019.TW-ID,Name,Time,Bid,Ask,Price,PriceChange,PriceChangeRatio,Volume,TotalVolume'</f>
        <v>3019</v>
      </c>
      <c r="D24" s="15" t="str">
        <v>亞光</v>
      </c>
      <c r="E24" s="15" t="str">
        <v>13:30:00</v>
      </c>
      <c r="F24" s="15">
        <v>27.85</v>
      </c>
      <c r="G24" s="15">
        <v>27.95</v>
      </c>
      <c r="H24" s="15">
        <v>27.95</v>
      </c>
      <c r="I24" s="15">
        <v>0.05</v>
      </c>
      <c r="J24" s="15">
        <v>0.18</v>
      </c>
      <c r="K24" s="15">
        <v>28</v>
      </c>
      <c r="L24" s="15">
        <v>356</v>
      </c>
      <c r="M24" s="15">
        <f t="array" ref="M24:V24">[1]!'3019.TW-High,Low,Open,AvgPrice,UpLimit,DownLimit,PrePrice1,PrePrice2,PrePrice3,PrePrice4'</f>
        <v>28.15</v>
      </c>
      <c r="N24" s="15">
        <v>27.7</v>
      </c>
      <c r="O24" s="15">
        <v>27.95</v>
      </c>
      <c r="P24" s="15">
        <v>27.95</v>
      </c>
      <c r="Q24" s="15">
        <v>30.65</v>
      </c>
      <c r="R24" s="15">
        <v>25.15</v>
      </c>
      <c r="S24" s="15">
        <v>27.9</v>
      </c>
      <c r="T24" s="15">
        <v>27.85</v>
      </c>
      <c r="U24" s="15">
        <v>27.9</v>
      </c>
      <c r="V24" s="15">
        <v>27.9</v>
      </c>
      <c r="W24" s="15">
        <f t="array" ref="W24:AF24">[1]!'3019.TW-BestBid1,BestBid2,BestBid3,BestBid4,BestBid5,BestAsk1,BestAsk2,BestAsk3,BestAsk4,BestAsk5'</f>
        <v>27.85</v>
      </c>
      <c r="X24" s="15">
        <v>27.8</v>
      </c>
      <c r="Y24" s="15">
        <v>27.75</v>
      </c>
      <c r="Z24" s="15">
        <v>27.7</v>
      </c>
      <c r="AA24" s="15">
        <v>27.65</v>
      </c>
      <c r="AB24" s="15">
        <v>27.95</v>
      </c>
      <c r="AC24" s="15">
        <v>28</v>
      </c>
      <c r="AD24" s="15">
        <v>28.05</v>
      </c>
      <c r="AE24" s="15">
        <v>28.1</v>
      </c>
      <c r="AF24" s="15">
        <v>28.15</v>
      </c>
      <c r="AG24" s="15">
        <f t="array" ref="AG24:AP24">[1]!'3019.TW-BestBidSize1,BestBidSize2,BestBidSize3,BestBidSize4,BestBidSize5,BestAskSize1,BestAskSize2,BestAskSize3,BestAskSize4,BestAskSize5'</f>
        <v>5</v>
      </c>
      <c r="AH24" s="15">
        <v>10</v>
      </c>
      <c r="AI24" s="15">
        <v>4</v>
      </c>
      <c r="AJ24" s="15">
        <v>8</v>
      </c>
      <c r="AK24" s="15">
        <v>13</v>
      </c>
      <c r="AL24" s="15">
        <v>4</v>
      </c>
      <c r="AM24" s="15">
        <v>24</v>
      </c>
      <c r="AN24" s="15">
        <v>6</v>
      </c>
      <c r="AO24" s="15">
        <v>10</v>
      </c>
      <c r="AP24" s="15">
        <v>12</v>
      </c>
      <c r="AQ24" s="15">
        <f t="array" ref="AQ24:AZ24">[1]!'3019.TW-PreClose,PreTotalVolume,StockNetValue,ROE,ReturnOnAssets,CashDividendYieldRate,MarketValue,Profit,Capital,NetSales'</f>
        <v>27.9</v>
      </c>
      <c r="AR24" s="16">
        <v>555</v>
      </c>
      <c r="AS24" s="15" t="str">
        <v>39.14</v>
      </c>
      <c r="AT24" s="15" t="str">
        <v>5.35</v>
      </c>
      <c r="AU24" s="15" t="str">
        <v>4.00</v>
      </c>
      <c r="AV24" s="6" t="str">
        <v>--</v>
      </c>
      <c r="AW24" s="15" t="str">
        <v>78.6</v>
      </c>
      <c r="AX24" s="15" t="str">
        <v>0.57</v>
      </c>
      <c r="AY24" s="6" t="str">
        <v>28.11</v>
      </c>
      <c r="AZ24" s="5">
        <v>1517.13</v>
      </c>
      <c r="BA24" s="5" t="str">
        <f t="array" ref="BA24:BB24">[1]!'3019.TW-TFXRatio,Beta'</f>
        <v>-11.05</v>
      </c>
      <c r="BB24" s="25">
        <v>1.1878</v>
      </c>
      <c r="BC24" s="19">
        <f ca="1">IF('legal data'!$C$6=TODAY(),VALUE('legal data'!E26*1000),IFERROR(VLOOKUP(D24,'legal data(T)'!$C:$F,4,0),"0"))</f>
        <v>10000</v>
      </c>
      <c r="BD24" s="19">
        <f ca="1">IF('legal data'!$C$6=TODAY(),(OFFSET('legal data'!D26,'legal data'!$C$3,1))*1000,VALUE('legal data'!E26*1000))</f>
        <v>202000</v>
      </c>
      <c r="BE24" s="6">
        <f t="shared" ref="BE24" si="15">IFERROR(VALUE(AT24),AT24)</f>
        <v>5.35</v>
      </c>
      <c r="BF24" s="6">
        <f t="shared" ref="BF24" si="16">IFERROR(VALUE(AU24),AU24)</f>
        <v>4</v>
      </c>
      <c r="BG24" s="6" t="str">
        <f t="shared" ref="BG24" si="17">IFERROR(VALUE(AV24),AV24)</f>
        <v>--</v>
      </c>
      <c r="BH24" s="50">
        <f t="shared" ref="BH24" si="18">IFERROR(VALUE(AW24)+(1000-ROW())/1000000,"-")</f>
        <v>78.600975999999989</v>
      </c>
      <c r="BI24" s="7">
        <f t="shared" ref="BI24" si="19">IFERROR(VALUE(AX24),AX24)</f>
        <v>0.56999999999999995</v>
      </c>
      <c r="BJ24" s="6">
        <f t="shared" ref="BJ24" si="20">IFERROR(VALUE(AY24),AY24)</f>
        <v>28.11</v>
      </c>
      <c r="BK24" s="7">
        <f t="shared" ref="BK24" si="21">IFERROR(VALUE(AZ24),AZ24)</f>
        <v>1517.13</v>
      </c>
      <c r="BL24" s="48">
        <f t="shared" si="7"/>
        <v>3.8534615352980367E-3</v>
      </c>
      <c r="BM24" s="16">
        <f>'Beta data'!AR3</f>
        <v>1.1290228345881745</v>
      </c>
      <c r="BN24" s="16">
        <f>'Beta data'!AS3</f>
        <v>1.2379627450184978</v>
      </c>
      <c r="BO24" s="28" t="s">
        <v>233</v>
      </c>
      <c r="BP24" s="28">
        <v>0.08</v>
      </c>
      <c r="BQ24" s="28">
        <v>0.16</v>
      </c>
      <c r="BR24" s="28">
        <v>0.67</v>
      </c>
      <c r="BS24" s="28">
        <v>0.67</v>
      </c>
      <c r="BT24" s="28">
        <v>0.73</v>
      </c>
      <c r="BU24" s="28">
        <v>0.73</v>
      </c>
      <c r="BV24" s="28">
        <v>0.73</v>
      </c>
      <c r="BW24" s="28">
        <v>0.86</v>
      </c>
      <c r="BX24" s="28">
        <v>0.86</v>
      </c>
      <c r="BY24" s="28">
        <v>0.86</v>
      </c>
      <c r="BZ24" s="28">
        <v>0.98</v>
      </c>
      <c r="CA24" s="28">
        <v>0.98</v>
      </c>
      <c r="CB24" s="28">
        <v>0.98</v>
      </c>
      <c r="CC24" s="28">
        <v>1.125</v>
      </c>
      <c r="CD24" s="28">
        <v>1.1299999999999999</v>
      </c>
      <c r="CE24" s="28">
        <v>1.1499999999999999</v>
      </c>
      <c r="CF24" s="28">
        <v>1.1499999999999999</v>
      </c>
      <c r="CG24" s="28">
        <v>1.155</v>
      </c>
      <c r="CH24" s="28">
        <v>1.2</v>
      </c>
    </row>
    <row r="25" spans="1:86">
      <c r="B25" s="28">
        <v>22</v>
      </c>
      <c r="C25" s="15" t="str">
        <f t="array" ref="C25:L25">[1]!'2474.TW-ID,Name,Time,Bid,Ask,Price,PriceChange,PriceChangeRatio,Volume,TotalVolume'</f>
        <v>2474</v>
      </c>
      <c r="D25" s="15" t="str">
        <v>可成</v>
      </c>
      <c r="E25" s="15" t="str">
        <v>13:30:00</v>
      </c>
      <c r="F25" s="15">
        <v>222.5</v>
      </c>
      <c r="G25" s="15">
        <v>223</v>
      </c>
      <c r="H25" s="15">
        <v>223</v>
      </c>
      <c r="I25" s="15">
        <v>3.5</v>
      </c>
      <c r="J25" s="15">
        <v>1.59</v>
      </c>
      <c r="K25" s="15">
        <v>193</v>
      </c>
      <c r="L25" s="15">
        <v>2592</v>
      </c>
      <c r="M25" s="15">
        <f t="array" ref="M25:V25">[1]!'2474.TW-High,Low,Open,AvgPrice,UpLimit,DownLimit,PrePrice1,PrePrice2,PrePrice3,PrePrice4'</f>
        <v>224</v>
      </c>
      <c r="N25" s="15">
        <v>219</v>
      </c>
      <c r="O25" s="15">
        <v>221</v>
      </c>
      <c r="P25" s="15">
        <v>222.23</v>
      </c>
      <c r="Q25" s="15">
        <v>241</v>
      </c>
      <c r="R25" s="15">
        <v>198</v>
      </c>
      <c r="S25" s="15">
        <v>222.5</v>
      </c>
      <c r="T25" s="15">
        <v>223</v>
      </c>
      <c r="U25" s="15">
        <v>222.5</v>
      </c>
      <c r="V25" s="15">
        <v>223</v>
      </c>
      <c r="W25" s="15">
        <f t="array" ref="W25:AF25">[1]!'2474.TW-BestBid1,BestBid2,BestBid3,BestBid4,BestBid5,BestAsk1,BestAsk2,BestAsk3,BestAsk4,BestAsk5'</f>
        <v>222.5</v>
      </c>
      <c r="X25" s="15">
        <v>222</v>
      </c>
      <c r="Y25" s="15">
        <v>221.5</v>
      </c>
      <c r="Z25" s="15">
        <v>221</v>
      </c>
      <c r="AA25" s="15">
        <v>220.5</v>
      </c>
      <c r="AB25" s="15">
        <v>223</v>
      </c>
      <c r="AC25" s="15">
        <v>223.5</v>
      </c>
      <c r="AD25" s="15">
        <v>224</v>
      </c>
      <c r="AE25" s="15">
        <v>224.5</v>
      </c>
      <c r="AF25" s="15">
        <v>225</v>
      </c>
      <c r="AG25" s="15">
        <f t="array" ref="AG25:AP25">[1]!'2474.TW-BestBidSize1,BestBidSize2,BestBidSize3,BestBidSize4,BestBidSize5,BestAskSize1,BestAskSize2,BestAskSize3,BestAskSize4,BestAskSize5'</f>
        <v>94</v>
      </c>
      <c r="AH25" s="15">
        <v>120</v>
      </c>
      <c r="AI25" s="15">
        <v>218</v>
      </c>
      <c r="AJ25" s="15">
        <v>224</v>
      </c>
      <c r="AK25" s="15">
        <v>104</v>
      </c>
      <c r="AL25" s="15">
        <v>17</v>
      </c>
      <c r="AM25" s="15">
        <v>59</v>
      </c>
      <c r="AN25" s="15">
        <v>160</v>
      </c>
      <c r="AO25" s="15">
        <v>103</v>
      </c>
      <c r="AP25" s="15">
        <v>153</v>
      </c>
      <c r="AQ25" s="15">
        <f t="array" ref="AQ25:AZ25">[1]!'2474.TW-PreClose,PreTotalVolume,StockNetValue,ROE,ReturnOnAssets,CashDividendYieldRate,MarketValue,Profit,Capital,NetSales'</f>
        <v>219.5</v>
      </c>
      <c r="AR25" s="16">
        <v>3892</v>
      </c>
      <c r="AS25" s="15" t="str">
        <v>146.90</v>
      </c>
      <c r="AT25" s="15" t="str">
        <v>10.92</v>
      </c>
      <c r="AU25" s="15" t="str">
        <v>7.33</v>
      </c>
      <c r="AV25" s="6" t="str">
        <v>4.48</v>
      </c>
      <c r="AW25" s="15" t="str">
        <v>1718.0</v>
      </c>
      <c r="AX25" s="15" t="str">
        <v>5.80</v>
      </c>
      <c r="AY25" s="6" t="str">
        <v>77.04</v>
      </c>
      <c r="AZ25" s="5">
        <v>8181.4</v>
      </c>
      <c r="BA25" s="5" t="str">
        <f t="array" ref="BA25:BB25">[1]!'2474.TW-TFXRatio,Beta'</f>
        <v>5.95</v>
      </c>
      <c r="BB25" s="25">
        <v>1.819</v>
      </c>
      <c r="BC25" s="19">
        <f ca="1">IF('legal data'!$C$6=TODAY(),VALUE('legal data'!E27*1000),IFERROR(VLOOKUP(D25,'legal data(T)'!$C:$F,4,0),"0"))</f>
        <v>769466</v>
      </c>
      <c r="BD25" s="19">
        <f ca="1">IF('legal data'!$C$6=TODAY(),(OFFSET('legal data'!D27,'legal data'!$C$3,1))*1000,VALUE('legal data'!E27*1000))</f>
        <v>908000</v>
      </c>
      <c r="BE25" s="6">
        <f t="shared" ref="BE25:BE27" si="22">IFERROR(VALUE(AT25),AT25)</f>
        <v>10.92</v>
      </c>
      <c r="BF25" s="6">
        <f t="shared" ref="BF25:BF27" si="23">IFERROR(VALUE(AU25),AU25)</f>
        <v>7.33</v>
      </c>
      <c r="BG25" s="6">
        <f t="shared" ref="BG25:BG27" si="24">IFERROR(VALUE(AV25),AV25)</f>
        <v>4.4800000000000004</v>
      </c>
      <c r="BH25" s="50">
        <f t="shared" ref="BH25:BH27" si="25">IFERROR(VALUE(AW25)+(1000-ROW())/1000000,"-")</f>
        <v>1718.0009749999999</v>
      </c>
      <c r="BI25" s="7">
        <f t="shared" ref="BI25:BI27" si="26">IFERROR(VALUE(AX25),AX25)</f>
        <v>5.8</v>
      </c>
      <c r="BJ25" s="6">
        <f t="shared" ref="BJ25:BJ27" si="27">IFERROR(VALUE(AY25),AY25)</f>
        <v>77.040000000000006</v>
      </c>
      <c r="BK25" s="7">
        <f t="shared" ref="BK25:BK27" si="28">IFERROR(VALUE(AZ25),AZ25)</f>
        <v>8181.4</v>
      </c>
      <c r="BL25" s="48">
        <f t="shared" si="7"/>
        <v>1.0561034389162604E-2</v>
      </c>
      <c r="BM25" s="16">
        <f>'Beta data'!AT3</f>
        <v>1.6063840097033801</v>
      </c>
      <c r="BN25" s="16">
        <f>'Beta data'!AU3</f>
        <v>1.5155556118971887</v>
      </c>
      <c r="BO25" s="28" t="s">
        <v>45</v>
      </c>
      <c r="BP25" s="28">
        <v>0.11</v>
      </c>
      <c r="BQ25" s="28">
        <v>0.21</v>
      </c>
      <c r="BR25" s="28">
        <v>0.67</v>
      </c>
      <c r="BS25" s="28">
        <v>0.67</v>
      </c>
      <c r="BT25" s="28">
        <v>0.73</v>
      </c>
      <c r="BU25" s="28">
        <v>0.73</v>
      </c>
      <c r="BV25" s="28">
        <v>0.73</v>
      </c>
      <c r="BW25" s="28">
        <v>0.85</v>
      </c>
      <c r="BX25" s="28">
        <v>0.85</v>
      </c>
      <c r="BY25" s="28">
        <v>0.85</v>
      </c>
      <c r="BZ25" s="28">
        <v>0.98</v>
      </c>
      <c r="CA25" s="28">
        <v>0.98</v>
      </c>
      <c r="CB25" s="28">
        <v>0.98</v>
      </c>
      <c r="CC25" s="28">
        <v>1.125</v>
      </c>
      <c r="CD25" s="28">
        <v>1.0900000000000001</v>
      </c>
      <c r="CE25" s="28">
        <v>1.0900000000000001</v>
      </c>
      <c r="CF25" s="28">
        <v>1.1499999999999999</v>
      </c>
      <c r="CG25" s="28">
        <v>1.1200000000000001</v>
      </c>
      <c r="CH25" s="28">
        <v>1.1100000000000001</v>
      </c>
    </row>
    <row r="26" spans="1:86">
      <c r="B26" s="28">
        <v>23</v>
      </c>
      <c r="C26" s="15" t="str">
        <f t="array" ref="C26:L26">[1]!'2330.TW-ID,Name,Time,Bid,Ask,Price,PriceChange,PriceChangeRatio,Volume,TotalVolume'</f>
        <v>2330</v>
      </c>
      <c r="D26" s="15" t="str">
        <v>台積電</v>
      </c>
      <c r="E26" s="15" t="str">
        <v>13:30:00</v>
      </c>
      <c r="F26" s="15">
        <v>181</v>
      </c>
      <c r="G26" s="15">
        <v>181.5</v>
      </c>
      <c r="H26" s="15">
        <v>181</v>
      </c>
      <c r="I26" s="15">
        <v>0</v>
      </c>
      <c r="J26" s="15">
        <v>0</v>
      </c>
      <c r="K26" s="15">
        <v>2635</v>
      </c>
      <c r="L26" s="15">
        <v>15600</v>
      </c>
      <c r="M26" s="15">
        <f t="array" ref="M26:V26">[1]!'2330.TW-High,Low,Open,AvgPrice,UpLimit,DownLimit,PrePrice1,PrePrice2,PrePrice3,PrePrice4'</f>
        <v>181.5</v>
      </c>
      <c r="N26" s="15">
        <v>180</v>
      </c>
      <c r="O26" s="15">
        <v>180.5</v>
      </c>
      <c r="P26" s="15">
        <v>180.78</v>
      </c>
      <c r="Q26" s="15">
        <v>199</v>
      </c>
      <c r="R26" s="15">
        <v>163</v>
      </c>
      <c r="S26" s="15">
        <v>181.5</v>
      </c>
      <c r="T26" s="15">
        <v>181.5</v>
      </c>
      <c r="U26" s="15">
        <v>181</v>
      </c>
      <c r="V26" s="15">
        <v>181.5</v>
      </c>
      <c r="W26" s="15">
        <f t="array" ref="W26:AF26">[1]!'2330.TW-BestBid1,BestBid2,BestBid3,BestBid4,BestBid5,BestAsk1,BestAsk2,BestAsk3,BestAsk4,BestAsk5'</f>
        <v>181</v>
      </c>
      <c r="X26" s="15">
        <v>180.5</v>
      </c>
      <c r="Y26" s="15">
        <v>180</v>
      </c>
      <c r="Z26" s="15">
        <v>179.5</v>
      </c>
      <c r="AA26" s="15">
        <v>179</v>
      </c>
      <c r="AB26" s="15">
        <v>181.5</v>
      </c>
      <c r="AC26" s="15">
        <v>182</v>
      </c>
      <c r="AD26" s="15">
        <v>182.5</v>
      </c>
      <c r="AE26" s="15">
        <v>183</v>
      </c>
      <c r="AF26" s="15">
        <v>183.5</v>
      </c>
      <c r="AG26" s="15">
        <f t="array" ref="AG26:AP26">[1]!'2330.TW-BestBidSize1,BestBidSize2,BestBidSize3,BestBidSize4,BestBidSize5,BestAskSize1,BestAskSize2,BestAskSize3,BestAskSize4,BestAskSize5'</f>
        <v>1011</v>
      </c>
      <c r="AH26" s="15">
        <v>2854</v>
      </c>
      <c r="AI26" s="15">
        <v>5826</v>
      </c>
      <c r="AJ26" s="15">
        <v>946</v>
      </c>
      <c r="AK26" s="15">
        <v>1233</v>
      </c>
      <c r="AL26" s="15">
        <v>616</v>
      </c>
      <c r="AM26" s="15">
        <v>1181</v>
      </c>
      <c r="AN26" s="15">
        <v>832</v>
      </c>
      <c r="AO26" s="15">
        <v>1049</v>
      </c>
      <c r="AP26" s="15">
        <v>650</v>
      </c>
      <c r="AQ26" s="15">
        <f t="array" ref="AQ26:AZ26">[1]!'2330.TW-PreClose,PreTotalVolume,StockNetValue,ROE,ReturnOnAssets,CashDividendYieldRate,MarketValue,Profit,Capital,NetSales'</f>
        <v>181</v>
      </c>
      <c r="AR26" s="16">
        <v>22474</v>
      </c>
      <c r="AS26" s="15" t="str">
        <v>49.48</v>
      </c>
      <c r="AT26" s="15" t="str">
        <v>18.68</v>
      </c>
      <c r="AU26" s="15" t="str">
        <v>13.99</v>
      </c>
      <c r="AV26" s="6" t="str">
        <v>3.31</v>
      </c>
      <c r="AW26" s="15" t="str">
        <v>46934.0</v>
      </c>
      <c r="AX26" s="15" t="str">
        <v>3.73</v>
      </c>
      <c r="AY26" s="6" t="str">
        <v>2593.04</v>
      </c>
      <c r="AZ26" s="5">
        <v>91085.32</v>
      </c>
      <c r="BA26" s="5" t="str">
        <f t="array" ref="BA26:BB26">[1]!'2330.TW-TFXRatio,Beta'</f>
        <v>1.54</v>
      </c>
      <c r="BB26" s="25">
        <v>1.2756000000000001</v>
      </c>
      <c r="BC26" s="19">
        <f ca="1">IF('legal data'!$C$6=TODAY(),VALUE('legal data'!E28*1000),IFERROR(VLOOKUP(D26,'legal data(T)'!$C:$F,4,0),"0"))</f>
        <v>-6749996</v>
      </c>
      <c r="BD26" s="19">
        <f ca="1">IF('legal data'!$C$6=TODAY(),(OFFSET('legal data'!D28,'legal data'!$C$3,1))*1000,VALUE('legal data'!E28*1000))</f>
        <v>-9802000</v>
      </c>
      <c r="BE26" s="6">
        <f t="shared" si="22"/>
        <v>18.68</v>
      </c>
      <c r="BF26" s="6">
        <f t="shared" si="23"/>
        <v>13.99</v>
      </c>
      <c r="BG26" s="6">
        <f t="shared" si="24"/>
        <v>3.31</v>
      </c>
      <c r="BH26" s="50">
        <f t="shared" si="25"/>
        <v>46934.000974000002</v>
      </c>
      <c r="BI26" s="7">
        <f t="shared" si="26"/>
        <v>3.73</v>
      </c>
      <c r="BJ26" s="6">
        <f t="shared" si="27"/>
        <v>2593.04</v>
      </c>
      <c r="BK26" s="7">
        <f t="shared" si="28"/>
        <v>91085.32</v>
      </c>
      <c r="BL26" s="48">
        <f t="shared" si="7"/>
        <v>0.35546708998538673</v>
      </c>
      <c r="BM26" s="16">
        <f>'Beta data'!AV3</f>
        <v>1.3562309380476405</v>
      </c>
      <c r="BN26" s="16">
        <f>'Beta data'!AW3</f>
        <v>1.2506802427468036</v>
      </c>
      <c r="BO26" s="28" t="s">
        <v>234</v>
      </c>
      <c r="BP26" s="28">
        <v>0.11</v>
      </c>
      <c r="BQ26" s="28">
        <v>0.26</v>
      </c>
      <c r="BR26" s="28">
        <v>0.67</v>
      </c>
      <c r="BS26" s="28">
        <v>0.67</v>
      </c>
      <c r="BT26" s="28">
        <v>0.73</v>
      </c>
      <c r="BU26" s="28">
        <v>0.73</v>
      </c>
      <c r="BV26" s="28">
        <v>0.73</v>
      </c>
      <c r="BW26" s="28">
        <v>0.87</v>
      </c>
      <c r="BX26" s="28">
        <v>0.87</v>
      </c>
      <c r="BY26" s="28">
        <v>0.87</v>
      </c>
      <c r="BZ26" s="28">
        <v>0.98</v>
      </c>
      <c r="CA26" s="28">
        <v>0.98</v>
      </c>
      <c r="CB26" s="28">
        <v>0.98</v>
      </c>
      <c r="CC26" s="28">
        <v>1.1299999999999999</v>
      </c>
      <c r="CD26" s="28">
        <v>1.1499999999999999</v>
      </c>
      <c r="CE26" s="28">
        <v>1.1499999999999999</v>
      </c>
      <c r="CF26" s="28">
        <v>1.1599999999999999</v>
      </c>
      <c r="CG26" s="28">
        <v>1.2050000000000001</v>
      </c>
      <c r="CH26" s="28">
        <v>1.2050000000000001</v>
      </c>
    </row>
    <row r="27" spans="1:86">
      <c r="B27" s="28">
        <v>24</v>
      </c>
      <c r="C27" s="15" t="str">
        <f t="array" ref="C27:L27">[1]!'2357.TW-ID,Name,Time,Bid,Ask,Price,PriceChange,PriceChangeRatio,Volume,TotalVolume'</f>
        <v>2357</v>
      </c>
      <c r="D27" s="15" t="str">
        <v>華碩</v>
      </c>
      <c r="E27" s="15" t="str">
        <v>13:30:00</v>
      </c>
      <c r="F27" s="15">
        <v>264.5</v>
      </c>
      <c r="G27" s="15">
        <v>265</v>
      </c>
      <c r="H27" s="15">
        <v>265</v>
      </c>
      <c r="I27" s="15">
        <v>2</v>
      </c>
      <c r="J27" s="15">
        <v>0.76</v>
      </c>
      <c r="K27" s="15">
        <v>138</v>
      </c>
      <c r="L27" s="15">
        <v>885</v>
      </c>
      <c r="M27" s="15">
        <f t="array" ref="M27:V27">[1]!'2357.TW-High,Low,Open,AvgPrice,UpLimit,DownLimit,PrePrice1,PrePrice2,PrePrice3,PrePrice4'</f>
        <v>265</v>
      </c>
      <c r="N27" s="15">
        <v>261</v>
      </c>
      <c r="O27" s="15">
        <v>264</v>
      </c>
      <c r="P27" s="15">
        <v>263.88</v>
      </c>
      <c r="Q27" s="15">
        <v>289</v>
      </c>
      <c r="R27" s="15">
        <v>237</v>
      </c>
      <c r="S27" s="15">
        <v>265</v>
      </c>
      <c r="T27" s="15">
        <v>265</v>
      </c>
      <c r="U27" s="15">
        <v>265</v>
      </c>
      <c r="V27" s="15">
        <v>264.5</v>
      </c>
      <c r="W27" s="15">
        <f t="array" ref="W27:AF27">[1]!'2357.TW-BestBid1,BestBid2,BestBid3,BestBid4,BestBid5,BestAsk1,BestAsk2,BestAsk3,BestAsk4,BestAsk5'</f>
        <v>264.5</v>
      </c>
      <c r="X27" s="15">
        <v>264</v>
      </c>
      <c r="Y27" s="15">
        <v>263.5</v>
      </c>
      <c r="Z27" s="15">
        <v>263</v>
      </c>
      <c r="AA27" s="15">
        <v>262.5</v>
      </c>
      <c r="AB27" s="15">
        <v>265</v>
      </c>
      <c r="AC27" s="15">
        <v>265.5</v>
      </c>
      <c r="AD27" s="15">
        <v>266</v>
      </c>
      <c r="AE27" s="15">
        <v>266.5</v>
      </c>
      <c r="AF27" s="15">
        <v>267</v>
      </c>
      <c r="AG27" s="15">
        <f t="array" ref="AG27:AP27">[1]!'2357.TW-BestBidSize1,BestBidSize2,BestBidSize3,BestBidSize4,BestBidSize5,BestAskSize1,BestAskSize2,BestAskSize3,BestAskSize4,BestAskSize5'</f>
        <v>18</v>
      </c>
      <c r="AH27" s="15">
        <v>54</v>
      </c>
      <c r="AI27" s="15">
        <v>39</v>
      </c>
      <c r="AJ27" s="15">
        <v>91</v>
      </c>
      <c r="AK27" s="15">
        <v>68</v>
      </c>
      <c r="AL27" s="15">
        <v>38</v>
      </c>
      <c r="AM27" s="15">
        <v>88</v>
      </c>
      <c r="AN27" s="15">
        <v>57</v>
      </c>
      <c r="AO27" s="15">
        <v>87</v>
      </c>
      <c r="AP27" s="15">
        <v>165</v>
      </c>
      <c r="AQ27" s="15">
        <f t="array" ref="AQ27:AZ27">[1]!'2357.TW-PreClose,PreTotalVolume,StockNetValue,ROE,ReturnOnAssets,CashDividendYieldRate,MarketValue,Profit,Capital,NetSales'</f>
        <v>263</v>
      </c>
      <c r="AR27" s="16">
        <v>1013</v>
      </c>
      <c r="AS27" s="15" t="str">
        <v>238.26</v>
      </c>
      <c r="AT27" s="15" t="str">
        <v>8.35</v>
      </c>
      <c r="AU27" s="15" t="str">
        <v>4.35</v>
      </c>
      <c r="AV27" s="6" t="str">
        <v>5.66</v>
      </c>
      <c r="AW27" s="15" t="str">
        <v>1968.3</v>
      </c>
      <c r="AX27" s="15" t="str">
        <v>8.05</v>
      </c>
      <c r="AY27" s="6" t="str">
        <v>74.28</v>
      </c>
      <c r="AZ27" s="5">
        <v>38303.11</v>
      </c>
      <c r="BA27" s="5" t="str">
        <f t="array" ref="BA27:BB27">[1]!'2357.TW-TFXRatio,Beta'</f>
        <v>-14.15</v>
      </c>
      <c r="BB27" s="25">
        <v>0.90800000000000003</v>
      </c>
      <c r="BC27" s="19">
        <f ca="1">IF('legal data'!$C$6=TODAY(),VALUE('legal data'!E29*1000),IFERROR(VLOOKUP(D27,'legal data(T)'!$C:$F,4,0),"0"))</f>
        <v>-177258</v>
      </c>
      <c r="BD27" s="19">
        <f ca="1">IF('legal data'!$C$6=TODAY(),(OFFSET('legal data'!D29,'legal data'!$C$3,1))*1000,VALUE('legal data'!E29*1000))</f>
        <v>-244000</v>
      </c>
      <c r="BE27" s="6">
        <f t="shared" si="22"/>
        <v>8.35</v>
      </c>
      <c r="BF27" s="6">
        <f t="shared" si="23"/>
        <v>4.3499999999999996</v>
      </c>
      <c r="BG27" s="6">
        <f t="shared" si="24"/>
        <v>5.66</v>
      </c>
      <c r="BH27" s="50">
        <f t="shared" si="25"/>
        <v>1968.3009729999999</v>
      </c>
      <c r="BI27" s="7">
        <f t="shared" si="26"/>
        <v>8.0500000000000007</v>
      </c>
      <c r="BJ27" s="6">
        <f t="shared" si="27"/>
        <v>74.28</v>
      </c>
      <c r="BK27" s="7">
        <f t="shared" si="28"/>
        <v>38303.11</v>
      </c>
      <c r="BL27" s="48">
        <f t="shared" si="7"/>
        <v>1.0182679574597587E-2</v>
      </c>
      <c r="BM27" s="16">
        <f>'Beta data'!AX3</f>
        <v>0.88453567858765458</v>
      </c>
      <c r="BN27" s="16">
        <f>'Beta data'!AY3</f>
        <v>0.90623758437723023</v>
      </c>
      <c r="BO27" s="28" t="s">
        <v>42</v>
      </c>
      <c r="BP27" s="28">
        <v>0.11</v>
      </c>
      <c r="BQ27" s="28">
        <v>0.22</v>
      </c>
      <c r="BR27" s="28">
        <v>0.67</v>
      </c>
      <c r="BS27" s="28">
        <v>0.67</v>
      </c>
      <c r="BT27" s="28">
        <v>0.73</v>
      </c>
      <c r="BU27" s="28">
        <v>0.73</v>
      </c>
      <c r="BV27" s="28">
        <v>0.73</v>
      </c>
      <c r="BW27" s="28">
        <v>0.87</v>
      </c>
      <c r="BX27" s="28">
        <v>0.87</v>
      </c>
      <c r="BY27" s="28">
        <v>0.87</v>
      </c>
      <c r="BZ27" s="28">
        <v>0.98</v>
      </c>
      <c r="CA27" s="28">
        <v>0.98</v>
      </c>
      <c r="CB27" s="28">
        <v>0.98</v>
      </c>
      <c r="CC27" s="28">
        <v>1.125</v>
      </c>
      <c r="CD27" s="28">
        <v>1.115</v>
      </c>
      <c r="CE27" s="28">
        <v>1.1499999999999999</v>
      </c>
      <c r="CF27" s="28">
        <v>1.1599999999999999</v>
      </c>
      <c r="CG27" s="28">
        <v>1.1599999999999999</v>
      </c>
      <c r="CH27" s="28">
        <v>1.2</v>
      </c>
    </row>
    <row r="28" spans="1:86">
      <c r="B28" s="28">
        <v>25</v>
      </c>
      <c r="C28" s="15" t="str">
        <f t="array" ref="C28:L28">[1]!'5704.TW-ID,Name,Time,Bid,Ask,Price,PriceChange,PriceChangeRatio,Volume,TotalVolume'</f>
        <v>5704</v>
      </c>
      <c r="D28" s="15" t="str">
        <v>老爺知</v>
      </c>
      <c r="E28" s="15" t="str">
        <v>10:34:47</v>
      </c>
      <c r="F28" s="15">
        <v>26.5</v>
      </c>
      <c r="G28" s="15">
        <v>27</v>
      </c>
      <c r="H28" s="15">
        <v>27</v>
      </c>
      <c r="I28" s="15">
        <v>0.05</v>
      </c>
      <c r="J28" s="15">
        <v>0.19</v>
      </c>
      <c r="K28" s="15">
        <v>1</v>
      </c>
      <c r="L28" s="15">
        <v>2</v>
      </c>
      <c r="M28" s="15">
        <f t="array" ref="M28:V28">[1]!'5704.TW-High,Low,Open,AvgPrice,UpLimit,DownLimit,PrePrice1,PrePrice2,PrePrice3,PrePrice4'</f>
        <v>27.55</v>
      </c>
      <c r="N28" s="15">
        <v>27</v>
      </c>
      <c r="O28" s="15">
        <v>27.55</v>
      </c>
      <c r="P28" s="15">
        <v>27.28</v>
      </c>
      <c r="Q28" s="15">
        <v>29.6</v>
      </c>
      <c r="R28" s="15">
        <v>24.3</v>
      </c>
      <c r="S28" s="15">
        <v>27.55</v>
      </c>
      <c r="T28" s="15" t="str">
        <v>--</v>
      </c>
      <c r="U28" s="15" t="str">
        <v>--</v>
      </c>
      <c r="V28" s="15" t="str">
        <v>--</v>
      </c>
      <c r="W28" s="15">
        <f t="array" ref="W28:AF28">[1]!'5704.TW-BestBid1,BestBid2,BestBid3,BestBid4,BestBid5,BestAsk1,BestAsk2,BestAsk3,BestAsk4,BestAsk5'</f>
        <v>26.5</v>
      </c>
      <c r="X28" s="15">
        <v>26.45</v>
      </c>
      <c r="Y28" s="15">
        <v>24.35</v>
      </c>
      <c r="Z28" s="15">
        <v>24.3</v>
      </c>
      <c r="AA28" s="15" t="str">
        <v>--</v>
      </c>
      <c r="AB28" s="15">
        <v>27</v>
      </c>
      <c r="AC28" s="15">
        <v>27.2</v>
      </c>
      <c r="AD28" s="15">
        <v>27.3</v>
      </c>
      <c r="AE28" s="15">
        <v>27.4</v>
      </c>
      <c r="AF28" s="15">
        <v>27.45</v>
      </c>
      <c r="AG28" s="15">
        <f t="array" ref="AG28:AP28">[1]!'5704.TW-BestBidSize1,BestBidSize2,BestBidSize3,BestBidSize4,BestBidSize5,BestAskSize1,BestAskSize2,BestAskSize3,BestAskSize4,BestAskSize5'</f>
        <v>1</v>
      </c>
      <c r="AH28" s="15">
        <v>2</v>
      </c>
      <c r="AI28" s="15">
        <v>2</v>
      </c>
      <c r="AJ28" s="15">
        <v>3</v>
      </c>
      <c r="AK28" s="15">
        <v>0</v>
      </c>
      <c r="AL28" s="15">
        <v>3</v>
      </c>
      <c r="AM28" s="15">
        <v>2</v>
      </c>
      <c r="AN28" s="15">
        <v>6</v>
      </c>
      <c r="AO28" s="15">
        <v>1</v>
      </c>
      <c r="AP28" s="15">
        <v>1</v>
      </c>
      <c r="AQ28" s="15">
        <f t="array" ref="AQ28:AZ28">[1]!'5704.TW-PreClose,PreTotalVolume,StockNetValue,ROE,ReturnOnAssets,CashDividendYieldRate,MarketValue,Profit,Capital,NetSales'</f>
        <v>26.95</v>
      </c>
      <c r="AR28" s="16">
        <v>1</v>
      </c>
      <c r="AS28" s="15" t="str">
        <v>11.60</v>
      </c>
      <c r="AT28" s="15" t="str">
        <v>3.89</v>
      </c>
      <c r="AU28" s="15" t="str">
        <v>--</v>
      </c>
      <c r="AV28" s="6" t="str">
        <v>3.70</v>
      </c>
      <c r="AW28" s="15" t="str">
        <v>10.5</v>
      </c>
      <c r="AX28" s="15" t="str">
        <v>0.00</v>
      </c>
      <c r="AY28" s="6" t="str">
        <v>3.89</v>
      </c>
      <c r="AZ28" s="5">
        <v>15.26</v>
      </c>
      <c r="BA28" s="5" t="str">
        <f t="array" ref="BA28:BB28">[1]!'5704.TW-TFXRatio,Beta'</f>
        <v>9.45</v>
      </c>
      <c r="BB28" s="25">
        <v>0.56599999999999995</v>
      </c>
      <c r="BC28" s="19" t="str">
        <f ca="1">IF('legal data'!$C$6=TODAY(),VALUE('legal data'!E30*1000),IFERROR(VLOOKUP(D28,'legal data(T)'!$C:$F,4,0),"0"))</f>
        <v>0</v>
      </c>
      <c r="BD28" s="19">
        <f ca="1">IF('legal data'!$C$6=TODAY(),(OFFSET('legal data'!D30,'legal data'!$C$3,1))*1000,VALUE('legal data'!E30*1000))</f>
        <v>21000</v>
      </c>
      <c r="BE28" s="6">
        <f t="shared" ref="BE28" si="29">IFERROR(VALUE(AT28),AT28)</f>
        <v>3.89</v>
      </c>
      <c r="BF28" s="6" t="str">
        <f t="shared" ref="BF28" si="30">IFERROR(VALUE(AU28),AU28)</f>
        <v>--</v>
      </c>
      <c r="BG28" s="6">
        <f t="shared" ref="BG28" si="31">IFERROR(VALUE(AV28),AV28)</f>
        <v>3.7</v>
      </c>
      <c r="BH28" s="50">
        <f t="shared" ref="BH28" si="32">IFERROR(VALUE(AW28)+(1000-ROW())/1000000,"-")</f>
        <v>10.500972000000001</v>
      </c>
      <c r="BI28" s="7">
        <f t="shared" ref="BI28" si="33">IFERROR(VALUE(AX28),AX28)</f>
        <v>0</v>
      </c>
      <c r="BJ28" s="6">
        <f t="shared" ref="BJ28" si="34">IFERROR(VALUE(AY28),AY28)</f>
        <v>3.89</v>
      </c>
      <c r="BK28" s="7">
        <f t="shared" ref="BK28" si="35">IFERROR(VALUE(AZ28),AZ28)</f>
        <v>15.26</v>
      </c>
      <c r="BL28" s="48">
        <f t="shared" si="7"/>
        <v>5.3326095241228611E-4</v>
      </c>
      <c r="BM28" s="16">
        <f>'Beta data'!AZ3</f>
        <v>0.3550230293048614</v>
      </c>
      <c r="BN28" s="16">
        <f>'Beta data'!BA3</f>
        <v>0.50870496040760715</v>
      </c>
      <c r="BO28" s="28" t="s">
        <v>48</v>
      </c>
      <c r="BP28" s="28">
        <v>0.11</v>
      </c>
      <c r="BQ28" s="28">
        <v>0.2</v>
      </c>
      <c r="BR28" s="28">
        <v>0.66</v>
      </c>
      <c r="BS28" s="28">
        <v>0.66</v>
      </c>
      <c r="BT28" s="28">
        <v>0.73</v>
      </c>
      <c r="BU28" s="28">
        <v>0.73</v>
      </c>
      <c r="BV28" s="28">
        <v>0.73</v>
      </c>
      <c r="BW28" s="28">
        <v>0.85</v>
      </c>
      <c r="BX28" s="28">
        <v>0.85</v>
      </c>
      <c r="BY28" s="28">
        <v>0.85</v>
      </c>
      <c r="BZ28" s="28">
        <v>0.97</v>
      </c>
      <c r="CA28" s="28">
        <v>0.97</v>
      </c>
      <c r="CB28" s="28">
        <v>0.97</v>
      </c>
      <c r="CC28" s="28">
        <v>1.1000000000000001</v>
      </c>
      <c r="CD28" s="28">
        <v>1.1299999999999999</v>
      </c>
      <c r="CE28" s="28">
        <v>1.1299999999999999</v>
      </c>
      <c r="CF28" s="28">
        <v>1.1299999999999999</v>
      </c>
      <c r="CG28" s="28">
        <v>1.18</v>
      </c>
      <c r="CH28" s="28">
        <v>1.18</v>
      </c>
    </row>
    <row r="29" spans="1:86">
      <c r="B29" s="28">
        <v>26</v>
      </c>
      <c r="C29" s="15" t="str">
        <f t="array" ref="C29:L29">[1]!'2484.TW-ID,Name,Time,Bid,Ask,Price,PriceChange,PriceChangeRatio,Volume,TotalVolume'</f>
        <v>2484</v>
      </c>
      <c r="D29" s="15" t="str">
        <v>希華</v>
      </c>
      <c r="E29" s="15" t="str">
        <v>13:30:00</v>
      </c>
      <c r="F29" s="15">
        <v>17.8</v>
      </c>
      <c r="G29" s="15">
        <v>17.899999999999999</v>
      </c>
      <c r="H29" s="15">
        <v>17.8</v>
      </c>
      <c r="I29" s="15">
        <v>-0.1</v>
      </c>
      <c r="J29" s="15">
        <v>-0.56000000000000005</v>
      </c>
      <c r="K29" s="15">
        <v>42</v>
      </c>
      <c r="L29" s="15">
        <v>379</v>
      </c>
      <c r="M29" s="15">
        <f t="array" ref="M29:V29">[1]!'2484.TW-High,Low,Open,AvgPrice,UpLimit,DownLimit,PrePrice1,PrePrice2,PrePrice3,PrePrice4'</f>
        <v>18</v>
      </c>
      <c r="N29" s="15">
        <v>17.8</v>
      </c>
      <c r="O29" s="15">
        <v>17.899999999999999</v>
      </c>
      <c r="P29" s="15">
        <v>17.89</v>
      </c>
      <c r="Q29" s="15">
        <v>19.649999999999999</v>
      </c>
      <c r="R29" s="15">
        <v>16.149999999999999</v>
      </c>
      <c r="S29" s="15">
        <v>17.8</v>
      </c>
      <c r="T29" s="15">
        <v>17.8</v>
      </c>
      <c r="U29" s="15">
        <v>17.8</v>
      </c>
      <c r="V29" s="15">
        <v>17.8</v>
      </c>
      <c r="W29" s="15">
        <f t="array" ref="W29:AF29">[1]!'2484.TW-BestBid1,BestBid2,BestBid3,BestBid4,BestBid5,BestAsk1,BestAsk2,BestAsk3,BestAsk4,BestAsk5'</f>
        <v>17.8</v>
      </c>
      <c r="X29" s="15">
        <v>17.75</v>
      </c>
      <c r="Y29" s="15">
        <v>17.7</v>
      </c>
      <c r="Z29" s="15">
        <v>17.649999999999999</v>
      </c>
      <c r="AA29" s="15">
        <v>17.600000000000001</v>
      </c>
      <c r="AB29" s="15">
        <v>17.899999999999999</v>
      </c>
      <c r="AC29" s="15">
        <v>17.95</v>
      </c>
      <c r="AD29" s="15">
        <v>18</v>
      </c>
      <c r="AE29" s="15">
        <v>18.05</v>
      </c>
      <c r="AF29" s="15">
        <v>18.100000000000001</v>
      </c>
      <c r="AG29" s="15">
        <f t="array" ref="AG29:AP29">[1]!'2484.TW-BestBidSize1,BestBidSize2,BestBidSize3,BestBidSize4,BestBidSize5,BestAskSize1,BestAskSize2,BestAskSize3,BestAskSize4,BestAskSize5'</f>
        <v>104</v>
      </c>
      <c r="AH29" s="15">
        <v>19</v>
      </c>
      <c r="AI29" s="15">
        <v>35</v>
      </c>
      <c r="AJ29" s="15">
        <v>34</v>
      </c>
      <c r="AK29" s="15">
        <v>28</v>
      </c>
      <c r="AL29" s="15">
        <v>11</v>
      </c>
      <c r="AM29" s="15">
        <v>4</v>
      </c>
      <c r="AN29" s="15">
        <v>55</v>
      </c>
      <c r="AO29" s="15">
        <v>126</v>
      </c>
      <c r="AP29" s="15">
        <v>26</v>
      </c>
      <c r="AQ29" s="15">
        <f t="array" ref="AQ29:AZ29">[1]!'2484.TW-PreClose,PreTotalVolume,StockNetValue,ROE,ReturnOnAssets,CashDividendYieldRate,MarketValue,Profit,Capital,NetSales'</f>
        <v>17.899999999999999</v>
      </c>
      <c r="AR29" s="16">
        <v>284</v>
      </c>
      <c r="AS29" s="15" t="str">
        <v>18.05</v>
      </c>
      <c r="AT29" s="15" t="str">
        <v>4.86</v>
      </c>
      <c r="AU29" s="15" t="str">
        <v>3.54</v>
      </c>
      <c r="AV29" s="6" t="str">
        <v>6.74</v>
      </c>
      <c r="AW29" s="15" t="str">
        <v>28.4</v>
      </c>
      <c r="AX29" s="15" t="str">
        <v>0.27</v>
      </c>
      <c r="AY29" s="6" t="str">
        <v>15.94</v>
      </c>
      <c r="AZ29" s="5">
        <v>274</v>
      </c>
      <c r="BA29" s="5" t="str">
        <f t="array" ref="BA29:BB29">[1]!'2484.TW-TFXRatio,Beta'</f>
        <v>-4.37</v>
      </c>
      <c r="BB29" s="25">
        <v>1.3048999999999999</v>
      </c>
      <c r="BC29" s="19">
        <f ca="1">IF('legal data'!$C$6=TODAY(),VALUE('legal data'!E31*1000),IFERROR(VLOOKUP(D29,'legal data(T)'!$C:$F,4,0),"0"))</f>
        <v>3000</v>
      </c>
      <c r="BD29" s="19">
        <f ca="1">IF('legal data'!$C$6=TODAY(),(OFFSET('legal data'!D31,'legal data'!$C$3,1))*1000,VALUE('legal data'!E31*1000))</f>
        <v>-4722000</v>
      </c>
      <c r="BE29" s="6">
        <f t="shared" ref="BE29:BE30" si="36">IFERROR(VALUE(AT29),AT29)</f>
        <v>4.8600000000000003</v>
      </c>
      <c r="BF29" s="6">
        <f t="shared" ref="BF29:BF30" si="37">IFERROR(VALUE(AU29),AU29)</f>
        <v>3.54</v>
      </c>
      <c r="BG29" s="6">
        <f t="shared" ref="BG29:BG30" si="38">IFERROR(VALUE(AV29),AV29)</f>
        <v>6.74</v>
      </c>
      <c r="BH29" s="50">
        <f t="shared" ref="BH29:BH30" si="39">IFERROR(VALUE(AW29)+(1000-ROW())/1000000,"-")</f>
        <v>28.400970999999998</v>
      </c>
      <c r="BI29" s="7">
        <f t="shared" ref="BI29:BI30" si="40">IFERROR(VALUE(AX29),AX29)</f>
        <v>0.27</v>
      </c>
      <c r="BJ29" s="6">
        <f t="shared" ref="BJ29:BJ30" si="41">IFERROR(VALUE(AY29),AY29)</f>
        <v>15.94</v>
      </c>
      <c r="BK29" s="7">
        <f t="shared" ref="BK29:BK30" si="42">IFERROR(VALUE(AZ29),AZ29)</f>
        <v>274</v>
      </c>
      <c r="BL29" s="48">
        <f t="shared" si="7"/>
        <v>2.1851361391907044E-3</v>
      </c>
      <c r="BM29" s="16">
        <f>'Beta data'!BB3</f>
        <v>1.172768174368791</v>
      </c>
      <c r="BN29" s="16">
        <f>'Beta data'!BC3</f>
        <v>1.3067720492308688</v>
      </c>
      <c r="BO29" s="28" t="s">
        <v>238</v>
      </c>
      <c r="BP29" s="28">
        <v>0.11</v>
      </c>
      <c r="BQ29" s="28">
        <v>0.26</v>
      </c>
      <c r="BR29" s="28">
        <v>0.67</v>
      </c>
      <c r="BS29" s="28">
        <v>0.67</v>
      </c>
      <c r="BT29" s="28">
        <v>0.73</v>
      </c>
      <c r="BU29" s="28">
        <v>0.73</v>
      </c>
      <c r="BV29" s="28">
        <v>0.73</v>
      </c>
      <c r="BW29" s="28">
        <v>0.86</v>
      </c>
      <c r="BX29" s="28">
        <v>0.86</v>
      </c>
      <c r="BY29" s="28">
        <v>0.86</v>
      </c>
      <c r="BZ29" s="28">
        <v>0.98</v>
      </c>
      <c r="CA29" s="28">
        <v>0.98</v>
      </c>
      <c r="CB29" s="28">
        <v>0.98</v>
      </c>
      <c r="CC29" s="28">
        <v>1.125</v>
      </c>
      <c r="CD29" s="28">
        <v>1.1499999999999999</v>
      </c>
      <c r="CE29" s="28">
        <v>1.1499999999999999</v>
      </c>
      <c r="CF29" s="28">
        <v>1.1599999999999999</v>
      </c>
      <c r="CG29" s="28">
        <v>1.175</v>
      </c>
      <c r="CH29" s="28">
        <v>1.2</v>
      </c>
    </row>
    <row r="30" spans="1:86">
      <c r="B30" s="28">
        <v>27</v>
      </c>
      <c r="C30" s="15" t="str">
        <f t="array" ref="C30:L30">[1]!'2317.TW-ID,Name,Time,Bid,Ask,Price,PriceChange,PriceChangeRatio,Volume,TotalVolume'</f>
        <v>2317</v>
      </c>
      <c r="D30" s="15" t="str">
        <v>鴻海</v>
      </c>
      <c r="E30" s="15" t="str">
        <v>13:30:00</v>
      </c>
      <c r="F30" s="15">
        <v>80.8</v>
      </c>
      <c r="G30" s="15">
        <v>80.900000000000006</v>
      </c>
      <c r="H30" s="15">
        <v>80.900000000000006</v>
      </c>
      <c r="I30" s="15">
        <v>0</v>
      </c>
      <c r="J30" s="15">
        <v>0</v>
      </c>
      <c r="K30" s="15">
        <v>1252</v>
      </c>
      <c r="L30" s="15">
        <v>14320</v>
      </c>
      <c r="M30" s="15">
        <f t="array" ref="M30:V30">[1]!'2317.TW-High,Low,Open,AvgPrice,UpLimit,DownLimit,PrePrice1,PrePrice2,PrePrice3,PrePrice4'</f>
        <v>81.099999999999994</v>
      </c>
      <c r="N30" s="15">
        <v>80.5</v>
      </c>
      <c r="O30" s="15">
        <v>80.900000000000006</v>
      </c>
      <c r="P30" s="15">
        <v>80.81</v>
      </c>
      <c r="Q30" s="15">
        <v>88.9</v>
      </c>
      <c r="R30" s="15">
        <v>72.900000000000006</v>
      </c>
      <c r="S30" s="15">
        <v>80.7</v>
      </c>
      <c r="T30" s="15">
        <v>80.599999999999994</v>
      </c>
      <c r="U30" s="15">
        <v>80.7</v>
      </c>
      <c r="V30" s="15">
        <v>80.7</v>
      </c>
      <c r="W30" s="15">
        <f t="array" ref="W30:AF30">[1]!'2317.TW-BestBid1,BestBid2,BestBid3,BestBid4,BestBid5,BestAsk1,BestAsk2,BestAsk3,BestAsk4,BestAsk5'</f>
        <v>80.8</v>
      </c>
      <c r="X30" s="15">
        <v>80.7</v>
      </c>
      <c r="Y30" s="15">
        <v>80.599999999999994</v>
      </c>
      <c r="Z30" s="15">
        <v>80.5</v>
      </c>
      <c r="AA30" s="15">
        <v>80.400000000000006</v>
      </c>
      <c r="AB30" s="15">
        <v>80.900000000000006</v>
      </c>
      <c r="AC30" s="15">
        <v>81</v>
      </c>
      <c r="AD30" s="15">
        <v>81.099999999999994</v>
      </c>
      <c r="AE30" s="15">
        <v>81.2</v>
      </c>
      <c r="AF30" s="15">
        <v>81.3</v>
      </c>
      <c r="AG30" s="15">
        <f t="array" ref="AG30:AP30">[1]!'2317.TW-BestBidSize1,BestBidSize2,BestBidSize3,BestBidSize4,BestBidSize5,BestAskSize1,BestAskSize2,BestAskSize3,BestAskSize4,BestAskSize5'</f>
        <v>18</v>
      </c>
      <c r="AH30" s="15">
        <v>165</v>
      </c>
      <c r="AI30" s="15">
        <v>497</v>
      </c>
      <c r="AJ30" s="15">
        <v>1217</v>
      </c>
      <c r="AK30" s="15">
        <v>746</v>
      </c>
      <c r="AL30" s="15">
        <v>378</v>
      </c>
      <c r="AM30" s="15">
        <v>750</v>
      </c>
      <c r="AN30" s="15">
        <v>438</v>
      </c>
      <c r="AO30" s="15">
        <v>604</v>
      </c>
      <c r="AP30" s="15">
        <v>882</v>
      </c>
      <c r="AQ30" s="15">
        <f t="array" ref="AQ30:AZ30">[1]!'2317.TW-PreClose,PreTotalVolume,StockNetValue,ROE,ReturnOnAssets,CashDividendYieldRate,MarketValue,Profit,Capital,NetSales'</f>
        <v>80.900000000000006</v>
      </c>
      <c r="AR30" s="16">
        <v>32125</v>
      </c>
      <c r="AS30" s="15" t="str">
        <v>57.28</v>
      </c>
      <c r="AT30" s="15" t="str">
        <v>7.69</v>
      </c>
      <c r="AU30" s="15" t="str">
        <v>4.10</v>
      </c>
      <c r="AV30" s="6" t="str">
        <v>6.18</v>
      </c>
      <c r="AW30" s="15" t="str">
        <v>13916.5</v>
      </c>
      <c r="AX30" s="15" t="str">
        <v>2.00</v>
      </c>
      <c r="AY30" s="6" t="str">
        <v>1732.87</v>
      </c>
      <c r="AZ30" s="5">
        <v>471933.06</v>
      </c>
      <c r="BA30" s="5" t="str">
        <f t="array" ref="BA30:BB30">[1]!'2317.TW-TFXRatio,Beta'</f>
        <v>0.76</v>
      </c>
      <c r="BB30" s="25">
        <v>1.0787</v>
      </c>
      <c r="BC30" s="19">
        <f ca="1">IF('legal data'!$C$6=TODAY(),VALUE('legal data'!E32*1000),IFERROR(VLOOKUP(D30,'legal data(T)'!$C:$F,4,0),"0"))</f>
        <v>-107394</v>
      </c>
      <c r="BD30" s="19">
        <f ca="1">IF('legal data'!$C$6=TODAY(),(OFFSET('legal data'!D32,'legal data'!$C$3,1))*1000,VALUE('legal data'!E32*1000))</f>
        <v>-109000</v>
      </c>
      <c r="BE30" s="6">
        <f t="shared" si="36"/>
        <v>7.69</v>
      </c>
      <c r="BF30" s="6">
        <f t="shared" si="37"/>
        <v>4.0999999999999996</v>
      </c>
      <c r="BG30" s="6">
        <f t="shared" si="38"/>
        <v>6.18</v>
      </c>
      <c r="BH30" s="50">
        <f t="shared" si="39"/>
        <v>13916.500969999999</v>
      </c>
      <c r="BI30" s="7">
        <f t="shared" si="40"/>
        <v>2</v>
      </c>
      <c r="BJ30" s="6">
        <f t="shared" si="41"/>
        <v>1732.87</v>
      </c>
      <c r="BK30" s="7">
        <f t="shared" si="42"/>
        <v>471933.06</v>
      </c>
      <c r="BL30" s="48">
        <f t="shared" si="7"/>
        <v>0.23755061866495583</v>
      </c>
      <c r="BM30" s="16">
        <f>'Beta data'!BD3</f>
        <v>1.0465005119426238</v>
      </c>
      <c r="BN30" s="16">
        <f>'Beta data'!BE3</f>
        <v>1.0580646443175172</v>
      </c>
      <c r="BO30" s="28" t="s">
        <v>239</v>
      </c>
      <c r="BP30" s="28">
        <v>0.11</v>
      </c>
      <c r="BQ30" s="28">
        <v>0.15</v>
      </c>
      <c r="BR30" s="28">
        <v>0.67</v>
      </c>
      <c r="BS30" s="28">
        <v>0.67</v>
      </c>
      <c r="BT30" s="28">
        <v>0.73</v>
      </c>
      <c r="BU30" s="28">
        <v>0.73</v>
      </c>
      <c r="BV30" s="28">
        <v>0.73</v>
      </c>
      <c r="BW30" s="28">
        <v>0.87</v>
      </c>
      <c r="BX30" s="28">
        <v>0.87</v>
      </c>
      <c r="BY30" s="28">
        <v>0.87</v>
      </c>
      <c r="BZ30" s="28">
        <v>0.98</v>
      </c>
      <c r="CA30" s="28">
        <v>0.98</v>
      </c>
      <c r="CB30" s="28">
        <v>0.98</v>
      </c>
      <c r="CC30" s="28">
        <v>1.125</v>
      </c>
      <c r="CD30" s="28">
        <v>1.1299999999999999</v>
      </c>
      <c r="CE30" s="28">
        <v>1.1299999999999999</v>
      </c>
      <c r="CF30" s="28">
        <v>1.1499999999999999</v>
      </c>
      <c r="CG30" s="28">
        <v>1.17</v>
      </c>
      <c r="CH30" s="28">
        <v>1.2</v>
      </c>
    </row>
    <row r="31" spans="1:86">
      <c r="B31" s="28">
        <v>28</v>
      </c>
      <c r="C31" s="15" t="str">
        <f t="array" ref="C31:L31">[1]!'2637.TW-ID,Name,Time,Bid,Ask,Price,PriceChange,PriceChangeRatio,Volume,TotalVolume'</f>
        <v>2637</v>
      </c>
      <c r="D31" s="15" t="str">
        <v>慧洋-KY</v>
      </c>
      <c r="E31" s="15" t="str">
        <v>13:30:00</v>
      </c>
      <c r="F31" s="15">
        <v>30.9</v>
      </c>
      <c r="G31" s="15">
        <v>30.95</v>
      </c>
      <c r="H31" s="15">
        <v>30.95</v>
      </c>
      <c r="I31" s="15">
        <v>0.3</v>
      </c>
      <c r="J31" s="15">
        <v>0.98</v>
      </c>
      <c r="K31" s="15">
        <v>71</v>
      </c>
      <c r="L31" s="15">
        <v>878</v>
      </c>
      <c r="M31" s="15">
        <f t="array" ref="M31:V31">[1]!'2637.TW-High,Low,Open,AvgPrice,UpLimit,DownLimit,PrePrice1,PrePrice2,PrePrice3,PrePrice4'</f>
        <v>31.05</v>
      </c>
      <c r="N31" s="15">
        <v>30.6</v>
      </c>
      <c r="O31" s="15">
        <v>30.85</v>
      </c>
      <c r="P31" s="15">
        <v>30.87</v>
      </c>
      <c r="Q31" s="15">
        <v>33.700000000000003</v>
      </c>
      <c r="R31" s="15">
        <v>27.6</v>
      </c>
      <c r="S31" s="15">
        <v>30.9</v>
      </c>
      <c r="T31" s="15">
        <v>30.9</v>
      </c>
      <c r="U31" s="15">
        <v>30.9</v>
      </c>
      <c r="V31" s="15">
        <v>30.9</v>
      </c>
      <c r="W31" s="15">
        <f t="array" ref="W31:AF31">[1]!'2637.TW-BestBid1,BestBid2,BestBid3,BestBid4,BestBid5,BestAsk1,BestAsk2,BestAsk3,BestAsk4,BestAsk5'</f>
        <v>30.9</v>
      </c>
      <c r="X31" s="15">
        <v>30.85</v>
      </c>
      <c r="Y31" s="15">
        <v>30.8</v>
      </c>
      <c r="Z31" s="15">
        <v>30.75</v>
      </c>
      <c r="AA31" s="15">
        <v>30.7</v>
      </c>
      <c r="AB31" s="15">
        <v>30.95</v>
      </c>
      <c r="AC31" s="15">
        <v>31</v>
      </c>
      <c r="AD31" s="15">
        <v>31.05</v>
      </c>
      <c r="AE31" s="15">
        <v>31.1</v>
      </c>
      <c r="AF31" s="15">
        <v>31.15</v>
      </c>
      <c r="AG31" s="15">
        <f t="array" ref="AG31:AP31">[1]!'2637.TW-BestBidSize1,BestBidSize2,BestBidSize3,BestBidSize4,BestBidSize5,BestAskSize1,BestAskSize2,BestAskSize3,BestAskSize4,BestAskSize5'</f>
        <v>2</v>
      </c>
      <c r="AH31" s="15">
        <v>2</v>
      </c>
      <c r="AI31" s="15">
        <v>16</v>
      </c>
      <c r="AJ31" s="15">
        <v>32</v>
      </c>
      <c r="AK31" s="15">
        <v>54</v>
      </c>
      <c r="AL31" s="15">
        <v>5</v>
      </c>
      <c r="AM31" s="15">
        <v>211</v>
      </c>
      <c r="AN31" s="15">
        <v>29</v>
      </c>
      <c r="AO31" s="15">
        <v>18</v>
      </c>
      <c r="AP31" s="15">
        <v>21</v>
      </c>
      <c r="AQ31" s="15">
        <f t="array" ref="AQ31:AZ31">[1]!'2637.TW-PreClose,PreTotalVolume,StockNetValue,ROE,ReturnOnAssets,CashDividendYieldRate,MarketValue,Profit,Capital,NetSales'</f>
        <v>30.65</v>
      </c>
      <c r="AR31" s="16">
        <v>2737</v>
      </c>
      <c r="AS31" s="15" t="str">
        <v>43.24</v>
      </c>
      <c r="AT31" s="15" t="str">
        <v>3.33</v>
      </c>
      <c r="AU31" s="15" t="str">
        <v>--</v>
      </c>
      <c r="AV31" s="6" t="str">
        <v>8.08</v>
      </c>
      <c r="AW31" s="15" t="str">
        <v>171.8</v>
      </c>
      <c r="AX31" s="15" t="str">
        <v>0.04</v>
      </c>
      <c r="AY31" s="6" t="str">
        <v>55.50</v>
      </c>
      <c r="AZ31" s="5">
        <v>896.38</v>
      </c>
      <c r="BA31" s="5" t="str">
        <f t="array" ref="BA31:BB31">[1]!'2637.TW-TFXRatio,Beta'</f>
        <v>5.15</v>
      </c>
      <c r="BB31" s="25">
        <v>0.2112</v>
      </c>
      <c r="BC31" s="19">
        <f ca="1">IF('legal data'!$C$6=TODAY(),VALUE('legal data'!E33*1000),IFERROR(VLOOKUP(D31,'legal data(T)'!$C:$F,4,0),"0"))</f>
        <v>174000</v>
      </c>
      <c r="BD31" s="19">
        <f ca="1">IF('legal data'!$C$6=TODAY(),(OFFSET('legal data'!D33,'legal data'!$C$3,1))*1000,VALUE('legal data'!E33*1000))</f>
        <v>-622000</v>
      </c>
      <c r="BE31" s="6">
        <f t="shared" ref="BE31" si="43">IFERROR(VALUE(AT31),AT31)</f>
        <v>3.33</v>
      </c>
      <c r="BF31" s="6" t="str">
        <f t="shared" ref="BF31" si="44">IFERROR(VALUE(AU31),AU31)</f>
        <v>--</v>
      </c>
      <c r="BG31" s="6">
        <f t="shared" ref="BG31" si="45">IFERROR(VALUE(AV31),AV31)</f>
        <v>8.08</v>
      </c>
      <c r="BH31" s="50">
        <f t="shared" ref="BH31" si="46">IFERROR(VALUE(AW31)+(1000-ROW())/1000000,"-")</f>
        <v>171.80096900000001</v>
      </c>
      <c r="BI31" s="7">
        <f t="shared" ref="BI31" si="47">IFERROR(VALUE(AX31),AX31)</f>
        <v>0.04</v>
      </c>
      <c r="BJ31" s="6">
        <f t="shared" ref="BJ31" si="48">IFERROR(VALUE(AY31),AY31)</f>
        <v>55.5</v>
      </c>
      <c r="BK31" s="7">
        <f t="shared" ref="BK31" si="49">IFERROR(VALUE(AZ31),AZ31)</f>
        <v>896.38</v>
      </c>
      <c r="BL31" s="48">
        <f t="shared" si="7"/>
        <v>7.6082218146225917E-3</v>
      </c>
      <c r="BM31" s="16">
        <f>'Beta data'!BF3</f>
        <v>0.25461161971831003</v>
      </c>
      <c r="BN31" s="16">
        <f>'Beta data'!BG3</f>
        <v>0.30327006798857642</v>
      </c>
      <c r="BO31" s="28" t="s">
        <v>224</v>
      </c>
      <c r="BP31" s="28">
        <v>0.1</v>
      </c>
      <c r="BQ31" s="28">
        <v>0.2</v>
      </c>
      <c r="BR31" s="28">
        <v>0.66500000000000004</v>
      </c>
      <c r="BS31" s="28">
        <v>0.66500000000000004</v>
      </c>
      <c r="BT31" s="28">
        <v>0.73</v>
      </c>
      <c r="BU31" s="28">
        <v>0.73</v>
      </c>
      <c r="BV31" s="28">
        <v>0.73</v>
      </c>
      <c r="BW31" s="28">
        <v>0.84</v>
      </c>
      <c r="BX31" s="28">
        <v>0.84</v>
      </c>
      <c r="BY31" s="28">
        <v>0.84</v>
      </c>
      <c r="BZ31" s="28">
        <v>0.98</v>
      </c>
      <c r="CA31" s="28">
        <v>0.98</v>
      </c>
      <c r="CB31" s="28">
        <v>0.98</v>
      </c>
      <c r="CC31" s="28">
        <v>1.1100000000000001</v>
      </c>
      <c r="CD31" s="28">
        <v>1.1200000000000001</v>
      </c>
      <c r="CE31" s="28">
        <v>1.1299999999999999</v>
      </c>
      <c r="CF31" s="28">
        <v>1.1499999999999999</v>
      </c>
      <c r="CG31" s="28">
        <v>1.1599999999999999</v>
      </c>
      <c r="CH31" s="28">
        <v>1.19</v>
      </c>
    </row>
    <row r="32" spans="1:86">
      <c r="B32" s="28">
        <v>29</v>
      </c>
      <c r="C32" s="15" t="str">
        <f t="array" ref="C32:L32">[1]!'3023.TW-ID,Name,Time,Bid,Ask,Price,PriceChange,PriceChangeRatio,Volume,TotalVolume'</f>
        <v>3023</v>
      </c>
      <c r="D32" s="15" t="str">
        <v>信邦</v>
      </c>
      <c r="E32" s="15" t="str">
        <v>13:30:00</v>
      </c>
      <c r="F32" s="15">
        <v>67.400000000000006</v>
      </c>
      <c r="G32" s="15">
        <v>67.5</v>
      </c>
      <c r="H32" s="15">
        <v>67.5</v>
      </c>
      <c r="I32" s="15">
        <v>0.4</v>
      </c>
      <c r="J32" s="15">
        <v>0.6</v>
      </c>
      <c r="K32" s="15">
        <v>75</v>
      </c>
      <c r="L32" s="15">
        <v>770</v>
      </c>
      <c r="M32" s="15">
        <f t="array" ref="M32:V32">[1]!'3023.TW-High,Low,Open,AvgPrice,UpLimit,DownLimit,PrePrice1,PrePrice2,PrePrice3,PrePrice4'</f>
        <v>67.7</v>
      </c>
      <c r="N32" s="15">
        <v>66.2</v>
      </c>
      <c r="O32" s="15">
        <v>66.599999999999994</v>
      </c>
      <c r="P32" s="15">
        <v>67.08</v>
      </c>
      <c r="Q32" s="15">
        <v>73.8</v>
      </c>
      <c r="R32" s="15">
        <v>60.4</v>
      </c>
      <c r="S32" s="15">
        <v>67.5</v>
      </c>
      <c r="T32" s="15">
        <v>67.5</v>
      </c>
      <c r="U32" s="15">
        <v>67.400000000000006</v>
      </c>
      <c r="V32" s="15">
        <v>67.400000000000006</v>
      </c>
      <c r="W32" s="15">
        <f t="array" ref="W32:AF32">[1]!'3023.TW-BestBid1,BestBid2,BestBid3,BestBid4,BestBid5,BestAsk1,BestAsk2,BestAsk3,BestAsk4,BestAsk5'</f>
        <v>67.400000000000006</v>
      </c>
      <c r="X32" s="15">
        <v>67.3</v>
      </c>
      <c r="Y32" s="15">
        <v>67.2</v>
      </c>
      <c r="Z32" s="15">
        <v>67.099999999999994</v>
      </c>
      <c r="AA32" s="15">
        <v>67</v>
      </c>
      <c r="AB32" s="15">
        <v>67.5</v>
      </c>
      <c r="AC32" s="15">
        <v>67.599999999999994</v>
      </c>
      <c r="AD32" s="15">
        <v>67.7</v>
      </c>
      <c r="AE32" s="15">
        <v>67.8</v>
      </c>
      <c r="AF32" s="15">
        <v>67.900000000000006</v>
      </c>
      <c r="AG32" s="15">
        <f t="array" ref="AG32:AP32">[1]!'3023.TW-BestBidSize1,BestBidSize2,BestBidSize3,BestBidSize4,BestBidSize5,BestAskSize1,BestAskSize2,BestAskSize3,BestAskSize4,BestAskSize5'</f>
        <v>1</v>
      </c>
      <c r="AH32" s="15">
        <v>3</v>
      </c>
      <c r="AI32" s="15">
        <v>21</v>
      </c>
      <c r="AJ32" s="15">
        <v>8</v>
      </c>
      <c r="AK32" s="15">
        <v>11</v>
      </c>
      <c r="AL32" s="15">
        <v>15</v>
      </c>
      <c r="AM32" s="15">
        <v>14</v>
      </c>
      <c r="AN32" s="15">
        <v>23</v>
      </c>
      <c r="AO32" s="15">
        <v>12</v>
      </c>
      <c r="AP32" s="15">
        <v>28</v>
      </c>
      <c r="AQ32" s="15">
        <f t="array" ref="AQ32:AZ32">[1]!'3023.TW-PreClose,PreTotalVolume,StockNetValue,ROE,ReturnOnAssets,CashDividendYieldRate,MarketValue,Profit,Capital,NetSales'</f>
        <v>67.099999999999994</v>
      </c>
      <c r="AR32" s="16">
        <v>1564</v>
      </c>
      <c r="AS32" s="15" t="str">
        <v>24.51</v>
      </c>
      <c r="AT32" s="15" t="str">
        <v>16.33</v>
      </c>
      <c r="AU32" s="15" t="str">
        <v>8.48</v>
      </c>
      <c r="AV32" s="6" t="str">
        <v>5.04</v>
      </c>
      <c r="AW32" s="15" t="str">
        <v>151.5</v>
      </c>
      <c r="AX32" s="15" t="str">
        <v>1.31</v>
      </c>
      <c r="AY32" s="6" t="str">
        <v>22.54</v>
      </c>
      <c r="AZ32" s="5">
        <v>1047.48</v>
      </c>
      <c r="BA32" s="5" t="str">
        <f t="array" ref="BA32:BB32">[1]!'3023.TW-TFXRatio,Beta'</f>
        <v>-5.01</v>
      </c>
      <c r="BB32" s="5">
        <v>0.56330000000000002</v>
      </c>
      <c r="BC32" s="19">
        <f ca="1">IF('legal data'!$C$6=TODAY(),VALUE('legal data'!E34*1000),IFERROR(VLOOKUP(D32,'legal data(T)'!$C:$F,4,0),"0"))</f>
        <v>-97975</v>
      </c>
      <c r="BD32" s="19">
        <f ca="1">IF('legal data'!$C$6=TODAY(),(OFFSET('legal data'!D34,'legal data'!$C$3,1))*1000,VALUE('legal data'!E34*1000))</f>
        <v>0</v>
      </c>
      <c r="BE32" s="6">
        <f t="shared" ref="BE32:BE94" si="50">IFERROR(VALUE(AT32),AT32)</f>
        <v>16.329999999999998</v>
      </c>
      <c r="BF32" s="6">
        <f t="shared" ref="BF32:BF94" si="51">IFERROR(VALUE(AU32),AU32)</f>
        <v>8.48</v>
      </c>
      <c r="BG32" s="6">
        <f t="shared" ref="BG32:BG94" si="52">IFERROR(VALUE(AV32),AV32)</f>
        <v>5.04</v>
      </c>
      <c r="BH32" s="50">
        <f t="shared" ref="BH32:BH94" si="53">IFERROR(VALUE(AW32)+(1000-ROW())/1000000,"-")</f>
        <v>151.500968</v>
      </c>
      <c r="BI32" s="7">
        <f t="shared" ref="BI32:BI94" si="54">IFERROR(VALUE(AX32),AX32)</f>
        <v>1.31</v>
      </c>
      <c r="BJ32" s="6">
        <f t="shared" ref="BJ32:BJ94" si="55">IFERROR(VALUE(AY32),AY32)</f>
        <v>22.54</v>
      </c>
      <c r="BK32" s="7">
        <f t="shared" ref="BK32:BK94" si="56">IFERROR(VALUE(AZ32),AZ32)</f>
        <v>1047.48</v>
      </c>
      <c r="BL32" s="48">
        <f t="shared" si="7"/>
        <v>3.0898976522809587E-3</v>
      </c>
      <c r="BM32" s="16">
        <f>'Beta data'!BH3</f>
        <v>0.73488230430972912</v>
      </c>
      <c r="BN32" s="16">
        <f>'Beta data'!BI3</f>
        <v>0.82013333225157325</v>
      </c>
      <c r="BO32" s="28" t="s">
        <v>241</v>
      </c>
      <c r="BP32" s="28">
        <v>0.11</v>
      </c>
      <c r="BQ32" s="28">
        <v>0.26</v>
      </c>
      <c r="BR32" s="28">
        <v>0.67</v>
      </c>
      <c r="BS32" s="28">
        <v>0.67</v>
      </c>
      <c r="BT32" s="28">
        <v>0.73</v>
      </c>
      <c r="BU32" s="28">
        <v>0.73</v>
      </c>
      <c r="BV32" s="28">
        <v>0.73</v>
      </c>
      <c r="BW32" s="28">
        <v>0.87</v>
      </c>
      <c r="BX32" s="28">
        <v>0.87</v>
      </c>
      <c r="BY32" s="28">
        <v>0.87</v>
      </c>
      <c r="BZ32" s="28">
        <v>0.98</v>
      </c>
      <c r="CA32" s="28">
        <v>0.98</v>
      </c>
      <c r="CB32" s="28">
        <v>0.98</v>
      </c>
      <c r="CC32" s="28">
        <v>1.125</v>
      </c>
      <c r="CD32" s="28">
        <v>1.1499999999999999</v>
      </c>
      <c r="CE32" s="28">
        <v>1.1499999999999999</v>
      </c>
      <c r="CF32" s="28">
        <v>1.1599999999999999</v>
      </c>
      <c r="CG32" s="28">
        <v>1.1850000000000001</v>
      </c>
      <c r="CH32" s="28">
        <v>1.1850000000000001</v>
      </c>
    </row>
    <row r="33" spans="2:86">
      <c r="B33" s="28">
        <v>30</v>
      </c>
      <c r="C33" s="15" t="str">
        <f t="array" ref="C33:L33">[1]!'6116.TW-ID,Name,Time,Bid,Ask,Price,PriceChange,PriceChangeRatio,Volume,TotalVolume'</f>
        <v>6116</v>
      </c>
      <c r="D33" s="15" t="str">
        <v>彩晶</v>
      </c>
      <c r="E33" s="15" t="str">
        <v>13:30:00</v>
      </c>
      <c r="F33" s="15">
        <v>9.7899999999999991</v>
      </c>
      <c r="G33" s="15">
        <v>9.8000000000000007</v>
      </c>
      <c r="H33" s="15">
        <v>9.8000000000000007</v>
      </c>
      <c r="I33" s="15">
        <v>0.73</v>
      </c>
      <c r="J33" s="15">
        <v>8.0500000000000007</v>
      </c>
      <c r="K33" s="15">
        <v>3455</v>
      </c>
      <c r="L33" s="15">
        <v>180364</v>
      </c>
      <c r="M33" s="15">
        <f t="array" ref="M33:V33">[1]!'6116.TW-High,Low,Open,AvgPrice,UpLimit,DownLimit,PrePrice1,PrePrice2,PrePrice3,PrePrice4'</f>
        <v>9.89</v>
      </c>
      <c r="N33" s="15">
        <v>9.09</v>
      </c>
      <c r="O33" s="15">
        <v>9.09</v>
      </c>
      <c r="P33" s="15">
        <v>9.5299999999999994</v>
      </c>
      <c r="Q33" s="15">
        <v>9.9700000000000006</v>
      </c>
      <c r="R33" s="15">
        <v>8.17</v>
      </c>
      <c r="S33" s="15">
        <v>9.82</v>
      </c>
      <c r="T33" s="15">
        <v>9.82</v>
      </c>
      <c r="U33" s="15">
        <v>9.82</v>
      </c>
      <c r="V33" s="15">
        <v>9.82</v>
      </c>
      <c r="W33" s="15">
        <f t="array" ref="W33:AF33">[1]!'6116.TW-BestBid1,BestBid2,BestBid3,BestBid4,BestBid5,BestAsk1,BestAsk2,BestAsk3,BestAsk4,BestAsk5'</f>
        <v>9.7899999999999991</v>
      </c>
      <c r="X33" s="15">
        <v>9.7799999999999994</v>
      </c>
      <c r="Y33" s="15">
        <v>9.77</v>
      </c>
      <c r="Z33" s="15">
        <v>9.76</v>
      </c>
      <c r="AA33" s="15">
        <v>9.75</v>
      </c>
      <c r="AB33" s="15">
        <v>9.8000000000000007</v>
      </c>
      <c r="AC33" s="15">
        <v>9.81</v>
      </c>
      <c r="AD33" s="15">
        <v>9.82</v>
      </c>
      <c r="AE33" s="15">
        <v>9.83</v>
      </c>
      <c r="AF33" s="15">
        <v>9.84</v>
      </c>
      <c r="AG33" s="15">
        <f t="array" ref="AG33:AP33">[1]!'6116.TW-BestBidSize1,BestBidSize2,BestBidSize3,BestBidSize4,BestBidSize5,BestAskSize1,BestAskSize2,BestAskSize3,BestAskSize4,BestAskSize5'</f>
        <v>488</v>
      </c>
      <c r="AH33" s="15">
        <v>195</v>
      </c>
      <c r="AI33" s="15">
        <v>224</v>
      </c>
      <c r="AJ33" s="15">
        <v>174</v>
      </c>
      <c r="AK33" s="15">
        <v>112</v>
      </c>
      <c r="AL33" s="15">
        <v>1547</v>
      </c>
      <c r="AM33" s="15">
        <v>32</v>
      </c>
      <c r="AN33" s="15">
        <v>204</v>
      </c>
      <c r="AO33" s="15">
        <v>45</v>
      </c>
      <c r="AP33" s="15">
        <v>51</v>
      </c>
      <c r="AQ33" s="15">
        <f t="array" ref="AQ33:AZ33">[1]!'6116.TW-PreClose,PreTotalVolume,StockNetValue,ROE,ReturnOnAssets,CashDividendYieldRate,MarketValue,Profit,Capital,NetSales'</f>
        <v>9.07</v>
      </c>
      <c r="AR33" s="16">
        <v>124744</v>
      </c>
      <c r="AS33" s="15" t="str">
        <v>10.29</v>
      </c>
      <c r="AT33" s="15" t="str">
        <v>2.21</v>
      </c>
      <c r="AU33" s="15" t="str">
        <v>--</v>
      </c>
      <c r="AV33" s="6" t="str">
        <v>--</v>
      </c>
      <c r="AW33" s="15" t="str">
        <v>316.9</v>
      </c>
      <c r="AX33" s="6" t="str">
        <v>0.73</v>
      </c>
      <c r="AY33" s="6" t="str">
        <v>323.39</v>
      </c>
      <c r="AZ33" s="25">
        <v>3192.86</v>
      </c>
      <c r="BA33" s="5" t="str">
        <f t="array" ref="BA33:BB33">[1]!'6116.TW-TFXRatio,Beta'</f>
        <v>11.32</v>
      </c>
      <c r="BB33" s="5">
        <v>0.80759999999999998</v>
      </c>
      <c r="BC33" s="19">
        <f ca="1">IF('legal data'!$C$6=TODAY(),VALUE('legal data'!E36*1000),IFERROR(VLOOKUP(D33,'legal data(T)'!$C:$F,4,0),"0"))</f>
        <v>22799000</v>
      </c>
      <c r="BD33" s="19">
        <f ca="1">IF('legal data'!$C$6=TODAY(),(OFFSET('legal data'!D36,'legal data'!$C$3,1))*1000,VALUE('legal data'!E36*1000))</f>
        <v>6000</v>
      </c>
      <c r="BE33" s="6">
        <f t="shared" ref="BE33" si="57">IFERROR(VALUE(AT33),AT33)</f>
        <v>2.21</v>
      </c>
      <c r="BF33" s="6" t="str">
        <f t="shared" ref="BF33" si="58">IFERROR(VALUE(AU33),AU33)</f>
        <v>--</v>
      </c>
      <c r="BG33" s="6" t="str">
        <f t="shared" ref="BG33" si="59">IFERROR(VALUE(AV33),AV33)</f>
        <v>--</v>
      </c>
      <c r="BH33" s="50">
        <f t="shared" ref="BH33" si="60">IFERROR(VALUE(AW33)+(1000-ROW())/1000000,"-")</f>
        <v>316.90096699999998</v>
      </c>
      <c r="BI33" s="7">
        <f t="shared" ref="BI33" si="61">IFERROR(VALUE(AX33),AX33)</f>
        <v>0.73</v>
      </c>
      <c r="BJ33" s="6">
        <f t="shared" ref="BJ33" si="62">IFERROR(VALUE(AY33),AY33)</f>
        <v>323.39</v>
      </c>
      <c r="BK33" s="7">
        <f t="shared" ref="BK33" si="63">IFERROR(VALUE(AZ33),AZ33)</f>
        <v>3192.86</v>
      </c>
      <c r="BL33" s="48">
        <f t="shared" si="7"/>
        <v>4.4331943290645041E-2</v>
      </c>
      <c r="BM33" s="16">
        <f>'Beta data'!BJ3</f>
        <v>1.0261932895761665</v>
      </c>
      <c r="BN33" s="16">
        <f>'Beta data'!BK3</f>
        <v>1.2045109730966448</v>
      </c>
      <c r="BO33" s="28" t="s">
        <v>43</v>
      </c>
      <c r="BP33" s="28">
        <v>0.11</v>
      </c>
      <c r="BQ33" s="28">
        <v>0.26</v>
      </c>
      <c r="BR33" s="28">
        <v>0.67</v>
      </c>
      <c r="BS33" s="28">
        <v>0.67</v>
      </c>
      <c r="BT33" s="28">
        <v>0.73</v>
      </c>
      <c r="BU33" s="28">
        <v>0.73</v>
      </c>
      <c r="BV33" s="28">
        <v>0.73</v>
      </c>
      <c r="BW33" s="28">
        <v>0.875</v>
      </c>
      <c r="BX33" s="28">
        <v>0.875</v>
      </c>
      <c r="BY33" s="28">
        <v>0.875</v>
      </c>
      <c r="BZ33" s="28">
        <v>0.99</v>
      </c>
      <c r="CA33" s="28">
        <v>0.99</v>
      </c>
      <c r="CB33" s="28">
        <v>0.99</v>
      </c>
      <c r="CC33" s="28">
        <v>1.125</v>
      </c>
      <c r="CD33" s="28">
        <v>1.1299999999999999</v>
      </c>
      <c r="CE33" s="28">
        <v>1.155</v>
      </c>
      <c r="CF33" s="28">
        <v>1.1499999999999999</v>
      </c>
      <c r="CG33" s="28">
        <v>1.155</v>
      </c>
      <c r="CH33" s="28">
        <v>1.2050000000000001</v>
      </c>
    </row>
    <row r="34" spans="2:86">
      <c r="B34" s="28">
        <v>31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6"/>
      <c r="AS34" s="15"/>
      <c r="AT34" s="15"/>
      <c r="AU34" s="15"/>
      <c r="AV34" s="6"/>
      <c r="AW34" s="15"/>
      <c r="AX34" s="15"/>
      <c r="AY34" s="6"/>
      <c r="AZ34" s="5"/>
      <c r="BA34" s="5"/>
      <c r="BB34" s="5"/>
      <c r="BC34" s="19" t="str">
        <f ca="1">IF('legal data'!$C$6=TODAY(),VALUE('legal data'!E37*1000),IFERROR(VLOOKUP(D34,'legal data(T)'!$C:$F,4,0),"0"))</f>
        <v>0</v>
      </c>
      <c r="BD34" s="19">
        <f ca="1">IF('legal data'!$C$6=TODAY(),(OFFSET('legal data'!D37,'legal data'!$C$3,1))*1000,VALUE('legal data'!E37*1000))</f>
        <v>-6000</v>
      </c>
      <c r="BE34" s="6">
        <f t="shared" si="50"/>
        <v>0</v>
      </c>
      <c r="BF34" s="6">
        <f t="shared" si="51"/>
        <v>0</v>
      </c>
      <c r="BG34" s="6">
        <f t="shared" si="52"/>
        <v>0</v>
      </c>
      <c r="BH34" s="50">
        <f t="shared" si="53"/>
        <v>9.6599999999999995E-4</v>
      </c>
      <c r="BI34" s="7">
        <f t="shared" si="54"/>
        <v>0</v>
      </c>
      <c r="BJ34" s="6">
        <f t="shared" si="55"/>
        <v>0</v>
      </c>
      <c r="BK34" s="7">
        <f t="shared" si="56"/>
        <v>0</v>
      </c>
      <c r="BL34" s="48">
        <f t="shared" si="7"/>
        <v>0</v>
      </c>
      <c r="BM34" s="16"/>
      <c r="BN34" s="16"/>
      <c r="BO34" s="28" t="s">
        <v>242</v>
      </c>
      <c r="BP34" s="28">
        <v>0.11</v>
      </c>
      <c r="BQ34" s="28">
        <v>0.26</v>
      </c>
      <c r="BR34" s="28">
        <v>0.67</v>
      </c>
      <c r="BS34" s="28">
        <v>0.67</v>
      </c>
      <c r="BT34" s="28">
        <v>0.73</v>
      </c>
      <c r="BU34" s="28">
        <v>0.73</v>
      </c>
      <c r="BV34" s="28">
        <v>0.73</v>
      </c>
      <c r="BW34" s="28">
        <v>0.86</v>
      </c>
      <c r="BX34" s="28">
        <v>0.86</v>
      </c>
      <c r="BY34" s="28">
        <v>0.86</v>
      </c>
      <c r="BZ34" s="28">
        <v>0.97</v>
      </c>
      <c r="CA34" s="28">
        <v>0.97</v>
      </c>
      <c r="CB34" s="28">
        <v>0.97</v>
      </c>
      <c r="CC34" s="28">
        <v>1.125</v>
      </c>
      <c r="CD34" s="28">
        <v>1.1499999999999999</v>
      </c>
      <c r="CE34" s="28">
        <v>1.1499999999999999</v>
      </c>
      <c r="CF34" s="28">
        <v>1.1599999999999999</v>
      </c>
      <c r="CG34" s="28">
        <v>1.175</v>
      </c>
      <c r="CH34" s="28">
        <v>1.2</v>
      </c>
    </row>
    <row r="35" spans="2:86">
      <c r="B35" s="28">
        <v>32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6"/>
      <c r="AS35" s="15"/>
      <c r="AT35" s="15"/>
      <c r="AU35" s="15"/>
      <c r="AV35" s="6"/>
      <c r="AW35" s="15"/>
      <c r="AX35" s="15"/>
      <c r="AY35" s="6"/>
      <c r="AZ35" s="5"/>
      <c r="BA35" s="5"/>
      <c r="BB35" s="5"/>
      <c r="BC35" s="19" t="str">
        <f ca="1">IF('legal data'!$C$6=TODAY(),VALUE('legal data'!E38*1000),IFERROR(VLOOKUP(D35,'legal data(T)'!$C:$F,4,0),"0"))</f>
        <v>0</v>
      </c>
      <c r="BD35" s="19">
        <f ca="1">IF('legal data'!$C$6=TODAY(),(OFFSET('legal data'!D38,'legal data'!$C$3,1))*1000,VALUE('legal data'!E38*1000))</f>
        <v>-216000</v>
      </c>
      <c r="BE35" s="6">
        <f t="shared" si="50"/>
        <v>0</v>
      </c>
      <c r="BF35" s="6">
        <f t="shared" si="51"/>
        <v>0</v>
      </c>
      <c r="BG35" s="6">
        <f t="shared" si="52"/>
        <v>0</v>
      </c>
      <c r="BH35" s="50">
        <f t="shared" si="53"/>
        <v>9.6500000000000004E-4</v>
      </c>
      <c r="BI35" s="7">
        <f t="shared" si="54"/>
        <v>0</v>
      </c>
      <c r="BJ35" s="6">
        <f t="shared" si="55"/>
        <v>0</v>
      </c>
      <c r="BK35" s="7">
        <f t="shared" si="56"/>
        <v>0</v>
      </c>
      <c r="BL35" s="48">
        <f t="shared" si="7"/>
        <v>0</v>
      </c>
      <c r="BM35" s="16"/>
      <c r="BN35" s="16"/>
      <c r="BO35" s="28" t="s">
        <v>225</v>
      </c>
      <c r="BP35" s="28">
        <v>0.04</v>
      </c>
      <c r="BQ35" s="28">
        <v>0.15</v>
      </c>
      <c r="BR35" s="28">
        <v>0.67</v>
      </c>
      <c r="BS35" s="28">
        <v>0.67</v>
      </c>
      <c r="BT35" s="28">
        <v>0.73</v>
      </c>
      <c r="BU35" s="28">
        <v>0.73</v>
      </c>
      <c r="BV35" s="28">
        <v>0.73</v>
      </c>
      <c r="BW35" s="28">
        <v>0.87</v>
      </c>
      <c r="BX35" s="28">
        <v>0.87</v>
      </c>
      <c r="BY35" s="28">
        <v>0.88</v>
      </c>
      <c r="BZ35" s="28">
        <v>1</v>
      </c>
      <c r="CA35" s="28">
        <v>1</v>
      </c>
      <c r="CB35" s="28">
        <v>1</v>
      </c>
      <c r="CC35" s="28">
        <v>1.135</v>
      </c>
      <c r="CD35" s="28">
        <v>1.17</v>
      </c>
      <c r="CE35" s="28">
        <v>1.18</v>
      </c>
      <c r="CF35" s="28">
        <v>1.1599999999999999</v>
      </c>
      <c r="CG35" s="28">
        <v>1.23</v>
      </c>
      <c r="CH35" s="28">
        <v>1.24</v>
      </c>
    </row>
    <row r="36" spans="2:86">
      <c r="B36" s="28">
        <v>33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6"/>
      <c r="AS36" s="15"/>
      <c r="AT36" s="15"/>
      <c r="AU36" s="15"/>
      <c r="AV36" s="6"/>
      <c r="AW36" s="15"/>
      <c r="AX36" s="15"/>
      <c r="AY36" s="6"/>
      <c r="AZ36" s="5"/>
      <c r="BA36" s="5"/>
      <c r="BB36" s="5"/>
      <c r="BC36" s="19" t="str">
        <f ca="1">IF('legal data'!$C$6=TODAY(),VALUE('legal data'!E39*1000),IFERROR(VLOOKUP(D36,'legal data(T)'!$C:$F,4,0),"0"))</f>
        <v>0</v>
      </c>
      <c r="BD36" s="19">
        <f ca="1">IF('legal data'!$C$6=TODAY(),(OFFSET('legal data'!D39,'legal data'!$C$3,1))*1000,VALUE('legal data'!E39*1000))</f>
        <v>-5975000</v>
      </c>
      <c r="BE36" s="6">
        <f t="shared" si="50"/>
        <v>0</v>
      </c>
      <c r="BF36" s="6">
        <f t="shared" si="51"/>
        <v>0</v>
      </c>
      <c r="BG36" s="6">
        <f t="shared" si="52"/>
        <v>0</v>
      </c>
      <c r="BH36" s="50">
        <f t="shared" si="53"/>
        <v>9.6400000000000001E-4</v>
      </c>
      <c r="BI36" s="7">
        <f t="shared" si="54"/>
        <v>0</v>
      </c>
      <c r="BJ36" s="6">
        <f t="shared" si="55"/>
        <v>0</v>
      </c>
      <c r="BK36" s="7">
        <f t="shared" si="56"/>
        <v>0</v>
      </c>
      <c r="BL36" s="48">
        <f t="shared" si="7"/>
        <v>0</v>
      </c>
      <c r="BM36" s="16"/>
      <c r="BN36" s="16"/>
      <c r="BO36" s="28" t="s">
        <v>226</v>
      </c>
      <c r="BP36" s="28">
        <v>0.12</v>
      </c>
      <c r="BQ36" s="28">
        <v>0.2</v>
      </c>
      <c r="BR36" s="28">
        <v>0.67</v>
      </c>
      <c r="BS36" s="28">
        <v>0.67</v>
      </c>
      <c r="BT36" s="28">
        <v>0.73</v>
      </c>
      <c r="BU36" s="28">
        <v>0.73</v>
      </c>
      <c r="BV36" s="28">
        <v>0.73</v>
      </c>
      <c r="BW36" s="28">
        <v>0.88</v>
      </c>
      <c r="BX36" s="28">
        <v>0.88</v>
      </c>
      <c r="BY36" s="28">
        <v>0.88</v>
      </c>
      <c r="BZ36" s="28">
        <v>0.99</v>
      </c>
      <c r="CA36" s="28">
        <v>0.99</v>
      </c>
      <c r="CB36" s="28">
        <v>0.99</v>
      </c>
      <c r="CC36" s="28">
        <v>1.125</v>
      </c>
      <c r="CD36" s="28">
        <v>1.1499999999999999</v>
      </c>
      <c r="CE36" s="28">
        <v>1.1499999999999999</v>
      </c>
      <c r="CF36" s="28">
        <v>1.1499999999999999</v>
      </c>
      <c r="CG36" s="28">
        <v>1.1599999999999999</v>
      </c>
      <c r="CH36" s="28">
        <v>1.1599999999999999</v>
      </c>
    </row>
    <row r="37" spans="2:86">
      <c r="B37" s="28">
        <v>34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6"/>
      <c r="AS37" s="15"/>
      <c r="AT37" s="15"/>
      <c r="AU37" s="15"/>
      <c r="AV37" s="6"/>
      <c r="AW37" s="15"/>
      <c r="AX37" s="15"/>
      <c r="AY37" s="6"/>
      <c r="AZ37" s="5"/>
      <c r="BA37" s="5"/>
      <c r="BB37" s="5"/>
      <c r="BC37" s="19" t="str">
        <f ca="1">IF('legal data'!$C$6=TODAY(),VALUE('legal data'!E40*1000),IFERROR(VLOOKUP(D37,'legal data(T)'!$C:$F,4,0),"0"))</f>
        <v>0</v>
      </c>
      <c r="BD37" s="19">
        <f ca="1">IF('legal data'!$C$6=TODAY(),(OFFSET('legal data'!D40,'legal data'!$C$3,1))*1000,VALUE('legal data'!E40*1000))</f>
        <v>172000</v>
      </c>
      <c r="BE37" s="6">
        <f t="shared" si="50"/>
        <v>0</v>
      </c>
      <c r="BF37" s="6">
        <f t="shared" si="51"/>
        <v>0</v>
      </c>
      <c r="BG37" s="6">
        <f t="shared" si="52"/>
        <v>0</v>
      </c>
      <c r="BH37" s="50">
        <f t="shared" si="53"/>
        <v>9.6299999999999999E-4</v>
      </c>
      <c r="BI37" s="7">
        <f t="shared" si="54"/>
        <v>0</v>
      </c>
      <c r="BJ37" s="6">
        <f t="shared" si="55"/>
        <v>0</v>
      </c>
      <c r="BK37" s="7">
        <f t="shared" si="56"/>
        <v>0</v>
      </c>
      <c r="BL37" s="48">
        <f t="shared" si="7"/>
        <v>0</v>
      </c>
      <c r="BM37" s="16"/>
      <c r="BN37" s="16"/>
      <c r="BO37" s="28" t="s">
        <v>243</v>
      </c>
      <c r="BP37" s="28">
        <v>0.04</v>
      </c>
      <c r="BQ37" s="28">
        <v>0.15</v>
      </c>
      <c r="BR37" s="28">
        <v>0.67</v>
      </c>
      <c r="BS37" s="28">
        <v>0.67</v>
      </c>
      <c r="BT37" s="28">
        <v>0.73</v>
      </c>
      <c r="BU37" s="28">
        <v>0.73</v>
      </c>
      <c r="BV37" s="28">
        <v>0.73</v>
      </c>
      <c r="BW37" s="28">
        <v>0.875</v>
      </c>
      <c r="BX37" s="28">
        <v>0.875</v>
      </c>
      <c r="BY37" s="28">
        <v>0.875</v>
      </c>
      <c r="BZ37" s="28">
        <v>0.99</v>
      </c>
      <c r="CA37" s="28">
        <v>0.99</v>
      </c>
      <c r="CB37" s="28">
        <v>0.99</v>
      </c>
      <c r="CC37" s="28">
        <v>1.125</v>
      </c>
      <c r="CD37" s="28">
        <v>1.1299999999999999</v>
      </c>
      <c r="CE37" s="28">
        <v>1.155</v>
      </c>
      <c r="CF37" s="28">
        <v>1.1599999999999999</v>
      </c>
      <c r="CG37" s="28">
        <v>1.17</v>
      </c>
      <c r="CH37" s="28">
        <v>1.2</v>
      </c>
    </row>
    <row r="38" spans="2:86">
      <c r="B38" s="28">
        <v>35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6"/>
      <c r="AS38" s="15"/>
      <c r="AT38" s="15"/>
      <c r="AU38" s="15"/>
      <c r="AV38" s="6"/>
      <c r="AW38" s="15"/>
      <c r="AX38" s="15"/>
      <c r="AY38" s="6"/>
      <c r="AZ38" s="5"/>
      <c r="BA38" s="5"/>
      <c r="BB38" s="5"/>
      <c r="BC38" s="19" t="str">
        <f ca="1">IF('legal data'!$C$6=TODAY(),VALUE('legal data'!E41*1000),IFERROR(VLOOKUP(D38,'legal data(T)'!$C:$F,4,0),"0"))</f>
        <v>0</v>
      </c>
      <c r="BD38" s="19">
        <f ca="1">IF('legal data'!$C$6=TODAY(),(OFFSET('legal data'!D41,'legal data'!$C$3,1))*1000,VALUE('legal data'!E41*1000))</f>
        <v>-47000</v>
      </c>
      <c r="BE38" s="6">
        <f t="shared" si="50"/>
        <v>0</v>
      </c>
      <c r="BF38" s="6">
        <f t="shared" si="51"/>
        <v>0</v>
      </c>
      <c r="BG38" s="6">
        <f t="shared" si="52"/>
        <v>0</v>
      </c>
      <c r="BH38" s="50">
        <f t="shared" si="53"/>
        <v>9.6199999999999996E-4</v>
      </c>
      <c r="BI38" s="7">
        <f t="shared" si="54"/>
        <v>0</v>
      </c>
      <c r="BJ38" s="6">
        <f t="shared" si="55"/>
        <v>0</v>
      </c>
      <c r="BK38" s="7">
        <f t="shared" si="56"/>
        <v>0</v>
      </c>
      <c r="BL38" s="48">
        <f t="shared" si="7"/>
        <v>0</v>
      </c>
      <c r="BM38" s="16"/>
      <c r="BN38" s="16"/>
      <c r="BO38" s="28" t="s">
        <v>229</v>
      </c>
      <c r="BP38" s="28">
        <v>0.11</v>
      </c>
      <c r="BQ38" s="28">
        <v>0.24</v>
      </c>
      <c r="BR38" s="28">
        <v>0.66</v>
      </c>
      <c r="BS38" s="28">
        <v>0.66</v>
      </c>
      <c r="BT38" s="28">
        <v>0.72</v>
      </c>
      <c r="BU38" s="28">
        <v>0.72</v>
      </c>
      <c r="BV38" s="28">
        <v>0.72</v>
      </c>
      <c r="BW38" s="28">
        <v>0.84</v>
      </c>
      <c r="BX38" s="28">
        <v>0.84</v>
      </c>
      <c r="BY38" s="28">
        <v>0.84</v>
      </c>
      <c r="BZ38" s="28">
        <v>0.84499999999999997</v>
      </c>
      <c r="CA38" s="28">
        <v>0.84499999999999997</v>
      </c>
      <c r="CB38" s="28">
        <v>0.84499999999999997</v>
      </c>
      <c r="CC38" s="28">
        <v>0.84499999999999997</v>
      </c>
      <c r="CD38" s="28">
        <v>0.84499999999999997</v>
      </c>
      <c r="CE38" s="28">
        <v>0.84499999999999997</v>
      </c>
      <c r="CF38" s="28">
        <v>1.1200000000000001</v>
      </c>
      <c r="CG38" s="28">
        <v>1.125</v>
      </c>
      <c r="CH38" s="28">
        <v>1.125</v>
      </c>
    </row>
    <row r="39" spans="2:86">
      <c r="B39" s="28">
        <v>36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6"/>
      <c r="AS39" s="15"/>
      <c r="AT39" s="15"/>
      <c r="AU39" s="15"/>
      <c r="AV39" s="6"/>
      <c r="AW39" s="15"/>
      <c r="AX39" s="15"/>
      <c r="AY39" s="6"/>
      <c r="AZ39" s="5"/>
      <c r="BA39" s="5"/>
      <c r="BB39" s="5"/>
      <c r="BC39" s="19" t="str">
        <f ca="1">IF('legal data'!$C$6=TODAY(),VALUE('legal data'!E42*1000),IFERROR(VLOOKUP(D39,'legal data(T)'!$C:$F,4,0),"0"))</f>
        <v>0</v>
      </c>
      <c r="BD39" s="19">
        <f ca="1">IF('legal data'!$C$6=TODAY(),(OFFSET('legal data'!D42,'legal data'!$C$3,1))*1000,VALUE('legal data'!E42*1000))</f>
        <v>499000</v>
      </c>
      <c r="BE39" s="6">
        <f t="shared" si="50"/>
        <v>0</v>
      </c>
      <c r="BF39" s="6">
        <f t="shared" si="51"/>
        <v>0</v>
      </c>
      <c r="BG39" s="6">
        <f t="shared" si="52"/>
        <v>0</v>
      </c>
      <c r="BH39" s="50">
        <f t="shared" si="53"/>
        <v>9.6100000000000005E-4</v>
      </c>
      <c r="BI39" s="7">
        <f t="shared" si="54"/>
        <v>0</v>
      </c>
      <c r="BJ39" s="6">
        <f t="shared" si="55"/>
        <v>0</v>
      </c>
      <c r="BK39" s="7">
        <f t="shared" si="56"/>
        <v>0</v>
      </c>
      <c r="BL39" s="48">
        <f t="shared" si="7"/>
        <v>0</v>
      </c>
      <c r="BM39" s="16"/>
      <c r="BN39" s="16"/>
      <c r="BO39" s="28" t="s">
        <v>245</v>
      </c>
      <c r="BP39" s="28">
        <v>0.05</v>
      </c>
      <c r="BQ39" s="28">
        <v>0.21</v>
      </c>
      <c r="BR39" s="28">
        <v>0.66</v>
      </c>
      <c r="BS39" s="28">
        <v>0.66</v>
      </c>
      <c r="BT39" s="28">
        <v>0.72</v>
      </c>
      <c r="BU39" s="28">
        <v>0.72</v>
      </c>
      <c r="BV39" s="28">
        <v>0.72</v>
      </c>
      <c r="BW39" s="28">
        <v>0.85</v>
      </c>
      <c r="BX39" s="28">
        <v>0.85</v>
      </c>
      <c r="BY39" s="28">
        <v>0.85</v>
      </c>
      <c r="BZ39" s="28">
        <v>0.98</v>
      </c>
      <c r="CA39" s="28">
        <v>0.98</v>
      </c>
      <c r="CB39" s="28">
        <v>0.98</v>
      </c>
      <c r="CC39" s="28">
        <v>1.08</v>
      </c>
      <c r="CD39" s="28">
        <v>1.1299999999999999</v>
      </c>
      <c r="CE39" s="28">
        <v>1.1399999999999999</v>
      </c>
      <c r="CF39" s="28">
        <v>1.1100000000000001</v>
      </c>
      <c r="CG39" s="28">
        <v>1.1499999999999999</v>
      </c>
      <c r="CH39" s="28">
        <v>1.18</v>
      </c>
    </row>
    <row r="40" spans="2:86">
      <c r="B40" s="28">
        <v>37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6"/>
      <c r="AS40" s="15"/>
      <c r="AT40" s="15"/>
      <c r="AU40" s="15"/>
      <c r="AV40" s="6"/>
      <c r="AW40" s="15"/>
      <c r="AX40" s="15"/>
      <c r="AY40" s="6"/>
      <c r="AZ40" s="5"/>
      <c r="BA40" s="5"/>
      <c r="BB40" s="5"/>
      <c r="BC40" s="19" t="str">
        <f ca="1">IF('legal data'!$C$6=TODAY(),VALUE('legal data'!E43*1000),IFERROR(VLOOKUP(D40,'legal data(T)'!$C:$F,4,0),"0"))</f>
        <v>0</v>
      </c>
      <c r="BD40" s="19">
        <f ca="1">IF('legal data'!$C$6=TODAY(),(OFFSET('legal data'!D43,'legal data'!$C$3,1))*1000,VALUE('legal data'!E43*1000))</f>
        <v>-838000</v>
      </c>
      <c r="BE40" s="6">
        <f t="shared" si="50"/>
        <v>0</v>
      </c>
      <c r="BF40" s="6">
        <f t="shared" si="51"/>
        <v>0</v>
      </c>
      <c r="BG40" s="6">
        <f t="shared" si="52"/>
        <v>0</v>
      </c>
      <c r="BH40" s="50">
        <f t="shared" si="53"/>
        <v>9.6000000000000002E-4</v>
      </c>
      <c r="BI40" s="7">
        <f t="shared" si="54"/>
        <v>0</v>
      </c>
      <c r="BJ40" s="6">
        <f t="shared" si="55"/>
        <v>0</v>
      </c>
      <c r="BK40" s="7">
        <f t="shared" si="56"/>
        <v>0</v>
      </c>
      <c r="BL40" s="48">
        <f t="shared" si="7"/>
        <v>0</v>
      </c>
      <c r="BM40" s="16"/>
      <c r="BN40" s="16"/>
      <c r="BO40" s="28" t="s">
        <v>235</v>
      </c>
      <c r="BP40" s="28">
        <v>0.11</v>
      </c>
      <c r="BQ40" s="28">
        <v>0.11</v>
      </c>
      <c r="BR40" s="28">
        <v>0.67</v>
      </c>
      <c r="BS40" s="28">
        <v>0.67</v>
      </c>
      <c r="BT40" s="28">
        <v>0.72</v>
      </c>
      <c r="BU40" s="28">
        <v>0.72</v>
      </c>
      <c r="BV40" s="28">
        <v>0.72</v>
      </c>
      <c r="BW40" s="28">
        <v>0.86</v>
      </c>
      <c r="BX40" s="28">
        <v>0.86</v>
      </c>
      <c r="BY40" s="28">
        <v>0.86</v>
      </c>
      <c r="BZ40" s="28">
        <v>0.98</v>
      </c>
      <c r="CA40" s="28">
        <v>0.98</v>
      </c>
      <c r="CB40" s="28">
        <v>0.98</v>
      </c>
      <c r="CC40" s="28">
        <v>1.1200000000000001</v>
      </c>
      <c r="CD40" s="28">
        <v>1.1299999999999999</v>
      </c>
      <c r="CE40" s="28">
        <v>1.1499999999999999</v>
      </c>
      <c r="CF40" s="28">
        <v>1.1499999999999999</v>
      </c>
      <c r="CG40" s="28">
        <v>1.1499999999999999</v>
      </c>
      <c r="CH40" s="28">
        <v>1.1499999999999999</v>
      </c>
    </row>
    <row r="41" spans="2:86">
      <c r="B41" s="28">
        <v>38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6"/>
      <c r="AS41" s="15"/>
      <c r="AT41" s="15"/>
      <c r="AU41" s="15"/>
      <c r="AV41" s="6"/>
      <c r="AW41" s="15"/>
      <c r="AX41" s="15"/>
      <c r="AY41" s="6"/>
      <c r="AZ41" s="5"/>
      <c r="BA41" s="5"/>
      <c r="BB41" s="5"/>
      <c r="BC41" s="19" t="str">
        <f ca="1">IF('legal data'!$C$6=TODAY(),VALUE('legal data'!E44*1000),IFERROR(VLOOKUP(D41,'legal data(T)'!$C:$F,4,0),"0"))</f>
        <v>0</v>
      </c>
      <c r="BD41" s="19">
        <f ca="1">IF('legal data'!$C$6=TODAY(),(OFFSET('legal data'!D44,'legal data'!$C$3,1))*1000,VALUE('legal data'!E44*1000))</f>
        <v>0</v>
      </c>
      <c r="BE41" s="6">
        <f t="shared" si="50"/>
        <v>0</v>
      </c>
      <c r="BF41" s="6">
        <f t="shared" si="51"/>
        <v>0</v>
      </c>
      <c r="BG41" s="6">
        <f t="shared" si="52"/>
        <v>0</v>
      </c>
      <c r="BH41" s="50">
        <f t="shared" si="53"/>
        <v>9.59E-4</v>
      </c>
      <c r="BI41" s="7">
        <f t="shared" si="54"/>
        <v>0</v>
      </c>
      <c r="BJ41" s="6">
        <f t="shared" si="55"/>
        <v>0</v>
      </c>
      <c r="BK41" s="7">
        <f t="shared" si="56"/>
        <v>0</v>
      </c>
      <c r="BL41" s="48">
        <f t="shared" si="7"/>
        <v>0</v>
      </c>
      <c r="BM41" s="16"/>
      <c r="BN41" s="16"/>
      <c r="BO41" s="28" t="s">
        <v>237</v>
      </c>
      <c r="BP41" s="28">
        <v>0.1</v>
      </c>
      <c r="BQ41" s="28">
        <v>0.2</v>
      </c>
      <c r="BR41" s="28">
        <v>0.66</v>
      </c>
      <c r="BS41" s="28">
        <v>0.66</v>
      </c>
      <c r="BT41" s="28">
        <v>0.72</v>
      </c>
      <c r="BU41" s="28">
        <v>0.72</v>
      </c>
      <c r="BV41" s="28">
        <v>0.72</v>
      </c>
      <c r="BW41" s="28">
        <v>0.85</v>
      </c>
      <c r="BX41" s="28">
        <v>0.85</v>
      </c>
      <c r="BY41" s="28">
        <v>0.85</v>
      </c>
      <c r="BZ41" s="28">
        <v>0.97</v>
      </c>
      <c r="CA41" s="28">
        <v>0.97</v>
      </c>
      <c r="CB41" s="28">
        <v>0.97</v>
      </c>
      <c r="CC41" s="28">
        <v>1.1200000000000001</v>
      </c>
      <c r="CD41" s="28">
        <v>1.125</v>
      </c>
      <c r="CE41" s="28">
        <v>1.1399999999999999</v>
      </c>
      <c r="CF41" s="28">
        <v>1.1399999999999999</v>
      </c>
      <c r="CG41" s="28">
        <v>1.1499999999999999</v>
      </c>
      <c r="CH41" s="28">
        <v>1.18</v>
      </c>
    </row>
    <row r="42" spans="2:86">
      <c r="B42" s="28">
        <v>39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6"/>
      <c r="AS42" s="15"/>
      <c r="AT42" s="15"/>
      <c r="AU42" s="15"/>
      <c r="AV42" s="6"/>
      <c r="AW42" s="15"/>
      <c r="AX42" s="15"/>
      <c r="AY42" s="6"/>
      <c r="AZ42" s="5"/>
      <c r="BA42" s="5"/>
      <c r="BB42" s="5"/>
      <c r="BC42" s="19" t="str">
        <f ca="1">IF('legal data'!$C$6=TODAY(),VALUE('legal data'!E45*1000),IFERROR(VLOOKUP(D42,'legal data(T)'!$C:$F,4,0),"0"))</f>
        <v>0</v>
      </c>
      <c r="BD42" s="19">
        <f ca="1">IF('legal data'!$C$6=TODAY(),(OFFSET('legal data'!D45,'legal data'!$C$3,1))*1000,VALUE('legal data'!E45*1000))</f>
        <v>66000</v>
      </c>
      <c r="BE42" s="6">
        <f t="shared" si="50"/>
        <v>0</v>
      </c>
      <c r="BF42" s="6">
        <f t="shared" si="51"/>
        <v>0</v>
      </c>
      <c r="BG42" s="6">
        <f t="shared" si="52"/>
        <v>0</v>
      </c>
      <c r="BH42" s="50">
        <f t="shared" si="53"/>
        <v>9.5799999999999998E-4</v>
      </c>
      <c r="BI42" s="7">
        <f t="shared" si="54"/>
        <v>0</v>
      </c>
      <c r="BJ42" s="6">
        <f t="shared" si="55"/>
        <v>0</v>
      </c>
      <c r="BK42" s="7">
        <f t="shared" si="56"/>
        <v>0</v>
      </c>
      <c r="BL42" s="48">
        <f t="shared" si="7"/>
        <v>0</v>
      </c>
      <c r="BM42" s="16"/>
      <c r="BN42" s="16"/>
      <c r="BO42" s="28" t="s">
        <v>240</v>
      </c>
      <c r="BP42" s="28">
        <v>7.0000000000000007E-2</v>
      </c>
      <c r="BQ42" s="28">
        <v>0.16</v>
      </c>
      <c r="BR42" s="28">
        <v>0.6</v>
      </c>
      <c r="BS42" s="28">
        <v>0.6</v>
      </c>
      <c r="BT42" s="28">
        <v>0.72</v>
      </c>
      <c r="BU42" s="28">
        <v>0.72</v>
      </c>
      <c r="BV42" s="28">
        <v>0.72</v>
      </c>
      <c r="BW42" s="28">
        <v>0.82</v>
      </c>
      <c r="BX42" s="28">
        <v>0.82</v>
      </c>
      <c r="BY42" s="28">
        <v>0.82</v>
      </c>
      <c r="BZ42" s="28">
        <v>0.82</v>
      </c>
      <c r="CA42" s="28">
        <v>0.82</v>
      </c>
      <c r="CB42" s="28">
        <v>0.82</v>
      </c>
      <c r="CC42" s="28">
        <v>1.08</v>
      </c>
      <c r="CD42" s="28">
        <v>1.08</v>
      </c>
      <c r="CE42" s="28">
        <v>1.08</v>
      </c>
      <c r="CF42" s="28">
        <v>1.1000000000000001</v>
      </c>
      <c r="CG42" s="28">
        <v>1.1000000000000001</v>
      </c>
      <c r="CH42" s="28">
        <v>1.1000000000000001</v>
      </c>
    </row>
    <row r="43" spans="2:86">
      <c r="B43" s="28">
        <v>40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6"/>
      <c r="AS43" s="15"/>
      <c r="AT43" s="15"/>
      <c r="AU43" s="15"/>
      <c r="AV43" s="6"/>
      <c r="AW43" s="15"/>
      <c r="AX43" s="15"/>
      <c r="AY43" s="6"/>
      <c r="AZ43" s="5"/>
      <c r="BA43" s="5"/>
      <c r="BB43" s="5"/>
      <c r="BC43" s="19" t="str">
        <f ca="1">IF('legal data'!$C$6=TODAY(),VALUE('legal data'!E46*1000),IFERROR(VLOOKUP(D43,'legal data(T)'!$C:$F,4,0),"0"))</f>
        <v>0</v>
      </c>
      <c r="BD43" s="19">
        <f ca="1">IF('legal data'!$C$6=TODAY(),(OFFSET('legal data'!D46,'legal data'!$C$3,1))*1000,VALUE('legal data'!E46*1000))</f>
        <v>-7000</v>
      </c>
      <c r="BE43" s="6">
        <f t="shared" si="50"/>
        <v>0</v>
      </c>
      <c r="BF43" s="6">
        <f t="shared" si="51"/>
        <v>0</v>
      </c>
      <c r="BG43" s="6">
        <f t="shared" si="52"/>
        <v>0</v>
      </c>
      <c r="BH43" s="50">
        <f t="shared" si="53"/>
        <v>9.5699999999999995E-4</v>
      </c>
      <c r="BI43" s="7">
        <f t="shared" si="54"/>
        <v>0</v>
      </c>
      <c r="BJ43" s="6">
        <f t="shared" si="55"/>
        <v>0</v>
      </c>
      <c r="BK43" s="7">
        <f t="shared" si="56"/>
        <v>0</v>
      </c>
      <c r="BL43" s="48">
        <f t="shared" si="7"/>
        <v>0</v>
      </c>
      <c r="BM43" s="16"/>
      <c r="BN43" s="16"/>
      <c r="BO43" s="28" t="s">
        <v>46</v>
      </c>
      <c r="BP43" s="28">
        <v>0.08</v>
      </c>
      <c r="BQ43" s="28">
        <v>0.19</v>
      </c>
      <c r="BR43" s="28">
        <v>0.66</v>
      </c>
      <c r="BS43" s="28">
        <v>0.66</v>
      </c>
      <c r="BT43" s="28">
        <v>0.72</v>
      </c>
      <c r="BU43" s="28">
        <v>0.72</v>
      </c>
      <c r="BV43" s="28">
        <v>0.72</v>
      </c>
      <c r="BW43" s="28">
        <v>0.84</v>
      </c>
      <c r="BX43" s="28">
        <v>0.84</v>
      </c>
      <c r="BY43" s="28">
        <v>0.84</v>
      </c>
      <c r="BZ43" s="28">
        <v>0.98</v>
      </c>
      <c r="CA43" s="28">
        <v>0.98</v>
      </c>
      <c r="CB43" s="28">
        <v>0.98</v>
      </c>
      <c r="CC43" s="28">
        <v>1.1100000000000001</v>
      </c>
      <c r="CD43" s="28">
        <v>1.1499999999999999</v>
      </c>
      <c r="CE43" s="28">
        <v>1.155</v>
      </c>
      <c r="CF43" s="28">
        <v>1.145</v>
      </c>
      <c r="CG43" s="28">
        <v>1.1599999999999999</v>
      </c>
      <c r="CH43" s="28">
        <v>1.18</v>
      </c>
    </row>
    <row r="44" spans="2:86">
      <c r="B44" s="28">
        <v>41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6"/>
      <c r="AS44" s="15"/>
      <c r="AT44" s="15"/>
      <c r="AU44" s="15"/>
      <c r="AV44" s="6"/>
      <c r="AW44" s="15"/>
      <c r="AX44" s="15"/>
      <c r="AY44" s="6"/>
      <c r="AZ44" s="5"/>
      <c r="BA44" s="5"/>
      <c r="BB44" s="5"/>
      <c r="BC44" s="19" t="str">
        <f ca="1">IF('legal data'!$C$6=TODAY(),VALUE('legal data'!E47*1000),IFERROR(VLOOKUP(D44,'legal data(T)'!$C:$F,4,0),"0"))</f>
        <v>0</v>
      </c>
      <c r="BD44" s="19">
        <f ca="1">IF('legal data'!$C$6=TODAY(),(OFFSET('legal data'!D47,'legal data'!$C$3,1))*1000,VALUE('legal data'!E47*1000))</f>
        <v>15000</v>
      </c>
      <c r="BE44" s="6">
        <f t="shared" si="50"/>
        <v>0</v>
      </c>
      <c r="BF44" s="6">
        <f t="shared" si="51"/>
        <v>0</v>
      </c>
      <c r="BG44" s="6">
        <f t="shared" si="52"/>
        <v>0</v>
      </c>
      <c r="BH44" s="50">
        <f t="shared" si="53"/>
        <v>9.5600000000000004E-4</v>
      </c>
      <c r="BI44" s="7">
        <f t="shared" si="54"/>
        <v>0</v>
      </c>
      <c r="BJ44" s="6">
        <f t="shared" si="55"/>
        <v>0</v>
      </c>
      <c r="BK44" s="7">
        <f t="shared" si="56"/>
        <v>0</v>
      </c>
      <c r="BL44" s="48">
        <f t="shared" si="7"/>
        <v>0</v>
      </c>
      <c r="BM44" s="16"/>
      <c r="BN44" s="16"/>
      <c r="BO44" s="28" t="s">
        <v>47</v>
      </c>
      <c r="BP44" s="28">
        <v>0.105</v>
      </c>
      <c r="BQ44" s="28">
        <v>0.18</v>
      </c>
      <c r="BR44" s="28">
        <v>0.66</v>
      </c>
      <c r="BS44" s="28">
        <v>0.66</v>
      </c>
      <c r="BT44" s="28">
        <v>0.72</v>
      </c>
      <c r="BU44" s="28">
        <v>0.72</v>
      </c>
      <c r="BV44" s="28">
        <v>0.72</v>
      </c>
      <c r="BW44" s="28">
        <v>0.85</v>
      </c>
      <c r="BX44" s="28">
        <v>0.85</v>
      </c>
      <c r="BY44" s="28">
        <v>0.85</v>
      </c>
      <c r="BZ44" s="28">
        <v>0.98</v>
      </c>
      <c r="CA44" s="28">
        <v>0.98</v>
      </c>
      <c r="CB44" s="28">
        <v>0.98</v>
      </c>
      <c r="CC44" s="28">
        <v>1.08</v>
      </c>
      <c r="CD44" s="28">
        <v>1.1299999999999999</v>
      </c>
      <c r="CE44" s="28">
        <v>1.1399999999999999</v>
      </c>
      <c r="CF44" s="28">
        <v>1.1100000000000001</v>
      </c>
      <c r="CG44" s="28">
        <v>1.1499999999999999</v>
      </c>
      <c r="CH44" s="28">
        <v>1.18</v>
      </c>
    </row>
    <row r="45" spans="2:86">
      <c r="B45" s="28">
        <v>42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6"/>
      <c r="AS45" s="15"/>
      <c r="AT45" s="15"/>
      <c r="AU45" s="15"/>
      <c r="AV45" s="6"/>
      <c r="AW45" s="15"/>
      <c r="AX45" s="15"/>
      <c r="AY45" s="6"/>
      <c r="AZ45" s="5"/>
      <c r="BA45" s="5"/>
      <c r="BB45" s="5"/>
      <c r="BC45" s="19" t="str">
        <f ca="1">IF('legal data'!$C$6=TODAY(),VALUE('legal data'!E48*1000),IFERROR(VLOOKUP(D45,'legal data(T)'!$C:$F,4,0),"0"))</f>
        <v>0</v>
      </c>
      <c r="BD45" s="19">
        <f ca="1">IF('legal data'!$C$6=TODAY(),(OFFSET('legal data'!D48,'legal data'!$C$3,1))*1000,VALUE('legal data'!E48*1000))</f>
        <v>-2000</v>
      </c>
      <c r="BE45" s="6">
        <f t="shared" si="50"/>
        <v>0</v>
      </c>
      <c r="BF45" s="6">
        <f t="shared" si="51"/>
        <v>0</v>
      </c>
      <c r="BG45" s="6">
        <f t="shared" si="52"/>
        <v>0</v>
      </c>
      <c r="BH45" s="50">
        <f t="shared" si="53"/>
        <v>9.5500000000000001E-4</v>
      </c>
      <c r="BI45" s="7">
        <f t="shared" si="54"/>
        <v>0</v>
      </c>
      <c r="BJ45" s="6">
        <f t="shared" si="55"/>
        <v>0</v>
      </c>
      <c r="BK45" s="7">
        <f t="shared" si="56"/>
        <v>0</v>
      </c>
      <c r="BL45" s="48">
        <f t="shared" si="7"/>
        <v>0</v>
      </c>
      <c r="BM45" s="16"/>
      <c r="BN45" s="16"/>
      <c r="BO45" s="28" t="s">
        <v>236</v>
      </c>
      <c r="BP45" s="28">
        <v>0.11</v>
      </c>
      <c r="BQ45" s="28">
        <v>0.27</v>
      </c>
      <c r="BR45" s="28">
        <v>0.67</v>
      </c>
      <c r="BS45" s="28">
        <v>0.67</v>
      </c>
      <c r="BT45" s="28">
        <v>0.71</v>
      </c>
      <c r="BU45" s="28">
        <v>0.71</v>
      </c>
      <c r="BV45" s="28">
        <v>0.71</v>
      </c>
      <c r="BW45" s="28">
        <v>0.86499999999999999</v>
      </c>
      <c r="BX45" s="28">
        <v>0.86499999999999999</v>
      </c>
      <c r="BY45" s="28">
        <v>0.86499999999999999</v>
      </c>
      <c r="BZ45" s="28">
        <v>0.98</v>
      </c>
      <c r="CA45" s="28">
        <v>0.98</v>
      </c>
      <c r="CB45" s="28">
        <v>0.98</v>
      </c>
      <c r="CC45" s="28">
        <v>1.125</v>
      </c>
      <c r="CD45" s="28">
        <v>1.135</v>
      </c>
      <c r="CE45" s="28">
        <v>1.155</v>
      </c>
      <c r="CF45" s="28">
        <v>1.1499999999999999</v>
      </c>
      <c r="CG45" s="28">
        <v>1.1599999999999999</v>
      </c>
      <c r="CH45" s="28">
        <v>1.2050000000000001</v>
      </c>
    </row>
    <row r="46" spans="2:86">
      <c r="B46" s="28">
        <v>43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6"/>
      <c r="AS46" s="15"/>
      <c r="AT46" s="15"/>
      <c r="AU46" s="15"/>
      <c r="AV46" s="15"/>
      <c r="AW46" s="15"/>
      <c r="AX46" s="15"/>
      <c r="AY46" s="15"/>
      <c r="AZ46" s="5"/>
      <c r="BA46" s="5"/>
      <c r="BB46" s="5"/>
      <c r="BC46" s="19" t="str">
        <f ca="1">IF('legal data'!$C$6=TODAY(),VALUE('legal data'!E49*1000),IFERROR(VLOOKUP(D46,'legal data(T)'!$C:$F,4,0),"0"))</f>
        <v>0</v>
      </c>
      <c r="BD46" s="19">
        <f ca="1">IF('legal data'!$C$6=TODAY(),(OFFSET('legal data'!D49,'legal data'!$C$3,1))*1000,VALUE('legal data'!E49*1000))</f>
        <v>-455000</v>
      </c>
      <c r="BE46" s="6">
        <f t="shared" si="50"/>
        <v>0</v>
      </c>
      <c r="BF46" s="6">
        <f t="shared" si="51"/>
        <v>0</v>
      </c>
      <c r="BG46" s="6">
        <f t="shared" si="52"/>
        <v>0</v>
      </c>
      <c r="BH46" s="50">
        <f t="shared" si="53"/>
        <v>9.5399999999999999E-4</v>
      </c>
      <c r="BI46" s="7">
        <f t="shared" si="54"/>
        <v>0</v>
      </c>
      <c r="BJ46" s="6">
        <f t="shared" si="55"/>
        <v>0</v>
      </c>
      <c r="BK46" s="7">
        <f t="shared" si="56"/>
        <v>0</v>
      </c>
      <c r="BL46" s="48">
        <f t="shared" si="7"/>
        <v>0</v>
      </c>
      <c r="BM46" s="16"/>
      <c r="BN46" s="16"/>
      <c r="BO46" s="28" t="s">
        <v>246</v>
      </c>
      <c r="BP46" s="28">
        <v>0.09</v>
      </c>
      <c r="BQ46" s="28">
        <v>0.2</v>
      </c>
      <c r="BR46" s="28">
        <v>0.65</v>
      </c>
      <c r="BS46" s="28">
        <v>0.65</v>
      </c>
      <c r="BT46" s="28">
        <v>0.71</v>
      </c>
      <c r="BU46" s="28">
        <v>0.71</v>
      </c>
      <c r="BV46" s="28">
        <v>0.71</v>
      </c>
      <c r="BW46" s="28">
        <v>0.83</v>
      </c>
      <c r="BX46" s="28">
        <v>0.83</v>
      </c>
      <c r="BY46" s="28">
        <v>0.83</v>
      </c>
      <c r="BZ46" s="28">
        <v>0.91</v>
      </c>
      <c r="CA46" s="28">
        <v>0.91</v>
      </c>
      <c r="CB46" s="28">
        <v>0.91</v>
      </c>
      <c r="CC46" s="28">
        <v>1.1000000000000001</v>
      </c>
      <c r="CD46" s="28">
        <v>1.1200000000000001</v>
      </c>
      <c r="CE46" s="28">
        <v>1.1200000000000001</v>
      </c>
      <c r="CF46" s="28">
        <v>1.1100000000000001</v>
      </c>
      <c r="CG46" s="28">
        <v>1.1399999999999999</v>
      </c>
      <c r="CH46" s="28">
        <v>1.1599999999999999</v>
      </c>
    </row>
    <row r="47" spans="2:86">
      <c r="B47" s="28">
        <v>44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6"/>
      <c r="AS47" s="15"/>
      <c r="AT47" s="15"/>
      <c r="AU47" s="15"/>
      <c r="AV47" s="15"/>
      <c r="AW47" s="15"/>
      <c r="AX47" s="15"/>
      <c r="AY47" s="15"/>
      <c r="AZ47" s="5"/>
      <c r="BA47" s="5"/>
      <c r="BB47" s="5"/>
      <c r="BC47" s="19" t="str">
        <f ca="1">IF('legal data'!$C$6=TODAY(),VALUE('legal data'!E50*1000),IFERROR(VLOOKUP(D47,'legal data(T)'!$C:$F,4,0),"0"))</f>
        <v>0</v>
      </c>
      <c r="BD47" s="19">
        <f ca="1">IF('legal data'!$C$6=TODAY(),(OFFSET('legal data'!D50,'legal data'!$C$3,1))*1000,VALUE('legal data'!E50*1000))</f>
        <v>98000</v>
      </c>
      <c r="BE47" s="6">
        <f t="shared" si="50"/>
        <v>0</v>
      </c>
      <c r="BF47" s="6">
        <f t="shared" si="51"/>
        <v>0</v>
      </c>
      <c r="BG47" s="6">
        <f t="shared" si="52"/>
        <v>0</v>
      </c>
      <c r="BH47" s="50">
        <f t="shared" si="53"/>
        <v>9.5299999999999996E-4</v>
      </c>
      <c r="BI47" s="7">
        <f t="shared" si="54"/>
        <v>0</v>
      </c>
      <c r="BJ47" s="6">
        <f t="shared" si="55"/>
        <v>0</v>
      </c>
      <c r="BK47" s="7">
        <f t="shared" si="56"/>
        <v>0</v>
      </c>
      <c r="BL47" s="48">
        <f t="shared" si="7"/>
        <v>0</v>
      </c>
      <c r="BM47" s="16"/>
      <c r="BN47" s="16"/>
      <c r="BO47" s="28" t="s">
        <v>44</v>
      </c>
      <c r="BP47" s="28">
        <v>7.0000000000000007E-2</v>
      </c>
      <c r="BQ47" s="28">
        <v>0.16</v>
      </c>
      <c r="BR47" s="28">
        <v>0.66</v>
      </c>
      <c r="BS47" s="28">
        <v>0.66</v>
      </c>
      <c r="BT47" s="28">
        <v>0.71</v>
      </c>
      <c r="BU47" s="28">
        <v>0.71</v>
      </c>
      <c r="BV47" s="28">
        <v>0.71</v>
      </c>
      <c r="BW47" s="28">
        <v>0.83</v>
      </c>
      <c r="BX47" s="28">
        <v>0.83</v>
      </c>
      <c r="BY47" s="28">
        <v>0.83</v>
      </c>
      <c r="BZ47" s="28">
        <v>0.97499999999999998</v>
      </c>
      <c r="CA47" s="28">
        <v>0.97499999999999998</v>
      </c>
      <c r="CB47" s="28">
        <v>0.97499999999999998</v>
      </c>
      <c r="CC47" s="28">
        <v>1.125</v>
      </c>
      <c r="CD47" s="28">
        <v>1.1200000000000001</v>
      </c>
      <c r="CE47" s="28">
        <v>1.1299999999999999</v>
      </c>
      <c r="CF47" s="28">
        <v>1.145</v>
      </c>
      <c r="CG47" s="28">
        <v>1.1499999999999999</v>
      </c>
      <c r="CH47" s="28">
        <v>1.1599999999999999</v>
      </c>
    </row>
    <row r="48" spans="2:86">
      <c r="B48" s="28">
        <v>45</v>
      </c>
      <c r="AZ48" s="5"/>
      <c r="BA48" s="5"/>
      <c r="BB48" s="5"/>
      <c r="BC48" s="19" t="str">
        <f ca="1">IF('legal data'!$C$6=TODAY(),VALUE('legal data'!E51*1000),IFERROR(VLOOKUP(D48,'legal data(T)'!$C:$F,4,0),"0"))</f>
        <v>0</v>
      </c>
      <c r="BD48" s="19">
        <f ca="1">IF('legal data'!$C$6=TODAY(),(OFFSET('legal data'!D51,'legal data'!$C$3,1))*1000,VALUE('legal data'!E51*1000))</f>
        <v>-9000</v>
      </c>
      <c r="BE48" s="6">
        <f t="shared" si="50"/>
        <v>0</v>
      </c>
      <c r="BF48" s="6">
        <f t="shared" si="51"/>
        <v>0</v>
      </c>
      <c r="BG48" s="6">
        <f t="shared" si="52"/>
        <v>0</v>
      </c>
      <c r="BH48" s="50">
        <f t="shared" si="53"/>
        <v>9.5200000000000005E-4</v>
      </c>
      <c r="BI48" s="7">
        <f t="shared" si="54"/>
        <v>0</v>
      </c>
      <c r="BJ48" s="6">
        <f t="shared" si="55"/>
        <v>0</v>
      </c>
      <c r="BK48" s="7">
        <f t="shared" si="56"/>
        <v>0</v>
      </c>
      <c r="BL48" s="48">
        <f t="shared" si="7"/>
        <v>0</v>
      </c>
      <c r="BM48" s="16"/>
      <c r="BN48" s="16"/>
      <c r="BO48" s="28" t="s">
        <v>227</v>
      </c>
      <c r="BP48" s="28">
        <v>0.11</v>
      </c>
      <c r="BQ48" s="28">
        <v>0.22</v>
      </c>
      <c r="BR48" s="28">
        <v>0.64</v>
      </c>
      <c r="BS48" s="28">
        <v>0.64</v>
      </c>
      <c r="BT48" s="28">
        <v>0.7</v>
      </c>
      <c r="BU48" s="28">
        <v>0.7</v>
      </c>
      <c r="BV48" s="28">
        <v>0.7</v>
      </c>
      <c r="BW48" s="28">
        <v>0.86</v>
      </c>
      <c r="BX48" s="28">
        <v>0.86</v>
      </c>
      <c r="BY48" s="28">
        <v>0.86</v>
      </c>
      <c r="BZ48" s="28">
        <v>0.95</v>
      </c>
      <c r="CA48" s="28">
        <v>0.95</v>
      </c>
      <c r="CB48" s="28">
        <v>0.95</v>
      </c>
      <c r="CC48" s="28">
        <v>1.08</v>
      </c>
      <c r="CD48" s="28">
        <v>1.1000000000000001</v>
      </c>
      <c r="CE48" s="28">
        <v>1.1000000000000001</v>
      </c>
      <c r="CF48" s="28">
        <v>1.1499999999999999</v>
      </c>
      <c r="CG48" s="28">
        <v>1.17</v>
      </c>
      <c r="CH48" s="28">
        <v>1.17</v>
      </c>
    </row>
    <row r="49" spans="2:86">
      <c r="B49" s="28">
        <v>46</v>
      </c>
      <c r="AR49" s="1"/>
      <c r="AZ49" s="5"/>
      <c r="BA49" s="5"/>
      <c r="BB49" s="5"/>
      <c r="BC49" s="19" t="str">
        <f ca="1">IF('legal data'!$C$6=TODAY(),VALUE('legal data'!E52*1000),IFERROR(VLOOKUP(D49,'legal data(T)'!$C:$F,4,0),"0"))</f>
        <v>0</v>
      </c>
      <c r="BD49" s="19">
        <f ca="1">IF('legal data'!$C$6=TODAY(),(OFFSET('legal data'!D52,'legal data'!$C$3,1))*1000,VALUE('legal data'!E52*1000))</f>
        <v>31000</v>
      </c>
      <c r="BE49" s="6">
        <f t="shared" si="50"/>
        <v>0</v>
      </c>
      <c r="BF49" s="6">
        <f t="shared" si="51"/>
        <v>0</v>
      </c>
      <c r="BG49" s="6">
        <f t="shared" si="52"/>
        <v>0</v>
      </c>
      <c r="BH49" s="50">
        <f t="shared" si="53"/>
        <v>9.5100000000000002E-4</v>
      </c>
      <c r="BI49" s="7">
        <f t="shared" si="54"/>
        <v>0</v>
      </c>
      <c r="BJ49" s="6">
        <f t="shared" si="55"/>
        <v>0</v>
      </c>
      <c r="BK49" s="7">
        <f t="shared" si="56"/>
        <v>0</v>
      </c>
      <c r="BL49" s="48">
        <f t="shared" si="7"/>
        <v>0</v>
      </c>
      <c r="BM49" s="16"/>
      <c r="BN49" s="16"/>
      <c r="BO49" s="28" t="s">
        <v>228</v>
      </c>
      <c r="BP49" s="28">
        <v>0.01</v>
      </c>
      <c r="BQ49" s="28">
        <v>0.1</v>
      </c>
      <c r="BR49" s="28">
        <v>0.64</v>
      </c>
      <c r="BS49" s="28">
        <v>0.64</v>
      </c>
      <c r="BT49" s="28">
        <v>0.7</v>
      </c>
      <c r="BU49" s="28">
        <v>0.67</v>
      </c>
      <c r="BV49" s="28">
        <v>0.67</v>
      </c>
      <c r="BW49" s="28">
        <v>0.82</v>
      </c>
      <c r="BX49" s="28">
        <v>0.82</v>
      </c>
      <c r="BY49" s="28">
        <v>0.82</v>
      </c>
      <c r="BZ49" s="28">
        <v>0.93</v>
      </c>
      <c r="CA49" s="28">
        <v>0.93</v>
      </c>
      <c r="CB49" s="28">
        <v>0.93</v>
      </c>
      <c r="CC49" s="28">
        <v>1.115</v>
      </c>
      <c r="CD49" s="28">
        <v>1.1000000000000001</v>
      </c>
      <c r="CE49" s="28">
        <v>1.1000000000000001</v>
      </c>
      <c r="CF49" s="28">
        <v>1.1399999999999999</v>
      </c>
      <c r="CG49" s="28">
        <v>1.125</v>
      </c>
      <c r="CH49" s="28">
        <v>1.1499999999999999</v>
      </c>
    </row>
    <row r="50" spans="2:86">
      <c r="B50" s="28">
        <v>47</v>
      </c>
      <c r="AR50" s="1"/>
      <c r="AZ50" s="5"/>
      <c r="BA50" s="5"/>
      <c r="BB50" s="5"/>
      <c r="BC50" s="19" t="str">
        <f ca="1">IF('legal data'!$C$6=TODAY(),VALUE('legal data'!E53*1000),IFERROR(VLOOKUP(D50,'legal data(T)'!$C:$F,4,0),"0"))</f>
        <v>0</v>
      </c>
      <c r="BD50" s="19">
        <f ca="1">IF('legal data'!$C$6=TODAY(),(OFFSET('legal data'!D53,'legal data'!$C$3,1))*1000,VALUE('legal data'!E53*1000))</f>
        <v>71000</v>
      </c>
      <c r="BE50" s="6">
        <f t="shared" si="50"/>
        <v>0</v>
      </c>
      <c r="BF50" s="6">
        <f t="shared" si="51"/>
        <v>0</v>
      </c>
      <c r="BG50" s="6">
        <f t="shared" si="52"/>
        <v>0</v>
      </c>
      <c r="BH50" s="50">
        <f t="shared" si="53"/>
        <v>9.5E-4</v>
      </c>
      <c r="BI50" s="7">
        <f t="shared" si="54"/>
        <v>0</v>
      </c>
      <c r="BJ50" s="6">
        <f t="shared" si="55"/>
        <v>0</v>
      </c>
      <c r="BK50" s="7">
        <f t="shared" si="56"/>
        <v>0</v>
      </c>
      <c r="BL50" s="48">
        <f t="shared" si="7"/>
        <v>0</v>
      </c>
      <c r="BM50" s="16"/>
      <c r="BN50" s="16"/>
      <c r="BO50" s="28" t="s">
        <v>247</v>
      </c>
      <c r="BP50" s="28">
        <v>0.1</v>
      </c>
      <c r="BQ50" s="28">
        <v>0.23</v>
      </c>
      <c r="BR50" s="28">
        <v>0.63</v>
      </c>
      <c r="BS50" s="28">
        <v>0.63</v>
      </c>
      <c r="BT50" s="28">
        <v>0.68</v>
      </c>
      <c r="BU50" s="28">
        <v>0.68</v>
      </c>
      <c r="BV50" s="28">
        <v>0.68</v>
      </c>
      <c r="BW50" s="28">
        <v>0.85</v>
      </c>
      <c r="BX50" s="28">
        <v>0.85</v>
      </c>
      <c r="BY50" s="28">
        <v>0.85</v>
      </c>
      <c r="BZ50" s="28">
        <v>0.96</v>
      </c>
      <c r="CA50" s="28">
        <v>0.96</v>
      </c>
      <c r="CB50" s="28">
        <v>0.96</v>
      </c>
      <c r="CC50" s="28">
        <v>1.1100000000000001</v>
      </c>
      <c r="CD50" s="28">
        <v>1.1200000000000001</v>
      </c>
      <c r="CE50" s="28">
        <v>1.125</v>
      </c>
      <c r="CF50" s="28">
        <v>1.1200000000000001</v>
      </c>
      <c r="CG50" s="28">
        <v>1.1499999999999999</v>
      </c>
      <c r="CH50" s="28">
        <v>1.18</v>
      </c>
    </row>
    <row r="51" spans="2:86">
      <c r="B51" s="28">
        <v>48</v>
      </c>
      <c r="AZ51" s="5"/>
      <c r="BA51" s="5"/>
      <c r="BB51" s="5"/>
      <c r="BC51" s="19" t="str">
        <f ca="1">IF('legal data'!$C$6=TODAY(),VALUE('legal data'!E54*1000),IFERROR(VLOOKUP(D51,'legal data(T)'!$C:$F,4,0),"0"))</f>
        <v>0</v>
      </c>
      <c r="BD51" s="19">
        <f ca="1">IF('legal data'!$C$6=TODAY(),(OFFSET('legal data'!D54,'legal data'!$C$3,1))*1000,VALUE('legal data'!E54*1000))</f>
        <v>-1905000</v>
      </c>
      <c r="BE51" s="6">
        <f t="shared" si="50"/>
        <v>0</v>
      </c>
      <c r="BF51" s="6">
        <f t="shared" si="51"/>
        <v>0</v>
      </c>
      <c r="BG51" s="6">
        <f t="shared" si="52"/>
        <v>0</v>
      </c>
      <c r="BH51" s="50">
        <f t="shared" si="53"/>
        <v>9.4899999999999997E-4</v>
      </c>
      <c r="BI51" s="7">
        <f t="shared" si="54"/>
        <v>0</v>
      </c>
      <c r="BJ51" s="6">
        <f t="shared" si="55"/>
        <v>0</v>
      </c>
      <c r="BK51" s="7">
        <f t="shared" si="56"/>
        <v>0</v>
      </c>
      <c r="BL51" s="48">
        <f t="shared" si="7"/>
        <v>0</v>
      </c>
      <c r="BM51" s="16"/>
      <c r="BN51" s="16"/>
      <c r="BO51" s="28" t="s">
        <v>248</v>
      </c>
      <c r="BP51" s="28">
        <v>7.0000000000000007E-2</v>
      </c>
      <c r="BQ51" s="28">
        <v>0.18</v>
      </c>
      <c r="BR51" s="28">
        <v>0.63</v>
      </c>
      <c r="BS51" s="28">
        <v>0.63</v>
      </c>
      <c r="BT51" s="28">
        <v>0.67</v>
      </c>
      <c r="BU51" s="28">
        <v>0.67</v>
      </c>
      <c r="BV51" s="28">
        <v>0.67</v>
      </c>
      <c r="BW51" s="28">
        <v>0.8</v>
      </c>
      <c r="BX51" s="28">
        <v>0.8</v>
      </c>
      <c r="BY51" s="28">
        <v>0.8</v>
      </c>
      <c r="BZ51" s="28">
        <v>0.91</v>
      </c>
      <c r="CA51" s="28">
        <v>0.91</v>
      </c>
      <c r="CB51" s="28">
        <v>0.91</v>
      </c>
      <c r="CC51" s="28">
        <v>1.1000000000000001</v>
      </c>
      <c r="CD51" s="28">
        <v>1.1399999999999999</v>
      </c>
      <c r="CE51" s="28">
        <v>1.22</v>
      </c>
      <c r="CF51" s="28">
        <v>1.1399999999999999</v>
      </c>
      <c r="CG51" s="28">
        <v>1.1399999999999999</v>
      </c>
      <c r="CH51" s="28">
        <v>1.22</v>
      </c>
    </row>
    <row r="52" spans="2:86">
      <c r="B52" s="28">
        <v>49</v>
      </c>
      <c r="AZ52" s="5"/>
      <c r="BA52" s="5"/>
      <c r="BB52" s="5"/>
      <c r="BC52" s="19" t="str">
        <f ca="1">IF('legal data'!$C$6=TODAY(),VALUE('legal data'!E55*1000),IFERROR(VLOOKUP(D52,'legal data(T)'!$C:$F,4,0),"0"))</f>
        <v>0</v>
      </c>
      <c r="BD52" s="19">
        <f ca="1">IF('legal data'!$C$6=TODAY(),(OFFSET('legal data'!D55,'legal data'!$C$3,1))*1000,VALUE('legal data'!E55*1000))</f>
        <v>-69000</v>
      </c>
      <c r="BE52" s="6">
        <f t="shared" si="50"/>
        <v>0</v>
      </c>
      <c r="BF52" s="6">
        <f t="shared" si="51"/>
        <v>0</v>
      </c>
      <c r="BG52" s="6">
        <f t="shared" si="52"/>
        <v>0</v>
      </c>
      <c r="BH52" s="50">
        <f t="shared" si="53"/>
        <v>9.4799999999999995E-4</v>
      </c>
      <c r="BI52" s="7">
        <f t="shared" si="54"/>
        <v>0</v>
      </c>
      <c r="BJ52" s="6">
        <f t="shared" si="55"/>
        <v>0</v>
      </c>
      <c r="BK52" s="7">
        <f t="shared" si="56"/>
        <v>0</v>
      </c>
      <c r="BL52" s="48">
        <f t="shared" si="7"/>
        <v>0</v>
      </c>
      <c r="BM52" s="16"/>
      <c r="BN52" s="16"/>
      <c r="BO52" s="28" t="s">
        <v>251</v>
      </c>
      <c r="BP52" s="28">
        <v>0.01</v>
      </c>
      <c r="BQ52" s="28">
        <v>0.09</v>
      </c>
      <c r="BR52" s="28">
        <v>0.56999999999999995</v>
      </c>
      <c r="BS52" s="28">
        <v>0.56999999999999995</v>
      </c>
      <c r="BT52" s="28">
        <v>0.63</v>
      </c>
      <c r="BU52" s="21">
        <v>0.63</v>
      </c>
      <c r="BV52" s="28">
        <v>0.63</v>
      </c>
      <c r="BW52" s="28">
        <v>0.76</v>
      </c>
      <c r="BX52" s="28">
        <v>0.76</v>
      </c>
      <c r="BY52" s="28">
        <v>0.76</v>
      </c>
      <c r="BZ52" s="28">
        <v>0.88</v>
      </c>
      <c r="CA52" s="28">
        <v>0.88</v>
      </c>
      <c r="CB52" s="28">
        <v>0.88</v>
      </c>
      <c r="CC52" s="28">
        <v>1.02</v>
      </c>
      <c r="CD52" s="28">
        <v>1.03</v>
      </c>
      <c r="CE52" s="28">
        <v>1.05</v>
      </c>
      <c r="CF52" s="28">
        <v>1.05</v>
      </c>
      <c r="CG52" s="28">
        <v>1.05</v>
      </c>
      <c r="CH52" s="28">
        <v>1.05</v>
      </c>
    </row>
    <row r="53" spans="2:86">
      <c r="B53" s="28">
        <v>50</v>
      </c>
      <c r="AZ53" s="5"/>
      <c r="BA53" s="5"/>
      <c r="BB53" s="5"/>
      <c r="BC53" s="19" t="str">
        <f ca="1">IF('legal data'!$C$6=TODAY(),VALUE('legal data'!E56*1000),IFERROR(VLOOKUP(D53,'legal data(T)'!$C:$F,4,0),"0"))</f>
        <v>0</v>
      </c>
      <c r="BD53" s="19">
        <f ca="1">IF('legal data'!$C$6=TODAY(),(OFFSET('legal data'!D56,'legal data'!$C$3,1))*1000,VALUE('legal data'!E56*1000))</f>
        <v>-6000</v>
      </c>
      <c r="BE53" s="6">
        <f t="shared" si="50"/>
        <v>0</v>
      </c>
      <c r="BF53" s="6">
        <f t="shared" si="51"/>
        <v>0</v>
      </c>
      <c r="BG53" s="6">
        <f t="shared" si="52"/>
        <v>0</v>
      </c>
      <c r="BH53" s="50">
        <f t="shared" si="53"/>
        <v>9.4700000000000003E-4</v>
      </c>
      <c r="BI53" s="7">
        <f t="shared" si="54"/>
        <v>0</v>
      </c>
      <c r="BJ53" s="6">
        <f t="shared" si="55"/>
        <v>0</v>
      </c>
      <c r="BK53" s="7">
        <f t="shared" si="56"/>
        <v>0</v>
      </c>
      <c r="BL53" s="48">
        <f t="shared" si="7"/>
        <v>0</v>
      </c>
      <c r="BM53" s="16"/>
      <c r="BN53" s="16"/>
      <c r="BO53" s="28" t="s">
        <v>223</v>
      </c>
      <c r="BP53" s="28">
        <v>0.02</v>
      </c>
      <c r="BQ53" s="28">
        <v>0.02</v>
      </c>
      <c r="BR53" s="28">
        <v>0.54</v>
      </c>
      <c r="BS53" s="28">
        <v>0.54</v>
      </c>
      <c r="BT53" s="28">
        <v>0.6</v>
      </c>
      <c r="BU53" s="28">
        <v>0.6</v>
      </c>
      <c r="BV53" s="28">
        <v>0.6</v>
      </c>
      <c r="BW53" s="28">
        <v>0.75</v>
      </c>
      <c r="BX53" s="28">
        <v>0.75</v>
      </c>
      <c r="BY53" s="28">
        <v>0.75</v>
      </c>
      <c r="BZ53" s="28">
        <v>0.87</v>
      </c>
      <c r="CA53" s="28">
        <v>0.87</v>
      </c>
      <c r="CB53" s="28">
        <v>0.87</v>
      </c>
      <c r="CC53" s="28">
        <v>0.94</v>
      </c>
      <c r="CD53" s="28">
        <v>1.02</v>
      </c>
      <c r="CE53" s="28">
        <v>1.02</v>
      </c>
      <c r="CF53" s="28">
        <v>1.02</v>
      </c>
      <c r="CG53" s="28">
        <v>1.02</v>
      </c>
      <c r="CH53" s="28">
        <v>1.02</v>
      </c>
    </row>
    <row r="54" spans="2:86">
      <c r="B54" s="28">
        <v>51</v>
      </c>
      <c r="AZ54" s="5"/>
      <c r="BA54" s="5"/>
      <c r="BB54" s="5"/>
      <c r="BC54" s="19" t="str">
        <f ca="1">IF('legal data'!$C$6=TODAY(),VALUE('legal data'!E57*1000),IFERROR(VLOOKUP(D54,'legal data(T)'!$C:$F,4,0),"0"))</f>
        <v>0</v>
      </c>
      <c r="BD54" s="19">
        <f ca="1">IF('legal data'!$C$6=TODAY(),(OFFSET('legal data'!D57,'legal data'!$C$3,1))*1000,VALUE('legal data'!E57*1000))</f>
        <v>-841000</v>
      </c>
      <c r="BE54" s="6">
        <f t="shared" si="50"/>
        <v>0</v>
      </c>
      <c r="BF54" s="6">
        <f t="shared" si="51"/>
        <v>0</v>
      </c>
      <c r="BG54" s="6">
        <f t="shared" si="52"/>
        <v>0</v>
      </c>
      <c r="BH54" s="50">
        <f t="shared" si="53"/>
        <v>9.4600000000000001E-4</v>
      </c>
      <c r="BI54" s="7">
        <f t="shared" si="54"/>
        <v>0</v>
      </c>
      <c r="BJ54" s="6">
        <f t="shared" si="55"/>
        <v>0</v>
      </c>
      <c r="BK54" s="7">
        <f t="shared" si="56"/>
        <v>0</v>
      </c>
      <c r="BL54" s="48">
        <f t="shared" si="7"/>
        <v>0</v>
      </c>
      <c r="BM54" s="16"/>
      <c r="BN54" s="16"/>
      <c r="BO54" s="28" t="s">
        <v>252</v>
      </c>
      <c r="BP54" s="28">
        <v>0.01</v>
      </c>
      <c r="BQ54" s="28">
        <v>0.01</v>
      </c>
      <c r="BR54" s="28">
        <v>0.65</v>
      </c>
      <c r="BS54" s="28">
        <v>0.35</v>
      </c>
      <c r="BT54" s="28">
        <v>0.55000000000000004</v>
      </c>
      <c r="BU54" s="28">
        <v>0.55000000000000004</v>
      </c>
      <c r="BV54" s="28">
        <v>0.55000000000000004</v>
      </c>
      <c r="BW54" s="28">
        <v>0.65</v>
      </c>
      <c r="BX54" s="28">
        <v>0.65</v>
      </c>
      <c r="BY54" s="28">
        <v>0.65</v>
      </c>
      <c r="BZ54" s="28">
        <v>0.65</v>
      </c>
      <c r="CA54" s="28">
        <v>0.65</v>
      </c>
      <c r="CB54" s="28">
        <v>0.65</v>
      </c>
      <c r="CC54" s="28">
        <v>0.75</v>
      </c>
      <c r="CD54" s="28">
        <v>0.75</v>
      </c>
      <c r="CE54" s="28">
        <v>0.75</v>
      </c>
      <c r="CF54" s="28">
        <v>0.75</v>
      </c>
      <c r="CG54" s="28">
        <v>0.75</v>
      </c>
      <c r="CH54" s="28">
        <v>0.75</v>
      </c>
    </row>
    <row r="55" spans="2:86">
      <c r="B55" s="28">
        <v>52</v>
      </c>
      <c r="AZ55" s="5"/>
      <c r="BA55" s="5"/>
      <c r="BB55" s="5"/>
      <c r="BC55" s="19" t="str">
        <f ca="1">IF('legal data'!$C$6=TODAY(),VALUE('legal data'!E58*1000),IFERROR(VLOOKUP(D55,'legal data(T)'!$C:$F,4,0),"0"))</f>
        <v>0</v>
      </c>
      <c r="BD55" s="19">
        <f ca="1">IF('legal data'!$C$6=TODAY(),(OFFSET('legal data'!D58,'legal data'!$C$3,1))*1000,VALUE('legal data'!E58*1000))</f>
        <v>-4891000</v>
      </c>
      <c r="BE55" s="6">
        <f t="shared" si="50"/>
        <v>0</v>
      </c>
      <c r="BF55" s="6">
        <f t="shared" si="51"/>
        <v>0</v>
      </c>
      <c r="BG55" s="6">
        <f t="shared" si="52"/>
        <v>0</v>
      </c>
      <c r="BH55" s="50">
        <f t="shared" si="53"/>
        <v>9.4499999999999998E-4</v>
      </c>
      <c r="BI55" s="7">
        <f t="shared" si="54"/>
        <v>0</v>
      </c>
      <c r="BJ55" s="6">
        <f t="shared" si="55"/>
        <v>0</v>
      </c>
      <c r="BK55" s="7">
        <f t="shared" si="56"/>
        <v>0</v>
      </c>
      <c r="BL55" s="48">
        <f t="shared" si="7"/>
        <v>0</v>
      </c>
      <c r="BM55" s="16"/>
      <c r="BN55" s="16"/>
      <c r="BO55" s="28" t="s">
        <v>253</v>
      </c>
      <c r="BP55" s="28" t="s">
        <v>250</v>
      </c>
      <c r="BQ55" s="28" t="s">
        <v>250</v>
      </c>
      <c r="BR55" s="28">
        <v>0.45</v>
      </c>
      <c r="BS55" s="28">
        <v>0.47</v>
      </c>
      <c r="BT55" s="28">
        <v>0.55000000000000004</v>
      </c>
      <c r="BU55" s="28">
        <v>0.5</v>
      </c>
      <c r="BV55" s="28">
        <v>0.5</v>
      </c>
      <c r="BW55" s="28">
        <v>0.55000000000000004</v>
      </c>
      <c r="BX55" s="28">
        <v>0.55000000000000004</v>
      </c>
      <c r="BY55" s="28">
        <v>0.55000000000000004</v>
      </c>
      <c r="BZ55" s="28">
        <v>0.57999999999999996</v>
      </c>
      <c r="CA55" s="28">
        <v>0.57999999999999996</v>
      </c>
      <c r="CB55" s="28">
        <v>0.57999999999999996</v>
      </c>
      <c r="CC55" s="28">
        <v>0.6</v>
      </c>
      <c r="CD55" s="28">
        <v>0.6</v>
      </c>
      <c r="CE55" s="28">
        <v>0.6</v>
      </c>
      <c r="CF55" s="28">
        <v>0.6</v>
      </c>
      <c r="CG55" s="28">
        <v>0.6</v>
      </c>
      <c r="CH55" s="28">
        <v>0.6</v>
      </c>
    </row>
    <row r="56" spans="2:86">
      <c r="B56" s="28">
        <v>53</v>
      </c>
      <c r="AZ56" s="5"/>
      <c r="BA56" s="5"/>
      <c r="BB56" s="5"/>
      <c r="BC56" s="19" t="str">
        <f ca="1">IF('legal data'!$C$6=TODAY(),VALUE('legal data'!E59*1000),IFERROR(VLOOKUP(D56,'legal data(T)'!$C:$F,4,0),"0"))</f>
        <v>0</v>
      </c>
      <c r="BD56" s="19">
        <f ca="1">IF('legal data'!$C$6=TODAY(),(OFFSET('legal data'!D59,'legal data'!$C$3,1))*1000,VALUE('legal data'!E59*1000))</f>
        <v>-86000</v>
      </c>
      <c r="BE56" s="6">
        <f t="shared" si="50"/>
        <v>0</v>
      </c>
      <c r="BF56" s="6">
        <f t="shared" si="51"/>
        <v>0</v>
      </c>
      <c r="BG56" s="6">
        <f t="shared" si="52"/>
        <v>0</v>
      </c>
      <c r="BH56" s="50">
        <f t="shared" si="53"/>
        <v>9.4399999999999996E-4</v>
      </c>
      <c r="BI56" s="7">
        <f t="shared" si="54"/>
        <v>0</v>
      </c>
      <c r="BJ56" s="6">
        <f t="shared" si="55"/>
        <v>0</v>
      </c>
      <c r="BK56" s="7">
        <f t="shared" si="56"/>
        <v>0</v>
      </c>
      <c r="BL56" s="48">
        <f t="shared" si="7"/>
        <v>0</v>
      </c>
      <c r="BM56" s="16"/>
      <c r="BN56" s="16"/>
      <c r="BO56" s="28" t="s">
        <v>254</v>
      </c>
      <c r="BP56" s="28" t="s">
        <v>250</v>
      </c>
      <c r="BQ56" s="28" t="s">
        <v>250</v>
      </c>
      <c r="BR56" s="28">
        <v>0.41</v>
      </c>
      <c r="BS56" s="28">
        <v>0.41</v>
      </c>
      <c r="BT56" s="28">
        <v>0.49</v>
      </c>
      <c r="BU56" s="28">
        <v>0.49</v>
      </c>
      <c r="BV56" s="28">
        <v>0.49</v>
      </c>
      <c r="BW56" s="28">
        <v>0.67</v>
      </c>
      <c r="BX56" s="28">
        <v>0.67</v>
      </c>
      <c r="BY56" s="28">
        <v>0.67</v>
      </c>
      <c r="BZ56" s="28">
        <v>0.76</v>
      </c>
      <c r="CA56" s="28">
        <v>0.76</v>
      </c>
      <c r="CB56" s="28">
        <v>0.76</v>
      </c>
      <c r="CC56" s="28">
        <v>0.86</v>
      </c>
      <c r="CD56" s="28">
        <v>0.91</v>
      </c>
      <c r="CE56" s="28">
        <v>0.96</v>
      </c>
      <c r="CF56" s="28">
        <v>0.96</v>
      </c>
      <c r="CG56" s="28">
        <v>0.96</v>
      </c>
      <c r="CH56" s="28">
        <v>0.96</v>
      </c>
    </row>
    <row r="57" spans="2:86">
      <c r="B57" s="28">
        <v>54</v>
      </c>
      <c r="AZ57" s="5"/>
      <c r="BA57" s="5"/>
      <c r="BB57" s="5"/>
      <c r="BC57" s="19" t="str">
        <f ca="1">IF('legal data'!$C$6=TODAY(),VALUE('legal data'!E60*1000),IFERROR(VLOOKUP(D57,'legal data(T)'!$C:$F,4,0),"0"))</f>
        <v>0</v>
      </c>
      <c r="BD57" s="19">
        <f ca="1">IF('legal data'!$C$6=TODAY(),(OFFSET('legal data'!D60,'legal data'!$C$3,1))*1000,VALUE('legal data'!E60*1000))</f>
        <v>-35000</v>
      </c>
      <c r="BE57" s="6">
        <f t="shared" si="50"/>
        <v>0</v>
      </c>
      <c r="BF57" s="6">
        <f t="shared" si="51"/>
        <v>0</v>
      </c>
      <c r="BG57" s="6">
        <f t="shared" si="52"/>
        <v>0</v>
      </c>
      <c r="BH57" s="50">
        <f t="shared" si="53"/>
        <v>9.4300000000000004E-4</v>
      </c>
      <c r="BI57" s="7">
        <f t="shared" si="54"/>
        <v>0</v>
      </c>
      <c r="BJ57" s="6">
        <f t="shared" si="55"/>
        <v>0</v>
      </c>
      <c r="BK57" s="7">
        <f t="shared" si="56"/>
        <v>0</v>
      </c>
      <c r="BL57" s="48">
        <f t="shared" si="7"/>
        <v>0</v>
      </c>
      <c r="BM57" s="16"/>
      <c r="BN57" s="16"/>
      <c r="BO57" s="28" t="s">
        <v>256</v>
      </c>
      <c r="BP57" s="28" t="s">
        <v>250</v>
      </c>
      <c r="BQ57" s="28" t="s">
        <v>250</v>
      </c>
      <c r="BR57" s="28">
        <v>0.25</v>
      </c>
      <c r="BS57" s="28">
        <v>0.28000000000000003</v>
      </c>
      <c r="BT57" s="28">
        <v>0.28000000000000003</v>
      </c>
      <c r="BU57" s="28">
        <v>0.28999999999999998</v>
      </c>
      <c r="BV57" s="28">
        <v>0.3</v>
      </c>
      <c r="BW57" s="28">
        <v>0.3</v>
      </c>
      <c r="BX57" s="28">
        <v>0.3</v>
      </c>
      <c r="BY57" s="28">
        <v>0.3</v>
      </c>
      <c r="BZ57" s="28">
        <v>0.3</v>
      </c>
      <c r="CA57" s="28">
        <v>0.3</v>
      </c>
      <c r="CB57" s="28">
        <v>0.3</v>
      </c>
      <c r="CC57" s="28">
        <v>0.3</v>
      </c>
      <c r="CD57" s="28">
        <v>0.46</v>
      </c>
      <c r="CE57" s="28">
        <v>0.46</v>
      </c>
      <c r="CF57" s="28">
        <v>0.56999999999999995</v>
      </c>
      <c r="CG57" s="28">
        <v>0.61</v>
      </c>
      <c r="CH57" s="28">
        <v>0.65</v>
      </c>
    </row>
    <row r="58" spans="2:86">
      <c r="B58" s="28">
        <v>55</v>
      </c>
      <c r="AZ58" s="5"/>
      <c r="BA58" s="5"/>
      <c r="BB58" s="5"/>
      <c r="BC58" s="19" t="str">
        <f ca="1">IF('legal data'!$C$6=TODAY(),VALUE('legal data'!E61*1000),IFERROR(VLOOKUP(D58,'legal data(T)'!$C:$F,4,0),"0"))</f>
        <v>0</v>
      </c>
      <c r="BD58" s="19">
        <f ca="1">IF('legal data'!$C$6=TODAY(),(OFFSET('legal data'!D61,'legal data'!$C$3,1))*1000,VALUE('legal data'!E61*1000))</f>
        <v>7733000</v>
      </c>
      <c r="BE58" s="6">
        <f t="shared" si="50"/>
        <v>0</v>
      </c>
      <c r="BF58" s="6">
        <f t="shared" si="51"/>
        <v>0</v>
      </c>
      <c r="BG58" s="6">
        <f t="shared" si="52"/>
        <v>0</v>
      </c>
      <c r="BH58" s="50">
        <f t="shared" si="53"/>
        <v>9.4200000000000002E-4</v>
      </c>
      <c r="BI58" s="7">
        <f t="shared" si="54"/>
        <v>0</v>
      </c>
      <c r="BJ58" s="6">
        <f t="shared" si="55"/>
        <v>0</v>
      </c>
      <c r="BK58" s="7">
        <f t="shared" si="56"/>
        <v>0</v>
      </c>
      <c r="BL58" s="48">
        <f t="shared" si="7"/>
        <v>0</v>
      </c>
      <c r="BM58" s="16"/>
      <c r="BN58" s="16"/>
      <c r="BO58" s="28" t="s">
        <v>261</v>
      </c>
      <c r="BP58" s="28" t="s">
        <v>250</v>
      </c>
      <c r="BQ58" s="28" t="s">
        <v>250</v>
      </c>
      <c r="BR58" s="28">
        <v>0.2</v>
      </c>
      <c r="BS58" s="28">
        <v>0.2</v>
      </c>
      <c r="BT58" s="28">
        <v>0.25</v>
      </c>
      <c r="BU58" s="28">
        <v>0.25</v>
      </c>
      <c r="BV58" s="28">
        <v>0.25</v>
      </c>
      <c r="BW58" s="28">
        <v>0.3</v>
      </c>
      <c r="BX58" s="28">
        <v>0.3</v>
      </c>
      <c r="BY58" s="28">
        <v>0.3</v>
      </c>
      <c r="BZ58" s="28">
        <v>0.32</v>
      </c>
      <c r="CA58" s="28">
        <v>0.32</v>
      </c>
      <c r="CB58" s="28">
        <v>0.32</v>
      </c>
      <c r="CC58" s="28">
        <v>0.35</v>
      </c>
      <c r="CD58" s="28">
        <v>0.35</v>
      </c>
      <c r="CE58" s="28">
        <v>0.35</v>
      </c>
      <c r="CF58" s="28">
        <v>0.35</v>
      </c>
      <c r="CG58" s="28">
        <v>0.35</v>
      </c>
      <c r="CH58" s="28">
        <v>0.35</v>
      </c>
    </row>
    <row r="59" spans="2:86">
      <c r="B59" s="28">
        <v>56</v>
      </c>
      <c r="AZ59" s="5"/>
      <c r="BA59" s="5"/>
      <c r="BB59" s="5"/>
      <c r="BC59" s="19" t="str">
        <f ca="1">IF('legal data'!$C$6=TODAY(),VALUE('legal data'!E62*1000),IFERROR(VLOOKUP(D59,'legal data(T)'!$C:$F,4,0),"0"))</f>
        <v>0</v>
      </c>
      <c r="BD59" s="19">
        <f ca="1">IF('legal data'!$C$6=TODAY(),(OFFSET('legal data'!D62,'legal data'!$C$3,1))*1000,VALUE('legal data'!E62*1000))</f>
        <v>42000</v>
      </c>
      <c r="BE59" s="6">
        <f t="shared" si="50"/>
        <v>0</v>
      </c>
      <c r="BF59" s="6">
        <f t="shared" si="51"/>
        <v>0</v>
      </c>
      <c r="BG59" s="6">
        <f t="shared" si="52"/>
        <v>0</v>
      </c>
      <c r="BH59" s="50">
        <f t="shared" si="53"/>
        <v>9.41E-4</v>
      </c>
      <c r="BI59" s="7">
        <f t="shared" si="54"/>
        <v>0</v>
      </c>
      <c r="BJ59" s="6">
        <f t="shared" si="55"/>
        <v>0</v>
      </c>
      <c r="BK59" s="7">
        <f t="shared" si="56"/>
        <v>0</v>
      </c>
      <c r="BL59" s="48">
        <f t="shared" si="7"/>
        <v>0</v>
      </c>
      <c r="BM59" s="16"/>
      <c r="BN59" s="16"/>
      <c r="BO59" s="28" t="s">
        <v>262</v>
      </c>
      <c r="BP59" s="28" t="s">
        <v>250</v>
      </c>
      <c r="BQ59" s="28" t="s">
        <v>250</v>
      </c>
      <c r="BR59" s="28">
        <v>0.23</v>
      </c>
      <c r="BS59" s="28">
        <v>0.2</v>
      </c>
      <c r="BT59" s="28">
        <v>0.25</v>
      </c>
      <c r="BU59" s="28">
        <v>0.25</v>
      </c>
      <c r="BV59" s="28">
        <v>0.25</v>
      </c>
      <c r="BW59" s="28">
        <v>0.26</v>
      </c>
      <c r="BX59" s="28">
        <v>0.26</v>
      </c>
      <c r="BY59" s="28">
        <v>0.26</v>
      </c>
      <c r="BZ59" s="28">
        <v>0.26</v>
      </c>
      <c r="CA59" s="28">
        <v>0.26</v>
      </c>
      <c r="CB59" s="28">
        <v>0.26</v>
      </c>
      <c r="CC59" s="28">
        <v>0.2</v>
      </c>
      <c r="CD59" s="28">
        <v>0.2</v>
      </c>
      <c r="CE59" s="28">
        <v>0.2</v>
      </c>
      <c r="CF59" s="28">
        <v>0.2</v>
      </c>
      <c r="CG59" s="28">
        <v>0.2</v>
      </c>
      <c r="CH59" s="28">
        <v>0.2</v>
      </c>
    </row>
    <row r="60" spans="2:86">
      <c r="B60" s="28">
        <v>57</v>
      </c>
      <c r="AZ60" s="5"/>
      <c r="BA60" s="5"/>
      <c r="BB60" s="5"/>
      <c r="BC60" s="19" t="str">
        <f ca="1">IF('legal data'!$C$6=TODAY(),VALUE('legal data'!E63*1000),IFERROR(VLOOKUP(D60,'legal data(T)'!$C:$F,4,0),"0"))</f>
        <v>0</v>
      </c>
      <c r="BD60" s="19">
        <f ca="1">IF('legal data'!$C$6=TODAY(),(OFFSET('legal data'!D63,'legal data'!$C$3,1))*1000,VALUE('legal data'!E63*1000))</f>
        <v>-46000</v>
      </c>
      <c r="BE60" s="6">
        <f t="shared" si="50"/>
        <v>0</v>
      </c>
      <c r="BF60" s="6">
        <f t="shared" si="51"/>
        <v>0</v>
      </c>
      <c r="BG60" s="6">
        <f t="shared" si="52"/>
        <v>0</v>
      </c>
      <c r="BH60" s="50">
        <f t="shared" si="53"/>
        <v>9.3999999999999997E-4</v>
      </c>
      <c r="BI60" s="7">
        <f t="shared" si="54"/>
        <v>0</v>
      </c>
      <c r="BJ60" s="6">
        <f t="shared" si="55"/>
        <v>0</v>
      </c>
      <c r="BK60" s="7">
        <f t="shared" si="56"/>
        <v>0</v>
      </c>
      <c r="BL60" s="48">
        <f t="shared" si="7"/>
        <v>0</v>
      </c>
      <c r="BM60" s="16"/>
      <c r="BN60" s="16"/>
      <c r="BO60" s="28" t="s">
        <v>263</v>
      </c>
      <c r="BP60" s="28" t="s">
        <v>250</v>
      </c>
      <c r="BQ60" s="28" t="s">
        <v>250</v>
      </c>
      <c r="BR60" s="28">
        <v>0.25</v>
      </c>
      <c r="BS60" s="28">
        <v>0.25</v>
      </c>
      <c r="BT60" s="28">
        <v>0.25</v>
      </c>
      <c r="BU60" s="28">
        <v>0.25</v>
      </c>
      <c r="BV60" s="28">
        <v>0.25</v>
      </c>
      <c r="BW60" s="28">
        <v>0.25</v>
      </c>
      <c r="BX60" s="28">
        <v>0.25</v>
      </c>
      <c r="BY60" s="28">
        <v>0.25</v>
      </c>
      <c r="BZ60" s="28">
        <v>0.25</v>
      </c>
      <c r="CA60" s="28">
        <v>0.25</v>
      </c>
      <c r="CB60" s="28">
        <v>0.25</v>
      </c>
      <c r="CC60" s="28">
        <v>0.25</v>
      </c>
      <c r="CD60" s="28">
        <v>0.25</v>
      </c>
      <c r="CE60" s="28">
        <v>0.25</v>
      </c>
      <c r="CF60" s="28">
        <v>0.25</v>
      </c>
      <c r="CG60" s="28">
        <v>0.25</v>
      </c>
      <c r="CH60" s="28">
        <v>0.25</v>
      </c>
    </row>
    <row r="61" spans="2:86">
      <c r="B61" s="28">
        <v>58</v>
      </c>
      <c r="AZ61" s="5"/>
      <c r="BA61" s="5"/>
      <c r="BB61" s="5"/>
      <c r="BC61" s="19" t="str">
        <f ca="1">IF('legal data'!$C$6=TODAY(),VALUE('legal data'!E64*1000),IFERROR(VLOOKUP(D61,'legal data(T)'!$C:$F,4,0),"0"))</f>
        <v>0</v>
      </c>
      <c r="BD61" s="19">
        <f ca="1">IF('legal data'!$C$6=TODAY(),(OFFSET('legal data'!D64,'legal data'!$C$3,1))*1000,VALUE('legal data'!E64*1000))</f>
        <v>0</v>
      </c>
      <c r="BE61" s="6">
        <f t="shared" si="50"/>
        <v>0</v>
      </c>
      <c r="BF61" s="6">
        <f t="shared" si="51"/>
        <v>0</v>
      </c>
      <c r="BG61" s="6">
        <f t="shared" si="52"/>
        <v>0</v>
      </c>
      <c r="BH61" s="50">
        <f t="shared" si="53"/>
        <v>9.3899999999999995E-4</v>
      </c>
      <c r="BI61" s="7">
        <f t="shared" si="54"/>
        <v>0</v>
      </c>
      <c r="BJ61" s="6">
        <f t="shared" si="55"/>
        <v>0</v>
      </c>
      <c r="BK61" s="7">
        <f t="shared" si="56"/>
        <v>0</v>
      </c>
      <c r="BL61" s="48">
        <f t="shared" si="7"/>
        <v>0</v>
      </c>
      <c r="BM61" s="16"/>
      <c r="BN61" s="16"/>
      <c r="BO61" s="28" t="s">
        <v>255</v>
      </c>
      <c r="BP61" s="28" t="s">
        <v>250</v>
      </c>
      <c r="BQ61" s="28" t="s">
        <v>250</v>
      </c>
      <c r="BR61" s="28">
        <v>0.17</v>
      </c>
      <c r="BS61" s="28">
        <v>0.22</v>
      </c>
      <c r="BT61" s="28">
        <v>0.25</v>
      </c>
      <c r="BU61" s="28">
        <v>0.27</v>
      </c>
      <c r="BV61" s="28">
        <v>0.27</v>
      </c>
      <c r="BW61" s="28">
        <v>0.32</v>
      </c>
      <c r="BX61" s="28">
        <v>0.32</v>
      </c>
      <c r="BY61" s="28">
        <v>0.32</v>
      </c>
      <c r="BZ61" s="28">
        <v>0.37</v>
      </c>
      <c r="CA61" s="28">
        <v>0.37</v>
      </c>
      <c r="CB61" s="28">
        <v>0.37</v>
      </c>
      <c r="CC61" s="28">
        <v>0.42</v>
      </c>
      <c r="CD61" s="28">
        <v>0.42</v>
      </c>
      <c r="CE61" s="28">
        <v>0.42</v>
      </c>
      <c r="CF61" s="28">
        <v>0.42</v>
      </c>
      <c r="CG61" s="28">
        <v>0.42</v>
      </c>
      <c r="CH61" s="28">
        <v>0.42</v>
      </c>
    </row>
    <row r="62" spans="2:86">
      <c r="B62" s="28">
        <v>59</v>
      </c>
      <c r="AZ62" s="5"/>
      <c r="BA62" s="5"/>
      <c r="BB62" s="5"/>
      <c r="BC62" s="19" t="str">
        <f ca="1">IF('legal data'!$C$6=TODAY(),VALUE('legal data'!E65*1000),IFERROR(VLOOKUP(D62,'legal data(T)'!$C:$F,4,0),"0"))</f>
        <v>0</v>
      </c>
      <c r="BD62" s="19">
        <f ca="1">IF('legal data'!$C$6=TODAY(),(OFFSET('legal data'!D65,'legal data'!$C$3,1))*1000,VALUE('legal data'!E65*1000))</f>
        <v>10989000</v>
      </c>
      <c r="BE62" s="6">
        <f t="shared" si="50"/>
        <v>0</v>
      </c>
      <c r="BF62" s="6">
        <f t="shared" si="51"/>
        <v>0</v>
      </c>
      <c r="BG62" s="6">
        <f t="shared" si="52"/>
        <v>0</v>
      </c>
      <c r="BH62" s="50">
        <f t="shared" si="53"/>
        <v>9.3800000000000003E-4</v>
      </c>
      <c r="BI62" s="7">
        <f t="shared" si="54"/>
        <v>0</v>
      </c>
      <c r="BJ62" s="6">
        <f t="shared" si="55"/>
        <v>0</v>
      </c>
      <c r="BK62" s="7">
        <f t="shared" si="56"/>
        <v>0</v>
      </c>
      <c r="BL62" s="48">
        <f t="shared" si="7"/>
        <v>0</v>
      </c>
      <c r="BM62" s="16"/>
      <c r="BN62" s="16"/>
      <c r="BO62" s="28" t="s">
        <v>257</v>
      </c>
      <c r="BP62" s="28">
        <v>0.09</v>
      </c>
      <c r="BQ62" s="28">
        <v>0.09</v>
      </c>
      <c r="BR62" s="28">
        <v>0.22</v>
      </c>
      <c r="BS62" s="28">
        <v>0.22</v>
      </c>
      <c r="BT62" s="28">
        <v>0.24</v>
      </c>
      <c r="BU62" s="28">
        <v>0.24</v>
      </c>
      <c r="BV62" s="28">
        <v>0.24</v>
      </c>
      <c r="BW62" s="28">
        <v>0.28999999999999998</v>
      </c>
      <c r="BX62" s="28">
        <v>0.28999999999999998</v>
      </c>
      <c r="BY62" s="28">
        <v>0.28999999999999998</v>
      </c>
      <c r="BZ62" s="28">
        <v>0.32</v>
      </c>
      <c r="CA62" s="28">
        <v>0.32</v>
      </c>
      <c r="CB62" s="28">
        <v>0.32</v>
      </c>
      <c r="CC62" s="28">
        <v>0.37</v>
      </c>
      <c r="CD62" s="28">
        <v>0.38</v>
      </c>
      <c r="CE62" s="28">
        <v>0.38</v>
      </c>
      <c r="CF62" s="28">
        <v>0.38</v>
      </c>
      <c r="CG62" s="28">
        <v>0.38</v>
      </c>
      <c r="CH62" s="28">
        <v>0.38</v>
      </c>
    </row>
    <row r="63" spans="2:86">
      <c r="B63" s="28">
        <v>60</v>
      </c>
      <c r="AZ63" s="5"/>
      <c r="BA63" s="5"/>
      <c r="BB63" s="5"/>
      <c r="BC63" s="19" t="str">
        <f ca="1">IF('legal data'!$C$6=TODAY(),VALUE('legal data'!E66*1000),IFERROR(VLOOKUP(D63,'legal data(T)'!$C:$F,4,0),"0"))</f>
        <v>0</v>
      </c>
      <c r="BD63" s="19">
        <f ca="1">IF('legal data'!$C$6=TODAY(),(OFFSET('legal data'!D66,'legal data'!$C$3,1))*1000,VALUE('legal data'!E66*1000))</f>
        <v>-3000</v>
      </c>
      <c r="BE63" s="6">
        <f t="shared" si="50"/>
        <v>0</v>
      </c>
      <c r="BF63" s="6">
        <f t="shared" si="51"/>
        <v>0</v>
      </c>
      <c r="BG63" s="6">
        <f t="shared" si="52"/>
        <v>0</v>
      </c>
      <c r="BH63" s="50">
        <f t="shared" si="53"/>
        <v>9.3700000000000001E-4</v>
      </c>
      <c r="BI63" s="7">
        <f t="shared" si="54"/>
        <v>0</v>
      </c>
      <c r="BJ63" s="6">
        <f t="shared" si="55"/>
        <v>0</v>
      </c>
      <c r="BK63" s="7">
        <f t="shared" si="56"/>
        <v>0</v>
      </c>
      <c r="BL63" s="48">
        <f t="shared" si="7"/>
        <v>0</v>
      </c>
      <c r="BM63" s="16"/>
      <c r="BN63" s="16"/>
      <c r="BO63" s="28" t="s">
        <v>259</v>
      </c>
      <c r="BP63" s="28" t="s">
        <v>250</v>
      </c>
      <c r="BQ63" s="28" t="s">
        <v>250</v>
      </c>
      <c r="BR63" s="28">
        <v>0.25</v>
      </c>
      <c r="BS63" s="28">
        <v>0.2</v>
      </c>
      <c r="BT63" s="28">
        <v>0.2</v>
      </c>
      <c r="BU63" s="28">
        <v>0.2</v>
      </c>
      <c r="BV63" s="28">
        <v>0.2</v>
      </c>
      <c r="BW63" s="28">
        <v>0.2</v>
      </c>
      <c r="BX63" s="28">
        <v>0.2</v>
      </c>
      <c r="BY63" s="28">
        <v>0.2</v>
      </c>
      <c r="BZ63" s="28">
        <v>0.25</v>
      </c>
      <c r="CA63" s="28">
        <v>0.25</v>
      </c>
      <c r="CB63" s="28">
        <v>0.25</v>
      </c>
      <c r="CC63" s="28">
        <v>0.25</v>
      </c>
      <c r="CD63" s="28">
        <v>0.25</v>
      </c>
      <c r="CE63" s="28">
        <v>0.25</v>
      </c>
      <c r="CF63" s="28">
        <v>0.25</v>
      </c>
      <c r="CG63" s="28">
        <v>0.25</v>
      </c>
      <c r="CH63" s="28">
        <v>0.25</v>
      </c>
    </row>
    <row r="64" spans="2:86">
      <c r="B64" s="28">
        <v>61</v>
      </c>
      <c r="AZ64" s="5"/>
      <c r="BA64" s="5"/>
      <c r="BB64" s="5"/>
      <c r="BC64" s="19" t="str">
        <f ca="1">IF('legal data'!$C$6=TODAY(),VALUE('legal data'!E67*1000),IFERROR(VLOOKUP(D64,'legal data(T)'!$C:$F,4,0),"0"))</f>
        <v>0</v>
      </c>
      <c r="BD64" s="19">
        <f ca="1">IF('legal data'!$C$6=TODAY(),(OFFSET('legal data'!D67,'legal data'!$C$3,1))*1000,VALUE('legal data'!E67*1000))</f>
        <v>-1000</v>
      </c>
      <c r="BE64" s="6">
        <f t="shared" si="50"/>
        <v>0</v>
      </c>
      <c r="BF64" s="6">
        <f t="shared" si="51"/>
        <v>0</v>
      </c>
      <c r="BG64" s="6">
        <f t="shared" si="52"/>
        <v>0</v>
      </c>
      <c r="BH64" s="50">
        <f t="shared" si="53"/>
        <v>9.3599999999999998E-4</v>
      </c>
      <c r="BI64" s="7">
        <f t="shared" si="54"/>
        <v>0</v>
      </c>
      <c r="BJ64" s="6">
        <f t="shared" si="55"/>
        <v>0</v>
      </c>
      <c r="BK64" s="7">
        <f t="shared" si="56"/>
        <v>0</v>
      </c>
      <c r="BL64" s="48">
        <f t="shared" si="7"/>
        <v>0</v>
      </c>
      <c r="BM64" s="16"/>
      <c r="BN64" s="16"/>
      <c r="BO64" s="28" t="s">
        <v>260</v>
      </c>
      <c r="BP64" s="28">
        <v>0.02</v>
      </c>
      <c r="BQ64" s="28">
        <v>0.02</v>
      </c>
      <c r="BR64" s="28">
        <v>0.13</v>
      </c>
      <c r="BS64" s="28">
        <v>0.15</v>
      </c>
      <c r="BT64" s="28">
        <v>0.18</v>
      </c>
      <c r="BU64" s="28">
        <v>0.18</v>
      </c>
      <c r="BV64" s="28">
        <v>0.18</v>
      </c>
      <c r="BW64" s="28">
        <v>0.23</v>
      </c>
      <c r="BX64" s="28">
        <v>0.23</v>
      </c>
      <c r="BY64" s="28">
        <v>0.23</v>
      </c>
      <c r="BZ64" s="28">
        <v>0.23</v>
      </c>
      <c r="CA64" s="28">
        <v>0.23</v>
      </c>
      <c r="CB64" s="28">
        <v>0.23</v>
      </c>
      <c r="CC64" s="28">
        <v>0.27</v>
      </c>
      <c r="CD64" s="28">
        <v>0.27</v>
      </c>
      <c r="CE64" s="28">
        <v>0.27</v>
      </c>
      <c r="CF64" s="28">
        <v>0.27</v>
      </c>
      <c r="CG64" s="28">
        <v>0.27</v>
      </c>
      <c r="CH64" s="28">
        <v>0.27</v>
      </c>
    </row>
    <row r="65" spans="2:86">
      <c r="B65" s="28">
        <v>62</v>
      </c>
      <c r="AZ65" s="5"/>
      <c r="BA65" s="5"/>
      <c r="BB65" s="5"/>
      <c r="BC65" s="19" t="str">
        <f ca="1">IF('legal data'!$C$6=TODAY(),VALUE('legal data'!E68*1000),IFERROR(VLOOKUP(D65,'legal data(T)'!$C:$F,4,0),"0"))</f>
        <v>0</v>
      </c>
      <c r="BD65" s="19">
        <f ca="1">IF('legal data'!$C$6=TODAY(),(OFFSET('legal data'!D68,'legal data'!$C$3,1))*1000,VALUE('legal data'!E68*1000))</f>
        <v>-2168000</v>
      </c>
      <c r="BE65" s="6">
        <f t="shared" si="50"/>
        <v>0</v>
      </c>
      <c r="BF65" s="6">
        <f t="shared" si="51"/>
        <v>0</v>
      </c>
      <c r="BG65" s="6">
        <f t="shared" si="52"/>
        <v>0</v>
      </c>
      <c r="BH65" s="50">
        <f t="shared" si="53"/>
        <v>9.3499999999999996E-4</v>
      </c>
      <c r="BI65" s="7">
        <f t="shared" si="54"/>
        <v>0</v>
      </c>
      <c r="BJ65" s="6">
        <f t="shared" si="55"/>
        <v>0</v>
      </c>
      <c r="BK65" s="7">
        <f t="shared" si="56"/>
        <v>0</v>
      </c>
      <c r="BL65" s="48">
        <f t="shared" si="7"/>
        <v>0</v>
      </c>
      <c r="BM65" s="16"/>
      <c r="BN65" s="16"/>
      <c r="BO65" s="28" t="s">
        <v>264</v>
      </c>
      <c r="BP65" s="28" t="s">
        <v>250</v>
      </c>
      <c r="BQ65" s="28" t="s">
        <v>250</v>
      </c>
      <c r="BR65" s="28">
        <v>0.1</v>
      </c>
      <c r="BS65" s="28">
        <v>0.12</v>
      </c>
      <c r="BT65" s="28">
        <v>0.17</v>
      </c>
      <c r="BU65" s="28">
        <v>0.17</v>
      </c>
      <c r="BV65" s="28">
        <v>0.17</v>
      </c>
      <c r="BW65" s="28">
        <v>0.17</v>
      </c>
      <c r="BX65" s="28">
        <v>0.17</v>
      </c>
      <c r="BY65" s="28">
        <v>0.17</v>
      </c>
      <c r="BZ65" s="28">
        <v>0.17</v>
      </c>
      <c r="CA65" s="28">
        <v>0.17</v>
      </c>
      <c r="CB65" s="28">
        <v>0.17</v>
      </c>
      <c r="CC65" s="28">
        <v>0.17</v>
      </c>
      <c r="CD65" s="28">
        <v>0.17</v>
      </c>
      <c r="CE65" s="28">
        <v>0.17</v>
      </c>
      <c r="CF65" s="28">
        <v>0.17</v>
      </c>
      <c r="CG65" s="28">
        <v>0.17</v>
      </c>
      <c r="CH65" s="28">
        <v>0.17</v>
      </c>
    </row>
    <row r="66" spans="2:86">
      <c r="B66" s="28">
        <v>63</v>
      </c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5"/>
      <c r="BA66" s="5"/>
      <c r="BB66" s="5"/>
      <c r="BC66" s="19" t="str">
        <f ca="1">IF('legal data'!$C$6=TODAY(),VALUE('legal data'!E69*1000),IFERROR(VLOOKUP(D66,'legal data(T)'!$C:$F,4,0),"0"))</f>
        <v>0</v>
      </c>
      <c r="BD66" s="19">
        <f ca="1">IF('legal data'!$C$6=TODAY(),(OFFSET('legal data'!D69,'legal data'!$C$3,1))*1000,VALUE('legal data'!E69*1000))</f>
        <v>-2074000</v>
      </c>
      <c r="BE66" s="6">
        <f t="shared" si="50"/>
        <v>0</v>
      </c>
      <c r="BF66" s="6">
        <f t="shared" si="51"/>
        <v>0</v>
      </c>
      <c r="BG66" s="6">
        <f t="shared" si="52"/>
        <v>0</v>
      </c>
      <c r="BH66" s="50">
        <f t="shared" si="53"/>
        <v>9.3400000000000004E-4</v>
      </c>
      <c r="BI66" s="7">
        <f t="shared" si="54"/>
        <v>0</v>
      </c>
      <c r="BJ66" s="6">
        <f t="shared" si="55"/>
        <v>0</v>
      </c>
      <c r="BK66" s="7">
        <f t="shared" si="56"/>
        <v>0</v>
      </c>
      <c r="BL66" s="48">
        <f t="shared" si="7"/>
        <v>0</v>
      </c>
      <c r="BM66" s="16"/>
      <c r="BN66" s="16"/>
      <c r="BO66" s="28" t="s">
        <v>267</v>
      </c>
      <c r="BP66" s="28">
        <v>0.1</v>
      </c>
      <c r="BQ66" s="28">
        <v>0.1</v>
      </c>
      <c r="BR66" s="28">
        <v>0.15</v>
      </c>
      <c r="BS66" s="28">
        <v>0.15</v>
      </c>
      <c r="BT66" s="28">
        <v>0.15</v>
      </c>
      <c r="BU66" s="28">
        <v>0.15</v>
      </c>
      <c r="BV66" s="28">
        <v>0.15</v>
      </c>
      <c r="BW66" s="28">
        <v>0.15</v>
      </c>
      <c r="BX66" s="28">
        <v>0.15</v>
      </c>
      <c r="BY66" s="28">
        <v>0.15</v>
      </c>
      <c r="BZ66" s="28">
        <v>0.15</v>
      </c>
      <c r="CA66" s="28">
        <v>0.15</v>
      </c>
      <c r="CB66" s="28">
        <v>0.15</v>
      </c>
      <c r="CC66" s="28">
        <v>0.15</v>
      </c>
      <c r="CD66" s="28">
        <v>0.15</v>
      </c>
      <c r="CE66" s="28">
        <v>0.15</v>
      </c>
      <c r="CF66" s="28">
        <v>0.15</v>
      </c>
      <c r="CG66" s="28">
        <v>0.15</v>
      </c>
      <c r="CH66" s="28">
        <v>0.15</v>
      </c>
    </row>
    <row r="67" spans="2:86">
      <c r="B67" s="28">
        <v>64</v>
      </c>
      <c r="AZ67" s="5"/>
      <c r="BA67" s="5"/>
      <c r="BB67" s="5"/>
      <c r="BC67" s="19" t="str">
        <f ca="1">IF('legal data'!$C$6=TODAY(),VALUE('legal data'!E70*1000),IFERROR(VLOOKUP(D67,'legal data(T)'!$C:$F,4,0),"0"))</f>
        <v>0</v>
      </c>
      <c r="BD67" s="19">
        <f ca="1">IF('legal data'!$C$6=TODAY(),(OFFSET('legal data'!D70,'legal data'!$C$3,1))*1000,VALUE('legal data'!E70*1000))</f>
        <v>695000</v>
      </c>
      <c r="BE67" s="6">
        <f t="shared" si="50"/>
        <v>0</v>
      </c>
      <c r="BF67" s="6">
        <f t="shared" si="51"/>
        <v>0</v>
      </c>
      <c r="BG67" s="6">
        <f t="shared" si="52"/>
        <v>0</v>
      </c>
      <c r="BH67" s="50">
        <f t="shared" si="53"/>
        <v>9.3300000000000002E-4</v>
      </c>
      <c r="BI67" s="7">
        <f t="shared" si="54"/>
        <v>0</v>
      </c>
      <c r="BJ67" s="6">
        <f t="shared" si="55"/>
        <v>0</v>
      </c>
      <c r="BK67" s="7">
        <f t="shared" si="56"/>
        <v>0</v>
      </c>
      <c r="BL67" s="48">
        <f t="shared" si="7"/>
        <v>0</v>
      </c>
      <c r="BM67" s="16"/>
      <c r="BN67" s="16"/>
      <c r="BO67" s="28" t="s">
        <v>265</v>
      </c>
      <c r="BP67" s="28" t="s">
        <v>250</v>
      </c>
      <c r="BQ67" s="28" t="s">
        <v>250</v>
      </c>
      <c r="BR67" s="28">
        <v>0.13</v>
      </c>
      <c r="BS67" s="28">
        <v>0.13</v>
      </c>
      <c r="BT67" s="28">
        <v>0.13</v>
      </c>
      <c r="BU67" s="28">
        <v>0.13</v>
      </c>
      <c r="BV67" s="28">
        <v>0.13</v>
      </c>
      <c r="BW67" s="28">
        <v>0.13</v>
      </c>
      <c r="BX67" s="28">
        <v>0.2</v>
      </c>
      <c r="BY67" s="28">
        <v>0.2</v>
      </c>
      <c r="BZ67" s="28">
        <v>0.2</v>
      </c>
      <c r="CA67" s="28">
        <v>0.2</v>
      </c>
      <c r="CB67" s="28">
        <v>0.2</v>
      </c>
      <c r="CC67" s="28">
        <v>0.2</v>
      </c>
      <c r="CD67" s="28">
        <v>0.2</v>
      </c>
      <c r="CE67" s="28">
        <v>0.2</v>
      </c>
      <c r="CF67" s="28">
        <v>0.2</v>
      </c>
      <c r="CG67" s="28">
        <v>0.2</v>
      </c>
      <c r="CH67" s="28">
        <v>0.2</v>
      </c>
    </row>
    <row r="68" spans="2:86">
      <c r="B68" s="28">
        <v>65</v>
      </c>
      <c r="BC68" s="19" t="str">
        <f ca="1">IF('legal data'!$C$6=TODAY(),VALUE('legal data'!E71*1000),IFERROR(VLOOKUP(D68,'legal data(T)'!$C:$F,4,0),"0"))</f>
        <v>0</v>
      </c>
      <c r="BD68" s="19">
        <f ca="1">IF('legal data'!$C$6=TODAY(),(OFFSET('legal data'!D71,'legal data'!$C$3,1))*1000,VALUE('legal data'!E71*1000))</f>
        <v>-381000</v>
      </c>
      <c r="BE68" s="6">
        <f t="shared" si="50"/>
        <v>0</v>
      </c>
      <c r="BF68" s="6">
        <f t="shared" si="51"/>
        <v>0</v>
      </c>
      <c r="BG68" s="6">
        <f t="shared" si="52"/>
        <v>0</v>
      </c>
      <c r="BH68" s="50">
        <f t="shared" si="53"/>
        <v>9.3199999999999999E-4</v>
      </c>
      <c r="BI68" s="7">
        <f t="shared" si="54"/>
        <v>0</v>
      </c>
      <c r="BJ68" s="6">
        <f t="shared" si="55"/>
        <v>0</v>
      </c>
      <c r="BK68" s="7">
        <f t="shared" si="56"/>
        <v>0</v>
      </c>
      <c r="BL68" s="48">
        <f t="shared" ref="BL68:BL131" si="64">BJ68/SUM($BJ$4:$BJ$400)</f>
        <v>0</v>
      </c>
      <c r="BM68" s="16"/>
      <c r="BN68" s="16"/>
      <c r="BO68" s="28" t="s">
        <v>269</v>
      </c>
      <c r="BP68" s="28">
        <v>0.1</v>
      </c>
      <c r="BQ68" s="28">
        <v>0.1</v>
      </c>
      <c r="BR68" s="28">
        <v>0.1</v>
      </c>
      <c r="BS68" s="28">
        <v>0.1</v>
      </c>
      <c r="BT68" s="28">
        <v>0.1</v>
      </c>
      <c r="BU68" s="28">
        <v>0.1</v>
      </c>
      <c r="BV68" s="28">
        <v>0.1</v>
      </c>
      <c r="BW68" s="28">
        <v>0.1</v>
      </c>
      <c r="BX68" s="28">
        <v>0.1</v>
      </c>
      <c r="BY68" s="28">
        <v>0.1</v>
      </c>
      <c r="BZ68" s="28">
        <v>0.1</v>
      </c>
      <c r="CA68" s="28">
        <v>0.1</v>
      </c>
      <c r="CB68" s="28">
        <v>0.1</v>
      </c>
      <c r="CC68" s="28">
        <v>0.1</v>
      </c>
      <c r="CD68" s="28">
        <v>0.1</v>
      </c>
      <c r="CE68" s="28">
        <v>0.1</v>
      </c>
      <c r="CF68" s="28">
        <v>0.1</v>
      </c>
      <c r="CG68" s="28">
        <v>0.1</v>
      </c>
      <c r="CH68" s="28">
        <v>0.1</v>
      </c>
    </row>
    <row r="69" spans="2:86">
      <c r="B69" s="28">
        <v>66</v>
      </c>
      <c r="BC69" s="19" t="str">
        <f ca="1">IF('legal data'!$C$6=TODAY(),VALUE('legal data'!E72*1000),IFERROR(VLOOKUP(D69,'legal data(T)'!$C:$F,4,0),"0"))</f>
        <v>0</v>
      </c>
      <c r="BD69" s="19">
        <f ca="1">IF('legal data'!$C$6=TODAY(),(OFFSET('legal data'!D72,'legal data'!$C$3,1))*1000,VALUE('legal data'!E72*1000))</f>
        <v>-4170000</v>
      </c>
      <c r="BE69" s="6">
        <f t="shared" si="50"/>
        <v>0</v>
      </c>
      <c r="BF69" s="6">
        <f t="shared" si="51"/>
        <v>0</v>
      </c>
      <c r="BG69" s="6">
        <f t="shared" si="52"/>
        <v>0</v>
      </c>
      <c r="BH69" s="50">
        <f t="shared" si="53"/>
        <v>9.3099999999999997E-4</v>
      </c>
      <c r="BI69" s="7">
        <f t="shared" si="54"/>
        <v>0</v>
      </c>
      <c r="BJ69" s="6">
        <f t="shared" si="55"/>
        <v>0</v>
      </c>
      <c r="BK69" s="7">
        <f t="shared" si="56"/>
        <v>0</v>
      </c>
      <c r="BL69" s="48">
        <f t="shared" si="64"/>
        <v>0</v>
      </c>
      <c r="BM69" s="16"/>
      <c r="BN69" s="16"/>
      <c r="BO69" s="28" t="s">
        <v>258</v>
      </c>
      <c r="BP69" s="28" t="s">
        <v>250</v>
      </c>
      <c r="BQ69" s="28" t="s">
        <v>250</v>
      </c>
      <c r="BR69" s="28">
        <v>0.01</v>
      </c>
      <c r="BS69" s="28">
        <v>0.01</v>
      </c>
      <c r="BT69" s="28">
        <v>0.02</v>
      </c>
      <c r="BU69" s="28">
        <v>0.02</v>
      </c>
      <c r="BV69" s="28">
        <v>0.02</v>
      </c>
      <c r="BW69" s="28">
        <v>0.03</v>
      </c>
      <c r="BX69" s="28">
        <v>0.03</v>
      </c>
      <c r="BY69" s="28">
        <v>0.03</v>
      </c>
      <c r="BZ69" s="28">
        <v>0.03</v>
      </c>
      <c r="CA69" s="28">
        <v>0.03</v>
      </c>
      <c r="CB69" s="28">
        <v>0.03</v>
      </c>
      <c r="CC69" s="28">
        <v>0.05</v>
      </c>
      <c r="CD69" s="28">
        <v>0.05</v>
      </c>
      <c r="CE69" s="28">
        <v>0.05</v>
      </c>
      <c r="CF69" s="28">
        <v>0.05</v>
      </c>
      <c r="CG69" s="28">
        <v>0.05</v>
      </c>
      <c r="CH69" s="28">
        <v>0.05</v>
      </c>
    </row>
    <row r="70" spans="2:86">
      <c r="B70" s="28">
        <v>67</v>
      </c>
      <c r="BC70" s="19" t="str">
        <f ca="1">IF('legal data'!$C$6=TODAY(),VALUE('legal data'!E73*1000),IFERROR(VLOOKUP(D70,'legal data(T)'!$C:$F,4,0),"0"))</f>
        <v>0</v>
      </c>
      <c r="BD70" s="19">
        <f ca="1">IF('legal data'!$C$6=TODAY(),(OFFSET('legal data'!D73,'legal data'!$C$3,1))*1000,VALUE('legal data'!E73*1000))</f>
        <v>-345000</v>
      </c>
      <c r="BE70" s="6">
        <f t="shared" si="50"/>
        <v>0</v>
      </c>
      <c r="BF70" s="6">
        <f t="shared" si="51"/>
        <v>0</v>
      </c>
      <c r="BG70" s="6">
        <f t="shared" si="52"/>
        <v>0</v>
      </c>
      <c r="BH70" s="50">
        <f t="shared" si="53"/>
        <v>9.3000000000000005E-4</v>
      </c>
      <c r="BI70" s="7">
        <f t="shared" si="54"/>
        <v>0</v>
      </c>
      <c r="BJ70" s="6">
        <f t="shared" si="55"/>
        <v>0</v>
      </c>
      <c r="BK70" s="7">
        <f t="shared" si="56"/>
        <v>0</v>
      </c>
      <c r="BL70" s="48">
        <f t="shared" si="64"/>
        <v>0</v>
      </c>
      <c r="BM70" s="16"/>
      <c r="BN70" s="16"/>
      <c r="BO70" s="28" t="s">
        <v>268</v>
      </c>
      <c r="BP70" s="28">
        <v>0.01</v>
      </c>
      <c r="BQ70" s="28">
        <v>0.01</v>
      </c>
      <c r="BR70" s="28">
        <v>0.01</v>
      </c>
      <c r="BS70" s="28">
        <v>0.01</v>
      </c>
      <c r="BT70" s="28">
        <v>0.02</v>
      </c>
      <c r="BU70" s="28">
        <v>0.02</v>
      </c>
      <c r="BV70" s="28">
        <v>0.02</v>
      </c>
      <c r="BW70" s="28">
        <v>0.03</v>
      </c>
      <c r="BX70" s="28">
        <v>0.03</v>
      </c>
      <c r="BY70" s="28">
        <v>0.03</v>
      </c>
      <c r="BZ70" s="28">
        <v>0.04</v>
      </c>
      <c r="CA70" s="28">
        <v>0.04</v>
      </c>
      <c r="CB70" s="28">
        <v>0.04</v>
      </c>
      <c r="CC70" s="28">
        <v>0.05</v>
      </c>
      <c r="CD70" s="28">
        <v>0.11</v>
      </c>
      <c r="CE70" s="28">
        <v>0.11</v>
      </c>
      <c r="CF70" s="28">
        <v>0.11</v>
      </c>
      <c r="CG70" s="28">
        <v>0.11</v>
      </c>
      <c r="CH70" s="28">
        <v>0.11</v>
      </c>
    </row>
    <row r="71" spans="2:86">
      <c r="B71" s="28">
        <v>68</v>
      </c>
      <c r="BC71" s="19" t="str">
        <f ca="1">IF('legal data'!$C$6=TODAY(),VALUE('legal data'!E74*1000),IFERROR(VLOOKUP(D71,'legal data(T)'!$C:$F,4,0),"0"))</f>
        <v>0</v>
      </c>
      <c r="BD71" s="19">
        <f ca="1">IF('legal data'!$C$6=TODAY(),(OFFSET('legal data'!D74,'legal data'!$C$3,1))*1000,VALUE('legal data'!E74*1000))</f>
        <v>5000</v>
      </c>
      <c r="BE71" s="6">
        <f t="shared" si="50"/>
        <v>0</v>
      </c>
      <c r="BF71" s="6">
        <f t="shared" si="51"/>
        <v>0</v>
      </c>
      <c r="BG71" s="6">
        <f t="shared" si="52"/>
        <v>0</v>
      </c>
      <c r="BH71" s="50">
        <f t="shared" si="53"/>
        <v>9.2900000000000003E-4</v>
      </c>
      <c r="BI71" s="7">
        <f t="shared" si="54"/>
        <v>0</v>
      </c>
      <c r="BJ71" s="6">
        <f t="shared" si="55"/>
        <v>0</v>
      </c>
      <c r="BK71" s="7">
        <f t="shared" si="56"/>
        <v>0</v>
      </c>
      <c r="BL71" s="48">
        <f t="shared" si="64"/>
        <v>0</v>
      </c>
      <c r="BM71" s="16"/>
      <c r="BN71" s="16"/>
      <c r="BO71" s="28" t="s">
        <v>505</v>
      </c>
      <c r="BP71" s="28">
        <v>0.01</v>
      </c>
      <c r="BQ71" s="28">
        <v>0.01</v>
      </c>
      <c r="BR71" s="28">
        <v>0.01</v>
      </c>
      <c r="BS71" s="28">
        <v>0.01</v>
      </c>
      <c r="BT71" s="28">
        <v>0.01</v>
      </c>
      <c r="BU71" s="28">
        <v>0.01</v>
      </c>
      <c r="BV71" s="28">
        <v>0.01</v>
      </c>
      <c r="BW71" s="28">
        <v>0.01</v>
      </c>
      <c r="BX71" s="28">
        <v>0.01</v>
      </c>
      <c r="BY71" s="28">
        <v>0.01</v>
      </c>
      <c r="BZ71" s="28">
        <v>0.01</v>
      </c>
      <c r="CA71" s="28">
        <v>0.01</v>
      </c>
      <c r="CB71" s="28">
        <v>0.01</v>
      </c>
      <c r="CC71" s="28">
        <v>0.01</v>
      </c>
      <c r="CD71" s="28">
        <v>0.01</v>
      </c>
      <c r="CE71" s="28">
        <v>0.01</v>
      </c>
      <c r="CF71" s="28">
        <v>0.77</v>
      </c>
      <c r="CG71" s="28">
        <v>0.96</v>
      </c>
      <c r="CH71" s="28">
        <v>1.06</v>
      </c>
    </row>
    <row r="72" spans="2:86">
      <c r="B72" s="28">
        <v>69</v>
      </c>
      <c r="BC72" s="19" t="str">
        <f ca="1">IF('legal data'!$C$6=TODAY(),VALUE('legal data'!E75*1000),IFERROR(VLOOKUP(D72,'legal data(T)'!$C:$F,4,0),"0"))</f>
        <v>0</v>
      </c>
      <c r="BD72" s="19">
        <f ca="1">IF('legal data'!$C$6=TODAY(),(OFFSET('legal data'!D75,'legal data'!$C$3,1))*1000,VALUE('legal data'!E75*1000))</f>
        <v>93000</v>
      </c>
      <c r="BE72" s="6">
        <f t="shared" si="50"/>
        <v>0</v>
      </c>
      <c r="BF72" s="6">
        <f t="shared" si="51"/>
        <v>0</v>
      </c>
      <c r="BG72" s="6">
        <f t="shared" si="52"/>
        <v>0</v>
      </c>
      <c r="BH72" s="50">
        <f t="shared" si="53"/>
        <v>9.2800000000000001E-4</v>
      </c>
      <c r="BI72" s="7">
        <f t="shared" si="54"/>
        <v>0</v>
      </c>
      <c r="BJ72" s="6">
        <f t="shared" si="55"/>
        <v>0</v>
      </c>
      <c r="BK72" s="7">
        <f t="shared" si="56"/>
        <v>0</v>
      </c>
      <c r="BL72" s="48">
        <f t="shared" si="64"/>
        <v>0</v>
      </c>
      <c r="BM72" s="16"/>
      <c r="BN72" s="16"/>
      <c r="BO72" s="28" t="s">
        <v>266</v>
      </c>
      <c r="BP72" s="28" t="s">
        <v>250</v>
      </c>
      <c r="BQ72" s="28" t="s">
        <v>250</v>
      </c>
      <c r="BR72" s="28">
        <v>0.01</v>
      </c>
      <c r="BS72" s="28">
        <v>0.01</v>
      </c>
      <c r="BT72" s="28">
        <v>0.01</v>
      </c>
      <c r="BU72" s="28">
        <v>0.01</v>
      </c>
      <c r="BV72" s="28">
        <v>0.01</v>
      </c>
      <c r="BW72" s="28">
        <v>0.01</v>
      </c>
      <c r="BX72" s="28">
        <v>0.01</v>
      </c>
      <c r="BY72" s="28">
        <v>0.01</v>
      </c>
      <c r="BZ72" s="28">
        <v>0.01</v>
      </c>
      <c r="CA72" s="28">
        <v>0.01</v>
      </c>
      <c r="CB72" s="28">
        <v>0.01</v>
      </c>
      <c r="CC72" s="28">
        <v>0.01</v>
      </c>
      <c r="CD72" s="28">
        <v>0.01</v>
      </c>
      <c r="CE72" s="28">
        <v>0.01</v>
      </c>
      <c r="CF72" s="28">
        <v>0.01</v>
      </c>
      <c r="CG72" s="28">
        <v>0.01</v>
      </c>
      <c r="CH72" s="28">
        <v>0.01</v>
      </c>
    </row>
    <row r="73" spans="2:86">
      <c r="B73" s="28">
        <v>70</v>
      </c>
      <c r="BC73" s="19" t="str">
        <f ca="1">IF('legal data'!$C$6=TODAY(),VALUE('legal data'!E76*1000),IFERROR(VLOOKUP(D73,'legal data(T)'!$C:$F,4,0),"0"))</f>
        <v>0</v>
      </c>
      <c r="BD73" s="19">
        <f ca="1">IF('legal data'!$C$6=TODAY(),(OFFSET('legal data'!D76,'legal data'!$C$3,1))*1000,VALUE('legal data'!E76*1000))</f>
        <v>1000</v>
      </c>
      <c r="BE73" s="6">
        <f t="shared" si="50"/>
        <v>0</v>
      </c>
      <c r="BF73" s="6">
        <f t="shared" si="51"/>
        <v>0</v>
      </c>
      <c r="BG73" s="6">
        <f t="shared" si="52"/>
        <v>0</v>
      </c>
      <c r="BH73" s="50">
        <f t="shared" si="53"/>
        <v>9.2699999999999998E-4</v>
      </c>
      <c r="BI73" s="7">
        <f t="shared" si="54"/>
        <v>0</v>
      </c>
      <c r="BJ73" s="6">
        <f t="shared" si="55"/>
        <v>0</v>
      </c>
      <c r="BK73" s="7">
        <f t="shared" si="56"/>
        <v>0</v>
      </c>
      <c r="BL73" s="48">
        <f t="shared" si="64"/>
        <v>0</v>
      </c>
      <c r="BM73" s="16"/>
      <c r="BN73" s="16"/>
      <c r="BO73" s="28" t="s">
        <v>270</v>
      </c>
      <c r="BP73" s="28" t="s">
        <v>250</v>
      </c>
      <c r="BQ73" s="28" t="s">
        <v>250</v>
      </c>
      <c r="BR73" s="28" t="s">
        <v>250</v>
      </c>
      <c r="BS73" s="28" t="s">
        <v>250</v>
      </c>
      <c r="BT73" s="28" t="s">
        <v>250</v>
      </c>
      <c r="BU73" s="28" t="s">
        <v>250</v>
      </c>
      <c r="BV73" s="28" t="s">
        <v>250</v>
      </c>
      <c r="BW73" s="28" t="s">
        <v>250</v>
      </c>
      <c r="BX73" s="28" t="s">
        <v>250</v>
      </c>
      <c r="BY73" s="28" t="s">
        <v>250</v>
      </c>
      <c r="BZ73" s="28" t="s">
        <v>250</v>
      </c>
      <c r="CA73" s="28" t="s">
        <v>250</v>
      </c>
      <c r="CB73" s="28" t="s">
        <v>250</v>
      </c>
      <c r="CC73" s="28" t="s">
        <v>250</v>
      </c>
      <c r="CD73" s="28" t="s">
        <v>250</v>
      </c>
      <c r="CE73" s="28" t="s">
        <v>250</v>
      </c>
      <c r="CF73" s="28" t="s">
        <v>250</v>
      </c>
      <c r="CG73" s="28" t="s">
        <v>250</v>
      </c>
      <c r="CH73" s="28" t="s">
        <v>250</v>
      </c>
    </row>
    <row r="74" spans="2:86">
      <c r="B74" s="28">
        <v>71</v>
      </c>
      <c r="BC74" s="19" t="str">
        <f ca="1">IF('legal data'!$C$6=TODAY(),VALUE('legal data'!E77*1000),IFERROR(VLOOKUP(D74,'legal data(T)'!$C:$F,4,0),"0"))</f>
        <v>0</v>
      </c>
      <c r="BD74" s="19">
        <f ca="1">IF('legal data'!$C$6=TODAY(),(OFFSET('legal data'!D77,'legal data'!$C$3,1))*1000,VALUE('legal data'!E77*1000))</f>
        <v>64000</v>
      </c>
      <c r="BE74" s="6">
        <f t="shared" si="50"/>
        <v>0</v>
      </c>
      <c r="BF74" s="6">
        <f t="shared" si="51"/>
        <v>0</v>
      </c>
      <c r="BG74" s="6">
        <f t="shared" si="52"/>
        <v>0</v>
      </c>
      <c r="BH74" s="50">
        <f t="shared" si="53"/>
        <v>9.2599999999999996E-4</v>
      </c>
      <c r="BI74" s="7">
        <f t="shared" si="54"/>
        <v>0</v>
      </c>
      <c r="BJ74" s="6">
        <f t="shared" si="55"/>
        <v>0</v>
      </c>
      <c r="BK74" s="7">
        <f t="shared" si="56"/>
        <v>0</v>
      </c>
      <c r="BL74" s="48">
        <f t="shared" si="64"/>
        <v>0</v>
      </c>
      <c r="BM74" s="16"/>
      <c r="BN74" s="16"/>
      <c r="BO74" s="28" t="s">
        <v>271</v>
      </c>
      <c r="BP74" s="28" t="s">
        <v>250</v>
      </c>
      <c r="BQ74" s="28" t="s">
        <v>250</v>
      </c>
      <c r="BR74" s="28" t="s">
        <v>250</v>
      </c>
      <c r="BS74" s="28" t="s">
        <v>250</v>
      </c>
      <c r="BT74" s="28" t="s">
        <v>250</v>
      </c>
      <c r="BU74" s="28" t="s">
        <v>250</v>
      </c>
      <c r="BV74" s="28" t="s">
        <v>250</v>
      </c>
      <c r="BW74" s="28" t="s">
        <v>250</v>
      </c>
      <c r="BX74" s="28" t="s">
        <v>250</v>
      </c>
      <c r="BY74" s="28" t="s">
        <v>250</v>
      </c>
      <c r="BZ74" s="28" t="s">
        <v>250</v>
      </c>
      <c r="CA74" s="28" t="s">
        <v>250</v>
      </c>
      <c r="CB74" s="28" t="s">
        <v>250</v>
      </c>
      <c r="CC74" s="28" t="s">
        <v>250</v>
      </c>
      <c r="CD74" s="28" t="s">
        <v>250</v>
      </c>
      <c r="CE74" s="28" t="s">
        <v>250</v>
      </c>
      <c r="CF74" s="28" t="s">
        <v>250</v>
      </c>
      <c r="CG74" s="28" t="s">
        <v>250</v>
      </c>
      <c r="CH74" s="28" t="s">
        <v>250</v>
      </c>
    </row>
    <row r="75" spans="2:86">
      <c r="B75" s="28">
        <v>72</v>
      </c>
      <c r="BC75" s="19" t="str">
        <f ca="1">IF('legal data'!$C$6=TODAY(),VALUE('legal data'!E78*1000),IFERROR(VLOOKUP(D75,'legal data(T)'!$C:$F,4,0),"0"))</f>
        <v>0</v>
      </c>
      <c r="BD75" s="19">
        <f ca="1">IF('legal data'!$C$6=TODAY(),(OFFSET('legal data'!D78,'legal data'!$C$3,1))*1000,VALUE('legal data'!E78*1000))</f>
        <v>-88000</v>
      </c>
      <c r="BE75" s="6">
        <f t="shared" si="50"/>
        <v>0</v>
      </c>
      <c r="BF75" s="6">
        <f t="shared" si="51"/>
        <v>0</v>
      </c>
      <c r="BG75" s="6">
        <f t="shared" si="52"/>
        <v>0</v>
      </c>
      <c r="BH75" s="50">
        <f t="shared" si="53"/>
        <v>9.2500000000000004E-4</v>
      </c>
      <c r="BI75" s="7">
        <f t="shared" si="54"/>
        <v>0</v>
      </c>
      <c r="BJ75" s="6">
        <f t="shared" si="55"/>
        <v>0</v>
      </c>
      <c r="BK75" s="7">
        <f t="shared" si="56"/>
        <v>0</v>
      </c>
      <c r="BL75" s="48">
        <f t="shared" si="64"/>
        <v>0</v>
      </c>
      <c r="BM75" s="16"/>
      <c r="BN75" s="16"/>
      <c r="BO75" t="s">
        <v>272</v>
      </c>
      <c r="BP75">
        <f t="shared" ref="BP75:CH75" si="65">AVERAGE(BP18:BP74)</f>
        <v>8.3928571428571394E-2</v>
      </c>
      <c r="BQ75" s="18">
        <f t="shared" si="65"/>
        <v>0.1714285714285714</v>
      </c>
      <c r="BR75" s="18">
        <f t="shared" si="65"/>
        <v>0.49881818181818188</v>
      </c>
      <c r="BS75" s="18">
        <f t="shared" si="65"/>
        <v>0.49445454545454548</v>
      </c>
      <c r="BT75" s="18">
        <f t="shared" si="65"/>
        <v>0.54800000000000004</v>
      </c>
      <c r="BU75" s="18">
        <f t="shared" si="65"/>
        <v>0.54709090909090918</v>
      </c>
      <c r="BV75" s="18">
        <f t="shared" si="65"/>
        <v>0.54727272727272736</v>
      </c>
      <c r="BW75" s="18">
        <f t="shared" si="65"/>
        <v>0.64336363636363625</v>
      </c>
      <c r="BX75" s="18">
        <f t="shared" si="65"/>
        <v>0.64463636363636345</v>
      </c>
      <c r="BY75" s="18">
        <f t="shared" si="65"/>
        <v>0.64481818181818173</v>
      </c>
      <c r="BZ75" s="18">
        <f t="shared" si="65"/>
        <v>0.71999999999999975</v>
      </c>
      <c r="CA75" s="18">
        <f t="shared" si="65"/>
        <v>0.71999999999999975</v>
      </c>
      <c r="CB75" s="18">
        <f t="shared" si="65"/>
        <v>0.71999999999999975</v>
      </c>
      <c r="CC75" s="18">
        <f t="shared" si="65"/>
        <v>0.81536363636363651</v>
      </c>
      <c r="CD75" s="18">
        <f t="shared" si="65"/>
        <v>0.83081818181818179</v>
      </c>
      <c r="CE75" s="18">
        <f t="shared" si="65"/>
        <v>0.83836363636363664</v>
      </c>
      <c r="CF75" s="2">
        <f t="shared" si="65"/>
        <v>0.86090909090909118</v>
      </c>
      <c r="CG75" s="18">
        <f t="shared" si="65"/>
        <v>0.87409090909090925</v>
      </c>
      <c r="CH75" s="18">
        <f t="shared" si="65"/>
        <v>0.88909090909090904</v>
      </c>
    </row>
    <row r="76" spans="2:86">
      <c r="B76" s="28">
        <v>73</v>
      </c>
      <c r="BC76" s="19" t="str">
        <f ca="1">IF('legal data'!$C$6=TODAY(),VALUE('legal data'!E79*1000),IFERROR(VLOOKUP(D76,'legal data(T)'!$C:$F,4,0),"0"))</f>
        <v>0</v>
      </c>
      <c r="BD76" s="19">
        <f ca="1">IF('legal data'!$C$6=TODAY(),(OFFSET('legal data'!D79,'legal data'!$C$3,1))*1000,VALUE('legal data'!E79*1000))</f>
        <v>-135000</v>
      </c>
      <c r="BE76" s="6">
        <f t="shared" si="50"/>
        <v>0</v>
      </c>
      <c r="BF76" s="6">
        <f t="shared" si="51"/>
        <v>0</v>
      </c>
      <c r="BG76" s="6">
        <f t="shared" si="52"/>
        <v>0</v>
      </c>
      <c r="BH76" s="50">
        <f t="shared" si="53"/>
        <v>9.2400000000000002E-4</v>
      </c>
      <c r="BI76" s="7">
        <f t="shared" si="54"/>
        <v>0</v>
      </c>
      <c r="BJ76" s="6">
        <f t="shared" si="55"/>
        <v>0</v>
      </c>
      <c r="BK76" s="7">
        <f t="shared" si="56"/>
        <v>0</v>
      </c>
      <c r="BL76" s="48">
        <f t="shared" si="64"/>
        <v>0</v>
      </c>
      <c r="BM76" s="16"/>
      <c r="BN76" s="16"/>
    </row>
    <row r="77" spans="2:86">
      <c r="B77" s="28">
        <v>74</v>
      </c>
      <c r="BC77" s="19" t="str">
        <f ca="1">IF('legal data'!$C$6=TODAY(),VALUE('legal data'!E80*1000),IFERROR(VLOOKUP(D77,'legal data(T)'!$C:$F,4,0),"0"))</f>
        <v>0</v>
      </c>
      <c r="BD77" s="19">
        <f ca="1">IF('legal data'!$C$6=TODAY(),(OFFSET('legal data'!D80,'legal data'!$C$3,1))*1000,VALUE('legal data'!E80*1000))</f>
        <v>181000</v>
      </c>
      <c r="BE77" s="6">
        <f t="shared" si="50"/>
        <v>0</v>
      </c>
      <c r="BF77" s="6">
        <f t="shared" si="51"/>
        <v>0</v>
      </c>
      <c r="BG77" s="6">
        <f t="shared" si="52"/>
        <v>0</v>
      </c>
      <c r="BH77" s="50">
        <f t="shared" si="53"/>
        <v>9.2299999999999999E-4</v>
      </c>
      <c r="BI77" s="7">
        <f t="shared" si="54"/>
        <v>0</v>
      </c>
      <c r="BJ77" s="6">
        <f t="shared" si="55"/>
        <v>0</v>
      </c>
      <c r="BK77" s="7">
        <f t="shared" si="56"/>
        <v>0</v>
      </c>
      <c r="BL77" s="48">
        <f t="shared" si="64"/>
        <v>0</v>
      </c>
      <c r="BM77" s="16"/>
      <c r="BN77" s="16"/>
    </row>
    <row r="78" spans="2:86">
      <c r="B78" s="28">
        <v>75</v>
      </c>
      <c r="BC78" s="19" t="str">
        <f ca="1">IF('legal data'!$C$6=TODAY(),VALUE('legal data'!E81*1000),IFERROR(VLOOKUP(D78,'legal data(T)'!$C:$F,4,0),"0"))</f>
        <v>0</v>
      </c>
      <c r="BD78" s="19">
        <f ca="1">IF('legal data'!$C$6=TODAY(),(OFFSET('legal data'!D81,'legal data'!$C$3,1))*1000,VALUE('legal data'!E81*1000))</f>
        <v>-14000</v>
      </c>
      <c r="BE78" s="6">
        <f t="shared" si="50"/>
        <v>0</v>
      </c>
      <c r="BF78" s="6">
        <f t="shared" si="51"/>
        <v>0</v>
      </c>
      <c r="BG78" s="6">
        <f t="shared" si="52"/>
        <v>0</v>
      </c>
      <c r="BH78" s="50">
        <f t="shared" si="53"/>
        <v>9.2199999999999997E-4</v>
      </c>
      <c r="BI78" s="7">
        <f t="shared" si="54"/>
        <v>0</v>
      </c>
      <c r="BJ78" s="6">
        <f t="shared" si="55"/>
        <v>0</v>
      </c>
      <c r="BK78" s="7">
        <f t="shared" si="56"/>
        <v>0</v>
      </c>
      <c r="BL78" s="48">
        <f t="shared" si="64"/>
        <v>0</v>
      </c>
      <c r="BM78" s="16"/>
      <c r="BN78" s="16"/>
    </row>
    <row r="79" spans="2:86">
      <c r="B79" s="28">
        <v>76</v>
      </c>
      <c r="BC79" s="19" t="str">
        <f ca="1">IF('legal data'!$C$6=TODAY(),VALUE('legal data'!E82*1000),IFERROR(VLOOKUP(D79,'legal data(T)'!$C:$F,4,0),"0"))</f>
        <v>0</v>
      </c>
      <c r="BD79" s="19">
        <f ca="1">IF('legal data'!$C$6=TODAY(),(OFFSET('legal data'!D82,'legal data'!$C$3,1))*1000,VALUE('legal data'!E82*1000))</f>
        <v>-73000</v>
      </c>
      <c r="BE79" s="6">
        <f t="shared" si="50"/>
        <v>0</v>
      </c>
      <c r="BF79" s="6">
        <f t="shared" si="51"/>
        <v>0</v>
      </c>
      <c r="BG79" s="6">
        <f t="shared" si="52"/>
        <v>0</v>
      </c>
      <c r="BH79" s="50">
        <f t="shared" si="53"/>
        <v>9.2100000000000005E-4</v>
      </c>
      <c r="BI79" s="7">
        <f t="shared" si="54"/>
        <v>0</v>
      </c>
      <c r="BJ79" s="6">
        <f t="shared" si="55"/>
        <v>0</v>
      </c>
      <c r="BK79" s="7">
        <f t="shared" si="56"/>
        <v>0</v>
      </c>
      <c r="BL79" s="48">
        <f t="shared" si="64"/>
        <v>0</v>
      </c>
      <c r="BM79" s="16"/>
      <c r="BN79" s="16"/>
    </row>
    <row r="80" spans="2:86">
      <c r="B80" s="28">
        <v>77</v>
      </c>
      <c r="BC80" s="19" t="str">
        <f ca="1">IF('legal data'!$C$6=TODAY(),VALUE('legal data'!E83*1000),IFERROR(VLOOKUP(D80,'legal data(T)'!$C:$F,4,0),"0"))</f>
        <v>0</v>
      </c>
      <c r="BD80" s="19">
        <f ca="1">IF('legal data'!$C$6=TODAY(),(OFFSET('legal data'!D83,'legal data'!$C$3,1))*1000,VALUE('legal data'!E83*1000))</f>
        <v>-95000</v>
      </c>
      <c r="BE80" s="6">
        <f t="shared" si="50"/>
        <v>0</v>
      </c>
      <c r="BF80" s="6">
        <f t="shared" si="51"/>
        <v>0</v>
      </c>
      <c r="BG80" s="6">
        <f t="shared" si="52"/>
        <v>0</v>
      </c>
      <c r="BH80" s="50">
        <f t="shared" si="53"/>
        <v>9.2000000000000003E-4</v>
      </c>
      <c r="BI80" s="7">
        <f t="shared" si="54"/>
        <v>0</v>
      </c>
      <c r="BJ80" s="6">
        <f t="shared" si="55"/>
        <v>0</v>
      </c>
      <c r="BK80" s="7">
        <f t="shared" si="56"/>
        <v>0</v>
      </c>
      <c r="BL80" s="48">
        <f t="shared" si="64"/>
        <v>0</v>
      </c>
      <c r="BM80" s="16"/>
      <c r="BN80" s="16"/>
    </row>
    <row r="81" spans="2:66">
      <c r="B81" s="28">
        <v>78</v>
      </c>
      <c r="BC81" s="19" t="str">
        <f ca="1">IF('legal data'!$C$6=TODAY(),VALUE('legal data'!E84*1000),IFERROR(VLOOKUP(D81,'legal data(T)'!$C:$F,4,0),"0"))</f>
        <v>0</v>
      </c>
      <c r="BD81" s="19">
        <f ca="1">IF('legal data'!$C$6=TODAY(),(OFFSET('legal data'!D84,'legal data'!$C$3,1))*1000,VALUE('legal data'!E84*1000))</f>
        <v>-1208000</v>
      </c>
      <c r="BE81" s="6">
        <f t="shared" si="50"/>
        <v>0</v>
      </c>
      <c r="BF81" s="6">
        <f t="shared" si="51"/>
        <v>0</v>
      </c>
      <c r="BG81" s="6">
        <f t="shared" si="52"/>
        <v>0</v>
      </c>
      <c r="BH81" s="50">
        <f t="shared" si="53"/>
        <v>9.19E-4</v>
      </c>
      <c r="BI81" s="7">
        <f t="shared" si="54"/>
        <v>0</v>
      </c>
      <c r="BJ81" s="6">
        <f t="shared" si="55"/>
        <v>0</v>
      </c>
      <c r="BK81" s="7">
        <f t="shared" si="56"/>
        <v>0</v>
      </c>
      <c r="BL81" s="48">
        <f t="shared" si="64"/>
        <v>0</v>
      </c>
      <c r="BM81" s="16"/>
      <c r="BN81" s="16"/>
    </row>
    <row r="82" spans="2:66">
      <c r="B82" s="28">
        <v>79</v>
      </c>
      <c r="BC82" s="19" t="str">
        <f ca="1">IF('legal data'!$C$6=TODAY(),VALUE('legal data'!E85*1000),IFERROR(VLOOKUP(D82,'legal data(T)'!$C:$F,4,0),"0"))</f>
        <v>0</v>
      </c>
      <c r="BD82" s="19">
        <f ca="1">IF('legal data'!$C$6=TODAY(),(OFFSET('legal data'!D85,'legal data'!$C$3,1))*1000,VALUE('legal data'!E85*1000))</f>
        <v>14000</v>
      </c>
      <c r="BE82" s="6">
        <f t="shared" si="50"/>
        <v>0</v>
      </c>
      <c r="BF82" s="6">
        <f t="shared" si="51"/>
        <v>0</v>
      </c>
      <c r="BG82" s="6">
        <f t="shared" si="52"/>
        <v>0</v>
      </c>
      <c r="BH82" s="50">
        <f t="shared" si="53"/>
        <v>9.1799999999999998E-4</v>
      </c>
      <c r="BI82" s="7">
        <f t="shared" si="54"/>
        <v>0</v>
      </c>
      <c r="BJ82" s="6">
        <f t="shared" si="55"/>
        <v>0</v>
      </c>
      <c r="BK82" s="7">
        <f t="shared" si="56"/>
        <v>0</v>
      </c>
      <c r="BL82" s="48">
        <f t="shared" si="64"/>
        <v>0</v>
      </c>
      <c r="BM82" s="16"/>
      <c r="BN82" s="16"/>
    </row>
    <row r="83" spans="2:66">
      <c r="B83" s="28">
        <v>80</v>
      </c>
      <c r="BC83" s="19" t="str">
        <f ca="1">IF('legal data'!$C$6=TODAY(),VALUE('legal data'!E86*1000),IFERROR(VLOOKUP(D83,'legal data(T)'!$C:$F,4,0),"0"))</f>
        <v>0</v>
      </c>
      <c r="BD83" s="19">
        <f ca="1">IF('legal data'!$C$6=TODAY(),(OFFSET('legal data'!D86,'legal data'!$C$3,1))*1000,VALUE('legal data'!E86*1000))</f>
        <v>-12000</v>
      </c>
      <c r="BE83" s="6">
        <f t="shared" si="50"/>
        <v>0</v>
      </c>
      <c r="BF83" s="6">
        <f t="shared" si="51"/>
        <v>0</v>
      </c>
      <c r="BG83" s="6">
        <f t="shared" si="52"/>
        <v>0</v>
      </c>
      <c r="BH83" s="50">
        <f t="shared" si="53"/>
        <v>9.1699999999999995E-4</v>
      </c>
      <c r="BI83" s="7">
        <f t="shared" si="54"/>
        <v>0</v>
      </c>
      <c r="BJ83" s="6">
        <f t="shared" si="55"/>
        <v>0</v>
      </c>
      <c r="BK83" s="7">
        <f t="shared" si="56"/>
        <v>0</v>
      </c>
      <c r="BL83" s="48">
        <f t="shared" si="64"/>
        <v>0</v>
      </c>
      <c r="BM83" s="16"/>
      <c r="BN83" s="16"/>
    </row>
    <row r="84" spans="2:66">
      <c r="B84" s="28">
        <v>81</v>
      </c>
      <c r="BC84" s="19" t="str">
        <f ca="1">IF('legal data'!$C$6=TODAY(),VALUE('legal data'!E87*1000),IFERROR(VLOOKUP(D84,'legal data(T)'!$C:$F,4,0),"0"))</f>
        <v>0</v>
      </c>
      <c r="BD84" s="19">
        <f ca="1">IF('legal data'!$C$6=TODAY(),(OFFSET('legal data'!D87,'legal data'!$C$3,1))*1000,VALUE('legal data'!E87*1000))</f>
        <v>-904000</v>
      </c>
      <c r="BE84" s="6">
        <f t="shared" si="50"/>
        <v>0</v>
      </c>
      <c r="BF84" s="6">
        <f t="shared" si="51"/>
        <v>0</v>
      </c>
      <c r="BG84" s="6">
        <f t="shared" si="52"/>
        <v>0</v>
      </c>
      <c r="BH84" s="50">
        <f t="shared" si="53"/>
        <v>9.1600000000000004E-4</v>
      </c>
      <c r="BI84" s="7">
        <f t="shared" si="54"/>
        <v>0</v>
      </c>
      <c r="BJ84" s="6">
        <f t="shared" si="55"/>
        <v>0</v>
      </c>
      <c r="BK84" s="7">
        <f t="shared" si="56"/>
        <v>0</v>
      </c>
      <c r="BL84" s="48">
        <f t="shared" si="64"/>
        <v>0</v>
      </c>
      <c r="BM84" s="16"/>
      <c r="BN84" s="16"/>
    </row>
    <row r="85" spans="2:66">
      <c r="B85" s="28">
        <v>82</v>
      </c>
      <c r="BC85" s="19" t="str">
        <f ca="1">IF('legal data'!$C$6=TODAY(),VALUE('legal data'!E88*1000),IFERROR(VLOOKUP(D85,'legal data(T)'!$C:$F,4,0),"0"))</f>
        <v>0</v>
      </c>
      <c r="BD85" s="19">
        <f ca="1">IF('legal data'!$C$6=TODAY(),(OFFSET('legal data'!D88,'legal data'!$C$3,1))*1000,VALUE('legal data'!E88*1000))</f>
        <v>-11577000</v>
      </c>
      <c r="BE85" s="6">
        <f t="shared" si="50"/>
        <v>0</v>
      </c>
      <c r="BF85" s="6">
        <f t="shared" si="51"/>
        <v>0</v>
      </c>
      <c r="BG85" s="6">
        <f t="shared" si="52"/>
        <v>0</v>
      </c>
      <c r="BH85" s="50">
        <f t="shared" si="53"/>
        <v>9.1500000000000001E-4</v>
      </c>
      <c r="BI85" s="7">
        <f t="shared" si="54"/>
        <v>0</v>
      </c>
      <c r="BJ85" s="6">
        <f t="shared" si="55"/>
        <v>0</v>
      </c>
      <c r="BK85" s="7">
        <f t="shared" si="56"/>
        <v>0</v>
      </c>
      <c r="BL85" s="48">
        <f t="shared" si="64"/>
        <v>0</v>
      </c>
      <c r="BM85" s="16"/>
      <c r="BN85" s="16"/>
    </row>
    <row r="86" spans="2:66">
      <c r="B86" s="28">
        <v>83</v>
      </c>
      <c r="BC86" s="19" t="str">
        <f ca="1">IF('legal data'!$C$6=TODAY(),VALUE('legal data'!E89*1000),IFERROR(VLOOKUP(D86,'legal data(T)'!$C:$F,4,0),"0"))</f>
        <v>0</v>
      </c>
      <c r="BD86" s="19">
        <f ca="1">IF('legal data'!$C$6=TODAY(),(OFFSET('legal data'!D89,'legal data'!$C$3,1))*1000,VALUE('legal data'!E89*1000))</f>
        <v>-137000</v>
      </c>
      <c r="BE86" s="6">
        <f t="shared" si="50"/>
        <v>0</v>
      </c>
      <c r="BF86" s="6">
        <f t="shared" si="51"/>
        <v>0</v>
      </c>
      <c r="BG86" s="6">
        <f t="shared" si="52"/>
        <v>0</v>
      </c>
      <c r="BH86" s="50">
        <f t="shared" si="53"/>
        <v>9.1399999999999999E-4</v>
      </c>
      <c r="BI86" s="7">
        <f t="shared" si="54"/>
        <v>0</v>
      </c>
      <c r="BJ86" s="6">
        <f t="shared" si="55"/>
        <v>0</v>
      </c>
      <c r="BK86" s="7">
        <f t="shared" si="56"/>
        <v>0</v>
      </c>
      <c r="BL86" s="48">
        <f t="shared" si="64"/>
        <v>0</v>
      </c>
      <c r="BM86" s="16"/>
      <c r="BN86" s="16"/>
    </row>
    <row r="87" spans="2:66">
      <c r="B87" s="28">
        <v>84</v>
      </c>
      <c r="BC87" s="19" t="str">
        <f ca="1">IF('legal data'!$C$6=TODAY(),VALUE('legal data'!E90*1000),IFERROR(VLOOKUP(D87,'legal data(T)'!$C:$F,4,0),"0"))</f>
        <v>0</v>
      </c>
      <c r="BD87" s="19">
        <f ca="1">IF('legal data'!$C$6=TODAY(),(OFFSET('legal data'!D90,'legal data'!$C$3,1))*1000,VALUE('legal data'!E90*1000))</f>
        <v>-27000</v>
      </c>
      <c r="BE87" s="6">
        <f t="shared" si="50"/>
        <v>0</v>
      </c>
      <c r="BF87" s="6">
        <f t="shared" si="51"/>
        <v>0</v>
      </c>
      <c r="BG87" s="6">
        <f t="shared" si="52"/>
        <v>0</v>
      </c>
      <c r="BH87" s="50">
        <f t="shared" si="53"/>
        <v>9.1299999999999997E-4</v>
      </c>
      <c r="BI87" s="7">
        <f t="shared" si="54"/>
        <v>0</v>
      </c>
      <c r="BJ87" s="6">
        <f t="shared" si="55"/>
        <v>0</v>
      </c>
      <c r="BK87" s="7">
        <f t="shared" si="56"/>
        <v>0</v>
      </c>
      <c r="BL87" s="48">
        <f t="shared" si="64"/>
        <v>0</v>
      </c>
      <c r="BM87" s="16"/>
      <c r="BN87" s="16"/>
    </row>
    <row r="88" spans="2:66">
      <c r="B88" s="28">
        <v>85</v>
      </c>
      <c r="BC88" s="19" t="str">
        <f ca="1">IF('legal data'!$C$6=TODAY(),VALUE('legal data'!E91*1000),IFERROR(VLOOKUP(D88,'legal data(T)'!$C:$F,4,0),"0"))</f>
        <v>0</v>
      </c>
      <c r="BD88" s="19">
        <f ca="1">IF('legal data'!$C$6=TODAY(),(OFFSET('legal data'!D91,'legal data'!$C$3,1))*1000,VALUE('legal data'!E91*1000))</f>
        <v>-15866000</v>
      </c>
      <c r="BE88" s="6">
        <f t="shared" si="50"/>
        <v>0</v>
      </c>
      <c r="BF88" s="6">
        <f t="shared" si="51"/>
        <v>0</v>
      </c>
      <c r="BG88" s="6">
        <f t="shared" si="52"/>
        <v>0</v>
      </c>
      <c r="BH88" s="50">
        <f t="shared" si="53"/>
        <v>9.1200000000000005E-4</v>
      </c>
      <c r="BI88" s="7">
        <f t="shared" si="54"/>
        <v>0</v>
      </c>
      <c r="BJ88" s="6">
        <f t="shared" si="55"/>
        <v>0</v>
      </c>
      <c r="BK88" s="7">
        <f t="shared" si="56"/>
        <v>0</v>
      </c>
      <c r="BL88" s="48">
        <f t="shared" si="64"/>
        <v>0</v>
      </c>
      <c r="BM88" s="16"/>
      <c r="BN88" s="16"/>
    </row>
    <row r="89" spans="2:66">
      <c r="B89" s="28">
        <v>86</v>
      </c>
      <c r="BC89" s="19" t="str">
        <f ca="1">IF('legal data'!$C$6=TODAY(),VALUE('legal data'!E92*1000),IFERROR(VLOOKUP(D89,'legal data(T)'!$C:$F,4,0),"0"))</f>
        <v>0</v>
      </c>
      <c r="BD89" s="19">
        <f ca="1">IF('legal data'!$C$6=TODAY(),(OFFSET('legal data'!D92,'legal data'!$C$3,1))*1000,VALUE('legal data'!E92*1000))</f>
        <v>-426000</v>
      </c>
      <c r="BE89" s="6">
        <f t="shared" si="50"/>
        <v>0</v>
      </c>
      <c r="BF89" s="6">
        <f t="shared" si="51"/>
        <v>0</v>
      </c>
      <c r="BG89" s="6">
        <f t="shared" si="52"/>
        <v>0</v>
      </c>
      <c r="BH89" s="50">
        <f t="shared" si="53"/>
        <v>9.1100000000000003E-4</v>
      </c>
      <c r="BI89" s="7">
        <f t="shared" si="54"/>
        <v>0</v>
      </c>
      <c r="BJ89" s="6">
        <f t="shared" si="55"/>
        <v>0</v>
      </c>
      <c r="BK89" s="7">
        <f t="shared" si="56"/>
        <v>0</v>
      </c>
      <c r="BL89" s="48">
        <f t="shared" si="64"/>
        <v>0</v>
      </c>
      <c r="BM89" s="16"/>
      <c r="BN89" s="16"/>
    </row>
    <row r="90" spans="2:66">
      <c r="B90" s="28">
        <v>87</v>
      </c>
      <c r="BC90" s="19" t="str">
        <f ca="1">IF('legal data'!$C$6=TODAY(),VALUE('legal data'!E93*1000),IFERROR(VLOOKUP(D90,'legal data(T)'!$C:$F,4,0),"0"))</f>
        <v>0</v>
      </c>
      <c r="BD90" s="19">
        <f ca="1">IF('legal data'!$C$6=TODAY(),(OFFSET('legal data'!D93,'legal data'!$C$3,1))*1000,VALUE('legal data'!E93*1000))</f>
        <v>-35000</v>
      </c>
      <c r="BE90" s="6">
        <f t="shared" si="50"/>
        <v>0</v>
      </c>
      <c r="BF90" s="6">
        <f t="shared" si="51"/>
        <v>0</v>
      </c>
      <c r="BG90" s="6">
        <f t="shared" si="52"/>
        <v>0</v>
      </c>
      <c r="BH90" s="50">
        <f t="shared" si="53"/>
        <v>9.1E-4</v>
      </c>
      <c r="BI90" s="7">
        <f t="shared" si="54"/>
        <v>0</v>
      </c>
      <c r="BJ90" s="6">
        <f t="shared" si="55"/>
        <v>0</v>
      </c>
      <c r="BK90" s="7">
        <f t="shared" si="56"/>
        <v>0</v>
      </c>
      <c r="BL90" s="48">
        <f t="shared" si="64"/>
        <v>0</v>
      </c>
      <c r="BM90" s="16"/>
      <c r="BN90" s="16"/>
    </row>
    <row r="91" spans="2:66">
      <c r="B91" s="28">
        <v>88</v>
      </c>
      <c r="BC91" s="19" t="str">
        <f ca="1">IF('legal data'!$C$6=TODAY(),VALUE('legal data'!E94*1000),IFERROR(VLOOKUP(D91,'legal data(T)'!$C:$F,4,0),"0"))</f>
        <v>0</v>
      </c>
      <c r="BD91" s="19">
        <f ca="1">IF('legal data'!$C$6=TODAY(),(OFFSET('legal data'!D94,'legal data'!$C$3,1))*1000,VALUE('legal data'!E94*1000))</f>
        <v>0</v>
      </c>
      <c r="BE91" s="6">
        <f t="shared" si="50"/>
        <v>0</v>
      </c>
      <c r="BF91" s="6">
        <f t="shared" si="51"/>
        <v>0</v>
      </c>
      <c r="BG91" s="6">
        <f t="shared" si="52"/>
        <v>0</v>
      </c>
      <c r="BH91" s="50">
        <f t="shared" si="53"/>
        <v>9.0899999999999998E-4</v>
      </c>
      <c r="BI91" s="7">
        <f t="shared" si="54"/>
        <v>0</v>
      </c>
      <c r="BJ91" s="6">
        <f t="shared" si="55"/>
        <v>0</v>
      </c>
      <c r="BK91" s="7">
        <f t="shared" si="56"/>
        <v>0</v>
      </c>
      <c r="BL91" s="48">
        <f t="shared" si="64"/>
        <v>0</v>
      </c>
      <c r="BM91" s="16"/>
      <c r="BN91" s="16"/>
    </row>
    <row r="92" spans="2:66">
      <c r="B92" s="28">
        <v>89</v>
      </c>
      <c r="BC92" s="19" t="str">
        <f ca="1">IF('legal data'!$C$6=TODAY(),VALUE('legal data'!E95*1000),IFERROR(VLOOKUP(D92,'legal data(T)'!$C:$F,4,0),"0"))</f>
        <v>0</v>
      </c>
      <c r="BD92" s="19">
        <f ca="1">IF('legal data'!$C$6=TODAY(),(OFFSET('legal data'!D95,'legal data'!$C$3,1))*1000,VALUE('legal data'!E95*1000))</f>
        <v>2446000</v>
      </c>
      <c r="BE92" s="6">
        <f t="shared" si="50"/>
        <v>0</v>
      </c>
      <c r="BF92" s="6">
        <f t="shared" si="51"/>
        <v>0</v>
      </c>
      <c r="BG92" s="6">
        <f t="shared" si="52"/>
        <v>0</v>
      </c>
      <c r="BH92" s="50">
        <f t="shared" si="53"/>
        <v>9.0799999999999995E-4</v>
      </c>
      <c r="BI92" s="7">
        <f t="shared" si="54"/>
        <v>0</v>
      </c>
      <c r="BJ92" s="6">
        <f t="shared" si="55"/>
        <v>0</v>
      </c>
      <c r="BK92" s="7">
        <f t="shared" si="56"/>
        <v>0</v>
      </c>
      <c r="BL92" s="48">
        <f t="shared" si="64"/>
        <v>0</v>
      </c>
      <c r="BM92" s="16"/>
      <c r="BN92" s="16"/>
    </row>
    <row r="93" spans="2:66">
      <c r="B93" s="28">
        <v>90</v>
      </c>
      <c r="BC93" s="19" t="str">
        <f ca="1">IF('legal data'!$C$6=TODAY(),VALUE('legal data'!E96*1000),IFERROR(VLOOKUP(D93,'legal data(T)'!$C:$F,4,0),"0"))</f>
        <v>0</v>
      </c>
      <c r="BD93" s="19">
        <f ca="1">IF('legal data'!$C$6=TODAY(),(OFFSET('legal data'!D96,'legal data'!$C$3,1))*1000,VALUE('legal data'!E96*1000))</f>
        <v>47000</v>
      </c>
      <c r="BE93" s="6">
        <f t="shared" si="50"/>
        <v>0</v>
      </c>
      <c r="BF93" s="6">
        <f t="shared" si="51"/>
        <v>0</v>
      </c>
      <c r="BG93" s="6">
        <f t="shared" si="52"/>
        <v>0</v>
      </c>
      <c r="BH93" s="50">
        <f t="shared" si="53"/>
        <v>9.0700000000000004E-4</v>
      </c>
      <c r="BI93" s="7">
        <f t="shared" si="54"/>
        <v>0</v>
      </c>
      <c r="BJ93" s="6">
        <f t="shared" si="55"/>
        <v>0</v>
      </c>
      <c r="BK93" s="7">
        <f t="shared" si="56"/>
        <v>0</v>
      </c>
      <c r="BL93" s="48">
        <f t="shared" si="64"/>
        <v>0</v>
      </c>
      <c r="BM93" s="16"/>
      <c r="BN93" s="16"/>
    </row>
    <row r="94" spans="2:66">
      <c r="B94" s="28">
        <v>91</v>
      </c>
      <c r="BC94" s="19" t="str">
        <f ca="1">IF('legal data'!$C$6=TODAY(),VALUE('legal data'!E97*1000),IFERROR(VLOOKUP(D94,'legal data(T)'!$C:$F,4,0),"0"))</f>
        <v>0</v>
      </c>
      <c r="BD94" s="19">
        <f ca="1">IF('legal data'!$C$6=TODAY(),(OFFSET('legal data'!D97,'legal data'!$C$3,1))*1000,VALUE('legal data'!E97*1000))</f>
        <v>-16000</v>
      </c>
      <c r="BE94" s="6">
        <f t="shared" si="50"/>
        <v>0</v>
      </c>
      <c r="BF94" s="6">
        <f t="shared" si="51"/>
        <v>0</v>
      </c>
      <c r="BG94" s="6">
        <f t="shared" si="52"/>
        <v>0</v>
      </c>
      <c r="BH94" s="50">
        <f t="shared" si="53"/>
        <v>9.0600000000000001E-4</v>
      </c>
      <c r="BI94" s="7">
        <f t="shared" si="54"/>
        <v>0</v>
      </c>
      <c r="BJ94" s="6">
        <f t="shared" si="55"/>
        <v>0</v>
      </c>
      <c r="BK94" s="7">
        <f t="shared" si="56"/>
        <v>0</v>
      </c>
      <c r="BL94" s="48">
        <f t="shared" si="64"/>
        <v>0</v>
      </c>
      <c r="BM94" s="16"/>
      <c r="BN94" s="16"/>
    </row>
    <row r="95" spans="2:66">
      <c r="B95" s="28">
        <v>92</v>
      </c>
      <c r="BC95" s="19" t="str">
        <f ca="1">IF('legal data'!$C$6=TODAY(),VALUE('legal data'!E98*1000),IFERROR(VLOOKUP(D95,'legal data(T)'!$C:$F,4,0),"0"))</f>
        <v>0</v>
      </c>
      <c r="BD95" s="19">
        <f ca="1">IF('legal data'!$C$6=TODAY(),(OFFSET('legal data'!D98,'legal data'!$C$3,1))*1000,VALUE('legal data'!E98*1000))</f>
        <v>-3885000</v>
      </c>
      <c r="BE95" s="6">
        <f t="shared" ref="BE95:BE158" si="66">IFERROR(VALUE(AT95),AT95)</f>
        <v>0</v>
      </c>
      <c r="BF95" s="6">
        <f t="shared" ref="BF95:BF158" si="67">IFERROR(VALUE(AU95),AU95)</f>
        <v>0</v>
      </c>
      <c r="BG95" s="6">
        <f t="shared" ref="BG95:BG158" si="68">IFERROR(VALUE(AV95),AV95)</f>
        <v>0</v>
      </c>
      <c r="BH95" s="50">
        <f t="shared" ref="BH95:BH158" si="69">IFERROR(VALUE(AW95)+(1000-ROW())/1000000,"-")</f>
        <v>9.0499999999999999E-4</v>
      </c>
      <c r="BI95" s="7">
        <f t="shared" ref="BI95:BI158" si="70">IFERROR(VALUE(AX95),AX95)</f>
        <v>0</v>
      </c>
      <c r="BJ95" s="6">
        <f t="shared" ref="BJ95:BJ158" si="71">IFERROR(VALUE(AY95),AY95)</f>
        <v>0</v>
      </c>
      <c r="BK95" s="7">
        <f t="shared" ref="BK95:BK158" si="72">IFERROR(VALUE(AZ95),AZ95)</f>
        <v>0</v>
      </c>
      <c r="BL95" s="48">
        <f t="shared" si="64"/>
        <v>0</v>
      </c>
      <c r="BM95" s="16"/>
      <c r="BN95" s="16"/>
    </row>
    <row r="96" spans="2:66">
      <c r="B96" s="28">
        <v>93</v>
      </c>
      <c r="BC96" s="19" t="str">
        <f ca="1">IF('legal data'!$C$6=TODAY(),VALUE('legal data'!E99*1000),IFERROR(VLOOKUP(D96,'legal data(T)'!$C:$F,4,0),"0"))</f>
        <v>0</v>
      </c>
      <c r="BD96" s="19">
        <f ca="1">IF('legal data'!$C$6=TODAY(),(OFFSET('legal data'!D99,'legal data'!$C$3,1))*1000,VALUE('legal data'!E99*1000))</f>
        <v>-4047000</v>
      </c>
      <c r="BE96" s="6">
        <f t="shared" si="66"/>
        <v>0</v>
      </c>
      <c r="BF96" s="6">
        <f t="shared" si="67"/>
        <v>0</v>
      </c>
      <c r="BG96" s="6">
        <f t="shared" si="68"/>
        <v>0</v>
      </c>
      <c r="BH96" s="50">
        <f t="shared" si="69"/>
        <v>9.0399999999999996E-4</v>
      </c>
      <c r="BI96" s="7">
        <f t="shared" si="70"/>
        <v>0</v>
      </c>
      <c r="BJ96" s="6">
        <f t="shared" si="71"/>
        <v>0</v>
      </c>
      <c r="BK96" s="7">
        <f t="shared" si="72"/>
        <v>0</v>
      </c>
      <c r="BL96" s="48">
        <f t="shared" si="64"/>
        <v>0</v>
      </c>
      <c r="BM96" s="16"/>
      <c r="BN96" s="16"/>
    </row>
    <row r="97" spans="2:66">
      <c r="B97" s="28">
        <v>94</v>
      </c>
      <c r="BC97" s="19" t="str">
        <f ca="1">IF('legal data'!$C$6=TODAY(),VALUE('legal data'!E100*1000),IFERROR(VLOOKUP(D97,'legal data(T)'!$C:$F,4,0),"0"))</f>
        <v>0</v>
      </c>
      <c r="BD97" s="19">
        <f ca="1">IF('legal data'!$C$6=TODAY(),(OFFSET('legal data'!D100,'legal data'!$C$3,1))*1000,VALUE('legal data'!E100*1000))</f>
        <v>5927000</v>
      </c>
      <c r="BE97" s="6">
        <f t="shared" si="66"/>
        <v>0</v>
      </c>
      <c r="BF97" s="6">
        <f t="shared" si="67"/>
        <v>0</v>
      </c>
      <c r="BG97" s="6">
        <f t="shared" si="68"/>
        <v>0</v>
      </c>
      <c r="BH97" s="50">
        <f t="shared" si="69"/>
        <v>9.0300000000000005E-4</v>
      </c>
      <c r="BI97" s="7">
        <f t="shared" si="70"/>
        <v>0</v>
      </c>
      <c r="BJ97" s="6">
        <f t="shared" si="71"/>
        <v>0</v>
      </c>
      <c r="BK97" s="7">
        <f t="shared" si="72"/>
        <v>0</v>
      </c>
      <c r="BL97" s="48">
        <f t="shared" si="64"/>
        <v>0</v>
      </c>
      <c r="BM97" s="16"/>
      <c r="BN97" s="16"/>
    </row>
    <row r="98" spans="2:66">
      <c r="B98" s="28">
        <v>95</v>
      </c>
      <c r="BC98" s="19" t="str">
        <f ca="1">IF('legal data'!$C$6=TODAY(),VALUE('legal data'!E101*1000),IFERROR(VLOOKUP(D98,'legal data(T)'!$C:$F,4,0),"0"))</f>
        <v>0</v>
      </c>
      <c r="BD98" s="19">
        <f ca="1">IF('legal data'!$C$6=TODAY(),(OFFSET('legal data'!D101,'legal data'!$C$3,1))*1000,VALUE('legal data'!E101*1000))</f>
        <v>-1182000</v>
      </c>
      <c r="BE98" s="6">
        <f t="shared" si="66"/>
        <v>0</v>
      </c>
      <c r="BF98" s="6">
        <f t="shared" si="67"/>
        <v>0</v>
      </c>
      <c r="BG98" s="6">
        <f t="shared" si="68"/>
        <v>0</v>
      </c>
      <c r="BH98" s="50">
        <f t="shared" si="69"/>
        <v>9.0200000000000002E-4</v>
      </c>
      <c r="BI98" s="7">
        <f t="shared" si="70"/>
        <v>0</v>
      </c>
      <c r="BJ98" s="6">
        <f t="shared" si="71"/>
        <v>0</v>
      </c>
      <c r="BK98" s="7">
        <f t="shared" si="72"/>
        <v>0</v>
      </c>
      <c r="BL98" s="48">
        <f t="shared" si="64"/>
        <v>0</v>
      </c>
      <c r="BM98" s="16"/>
      <c r="BN98" s="16"/>
    </row>
    <row r="99" spans="2:66">
      <c r="B99" s="28">
        <v>96</v>
      </c>
      <c r="BC99" s="19" t="str">
        <f ca="1">IF('legal data'!$C$6=TODAY(),VALUE('legal data'!E102*1000),IFERROR(VLOOKUP(D99,'legal data(T)'!$C:$F,4,0),"0"))</f>
        <v>0</v>
      </c>
      <c r="BD99" s="19">
        <f ca="1">IF('legal data'!$C$6=TODAY(),(OFFSET('legal data'!D102,'legal data'!$C$3,1))*1000,VALUE('legal data'!E102*1000))</f>
        <v>-19956000</v>
      </c>
      <c r="BE99" s="6">
        <f t="shared" si="66"/>
        <v>0</v>
      </c>
      <c r="BF99" s="6">
        <f t="shared" si="67"/>
        <v>0</v>
      </c>
      <c r="BG99" s="6">
        <f t="shared" si="68"/>
        <v>0</v>
      </c>
      <c r="BH99" s="50">
        <f t="shared" si="69"/>
        <v>9.01E-4</v>
      </c>
      <c r="BI99" s="7">
        <f t="shared" si="70"/>
        <v>0</v>
      </c>
      <c r="BJ99" s="6">
        <f t="shared" si="71"/>
        <v>0</v>
      </c>
      <c r="BK99" s="7">
        <f t="shared" si="72"/>
        <v>0</v>
      </c>
      <c r="BL99" s="48">
        <f t="shared" si="64"/>
        <v>0</v>
      </c>
      <c r="BM99" s="16"/>
      <c r="BN99" s="16"/>
    </row>
    <row r="100" spans="2:66">
      <c r="B100" s="28">
        <v>97</v>
      </c>
      <c r="BC100" s="19" t="str">
        <f ca="1">IF('legal data'!$C$6=TODAY(),VALUE('legal data'!E103*1000),IFERROR(VLOOKUP(D100,'legal data(T)'!$C:$F,4,0),"0"))</f>
        <v>0</v>
      </c>
      <c r="BD100" s="19">
        <f ca="1">IF('legal data'!$C$6=TODAY(),(OFFSET('legal data'!D103,'legal data'!$C$3,1))*1000,VALUE('legal data'!E103*1000))</f>
        <v>-1059000</v>
      </c>
      <c r="BE100" s="6">
        <f t="shared" si="66"/>
        <v>0</v>
      </c>
      <c r="BF100" s="6">
        <f t="shared" si="67"/>
        <v>0</v>
      </c>
      <c r="BG100" s="6">
        <f t="shared" si="68"/>
        <v>0</v>
      </c>
      <c r="BH100" s="50">
        <f t="shared" si="69"/>
        <v>8.9999999999999998E-4</v>
      </c>
      <c r="BI100" s="7">
        <f t="shared" si="70"/>
        <v>0</v>
      </c>
      <c r="BJ100" s="6">
        <f t="shared" si="71"/>
        <v>0</v>
      </c>
      <c r="BK100" s="7">
        <f t="shared" si="72"/>
        <v>0</v>
      </c>
      <c r="BL100" s="48">
        <f t="shared" si="64"/>
        <v>0</v>
      </c>
      <c r="BM100" s="16"/>
      <c r="BN100" s="16"/>
    </row>
    <row r="101" spans="2:66">
      <c r="B101" s="28">
        <v>98</v>
      </c>
      <c r="BC101" s="19" t="str">
        <f ca="1">IF('legal data'!$C$6=TODAY(),VALUE('legal data'!E104*1000),IFERROR(VLOOKUP(D101,'legal data(T)'!$C:$F,4,0),"0"))</f>
        <v>0</v>
      </c>
      <c r="BD101" s="19">
        <f ca="1">IF('legal data'!$C$6=TODAY(),(OFFSET('legal data'!D104,'legal data'!$C$3,1))*1000,VALUE('legal data'!E104*1000))</f>
        <v>-5000</v>
      </c>
      <c r="BE101" s="6">
        <f t="shared" si="66"/>
        <v>0</v>
      </c>
      <c r="BF101" s="6">
        <f t="shared" si="67"/>
        <v>0</v>
      </c>
      <c r="BG101" s="6">
        <f t="shared" si="68"/>
        <v>0</v>
      </c>
      <c r="BH101" s="50">
        <f t="shared" si="69"/>
        <v>8.9899999999999995E-4</v>
      </c>
      <c r="BI101" s="7">
        <f t="shared" si="70"/>
        <v>0</v>
      </c>
      <c r="BJ101" s="6">
        <f t="shared" si="71"/>
        <v>0</v>
      </c>
      <c r="BK101" s="7">
        <f t="shared" si="72"/>
        <v>0</v>
      </c>
      <c r="BL101" s="48">
        <f t="shared" si="64"/>
        <v>0</v>
      </c>
      <c r="BM101" s="16"/>
      <c r="BN101" s="16"/>
    </row>
    <row r="102" spans="2:66">
      <c r="B102" s="28">
        <v>99</v>
      </c>
      <c r="BC102" s="19" t="str">
        <f ca="1">IF('legal data'!$C$6=TODAY(),VALUE('legal data'!E105*1000),IFERROR(VLOOKUP(D102,'legal data(T)'!$C:$F,4,0),"0"))</f>
        <v>0</v>
      </c>
      <c r="BD102" s="19">
        <f ca="1">IF('legal data'!$C$6=TODAY(),(OFFSET('legal data'!D105,'legal data'!$C$3,1))*1000,VALUE('legal data'!E105*1000))</f>
        <v>52000</v>
      </c>
      <c r="BE102" s="6">
        <f t="shared" si="66"/>
        <v>0</v>
      </c>
      <c r="BF102" s="6">
        <f t="shared" si="67"/>
        <v>0</v>
      </c>
      <c r="BG102" s="6">
        <f t="shared" si="68"/>
        <v>0</v>
      </c>
      <c r="BH102" s="50">
        <f t="shared" si="69"/>
        <v>8.9800000000000004E-4</v>
      </c>
      <c r="BI102" s="7">
        <f t="shared" si="70"/>
        <v>0</v>
      </c>
      <c r="BJ102" s="6">
        <f t="shared" si="71"/>
        <v>0</v>
      </c>
      <c r="BK102" s="7">
        <f t="shared" si="72"/>
        <v>0</v>
      </c>
      <c r="BL102" s="48">
        <f t="shared" si="64"/>
        <v>0</v>
      </c>
      <c r="BM102" s="16"/>
      <c r="BN102" s="16"/>
    </row>
    <row r="103" spans="2:66">
      <c r="B103" s="28">
        <v>100</v>
      </c>
      <c r="BC103" s="19" t="str">
        <f ca="1">IF('legal data'!$C$6=TODAY(),VALUE('legal data'!E106*1000),IFERROR(VLOOKUP(D103,'legal data(T)'!$C:$F,4,0),"0"))</f>
        <v>0</v>
      </c>
      <c r="BD103" s="19">
        <f ca="1">IF('legal data'!$C$6=TODAY(),(OFFSET('legal data'!D106,'legal data'!$C$3,1))*1000,VALUE('legal data'!E106*1000))</f>
        <v>-10000</v>
      </c>
      <c r="BE103" s="6">
        <f t="shared" si="66"/>
        <v>0</v>
      </c>
      <c r="BF103" s="6">
        <f t="shared" si="67"/>
        <v>0</v>
      </c>
      <c r="BG103" s="6">
        <f t="shared" si="68"/>
        <v>0</v>
      </c>
      <c r="BH103" s="50">
        <f t="shared" si="69"/>
        <v>8.9700000000000001E-4</v>
      </c>
      <c r="BI103" s="7">
        <f t="shared" si="70"/>
        <v>0</v>
      </c>
      <c r="BJ103" s="6">
        <f t="shared" si="71"/>
        <v>0</v>
      </c>
      <c r="BK103" s="7">
        <f t="shared" si="72"/>
        <v>0</v>
      </c>
      <c r="BL103" s="48">
        <f t="shared" si="64"/>
        <v>0</v>
      </c>
      <c r="BM103" s="16"/>
      <c r="BN103" s="16"/>
    </row>
    <row r="104" spans="2:66">
      <c r="B104" s="28">
        <v>101</v>
      </c>
      <c r="BC104" s="19" t="str">
        <f ca="1">IF('legal data'!$C$6=TODAY(),VALUE('legal data'!E107*1000),IFERROR(VLOOKUP(D104,'legal data(T)'!$C:$F,4,0),"0"))</f>
        <v>0</v>
      </c>
      <c r="BD104" s="19">
        <f ca="1">IF('legal data'!$C$6=TODAY(),(OFFSET('legal data'!D107,'legal data'!$C$3,1))*1000,VALUE('legal data'!E107*1000))</f>
        <v>29000</v>
      </c>
      <c r="BE104" s="6">
        <f t="shared" si="66"/>
        <v>0</v>
      </c>
      <c r="BF104" s="6">
        <f t="shared" si="67"/>
        <v>0</v>
      </c>
      <c r="BG104" s="6">
        <f t="shared" si="68"/>
        <v>0</v>
      </c>
      <c r="BH104" s="50">
        <f t="shared" si="69"/>
        <v>8.9599999999999999E-4</v>
      </c>
      <c r="BI104" s="7">
        <f t="shared" si="70"/>
        <v>0</v>
      </c>
      <c r="BJ104" s="6">
        <f t="shared" si="71"/>
        <v>0</v>
      </c>
      <c r="BK104" s="7">
        <f t="shared" si="72"/>
        <v>0</v>
      </c>
      <c r="BL104" s="48">
        <f t="shared" si="64"/>
        <v>0</v>
      </c>
      <c r="BM104" s="16"/>
      <c r="BN104" s="16"/>
    </row>
    <row r="105" spans="2:66">
      <c r="B105" s="28">
        <v>102</v>
      </c>
      <c r="BC105" s="19" t="str">
        <f ca="1">IF('legal data'!$C$6=TODAY(),VALUE('legal data'!E108*1000),IFERROR(VLOOKUP(D105,'legal data(T)'!$C:$F,4,0),"0"))</f>
        <v>0</v>
      </c>
      <c r="BD105" s="19">
        <f ca="1">IF('legal data'!$C$6=TODAY(),(OFFSET('legal data'!D108,'legal data'!$C$3,1))*1000,VALUE('legal data'!E108*1000))</f>
        <v>96000</v>
      </c>
      <c r="BE105" s="6">
        <f t="shared" si="66"/>
        <v>0</v>
      </c>
      <c r="BF105" s="6">
        <f t="shared" si="67"/>
        <v>0</v>
      </c>
      <c r="BG105" s="6">
        <f t="shared" si="68"/>
        <v>0</v>
      </c>
      <c r="BH105" s="50">
        <f t="shared" si="69"/>
        <v>8.9499999999999996E-4</v>
      </c>
      <c r="BI105" s="7">
        <f t="shared" si="70"/>
        <v>0</v>
      </c>
      <c r="BJ105" s="6">
        <f t="shared" si="71"/>
        <v>0</v>
      </c>
      <c r="BK105" s="7">
        <f t="shared" si="72"/>
        <v>0</v>
      </c>
      <c r="BL105" s="48">
        <f t="shared" si="64"/>
        <v>0</v>
      </c>
      <c r="BM105" s="16"/>
      <c r="BN105" s="16"/>
    </row>
    <row r="106" spans="2:66">
      <c r="B106" s="28">
        <v>103</v>
      </c>
      <c r="BC106" s="19" t="str">
        <f ca="1">IF('legal data'!$C$6=TODAY(),VALUE('legal data'!E109*1000),IFERROR(VLOOKUP(D106,'legal data(T)'!$C:$F,4,0),"0"))</f>
        <v>0</v>
      </c>
      <c r="BD106" s="19">
        <f ca="1">IF('legal data'!$C$6=TODAY(),(OFFSET('legal data'!D109,'legal data'!$C$3,1))*1000,VALUE('legal data'!E109*1000))</f>
        <v>-59000</v>
      </c>
      <c r="BE106" s="6">
        <f t="shared" si="66"/>
        <v>0</v>
      </c>
      <c r="BF106" s="6">
        <f t="shared" si="67"/>
        <v>0</v>
      </c>
      <c r="BG106" s="6">
        <f t="shared" si="68"/>
        <v>0</v>
      </c>
      <c r="BH106" s="50">
        <f t="shared" si="69"/>
        <v>8.9400000000000005E-4</v>
      </c>
      <c r="BI106" s="7">
        <f t="shared" si="70"/>
        <v>0</v>
      </c>
      <c r="BJ106" s="6">
        <f t="shared" si="71"/>
        <v>0</v>
      </c>
      <c r="BK106" s="7">
        <f t="shared" si="72"/>
        <v>0</v>
      </c>
      <c r="BL106" s="48">
        <f t="shared" si="64"/>
        <v>0</v>
      </c>
      <c r="BM106" s="16"/>
      <c r="BN106" s="16"/>
    </row>
    <row r="107" spans="2:66">
      <c r="B107" s="28">
        <v>104</v>
      </c>
      <c r="BC107" s="19" t="str">
        <f ca="1">IF('legal data'!$C$6=TODAY(),VALUE('legal data'!E110*1000),IFERROR(VLOOKUP(D107,'legal data(T)'!$C:$F,4,0),"0"))</f>
        <v>0</v>
      </c>
      <c r="BD107" s="19">
        <f ca="1">IF('legal data'!$C$6=TODAY(),(OFFSET('legal data'!D110,'legal data'!$C$3,1))*1000,VALUE('legal data'!E110*1000))</f>
        <v>-60000</v>
      </c>
      <c r="BE107" s="6">
        <f t="shared" si="66"/>
        <v>0</v>
      </c>
      <c r="BF107" s="6">
        <f t="shared" si="67"/>
        <v>0</v>
      </c>
      <c r="BG107" s="6">
        <f t="shared" si="68"/>
        <v>0</v>
      </c>
      <c r="BH107" s="50">
        <f t="shared" si="69"/>
        <v>8.9300000000000002E-4</v>
      </c>
      <c r="BI107" s="7">
        <f t="shared" si="70"/>
        <v>0</v>
      </c>
      <c r="BJ107" s="6">
        <f t="shared" si="71"/>
        <v>0</v>
      </c>
      <c r="BK107" s="7">
        <f t="shared" si="72"/>
        <v>0</v>
      </c>
      <c r="BL107" s="48">
        <f t="shared" si="64"/>
        <v>0</v>
      </c>
      <c r="BM107" s="16"/>
      <c r="BN107" s="16"/>
    </row>
    <row r="108" spans="2:66">
      <c r="B108" s="28">
        <v>105</v>
      </c>
      <c r="BC108" s="19" t="str">
        <f ca="1">IF('legal data'!$C$6=TODAY(),VALUE('legal data'!E111*1000),IFERROR(VLOOKUP(D108,'legal data(T)'!$C:$F,4,0),"0"))</f>
        <v>0</v>
      </c>
      <c r="BD108" s="19">
        <f ca="1">IF('legal data'!$C$6=TODAY(),(OFFSET('legal data'!D111,'legal data'!$C$3,1))*1000,VALUE('legal data'!E111*1000))</f>
        <v>-26000</v>
      </c>
      <c r="BE108" s="6">
        <f t="shared" si="66"/>
        <v>0</v>
      </c>
      <c r="BF108" s="6">
        <f t="shared" si="67"/>
        <v>0</v>
      </c>
      <c r="BG108" s="6">
        <f t="shared" si="68"/>
        <v>0</v>
      </c>
      <c r="BH108" s="50">
        <f t="shared" si="69"/>
        <v>8.92E-4</v>
      </c>
      <c r="BI108" s="7">
        <f t="shared" si="70"/>
        <v>0</v>
      </c>
      <c r="BJ108" s="6">
        <f t="shared" si="71"/>
        <v>0</v>
      </c>
      <c r="BK108" s="7">
        <f t="shared" si="72"/>
        <v>0</v>
      </c>
      <c r="BL108" s="48">
        <f t="shared" si="64"/>
        <v>0</v>
      </c>
      <c r="BM108" s="16"/>
      <c r="BN108" s="16"/>
    </row>
    <row r="109" spans="2:66">
      <c r="B109" s="28">
        <v>106</v>
      </c>
      <c r="BC109" s="19" t="str">
        <f ca="1">IF('legal data'!$C$6=TODAY(),VALUE('legal data'!E112*1000),IFERROR(VLOOKUP(D109,'legal data(T)'!$C:$F,4,0),"0"))</f>
        <v>0</v>
      </c>
      <c r="BD109" s="19">
        <f ca="1">IF('legal data'!$C$6=TODAY(),(OFFSET('legal data'!D112,'legal data'!$C$3,1))*1000,VALUE('legal data'!E112*1000))</f>
        <v>-64000</v>
      </c>
      <c r="BE109" s="6">
        <f t="shared" si="66"/>
        <v>0</v>
      </c>
      <c r="BF109" s="6">
        <f t="shared" si="67"/>
        <v>0</v>
      </c>
      <c r="BG109" s="6">
        <f t="shared" si="68"/>
        <v>0</v>
      </c>
      <c r="BH109" s="50">
        <f t="shared" si="69"/>
        <v>8.9099999999999997E-4</v>
      </c>
      <c r="BI109" s="7">
        <f t="shared" si="70"/>
        <v>0</v>
      </c>
      <c r="BJ109" s="6">
        <f t="shared" si="71"/>
        <v>0</v>
      </c>
      <c r="BK109" s="7">
        <f t="shared" si="72"/>
        <v>0</v>
      </c>
      <c r="BL109" s="48">
        <f t="shared" si="64"/>
        <v>0</v>
      </c>
      <c r="BM109" s="16"/>
      <c r="BN109" s="16"/>
    </row>
    <row r="110" spans="2:66">
      <c r="B110" s="28">
        <v>107</v>
      </c>
      <c r="BC110" s="19" t="str">
        <f ca="1">IF('legal data'!$C$6=TODAY(),VALUE('legal data'!E113*1000),IFERROR(VLOOKUP(D110,'legal data(T)'!$C:$F,4,0),"0"))</f>
        <v>0</v>
      </c>
      <c r="BD110" s="19">
        <f ca="1">IF('legal data'!$C$6=TODAY(),(OFFSET('legal data'!D113,'legal data'!$C$3,1))*1000,VALUE('legal data'!E113*1000))</f>
        <v>36000</v>
      </c>
      <c r="BE110" s="6">
        <f t="shared" si="66"/>
        <v>0</v>
      </c>
      <c r="BF110" s="6">
        <f t="shared" si="67"/>
        <v>0</v>
      </c>
      <c r="BG110" s="6">
        <f t="shared" si="68"/>
        <v>0</v>
      </c>
      <c r="BH110" s="50">
        <f t="shared" si="69"/>
        <v>8.8999999999999995E-4</v>
      </c>
      <c r="BI110" s="7">
        <f t="shared" si="70"/>
        <v>0</v>
      </c>
      <c r="BJ110" s="6">
        <f t="shared" si="71"/>
        <v>0</v>
      </c>
      <c r="BK110" s="7">
        <f t="shared" si="72"/>
        <v>0</v>
      </c>
      <c r="BL110" s="48">
        <f t="shared" si="64"/>
        <v>0</v>
      </c>
      <c r="BM110" s="16"/>
      <c r="BN110" s="16"/>
    </row>
    <row r="111" spans="2:66">
      <c r="B111" s="28">
        <v>108</v>
      </c>
      <c r="BC111" s="19" t="str">
        <f ca="1">IF('legal data'!$C$6=TODAY(),VALUE('legal data'!E114*1000),IFERROR(VLOOKUP(D111,'legal data(T)'!$C:$F,4,0),"0"))</f>
        <v>0</v>
      </c>
      <c r="BD111" s="19">
        <f ca="1">IF('legal data'!$C$6=TODAY(),(OFFSET('legal data'!D114,'legal data'!$C$3,1))*1000,VALUE('legal data'!E114*1000))</f>
        <v>-1726000</v>
      </c>
      <c r="BE111" s="6">
        <f t="shared" si="66"/>
        <v>0</v>
      </c>
      <c r="BF111" s="6">
        <f t="shared" si="67"/>
        <v>0</v>
      </c>
      <c r="BG111" s="6">
        <f t="shared" si="68"/>
        <v>0</v>
      </c>
      <c r="BH111" s="50">
        <f t="shared" si="69"/>
        <v>8.8900000000000003E-4</v>
      </c>
      <c r="BI111" s="7">
        <f t="shared" si="70"/>
        <v>0</v>
      </c>
      <c r="BJ111" s="6">
        <f t="shared" si="71"/>
        <v>0</v>
      </c>
      <c r="BK111" s="7">
        <f t="shared" si="72"/>
        <v>0</v>
      </c>
      <c r="BL111" s="48">
        <f t="shared" si="64"/>
        <v>0</v>
      </c>
      <c r="BM111" s="16"/>
      <c r="BN111" s="16"/>
    </row>
    <row r="112" spans="2:66">
      <c r="B112" s="28">
        <v>109</v>
      </c>
      <c r="BC112" s="19" t="str">
        <f ca="1">IF('legal data'!$C$6=TODAY(),VALUE('legal data'!E115*1000),IFERROR(VLOOKUP(D112,'legal data(T)'!$C:$F,4,0),"0"))</f>
        <v>0</v>
      </c>
      <c r="BD112" s="19">
        <f ca="1">IF('legal data'!$C$6=TODAY(),(OFFSET('legal data'!D115,'legal data'!$C$3,1))*1000,VALUE('legal data'!E115*1000))</f>
        <v>-85000</v>
      </c>
      <c r="BE112" s="6">
        <f t="shared" si="66"/>
        <v>0</v>
      </c>
      <c r="BF112" s="6">
        <f t="shared" si="67"/>
        <v>0</v>
      </c>
      <c r="BG112" s="6">
        <f t="shared" si="68"/>
        <v>0</v>
      </c>
      <c r="BH112" s="50">
        <f t="shared" si="69"/>
        <v>8.8800000000000001E-4</v>
      </c>
      <c r="BI112" s="7">
        <f t="shared" si="70"/>
        <v>0</v>
      </c>
      <c r="BJ112" s="6">
        <f t="shared" si="71"/>
        <v>0</v>
      </c>
      <c r="BK112" s="7">
        <f t="shared" si="72"/>
        <v>0</v>
      </c>
      <c r="BL112" s="48">
        <f t="shared" si="64"/>
        <v>0</v>
      </c>
      <c r="BM112" s="16"/>
      <c r="BN112" s="16"/>
    </row>
    <row r="113" spans="2:66">
      <c r="B113" s="28">
        <v>110</v>
      </c>
      <c r="BC113" s="19" t="str">
        <f ca="1">IF('legal data'!$C$6=TODAY(),VALUE('legal data'!E116*1000),IFERROR(VLOOKUP(D113,'legal data(T)'!$C:$F,4,0),"0"))</f>
        <v>0</v>
      </c>
      <c r="BD113" s="19">
        <f ca="1">IF('legal data'!$C$6=TODAY(),(OFFSET('legal data'!D116,'legal data'!$C$3,1))*1000,VALUE('legal data'!E116*1000))</f>
        <v>-70000</v>
      </c>
      <c r="BE113" s="6">
        <f t="shared" si="66"/>
        <v>0</v>
      </c>
      <c r="BF113" s="6">
        <f t="shared" si="67"/>
        <v>0</v>
      </c>
      <c r="BG113" s="6">
        <f t="shared" si="68"/>
        <v>0</v>
      </c>
      <c r="BH113" s="50">
        <f t="shared" si="69"/>
        <v>8.8699999999999998E-4</v>
      </c>
      <c r="BI113" s="7">
        <f t="shared" si="70"/>
        <v>0</v>
      </c>
      <c r="BJ113" s="6">
        <f t="shared" si="71"/>
        <v>0</v>
      </c>
      <c r="BK113" s="7">
        <f t="shared" si="72"/>
        <v>0</v>
      </c>
      <c r="BL113" s="48">
        <f t="shared" si="64"/>
        <v>0</v>
      </c>
      <c r="BM113" s="16"/>
      <c r="BN113" s="16"/>
    </row>
    <row r="114" spans="2:66">
      <c r="B114" s="28">
        <v>111</v>
      </c>
      <c r="BC114" s="19" t="str">
        <f ca="1">IF('legal data'!$C$6=TODAY(),VALUE('legal data'!E117*1000),IFERROR(VLOOKUP(D114,'legal data(T)'!$C:$F,4,0),"0"))</f>
        <v>0</v>
      </c>
      <c r="BD114" s="19">
        <f ca="1">IF('legal data'!$C$6=TODAY(),(OFFSET('legal data'!D117,'legal data'!$C$3,1))*1000,VALUE('legal data'!E117*1000))</f>
        <v>-285000</v>
      </c>
      <c r="BE114" s="6">
        <f t="shared" si="66"/>
        <v>0</v>
      </c>
      <c r="BF114" s="6">
        <f t="shared" si="67"/>
        <v>0</v>
      </c>
      <c r="BG114" s="6">
        <f t="shared" si="68"/>
        <v>0</v>
      </c>
      <c r="BH114" s="50">
        <f t="shared" si="69"/>
        <v>8.8599999999999996E-4</v>
      </c>
      <c r="BI114" s="7">
        <f t="shared" si="70"/>
        <v>0</v>
      </c>
      <c r="BJ114" s="6">
        <f t="shared" si="71"/>
        <v>0</v>
      </c>
      <c r="BK114" s="7">
        <f t="shared" si="72"/>
        <v>0</v>
      </c>
      <c r="BL114" s="48">
        <f t="shared" si="64"/>
        <v>0</v>
      </c>
      <c r="BM114" s="16"/>
      <c r="BN114" s="16"/>
    </row>
    <row r="115" spans="2:66">
      <c r="B115" s="28">
        <v>112</v>
      </c>
      <c r="BC115" s="19" t="str">
        <f ca="1">IF('legal data'!$C$6=TODAY(),VALUE('legal data'!E118*1000),IFERROR(VLOOKUP(D115,'legal data(T)'!$C:$F,4,0),"0"))</f>
        <v>0</v>
      </c>
      <c r="BD115" s="19">
        <f ca="1">IF('legal data'!$C$6=TODAY(),(OFFSET('legal data'!D118,'legal data'!$C$3,1))*1000,VALUE('legal data'!E118*1000))</f>
        <v>-12820000</v>
      </c>
      <c r="BE115" s="6">
        <f t="shared" si="66"/>
        <v>0</v>
      </c>
      <c r="BF115" s="6">
        <f t="shared" si="67"/>
        <v>0</v>
      </c>
      <c r="BG115" s="6">
        <f t="shared" si="68"/>
        <v>0</v>
      </c>
      <c r="BH115" s="50">
        <f t="shared" si="69"/>
        <v>8.8500000000000004E-4</v>
      </c>
      <c r="BI115" s="7">
        <f t="shared" si="70"/>
        <v>0</v>
      </c>
      <c r="BJ115" s="6">
        <f t="shared" si="71"/>
        <v>0</v>
      </c>
      <c r="BK115" s="7">
        <f t="shared" si="72"/>
        <v>0</v>
      </c>
      <c r="BL115" s="48">
        <f t="shared" si="64"/>
        <v>0</v>
      </c>
      <c r="BM115" s="16"/>
      <c r="BN115" s="16"/>
    </row>
    <row r="116" spans="2:66">
      <c r="B116" s="28">
        <v>113</v>
      </c>
      <c r="BC116" s="19" t="str">
        <f ca="1">IF('legal data'!$C$6=TODAY(),VALUE('legal data'!E119*1000),IFERROR(VLOOKUP(D116,'legal data(T)'!$C:$F,4,0),"0"))</f>
        <v>0</v>
      </c>
      <c r="BD116" s="19">
        <f ca="1">IF('legal data'!$C$6=TODAY(),(OFFSET('legal data'!D119,'legal data'!$C$3,1))*1000,VALUE('legal data'!E119*1000))</f>
        <v>-642000</v>
      </c>
      <c r="BE116" s="6">
        <f t="shared" si="66"/>
        <v>0</v>
      </c>
      <c r="BF116" s="6">
        <f t="shared" si="67"/>
        <v>0</v>
      </c>
      <c r="BG116" s="6">
        <f t="shared" si="68"/>
        <v>0</v>
      </c>
      <c r="BH116" s="50">
        <f t="shared" si="69"/>
        <v>8.8400000000000002E-4</v>
      </c>
      <c r="BI116" s="7">
        <f t="shared" si="70"/>
        <v>0</v>
      </c>
      <c r="BJ116" s="6">
        <f t="shared" si="71"/>
        <v>0</v>
      </c>
      <c r="BK116" s="7">
        <f t="shared" si="72"/>
        <v>0</v>
      </c>
      <c r="BL116" s="48">
        <f t="shared" si="64"/>
        <v>0</v>
      </c>
      <c r="BM116" s="16"/>
      <c r="BN116" s="16"/>
    </row>
    <row r="117" spans="2:66">
      <c r="B117" s="28">
        <v>114</v>
      </c>
      <c r="BC117" s="19" t="str">
        <f ca="1">IF('legal data'!$C$6=TODAY(),VALUE('legal data'!E120*1000),IFERROR(VLOOKUP(D117,'legal data(T)'!$C:$F,4,0),"0"))</f>
        <v>0</v>
      </c>
      <c r="BD117" s="19">
        <f ca="1">IF('legal data'!$C$6=TODAY(),(OFFSET('legal data'!D120,'legal data'!$C$3,1))*1000,VALUE('legal data'!E120*1000))</f>
        <v>25000</v>
      </c>
      <c r="BE117" s="6">
        <f t="shared" si="66"/>
        <v>0</v>
      </c>
      <c r="BF117" s="6">
        <f t="shared" si="67"/>
        <v>0</v>
      </c>
      <c r="BG117" s="6">
        <f t="shared" si="68"/>
        <v>0</v>
      </c>
      <c r="BH117" s="50">
        <f t="shared" si="69"/>
        <v>8.83E-4</v>
      </c>
      <c r="BI117" s="7">
        <f t="shared" si="70"/>
        <v>0</v>
      </c>
      <c r="BJ117" s="6">
        <f t="shared" si="71"/>
        <v>0</v>
      </c>
      <c r="BK117" s="7">
        <f t="shared" si="72"/>
        <v>0</v>
      </c>
      <c r="BL117" s="48">
        <f t="shared" si="64"/>
        <v>0</v>
      </c>
      <c r="BM117" s="16"/>
      <c r="BN117" s="16"/>
    </row>
    <row r="118" spans="2:66">
      <c r="B118" s="28">
        <v>115</v>
      </c>
      <c r="BC118" s="19" t="str">
        <f ca="1">IF('legal data'!$C$6=TODAY(),VALUE('legal data'!E121*1000),IFERROR(VLOOKUP(D118,'legal data(T)'!$C:$F,4,0),"0"))</f>
        <v>0</v>
      </c>
      <c r="BD118" s="19">
        <f ca="1">IF('legal data'!$C$6=TODAY(),(OFFSET('legal data'!D121,'legal data'!$C$3,1))*1000,VALUE('legal data'!E121*1000))</f>
        <v>-8957000</v>
      </c>
      <c r="BE118" s="6">
        <f t="shared" si="66"/>
        <v>0</v>
      </c>
      <c r="BF118" s="6">
        <f t="shared" si="67"/>
        <v>0</v>
      </c>
      <c r="BG118" s="6">
        <f t="shared" si="68"/>
        <v>0</v>
      </c>
      <c r="BH118" s="50">
        <f t="shared" si="69"/>
        <v>8.8199999999999997E-4</v>
      </c>
      <c r="BI118" s="7">
        <f t="shared" si="70"/>
        <v>0</v>
      </c>
      <c r="BJ118" s="6">
        <f t="shared" si="71"/>
        <v>0</v>
      </c>
      <c r="BK118" s="7">
        <f t="shared" si="72"/>
        <v>0</v>
      </c>
      <c r="BL118" s="48">
        <f t="shared" si="64"/>
        <v>0</v>
      </c>
      <c r="BM118" s="16"/>
      <c r="BN118" s="16"/>
    </row>
    <row r="119" spans="2:66">
      <c r="B119" s="28">
        <v>116</v>
      </c>
      <c r="BC119" s="19" t="str">
        <f ca="1">IF('legal data'!$C$6=TODAY(),VALUE('legal data'!E122*1000),IFERROR(VLOOKUP(D119,'legal data(T)'!$C:$F,4,0),"0"))</f>
        <v>0</v>
      </c>
      <c r="BD119" s="19">
        <f ca="1">IF('legal data'!$C$6=TODAY(),(OFFSET('legal data'!D122,'legal data'!$C$3,1))*1000,VALUE('legal data'!E122*1000))</f>
        <v>-301000</v>
      </c>
      <c r="BE119" s="6">
        <f t="shared" si="66"/>
        <v>0</v>
      </c>
      <c r="BF119" s="6">
        <f t="shared" si="67"/>
        <v>0</v>
      </c>
      <c r="BG119" s="6">
        <f t="shared" si="68"/>
        <v>0</v>
      </c>
      <c r="BH119" s="50">
        <f t="shared" si="69"/>
        <v>8.8099999999999995E-4</v>
      </c>
      <c r="BI119" s="7">
        <f t="shared" si="70"/>
        <v>0</v>
      </c>
      <c r="BJ119" s="6">
        <f t="shared" si="71"/>
        <v>0</v>
      </c>
      <c r="BK119" s="7">
        <f t="shared" si="72"/>
        <v>0</v>
      </c>
      <c r="BL119" s="48">
        <f t="shared" si="64"/>
        <v>0</v>
      </c>
      <c r="BM119" s="16"/>
      <c r="BN119" s="16"/>
    </row>
    <row r="120" spans="2:66">
      <c r="B120" s="28">
        <v>117</v>
      </c>
      <c r="BC120" s="19" t="str">
        <f ca="1">IF('legal data'!$C$6=TODAY(),VALUE('legal data'!E123*1000),IFERROR(VLOOKUP(D120,'legal data(T)'!$C:$F,4,0),"0"))</f>
        <v>0</v>
      </c>
      <c r="BD120" s="19">
        <f ca="1">IF('legal data'!$C$6=TODAY(),(OFFSET('legal data'!D123,'legal data'!$C$3,1))*1000,VALUE('legal data'!E123*1000))</f>
        <v>-223000</v>
      </c>
      <c r="BE120" s="6">
        <f t="shared" si="66"/>
        <v>0</v>
      </c>
      <c r="BF120" s="6">
        <f t="shared" si="67"/>
        <v>0</v>
      </c>
      <c r="BG120" s="6">
        <f t="shared" si="68"/>
        <v>0</v>
      </c>
      <c r="BH120" s="50">
        <f t="shared" si="69"/>
        <v>8.8000000000000003E-4</v>
      </c>
      <c r="BI120" s="7">
        <f t="shared" si="70"/>
        <v>0</v>
      </c>
      <c r="BJ120" s="6">
        <f t="shared" si="71"/>
        <v>0</v>
      </c>
      <c r="BK120" s="7">
        <f t="shared" si="72"/>
        <v>0</v>
      </c>
      <c r="BL120" s="48">
        <f t="shared" si="64"/>
        <v>0</v>
      </c>
      <c r="BM120" s="16"/>
      <c r="BN120" s="16"/>
    </row>
    <row r="121" spans="2:66">
      <c r="B121" s="28">
        <v>118</v>
      </c>
      <c r="BC121" s="19" t="str">
        <f ca="1">IF('legal data'!$C$6=TODAY(),VALUE('legal data'!E124*1000),IFERROR(VLOOKUP(D121,'legal data(T)'!$C:$F,4,0),"0"))</f>
        <v>0</v>
      </c>
      <c r="BD121" s="19">
        <f ca="1">IF('legal data'!$C$6=TODAY(),(OFFSET('legal data'!D124,'legal data'!$C$3,1))*1000,VALUE('legal data'!E124*1000))</f>
        <v>0</v>
      </c>
      <c r="BE121" s="6">
        <f t="shared" si="66"/>
        <v>0</v>
      </c>
      <c r="BF121" s="6">
        <f t="shared" si="67"/>
        <v>0</v>
      </c>
      <c r="BG121" s="6">
        <f t="shared" si="68"/>
        <v>0</v>
      </c>
      <c r="BH121" s="50">
        <f t="shared" si="69"/>
        <v>8.7900000000000001E-4</v>
      </c>
      <c r="BI121" s="7">
        <f t="shared" si="70"/>
        <v>0</v>
      </c>
      <c r="BJ121" s="6">
        <f t="shared" si="71"/>
        <v>0</v>
      </c>
      <c r="BK121" s="7">
        <f t="shared" si="72"/>
        <v>0</v>
      </c>
      <c r="BL121" s="48">
        <f t="shared" si="64"/>
        <v>0</v>
      </c>
      <c r="BM121" s="16"/>
      <c r="BN121" s="16"/>
    </row>
    <row r="122" spans="2:66">
      <c r="B122" s="28">
        <v>119</v>
      </c>
      <c r="BC122" s="19" t="str">
        <f ca="1">IF('legal data'!$C$6=TODAY(),VALUE('legal data'!E125*1000),IFERROR(VLOOKUP(D122,'legal data(T)'!$C:$F,4,0),"0"))</f>
        <v>0</v>
      </c>
      <c r="BD122" s="19">
        <f ca="1">IF('legal data'!$C$6=TODAY(),(OFFSET('legal data'!D125,'legal data'!$C$3,1))*1000,VALUE('legal data'!E125*1000))</f>
        <v>3822000</v>
      </c>
      <c r="BE122" s="6">
        <f t="shared" si="66"/>
        <v>0</v>
      </c>
      <c r="BF122" s="6">
        <f t="shared" si="67"/>
        <v>0</v>
      </c>
      <c r="BG122" s="6">
        <f t="shared" si="68"/>
        <v>0</v>
      </c>
      <c r="BH122" s="50">
        <f t="shared" si="69"/>
        <v>8.7799999999999998E-4</v>
      </c>
      <c r="BI122" s="7">
        <f t="shared" si="70"/>
        <v>0</v>
      </c>
      <c r="BJ122" s="6">
        <f t="shared" si="71"/>
        <v>0</v>
      </c>
      <c r="BK122" s="7">
        <f t="shared" si="72"/>
        <v>0</v>
      </c>
      <c r="BL122" s="48">
        <f t="shared" si="64"/>
        <v>0</v>
      </c>
      <c r="BM122" s="16"/>
      <c r="BN122" s="16"/>
    </row>
    <row r="123" spans="2:66">
      <c r="B123" s="28">
        <v>120</v>
      </c>
      <c r="BC123" s="19" t="str">
        <f ca="1">IF('legal data'!$C$6=TODAY(),VALUE('legal data'!E126*1000),IFERROR(VLOOKUP(D123,'legal data(T)'!$C:$F,4,0),"0"))</f>
        <v>0</v>
      </c>
      <c r="BD123" s="19">
        <f ca="1">IF('legal data'!$C$6=TODAY(),(OFFSET('legal data'!D126,'legal data'!$C$3,1))*1000,VALUE('legal data'!E126*1000))</f>
        <v>-6000</v>
      </c>
      <c r="BE123" s="6">
        <f t="shared" si="66"/>
        <v>0</v>
      </c>
      <c r="BF123" s="6">
        <f t="shared" si="67"/>
        <v>0</v>
      </c>
      <c r="BG123" s="6">
        <f t="shared" si="68"/>
        <v>0</v>
      </c>
      <c r="BH123" s="50">
        <f t="shared" si="69"/>
        <v>8.7699999999999996E-4</v>
      </c>
      <c r="BI123" s="7">
        <f t="shared" si="70"/>
        <v>0</v>
      </c>
      <c r="BJ123" s="6">
        <f t="shared" si="71"/>
        <v>0</v>
      </c>
      <c r="BK123" s="7">
        <f t="shared" si="72"/>
        <v>0</v>
      </c>
      <c r="BL123" s="48">
        <f t="shared" si="64"/>
        <v>0</v>
      </c>
      <c r="BM123" s="16"/>
      <c r="BN123" s="16"/>
    </row>
    <row r="124" spans="2:66">
      <c r="B124" s="28">
        <v>121</v>
      </c>
      <c r="BC124" s="19" t="str">
        <f ca="1">IF('legal data'!$C$6=TODAY(),VALUE('legal data'!E127*1000),IFERROR(VLOOKUP(D124,'legal data(T)'!$C:$F,4,0),"0"))</f>
        <v>0</v>
      </c>
      <c r="BD124" s="19">
        <f ca="1">IF('legal data'!$C$6=TODAY(),(OFFSET('legal data'!D127,'legal data'!$C$3,1))*1000,VALUE('legal data'!E127*1000))</f>
        <v>-12000</v>
      </c>
      <c r="BE124" s="6">
        <f t="shared" si="66"/>
        <v>0</v>
      </c>
      <c r="BF124" s="6">
        <f t="shared" si="67"/>
        <v>0</v>
      </c>
      <c r="BG124" s="6">
        <f t="shared" si="68"/>
        <v>0</v>
      </c>
      <c r="BH124" s="50">
        <f t="shared" si="69"/>
        <v>8.7600000000000004E-4</v>
      </c>
      <c r="BI124" s="7">
        <f t="shared" si="70"/>
        <v>0</v>
      </c>
      <c r="BJ124" s="6">
        <f t="shared" si="71"/>
        <v>0</v>
      </c>
      <c r="BK124" s="7">
        <f t="shared" si="72"/>
        <v>0</v>
      </c>
      <c r="BL124" s="48">
        <f t="shared" si="64"/>
        <v>0</v>
      </c>
      <c r="BM124" s="16"/>
      <c r="BN124" s="16"/>
    </row>
    <row r="125" spans="2:66">
      <c r="B125" s="28">
        <v>122</v>
      </c>
      <c r="BC125" s="19" t="str">
        <f ca="1">IF('legal data'!$C$6=TODAY(),VALUE('legal data'!E128*1000),IFERROR(VLOOKUP(D125,'legal data(T)'!$C:$F,4,0),"0"))</f>
        <v>0</v>
      </c>
      <c r="BD125" s="19">
        <f ca="1">IF('legal data'!$C$6=TODAY(),(OFFSET('legal data'!D128,'legal data'!$C$3,1))*1000,VALUE('legal data'!E128*1000))</f>
        <v>-1013000</v>
      </c>
      <c r="BE125" s="6">
        <f t="shared" si="66"/>
        <v>0</v>
      </c>
      <c r="BF125" s="6">
        <f t="shared" si="67"/>
        <v>0</v>
      </c>
      <c r="BG125" s="6">
        <f t="shared" si="68"/>
        <v>0</v>
      </c>
      <c r="BH125" s="50">
        <f t="shared" si="69"/>
        <v>8.7500000000000002E-4</v>
      </c>
      <c r="BI125" s="7">
        <f t="shared" si="70"/>
        <v>0</v>
      </c>
      <c r="BJ125" s="6">
        <f t="shared" si="71"/>
        <v>0</v>
      </c>
      <c r="BK125" s="7">
        <f t="shared" si="72"/>
        <v>0</v>
      </c>
      <c r="BL125" s="48">
        <f t="shared" si="64"/>
        <v>0</v>
      </c>
      <c r="BM125" s="16"/>
      <c r="BN125" s="16"/>
    </row>
    <row r="126" spans="2:66">
      <c r="B126" s="28">
        <v>123</v>
      </c>
      <c r="BC126" s="19" t="str">
        <f ca="1">IF('legal data'!$C$6=TODAY(),VALUE('legal data'!E129*1000),IFERROR(VLOOKUP(D126,'legal data(T)'!$C:$F,4,0),"0"))</f>
        <v>0</v>
      </c>
      <c r="BD126" s="19">
        <f ca="1">IF('legal data'!$C$6=TODAY(),(OFFSET('legal data'!D129,'legal data'!$C$3,1))*1000,VALUE('legal data'!E129*1000))</f>
        <v>-3735000</v>
      </c>
      <c r="BE126" s="6">
        <f t="shared" si="66"/>
        <v>0</v>
      </c>
      <c r="BF126" s="6">
        <f t="shared" si="67"/>
        <v>0</v>
      </c>
      <c r="BG126" s="6">
        <f t="shared" si="68"/>
        <v>0</v>
      </c>
      <c r="BH126" s="50">
        <f t="shared" si="69"/>
        <v>8.7399999999999999E-4</v>
      </c>
      <c r="BI126" s="7">
        <f t="shared" si="70"/>
        <v>0</v>
      </c>
      <c r="BJ126" s="6">
        <f t="shared" si="71"/>
        <v>0</v>
      </c>
      <c r="BK126" s="7">
        <f t="shared" si="72"/>
        <v>0</v>
      </c>
      <c r="BL126" s="48">
        <f t="shared" si="64"/>
        <v>0</v>
      </c>
      <c r="BM126" s="16"/>
      <c r="BN126" s="16"/>
    </row>
    <row r="127" spans="2:66">
      <c r="B127" s="28">
        <v>124</v>
      </c>
      <c r="BC127" s="19" t="str">
        <f ca="1">IF('legal data'!$C$6=TODAY(),VALUE('legal data'!E130*1000),IFERROR(VLOOKUP(D127,'legal data(T)'!$C:$F,4,0),"0"))</f>
        <v>0</v>
      </c>
      <c r="BD127" s="19">
        <f ca="1">IF('legal data'!$C$6=TODAY(),(OFFSET('legal data'!D130,'legal data'!$C$3,1))*1000,VALUE('legal data'!E130*1000))</f>
        <v>-6448000</v>
      </c>
      <c r="BE127" s="6">
        <f t="shared" si="66"/>
        <v>0</v>
      </c>
      <c r="BF127" s="6">
        <f t="shared" si="67"/>
        <v>0</v>
      </c>
      <c r="BG127" s="6">
        <f t="shared" si="68"/>
        <v>0</v>
      </c>
      <c r="BH127" s="50">
        <f t="shared" si="69"/>
        <v>8.7299999999999997E-4</v>
      </c>
      <c r="BI127" s="7">
        <f t="shared" si="70"/>
        <v>0</v>
      </c>
      <c r="BJ127" s="6">
        <f t="shared" si="71"/>
        <v>0</v>
      </c>
      <c r="BK127" s="7">
        <f t="shared" si="72"/>
        <v>0</v>
      </c>
      <c r="BL127" s="48">
        <f t="shared" si="64"/>
        <v>0</v>
      </c>
      <c r="BM127" s="16"/>
      <c r="BN127" s="16"/>
    </row>
    <row r="128" spans="2:66">
      <c r="B128" s="28">
        <v>125</v>
      </c>
      <c r="BC128" s="19" t="str">
        <f ca="1">IF('legal data'!$C$6=TODAY(),VALUE('legal data'!E131*1000),IFERROR(VLOOKUP(D128,'legal data(T)'!$C:$F,4,0),"0"))</f>
        <v>0</v>
      </c>
      <c r="BD128" s="19">
        <f ca="1">IF('legal data'!$C$6=TODAY(),(OFFSET('legal data'!D131,'legal data'!$C$3,1))*1000,VALUE('legal data'!E131*1000))</f>
        <v>-598000</v>
      </c>
      <c r="BE128" s="6">
        <f t="shared" si="66"/>
        <v>0</v>
      </c>
      <c r="BF128" s="6">
        <f t="shared" si="67"/>
        <v>0</v>
      </c>
      <c r="BG128" s="6">
        <f t="shared" si="68"/>
        <v>0</v>
      </c>
      <c r="BH128" s="50">
        <f t="shared" si="69"/>
        <v>8.7200000000000005E-4</v>
      </c>
      <c r="BI128" s="7">
        <f t="shared" si="70"/>
        <v>0</v>
      </c>
      <c r="BJ128" s="6">
        <f t="shared" si="71"/>
        <v>0</v>
      </c>
      <c r="BK128" s="7">
        <f t="shared" si="72"/>
        <v>0</v>
      </c>
      <c r="BL128" s="48">
        <f t="shared" si="64"/>
        <v>0</v>
      </c>
      <c r="BM128" s="16"/>
      <c r="BN128" s="16"/>
    </row>
    <row r="129" spans="2:66">
      <c r="B129" s="28">
        <v>126</v>
      </c>
      <c r="BC129" s="19" t="str">
        <f ca="1">IF('legal data'!$C$6=TODAY(),VALUE('legal data'!E132*1000),IFERROR(VLOOKUP(D129,'legal data(T)'!$C:$F,4,0),"0"))</f>
        <v>0</v>
      </c>
      <c r="BD129" s="19">
        <f ca="1">IF('legal data'!$C$6=TODAY(),(OFFSET('legal data'!D132,'legal data'!$C$3,1))*1000,VALUE('legal data'!E132*1000))</f>
        <v>-12004000</v>
      </c>
      <c r="BE129" s="6">
        <f t="shared" si="66"/>
        <v>0</v>
      </c>
      <c r="BF129" s="6">
        <f t="shared" si="67"/>
        <v>0</v>
      </c>
      <c r="BG129" s="6">
        <f t="shared" si="68"/>
        <v>0</v>
      </c>
      <c r="BH129" s="50">
        <f t="shared" si="69"/>
        <v>8.7100000000000003E-4</v>
      </c>
      <c r="BI129" s="7">
        <f t="shared" si="70"/>
        <v>0</v>
      </c>
      <c r="BJ129" s="6">
        <f t="shared" si="71"/>
        <v>0</v>
      </c>
      <c r="BK129" s="7">
        <f t="shared" si="72"/>
        <v>0</v>
      </c>
      <c r="BL129" s="48">
        <f t="shared" si="64"/>
        <v>0</v>
      </c>
      <c r="BM129" s="16"/>
      <c r="BN129" s="16"/>
    </row>
    <row r="130" spans="2:66">
      <c r="B130" s="28">
        <v>127</v>
      </c>
      <c r="BC130" s="19" t="str">
        <f ca="1">IF('legal data'!$C$6=TODAY(),VALUE('legal data'!E133*1000),IFERROR(VLOOKUP(D130,'legal data(T)'!$C:$F,4,0),"0"))</f>
        <v>0</v>
      </c>
      <c r="BD130" s="19">
        <f ca="1">IF('legal data'!$C$6=TODAY(),(OFFSET('legal data'!D133,'legal data'!$C$3,1))*1000,VALUE('legal data'!E133*1000))</f>
        <v>-50000</v>
      </c>
      <c r="BE130" s="6">
        <f t="shared" si="66"/>
        <v>0</v>
      </c>
      <c r="BF130" s="6">
        <f t="shared" si="67"/>
        <v>0</v>
      </c>
      <c r="BG130" s="6">
        <f t="shared" si="68"/>
        <v>0</v>
      </c>
      <c r="BH130" s="50">
        <f t="shared" si="69"/>
        <v>8.7000000000000001E-4</v>
      </c>
      <c r="BI130" s="7">
        <f t="shared" si="70"/>
        <v>0</v>
      </c>
      <c r="BJ130" s="6">
        <f t="shared" si="71"/>
        <v>0</v>
      </c>
      <c r="BK130" s="7">
        <f t="shared" si="72"/>
        <v>0</v>
      </c>
      <c r="BL130" s="48">
        <f t="shared" si="64"/>
        <v>0</v>
      </c>
      <c r="BM130" s="16"/>
      <c r="BN130" s="16"/>
    </row>
    <row r="131" spans="2:66">
      <c r="B131" s="28">
        <v>128</v>
      </c>
      <c r="BC131" s="19" t="str">
        <f ca="1">IF('legal data'!$C$6=TODAY(),VALUE('legal data'!E134*1000),IFERROR(VLOOKUP(D131,'legal data(T)'!$C:$F,4,0),"0"))</f>
        <v>0</v>
      </c>
      <c r="BD131" s="19">
        <f ca="1">IF('legal data'!$C$6=TODAY(),(OFFSET('legal data'!D134,'legal data'!$C$3,1))*1000,VALUE('legal data'!E134*1000))</f>
        <v>1000</v>
      </c>
      <c r="BE131" s="6">
        <f t="shared" si="66"/>
        <v>0</v>
      </c>
      <c r="BF131" s="6">
        <f t="shared" si="67"/>
        <v>0</v>
      </c>
      <c r="BG131" s="6">
        <f t="shared" si="68"/>
        <v>0</v>
      </c>
      <c r="BH131" s="50">
        <f t="shared" si="69"/>
        <v>8.6899999999999998E-4</v>
      </c>
      <c r="BI131" s="7">
        <f t="shared" si="70"/>
        <v>0</v>
      </c>
      <c r="BJ131" s="6">
        <f t="shared" si="71"/>
        <v>0</v>
      </c>
      <c r="BK131" s="7">
        <f t="shared" si="72"/>
        <v>0</v>
      </c>
      <c r="BL131" s="48">
        <f t="shared" si="64"/>
        <v>0</v>
      </c>
      <c r="BM131" s="16"/>
      <c r="BN131" s="16"/>
    </row>
    <row r="132" spans="2:66">
      <c r="B132" s="28">
        <v>129</v>
      </c>
      <c r="BC132" s="19" t="str">
        <f ca="1">IF('legal data'!$C$6=TODAY(),VALUE('legal data'!E135*1000),IFERROR(VLOOKUP(D132,'legal data(T)'!$C:$F,4,0),"0"))</f>
        <v>0</v>
      </c>
      <c r="BD132" s="19">
        <f ca="1">IF('legal data'!$C$6=TODAY(),(OFFSET('legal data'!D135,'legal data'!$C$3,1))*1000,VALUE('legal data'!E135*1000))</f>
        <v>24000</v>
      </c>
      <c r="BE132" s="6">
        <f t="shared" si="66"/>
        <v>0</v>
      </c>
      <c r="BF132" s="6">
        <f t="shared" si="67"/>
        <v>0</v>
      </c>
      <c r="BG132" s="6">
        <f t="shared" si="68"/>
        <v>0</v>
      </c>
      <c r="BH132" s="50">
        <f t="shared" si="69"/>
        <v>8.6799999999999996E-4</v>
      </c>
      <c r="BI132" s="7">
        <f t="shared" si="70"/>
        <v>0</v>
      </c>
      <c r="BJ132" s="6">
        <f t="shared" si="71"/>
        <v>0</v>
      </c>
      <c r="BK132" s="7">
        <f t="shared" si="72"/>
        <v>0</v>
      </c>
      <c r="BL132" s="48">
        <f t="shared" ref="BL132:BL195" si="73">BJ132/SUM($BJ$4:$BJ$400)</f>
        <v>0</v>
      </c>
      <c r="BM132" s="16"/>
      <c r="BN132" s="16"/>
    </row>
    <row r="133" spans="2:66">
      <c r="B133" s="28">
        <v>130</v>
      </c>
      <c r="BC133" s="19" t="str">
        <f ca="1">IF('legal data'!$C$6=TODAY(),VALUE('legal data'!E136*1000),IFERROR(VLOOKUP(D133,'legal data(T)'!$C:$F,4,0),"0"))</f>
        <v>0</v>
      </c>
      <c r="BD133" s="19">
        <f ca="1">IF('legal data'!$C$6=TODAY(),(OFFSET('legal data'!D136,'legal data'!$C$3,1))*1000,VALUE('legal data'!E136*1000))</f>
        <v>7000</v>
      </c>
      <c r="BE133" s="6">
        <f t="shared" si="66"/>
        <v>0</v>
      </c>
      <c r="BF133" s="6">
        <f t="shared" si="67"/>
        <v>0</v>
      </c>
      <c r="BG133" s="6">
        <f t="shared" si="68"/>
        <v>0</v>
      </c>
      <c r="BH133" s="50">
        <f t="shared" si="69"/>
        <v>8.6700000000000004E-4</v>
      </c>
      <c r="BI133" s="7">
        <f t="shared" si="70"/>
        <v>0</v>
      </c>
      <c r="BJ133" s="6">
        <f t="shared" si="71"/>
        <v>0</v>
      </c>
      <c r="BK133" s="7">
        <f t="shared" si="72"/>
        <v>0</v>
      </c>
      <c r="BL133" s="48">
        <f t="shared" si="73"/>
        <v>0</v>
      </c>
      <c r="BM133" s="16"/>
      <c r="BN133" s="16"/>
    </row>
    <row r="134" spans="2:66">
      <c r="B134" s="28">
        <v>131</v>
      </c>
      <c r="BC134" s="19" t="str">
        <f ca="1">IF('legal data'!$C$6=TODAY(),VALUE('legal data'!E137*1000),IFERROR(VLOOKUP(D134,'legal data(T)'!$C:$F,4,0),"0"))</f>
        <v>0</v>
      </c>
      <c r="BD134" s="19">
        <f ca="1">IF('legal data'!$C$6=TODAY(),(OFFSET('legal data'!D137,'legal data'!$C$3,1))*1000,VALUE('legal data'!E137*1000))</f>
        <v>42000</v>
      </c>
      <c r="BE134" s="6">
        <f t="shared" si="66"/>
        <v>0</v>
      </c>
      <c r="BF134" s="6">
        <f t="shared" si="67"/>
        <v>0</v>
      </c>
      <c r="BG134" s="6">
        <f t="shared" si="68"/>
        <v>0</v>
      </c>
      <c r="BH134" s="50">
        <f t="shared" si="69"/>
        <v>8.6600000000000002E-4</v>
      </c>
      <c r="BI134" s="7">
        <f t="shared" si="70"/>
        <v>0</v>
      </c>
      <c r="BJ134" s="6">
        <f t="shared" si="71"/>
        <v>0</v>
      </c>
      <c r="BK134" s="7">
        <f t="shared" si="72"/>
        <v>0</v>
      </c>
      <c r="BL134" s="48">
        <f t="shared" si="73"/>
        <v>0</v>
      </c>
      <c r="BM134" s="16"/>
      <c r="BN134" s="16"/>
    </row>
    <row r="135" spans="2:66">
      <c r="B135" s="28">
        <v>132</v>
      </c>
      <c r="BC135" s="19" t="str">
        <f ca="1">IF('legal data'!$C$6=TODAY(),VALUE('legal data'!E138*1000),IFERROR(VLOOKUP(D135,'legal data(T)'!$C:$F,4,0),"0"))</f>
        <v>0</v>
      </c>
      <c r="BD135" s="19">
        <f ca="1">IF('legal data'!$C$6=TODAY(),(OFFSET('legal data'!D138,'legal data'!$C$3,1))*1000,VALUE('legal data'!E138*1000))</f>
        <v>206000</v>
      </c>
      <c r="BE135" s="6">
        <f t="shared" si="66"/>
        <v>0</v>
      </c>
      <c r="BF135" s="6">
        <f t="shared" si="67"/>
        <v>0</v>
      </c>
      <c r="BG135" s="6">
        <f t="shared" si="68"/>
        <v>0</v>
      </c>
      <c r="BH135" s="50">
        <f t="shared" si="69"/>
        <v>8.6499999999999999E-4</v>
      </c>
      <c r="BI135" s="7">
        <f t="shared" si="70"/>
        <v>0</v>
      </c>
      <c r="BJ135" s="6">
        <f t="shared" si="71"/>
        <v>0</v>
      </c>
      <c r="BK135" s="7">
        <f t="shared" si="72"/>
        <v>0</v>
      </c>
      <c r="BL135" s="48">
        <f t="shared" si="73"/>
        <v>0</v>
      </c>
      <c r="BM135" s="16"/>
      <c r="BN135" s="16"/>
    </row>
    <row r="136" spans="2:66">
      <c r="B136" s="28">
        <v>133</v>
      </c>
      <c r="BC136" s="19" t="str">
        <f ca="1">IF('legal data'!$C$6=TODAY(),VALUE('legal data'!E139*1000),IFERROR(VLOOKUP(D136,'legal data(T)'!$C:$F,4,0),"0"))</f>
        <v>0</v>
      </c>
      <c r="BD136" s="19">
        <f ca="1">IF('legal data'!$C$6=TODAY(),(OFFSET('legal data'!D139,'legal data'!$C$3,1))*1000,VALUE('legal data'!E139*1000))</f>
        <v>98000</v>
      </c>
      <c r="BE136" s="6">
        <f t="shared" si="66"/>
        <v>0</v>
      </c>
      <c r="BF136" s="6">
        <f t="shared" si="67"/>
        <v>0</v>
      </c>
      <c r="BG136" s="6">
        <f t="shared" si="68"/>
        <v>0</v>
      </c>
      <c r="BH136" s="50">
        <f t="shared" si="69"/>
        <v>8.6399999999999997E-4</v>
      </c>
      <c r="BI136" s="7">
        <f t="shared" si="70"/>
        <v>0</v>
      </c>
      <c r="BJ136" s="6">
        <f t="shared" si="71"/>
        <v>0</v>
      </c>
      <c r="BK136" s="7">
        <f t="shared" si="72"/>
        <v>0</v>
      </c>
      <c r="BL136" s="48">
        <f t="shared" si="73"/>
        <v>0</v>
      </c>
      <c r="BM136" s="16"/>
      <c r="BN136" s="16"/>
    </row>
    <row r="137" spans="2:66">
      <c r="B137" s="28">
        <v>134</v>
      </c>
      <c r="BC137" s="19" t="str">
        <f ca="1">IF('legal data'!$C$6=TODAY(),VALUE('legal data'!E140*1000),IFERROR(VLOOKUP(D137,'legal data(T)'!$C:$F,4,0),"0"))</f>
        <v>0</v>
      </c>
      <c r="BD137" s="19">
        <f ca="1">IF('legal data'!$C$6=TODAY(),(OFFSET('legal data'!D140,'legal data'!$C$3,1))*1000,VALUE('legal data'!E140*1000))</f>
        <v>-3000</v>
      </c>
      <c r="BE137" s="6">
        <f t="shared" si="66"/>
        <v>0</v>
      </c>
      <c r="BF137" s="6">
        <f t="shared" si="67"/>
        <v>0</v>
      </c>
      <c r="BG137" s="6">
        <f t="shared" si="68"/>
        <v>0</v>
      </c>
      <c r="BH137" s="50">
        <f t="shared" si="69"/>
        <v>8.6300000000000005E-4</v>
      </c>
      <c r="BI137" s="7">
        <f t="shared" si="70"/>
        <v>0</v>
      </c>
      <c r="BJ137" s="6">
        <f t="shared" si="71"/>
        <v>0</v>
      </c>
      <c r="BK137" s="7">
        <f t="shared" si="72"/>
        <v>0</v>
      </c>
      <c r="BL137" s="48">
        <f t="shared" si="73"/>
        <v>0</v>
      </c>
      <c r="BM137" s="16"/>
      <c r="BN137" s="16"/>
    </row>
    <row r="138" spans="2:66">
      <c r="B138" s="28">
        <v>135</v>
      </c>
      <c r="BC138" s="19" t="str">
        <f ca="1">IF('legal data'!$C$6=TODAY(),VALUE('legal data'!E141*1000),IFERROR(VLOOKUP(D138,'legal data(T)'!$C:$F,4,0),"0"))</f>
        <v>0</v>
      </c>
      <c r="BD138" s="19">
        <f ca="1">IF('legal data'!$C$6=TODAY(),(OFFSET('legal data'!D141,'legal data'!$C$3,1))*1000,VALUE('legal data'!E141*1000))</f>
        <v>-1000</v>
      </c>
      <c r="BE138" s="6">
        <f t="shared" si="66"/>
        <v>0</v>
      </c>
      <c r="BF138" s="6">
        <f t="shared" si="67"/>
        <v>0</v>
      </c>
      <c r="BG138" s="6">
        <f t="shared" si="68"/>
        <v>0</v>
      </c>
      <c r="BH138" s="50">
        <f t="shared" si="69"/>
        <v>8.6200000000000003E-4</v>
      </c>
      <c r="BI138" s="7">
        <f t="shared" si="70"/>
        <v>0</v>
      </c>
      <c r="BJ138" s="6">
        <f t="shared" si="71"/>
        <v>0</v>
      </c>
      <c r="BK138" s="7">
        <f t="shared" si="72"/>
        <v>0</v>
      </c>
      <c r="BL138" s="48">
        <f t="shared" si="73"/>
        <v>0</v>
      </c>
      <c r="BM138" s="16"/>
      <c r="BN138" s="16"/>
    </row>
    <row r="139" spans="2:66">
      <c r="B139" s="28">
        <v>136</v>
      </c>
      <c r="BC139" s="19" t="str">
        <f ca="1">IF('legal data'!$C$6=TODAY(),VALUE('legal data'!E142*1000),IFERROR(VLOOKUP(D139,'legal data(T)'!$C:$F,4,0),"0"))</f>
        <v>0</v>
      </c>
      <c r="BD139" s="19">
        <f ca="1">IF('legal data'!$C$6=TODAY(),(OFFSET('legal data'!D142,'legal data'!$C$3,1))*1000,VALUE('legal data'!E142*1000))</f>
        <v>-167000</v>
      </c>
      <c r="BE139" s="6">
        <f t="shared" si="66"/>
        <v>0</v>
      </c>
      <c r="BF139" s="6">
        <f t="shared" si="67"/>
        <v>0</v>
      </c>
      <c r="BG139" s="6">
        <f t="shared" si="68"/>
        <v>0</v>
      </c>
      <c r="BH139" s="50">
        <f t="shared" si="69"/>
        <v>8.61E-4</v>
      </c>
      <c r="BI139" s="7">
        <f t="shared" si="70"/>
        <v>0</v>
      </c>
      <c r="BJ139" s="6">
        <f t="shared" si="71"/>
        <v>0</v>
      </c>
      <c r="BK139" s="7">
        <f t="shared" si="72"/>
        <v>0</v>
      </c>
      <c r="BL139" s="48">
        <f t="shared" si="73"/>
        <v>0</v>
      </c>
      <c r="BM139" s="16"/>
      <c r="BN139" s="16"/>
    </row>
    <row r="140" spans="2:66">
      <c r="B140" s="28">
        <v>137</v>
      </c>
      <c r="BC140" s="19" t="str">
        <f ca="1">IF('legal data'!$C$6=TODAY(),VALUE('legal data'!E143*1000),IFERROR(VLOOKUP(D140,'legal data(T)'!$C:$F,4,0),"0"))</f>
        <v>0</v>
      </c>
      <c r="BD140" s="19">
        <f ca="1">IF('legal data'!$C$6=TODAY(),(OFFSET('legal data'!D143,'legal data'!$C$3,1))*1000,VALUE('legal data'!E143*1000))</f>
        <v>57000</v>
      </c>
      <c r="BE140" s="6">
        <f t="shared" si="66"/>
        <v>0</v>
      </c>
      <c r="BF140" s="6">
        <f t="shared" si="67"/>
        <v>0</v>
      </c>
      <c r="BG140" s="6">
        <f t="shared" si="68"/>
        <v>0</v>
      </c>
      <c r="BH140" s="50">
        <f t="shared" si="69"/>
        <v>8.5999999999999998E-4</v>
      </c>
      <c r="BI140" s="7">
        <f t="shared" si="70"/>
        <v>0</v>
      </c>
      <c r="BJ140" s="6">
        <f t="shared" si="71"/>
        <v>0</v>
      </c>
      <c r="BK140" s="7">
        <f t="shared" si="72"/>
        <v>0</v>
      </c>
      <c r="BL140" s="48">
        <f t="shared" si="73"/>
        <v>0</v>
      </c>
      <c r="BM140" s="16"/>
      <c r="BN140" s="16"/>
    </row>
    <row r="141" spans="2:66">
      <c r="B141" s="28">
        <v>138</v>
      </c>
      <c r="BC141" s="19" t="str">
        <f ca="1">IF('legal data'!$C$6=TODAY(),VALUE('legal data'!E144*1000),IFERROR(VLOOKUP(D141,'legal data(T)'!$C:$F,4,0),"0"))</f>
        <v>0</v>
      </c>
      <c r="BD141" s="19">
        <f ca="1">IF('legal data'!$C$6=TODAY(),(OFFSET('legal data'!D144,'legal data'!$C$3,1))*1000,VALUE('legal data'!E144*1000))</f>
        <v>-4184000</v>
      </c>
      <c r="BE141" s="6">
        <f t="shared" si="66"/>
        <v>0</v>
      </c>
      <c r="BF141" s="6">
        <f t="shared" si="67"/>
        <v>0</v>
      </c>
      <c r="BG141" s="6">
        <f t="shared" si="68"/>
        <v>0</v>
      </c>
      <c r="BH141" s="50">
        <f t="shared" si="69"/>
        <v>8.5899999999999995E-4</v>
      </c>
      <c r="BI141" s="7">
        <f t="shared" si="70"/>
        <v>0</v>
      </c>
      <c r="BJ141" s="6">
        <f t="shared" si="71"/>
        <v>0</v>
      </c>
      <c r="BK141" s="7">
        <f t="shared" si="72"/>
        <v>0</v>
      </c>
      <c r="BL141" s="48">
        <f t="shared" si="73"/>
        <v>0</v>
      </c>
      <c r="BM141" s="16"/>
      <c r="BN141" s="16"/>
    </row>
    <row r="142" spans="2:66">
      <c r="B142" s="28">
        <v>139</v>
      </c>
      <c r="BC142" s="19" t="str">
        <f ca="1">IF('legal data'!$C$6=TODAY(),VALUE('legal data'!E145*1000),IFERROR(VLOOKUP(D142,'legal data(T)'!$C:$F,4,0),"0"))</f>
        <v>0</v>
      </c>
      <c r="BD142" s="19">
        <f ca="1">IF('legal data'!$C$6=TODAY(),(OFFSET('legal data'!D145,'legal data'!$C$3,1))*1000,VALUE('legal data'!E145*1000))</f>
        <v>-19000</v>
      </c>
      <c r="BE142" s="6">
        <f t="shared" si="66"/>
        <v>0</v>
      </c>
      <c r="BF142" s="6">
        <f t="shared" si="67"/>
        <v>0</v>
      </c>
      <c r="BG142" s="6">
        <f t="shared" si="68"/>
        <v>0</v>
      </c>
      <c r="BH142" s="50">
        <f t="shared" si="69"/>
        <v>8.5800000000000004E-4</v>
      </c>
      <c r="BI142" s="7">
        <f t="shared" si="70"/>
        <v>0</v>
      </c>
      <c r="BJ142" s="6">
        <f t="shared" si="71"/>
        <v>0</v>
      </c>
      <c r="BK142" s="7">
        <f t="shared" si="72"/>
        <v>0</v>
      </c>
      <c r="BL142" s="48">
        <f t="shared" si="73"/>
        <v>0</v>
      </c>
      <c r="BM142" s="16"/>
      <c r="BN142" s="16"/>
    </row>
    <row r="143" spans="2:66">
      <c r="B143" s="28">
        <v>140</v>
      </c>
      <c r="BC143" s="19" t="str">
        <f ca="1">IF('legal data'!$C$6=TODAY(),VALUE('legal data'!E146*1000),IFERROR(VLOOKUP(D143,'legal data(T)'!$C:$F,4,0),"0"))</f>
        <v>0</v>
      </c>
      <c r="BD143" s="19">
        <f ca="1">IF('legal data'!$C$6=TODAY(),(OFFSET('legal data'!D146,'legal data'!$C$3,1))*1000,VALUE('legal data'!E146*1000))</f>
        <v>-29000</v>
      </c>
      <c r="BE143" s="6">
        <f t="shared" si="66"/>
        <v>0</v>
      </c>
      <c r="BF143" s="6">
        <f t="shared" si="67"/>
        <v>0</v>
      </c>
      <c r="BG143" s="6">
        <f t="shared" si="68"/>
        <v>0</v>
      </c>
      <c r="BH143" s="50">
        <f t="shared" si="69"/>
        <v>8.5700000000000001E-4</v>
      </c>
      <c r="BI143" s="7">
        <f t="shared" si="70"/>
        <v>0</v>
      </c>
      <c r="BJ143" s="6">
        <f t="shared" si="71"/>
        <v>0</v>
      </c>
      <c r="BK143" s="7">
        <f t="shared" si="72"/>
        <v>0</v>
      </c>
      <c r="BL143" s="48">
        <f t="shared" si="73"/>
        <v>0</v>
      </c>
      <c r="BM143" s="16"/>
      <c r="BN143" s="16"/>
    </row>
    <row r="144" spans="2:66">
      <c r="B144" s="28">
        <v>141</v>
      </c>
      <c r="BC144" s="19" t="str">
        <f ca="1">IF('legal data'!$C$6=TODAY(),VALUE('legal data'!E147*1000),IFERROR(VLOOKUP(D144,'legal data(T)'!$C:$F,4,0),"0"))</f>
        <v>0</v>
      </c>
      <c r="BD144" s="19">
        <f ca="1">IF('legal data'!$C$6=TODAY(),(OFFSET('legal data'!D147,'legal data'!$C$3,1))*1000,VALUE('legal data'!E147*1000))</f>
        <v>-1864000</v>
      </c>
      <c r="BE144" s="6">
        <f t="shared" si="66"/>
        <v>0</v>
      </c>
      <c r="BF144" s="6">
        <f t="shared" si="67"/>
        <v>0</v>
      </c>
      <c r="BG144" s="6">
        <f t="shared" si="68"/>
        <v>0</v>
      </c>
      <c r="BH144" s="50">
        <f t="shared" si="69"/>
        <v>8.5599999999999999E-4</v>
      </c>
      <c r="BI144" s="7">
        <f t="shared" si="70"/>
        <v>0</v>
      </c>
      <c r="BJ144" s="6">
        <f t="shared" si="71"/>
        <v>0</v>
      </c>
      <c r="BK144" s="7">
        <f t="shared" si="72"/>
        <v>0</v>
      </c>
      <c r="BL144" s="48">
        <f t="shared" si="73"/>
        <v>0</v>
      </c>
      <c r="BM144" s="16"/>
      <c r="BN144" s="16"/>
    </row>
    <row r="145" spans="2:66">
      <c r="B145" s="28">
        <v>142</v>
      </c>
      <c r="BC145" s="19" t="str">
        <f ca="1">IF('legal data'!$C$6=TODAY(),VALUE('legal data'!E148*1000),IFERROR(VLOOKUP(D145,'legal data(T)'!$C:$F,4,0),"0"))</f>
        <v>0</v>
      </c>
      <c r="BD145" s="19">
        <f ca="1">IF('legal data'!$C$6=TODAY(),(OFFSET('legal data'!D148,'legal data'!$C$3,1))*1000,VALUE('legal data'!E148*1000))</f>
        <v>-29711000</v>
      </c>
      <c r="BE145" s="6">
        <f t="shared" si="66"/>
        <v>0</v>
      </c>
      <c r="BF145" s="6">
        <f t="shared" si="67"/>
        <v>0</v>
      </c>
      <c r="BG145" s="6">
        <f t="shared" si="68"/>
        <v>0</v>
      </c>
      <c r="BH145" s="50">
        <f t="shared" si="69"/>
        <v>8.5499999999999997E-4</v>
      </c>
      <c r="BI145" s="7">
        <f t="shared" si="70"/>
        <v>0</v>
      </c>
      <c r="BJ145" s="6">
        <f t="shared" si="71"/>
        <v>0</v>
      </c>
      <c r="BK145" s="7">
        <f t="shared" si="72"/>
        <v>0</v>
      </c>
      <c r="BL145" s="48">
        <f t="shared" si="73"/>
        <v>0</v>
      </c>
      <c r="BM145" s="16"/>
      <c r="BN145" s="16"/>
    </row>
    <row r="146" spans="2:66">
      <c r="B146" s="28">
        <v>143</v>
      </c>
      <c r="BC146" s="19" t="str">
        <f ca="1">IF('legal data'!$C$6=TODAY(),VALUE('legal data'!E149*1000),IFERROR(VLOOKUP(D146,'legal data(T)'!$C:$F,4,0),"0"))</f>
        <v>0</v>
      </c>
      <c r="BD146" s="19">
        <f ca="1">IF('legal data'!$C$6=TODAY(),(OFFSET('legal data'!D149,'legal data'!$C$3,1))*1000,VALUE('legal data'!E149*1000))</f>
        <v>-1093000</v>
      </c>
      <c r="BE146" s="6">
        <f t="shared" si="66"/>
        <v>0</v>
      </c>
      <c r="BF146" s="6">
        <f t="shared" si="67"/>
        <v>0</v>
      </c>
      <c r="BG146" s="6">
        <f t="shared" si="68"/>
        <v>0</v>
      </c>
      <c r="BH146" s="50">
        <f t="shared" si="69"/>
        <v>8.5400000000000005E-4</v>
      </c>
      <c r="BI146" s="7">
        <f t="shared" si="70"/>
        <v>0</v>
      </c>
      <c r="BJ146" s="6">
        <f t="shared" si="71"/>
        <v>0</v>
      </c>
      <c r="BK146" s="7">
        <f t="shared" si="72"/>
        <v>0</v>
      </c>
      <c r="BL146" s="48">
        <f t="shared" si="73"/>
        <v>0</v>
      </c>
      <c r="BM146" s="16"/>
      <c r="BN146" s="16"/>
    </row>
    <row r="147" spans="2:66">
      <c r="B147" s="28">
        <v>144</v>
      </c>
      <c r="BC147" s="19" t="str">
        <f ca="1">IF('legal data'!$C$6=TODAY(),VALUE('legal data'!E150*1000),IFERROR(VLOOKUP(D147,'legal data(T)'!$C:$F,4,0),"0"))</f>
        <v>0</v>
      </c>
      <c r="BD147" s="19">
        <f ca="1">IF('legal data'!$C$6=TODAY(),(OFFSET('legal data'!D150,'legal data'!$C$3,1))*1000,VALUE('legal data'!E150*1000))</f>
        <v>-117000</v>
      </c>
      <c r="BE147" s="6">
        <f t="shared" si="66"/>
        <v>0</v>
      </c>
      <c r="BF147" s="6">
        <f t="shared" si="67"/>
        <v>0</v>
      </c>
      <c r="BG147" s="6">
        <f t="shared" si="68"/>
        <v>0</v>
      </c>
      <c r="BH147" s="50">
        <f t="shared" si="69"/>
        <v>8.5300000000000003E-4</v>
      </c>
      <c r="BI147" s="7">
        <f t="shared" si="70"/>
        <v>0</v>
      </c>
      <c r="BJ147" s="6">
        <f t="shared" si="71"/>
        <v>0</v>
      </c>
      <c r="BK147" s="7">
        <f t="shared" si="72"/>
        <v>0</v>
      </c>
      <c r="BL147" s="48">
        <f t="shared" si="73"/>
        <v>0</v>
      </c>
      <c r="BM147" s="16"/>
      <c r="BN147" s="16"/>
    </row>
    <row r="148" spans="2:66">
      <c r="B148" s="28">
        <v>145</v>
      </c>
      <c r="BC148" s="19" t="str">
        <f ca="1">IF('legal data'!$C$6=TODAY(),VALUE('legal data'!E151*1000),IFERROR(VLOOKUP(D148,'legal data(T)'!$C:$F,4,0),"0"))</f>
        <v>0</v>
      </c>
      <c r="BD148" s="19">
        <f ca="1">IF('legal data'!$C$6=TODAY(),(OFFSET('legal data'!D151,'legal data'!$C$3,1))*1000,VALUE('legal data'!E151*1000))</f>
        <v>-14053000</v>
      </c>
      <c r="BE148" s="6">
        <f t="shared" si="66"/>
        <v>0</v>
      </c>
      <c r="BF148" s="6">
        <f t="shared" si="67"/>
        <v>0</v>
      </c>
      <c r="BG148" s="6">
        <f t="shared" si="68"/>
        <v>0</v>
      </c>
      <c r="BH148" s="50">
        <f t="shared" si="69"/>
        <v>8.52E-4</v>
      </c>
      <c r="BI148" s="7">
        <f t="shared" si="70"/>
        <v>0</v>
      </c>
      <c r="BJ148" s="6">
        <f t="shared" si="71"/>
        <v>0</v>
      </c>
      <c r="BK148" s="7">
        <f t="shared" si="72"/>
        <v>0</v>
      </c>
      <c r="BL148" s="48">
        <f t="shared" si="73"/>
        <v>0</v>
      </c>
      <c r="BM148" s="16"/>
      <c r="BN148" s="16"/>
    </row>
    <row r="149" spans="2:66">
      <c r="B149" s="28">
        <v>146</v>
      </c>
      <c r="BC149" s="19" t="str">
        <f ca="1">IF('legal data'!$C$6=TODAY(),VALUE('legal data'!E152*1000),IFERROR(VLOOKUP(D149,'legal data(T)'!$C:$F,4,0),"0"))</f>
        <v>0</v>
      </c>
      <c r="BD149" s="19">
        <f ca="1">IF('legal data'!$C$6=TODAY(),(OFFSET('legal data'!D152,'legal data'!$C$3,1))*1000,VALUE('legal data'!E152*1000))</f>
        <v>-280000</v>
      </c>
      <c r="BE149" s="6">
        <f t="shared" si="66"/>
        <v>0</v>
      </c>
      <c r="BF149" s="6">
        <f t="shared" si="67"/>
        <v>0</v>
      </c>
      <c r="BG149" s="6">
        <f t="shared" si="68"/>
        <v>0</v>
      </c>
      <c r="BH149" s="50">
        <f t="shared" si="69"/>
        <v>8.5099999999999998E-4</v>
      </c>
      <c r="BI149" s="7">
        <f t="shared" si="70"/>
        <v>0</v>
      </c>
      <c r="BJ149" s="6">
        <f t="shared" si="71"/>
        <v>0</v>
      </c>
      <c r="BK149" s="7">
        <f t="shared" si="72"/>
        <v>0</v>
      </c>
      <c r="BL149" s="48">
        <f t="shared" si="73"/>
        <v>0</v>
      </c>
      <c r="BM149" s="16"/>
      <c r="BN149" s="16"/>
    </row>
    <row r="150" spans="2:66">
      <c r="B150" s="28">
        <v>147</v>
      </c>
      <c r="BC150" s="19" t="str">
        <f ca="1">IF('legal data'!$C$6=TODAY(),VALUE('legal data'!E153*1000),IFERROR(VLOOKUP(D150,'legal data(T)'!$C:$F,4,0),"0"))</f>
        <v>0</v>
      </c>
      <c r="BD150" s="19">
        <f ca="1">IF('legal data'!$C$6=TODAY(),(OFFSET('legal data'!D153,'legal data'!$C$3,1))*1000,VALUE('legal data'!E153*1000))</f>
        <v>151000</v>
      </c>
      <c r="BE150" s="6">
        <f t="shared" si="66"/>
        <v>0</v>
      </c>
      <c r="BF150" s="6">
        <f t="shared" si="67"/>
        <v>0</v>
      </c>
      <c r="BG150" s="6">
        <f t="shared" si="68"/>
        <v>0</v>
      </c>
      <c r="BH150" s="50">
        <f t="shared" si="69"/>
        <v>8.4999999999999995E-4</v>
      </c>
      <c r="BI150" s="7">
        <f t="shared" si="70"/>
        <v>0</v>
      </c>
      <c r="BJ150" s="6">
        <f t="shared" si="71"/>
        <v>0</v>
      </c>
      <c r="BK150" s="7">
        <f t="shared" si="72"/>
        <v>0</v>
      </c>
      <c r="BL150" s="48">
        <f t="shared" si="73"/>
        <v>0</v>
      </c>
      <c r="BM150" s="16"/>
      <c r="BN150" s="16"/>
    </row>
    <row r="151" spans="2:66">
      <c r="B151" s="28">
        <v>148</v>
      </c>
      <c r="BC151" s="19" t="str">
        <f ca="1">IF('legal data'!$C$6=TODAY(),VALUE('legal data'!E154*1000),IFERROR(VLOOKUP(D151,'legal data(T)'!$C:$F,4,0),"0"))</f>
        <v>0</v>
      </c>
      <c r="BD151" s="19">
        <f ca="1">IF('legal data'!$C$6=TODAY(),(OFFSET('legal data'!D154,'legal data'!$C$3,1))*1000,VALUE('legal data'!E154*1000))</f>
        <v>0</v>
      </c>
      <c r="BE151" s="6">
        <f t="shared" si="66"/>
        <v>0</v>
      </c>
      <c r="BF151" s="6">
        <f t="shared" si="67"/>
        <v>0</v>
      </c>
      <c r="BG151" s="6">
        <f t="shared" si="68"/>
        <v>0</v>
      </c>
      <c r="BH151" s="50">
        <f t="shared" si="69"/>
        <v>8.4900000000000004E-4</v>
      </c>
      <c r="BI151" s="7">
        <f t="shared" si="70"/>
        <v>0</v>
      </c>
      <c r="BJ151" s="6">
        <f t="shared" si="71"/>
        <v>0</v>
      </c>
      <c r="BK151" s="7">
        <f t="shared" si="72"/>
        <v>0</v>
      </c>
      <c r="BL151" s="48">
        <f t="shared" si="73"/>
        <v>0</v>
      </c>
      <c r="BM151" s="16"/>
      <c r="BN151" s="16"/>
    </row>
    <row r="152" spans="2:66">
      <c r="B152" s="28">
        <v>149</v>
      </c>
      <c r="BC152" s="19" t="str">
        <f ca="1">IF('legal data'!$C$6=TODAY(),VALUE('legal data'!E155*1000),IFERROR(VLOOKUP(D152,'legal data(T)'!$C:$F,4,0),"0"))</f>
        <v>0</v>
      </c>
      <c r="BD152" s="19">
        <f ca="1">IF('legal data'!$C$6=TODAY(),(OFFSET('legal data'!D155,'legal data'!$C$3,1))*1000,VALUE('legal data'!E155*1000))</f>
        <v>-2941000</v>
      </c>
      <c r="BE152" s="6">
        <f t="shared" si="66"/>
        <v>0</v>
      </c>
      <c r="BF152" s="6">
        <f t="shared" si="67"/>
        <v>0</v>
      </c>
      <c r="BG152" s="6">
        <f t="shared" si="68"/>
        <v>0</v>
      </c>
      <c r="BH152" s="50">
        <f t="shared" si="69"/>
        <v>8.4800000000000001E-4</v>
      </c>
      <c r="BI152" s="7">
        <f t="shared" si="70"/>
        <v>0</v>
      </c>
      <c r="BJ152" s="6">
        <f t="shared" si="71"/>
        <v>0</v>
      </c>
      <c r="BK152" s="7">
        <f t="shared" si="72"/>
        <v>0</v>
      </c>
      <c r="BL152" s="48">
        <f t="shared" si="73"/>
        <v>0</v>
      </c>
      <c r="BM152" s="16"/>
      <c r="BN152" s="16"/>
    </row>
    <row r="153" spans="2:66">
      <c r="B153" s="28">
        <v>150</v>
      </c>
      <c r="BC153" s="19" t="str">
        <f ca="1">IF('legal data'!$C$6=TODAY(),VALUE('legal data'!E156*1000),IFERROR(VLOOKUP(D153,'legal data(T)'!$C:$F,4,0),"0"))</f>
        <v>0</v>
      </c>
      <c r="BD153" s="19">
        <f ca="1">IF('legal data'!$C$6=TODAY(),(OFFSET('legal data'!D156,'legal data'!$C$3,1))*1000,VALUE('legal data'!E156*1000))</f>
        <v>-37000</v>
      </c>
      <c r="BE153" s="6">
        <f t="shared" si="66"/>
        <v>0</v>
      </c>
      <c r="BF153" s="6">
        <f t="shared" si="67"/>
        <v>0</v>
      </c>
      <c r="BG153" s="6">
        <f t="shared" si="68"/>
        <v>0</v>
      </c>
      <c r="BH153" s="50">
        <f t="shared" si="69"/>
        <v>8.4699999999999999E-4</v>
      </c>
      <c r="BI153" s="7">
        <f t="shared" si="70"/>
        <v>0</v>
      </c>
      <c r="BJ153" s="6">
        <f t="shared" si="71"/>
        <v>0</v>
      </c>
      <c r="BK153" s="7">
        <f t="shared" si="72"/>
        <v>0</v>
      </c>
      <c r="BL153" s="48">
        <f t="shared" si="73"/>
        <v>0</v>
      </c>
      <c r="BM153" s="16"/>
      <c r="BN153" s="16"/>
    </row>
    <row r="154" spans="2:66">
      <c r="B154" s="28">
        <v>151</v>
      </c>
      <c r="BC154" s="19" t="str">
        <f ca="1">IF('legal data'!$C$6=TODAY(),VALUE('legal data'!E157*1000),IFERROR(VLOOKUP(D154,'legal data(T)'!$C:$F,4,0),"0"))</f>
        <v>0</v>
      </c>
      <c r="BD154" s="19">
        <f ca="1">IF('legal data'!$C$6=TODAY(),(OFFSET('legal data'!D157,'legal data'!$C$3,1))*1000,VALUE('legal data'!E157*1000))</f>
        <v>7000</v>
      </c>
      <c r="BE154" s="6">
        <f t="shared" si="66"/>
        <v>0</v>
      </c>
      <c r="BF154" s="6">
        <f t="shared" si="67"/>
        <v>0</v>
      </c>
      <c r="BG154" s="6">
        <f t="shared" si="68"/>
        <v>0</v>
      </c>
      <c r="BH154" s="50">
        <f t="shared" si="69"/>
        <v>8.4599999999999996E-4</v>
      </c>
      <c r="BI154" s="7">
        <f t="shared" si="70"/>
        <v>0</v>
      </c>
      <c r="BJ154" s="6">
        <f t="shared" si="71"/>
        <v>0</v>
      </c>
      <c r="BK154" s="7">
        <f t="shared" si="72"/>
        <v>0</v>
      </c>
      <c r="BL154" s="48">
        <f t="shared" si="73"/>
        <v>0</v>
      </c>
      <c r="BM154" s="16"/>
      <c r="BN154" s="16"/>
    </row>
    <row r="155" spans="2:66">
      <c r="B155" s="28">
        <v>152</v>
      </c>
      <c r="BC155" s="19" t="str">
        <f ca="1">IF('legal data'!$C$6=TODAY(),VALUE('legal data'!E158*1000),IFERROR(VLOOKUP(D155,'legal data(T)'!$C:$F,4,0),"0"))</f>
        <v>0</v>
      </c>
      <c r="BD155" s="19">
        <f ca="1">IF('legal data'!$C$6=TODAY(),(OFFSET('legal data'!D158,'legal data'!$C$3,1))*1000,VALUE('legal data'!E158*1000))</f>
        <v>-3212000</v>
      </c>
      <c r="BE155" s="6">
        <f t="shared" si="66"/>
        <v>0</v>
      </c>
      <c r="BF155" s="6">
        <f t="shared" si="67"/>
        <v>0</v>
      </c>
      <c r="BG155" s="6">
        <f t="shared" si="68"/>
        <v>0</v>
      </c>
      <c r="BH155" s="50">
        <f t="shared" si="69"/>
        <v>8.4500000000000005E-4</v>
      </c>
      <c r="BI155" s="7">
        <f t="shared" si="70"/>
        <v>0</v>
      </c>
      <c r="BJ155" s="6">
        <f t="shared" si="71"/>
        <v>0</v>
      </c>
      <c r="BK155" s="7">
        <f t="shared" si="72"/>
        <v>0</v>
      </c>
      <c r="BL155" s="48">
        <f t="shared" si="73"/>
        <v>0</v>
      </c>
      <c r="BM155" s="16"/>
      <c r="BN155" s="16"/>
    </row>
    <row r="156" spans="2:66">
      <c r="B156" s="28">
        <v>153</v>
      </c>
      <c r="BC156" s="19" t="str">
        <f ca="1">IF('legal data'!$C$6=TODAY(),VALUE('legal data'!E159*1000),IFERROR(VLOOKUP(D156,'legal data(T)'!$C:$F,4,0),"0"))</f>
        <v>0</v>
      </c>
      <c r="BD156" s="19">
        <f ca="1">IF('legal data'!$C$6=TODAY(),(OFFSET('legal data'!D159,'legal data'!$C$3,1))*1000,VALUE('legal data'!E159*1000))</f>
        <v>-9231000</v>
      </c>
      <c r="BE156" s="6">
        <f t="shared" si="66"/>
        <v>0</v>
      </c>
      <c r="BF156" s="6">
        <f t="shared" si="67"/>
        <v>0</v>
      </c>
      <c r="BG156" s="6">
        <f t="shared" si="68"/>
        <v>0</v>
      </c>
      <c r="BH156" s="50">
        <f t="shared" si="69"/>
        <v>8.4400000000000002E-4</v>
      </c>
      <c r="BI156" s="7">
        <f t="shared" si="70"/>
        <v>0</v>
      </c>
      <c r="BJ156" s="6">
        <f t="shared" si="71"/>
        <v>0</v>
      </c>
      <c r="BK156" s="7">
        <f t="shared" si="72"/>
        <v>0</v>
      </c>
      <c r="BL156" s="48">
        <f t="shared" si="73"/>
        <v>0</v>
      </c>
      <c r="BM156" s="16"/>
      <c r="BN156" s="16"/>
    </row>
    <row r="157" spans="2:66">
      <c r="B157" s="28">
        <v>154</v>
      </c>
      <c r="BC157" s="19" t="str">
        <f ca="1">IF('legal data'!$C$6=TODAY(),VALUE('legal data'!E160*1000),IFERROR(VLOOKUP(D157,'legal data(T)'!$C:$F,4,0),"0"))</f>
        <v>0</v>
      </c>
      <c r="BD157" s="19">
        <f ca="1">IF('legal data'!$C$6=TODAY(),(OFFSET('legal data'!D160,'legal data'!$C$3,1))*1000,VALUE('legal data'!E160*1000))</f>
        <v>-7146000</v>
      </c>
      <c r="BE157" s="6">
        <f t="shared" si="66"/>
        <v>0</v>
      </c>
      <c r="BF157" s="6">
        <f t="shared" si="67"/>
        <v>0</v>
      </c>
      <c r="BG157" s="6">
        <f t="shared" si="68"/>
        <v>0</v>
      </c>
      <c r="BH157" s="50">
        <f t="shared" si="69"/>
        <v>8.43E-4</v>
      </c>
      <c r="BI157" s="7">
        <f t="shared" si="70"/>
        <v>0</v>
      </c>
      <c r="BJ157" s="6">
        <f t="shared" si="71"/>
        <v>0</v>
      </c>
      <c r="BK157" s="7">
        <f t="shared" si="72"/>
        <v>0</v>
      </c>
      <c r="BL157" s="48">
        <f t="shared" si="73"/>
        <v>0</v>
      </c>
      <c r="BM157" s="16"/>
      <c r="BN157" s="16"/>
    </row>
    <row r="158" spans="2:66">
      <c r="B158" s="28">
        <v>155</v>
      </c>
      <c r="BC158" s="19" t="str">
        <f ca="1">IF('legal data'!$C$6=TODAY(),VALUE('legal data'!E161*1000),IFERROR(VLOOKUP(D158,'legal data(T)'!$C:$F,4,0),"0"))</f>
        <v>0</v>
      </c>
      <c r="BD158" s="19">
        <f ca="1">IF('legal data'!$C$6=TODAY(),(OFFSET('legal data'!D161,'legal data'!$C$3,1))*1000,VALUE('legal data'!E161*1000))</f>
        <v>-194000</v>
      </c>
      <c r="BE158" s="6">
        <f t="shared" si="66"/>
        <v>0</v>
      </c>
      <c r="BF158" s="6">
        <f t="shared" si="67"/>
        <v>0</v>
      </c>
      <c r="BG158" s="6">
        <f t="shared" si="68"/>
        <v>0</v>
      </c>
      <c r="BH158" s="50">
        <f t="shared" si="69"/>
        <v>8.4199999999999998E-4</v>
      </c>
      <c r="BI158" s="7">
        <f t="shared" si="70"/>
        <v>0</v>
      </c>
      <c r="BJ158" s="6">
        <f t="shared" si="71"/>
        <v>0</v>
      </c>
      <c r="BK158" s="7">
        <f t="shared" si="72"/>
        <v>0</v>
      </c>
      <c r="BL158" s="48">
        <f t="shared" si="73"/>
        <v>0</v>
      </c>
      <c r="BM158" s="16"/>
      <c r="BN158" s="16"/>
    </row>
    <row r="159" spans="2:66">
      <c r="B159" s="28">
        <v>156</v>
      </c>
      <c r="BC159" s="19" t="str">
        <f ca="1">IF('legal data'!$C$6=TODAY(),VALUE('legal data'!E162*1000),IFERROR(VLOOKUP(D159,'legal data(T)'!$C:$F,4,0),"0"))</f>
        <v>0</v>
      </c>
      <c r="BD159" s="19">
        <f ca="1">IF('legal data'!$C$6=TODAY(),(OFFSET('legal data'!D162,'legal data'!$C$3,1))*1000,VALUE('legal data'!E162*1000))</f>
        <v>-20317000</v>
      </c>
      <c r="BE159" s="6">
        <f t="shared" ref="BE159:BE222" si="74">IFERROR(VALUE(AT159),AT159)</f>
        <v>0</v>
      </c>
      <c r="BF159" s="6">
        <f t="shared" ref="BF159:BF222" si="75">IFERROR(VALUE(AU159),AU159)</f>
        <v>0</v>
      </c>
      <c r="BG159" s="6">
        <f t="shared" ref="BG159:BG222" si="76">IFERROR(VALUE(AV159),AV159)</f>
        <v>0</v>
      </c>
      <c r="BH159" s="50">
        <f t="shared" ref="BH159:BH222" si="77">IFERROR(VALUE(AW159)+(1000-ROW())/1000000,"-")</f>
        <v>8.4099999999999995E-4</v>
      </c>
      <c r="BI159" s="7">
        <f t="shared" ref="BI159:BI222" si="78">IFERROR(VALUE(AX159),AX159)</f>
        <v>0</v>
      </c>
      <c r="BJ159" s="6">
        <f t="shared" ref="BJ159:BJ222" si="79">IFERROR(VALUE(AY159),AY159)</f>
        <v>0</v>
      </c>
      <c r="BK159" s="7">
        <f t="shared" ref="BK159:BK222" si="80">IFERROR(VALUE(AZ159),AZ159)</f>
        <v>0</v>
      </c>
      <c r="BL159" s="48">
        <f t="shared" si="73"/>
        <v>0</v>
      </c>
      <c r="BM159" s="16"/>
      <c r="BN159" s="16"/>
    </row>
    <row r="160" spans="2:66">
      <c r="B160" s="28">
        <v>157</v>
      </c>
      <c r="BC160" s="19" t="str">
        <f ca="1">IF('legal data'!$C$6=TODAY(),VALUE('legal data'!E163*1000),IFERROR(VLOOKUP(D160,'legal data(T)'!$C:$F,4,0),"0"))</f>
        <v>0</v>
      </c>
      <c r="BD160" s="19">
        <f ca="1">IF('legal data'!$C$6=TODAY(),(OFFSET('legal data'!D163,'legal data'!$C$3,1))*1000,VALUE('legal data'!E163*1000))</f>
        <v>-397000</v>
      </c>
      <c r="BE160" s="6">
        <f t="shared" si="74"/>
        <v>0</v>
      </c>
      <c r="BF160" s="6">
        <f t="shared" si="75"/>
        <v>0</v>
      </c>
      <c r="BG160" s="6">
        <f t="shared" si="76"/>
        <v>0</v>
      </c>
      <c r="BH160" s="50">
        <f t="shared" si="77"/>
        <v>8.4000000000000003E-4</v>
      </c>
      <c r="BI160" s="7">
        <f t="shared" si="78"/>
        <v>0</v>
      </c>
      <c r="BJ160" s="6">
        <f t="shared" si="79"/>
        <v>0</v>
      </c>
      <c r="BK160" s="7">
        <f t="shared" si="80"/>
        <v>0</v>
      </c>
      <c r="BL160" s="48">
        <f t="shared" si="73"/>
        <v>0</v>
      </c>
      <c r="BM160" s="16"/>
      <c r="BN160" s="16"/>
    </row>
    <row r="161" spans="2:66">
      <c r="B161" s="28">
        <v>158</v>
      </c>
      <c r="BC161" s="19" t="str">
        <f ca="1">IF('legal data'!$C$6=TODAY(),VALUE('legal data'!E164*1000),IFERROR(VLOOKUP(D161,'legal data(T)'!$C:$F,4,0),"0"))</f>
        <v>0</v>
      </c>
      <c r="BD161" s="19">
        <f ca="1">IF('legal data'!$C$6=TODAY(),(OFFSET('legal data'!D164,'legal data'!$C$3,1))*1000,VALUE('legal data'!E164*1000))</f>
        <v>6000</v>
      </c>
      <c r="BE161" s="6">
        <f t="shared" si="74"/>
        <v>0</v>
      </c>
      <c r="BF161" s="6">
        <f t="shared" si="75"/>
        <v>0</v>
      </c>
      <c r="BG161" s="6">
        <f t="shared" si="76"/>
        <v>0</v>
      </c>
      <c r="BH161" s="50">
        <f t="shared" si="77"/>
        <v>8.3900000000000001E-4</v>
      </c>
      <c r="BI161" s="7">
        <f t="shared" si="78"/>
        <v>0</v>
      </c>
      <c r="BJ161" s="6">
        <f t="shared" si="79"/>
        <v>0</v>
      </c>
      <c r="BK161" s="7">
        <f t="shared" si="80"/>
        <v>0</v>
      </c>
      <c r="BL161" s="48">
        <f t="shared" si="73"/>
        <v>0</v>
      </c>
      <c r="BM161" s="16"/>
      <c r="BN161" s="16"/>
    </row>
    <row r="162" spans="2:66">
      <c r="B162" s="28">
        <v>159</v>
      </c>
      <c r="BC162" s="19" t="str">
        <f ca="1">IF('legal data'!$C$6=TODAY(),VALUE('legal data'!E165*1000),IFERROR(VLOOKUP(D162,'legal data(T)'!$C:$F,4,0),"0"))</f>
        <v>0</v>
      </c>
      <c r="BD162" s="19">
        <f ca="1">IF('legal data'!$C$6=TODAY(),(OFFSET('legal data'!D165,'legal data'!$C$3,1))*1000,VALUE('legal data'!E165*1000))</f>
        <v>22000</v>
      </c>
      <c r="BE162" s="6">
        <f t="shared" si="74"/>
        <v>0</v>
      </c>
      <c r="BF162" s="6">
        <f t="shared" si="75"/>
        <v>0</v>
      </c>
      <c r="BG162" s="6">
        <f t="shared" si="76"/>
        <v>0</v>
      </c>
      <c r="BH162" s="50">
        <f t="shared" si="77"/>
        <v>8.3799999999999999E-4</v>
      </c>
      <c r="BI162" s="7">
        <f t="shared" si="78"/>
        <v>0</v>
      </c>
      <c r="BJ162" s="6">
        <f t="shared" si="79"/>
        <v>0</v>
      </c>
      <c r="BK162" s="7">
        <f t="shared" si="80"/>
        <v>0</v>
      </c>
      <c r="BL162" s="48">
        <f t="shared" si="73"/>
        <v>0</v>
      </c>
      <c r="BM162" s="16"/>
      <c r="BN162" s="16"/>
    </row>
    <row r="163" spans="2:66">
      <c r="B163" s="28">
        <v>160</v>
      </c>
      <c r="BC163" s="19" t="str">
        <f ca="1">IF('legal data'!$C$6=TODAY(),VALUE('legal data'!E166*1000),IFERROR(VLOOKUP(D163,'legal data(T)'!$C:$F,4,0),"0"))</f>
        <v>0</v>
      </c>
      <c r="BD163" s="19">
        <f ca="1">IF('legal data'!$C$6=TODAY(),(OFFSET('legal data'!D166,'legal data'!$C$3,1))*1000,VALUE('legal data'!E166*1000))</f>
        <v>15000</v>
      </c>
      <c r="BE163" s="6">
        <f t="shared" si="74"/>
        <v>0</v>
      </c>
      <c r="BF163" s="6">
        <f t="shared" si="75"/>
        <v>0</v>
      </c>
      <c r="BG163" s="6">
        <f t="shared" si="76"/>
        <v>0</v>
      </c>
      <c r="BH163" s="50">
        <f t="shared" si="77"/>
        <v>8.3699999999999996E-4</v>
      </c>
      <c r="BI163" s="7">
        <f t="shared" si="78"/>
        <v>0</v>
      </c>
      <c r="BJ163" s="6">
        <f t="shared" si="79"/>
        <v>0</v>
      </c>
      <c r="BK163" s="7">
        <f t="shared" si="80"/>
        <v>0</v>
      </c>
      <c r="BL163" s="48">
        <f t="shared" si="73"/>
        <v>0</v>
      </c>
      <c r="BM163" s="16"/>
      <c r="BN163" s="16"/>
    </row>
    <row r="164" spans="2:66">
      <c r="B164" s="28">
        <v>161</v>
      </c>
      <c r="BC164" s="19" t="str">
        <f ca="1">IF('legal data'!$C$6=TODAY(),VALUE('legal data'!E167*1000),IFERROR(VLOOKUP(D164,'legal data(T)'!$C:$F,4,0),"0"))</f>
        <v>0</v>
      </c>
      <c r="BD164" s="19">
        <f ca="1">IF('legal data'!$C$6=TODAY(),(OFFSET('legal data'!D167,'legal data'!$C$3,1))*1000,VALUE('legal data'!E167*1000))</f>
        <v>32000</v>
      </c>
      <c r="BE164" s="6">
        <f t="shared" si="74"/>
        <v>0</v>
      </c>
      <c r="BF164" s="6">
        <f t="shared" si="75"/>
        <v>0</v>
      </c>
      <c r="BG164" s="6">
        <f t="shared" si="76"/>
        <v>0</v>
      </c>
      <c r="BH164" s="50">
        <f t="shared" si="77"/>
        <v>8.3600000000000005E-4</v>
      </c>
      <c r="BI164" s="7">
        <f t="shared" si="78"/>
        <v>0</v>
      </c>
      <c r="BJ164" s="6">
        <f t="shared" si="79"/>
        <v>0</v>
      </c>
      <c r="BK164" s="7">
        <f t="shared" si="80"/>
        <v>0</v>
      </c>
      <c r="BL164" s="48">
        <f t="shared" si="73"/>
        <v>0</v>
      </c>
      <c r="BM164" s="16"/>
      <c r="BN164" s="16"/>
    </row>
    <row r="165" spans="2:66">
      <c r="B165" s="28">
        <v>162</v>
      </c>
      <c r="BC165" s="19" t="str">
        <f ca="1">IF('legal data'!$C$6=TODAY(),VALUE('legal data'!E168*1000),IFERROR(VLOOKUP(D165,'legal data(T)'!$C:$F,4,0),"0"))</f>
        <v>0</v>
      </c>
      <c r="BD165" s="19">
        <f ca="1">IF('legal data'!$C$6=TODAY(),(OFFSET('legal data'!D168,'legal data'!$C$3,1))*1000,VALUE('legal data'!E168*1000))</f>
        <v>-5000</v>
      </c>
      <c r="BE165" s="6">
        <f t="shared" si="74"/>
        <v>0</v>
      </c>
      <c r="BF165" s="6">
        <f t="shared" si="75"/>
        <v>0</v>
      </c>
      <c r="BG165" s="6">
        <f t="shared" si="76"/>
        <v>0</v>
      </c>
      <c r="BH165" s="50">
        <f t="shared" si="77"/>
        <v>8.3500000000000002E-4</v>
      </c>
      <c r="BI165" s="7">
        <f t="shared" si="78"/>
        <v>0</v>
      </c>
      <c r="BJ165" s="6">
        <f t="shared" si="79"/>
        <v>0</v>
      </c>
      <c r="BK165" s="7">
        <f t="shared" si="80"/>
        <v>0</v>
      </c>
      <c r="BL165" s="48">
        <f t="shared" si="73"/>
        <v>0</v>
      </c>
      <c r="BM165" s="16"/>
      <c r="BN165" s="16"/>
    </row>
    <row r="166" spans="2:66">
      <c r="B166" s="28">
        <v>163</v>
      </c>
      <c r="BC166" s="19" t="str">
        <f ca="1">IF('legal data'!$C$6=TODAY(),VALUE('legal data'!E169*1000),IFERROR(VLOOKUP(D166,'legal data(T)'!$C:$F,4,0),"0"))</f>
        <v>0</v>
      </c>
      <c r="BD166" s="19">
        <f ca="1">IF('legal data'!$C$6=TODAY(),(OFFSET('legal data'!D169,'legal data'!$C$3,1))*1000,VALUE('legal data'!E169*1000))</f>
        <v>159000</v>
      </c>
      <c r="BE166" s="6">
        <f t="shared" si="74"/>
        <v>0</v>
      </c>
      <c r="BF166" s="6">
        <f t="shared" si="75"/>
        <v>0</v>
      </c>
      <c r="BG166" s="6">
        <f t="shared" si="76"/>
        <v>0</v>
      </c>
      <c r="BH166" s="50">
        <f t="shared" si="77"/>
        <v>8.34E-4</v>
      </c>
      <c r="BI166" s="7">
        <f t="shared" si="78"/>
        <v>0</v>
      </c>
      <c r="BJ166" s="6">
        <f t="shared" si="79"/>
        <v>0</v>
      </c>
      <c r="BK166" s="7">
        <f t="shared" si="80"/>
        <v>0</v>
      </c>
      <c r="BL166" s="48">
        <f t="shared" si="73"/>
        <v>0</v>
      </c>
      <c r="BM166" s="16"/>
      <c r="BN166" s="16"/>
    </row>
    <row r="167" spans="2:66">
      <c r="B167" s="28">
        <v>164</v>
      </c>
      <c r="BC167" s="19" t="str">
        <f ca="1">IF('legal data'!$C$6=TODAY(),VALUE('legal data'!E170*1000),IFERROR(VLOOKUP(D167,'legal data(T)'!$C:$F,4,0),"0"))</f>
        <v>0</v>
      </c>
      <c r="BD167" s="19">
        <f ca="1">IF('legal data'!$C$6=TODAY(),(OFFSET('legal data'!D170,'legal data'!$C$3,1))*1000,VALUE('legal data'!E170*1000))</f>
        <v>287000</v>
      </c>
      <c r="BE167" s="6">
        <f t="shared" si="74"/>
        <v>0</v>
      </c>
      <c r="BF167" s="6">
        <f t="shared" si="75"/>
        <v>0</v>
      </c>
      <c r="BG167" s="6">
        <f t="shared" si="76"/>
        <v>0</v>
      </c>
      <c r="BH167" s="50">
        <f t="shared" si="77"/>
        <v>8.3299999999999997E-4</v>
      </c>
      <c r="BI167" s="7">
        <f t="shared" si="78"/>
        <v>0</v>
      </c>
      <c r="BJ167" s="6">
        <f t="shared" si="79"/>
        <v>0</v>
      </c>
      <c r="BK167" s="7">
        <f t="shared" si="80"/>
        <v>0</v>
      </c>
      <c r="BL167" s="48">
        <f t="shared" si="73"/>
        <v>0</v>
      </c>
      <c r="BM167" s="16"/>
      <c r="BN167" s="16"/>
    </row>
    <row r="168" spans="2:66">
      <c r="B168" s="28">
        <v>165</v>
      </c>
      <c r="BC168" s="19" t="str">
        <f ca="1">IF('legal data'!$C$6=TODAY(),VALUE('legal data'!E171*1000),IFERROR(VLOOKUP(D168,'legal data(T)'!$C:$F,4,0),"0"))</f>
        <v>0</v>
      </c>
      <c r="BD168" s="19">
        <f ca="1">IF('legal data'!$C$6=TODAY(),(OFFSET('legal data'!D171,'legal data'!$C$3,1))*1000,VALUE('legal data'!E171*1000))</f>
        <v>-8000</v>
      </c>
      <c r="BE168" s="6">
        <f t="shared" si="74"/>
        <v>0</v>
      </c>
      <c r="BF168" s="6">
        <f t="shared" si="75"/>
        <v>0</v>
      </c>
      <c r="BG168" s="6">
        <f t="shared" si="76"/>
        <v>0</v>
      </c>
      <c r="BH168" s="50">
        <f t="shared" si="77"/>
        <v>8.3199999999999995E-4</v>
      </c>
      <c r="BI168" s="7">
        <f t="shared" si="78"/>
        <v>0</v>
      </c>
      <c r="BJ168" s="6">
        <f t="shared" si="79"/>
        <v>0</v>
      </c>
      <c r="BK168" s="7">
        <f t="shared" si="80"/>
        <v>0</v>
      </c>
      <c r="BL168" s="48">
        <f t="shared" si="73"/>
        <v>0</v>
      </c>
      <c r="BM168" s="16"/>
      <c r="BN168" s="16"/>
    </row>
    <row r="169" spans="2:66">
      <c r="B169" s="28">
        <v>166</v>
      </c>
      <c r="BC169" s="19" t="str">
        <f ca="1">IF('legal data'!$C$6=TODAY(),VALUE('legal data'!E172*1000),IFERROR(VLOOKUP(D169,'legal data(T)'!$C:$F,4,0),"0"))</f>
        <v>0</v>
      </c>
      <c r="BD169" s="19">
        <f ca="1">IF('legal data'!$C$6=TODAY(),(OFFSET('legal data'!D172,'legal data'!$C$3,1))*1000,VALUE('legal data'!E172*1000))</f>
        <v>-26000</v>
      </c>
      <c r="BE169" s="6">
        <f t="shared" si="74"/>
        <v>0</v>
      </c>
      <c r="BF169" s="6">
        <f t="shared" si="75"/>
        <v>0</v>
      </c>
      <c r="BG169" s="6">
        <f t="shared" si="76"/>
        <v>0</v>
      </c>
      <c r="BH169" s="50">
        <f t="shared" si="77"/>
        <v>8.3100000000000003E-4</v>
      </c>
      <c r="BI169" s="7">
        <f t="shared" si="78"/>
        <v>0</v>
      </c>
      <c r="BJ169" s="6">
        <f t="shared" si="79"/>
        <v>0</v>
      </c>
      <c r="BK169" s="7">
        <f t="shared" si="80"/>
        <v>0</v>
      </c>
      <c r="BL169" s="48">
        <f t="shared" si="73"/>
        <v>0</v>
      </c>
      <c r="BM169" s="16"/>
      <c r="BN169" s="16"/>
    </row>
    <row r="170" spans="2:66">
      <c r="B170" s="28">
        <v>167</v>
      </c>
      <c r="BC170" s="19" t="str">
        <f ca="1">IF('legal data'!$C$6=TODAY(),VALUE('legal data'!E173*1000),IFERROR(VLOOKUP(D170,'legal data(T)'!$C:$F,4,0),"0"))</f>
        <v>0</v>
      </c>
      <c r="BD170" s="19">
        <f ca="1">IF('legal data'!$C$6=TODAY(),(OFFSET('legal data'!D173,'legal data'!$C$3,1))*1000,VALUE('legal data'!E173*1000))</f>
        <v>-122000</v>
      </c>
      <c r="BE170" s="6">
        <f t="shared" si="74"/>
        <v>0</v>
      </c>
      <c r="BF170" s="6">
        <f t="shared" si="75"/>
        <v>0</v>
      </c>
      <c r="BG170" s="6">
        <f t="shared" si="76"/>
        <v>0</v>
      </c>
      <c r="BH170" s="50">
        <f t="shared" si="77"/>
        <v>8.3000000000000001E-4</v>
      </c>
      <c r="BI170" s="7">
        <f t="shared" si="78"/>
        <v>0</v>
      </c>
      <c r="BJ170" s="6">
        <f t="shared" si="79"/>
        <v>0</v>
      </c>
      <c r="BK170" s="7">
        <f t="shared" si="80"/>
        <v>0</v>
      </c>
      <c r="BL170" s="48">
        <f t="shared" si="73"/>
        <v>0</v>
      </c>
      <c r="BM170" s="16"/>
      <c r="BN170" s="16"/>
    </row>
    <row r="171" spans="2:66">
      <c r="B171" s="28">
        <v>168</v>
      </c>
      <c r="BC171" s="19" t="str">
        <f ca="1">IF('legal data'!$C$6=TODAY(),VALUE('legal data'!E174*1000),IFERROR(VLOOKUP(D171,'legal data(T)'!$C:$F,4,0),"0"))</f>
        <v>0</v>
      </c>
      <c r="BD171" s="19">
        <f ca="1">IF('legal data'!$C$6=TODAY(),(OFFSET('legal data'!D174,'legal data'!$C$3,1))*1000,VALUE('legal data'!E174*1000))</f>
        <v>-5397000</v>
      </c>
      <c r="BE171" s="6">
        <f t="shared" si="74"/>
        <v>0</v>
      </c>
      <c r="BF171" s="6">
        <f t="shared" si="75"/>
        <v>0</v>
      </c>
      <c r="BG171" s="6">
        <f t="shared" si="76"/>
        <v>0</v>
      </c>
      <c r="BH171" s="50">
        <f t="shared" si="77"/>
        <v>8.2899999999999998E-4</v>
      </c>
      <c r="BI171" s="7">
        <f t="shared" si="78"/>
        <v>0</v>
      </c>
      <c r="BJ171" s="6">
        <f t="shared" si="79"/>
        <v>0</v>
      </c>
      <c r="BK171" s="7">
        <f t="shared" si="80"/>
        <v>0</v>
      </c>
      <c r="BL171" s="48">
        <f t="shared" si="73"/>
        <v>0</v>
      </c>
      <c r="BM171" s="16"/>
      <c r="BN171" s="16"/>
    </row>
    <row r="172" spans="2:66">
      <c r="B172" s="28">
        <v>169</v>
      </c>
      <c r="BC172" s="19" t="str">
        <f ca="1">IF('legal data'!$C$6=TODAY(),VALUE('legal data'!E175*1000),IFERROR(VLOOKUP(D172,'legal data(T)'!$C:$F,4,0),"0"))</f>
        <v>0</v>
      </c>
      <c r="BD172" s="19">
        <f ca="1">IF('legal data'!$C$6=TODAY(),(OFFSET('legal data'!D175,'legal data'!$C$3,1))*1000,VALUE('legal data'!E175*1000))</f>
        <v>-29000</v>
      </c>
      <c r="BE172" s="6">
        <f t="shared" si="74"/>
        <v>0</v>
      </c>
      <c r="BF172" s="6">
        <f t="shared" si="75"/>
        <v>0</v>
      </c>
      <c r="BG172" s="6">
        <f t="shared" si="76"/>
        <v>0</v>
      </c>
      <c r="BH172" s="50">
        <f t="shared" si="77"/>
        <v>8.2799999999999996E-4</v>
      </c>
      <c r="BI172" s="7">
        <f t="shared" si="78"/>
        <v>0</v>
      </c>
      <c r="BJ172" s="6">
        <f t="shared" si="79"/>
        <v>0</v>
      </c>
      <c r="BK172" s="7">
        <f t="shared" si="80"/>
        <v>0</v>
      </c>
      <c r="BL172" s="48">
        <f t="shared" si="73"/>
        <v>0</v>
      </c>
      <c r="BM172" s="16"/>
      <c r="BN172" s="16"/>
    </row>
    <row r="173" spans="2:66">
      <c r="B173" s="28">
        <v>170</v>
      </c>
      <c r="BC173" s="19" t="str">
        <f ca="1">IF('legal data'!$C$6=TODAY(),VALUE('legal data'!E176*1000),IFERROR(VLOOKUP(D173,'legal data(T)'!$C:$F,4,0),"0"))</f>
        <v>0</v>
      </c>
      <c r="BD173" s="19">
        <f ca="1">IF('legal data'!$C$6=TODAY(),(OFFSET('legal data'!D176,'legal data'!$C$3,1))*1000,VALUE('legal data'!E176*1000))</f>
        <v>20000</v>
      </c>
      <c r="BE173" s="6">
        <f t="shared" si="74"/>
        <v>0</v>
      </c>
      <c r="BF173" s="6">
        <f t="shared" si="75"/>
        <v>0</v>
      </c>
      <c r="BG173" s="6">
        <f t="shared" si="76"/>
        <v>0</v>
      </c>
      <c r="BH173" s="50">
        <f t="shared" si="77"/>
        <v>8.2700000000000004E-4</v>
      </c>
      <c r="BI173" s="7">
        <f t="shared" si="78"/>
        <v>0</v>
      </c>
      <c r="BJ173" s="6">
        <f t="shared" si="79"/>
        <v>0</v>
      </c>
      <c r="BK173" s="7">
        <f t="shared" si="80"/>
        <v>0</v>
      </c>
      <c r="BL173" s="48">
        <f t="shared" si="73"/>
        <v>0</v>
      </c>
      <c r="BM173" s="16"/>
      <c r="BN173" s="16"/>
    </row>
    <row r="174" spans="2:66">
      <c r="B174" s="28">
        <v>171</v>
      </c>
      <c r="BC174" s="19" t="str">
        <f ca="1">IF('legal data'!$C$6=TODAY(),VALUE('legal data'!E177*1000),IFERROR(VLOOKUP(D174,'legal data(T)'!$C:$F,4,0),"0"))</f>
        <v>0</v>
      </c>
      <c r="BD174" s="19">
        <f ca="1">IF('legal data'!$C$6=TODAY(),(OFFSET('legal data'!D177,'legal data'!$C$3,1))*1000,VALUE('legal data'!E177*1000))</f>
        <v>-1419000</v>
      </c>
      <c r="BE174" s="6">
        <f t="shared" si="74"/>
        <v>0</v>
      </c>
      <c r="BF174" s="6">
        <f t="shared" si="75"/>
        <v>0</v>
      </c>
      <c r="BG174" s="6">
        <f t="shared" si="76"/>
        <v>0</v>
      </c>
      <c r="BH174" s="50">
        <f t="shared" si="77"/>
        <v>8.2600000000000002E-4</v>
      </c>
      <c r="BI174" s="7">
        <f t="shared" si="78"/>
        <v>0</v>
      </c>
      <c r="BJ174" s="6">
        <f t="shared" si="79"/>
        <v>0</v>
      </c>
      <c r="BK174" s="7">
        <f t="shared" si="80"/>
        <v>0</v>
      </c>
      <c r="BL174" s="48">
        <f t="shared" si="73"/>
        <v>0</v>
      </c>
      <c r="BM174" s="16"/>
      <c r="BN174" s="16"/>
    </row>
    <row r="175" spans="2:66">
      <c r="B175" s="28">
        <v>172</v>
      </c>
      <c r="BC175" s="19" t="str">
        <f ca="1">IF('legal data'!$C$6=TODAY(),VALUE('legal data'!E178*1000),IFERROR(VLOOKUP(D175,'legal data(T)'!$C:$F,4,0),"0"))</f>
        <v>0</v>
      </c>
      <c r="BD175" s="19">
        <f ca="1">IF('legal data'!$C$6=TODAY(),(OFFSET('legal data'!D178,'legal data'!$C$3,1))*1000,VALUE('legal data'!E178*1000))</f>
        <v>-31533000</v>
      </c>
      <c r="BE175" s="6">
        <f t="shared" si="74"/>
        <v>0</v>
      </c>
      <c r="BF175" s="6">
        <f t="shared" si="75"/>
        <v>0</v>
      </c>
      <c r="BG175" s="6">
        <f t="shared" si="76"/>
        <v>0</v>
      </c>
      <c r="BH175" s="50">
        <f t="shared" si="77"/>
        <v>8.25E-4</v>
      </c>
      <c r="BI175" s="7">
        <f t="shared" si="78"/>
        <v>0</v>
      </c>
      <c r="BJ175" s="6">
        <f t="shared" si="79"/>
        <v>0</v>
      </c>
      <c r="BK175" s="7">
        <f t="shared" si="80"/>
        <v>0</v>
      </c>
      <c r="BL175" s="48">
        <f t="shared" si="73"/>
        <v>0</v>
      </c>
      <c r="BM175" s="16"/>
      <c r="BN175" s="16"/>
    </row>
    <row r="176" spans="2:66">
      <c r="B176" s="28">
        <v>173</v>
      </c>
      <c r="BC176" s="19" t="str">
        <f ca="1">IF('legal data'!$C$6=TODAY(),VALUE('legal data'!E179*1000),IFERROR(VLOOKUP(D176,'legal data(T)'!$C:$F,4,0),"0"))</f>
        <v>0</v>
      </c>
      <c r="BD176" s="19">
        <f ca="1">IF('legal data'!$C$6=TODAY(),(OFFSET('legal data'!D179,'legal data'!$C$3,1))*1000,VALUE('legal data'!E179*1000))</f>
        <v>-1196000</v>
      </c>
      <c r="BE176" s="6">
        <f t="shared" si="74"/>
        <v>0</v>
      </c>
      <c r="BF176" s="6">
        <f t="shared" si="75"/>
        <v>0</v>
      </c>
      <c r="BG176" s="6">
        <f t="shared" si="76"/>
        <v>0</v>
      </c>
      <c r="BH176" s="50">
        <f t="shared" si="77"/>
        <v>8.2399999999999997E-4</v>
      </c>
      <c r="BI176" s="7">
        <f t="shared" si="78"/>
        <v>0</v>
      </c>
      <c r="BJ176" s="6">
        <f t="shared" si="79"/>
        <v>0</v>
      </c>
      <c r="BK176" s="7">
        <f t="shared" si="80"/>
        <v>0</v>
      </c>
      <c r="BL176" s="48">
        <f t="shared" si="73"/>
        <v>0</v>
      </c>
      <c r="BM176" s="16"/>
      <c r="BN176" s="16"/>
    </row>
    <row r="177" spans="2:66">
      <c r="B177" s="28">
        <v>174</v>
      </c>
      <c r="BC177" s="19" t="str">
        <f ca="1">IF('legal data'!$C$6=TODAY(),VALUE('legal data'!E180*1000),IFERROR(VLOOKUP(D177,'legal data(T)'!$C:$F,4,0),"0"))</f>
        <v>0</v>
      </c>
      <c r="BD177" s="19">
        <f ca="1">IF('legal data'!$C$6=TODAY(),(OFFSET('legal data'!D180,'legal data'!$C$3,1))*1000,VALUE('legal data'!E180*1000))</f>
        <v>-61000</v>
      </c>
      <c r="BE177" s="6">
        <f t="shared" si="74"/>
        <v>0</v>
      </c>
      <c r="BF177" s="6">
        <f t="shared" si="75"/>
        <v>0</v>
      </c>
      <c r="BG177" s="6">
        <f t="shared" si="76"/>
        <v>0</v>
      </c>
      <c r="BH177" s="50">
        <f t="shared" si="77"/>
        <v>8.2299999999999995E-4</v>
      </c>
      <c r="BI177" s="7">
        <f t="shared" si="78"/>
        <v>0</v>
      </c>
      <c r="BJ177" s="6">
        <f t="shared" si="79"/>
        <v>0</v>
      </c>
      <c r="BK177" s="7">
        <f t="shared" si="80"/>
        <v>0</v>
      </c>
      <c r="BL177" s="48">
        <f t="shared" si="73"/>
        <v>0</v>
      </c>
      <c r="BM177" s="16"/>
      <c r="BN177" s="16"/>
    </row>
    <row r="178" spans="2:66">
      <c r="B178" s="28">
        <v>175</v>
      </c>
      <c r="BC178" s="19" t="str">
        <f ca="1">IF('legal data'!$C$6=TODAY(),VALUE('legal data'!E181*1000),IFERROR(VLOOKUP(D178,'legal data(T)'!$C:$F,4,0),"0"))</f>
        <v>0</v>
      </c>
      <c r="BD178" s="19">
        <f ca="1">IF('legal data'!$C$6=TODAY(),(OFFSET('legal data'!D181,'legal data'!$C$3,1))*1000,VALUE('legal data'!E181*1000))</f>
        <v>-29611000</v>
      </c>
      <c r="BE178" s="6">
        <f t="shared" si="74"/>
        <v>0</v>
      </c>
      <c r="BF178" s="6">
        <f t="shared" si="75"/>
        <v>0</v>
      </c>
      <c r="BG178" s="6">
        <f t="shared" si="76"/>
        <v>0</v>
      </c>
      <c r="BH178" s="50">
        <f t="shared" si="77"/>
        <v>8.2200000000000003E-4</v>
      </c>
      <c r="BI178" s="7">
        <f t="shared" si="78"/>
        <v>0</v>
      </c>
      <c r="BJ178" s="6">
        <f t="shared" si="79"/>
        <v>0</v>
      </c>
      <c r="BK178" s="7">
        <f t="shared" si="80"/>
        <v>0</v>
      </c>
      <c r="BL178" s="48">
        <f t="shared" si="73"/>
        <v>0</v>
      </c>
      <c r="BM178" s="16"/>
      <c r="BN178" s="16"/>
    </row>
    <row r="179" spans="2:66">
      <c r="B179" s="28">
        <v>176</v>
      </c>
      <c r="BC179" s="19" t="str">
        <f ca="1">IF('legal data'!$C$6=TODAY(),VALUE('legal data'!E182*1000),IFERROR(VLOOKUP(D179,'legal data(T)'!$C:$F,4,0),"0"))</f>
        <v>0</v>
      </c>
      <c r="BD179" s="19">
        <f ca="1">IF('legal data'!$C$6=TODAY(),(OFFSET('legal data'!D182,'legal data'!$C$3,1))*1000,VALUE('legal data'!E182*1000))</f>
        <v>22000</v>
      </c>
      <c r="BE179" s="6">
        <f t="shared" si="74"/>
        <v>0</v>
      </c>
      <c r="BF179" s="6">
        <f t="shared" si="75"/>
        <v>0</v>
      </c>
      <c r="BG179" s="6">
        <f t="shared" si="76"/>
        <v>0</v>
      </c>
      <c r="BH179" s="50">
        <f t="shared" si="77"/>
        <v>8.2100000000000001E-4</v>
      </c>
      <c r="BI179" s="7">
        <f t="shared" si="78"/>
        <v>0</v>
      </c>
      <c r="BJ179" s="6">
        <f t="shared" si="79"/>
        <v>0</v>
      </c>
      <c r="BK179" s="7">
        <f t="shared" si="80"/>
        <v>0</v>
      </c>
      <c r="BL179" s="48">
        <f t="shared" si="73"/>
        <v>0</v>
      </c>
      <c r="BM179" s="16"/>
      <c r="BN179" s="16"/>
    </row>
    <row r="180" spans="2:66">
      <c r="B180" s="28">
        <v>177</v>
      </c>
      <c r="BC180" s="19" t="str">
        <f ca="1">IF('legal data'!$C$6=TODAY(),VALUE('legal data'!E183*1000),IFERROR(VLOOKUP(D180,'legal data(T)'!$C:$F,4,0),"0"))</f>
        <v>0</v>
      </c>
      <c r="BD180" s="19">
        <f ca="1">IF('legal data'!$C$6=TODAY(),(OFFSET('legal data'!D183,'legal data'!$C$3,1))*1000,VALUE('legal data'!E183*1000))</f>
        <v>39000</v>
      </c>
      <c r="BE180" s="6">
        <f t="shared" si="74"/>
        <v>0</v>
      </c>
      <c r="BF180" s="6">
        <f t="shared" si="75"/>
        <v>0</v>
      </c>
      <c r="BG180" s="6">
        <f t="shared" si="76"/>
        <v>0</v>
      </c>
      <c r="BH180" s="50">
        <f t="shared" si="77"/>
        <v>8.1999999999999998E-4</v>
      </c>
      <c r="BI180" s="7">
        <f t="shared" si="78"/>
        <v>0</v>
      </c>
      <c r="BJ180" s="6">
        <f t="shared" si="79"/>
        <v>0</v>
      </c>
      <c r="BK180" s="7">
        <f t="shared" si="80"/>
        <v>0</v>
      </c>
      <c r="BL180" s="48">
        <f t="shared" si="73"/>
        <v>0</v>
      </c>
      <c r="BM180" s="16"/>
      <c r="BN180" s="16"/>
    </row>
    <row r="181" spans="2:66">
      <c r="B181" s="28">
        <v>178</v>
      </c>
      <c r="BC181" s="19" t="str">
        <f ca="1">IF('legal data'!$C$6=TODAY(),VALUE('legal data'!E184*1000),IFERROR(VLOOKUP(D181,'legal data(T)'!$C:$F,4,0),"0"))</f>
        <v>0</v>
      </c>
      <c r="BD181" s="19">
        <f ca="1">IF('legal data'!$C$6=TODAY(),(OFFSET('legal data'!D184,'legal data'!$C$3,1))*1000,VALUE('legal data'!E184*1000))</f>
        <v>0</v>
      </c>
      <c r="BE181" s="6">
        <f t="shared" si="74"/>
        <v>0</v>
      </c>
      <c r="BF181" s="6">
        <f t="shared" si="75"/>
        <v>0</v>
      </c>
      <c r="BG181" s="6">
        <f t="shared" si="76"/>
        <v>0</v>
      </c>
      <c r="BH181" s="50">
        <f t="shared" si="77"/>
        <v>8.1899999999999996E-4</v>
      </c>
      <c r="BI181" s="7">
        <f t="shared" si="78"/>
        <v>0</v>
      </c>
      <c r="BJ181" s="6">
        <f t="shared" si="79"/>
        <v>0</v>
      </c>
      <c r="BK181" s="7">
        <f t="shared" si="80"/>
        <v>0</v>
      </c>
      <c r="BL181" s="48">
        <f t="shared" si="73"/>
        <v>0</v>
      </c>
      <c r="BM181" s="16"/>
      <c r="BN181" s="16"/>
    </row>
    <row r="182" spans="2:66">
      <c r="B182" s="28">
        <v>179</v>
      </c>
      <c r="BC182" s="19" t="str">
        <f ca="1">IF('legal data'!$C$6=TODAY(),VALUE('legal data'!E185*1000),IFERROR(VLOOKUP(D182,'legal data(T)'!$C:$F,4,0),"0"))</f>
        <v>0</v>
      </c>
      <c r="BD182" s="19">
        <f ca="1">IF('legal data'!$C$6=TODAY(),(OFFSET('legal data'!D185,'legal data'!$C$3,1))*1000,VALUE('legal data'!E185*1000))</f>
        <v>5358000</v>
      </c>
      <c r="BE182" s="6">
        <f t="shared" si="74"/>
        <v>0</v>
      </c>
      <c r="BF182" s="6">
        <f t="shared" si="75"/>
        <v>0</v>
      </c>
      <c r="BG182" s="6">
        <f t="shared" si="76"/>
        <v>0</v>
      </c>
      <c r="BH182" s="50">
        <f t="shared" si="77"/>
        <v>8.1800000000000004E-4</v>
      </c>
      <c r="BI182" s="7">
        <f t="shared" si="78"/>
        <v>0</v>
      </c>
      <c r="BJ182" s="6">
        <f t="shared" si="79"/>
        <v>0</v>
      </c>
      <c r="BK182" s="7">
        <f t="shared" si="80"/>
        <v>0</v>
      </c>
      <c r="BL182" s="48">
        <f t="shared" si="73"/>
        <v>0</v>
      </c>
      <c r="BM182" s="16"/>
      <c r="BN182" s="16"/>
    </row>
    <row r="183" spans="2:66">
      <c r="B183" s="28">
        <v>180</v>
      </c>
      <c r="BC183" s="19" t="str">
        <f ca="1">IF('legal data'!$C$6=TODAY(),VALUE('legal data'!E186*1000),IFERROR(VLOOKUP(D183,'legal data(T)'!$C:$F,4,0),"0"))</f>
        <v>0</v>
      </c>
      <c r="BD183" s="19">
        <f ca="1">IF('legal data'!$C$6=TODAY(),(OFFSET('legal data'!D186,'legal data'!$C$3,1))*1000,VALUE('legal data'!E186*1000))</f>
        <v>16000</v>
      </c>
      <c r="BE183" s="6">
        <f t="shared" si="74"/>
        <v>0</v>
      </c>
      <c r="BF183" s="6">
        <f t="shared" si="75"/>
        <v>0</v>
      </c>
      <c r="BG183" s="6">
        <f t="shared" si="76"/>
        <v>0</v>
      </c>
      <c r="BH183" s="50">
        <f t="shared" si="77"/>
        <v>8.1700000000000002E-4</v>
      </c>
      <c r="BI183" s="7">
        <f t="shared" si="78"/>
        <v>0</v>
      </c>
      <c r="BJ183" s="6">
        <f t="shared" si="79"/>
        <v>0</v>
      </c>
      <c r="BK183" s="7">
        <f t="shared" si="80"/>
        <v>0</v>
      </c>
      <c r="BL183" s="48">
        <f t="shared" si="73"/>
        <v>0</v>
      </c>
      <c r="BM183" s="16"/>
      <c r="BN183" s="16"/>
    </row>
    <row r="184" spans="2:66">
      <c r="B184" s="28">
        <v>181</v>
      </c>
      <c r="BC184" s="19" t="str">
        <f ca="1">IF('legal data'!$C$6=TODAY(),VALUE('legal data'!E187*1000),IFERROR(VLOOKUP(D184,'legal data(T)'!$C:$F,4,0),"0"))</f>
        <v>0</v>
      </c>
      <c r="BD184" s="19">
        <f ca="1">IF('legal data'!$C$6=TODAY(),(OFFSET('legal data'!D187,'legal data'!$C$3,1))*1000,VALUE('legal data'!E187*1000))</f>
        <v>5000</v>
      </c>
      <c r="BE184" s="6">
        <f t="shared" si="74"/>
        <v>0</v>
      </c>
      <c r="BF184" s="6">
        <f t="shared" si="75"/>
        <v>0</v>
      </c>
      <c r="BG184" s="6">
        <f t="shared" si="76"/>
        <v>0</v>
      </c>
      <c r="BH184" s="50">
        <f t="shared" si="77"/>
        <v>8.1599999999999999E-4</v>
      </c>
      <c r="BI184" s="7">
        <f t="shared" si="78"/>
        <v>0</v>
      </c>
      <c r="BJ184" s="6">
        <f t="shared" si="79"/>
        <v>0</v>
      </c>
      <c r="BK184" s="7">
        <f t="shared" si="80"/>
        <v>0</v>
      </c>
      <c r="BL184" s="48">
        <f t="shared" si="73"/>
        <v>0</v>
      </c>
      <c r="BM184" s="16"/>
      <c r="BN184" s="16"/>
    </row>
    <row r="185" spans="2:66">
      <c r="B185" s="28">
        <v>182</v>
      </c>
      <c r="BC185" s="19" t="str">
        <f ca="1">IF('legal data'!$C$6=TODAY(),VALUE('legal data'!E188*1000),IFERROR(VLOOKUP(D185,'legal data(T)'!$C:$F,4,0),"0"))</f>
        <v>0</v>
      </c>
      <c r="BD185" s="19">
        <f ca="1">IF('legal data'!$C$6=TODAY(),(OFFSET('legal data'!D188,'legal data'!$C$3,1))*1000,VALUE('legal data'!E188*1000))</f>
        <v>-303000</v>
      </c>
      <c r="BE185" s="6">
        <f t="shared" si="74"/>
        <v>0</v>
      </c>
      <c r="BF185" s="6">
        <f t="shared" si="75"/>
        <v>0</v>
      </c>
      <c r="BG185" s="6">
        <f t="shared" si="76"/>
        <v>0</v>
      </c>
      <c r="BH185" s="50">
        <f t="shared" si="77"/>
        <v>8.1499999999999997E-4</v>
      </c>
      <c r="BI185" s="7">
        <f t="shared" si="78"/>
        <v>0</v>
      </c>
      <c r="BJ185" s="6">
        <f t="shared" si="79"/>
        <v>0</v>
      </c>
      <c r="BK185" s="7">
        <f t="shared" si="80"/>
        <v>0</v>
      </c>
      <c r="BL185" s="48">
        <f t="shared" si="73"/>
        <v>0</v>
      </c>
      <c r="BM185" s="16"/>
      <c r="BN185" s="16"/>
    </row>
    <row r="186" spans="2:66">
      <c r="B186" s="28">
        <v>183</v>
      </c>
      <c r="BC186" s="19" t="str">
        <f ca="1">IF('legal data'!$C$6=TODAY(),VALUE('legal data'!E189*1000),IFERROR(VLOOKUP(D186,'legal data(T)'!$C:$F,4,0),"0"))</f>
        <v>0</v>
      </c>
      <c r="BD186" s="19">
        <f ca="1">IF('legal data'!$C$6=TODAY(),(OFFSET('legal data'!D189,'legal data'!$C$3,1))*1000,VALUE('legal data'!E189*1000))</f>
        <v>770000</v>
      </c>
      <c r="BE186" s="6">
        <f t="shared" si="74"/>
        <v>0</v>
      </c>
      <c r="BF186" s="6">
        <f t="shared" si="75"/>
        <v>0</v>
      </c>
      <c r="BG186" s="6">
        <f t="shared" si="76"/>
        <v>0</v>
      </c>
      <c r="BH186" s="50">
        <f t="shared" si="77"/>
        <v>8.1400000000000005E-4</v>
      </c>
      <c r="BI186" s="7">
        <f t="shared" si="78"/>
        <v>0</v>
      </c>
      <c r="BJ186" s="6">
        <f t="shared" si="79"/>
        <v>0</v>
      </c>
      <c r="BK186" s="7">
        <f t="shared" si="80"/>
        <v>0</v>
      </c>
      <c r="BL186" s="48">
        <f t="shared" si="73"/>
        <v>0</v>
      </c>
      <c r="BM186" s="16"/>
      <c r="BN186" s="16"/>
    </row>
    <row r="187" spans="2:66">
      <c r="B187" s="28">
        <v>184</v>
      </c>
      <c r="BC187" s="19" t="str">
        <f ca="1">IF('legal data'!$C$6=TODAY(),VALUE('legal data'!E190*1000),IFERROR(VLOOKUP(D187,'legal data(T)'!$C:$F,4,0),"0"))</f>
        <v>0</v>
      </c>
      <c r="BD187" s="19">
        <f ca="1">IF('legal data'!$C$6=TODAY(),(OFFSET('legal data'!D190,'legal data'!$C$3,1))*1000,VALUE('legal data'!E190*1000))</f>
        <v>8037000</v>
      </c>
      <c r="BE187" s="6">
        <f t="shared" si="74"/>
        <v>0</v>
      </c>
      <c r="BF187" s="6">
        <f t="shared" si="75"/>
        <v>0</v>
      </c>
      <c r="BG187" s="6">
        <f t="shared" si="76"/>
        <v>0</v>
      </c>
      <c r="BH187" s="50">
        <f t="shared" si="77"/>
        <v>8.1300000000000003E-4</v>
      </c>
      <c r="BI187" s="7">
        <f t="shared" si="78"/>
        <v>0</v>
      </c>
      <c r="BJ187" s="6">
        <f t="shared" si="79"/>
        <v>0</v>
      </c>
      <c r="BK187" s="7">
        <f t="shared" si="80"/>
        <v>0</v>
      </c>
      <c r="BL187" s="48">
        <f t="shared" si="73"/>
        <v>0</v>
      </c>
      <c r="BM187" s="16"/>
      <c r="BN187" s="16"/>
    </row>
    <row r="188" spans="2:66">
      <c r="B188" s="28">
        <v>185</v>
      </c>
      <c r="BC188" s="19" t="str">
        <f ca="1">IF('legal data'!$C$6=TODAY(),VALUE('legal data'!E191*1000),IFERROR(VLOOKUP(D188,'legal data(T)'!$C:$F,4,0),"0"))</f>
        <v>0</v>
      </c>
      <c r="BD188" s="19">
        <f ca="1">IF('legal data'!$C$6=TODAY(),(OFFSET('legal data'!D191,'legal data'!$C$3,1))*1000,VALUE('legal data'!E191*1000))</f>
        <v>-613000</v>
      </c>
      <c r="BE188" s="6">
        <f t="shared" si="74"/>
        <v>0</v>
      </c>
      <c r="BF188" s="6">
        <f t="shared" si="75"/>
        <v>0</v>
      </c>
      <c r="BG188" s="6">
        <f t="shared" si="76"/>
        <v>0</v>
      </c>
      <c r="BH188" s="50">
        <f t="shared" si="77"/>
        <v>8.12E-4</v>
      </c>
      <c r="BI188" s="7">
        <f t="shared" si="78"/>
        <v>0</v>
      </c>
      <c r="BJ188" s="6">
        <f t="shared" si="79"/>
        <v>0</v>
      </c>
      <c r="BK188" s="7">
        <f t="shared" si="80"/>
        <v>0</v>
      </c>
      <c r="BL188" s="48">
        <f t="shared" si="73"/>
        <v>0</v>
      </c>
      <c r="BM188" s="16"/>
      <c r="BN188" s="16"/>
    </row>
    <row r="189" spans="2:66">
      <c r="B189" s="28">
        <v>186</v>
      </c>
      <c r="BC189" s="19" t="str">
        <f ca="1">IF('legal data'!$C$6=TODAY(),VALUE('legal data'!E192*1000),IFERROR(VLOOKUP(D189,'legal data(T)'!$C:$F,4,0),"0"))</f>
        <v>0</v>
      </c>
      <c r="BD189" s="19">
        <f ca="1">IF('legal data'!$C$6=TODAY(),(OFFSET('legal data'!D192,'legal data'!$C$3,1))*1000,VALUE('legal data'!E192*1000))</f>
        <v>-18314000</v>
      </c>
      <c r="BE189" s="6">
        <f t="shared" si="74"/>
        <v>0</v>
      </c>
      <c r="BF189" s="6">
        <f t="shared" si="75"/>
        <v>0</v>
      </c>
      <c r="BG189" s="6">
        <f t="shared" si="76"/>
        <v>0</v>
      </c>
      <c r="BH189" s="50">
        <f t="shared" si="77"/>
        <v>8.1099999999999998E-4</v>
      </c>
      <c r="BI189" s="7">
        <f t="shared" si="78"/>
        <v>0</v>
      </c>
      <c r="BJ189" s="6">
        <f t="shared" si="79"/>
        <v>0</v>
      </c>
      <c r="BK189" s="7">
        <f t="shared" si="80"/>
        <v>0</v>
      </c>
      <c r="BL189" s="48">
        <f t="shared" si="73"/>
        <v>0</v>
      </c>
      <c r="BM189" s="16"/>
      <c r="BN189" s="16"/>
    </row>
    <row r="190" spans="2:66">
      <c r="B190" s="28">
        <v>187</v>
      </c>
      <c r="BC190" s="19" t="str">
        <f ca="1">IF('legal data'!$C$6=TODAY(),VALUE('legal data'!E193*1000),IFERROR(VLOOKUP(D190,'legal data(T)'!$C:$F,4,0),"0"))</f>
        <v>0</v>
      </c>
      <c r="BD190" s="19">
        <f ca="1">IF('legal data'!$C$6=TODAY(),(OFFSET('legal data'!D193,'legal data'!$C$3,1))*1000,VALUE('legal data'!E193*1000))</f>
        <v>19000</v>
      </c>
      <c r="BE190" s="6">
        <f t="shared" si="74"/>
        <v>0</v>
      </c>
      <c r="BF190" s="6">
        <f t="shared" si="75"/>
        <v>0</v>
      </c>
      <c r="BG190" s="6">
        <f t="shared" si="76"/>
        <v>0</v>
      </c>
      <c r="BH190" s="50">
        <f t="shared" si="77"/>
        <v>8.0999999999999996E-4</v>
      </c>
      <c r="BI190" s="7">
        <f t="shared" si="78"/>
        <v>0</v>
      </c>
      <c r="BJ190" s="6">
        <f t="shared" si="79"/>
        <v>0</v>
      </c>
      <c r="BK190" s="7">
        <f t="shared" si="80"/>
        <v>0</v>
      </c>
      <c r="BL190" s="48">
        <f t="shared" si="73"/>
        <v>0</v>
      </c>
      <c r="BM190" s="16"/>
      <c r="BN190" s="16"/>
    </row>
    <row r="191" spans="2:66">
      <c r="B191" s="28">
        <v>188</v>
      </c>
      <c r="BC191" s="19" t="str">
        <f ca="1">IF('legal data'!$C$6=TODAY(),VALUE('legal data'!E194*1000),IFERROR(VLOOKUP(D191,'legal data(T)'!$C:$F,4,0),"0"))</f>
        <v>0</v>
      </c>
      <c r="BD191" s="19">
        <f ca="1">IF('legal data'!$C$6=TODAY(),(OFFSET('legal data'!D194,'legal data'!$C$3,1))*1000,VALUE('legal data'!E194*1000))</f>
        <v>1000</v>
      </c>
      <c r="BE191" s="6">
        <f t="shared" si="74"/>
        <v>0</v>
      </c>
      <c r="BF191" s="6">
        <f t="shared" si="75"/>
        <v>0</v>
      </c>
      <c r="BG191" s="6">
        <f t="shared" si="76"/>
        <v>0</v>
      </c>
      <c r="BH191" s="50">
        <f t="shared" si="77"/>
        <v>8.0900000000000004E-4</v>
      </c>
      <c r="BI191" s="7">
        <f t="shared" si="78"/>
        <v>0</v>
      </c>
      <c r="BJ191" s="6">
        <f t="shared" si="79"/>
        <v>0</v>
      </c>
      <c r="BK191" s="7">
        <f t="shared" si="80"/>
        <v>0</v>
      </c>
      <c r="BL191" s="48">
        <f t="shared" si="73"/>
        <v>0</v>
      </c>
      <c r="BM191" s="16"/>
      <c r="BN191" s="16"/>
    </row>
    <row r="192" spans="2:66">
      <c r="B192" s="28">
        <v>189</v>
      </c>
      <c r="BC192" s="19" t="str">
        <f ca="1">IF('legal data'!$C$6=TODAY(),VALUE('legal data'!E195*1000),IFERROR(VLOOKUP(D192,'legal data(T)'!$C:$F,4,0),"0"))</f>
        <v>0</v>
      </c>
      <c r="BD192" s="19">
        <f ca="1">IF('legal data'!$C$6=TODAY(),(OFFSET('legal data'!D195,'legal data'!$C$3,1))*1000,VALUE('legal data'!E195*1000))</f>
        <v>26000</v>
      </c>
      <c r="BE192" s="6">
        <f t="shared" si="74"/>
        <v>0</v>
      </c>
      <c r="BF192" s="6">
        <f t="shared" si="75"/>
        <v>0</v>
      </c>
      <c r="BG192" s="6">
        <f t="shared" si="76"/>
        <v>0</v>
      </c>
      <c r="BH192" s="50">
        <f t="shared" si="77"/>
        <v>8.0800000000000002E-4</v>
      </c>
      <c r="BI192" s="7">
        <f t="shared" si="78"/>
        <v>0</v>
      </c>
      <c r="BJ192" s="6">
        <f t="shared" si="79"/>
        <v>0</v>
      </c>
      <c r="BK192" s="7">
        <f t="shared" si="80"/>
        <v>0</v>
      </c>
      <c r="BL192" s="48">
        <f t="shared" si="73"/>
        <v>0</v>
      </c>
      <c r="BM192" s="16"/>
      <c r="BN192" s="16"/>
    </row>
    <row r="193" spans="2:66">
      <c r="B193" s="28">
        <v>190</v>
      </c>
      <c r="BC193" s="19" t="str">
        <f ca="1">IF('legal data'!$C$6=TODAY(),VALUE('legal data'!E196*1000),IFERROR(VLOOKUP(D193,'legal data(T)'!$C:$F,4,0),"0"))</f>
        <v>0</v>
      </c>
      <c r="BD193" s="19">
        <f ca="1">IF('legal data'!$C$6=TODAY(),(OFFSET('legal data'!D196,'legal data'!$C$3,1))*1000,VALUE('legal data'!E196*1000))</f>
        <v>62000</v>
      </c>
      <c r="BE193" s="6">
        <f t="shared" si="74"/>
        <v>0</v>
      </c>
      <c r="BF193" s="6">
        <f t="shared" si="75"/>
        <v>0</v>
      </c>
      <c r="BG193" s="6">
        <f t="shared" si="76"/>
        <v>0</v>
      </c>
      <c r="BH193" s="50">
        <f t="shared" si="77"/>
        <v>8.0699999999999999E-4</v>
      </c>
      <c r="BI193" s="7">
        <f t="shared" si="78"/>
        <v>0</v>
      </c>
      <c r="BJ193" s="6">
        <f t="shared" si="79"/>
        <v>0</v>
      </c>
      <c r="BK193" s="7">
        <f t="shared" si="80"/>
        <v>0</v>
      </c>
      <c r="BL193" s="48">
        <f t="shared" si="73"/>
        <v>0</v>
      </c>
      <c r="BM193" s="16"/>
      <c r="BN193" s="16"/>
    </row>
    <row r="194" spans="2:66">
      <c r="B194" s="28">
        <v>191</v>
      </c>
      <c r="BC194" s="19" t="str">
        <f ca="1">IF('legal data'!$C$6=TODAY(),VALUE('legal data'!E197*1000),IFERROR(VLOOKUP(D194,'legal data(T)'!$C:$F,4,0),"0"))</f>
        <v>0</v>
      </c>
      <c r="BD194" s="19">
        <f ca="1">IF('legal data'!$C$6=TODAY(),(OFFSET('legal data'!D197,'legal data'!$C$3,1))*1000,VALUE('legal data'!E197*1000))</f>
        <v>-15000</v>
      </c>
      <c r="BE194" s="6">
        <f t="shared" si="74"/>
        <v>0</v>
      </c>
      <c r="BF194" s="6">
        <f t="shared" si="75"/>
        <v>0</v>
      </c>
      <c r="BG194" s="6">
        <f t="shared" si="76"/>
        <v>0</v>
      </c>
      <c r="BH194" s="50">
        <f t="shared" si="77"/>
        <v>8.0599999999999997E-4</v>
      </c>
      <c r="BI194" s="7">
        <f t="shared" si="78"/>
        <v>0</v>
      </c>
      <c r="BJ194" s="6">
        <f t="shared" si="79"/>
        <v>0</v>
      </c>
      <c r="BK194" s="7">
        <f t="shared" si="80"/>
        <v>0</v>
      </c>
      <c r="BL194" s="48">
        <f t="shared" si="73"/>
        <v>0</v>
      </c>
      <c r="BM194" s="16"/>
      <c r="BN194" s="16"/>
    </row>
    <row r="195" spans="2:66">
      <c r="B195" s="28">
        <v>192</v>
      </c>
      <c r="BC195" s="19" t="str">
        <f ca="1">IF('legal data'!$C$6=TODAY(),VALUE('legal data'!E198*1000),IFERROR(VLOOKUP(D195,'legal data(T)'!$C:$F,4,0),"0"))</f>
        <v>0</v>
      </c>
      <c r="BD195" s="19">
        <f ca="1">IF('legal data'!$C$6=TODAY(),(OFFSET('legal data'!D198,'legal data'!$C$3,1))*1000,VALUE('legal data'!E198*1000))</f>
        <v>306000</v>
      </c>
      <c r="BE195" s="6">
        <f t="shared" si="74"/>
        <v>0</v>
      </c>
      <c r="BF195" s="6">
        <f t="shared" si="75"/>
        <v>0</v>
      </c>
      <c r="BG195" s="6">
        <f t="shared" si="76"/>
        <v>0</v>
      </c>
      <c r="BH195" s="50">
        <f t="shared" si="77"/>
        <v>8.0500000000000005E-4</v>
      </c>
      <c r="BI195" s="7">
        <f t="shared" si="78"/>
        <v>0</v>
      </c>
      <c r="BJ195" s="6">
        <f t="shared" si="79"/>
        <v>0</v>
      </c>
      <c r="BK195" s="7">
        <f t="shared" si="80"/>
        <v>0</v>
      </c>
      <c r="BL195" s="48">
        <f t="shared" si="73"/>
        <v>0</v>
      </c>
      <c r="BM195" s="16"/>
      <c r="BN195" s="16"/>
    </row>
    <row r="196" spans="2:66">
      <c r="B196" s="28">
        <v>193</v>
      </c>
      <c r="BC196" s="19" t="str">
        <f ca="1">IF('legal data'!$C$6=TODAY(),VALUE('legal data'!E199*1000),IFERROR(VLOOKUP(D196,'legal data(T)'!$C:$F,4,0),"0"))</f>
        <v>0</v>
      </c>
      <c r="BD196" s="19">
        <f ca="1">IF('legal data'!$C$6=TODAY(),(OFFSET('legal data'!D199,'legal data'!$C$3,1))*1000,VALUE('legal data'!E199*1000))</f>
        <v>-91000</v>
      </c>
      <c r="BE196" s="6">
        <f t="shared" si="74"/>
        <v>0</v>
      </c>
      <c r="BF196" s="6">
        <f t="shared" si="75"/>
        <v>0</v>
      </c>
      <c r="BG196" s="6">
        <f t="shared" si="76"/>
        <v>0</v>
      </c>
      <c r="BH196" s="50">
        <f t="shared" si="77"/>
        <v>8.0400000000000003E-4</v>
      </c>
      <c r="BI196" s="7">
        <f t="shared" si="78"/>
        <v>0</v>
      </c>
      <c r="BJ196" s="6">
        <f t="shared" si="79"/>
        <v>0</v>
      </c>
      <c r="BK196" s="7">
        <f t="shared" si="80"/>
        <v>0</v>
      </c>
      <c r="BL196" s="48">
        <f t="shared" ref="BL196:BL259" si="81">BJ196/SUM($BJ$4:$BJ$400)</f>
        <v>0</v>
      </c>
      <c r="BM196" s="16"/>
      <c r="BN196" s="16"/>
    </row>
    <row r="197" spans="2:66">
      <c r="B197" s="28">
        <v>194</v>
      </c>
      <c r="BC197" s="19" t="str">
        <f ca="1">IF('legal data'!$C$6=TODAY(),VALUE('legal data'!E200*1000),IFERROR(VLOOKUP(D197,'legal data(T)'!$C:$F,4,0),"0"))</f>
        <v>0</v>
      </c>
      <c r="BD197" s="19">
        <f ca="1">IF('legal data'!$C$6=TODAY(),(OFFSET('legal data'!D200,'legal data'!$C$3,1))*1000,VALUE('legal data'!E200*1000))</f>
        <v>-177000</v>
      </c>
      <c r="BE197" s="6">
        <f t="shared" si="74"/>
        <v>0</v>
      </c>
      <c r="BF197" s="6">
        <f t="shared" si="75"/>
        <v>0</v>
      </c>
      <c r="BG197" s="6">
        <f t="shared" si="76"/>
        <v>0</v>
      </c>
      <c r="BH197" s="50">
        <f t="shared" si="77"/>
        <v>8.03E-4</v>
      </c>
      <c r="BI197" s="7">
        <f t="shared" si="78"/>
        <v>0</v>
      </c>
      <c r="BJ197" s="6">
        <f t="shared" si="79"/>
        <v>0</v>
      </c>
      <c r="BK197" s="7">
        <f t="shared" si="80"/>
        <v>0</v>
      </c>
      <c r="BL197" s="48">
        <f t="shared" si="81"/>
        <v>0</v>
      </c>
      <c r="BM197" s="16"/>
      <c r="BN197" s="16"/>
    </row>
    <row r="198" spans="2:66">
      <c r="B198" s="28">
        <v>195</v>
      </c>
      <c r="BC198" s="19" t="str">
        <f ca="1">IF('legal data'!$C$6=TODAY(),VALUE('legal data'!E201*1000),IFERROR(VLOOKUP(D198,'legal data(T)'!$C:$F,4,0),"0"))</f>
        <v>0</v>
      </c>
      <c r="BD198" s="19">
        <f ca="1">IF('legal data'!$C$6=TODAY(),(OFFSET('legal data'!D201,'legal data'!$C$3,1))*1000,VALUE('legal data'!E201*1000))</f>
        <v>10000</v>
      </c>
      <c r="BE198" s="6">
        <f t="shared" si="74"/>
        <v>0</v>
      </c>
      <c r="BF198" s="6">
        <f t="shared" si="75"/>
        <v>0</v>
      </c>
      <c r="BG198" s="6">
        <f t="shared" si="76"/>
        <v>0</v>
      </c>
      <c r="BH198" s="50">
        <f t="shared" si="77"/>
        <v>8.0199999999999998E-4</v>
      </c>
      <c r="BI198" s="7">
        <f t="shared" si="78"/>
        <v>0</v>
      </c>
      <c r="BJ198" s="6">
        <f t="shared" si="79"/>
        <v>0</v>
      </c>
      <c r="BK198" s="7">
        <f t="shared" si="80"/>
        <v>0</v>
      </c>
      <c r="BL198" s="48">
        <f t="shared" si="81"/>
        <v>0</v>
      </c>
      <c r="BM198" s="16"/>
      <c r="BN198" s="16"/>
    </row>
    <row r="199" spans="2:66">
      <c r="B199" s="28">
        <v>196</v>
      </c>
      <c r="BC199" s="19" t="str">
        <f ca="1">IF('legal data'!$C$6=TODAY(),VALUE('legal data'!E202*1000),IFERROR(VLOOKUP(D199,'legal data(T)'!$C:$F,4,0),"0"))</f>
        <v>0</v>
      </c>
      <c r="BD199" s="19">
        <f ca="1">IF('legal data'!$C$6=TODAY(),(OFFSET('legal data'!D202,'legal data'!$C$3,1))*1000,VALUE('legal data'!E202*1000))</f>
        <v>-7000</v>
      </c>
      <c r="BE199" s="6">
        <f t="shared" si="74"/>
        <v>0</v>
      </c>
      <c r="BF199" s="6">
        <f t="shared" si="75"/>
        <v>0</v>
      </c>
      <c r="BG199" s="6">
        <f t="shared" si="76"/>
        <v>0</v>
      </c>
      <c r="BH199" s="50">
        <f t="shared" si="77"/>
        <v>8.0099999999999995E-4</v>
      </c>
      <c r="BI199" s="7">
        <f t="shared" si="78"/>
        <v>0</v>
      </c>
      <c r="BJ199" s="6">
        <f t="shared" si="79"/>
        <v>0</v>
      </c>
      <c r="BK199" s="7">
        <f t="shared" si="80"/>
        <v>0</v>
      </c>
      <c r="BL199" s="48">
        <f t="shared" si="81"/>
        <v>0</v>
      </c>
      <c r="BM199" s="16"/>
      <c r="BN199" s="16"/>
    </row>
    <row r="200" spans="2:66">
      <c r="B200" s="28">
        <v>197</v>
      </c>
      <c r="BC200" s="19" t="str">
        <f ca="1">IF('legal data'!$C$6=TODAY(),VALUE('legal data'!E203*1000),IFERROR(VLOOKUP(D200,'legal data(T)'!$C:$F,4,0),"0"))</f>
        <v>0</v>
      </c>
      <c r="BD200" s="19">
        <f ca="1">IF('legal data'!$C$6=TODAY(),(OFFSET('legal data'!D203,'legal data'!$C$3,1))*1000,VALUE('legal data'!E203*1000))</f>
        <v>236000</v>
      </c>
      <c r="BE200" s="6">
        <f t="shared" si="74"/>
        <v>0</v>
      </c>
      <c r="BF200" s="6">
        <f t="shared" si="75"/>
        <v>0</v>
      </c>
      <c r="BG200" s="6">
        <f t="shared" si="76"/>
        <v>0</v>
      </c>
      <c r="BH200" s="50">
        <f t="shared" si="77"/>
        <v>8.0000000000000004E-4</v>
      </c>
      <c r="BI200" s="7">
        <f t="shared" si="78"/>
        <v>0</v>
      </c>
      <c r="BJ200" s="6">
        <f t="shared" si="79"/>
        <v>0</v>
      </c>
      <c r="BK200" s="7">
        <f t="shared" si="80"/>
        <v>0</v>
      </c>
      <c r="BL200" s="48">
        <f t="shared" si="81"/>
        <v>0</v>
      </c>
      <c r="BM200" s="16"/>
      <c r="BN200" s="16"/>
    </row>
    <row r="201" spans="2:66">
      <c r="B201" s="28">
        <v>198</v>
      </c>
      <c r="BC201" s="19" t="str">
        <f ca="1">IF('legal data'!$C$6=TODAY(),VALUE('legal data'!E204*1000),IFERROR(VLOOKUP(D201,'legal data(T)'!$C:$F,4,0),"0"))</f>
        <v>0</v>
      </c>
      <c r="BD201" s="19">
        <f ca="1">IF('legal data'!$C$6=TODAY(),(OFFSET('legal data'!D204,'legal data'!$C$3,1))*1000,VALUE('legal data'!E204*1000))</f>
        <v>-118000</v>
      </c>
      <c r="BE201" s="6">
        <f t="shared" si="74"/>
        <v>0</v>
      </c>
      <c r="BF201" s="6">
        <f t="shared" si="75"/>
        <v>0</v>
      </c>
      <c r="BG201" s="6">
        <f t="shared" si="76"/>
        <v>0</v>
      </c>
      <c r="BH201" s="50">
        <f t="shared" si="77"/>
        <v>7.9900000000000001E-4</v>
      </c>
      <c r="BI201" s="7">
        <f t="shared" si="78"/>
        <v>0</v>
      </c>
      <c r="BJ201" s="6">
        <f t="shared" si="79"/>
        <v>0</v>
      </c>
      <c r="BK201" s="7">
        <f t="shared" si="80"/>
        <v>0</v>
      </c>
      <c r="BL201" s="48">
        <f t="shared" si="81"/>
        <v>0</v>
      </c>
      <c r="BM201" s="16"/>
      <c r="BN201" s="16"/>
    </row>
    <row r="202" spans="2:66">
      <c r="B202" s="28">
        <v>199</v>
      </c>
      <c r="BC202" s="19" t="str">
        <f ca="1">IF('legal data'!$C$6=TODAY(),VALUE('legal data'!E205*1000),IFERROR(VLOOKUP(D202,'legal data(T)'!$C:$F,4,0),"0"))</f>
        <v>0</v>
      </c>
      <c r="BD202" s="19">
        <f ca="1">IF('legal data'!$C$6=TODAY(),(OFFSET('legal data'!D205,'legal data'!$C$3,1))*1000,VALUE('legal data'!E205*1000))</f>
        <v>27000</v>
      </c>
      <c r="BE202" s="6">
        <f t="shared" si="74"/>
        <v>0</v>
      </c>
      <c r="BF202" s="6">
        <f t="shared" si="75"/>
        <v>0</v>
      </c>
      <c r="BG202" s="6">
        <f t="shared" si="76"/>
        <v>0</v>
      </c>
      <c r="BH202" s="50">
        <f t="shared" si="77"/>
        <v>7.9799999999999999E-4</v>
      </c>
      <c r="BI202" s="7">
        <f t="shared" si="78"/>
        <v>0</v>
      </c>
      <c r="BJ202" s="6">
        <f t="shared" si="79"/>
        <v>0</v>
      </c>
      <c r="BK202" s="7">
        <f t="shared" si="80"/>
        <v>0</v>
      </c>
      <c r="BL202" s="48">
        <f t="shared" si="81"/>
        <v>0</v>
      </c>
      <c r="BM202" s="16"/>
      <c r="BN202" s="16"/>
    </row>
    <row r="203" spans="2:66">
      <c r="B203" s="28">
        <v>200</v>
      </c>
      <c r="BC203" s="19" t="str">
        <f ca="1">IF('legal data'!$C$6=TODAY(),VALUE('legal data'!E206*1000),IFERROR(VLOOKUP(D203,'legal data(T)'!$C:$F,4,0),"0"))</f>
        <v>0</v>
      </c>
      <c r="BD203" s="19">
        <f ca="1">IF('legal data'!$C$6=TODAY(),(OFFSET('legal data'!D206,'legal data'!$C$3,1))*1000,VALUE('legal data'!E206*1000))</f>
        <v>111000</v>
      </c>
      <c r="BE203" s="6">
        <f t="shared" si="74"/>
        <v>0</v>
      </c>
      <c r="BF203" s="6">
        <f t="shared" si="75"/>
        <v>0</v>
      </c>
      <c r="BG203" s="6">
        <f t="shared" si="76"/>
        <v>0</v>
      </c>
      <c r="BH203" s="50">
        <f t="shared" si="77"/>
        <v>7.9699999999999997E-4</v>
      </c>
      <c r="BI203" s="7">
        <f t="shared" si="78"/>
        <v>0</v>
      </c>
      <c r="BJ203" s="6">
        <f t="shared" si="79"/>
        <v>0</v>
      </c>
      <c r="BK203" s="7">
        <f t="shared" si="80"/>
        <v>0</v>
      </c>
      <c r="BL203" s="48">
        <f t="shared" si="81"/>
        <v>0</v>
      </c>
      <c r="BM203" s="16"/>
      <c r="BN203" s="16"/>
    </row>
    <row r="204" spans="2:66">
      <c r="B204" s="28">
        <v>201</v>
      </c>
      <c r="BC204" s="19" t="str">
        <f ca="1">IF('legal data'!$C$6=TODAY(),VALUE('legal data'!E207*1000),IFERROR(VLOOKUP(D204,'legal data(T)'!$C:$F,4,0),"0"))</f>
        <v>0</v>
      </c>
      <c r="BD204" s="19">
        <f ca="1">IF('legal data'!$C$6=TODAY(),(OFFSET('legal data'!D207,'legal data'!$C$3,1))*1000,VALUE('legal data'!E207*1000))</f>
        <v>145000</v>
      </c>
      <c r="BE204" s="6">
        <f t="shared" si="74"/>
        <v>0</v>
      </c>
      <c r="BF204" s="6">
        <f t="shared" si="75"/>
        <v>0</v>
      </c>
      <c r="BG204" s="6">
        <f t="shared" si="76"/>
        <v>0</v>
      </c>
      <c r="BH204" s="50">
        <f t="shared" si="77"/>
        <v>7.9600000000000005E-4</v>
      </c>
      <c r="BI204" s="7">
        <f t="shared" si="78"/>
        <v>0</v>
      </c>
      <c r="BJ204" s="6">
        <f t="shared" si="79"/>
        <v>0</v>
      </c>
      <c r="BK204" s="7">
        <f t="shared" si="80"/>
        <v>0</v>
      </c>
      <c r="BL204" s="48">
        <f t="shared" si="81"/>
        <v>0</v>
      </c>
      <c r="BM204" s="16"/>
      <c r="BN204" s="16"/>
    </row>
    <row r="205" spans="2:66">
      <c r="B205" s="28">
        <v>202</v>
      </c>
      <c r="BC205" s="19" t="str">
        <f ca="1">IF('legal data'!$C$6=TODAY(),VALUE('legal data'!E208*1000),IFERROR(VLOOKUP(D205,'legal data(T)'!$C:$F,4,0),"0"))</f>
        <v>0</v>
      </c>
      <c r="BD205" s="19">
        <f ca="1">IF('legal data'!$C$6=TODAY(),(OFFSET('legal data'!D208,'legal data'!$C$3,1))*1000,VALUE('legal data'!E208*1000))</f>
        <v>-4202000</v>
      </c>
      <c r="BE205" s="6">
        <f t="shared" si="74"/>
        <v>0</v>
      </c>
      <c r="BF205" s="6">
        <f t="shared" si="75"/>
        <v>0</v>
      </c>
      <c r="BG205" s="6">
        <f t="shared" si="76"/>
        <v>0</v>
      </c>
      <c r="BH205" s="50">
        <f t="shared" si="77"/>
        <v>7.9500000000000003E-4</v>
      </c>
      <c r="BI205" s="7">
        <f t="shared" si="78"/>
        <v>0</v>
      </c>
      <c r="BJ205" s="6">
        <f t="shared" si="79"/>
        <v>0</v>
      </c>
      <c r="BK205" s="7">
        <f t="shared" si="80"/>
        <v>0</v>
      </c>
      <c r="BL205" s="48">
        <f t="shared" si="81"/>
        <v>0</v>
      </c>
      <c r="BM205" s="16"/>
      <c r="BN205" s="16"/>
    </row>
    <row r="206" spans="2:66">
      <c r="B206" s="28">
        <v>203</v>
      </c>
      <c r="BC206" s="19" t="str">
        <f ca="1">IF('legal data'!$C$6=TODAY(),VALUE('legal data'!E209*1000),IFERROR(VLOOKUP(D206,'legal data(T)'!$C:$F,4,0),"0"))</f>
        <v>0</v>
      </c>
      <c r="BD206" s="19">
        <f ca="1">IF('legal data'!$C$6=TODAY(),(OFFSET('legal data'!D209,'legal data'!$C$3,1))*1000,VALUE('legal data'!E209*1000))</f>
        <v>94000</v>
      </c>
      <c r="BE206" s="6">
        <f t="shared" si="74"/>
        <v>0</v>
      </c>
      <c r="BF206" s="6">
        <f t="shared" si="75"/>
        <v>0</v>
      </c>
      <c r="BG206" s="6">
        <f t="shared" si="76"/>
        <v>0</v>
      </c>
      <c r="BH206" s="50">
        <f t="shared" si="77"/>
        <v>7.94E-4</v>
      </c>
      <c r="BI206" s="7">
        <f t="shared" si="78"/>
        <v>0</v>
      </c>
      <c r="BJ206" s="6">
        <f t="shared" si="79"/>
        <v>0</v>
      </c>
      <c r="BK206" s="7">
        <f t="shared" si="80"/>
        <v>0</v>
      </c>
      <c r="BL206" s="48">
        <f t="shared" si="81"/>
        <v>0</v>
      </c>
      <c r="BM206" s="16"/>
      <c r="BN206" s="16"/>
    </row>
    <row r="207" spans="2:66">
      <c r="B207" s="28">
        <v>204</v>
      </c>
      <c r="BC207" s="19" t="str">
        <f ca="1">IF('legal data'!$C$6=TODAY(),VALUE('legal data'!E210*1000),IFERROR(VLOOKUP(D207,'legal data(T)'!$C:$F,4,0),"0"))</f>
        <v>0</v>
      </c>
      <c r="BD207" s="19">
        <f ca="1">IF('legal data'!$C$6=TODAY(),(OFFSET('legal data'!D210,'legal data'!$C$3,1))*1000,VALUE('legal data'!E210*1000))</f>
        <v>-108000</v>
      </c>
      <c r="BE207" s="6">
        <f t="shared" si="74"/>
        <v>0</v>
      </c>
      <c r="BF207" s="6">
        <f t="shared" si="75"/>
        <v>0</v>
      </c>
      <c r="BG207" s="6">
        <f t="shared" si="76"/>
        <v>0</v>
      </c>
      <c r="BH207" s="50">
        <f t="shared" si="77"/>
        <v>7.9299999999999998E-4</v>
      </c>
      <c r="BI207" s="7">
        <f t="shared" si="78"/>
        <v>0</v>
      </c>
      <c r="BJ207" s="6">
        <f t="shared" si="79"/>
        <v>0</v>
      </c>
      <c r="BK207" s="7">
        <f t="shared" si="80"/>
        <v>0</v>
      </c>
      <c r="BL207" s="48">
        <f t="shared" si="81"/>
        <v>0</v>
      </c>
      <c r="BM207" s="16"/>
      <c r="BN207" s="16"/>
    </row>
    <row r="208" spans="2:66">
      <c r="B208" s="28">
        <v>205</v>
      </c>
      <c r="BC208" s="19" t="str">
        <f ca="1">IF('legal data'!$C$6=TODAY(),VALUE('legal data'!E211*1000),IFERROR(VLOOKUP(D208,'legal data(T)'!$C:$F,4,0),"0"))</f>
        <v>0</v>
      </c>
      <c r="BD208" s="19">
        <f ca="1">IF('legal data'!$C$6=TODAY(),(OFFSET('legal data'!D211,'legal data'!$C$3,1))*1000,VALUE('legal data'!E211*1000))</f>
        <v>-6911000</v>
      </c>
      <c r="BE208" s="6">
        <f t="shared" si="74"/>
        <v>0</v>
      </c>
      <c r="BF208" s="6">
        <f t="shared" si="75"/>
        <v>0</v>
      </c>
      <c r="BG208" s="6">
        <f t="shared" si="76"/>
        <v>0</v>
      </c>
      <c r="BH208" s="50">
        <f t="shared" si="77"/>
        <v>7.9199999999999995E-4</v>
      </c>
      <c r="BI208" s="7">
        <f t="shared" si="78"/>
        <v>0</v>
      </c>
      <c r="BJ208" s="6">
        <f t="shared" si="79"/>
        <v>0</v>
      </c>
      <c r="BK208" s="7">
        <f t="shared" si="80"/>
        <v>0</v>
      </c>
      <c r="BL208" s="48">
        <f t="shared" si="81"/>
        <v>0</v>
      </c>
      <c r="BM208" s="16"/>
      <c r="BN208" s="16"/>
    </row>
    <row r="209" spans="2:66">
      <c r="B209" s="28">
        <v>206</v>
      </c>
      <c r="BC209" s="19" t="str">
        <f ca="1">IF('legal data'!$C$6=TODAY(),VALUE('legal data'!E212*1000),IFERROR(VLOOKUP(D209,'legal data(T)'!$C:$F,4,0),"0"))</f>
        <v>0</v>
      </c>
      <c r="BD209" s="19">
        <f ca="1">IF('legal data'!$C$6=TODAY(),(OFFSET('legal data'!D212,'legal data'!$C$3,1))*1000,VALUE('legal data'!E212*1000))</f>
        <v>0</v>
      </c>
      <c r="BE209" s="6">
        <f t="shared" si="74"/>
        <v>0</v>
      </c>
      <c r="BF209" s="6">
        <f t="shared" si="75"/>
        <v>0</v>
      </c>
      <c r="BG209" s="6">
        <f t="shared" si="76"/>
        <v>0</v>
      </c>
      <c r="BH209" s="50">
        <f t="shared" si="77"/>
        <v>7.9100000000000004E-4</v>
      </c>
      <c r="BI209" s="7">
        <f t="shared" si="78"/>
        <v>0</v>
      </c>
      <c r="BJ209" s="6">
        <f t="shared" si="79"/>
        <v>0</v>
      </c>
      <c r="BK209" s="7">
        <f t="shared" si="80"/>
        <v>0</v>
      </c>
      <c r="BL209" s="48">
        <f t="shared" si="81"/>
        <v>0</v>
      </c>
      <c r="BM209" s="16"/>
      <c r="BN209" s="16"/>
    </row>
    <row r="210" spans="2:66">
      <c r="B210" s="28">
        <v>207</v>
      </c>
      <c r="BC210" s="19" t="str">
        <f ca="1">IF('legal data'!$C$6=TODAY(),VALUE('legal data'!E213*1000),IFERROR(VLOOKUP(D210,'legal data(T)'!$C:$F,4,0),"0"))</f>
        <v>0</v>
      </c>
      <c r="BD210" s="19">
        <f ca="1">IF('legal data'!$C$6=TODAY(),(OFFSET('legal data'!D213,'legal data'!$C$3,1))*1000,VALUE('legal data'!E213*1000))</f>
        <v>262000</v>
      </c>
      <c r="BE210" s="6">
        <f t="shared" si="74"/>
        <v>0</v>
      </c>
      <c r="BF210" s="6">
        <f t="shared" si="75"/>
        <v>0</v>
      </c>
      <c r="BG210" s="6">
        <f t="shared" si="76"/>
        <v>0</v>
      </c>
      <c r="BH210" s="50">
        <f t="shared" si="77"/>
        <v>7.9000000000000001E-4</v>
      </c>
      <c r="BI210" s="7">
        <f t="shared" si="78"/>
        <v>0</v>
      </c>
      <c r="BJ210" s="6">
        <f t="shared" si="79"/>
        <v>0</v>
      </c>
      <c r="BK210" s="7">
        <f t="shared" si="80"/>
        <v>0</v>
      </c>
      <c r="BL210" s="48">
        <f t="shared" si="81"/>
        <v>0</v>
      </c>
      <c r="BM210" s="16"/>
      <c r="BN210" s="16"/>
    </row>
    <row r="211" spans="2:66">
      <c r="B211" s="28">
        <v>208</v>
      </c>
      <c r="BC211" s="19" t="str">
        <f ca="1">IF('legal data'!$C$6=TODAY(),VALUE('legal data'!E214*1000),IFERROR(VLOOKUP(D211,'legal data(T)'!$C:$F,4,0),"0"))</f>
        <v>0</v>
      </c>
      <c r="BD211" s="19">
        <f ca="1">IF('legal data'!$C$6=TODAY(),(OFFSET('legal data'!D214,'legal data'!$C$3,1))*1000,VALUE('legal data'!E214*1000))</f>
        <v>-1000</v>
      </c>
      <c r="BE211" s="6">
        <f t="shared" si="74"/>
        <v>0</v>
      </c>
      <c r="BF211" s="6">
        <f t="shared" si="75"/>
        <v>0</v>
      </c>
      <c r="BG211" s="6">
        <f t="shared" si="76"/>
        <v>0</v>
      </c>
      <c r="BH211" s="50">
        <f t="shared" si="77"/>
        <v>7.8899999999999999E-4</v>
      </c>
      <c r="BI211" s="7">
        <f t="shared" si="78"/>
        <v>0</v>
      </c>
      <c r="BJ211" s="6">
        <f t="shared" si="79"/>
        <v>0</v>
      </c>
      <c r="BK211" s="7">
        <f t="shared" si="80"/>
        <v>0</v>
      </c>
      <c r="BL211" s="48">
        <f t="shared" si="81"/>
        <v>0</v>
      </c>
      <c r="BM211" s="16"/>
      <c r="BN211" s="16"/>
    </row>
    <row r="212" spans="2:66">
      <c r="B212" s="28">
        <v>209</v>
      </c>
      <c r="BC212" s="19" t="str">
        <f ca="1">IF('legal data'!$C$6=TODAY(),VALUE('legal data'!E215*1000),IFERROR(VLOOKUP(D212,'legal data(T)'!$C:$F,4,0),"0"))</f>
        <v>0</v>
      </c>
      <c r="BD212" s="19">
        <f ca="1">IF('legal data'!$C$6=TODAY(),(OFFSET('legal data'!D215,'legal data'!$C$3,1))*1000,VALUE('legal data'!E215*1000))</f>
        <v>1890000</v>
      </c>
      <c r="BE212" s="6">
        <f t="shared" si="74"/>
        <v>0</v>
      </c>
      <c r="BF212" s="6">
        <f t="shared" si="75"/>
        <v>0</v>
      </c>
      <c r="BG212" s="6">
        <f t="shared" si="76"/>
        <v>0</v>
      </c>
      <c r="BH212" s="50">
        <f t="shared" si="77"/>
        <v>7.8799999999999996E-4</v>
      </c>
      <c r="BI212" s="7">
        <f t="shared" si="78"/>
        <v>0</v>
      </c>
      <c r="BJ212" s="6">
        <f t="shared" si="79"/>
        <v>0</v>
      </c>
      <c r="BK212" s="7">
        <f t="shared" si="80"/>
        <v>0</v>
      </c>
      <c r="BL212" s="48">
        <f t="shared" si="81"/>
        <v>0</v>
      </c>
      <c r="BM212" s="16"/>
      <c r="BN212" s="16"/>
    </row>
    <row r="213" spans="2:66">
      <c r="B213" s="28">
        <v>210</v>
      </c>
      <c r="BC213" s="19" t="str">
        <f ca="1">IF('legal data'!$C$6=TODAY(),VALUE('legal data'!E216*1000),IFERROR(VLOOKUP(D213,'legal data(T)'!$C:$F,4,0),"0"))</f>
        <v>0</v>
      </c>
      <c r="BD213" s="19">
        <f ca="1">IF('legal data'!$C$6=TODAY(),(OFFSET('legal data'!D216,'legal data'!$C$3,1))*1000,VALUE('legal data'!E216*1000))</f>
        <v>-20000</v>
      </c>
      <c r="BE213" s="6">
        <f t="shared" si="74"/>
        <v>0</v>
      </c>
      <c r="BF213" s="6">
        <f t="shared" si="75"/>
        <v>0</v>
      </c>
      <c r="BG213" s="6">
        <f t="shared" si="76"/>
        <v>0</v>
      </c>
      <c r="BH213" s="50">
        <f t="shared" si="77"/>
        <v>7.8700000000000005E-4</v>
      </c>
      <c r="BI213" s="7">
        <f t="shared" si="78"/>
        <v>0</v>
      </c>
      <c r="BJ213" s="6">
        <f t="shared" si="79"/>
        <v>0</v>
      </c>
      <c r="BK213" s="7">
        <f t="shared" si="80"/>
        <v>0</v>
      </c>
      <c r="BL213" s="48">
        <f t="shared" si="81"/>
        <v>0</v>
      </c>
      <c r="BM213" s="16"/>
      <c r="BN213" s="16"/>
    </row>
    <row r="214" spans="2:66">
      <c r="B214" s="28">
        <v>211</v>
      </c>
      <c r="BC214" s="19" t="str">
        <f ca="1">IF('legal data'!$C$6=TODAY(),VALUE('legal data'!E217*1000),IFERROR(VLOOKUP(D214,'legal data(T)'!$C:$F,4,0),"0"))</f>
        <v>0</v>
      </c>
      <c r="BD214" s="19">
        <f ca="1">IF('legal data'!$C$6=TODAY(),(OFFSET('legal data'!D217,'legal data'!$C$3,1))*1000,VALUE('legal data'!E217*1000))</f>
        <v>-3000</v>
      </c>
      <c r="BE214" s="6">
        <f t="shared" si="74"/>
        <v>0</v>
      </c>
      <c r="BF214" s="6">
        <f t="shared" si="75"/>
        <v>0</v>
      </c>
      <c r="BG214" s="6">
        <f t="shared" si="76"/>
        <v>0</v>
      </c>
      <c r="BH214" s="50">
        <f t="shared" si="77"/>
        <v>7.8600000000000002E-4</v>
      </c>
      <c r="BI214" s="7">
        <f t="shared" si="78"/>
        <v>0</v>
      </c>
      <c r="BJ214" s="6">
        <f t="shared" si="79"/>
        <v>0</v>
      </c>
      <c r="BK214" s="7">
        <f t="shared" si="80"/>
        <v>0</v>
      </c>
      <c r="BL214" s="48">
        <f t="shared" si="81"/>
        <v>0</v>
      </c>
      <c r="BM214" s="16"/>
      <c r="BN214" s="16"/>
    </row>
    <row r="215" spans="2:66">
      <c r="B215" s="28">
        <v>212</v>
      </c>
      <c r="BC215" s="19" t="str">
        <f ca="1">IF('legal data'!$C$6=TODAY(),VALUE('legal data'!E218*1000),IFERROR(VLOOKUP(D215,'legal data(T)'!$C:$F,4,0),"0"))</f>
        <v>0</v>
      </c>
      <c r="BD215" s="19">
        <f ca="1">IF('legal data'!$C$6=TODAY(),(OFFSET('legal data'!D218,'legal data'!$C$3,1))*1000,VALUE('legal data'!E218*1000))</f>
        <v>-317000</v>
      </c>
      <c r="BE215" s="6">
        <f t="shared" si="74"/>
        <v>0</v>
      </c>
      <c r="BF215" s="6">
        <f t="shared" si="75"/>
        <v>0</v>
      </c>
      <c r="BG215" s="6">
        <f t="shared" si="76"/>
        <v>0</v>
      </c>
      <c r="BH215" s="50">
        <f t="shared" si="77"/>
        <v>7.85E-4</v>
      </c>
      <c r="BI215" s="7">
        <f t="shared" si="78"/>
        <v>0</v>
      </c>
      <c r="BJ215" s="6">
        <f t="shared" si="79"/>
        <v>0</v>
      </c>
      <c r="BK215" s="7">
        <f t="shared" si="80"/>
        <v>0</v>
      </c>
      <c r="BL215" s="48">
        <f t="shared" si="81"/>
        <v>0</v>
      </c>
      <c r="BM215" s="16"/>
      <c r="BN215" s="16"/>
    </row>
    <row r="216" spans="2:66">
      <c r="B216" s="28">
        <v>213</v>
      </c>
      <c r="BC216" s="19" t="str">
        <f ca="1">IF('legal data'!$C$6=TODAY(),VALUE('legal data'!E219*1000),IFERROR(VLOOKUP(D216,'legal data(T)'!$C:$F,4,0),"0"))</f>
        <v>0</v>
      </c>
      <c r="BD216" s="19">
        <f ca="1">IF('legal data'!$C$6=TODAY(),(OFFSET('legal data'!D219,'legal data'!$C$3,1))*1000,VALUE('legal data'!E219*1000))</f>
        <v>-728000</v>
      </c>
      <c r="BE216" s="6">
        <f t="shared" si="74"/>
        <v>0</v>
      </c>
      <c r="BF216" s="6">
        <f t="shared" si="75"/>
        <v>0</v>
      </c>
      <c r="BG216" s="6">
        <f t="shared" si="76"/>
        <v>0</v>
      </c>
      <c r="BH216" s="50">
        <f t="shared" si="77"/>
        <v>7.8399999999999997E-4</v>
      </c>
      <c r="BI216" s="7">
        <f t="shared" si="78"/>
        <v>0</v>
      </c>
      <c r="BJ216" s="6">
        <f t="shared" si="79"/>
        <v>0</v>
      </c>
      <c r="BK216" s="7">
        <f t="shared" si="80"/>
        <v>0</v>
      </c>
      <c r="BL216" s="48">
        <f t="shared" si="81"/>
        <v>0</v>
      </c>
      <c r="BM216" s="16"/>
      <c r="BN216" s="16"/>
    </row>
    <row r="217" spans="2:66">
      <c r="B217" s="28">
        <v>214</v>
      </c>
      <c r="BC217" s="19" t="str">
        <f ca="1">IF('legal data'!$C$6=TODAY(),VALUE('legal data'!E220*1000),IFERROR(VLOOKUP(D217,'legal data(T)'!$C:$F,4,0),"0"))</f>
        <v>0</v>
      </c>
      <c r="BD217" s="19">
        <f ca="1">IF('legal data'!$C$6=TODAY(),(OFFSET('legal data'!D220,'legal data'!$C$3,1))*1000,VALUE('legal data'!E220*1000))</f>
        <v>482000</v>
      </c>
      <c r="BE217" s="6">
        <f t="shared" si="74"/>
        <v>0</v>
      </c>
      <c r="BF217" s="6">
        <f t="shared" si="75"/>
        <v>0</v>
      </c>
      <c r="BG217" s="6">
        <f t="shared" si="76"/>
        <v>0</v>
      </c>
      <c r="BH217" s="50">
        <f t="shared" si="77"/>
        <v>7.8299999999999995E-4</v>
      </c>
      <c r="BI217" s="7">
        <f t="shared" si="78"/>
        <v>0</v>
      </c>
      <c r="BJ217" s="6">
        <f t="shared" si="79"/>
        <v>0</v>
      </c>
      <c r="BK217" s="7">
        <f t="shared" si="80"/>
        <v>0</v>
      </c>
      <c r="BL217" s="48">
        <f t="shared" si="81"/>
        <v>0</v>
      </c>
      <c r="BM217" s="16"/>
      <c r="BN217" s="16"/>
    </row>
    <row r="218" spans="2:66">
      <c r="B218" s="28">
        <v>215</v>
      </c>
      <c r="BC218" s="19" t="str">
        <f ca="1">IF('legal data'!$C$6=TODAY(),VALUE('legal data'!E221*1000),IFERROR(VLOOKUP(D218,'legal data(T)'!$C:$F,4,0),"0"))</f>
        <v>0</v>
      </c>
      <c r="BD218" s="19">
        <f ca="1">IF('legal data'!$C$6=TODAY(),(OFFSET('legal data'!D221,'legal data'!$C$3,1))*1000,VALUE('legal data'!E221*1000))</f>
        <v>484000</v>
      </c>
      <c r="BE218" s="6">
        <f t="shared" si="74"/>
        <v>0</v>
      </c>
      <c r="BF218" s="6">
        <f t="shared" si="75"/>
        <v>0</v>
      </c>
      <c r="BG218" s="6">
        <f t="shared" si="76"/>
        <v>0</v>
      </c>
      <c r="BH218" s="50">
        <f t="shared" si="77"/>
        <v>7.8200000000000003E-4</v>
      </c>
      <c r="BI218" s="7">
        <f t="shared" si="78"/>
        <v>0</v>
      </c>
      <c r="BJ218" s="6">
        <f t="shared" si="79"/>
        <v>0</v>
      </c>
      <c r="BK218" s="7">
        <f t="shared" si="80"/>
        <v>0</v>
      </c>
      <c r="BL218" s="48">
        <f t="shared" si="81"/>
        <v>0</v>
      </c>
      <c r="BM218" s="16"/>
      <c r="BN218" s="16"/>
    </row>
    <row r="219" spans="2:66">
      <c r="B219" s="28">
        <v>216</v>
      </c>
      <c r="BC219" s="19" t="str">
        <f ca="1">IF('legal data'!$C$6=TODAY(),VALUE('legal data'!E222*1000),IFERROR(VLOOKUP(D219,'legal data(T)'!$C:$F,4,0),"0"))</f>
        <v>0</v>
      </c>
      <c r="BD219" s="19">
        <f ca="1">IF('legal data'!$C$6=TODAY(),(OFFSET('legal data'!D222,'legal data'!$C$3,1))*1000,VALUE('legal data'!E222*1000))</f>
        <v>-29846000</v>
      </c>
      <c r="BE219" s="6">
        <f t="shared" si="74"/>
        <v>0</v>
      </c>
      <c r="BF219" s="6">
        <f t="shared" si="75"/>
        <v>0</v>
      </c>
      <c r="BG219" s="6">
        <f t="shared" si="76"/>
        <v>0</v>
      </c>
      <c r="BH219" s="50">
        <f t="shared" si="77"/>
        <v>7.8100000000000001E-4</v>
      </c>
      <c r="BI219" s="7">
        <f t="shared" si="78"/>
        <v>0</v>
      </c>
      <c r="BJ219" s="6">
        <f t="shared" si="79"/>
        <v>0</v>
      </c>
      <c r="BK219" s="7">
        <f t="shared" si="80"/>
        <v>0</v>
      </c>
      <c r="BL219" s="48">
        <f t="shared" si="81"/>
        <v>0</v>
      </c>
      <c r="BM219" s="16"/>
      <c r="BN219" s="16"/>
    </row>
    <row r="220" spans="2:66">
      <c r="B220" s="28">
        <v>217</v>
      </c>
      <c r="BC220" s="19" t="str">
        <f ca="1">IF('legal data'!$C$6=TODAY(),VALUE('legal data'!E223*1000),IFERROR(VLOOKUP(D220,'legal data(T)'!$C:$F,4,0),"0"))</f>
        <v>0</v>
      </c>
      <c r="BD220" s="19">
        <f ca="1">IF('legal data'!$C$6=TODAY(),(OFFSET('legal data'!D223,'legal data'!$C$3,1))*1000,VALUE('legal data'!E223*1000))</f>
        <v>-94000</v>
      </c>
      <c r="BE220" s="6">
        <f t="shared" si="74"/>
        <v>0</v>
      </c>
      <c r="BF220" s="6">
        <f t="shared" si="75"/>
        <v>0</v>
      </c>
      <c r="BG220" s="6">
        <f t="shared" si="76"/>
        <v>0</v>
      </c>
      <c r="BH220" s="50">
        <f t="shared" si="77"/>
        <v>7.7999999999999999E-4</v>
      </c>
      <c r="BI220" s="7">
        <f t="shared" si="78"/>
        <v>0</v>
      </c>
      <c r="BJ220" s="6">
        <f t="shared" si="79"/>
        <v>0</v>
      </c>
      <c r="BK220" s="7">
        <f t="shared" si="80"/>
        <v>0</v>
      </c>
      <c r="BL220" s="48">
        <f t="shared" si="81"/>
        <v>0</v>
      </c>
      <c r="BM220" s="16"/>
      <c r="BN220" s="16"/>
    </row>
    <row r="221" spans="2:66">
      <c r="B221" s="28">
        <v>218</v>
      </c>
      <c r="BC221" s="19" t="str">
        <f ca="1">IF('legal data'!$C$6=TODAY(),VALUE('legal data'!E224*1000),IFERROR(VLOOKUP(D221,'legal data(T)'!$C:$F,4,0),"0"))</f>
        <v>0</v>
      </c>
      <c r="BD221" s="19">
        <f ca="1">IF('legal data'!$C$6=TODAY(),(OFFSET('legal data'!D224,'legal data'!$C$3,1))*1000,VALUE('legal data'!E224*1000))</f>
        <v>20000</v>
      </c>
      <c r="BE221" s="6">
        <f t="shared" si="74"/>
        <v>0</v>
      </c>
      <c r="BF221" s="6">
        <f t="shared" si="75"/>
        <v>0</v>
      </c>
      <c r="BG221" s="6">
        <f t="shared" si="76"/>
        <v>0</v>
      </c>
      <c r="BH221" s="50">
        <f t="shared" si="77"/>
        <v>7.7899999999999996E-4</v>
      </c>
      <c r="BI221" s="7">
        <f t="shared" si="78"/>
        <v>0</v>
      </c>
      <c r="BJ221" s="6">
        <f t="shared" si="79"/>
        <v>0</v>
      </c>
      <c r="BK221" s="7">
        <f t="shared" si="80"/>
        <v>0</v>
      </c>
      <c r="BL221" s="48">
        <f t="shared" si="81"/>
        <v>0</v>
      </c>
      <c r="BM221" s="16"/>
      <c r="BN221" s="16"/>
    </row>
    <row r="222" spans="2:66">
      <c r="B222" s="28">
        <v>219</v>
      </c>
      <c r="BC222" s="19" t="str">
        <f ca="1">IF('legal data'!$C$6=TODAY(),VALUE('legal data'!E225*1000),IFERROR(VLOOKUP(D222,'legal data(T)'!$C:$F,4,0),"0"))</f>
        <v>0</v>
      </c>
      <c r="BD222" s="19">
        <f ca="1">IF('legal data'!$C$6=TODAY(),(OFFSET('legal data'!D225,'legal data'!$C$3,1))*1000,VALUE('legal data'!E225*1000))</f>
        <v>35000</v>
      </c>
      <c r="BE222" s="6">
        <f t="shared" si="74"/>
        <v>0</v>
      </c>
      <c r="BF222" s="6">
        <f t="shared" si="75"/>
        <v>0</v>
      </c>
      <c r="BG222" s="6">
        <f t="shared" si="76"/>
        <v>0</v>
      </c>
      <c r="BH222" s="50">
        <f t="shared" si="77"/>
        <v>7.7800000000000005E-4</v>
      </c>
      <c r="BI222" s="7">
        <f t="shared" si="78"/>
        <v>0</v>
      </c>
      <c r="BJ222" s="6">
        <f t="shared" si="79"/>
        <v>0</v>
      </c>
      <c r="BK222" s="7">
        <f t="shared" si="80"/>
        <v>0</v>
      </c>
      <c r="BL222" s="48">
        <f t="shared" si="81"/>
        <v>0</v>
      </c>
      <c r="BM222" s="16"/>
      <c r="BN222" s="16"/>
    </row>
    <row r="223" spans="2:66">
      <c r="B223" s="28">
        <v>220</v>
      </c>
      <c r="BC223" s="19" t="str">
        <f ca="1">IF('legal data'!$C$6=TODAY(),VALUE('legal data'!E226*1000),IFERROR(VLOOKUP(D223,'legal data(T)'!$C:$F,4,0),"0"))</f>
        <v>0</v>
      </c>
      <c r="BD223" s="19">
        <f ca="1">IF('legal data'!$C$6=TODAY(),(OFFSET('legal data'!D226,'legal data'!$C$3,1))*1000,VALUE('legal data'!E226*1000))</f>
        <v>-5000</v>
      </c>
      <c r="BE223" s="6">
        <f t="shared" ref="BE223:BE286" si="82">IFERROR(VALUE(AT223),AT223)</f>
        <v>0</v>
      </c>
      <c r="BF223" s="6">
        <f t="shared" ref="BF223:BF286" si="83">IFERROR(VALUE(AU223),AU223)</f>
        <v>0</v>
      </c>
      <c r="BG223" s="6">
        <f t="shared" ref="BG223:BG286" si="84">IFERROR(VALUE(AV223),AV223)</f>
        <v>0</v>
      </c>
      <c r="BH223" s="50">
        <f t="shared" ref="BH223:BH286" si="85">IFERROR(VALUE(AW223)+(1000-ROW())/1000000,"-")</f>
        <v>7.7700000000000002E-4</v>
      </c>
      <c r="BI223" s="7">
        <f t="shared" ref="BI223:BI286" si="86">IFERROR(VALUE(AX223),AX223)</f>
        <v>0</v>
      </c>
      <c r="BJ223" s="6">
        <f t="shared" ref="BJ223:BJ286" si="87">IFERROR(VALUE(AY223),AY223)</f>
        <v>0</v>
      </c>
      <c r="BK223" s="7">
        <f t="shared" ref="BK223:BK286" si="88">IFERROR(VALUE(AZ223),AZ223)</f>
        <v>0</v>
      </c>
      <c r="BL223" s="48">
        <f t="shared" si="81"/>
        <v>0</v>
      </c>
      <c r="BM223" s="16"/>
      <c r="BN223" s="16"/>
    </row>
    <row r="224" spans="2:66">
      <c r="B224" s="28">
        <v>221</v>
      </c>
      <c r="BC224" s="19" t="str">
        <f ca="1">IF('legal data'!$C$6=TODAY(),VALUE('legal data'!E227*1000),IFERROR(VLOOKUP(D224,'legal data(T)'!$C:$F,4,0),"0"))</f>
        <v>0</v>
      </c>
      <c r="BD224" s="19">
        <f ca="1">IF('legal data'!$C$6=TODAY(),(OFFSET('legal data'!D227,'legal data'!$C$3,1))*1000,VALUE('legal data'!E227*1000))</f>
        <v>-80000</v>
      </c>
      <c r="BE224" s="6">
        <f t="shared" si="82"/>
        <v>0</v>
      </c>
      <c r="BF224" s="6">
        <f t="shared" si="83"/>
        <v>0</v>
      </c>
      <c r="BG224" s="6">
        <f t="shared" si="84"/>
        <v>0</v>
      </c>
      <c r="BH224" s="50">
        <f t="shared" si="85"/>
        <v>7.76E-4</v>
      </c>
      <c r="BI224" s="7">
        <f t="shared" si="86"/>
        <v>0</v>
      </c>
      <c r="BJ224" s="6">
        <f t="shared" si="87"/>
        <v>0</v>
      </c>
      <c r="BK224" s="7">
        <f t="shared" si="88"/>
        <v>0</v>
      </c>
      <c r="BL224" s="48">
        <f t="shared" si="81"/>
        <v>0</v>
      </c>
      <c r="BM224" s="16"/>
      <c r="BN224" s="16"/>
    </row>
    <row r="225" spans="2:66">
      <c r="B225" s="28">
        <v>222</v>
      </c>
      <c r="BC225" s="19" t="str">
        <f ca="1">IF('legal data'!$C$6=TODAY(),VALUE('legal data'!E228*1000),IFERROR(VLOOKUP(D225,'legal data(T)'!$C:$F,4,0),"0"))</f>
        <v>0</v>
      </c>
      <c r="BD225" s="19">
        <f ca="1">IF('legal data'!$C$6=TODAY(),(OFFSET('legal data'!D228,'legal data'!$C$3,1))*1000,VALUE('legal data'!E228*1000))</f>
        <v>150000</v>
      </c>
      <c r="BE225" s="6">
        <f t="shared" si="82"/>
        <v>0</v>
      </c>
      <c r="BF225" s="6">
        <f t="shared" si="83"/>
        <v>0</v>
      </c>
      <c r="BG225" s="6">
        <f t="shared" si="84"/>
        <v>0</v>
      </c>
      <c r="BH225" s="50">
        <f t="shared" si="85"/>
        <v>7.7499999999999997E-4</v>
      </c>
      <c r="BI225" s="7">
        <f t="shared" si="86"/>
        <v>0</v>
      </c>
      <c r="BJ225" s="6">
        <f t="shared" si="87"/>
        <v>0</v>
      </c>
      <c r="BK225" s="7">
        <f t="shared" si="88"/>
        <v>0</v>
      </c>
      <c r="BL225" s="48">
        <f t="shared" si="81"/>
        <v>0</v>
      </c>
      <c r="BM225" s="16"/>
      <c r="BN225" s="16"/>
    </row>
    <row r="226" spans="2:66">
      <c r="B226" s="28">
        <v>223</v>
      </c>
      <c r="BC226" s="19" t="str">
        <f ca="1">IF('legal data'!$C$6=TODAY(),VALUE('legal data'!E229*1000),IFERROR(VLOOKUP(D226,'legal data(T)'!$C:$F,4,0),"0"))</f>
        <v>0</v>
      </c>
      <c r="BD226" s="19">
        <f ca="1">IF('legal data'!$C$6=TODAY(),(OFFSET('legal data'!D229,'legal data'!$C$3,1))*1000,VALUE('legal data'!E229*1000))</f>
        <v>295000</v>
      </c>
      <c r="BE226" s="6">
        <f t="shared" si="82"/>
        <v>0</v>
      </c>
      <c r="BF226" s="6">
        <f t="shared" si="83"/>
        <v>0</v>
      </c>
      <c r="BG226" s="6">
        <f t="shared" si="84"/>
        <v>0</v>
      </c>
      <c r="BH226" s="50">
        <f t="shared" si="85"/>
        <v>7.7399999999999995E-4</v>
      </c>
      <c r="BI226" s="7">
        <f t="shared" si="86"/>
        <v>0</v>
      </c>
      <c r="BJ226" s="6">
        <f t="shared" si="87"/>
        <v>0</v>
      </c>
      <c r="BK226" s="7">
        <f t="shared" si="88"/>
        <v>0</v>
      </c>
      <c r="BL226" s="48">
        <f t="shared" si="81"/>
        <v>0</v>
      </c>
      <c r="BM226" s="16"/>
      <c r="BN226" s="16"/>
    </row>
    <row r="227" spans="2:66">
      <c r="B227" s="28">
        <v>224</v>
      </c>
      <c r="BC227" s="19" t="str">
        <f ca="1">IF('legal data'!$C$6=TODAY(),VALUE('legal data'!E230*1000),IFERROR(VLOOKUP(D227,'legal data(T)'!$C:$F,4,0),"0"))</f>
        <v>0</v>
      </c>
      <c r="BD227" s="19">
        <f ca="1">IF('legal data'!$C$6=TODAY(),(OFFSET('legal data'!D230,'legal data'!$C$3,1))*1000,VALUE('legal data'!E230*1000))</f>
        <v>-237000</v>
      </c>
      <c r="BE227" s="6">
        <f t="shared" si="82"/>
        <v>0</v>
      </c>
      <c r="BF227" s="6">
        <f t="shared" si="83"/>
        <v>0</v>
      </c>
      <c r="BG227" s="6">
        <f t="shared" si="84"/>
        <v>0</v>
      </c>
      <c r="BH227" s="50">
        <f t="shared" si="85"/>
        <v>7.7300000000000003E-4</v>
      </c>
      <c r="BI227" s="7">
        <f t="shared" si="86"/>
        <v>0</v>
      </c>
      <c r="BJ227" s="6">
        <f t="shared" si="87"/>
        <v>0</v>
      </c>
      <c r="BK227" s="7">
        <f t="shared" si="88"/>
        <v>0</v>
      </c>
      <c r="BL227" s="48">
        <f t="shared" si="81"/>
        <v>0</v>
      </c>
      <c r="BM227" s="16"/>
      <c r="BN227" s="16"/>
    </row>
    <row r="228" spans="2:66">
      <c r="B228" s="28">
        <v>225</v>
      </c>
      <c r="BC228" s="19" t="str">
        <f ca="1">IF('legal data'!$C$6=TODAY(),VALUE('legal data'!E231*1000),IFERROR(VLOOKUP(D228,'legal data(T)'!$C:$F,4,0),"0"))</f>
        <v>0</v>
      </c>
      <c r="BD228" s="19">
        <f ca="1">IF('legal data'!$C$6=TODAY(),(OFFSET('legal data'!D231,'legal data'!$C$3,1))*1000,VALUE('legal data'!E231*1000))</f>
        <v>2000</v>
      </c>
      <c r="BE228" s="6">
        <f t="shared" si="82"/>
        <v>0</v>
      </c>
      <c r="BF228" s="6">
        <f t="shared" si="83"/>
        <v>0</v>
      </c>
      <c r="BG228" s="6">
        <f t="shared" si="84"/>
        <v>0</v>
      </c>
      <c r="BH228" s="50">
        <f t="shared" si="85"/>
        <v>7.7200000000000001E-4</v>
      </c>
      <c r="BI228" s="7">
        <f t="shared" si="86"/>
        <v>0</v>
      </c>
      <c r="BJ228" s="6">
        <f t="shared" si="87"/>
        <v>0</v>
      </c>
      <c r="BK228" s="7">
        <f t="shared" si="88"/>
        <v>0</v>
      </c>
      <c r="BL228" s="48">
        <f t="shared" si="81"/>
        <v>0</v>
      </c>
      <c r="BM228" s="16"/>
      <c r="BN228" s="16"/>
    </row>
    <row r="229" spans="2:66">
      <c r="B229" s="28">
        <v>226</v>
      </c>
      <c r="BC229" s="19" t="str">
        <f ca="1">IF('legal data'!$C$6=TODAY(),VALUE('legal data'!E232*1000),IFERROR(VLOOKUP(D229,'legal data(T)'!$C:$F,4,0),"0"))</f>
        <v>0</v>
      </c>
      <c r="BD229" s="19">
        <f ca="1">IF('legal data'!$C$6=TODAY(),(OFFSET('legal data'!D232,'legal data'!$C$3,1))*1000,VALUE('legal data'!E232*1000))</f>
        <v>-37000</v>
      </c>
      <c r="BE229" s="6">
        <f t="shared" si="82"/>
        <v>0</v>
      </c>
      <c r="BF229" s="6">
        <f t="shared" si="83"/>
        <v>0</v>
      </c>
      <c r="BG229" s="6">
        <f t="shared" si="84"/>
        <v>0</v>
      </c>
      <c r="BH229" s="50">
        <f t="shared" si="85"/>
        <v>7.7099999999999998E-4</v>
      </c>
      <c r="BI229" s="7">
        <f t="shared" si="86"/>
        <v>0</v>
      </c>
      <c r="BJ229" s="6">
        <f t="shared" si="87"/>
        <v>0</v>
      </c>
      <c r="BK229" s="7">
        <f t="shared" si="88"/>
        <v>0</v>
      </c>
      <c r="BL229" s="48">
        <f t="shared" si="81"/>
        <v>0</v>
      </c>
      <c r="BM229" s="16"/>
      <c r="BN229" s="16"/>
    </row>
    <row r="230" spans="2:66">
      <c r="B230" s="28">
        <v>227</v>
      </c>
      <c r="BC230" s="19" t="str">
        <f ca="1">IF('legal data'!$C$6=TODAY(),VALUE('legal data'!E233*1000),IFERROR(VLOOKUP(D230,'legal data(T)'!$C:$F,4,0),"0"))</f>
        <v>0</v>
      </c>
      <c r="BD230" s="19">
        <f ca="1">IF('legal data'!$C$6=TODAY(),(OFFSET('legal data'!D233,'legal data'!$C$3,1))*1000,VALUE('legal data'!E233*1000))</f>
        <v>156000</v>
      </c>
      <c r="BE230" s="6">
        <f t="shared" si="82"/>
        <v>0</v>
      </c>
      <c r="BF230" s="6">
        <f t="shared" si="83"/>
        <v>0</v>
      </c>
      <c r="BG230" s="6">
        <f t="shared" si="84"/>
        <v>0</v>
      </c>
      <c r="BH230" s="50">
        <f t="shared" si="85"/>
        <v>7.6999999999999996E-4</v>
      </c>
      <c r="BI230" s="7">
        <f t="shared" si="86"/>
        <v>0</v>
      </c>
      <c r="BJ230" s="6">
        <f t="shared" si="87"/>
        <v>0</v>
      </c>
      <c r="BK230" s="7">
        <f t="shared" si="88"/>
        <v>0</v>
      </c>
      <c r="BL230" s="48">
        <f t="shared" si="81"/>
        <v>0</v>
      </c>
      <c r="BM230" s="16"/>
      <c r="BN230" s="16"/>
    </row>
    <row r="231" spans="2:66">
      <c r="B231" s="28">
        <v>228</v>
      </c>
      <c r="BC231" s="19" t="str">
        <f ca="1">IF('legal data'!$C$6=TODAY(),VALUE('legal data'!E234*1000),IFERROR(VLOOKUP(D231,'legal data(T)'!$C:$F,4,0),"0"))</f>
        <v>0</v>
      </c>
      <c r="BD231" s="19">
        <f ca="1">IF('legal data'!$C$6=TODAY(),(OFFSET('legal data'!D234,'legal data'!$C$3,1))*1000,VALUE('legal data'!E234*1000))</f>
        <v>-1778000</v>
      </c>
      <c r="BE231" s="6">
        <f t="shared" si="82"/>
        <v>0</v>
      </c>
      <c r="BF231" s="6">
        <f t="shared" si="83"/>
        <v>0</v>
      </c>
      <c r="BG231" s="6">
        <f t="shared" si="84"/>
        <v>0</v>
      </c>
      <c r="BH231" s="50">
        <f t="shared" si="85"/>
        <v>7.6900000000000004E-4</v>
      </c>
      <c r="BI231" s="7">
        <f t="shared" si="86"/>
        <v>0</v>
      </c>
      <c r="BJ231" s="6">
        <f t="shared" si="87"/>
        <v>0</v>
      </c>
      <c r="BK231" s="7">
        <f t="shared" si="88"/>
        <v>0</v>
      </c>
      <c r="BL231" s="48">
        <f t="shared" si="81"/>
        <v>0</v>
      </c>
      <c r="BM231" s="16"/>
      <c r="BN231" s="16"/>
    </row>
    <row r="232" spans="2:66">
      <c r="B232" s="28">
        <v>229</v>
      </c>
      <c r="BC232" s="19" t="str">
        <f ca="1">IF('legal data'!$C$6=TODAY(),VALUE('legal data'!E235*1000),IFERROR(VLOOKUP(D232,'legal data(T)'!$C:$F,4,0),"0"))</f>
        <v>0</v>
      </c>
      <c r="BD232" s="19">
        <f ca="1">IF('legal data'!$C$6=TODAY(),(OFFSET('legal data'!D235,'legal data'!$C$3,1))*1000,VALUE('legal data'!E235*1000))</f>
        <v>-91000</v>
      </c>
      <c r="BE232" s="6">
        <f t="shared" si="82"/>
        <v>0</v>
      </c>
      <c r="BF232" s="6">
        <f t="shared" si="83"/>
        <v>0</v>
      </c>
      <c r="BG232" s="6">
        <f t="shared" si="84"/>
        <v>0</v>
      </c>
      <c r="BH232" s="50">
        <f t="shared" si="85"/>
        <v>7.6800000000000002E-4</v>
      </c>
      <c r="BI232" s="7">
        <f t="shared" si="86"/>
        <v>0</v>
      </c>
      <c r="BJ232" s="6">
        <f t="shared" si="87"/>
        <v>0</v>
      </c>
      <c r="BK232" s="7">
        <f t="shared" si="88"/>
        <v>0</v>
      </c>
      <c r="BL232" s="48">
        <f t="shared" si="81"/>
        <v>0</v>
      </c>
      <c r="BM232" s="16"/>
      <c r="BN232" s="16"/>
    </row>
    <row r="233" spans="2:66">
      <c r="B233" s="28">
        <v>230</v>
      </c>
      <c r="BC233" s="19" t="str">
        <f ca="1">IF('legal data'!$C$6=TODAY(),VALUE('legal data'!E236*1000),IFERROR(VLOOKUP(D233,'legal data(T)'!$C:$F,4,0),"0"))</f>
        <v>0</v>
      </c>
      <c r="BD233" s="19">
        <f ca="1">IF('legal data'!$C$6=TODAY(),(OFFSET('legal data'!D236,'legal data'!$C$3,1))*1000,VALUE('legal data'!E236*1000))</f>
        <v>10000</v>
      </c>
      <c r="BE233" s="6">
        <f t="shared" si="82"/>
        <v>0</v>
      </c>
      <c r="BF233" s="6">
        <f t="shared" si="83"/>
        <v>0</v>
      </c>
      <c r="BG233" s="6">
        <f t="shared" si="84"/>
        <v>0</v>
      </c>
      <c r="BH233" s="50">
        <f t="shared" si="85"/>
        <v>7.67E-4</v>
      </c>
      <c r="BI233" s="7">
        <f t="shared" si="86"/>
        <v>0</v>
      </c>
      <c r="BJ233" s="6">
        <f t="shared" si="87"/>
        <v>0</v>
      </c>
      <c r="BK233" s="7">
        <f t="shared" si="88"/>
        <v>0</v>
      </c>
      <c r="BL233" s="48">
        <f t="shared" si="81"/>
        <v>0</v>
      </c>
      <c r="BM233" s="16"/>
      <c r="BN233" s="16"/>
    </row>
    <row r="234" spans="2:66">
      <c r="B234" s="28">
        <v>231</v>
      </c>
      <c r="BC234" s="19" t="str">
        <f ca="1">IF('legal data'!$C$6=TODAY(),VALUE('legal data'!E237*1000),IFERROR(VLOOKUP(D234,'legal data(T)'!$C:$F,4,0),"0"))</f>
        <v>0</v>
      </c>
      <c r="BD234" s="19">
        <f ca="1">IF('legal data'!$C$6=TODAY(),(OFFSET('legal data'!D237,'legal data'!$C$3,1))*1000,VALUE('legal data'!E237*1000))</f>
        <v>185000</v>
      </c>
      <c r="BE234" s="6">
        <f t="shared" si="82"/>
        <v>0</v>
      </c>
      <c r="BF234" s="6">
        <f t="shared" si="83"/>
        <v>0</v>
      </c>
      <c r="BG234" s="6">
        <f t="shared" si="84"/>
        <v>0</v>
      </c>
      <c r="BH234" s="50">
        <f t="shared" si="85"/>
        <v>7.6599999999999997E-4</v>
      </c>
      <c r="BI234" s="7">
        <f t="shared" si="86"/>
        <v>0</v>
      </c>
      <c r="BJ234" s="6">
        <f t="shared" si="87"/>
        <v>0</v>
      </c>
      <c r="BK234" s="7">
        <f t="shared" si="88"/>
        <v>0</v>
      </c>
      <c r="BL234" s="48">
        <f t="shared" si="81"/>
        <v>0</v>
      </c>
      <c r="BM234" s="16"/>
      <c r="BN234" s="16"/>
    </row>
    <row r="235" spans="2:66">
      <c r="B235" s="28">
        <v>232</v>
      </c>
      <c r="BC235" s="19" t="str">
        <f ca="1">IF('legal data'!$C$6=TODAY(),VALUE('legal data'!E238*1000),IFERROR(VLOOKUP(D235,'legal data(T)'!$C:$F,4,0),"0"))</f>
        <v>0</v>
      </c>
      <c r="BD235" s="19">
        <f ca="1">IF('legal data'!$C$6=TODAY(),(OFFSET('legal data'!D238,'legal data'!$C$3,1))*1000,VALUE('legal data'!E238*1000))</f>
        <v>-29870000</v>
      </c>
      <c r="BE235" s="6">
        <f t="shared" si="82"/>
        <v>0</v>
      </c>
      <c r="BF235" s="6">
        <f t="shared" si="83"/>
        <v>0</v>
      </c>
      <c r="BG235" s="6">
        <f t="shared" si="84"/>
        <v>0</v>
      </c>
      <c r="BH235" s="50">
        <f t="shared" si="85"/>
        <v>7.6499999999999995E-4</v>
      </c>
      <c r="BI235" s="7">
        <f t="shared" si="86"/>
        <v>0</v>
      </c>
      <c r="BJ235" s="6">
        <f t="shared" si="87"/>
        <v>0</v>
      </c>
      <c r="BK235" s="7">
        <f t="shared" si="88"/>
        <v>0</v>
      </c>
      <c r="BL235" s="48">
        <f t="shared" si="81"/>
        <v>0</v>
      </c>
      <c r="BM235" s="16"/>
      <c r="BN235" s="16"/>
    </row>
    <row r="236" spans="2:66">
      <c r="B236" s="28">
        <v>233</v>
      </c>
      <c r="BC236" s="19" t="str">
        <f ca="1">IF('legal data'!$C$6=TODAY(),VALUE('legal data'!E239*1000),IFERROR(VLOOKUP(D236,'legal data(T)'!$C:$F,4,0),"0"))</f>
        <v>0</v>
      </c>
      <c r="BD236" s="19">
        <f ca="1">IF('legal data'!$C$6=TODAY(),(OFFSET('legal data'!D239,'legal data'!$C$3,1))*1000,VALUE('legal data'!E239*1000))</f>
        <v>-575000</v>
      </c>
      <c r="BE236" s="6">
        <f t="shared" si="82"/>
        <v>0</v>
      </c>
      <c r="BF236" s="6">
        <f t="shared" si="83"/>
        <v>0</v>
      </c>
      <c r="BG236" s="6">
        <f t="shared" si="84"/>
        <v>0</v>
      </c>
      <c r="BH236" s="50">
        <f t="shared" si="85"/>
        <v>7.6400000000000003E-4</v>
      </c>
      <c r="BI236" s="7">
        <f t="shared" si="86"/>
        <v>0</v>
      </c>
      <c r="BJ236" s="6">
        <f t="shared" si="87"/>
        <v>0</v>
      </c>
      <c r="BK236" s="7">
        <f t="shared" si="88"/>
        <v>0</v>
      </c>
      <c r="BL236" s="48">
        <f t="shared" si="81"/>
        <v>0</v>
      </c>
      <c r="BM236" s="16"/>
      <c r="BN236" s="16"/>
    </row>
    <row r="237" spans="2:66">
      <c r="B237" s="28">
        <v>234</v>
      </c>
      <c r="BC237" s="19" t="str">
        <f ca="1">IF('legal data'!$C$6=TODAY(),VALUE('legal data'!E240*1000),IFERROR(VLOOKUP(D237,'legal data(T)'!$C:$F,4,0),"0"))</f>
        <v>0</v>
      </c>
      <c r="BD237" s="19">
        <f ca="1">IF('legal data'!$C$6=TODAY(),(OFFSET('legal data'!D240,'legal data'!$C$3,1))*1000,VALUE('legal data'!E240*1000))</f>
        <v>-62000</v>
      </c>
      <c r="BE237" s="6">
        <f t="shared" si="82"/>
        <v>0</v>
      </c>
      <c r="BF237" s="6">
        <f t="shared" si="83"/>
        <v>0</v>
      </c>
      <c r="BG237" s="6">
        <f t="shared" si="84"/>
        <v>0</v>
      </c>
      <c r="BH237" s="50">
        <f t="shared" si="85"/>
        <v>7.6300000000000001E-4</v>
      </c>
      <c r="BI237" s="7">
        <f t="shared" si="86"/>
        <v>0</v>
      </c>
      <c r="BJ237" s="6">
        <f t="shared" si="87"/>
        <v>0</v>
      </c>
      <c r="BK237" s="7">
        <f t="shared" si="88"/>
        <v>0</v>
      </c>
      <c r="BL237" s="48">
        <f t="shared" si="81"/>
        <v>0</v>
      </c>
      <c r="BM237" s="16"/>
      <c r="BN237" s="16"/>
    </row>
    <row r="238" spans="2:66">
      <c r="B238" s="28">
        <v>235</v>
      </c>
      <c r="BC238" s="19" t="str">
        <f ca="1">IF('legal data'!$C$6=TODAY(),VALUE('legal data'!E241*1000),IFERROR(VLOOKUP(D238,'legal data(T)'!$C:$F,4,0),"0"))</f>
        <v>0</v>
      </c>
      <c r="BD238" s="19">
        <f ca="1">IF('legal data'!$C$6=TODAY(),(OFFSET('legal data'!D241,'legal data'!$C$3,1))*1000,VALUE('legal data'!E241*1000))</f>
        <v>-10234000</v>
      </c>
      <c r="BE238" s="6">
        <f t="shared" si="82"/>
        <v>0</v>
      </c>
      <c r="BF238" s="6">
        <f t="shared" si="83"/>
        <v>0</v>
      </c>
      <c r="BG238" s="6">
        <f t="shared" si="84"/>
        <v>0</v>
      </c>
      <c r="BH238" s="50">
        <f t="shared" si="85"/>
        <v>7.6199999999999998E-4</v>
      </c>
      <c r="BI238" s="7">
        <f t="shared" si="86"/>
        <v>0</v>
      </c>
      <c r="BJ238" s="6">
        <f t="shared" si="87"/>
        <v>0</v>
      </c>
      <c r="BK238" s="7">
        <f t="shared" si="88"/>
        <v>0</v>
      </c>
      <c r="BL238" s="48">
        <f t="shared" si="81"/>
        <v>0</v>
      </c>
      <c r="BM238" s="16"/>
      <c r="BN238" s="16"/>
    </row>
    <row r="239" spans="2:66">
      <c r="B239" s="28">
        <v>236</v>
      </c>
      <c r="BC239" s="19" t="str">
        <f ca="1">IF('legal data'!$C$6=TODAY(),VALUE('legal data'!E242*1000),IFERROR(VLOOKUP(D239,'legal data(T)'!$C:$F,4,0),"0"))</f>
        <v>0</v>
      </c>
      <c r="BD239" s="19">
        <f ca="1">IF('legal data'!$C$6=TODAY(),(OFFSET('legal data'!D242,'legal data'!$C$3,1))*1000,VALUE('legal data'!E242*1000))</f>
        <v>-419000</v>
      </c>
      <c r="BE239" s="6">
        <f t="shared" si="82"/>
        <v>0</v>
      </c>
      <c r="BF239" s="6">
        <f t="shared" si="83"/>
        <v>0</v>
      </c>
      <c r="BG239" s="6">
        <f t="shared" si="84"/>
        <v>0</v>
      </c>
      <c r="BH239" s="50">
        <f t="shared" si="85"/>
        <v>7.6099999999999996E-4</v>
      </c>
      <c r="BI239" s="7">
        <f t="shared" si="86"/>
        <v>0</v>
      </c>
      <c r="BJ239" s="6">
        <f t="shared" si="87"/>
        <v>0</v>
      </c>
      <c r="BK239" s="7">
        <f t="shared" si="88"/>
        <v>0</v>
      </c>
      <c r="BL239" s="48">
        <f t="shared" si="81"/>
        <v>0</v>
      </c>
      <c r="BM239" s="16"/>
      <c r="BN239" s="16"/>
    </row>
    <row r="240" spans="2:66">
      <c r="B240" s="28">
        <v>237</v>
      </c>
      <c r="BC240" s="19" t="str">
        <f ca="1">IF('legal data'!$C$6=TODAY(),VALUE('legal data'!E243*1000),IFERROR(VLOOKUP(D240,'legal data(T)'!$C:$F,4,0),"0"))</f>
        <v>0</v>
      </c>
      <c r="BD240" s="19">
        <f ca="1">IF('legal data'!$C$6=TODAY(),(OFFSET('legal data'!D243,'legal data'!$C$3,1))*1000,VALUE('legal data'!E243*1000))</f>
        <v>229000</v>
      </c>
      <c r="BE240" s="6">
        <f t="shared" si="82"/>
        <v>0</v>
      </c>
      <c r="BF240" s="6">
        <f t="shared" si="83"/>
        <v>0</v>
      </c>
      <c r="BG240" s="6">
        <f t="shared" si="84"/>
        <v>0</v>
      </c>
      <c r="BH240" s="50">
        <f t="shared" si="85"/>
        <v>7.6000000000000004E-4</v>
      </c>
      <c r="BI240" s="7">
        <f t="shared" si="86"/>
        <v>0</v>
      </c>
      <c r="BJ240" s="6">
        <f t="shared" si="87"/>
        <v>0</v>
      </c>
      <c r="BK240" s="7">
        <f t="shared" si="88"/>
        <v>0</v>
      </c>
      <c r="BL240" s="48">
        <f t="shared" si="81"/>
        <v>0</v>
      </c>
      <c r="BM240" s="16"/>
      <c r="BN240" s="16"/>
    </row>
    <row r="241" spans="2:66">
      <c r="B241" s="28">
        <v>238</v>
      </c>
      <c r="BC241" s="19" t="str">
        <f ca="1">IF('legal data'!$C$6=TODAY(),VALUE('legal data'!E244*1000),IFERROR(VLOOKUP(D241,'legal data(T)'!$C:$F,4,0),"0"))</f>
        <v>0</v>
      </c>
      <c r="BD241" s="19">
        <f ca="1">IF('legal data'!$C$6=TODAY(),(OFFSET('legal data'!D244,'legal data'!$C$3,1))*1000,VALUE('legal data'!E244*1000))</f>
        <v>1000</v>
      </c>
      <c r="BE241" s="6">
        <f t="shared" si="82"/>
        <v>0</v>
      </c>
      <c r="BF241" s="6">
        <f t="shared" si="83"/>
        <v>0</v>
      </c>
      <c r="BG241" s="6">
        <f t="shared" si="84"/>
        <v>0</v>
      </c>
      <c r="BH241" s="50">
        <f t="shared" si="85"/>
        <v>7.5900000000000002E-4</v>
      </c>
      <c r="BI241" s="7">
        <f t="shared" si="86"/>
        <v>0</v>
      </c>
      <c r="BJ241" s="6">
        <f t="shared" si="87"/>
        <v>0</v>
      </c>
      <c r="BK241" s="7">
        <f t="shared" si="88"/>
        <v>0</v>
      </c>
      <c r="BL241" s="48">
        <f t="shared" si="81"/>
        <v>0</v>
      </c>
      <c r="BM241" s="16"/>
      <c r="BN241" s="16"/>
    </row>
    <row r="242" spans="2:66">
      <c r="B242" s="28">
        <v>239</v>
      </c>
      <c r="BC242" s="19" t="str">
        <f ca="1">IF('legal data'!$C$6=TODAY(),VALUE('legal data'!E245*1000),IFERROR(VLOOKUP(D242,'legal data(T)'!$C:$F,4,0),"0"))</f>
        <v>0</v>
      </c>
      <c r="BD242" s="19">
        <f ca="1">IF('legal data'!$C$6=TODAY(),(OFFSET('legal data'!D245,'legal data'!$C$3,1))*1000,VALUE('legal data'!E245*1000))</f>
        <v>271000</v>
      </c>
      <c r="BE242" s="6">
        <f t="shared" si="82"/>
        <v>0</v>
      </c>
      <c r="BF242" s="6">
        <f t="shared" si="83"/>
        <v>0</v>
      </c>
      <c r="BG242" s="6">
        <f t="shared" si="84"/>
        <v>0</v>
      </c>
      <c r="BH242" s="50">
        <f t="shared" si="85"/>
        <v>7.5799999999999999E-4</v>
      </c>
      <c r="BI242" s="7">
        <f t="shared" si="86"/>
        <v>0</v>
      </c>
      <c r="BJ242" s="6">
        <f t="shared" si="87"/>
        <v>0</v>
      </c>
      <c r="BK242" s="7">
        <f t="shared" si="88"/>
        <v>0</v>
      </c>
      <c r="BL242" s="48">
        <f t="shared" si="81"/>
        <v>0</v>
      </c>
      <c r="BM242" s="16"/>
      <c r="BN242" s="16"/>
    </row>
    <row r="243" spans="2:66">
      <c r="B243" s="28">
        <v>240</v>
      </c>
      <c r="BC243" s="19" t="str">
        <f ca="1">IF('legal data'!$C$6=TODAY(),VALUE('legal data'!E246*1000),IFERROR(VLOOKUP(D243,'legal data(T)'!$C:$F,4,0),"0"))</f>
        <v>0</v>
      </c>
      <c r="BD243" s="19">
        <f ca="1">IF('legal data'!$C$6=TODAY(),(OFFSET('legal data'!D246,'legal data'!$C$3,1))*1000,VALUE('legal data'!E246*1000))</f>
        <v>-14000</v>
      </c>
      <c r="BE243" s="6">
        <f t="shared" si="82"/>
        <v>0</v>
      </c>
      <c r="BF243" s="6">
        <f t="shared" si="83"/>
        <v>0</v>
      </c>
      <c r="BG243" s="6">
        <f t="shared" si="84"/>
        <v>0</v>
      </c>
      <c r="BH243" s="50">
        <f t="shared" si="85"/>
        <v>7.5699999999999997E-4</v>
      </c>
      <c r="BI243" s="7">
        <f t="shared" si="86"/>
        <v>0</v>
      </c>
      <c r="BJ243" s="6">
        <f t="shared" si="87"/>
        <v>0</v>
      </c>
      <c r="BK243" s="7">
        <f t="shared" si="88"/>
        <v>0</v>
      </c>
      <c r="BL243" s="48">
        <f t="shared" si="81"/>
        <v>0</v>
      </c>
      <c r="BM243" s="16"/>
      <c r="BN243" s="16"/>
    </row>
    <row r="244" spans="2:66">
      <c r="B244" s="28">
        <v>241</v>
      </c>
      <c r="BC244" s="19" t="str">
        <f ca="1">IF('legal data'!$C$6=TODAY(),VALUE('legal data'!E247*1000),IFERROR(VLOOKUP(D244,'legal data(T)'!$C:$F,4,0),"0"))</f>
        <v>0</v>
      </c>
      <c r="BD244" s="19">
        <f ca="1">IF('legal data'!$C$6=TODAY(),(OFFSET('legal data'!D247,'legal data'!$C$3,1))*1000,VALUE('legal data'!E247*1000))</f>
        <v>-1000</v>
      </c>
      <c r="BE244" s="6">
        <f t="shared" si="82"/>
        <v>0</v>
      </c>
      <c r="BF244" s="6">
        <f t="shared" si="83"/>
        <v>0</v>
      </c>
      <c r="BG244" s="6">
        <f t="shared" si="84"/>
        <v>0</v>
      </c>
      <c r="BH244" s="50">
        <f t="shared" si="85"/>
        <v>7.5600000000000005E-4</v>
      </c>
      <c r="BI244" s="7">
        <f t="shared" si="86"/>
        <v>0</v>
      </c>
      <c r="BJ244" s="6">
        <f t="shared" si="87"/>
        <v>0</v>
      </c>
      <c r="BK244" s="7">
        <f t="shared" si="88"/>
        <v>0</v>
      </c>
      <c r="BL244" s="48">
        <f t="shared" si="81"/>
        <v>0</v>
      </c>
      <c r="BM244" s="16"/>
      <c r="BN244" s="16"/>
    </row>
    <row r="245" spans="2:66">
      <c r="B245" s="28">
        <v>242</v>
      </c>
      <c r="BC245" s="19" t="str">
        <f ca="1">IF('legal data'!$C$6=TODAY(),VALUE('legal data'!E248*1000),IFERROR(VLOOKUP(D245,'legal data(T)'!$C:$F,4,0),"0"))</f>
        <v>0</v>
      </c>
      <c r="BD245" s="19">
        <f ca="1">IF('legal data'!$C$6=TODAY(),(OFFSET('legal data'!D248,'legal data'!$C$3,1))*1000,VALUE('legal data'!E248*1000))</f>
        <v>73000</v>
      </c>
      <c r="BE245" s="6">
        <f t="shared" si="82"/>
        <v>0</v>
      </c>
      <c r="BF245" s="6">
        <f t="shared" si="83"/>
        <v>0</v>
      </c>
      <c r="BG245" s="6">
        <f t="shared" si="84"/>
        <v>0</v>
      </c>
      <c r="BH245" s="50">
        <f t="shared" si="85"/>
        <v>7.5500000000000003E-4</v>
      </c>
      <c r="BI245" s="7">
        <f t="shared" si="86"/>
        <v>0</v>
      </c>
      <c r="BJ245" s="6">
        <f t="shared" si="87"/>
        <v>0</v>
      </c>
      <c r="BK245" s="7">
        <f t="shared" si="88"/>
        <v>0</v>
      </c>
      <c r="BL245" s="48">
        <f t="shared" si="81"/>
        <v>0</v>
      </c>
      <c r="BM245" s="16"/>
      <c r="BN245" s="16"/>
    </row>
    <row r="246" spans="2:66">
      <c r="B246" s="28">
        <v>243</v>
      </c>
      <c r="BC246" s="19" t="str">
        <f ca="1">IF('legal data'!$C$6=TODAY(),VALUE('legal data'!E249*1000),IFERROR(VLOOKUP(D246,'legal data(T)'!$C:$F,4,0),"0"))</f>
        <v>0</v>
      </c>
      <c r="BD246" s="19">
        <f ca="1">IF('legal data'!$C$6=TODAY(),(OFFSET('legal data'!D249,'legal data'!$C$3,1))*1000,VALUE('legal data'!E249*1000))</f>
        <v>769000</v>
      </c>
      <c r="BE246" s="6">
        <f t="shared" si="82"/>
        <v>0</v>
      </c>
      <c r="BF246" s="6">
        <f t="shared" si="83"/>
        <v>0</v>
      </c>
      <c r="BG246" s="6">
        <f t="shared" si="84"/>
        <v>0</v>
      </c>
      <c r="BH246" s="50">
        <f t="shared" si="85"/>
        <v>7.54E-4</v>
      </c>
      <c r="BI246" s="7">
        <f t="shared" si="86"/>
        <v>0</v>
      </c>
      <c r="BJ246" s="6">
        <f t="shared" si="87"/>
        <v>0</v>
      </c>
      <c r="BK246" s="7">
        <f t="shared" si="88"/>
        <v>0</v>
      </c>
      <c r="BL246" s="48">
        <f t="shared" si="81"/>
        <v>0</v>
      </c>
      <c r="BM246" s="16"/>
      <c r="BN246" s="16"/>
    </row>
    <row r="247" spans="2:66">
      <c r="B247" s="28">
        <v>244</v>
      </c>
      <c r="BC247" s="19" t="str">
        <f ca="1">IF('legal data'!$C$6=TODAY(),VALUE('legal data'!E250*1000),IFERROR(VLOOKUP(D247,'legal data(T)'!$C:$F,4,0),"0"))</f>
        <v>0</v>
      </c>
      <c r="BD247" s="19">
        <f ca="1">IF('legal data'!$C$6=TODAY(),(OFFSET('legal data'!D250,'legal data'!$C$3,1))*1000,VALUE('legal data'!E250*1000))</f>
        <v>1598000</v>
      </c>
      <c r="BE247" s="6">
        <f t="shared" si="82"/>
        <v>0</v>
      </c>
      <c r="BF247" s="6">
        <f t="shared" si="83"/>
        <v>0</v>
      </c>
      <c r="BG247" s="6">
        <f t="shared" si="84"/>
        <v>0</v>
      </c>
      <c r="BH247" s="50">
        <f t="shared" si="85"/>
        <v>7.5299999999999998E-4</v>
      </c>
      <c r="BI247" s="7">
        <f t="shared" si="86"/>
        <v>0</v>
      </c>
      <c r="BJ247" s="6">
        <f t="shared" si="87"/>
        <v>0</v>
      </c>
      <c r="BK247" s="7">
        <f t="shared" si="88"/>
        <v>0</v>
      </c>
      <c r="BL247" s="48">
        <f t="shared" si="81"/>
        <v>0</v>
      </c>
      <c r="BM247" s="16"/>
      <c r="BN247" s="16"/>
    </row>
    <row r="248" spans="2:66">
      <c r="B248" s="28">
        <v>245</v>
      </c>
      <c r="BC248" s="19" t="str">
        <f ca="1">IF('legal data'!$C$6=TODAY(),VALUE('legal data'!E251*1000),IFERROR(VLOOKUP(D248,'legal data(T)'!$C:$F,4,0),"0"))</f>
        <v>0</v>
      </c>
      <c r="BD248" s="19">
        <f ca="1">IF('legal data'!$C$6=TODAY(),(OFFSET('legal data'!D251,'legal data'!$C$3,1))*1000,VALUE('legal data'!E251*1000))</f>
        <v>699000</v>
      </c>
      <c r="BE248" s="6">
        <f t="shared" si="82"/>
        <v>0</v>
      </c>
      <c r="BF248" s="6">
        <f t="shared" si="83"/>
        <v>0</v>
      </c>
      <c r="BG248" s="6">
        <f t="shared" si="84"/>
        <v>0</v>
      </c>
      <c r="BH248" s="50">
        <f t="shared" si="85"/>
        <v>7.5199999999999996E-4</v>
      </c>
      <c r="BI248" s="7">
        <f t="shared" si="86"/>
        <v>0</v>
      </c>
      <c r="BJ248" s="6">
        <f t="shared" si="87"/>
        <v>0</v>
      </c>
      <c r="BK248" s="7">
        <f t="shared" si="88"/>
        <v>0</v>
      </c>
      <c r="BL248" s="48">
        <f t="shared" si="81"/>
        <v>0</v>
      </c>
      <c r="BM248" s="16"/>
      <c r="BN248" s="16"/>
    </row>
    <row r="249" spans="2:66">
      <c r="B249" s="28">
        <v>246</v>
      </c>
      <c r="BC249" s="19" t="str">
        <f ca="1">IF('legal data'!$C$6=TODAY(),VALUE('legal data'!E252*1000),IFERROR(VLOOKUP(D249,'legal data(T)'!$C:$F,4,0),"0"))</f>
        <v>0</v>
      </c>
      <c r="BD249" s="19">
        <f ca="1">IF('legal data'!$C$6=TODAY(),(OFFSET('legal data'!D252,'legal data'!$C$3,1))*1000,VALUE('legal data'!E252*1000))</f>
        <v>-4889000</v>
      </c>
      <c r="BE249" s="6">
        <f t="shared" si="82"/>
        <v>0</v>
      </c>
      <c r="BF249" s="6">
        <f t="shared" si="83"/>
        <v>0</v>
      </c>
      <c r="BG249" s="6">
        <f t="shared" si="84"/>
        <v>0</v>
      </c>
      <c r="BH249" s="50">
        <f t="shared" si="85"/>
        <v>7.5100000000000004E-4</v>
      </c>
      <c r="BI249" s="7">
        <f t="shared" si="86"/>
        <v>0</v>
      </c>
      <c r="BJ249" s="6">
        <f t="shared" si="87"/>
        <v>0</v>
      </c>
      <c r="BK249" s="7">
        <f t="shared" si="88"/>
        <v>0</v>
      </c>
      <c r="BL249" s="48">
        <f t="shared" si="81"/>
        <v>0</v>
      </c>
      <c r="BM249" s="16"/>
      <c r="BN249" s="16"/>
    </row>
    <row r="250" spans="2:66">
      <c r="B250" s="28">
        <v>247</v>
      </c>
      <c r="BC250" s="19" t="str">
        <f ca="1">IF('legal data'!$C$6=TODAY(),VALUE('legal data'!E253*1000),IFERROR(VLOOKUP(D250,'legal data(T)'!$C:$F,4,0),"0"))</f>
        <v>0</v>
      </c>
      <c r="BD250" s="19">
        <f ca="1">IF('legal data'!$C$6=TODAY(),(OFFSET('legal data'!D253,'legal data'!$C$3,1))*1000,VALUE('legal data'!E253*1000))</f>
        <v>-140000</v>
      </c>
      <c r="BE250" s="6">
        <f t="shared" si="82"/>
        <v>0</v>
      </c>
      <c r="BF250" s="6">
        <f t="shared" si="83"/>
        <v>0</v>
      </c>
      <c r="BG250" s="6">
        <f t="shared" si="84"/>
        <v>0</v>
      </c>
      <c r="BH250" s="50">
        <f t="shared" si="85"/>
        <v>7.5000000000000002E-4</v>
      </c>
      <c r="BI250" s="7">
        <f t="shared" si="86"/>
        <v>0</v>
      </c>
      <c r="BJ250" s="6">
        <f t="shared" si="87"/>
        <v>0</v>
      </c>
      <c r="BK250" s="7">
        <f t="shared" si="88"/>
        <v>0</v>
      </c>
      <c r="BL250" s="48">
        <f t="shared" si="81"/>
        <v>0</v>
      </c>
      <c r="BM250" s="16"/>
      <c r="BN250" s="16"/>
    </row>
    <row r="251" spans="2:66">
      <c r="B251" s="28">
        <v>248</v>
      </c>
      <c r="BC251" s="19" t="str">
        <f ca="1">IF('legal data'!$C$6=TODAY(),VALUE('legal data'!E254*1000),IFERROR(VLOOKUP(D251,'legal data(T)'!$C:$F,4,0),"0"))</f>
        <v>0</v>
      </c>
      <c r="BD251" s="19">
        <f ca="1">IF('legal data'!$C$6=TODAY(),(OFFSET('legal data'!D254,'legal data'!$C$3,1))*1000,VALUE('legal data'!E254*1000))</f>
        <v>-4000</v>
      </c>
      <c r="BE251" s="6">
        <f t="shared" si="82"/>
        <v>0</v>
      </c>
      <c r="BF251" s="6">
        <f t="shared" si="83"/>
        <v>0</v>
      </c>
      <c r="BG251" s="6">
        <f t="shared" si="84"/>
        <v>0</v>
      </c>
      <c r="BH251" s="50">
        <f t="shared" si="85"/>
        <v>7.4899999999999999E-4</v>
      </c>
      <c r="BI251" s="7">
        <f t="shared" si="86"/>
        <v>0</v>
      </c>
      <c r="BJ251" s="6">
        <f t="shared" si="87"/>
        <v>0</v>
      </c>
      <c r="BK251" s="7">
        <f t="shared" si="88"/>
        <v>0</v>
      </c>
      <c r="BL251" s="48">
        <f t="shared" si="81"/>
        <v>0</v>
      </c>
      <c r="BM251" s="16"/>
      <c r="BN251" s="16"/>
    </row>
    <row r="252" spans="2:66">
      <c r="B252" s="28">
        <v>249</v>
      </c>
      <c r="BC252" s="19" t="str">
        <f ca="1">IF('legal data'!$C$6=TODAY(),VALUE('legal data'!E255*1000),IFERROR(VLOOKUP(D252,'legal data(T)'!$C:$F,4,0),"0"))</f>
        <v>0</v>
      </c>
      <c r="BD252" s="19">
        <f ca="1">IF('legal data'!$C$6=TODAY(),(OFFSET('legal data'!D255,'legal data'!$C$3,1))*1000,VALUE('legal data'!E255*1000))</f>
        <v>25000</v>
      </c>
      <c r="BE252" s="6">
        <f t="shared" si="82"/>
        <v>0</v>
      </c>
      <c r="BF252" s="6">
        <f t="shared" si="83"/>
        <v>0</v>
      </c>
      <c r="BG252" s="6">
        <f t="shared" si="84"/>
        <v>0</v>
      </c>
      <c r="BH252" s="50">
        <f t="shared" si="85"/>
        <v>7.4799999999999997E-4</v>
      </c>
      <c r="BI252" s="7">
        <f t="shared" si="86"/>
        <v>0</v>
      </c>
      <c r="BJ252" s="6">
        <f t="shared" si="87"/>
        <v>0</v>
      </c>
      <c r="BK252" s="7">
        <f t="shared" si="88"/>
        <v>0</v>
      </c>
      <c r="BL252" s="48">
        <f t="shared" si="81"/>
        <v>0</v>
      </c>
      <c r="BM252" s="16"/>
      <c r="BN252" s="16"/>
    </row>
    <row r="253" spans="2:66">
      <c r="B253" s="28">
        <v>250</v>
      </c>
      <c r="BC253" s="19" t="str">
        <f ca="1">IF('legal data'!$C$6=TODAY(),VALUE('legal data'!E256*1000),IFERROR(VLOOKUP(D253,'legal data(T)'!$C:$F,4,0),"0"))</f>
        <v>0</v>
      </c>
      <c r="BD253" s="19">
        <f ca="1">IF('legal data'!$C$6=TODAY(),(OFFSET('legal data'!D256,'legal data'!$C$3,1))*1000,VALUE('legal data'!E256*1000))</f>
        <v>7000</v>
      </c>
      <c r="BE253" s="6">
        <f t="shared" si="82"/>
        <v>0</v>
      </c>
      <c r="BF253" s="6">
        <f t="shared" si="83"/>
        <v>0</v>
      </c>
      <c r="BG253" s="6">
        <f t="shared" si="84"/>
        <v>0</v>
      </c>
      <c r="BH253" s="50">
        <f t="shared" si="85"/>
        <v>7.4700000000000005E-4</v>
      </c>
      <c r="BI253" s="7">
        <f t="shared" si="86"/>
        <v>0</v>
      </c>
      <c r="BJ253" s="6">
        <f t="shared" si="87"/>
        <v>0</v>
      </c>
      <c r="BK253" s="7">
        <f t="shared" si="88"/>
        <v>0</v>
      </c>
      <c r="BL253" s="48">
        <f t="shared" si="81"/>
        <v>0</v>
      </c>
      <c r="BM253" s="16"/>
      <c r="BN253" s="16"/>
    </row>
    <row r="254" spans="2:66">
      <c r="B254" s="28">
        <v>251</v>
      </c>
      <c r="BC254" s="19" t="str">
        <f ca="1">IF('legal data'!$C$6=TODAY(),VALUE('legal data'!E257*1000),IFERROR(VLOOKUP(D254,'legal data(T)'!$C:$F,4,0),"0"))</f>
        <v>0</v>
      </c>
      <c r="BD254" s="19">
        <f ca="1">IF('legal data'!$C$6=TODAY(),(OFFSET('legal data'!D257,'legal data'!$C$3,1))*1000,VALUE('legal data'!E257*1000))</f>
        <v>-17000</v>
      </c>
      <c r="BE254" s="6">
        <f t="shared" si="82"/>
        <v>0</v>
      </c>
      <c r="BF254" s="6">
        <f t="shared" si="83"/>
        <v>0</v>
      </c>
      <c r="BG254" s="6">
        <f t="shared" si="84"/>
        <v>0</v>
      </c>
      <c r="BH254" s="50">
        <f t="shared" si="85"/>
        <v>7.4600000000000003E-4</v>
      </c>
      <c r="BI254" s="7">
        <f t="shared" si="86"/>
        <v>0</v>
      </c>
      <c r="BJ254" s="6">
        <f t="shared" si="87"/>
        <v>0</v>
      </c>
      <c r="BK254" s="7">
        <f t="shared" si="88"/>
        <v>0</v>
      </c>
      <c r="BL254" s="48">
        <f t="shared" si="81"/>
        <v>0</v>
      </c>
      <c r="BM254" s="16"/>
      <c r="BN254" s="16"/>
    </row>
    <row r="255" spans="2:66">
      <c r="B255" s="28">
        <v>252</v>
      </c>
      <c r="BC255" s="19" t="str">
        <f ca="1">IF('legal data'!$C$6=TODAY(),VALUE('legal data'!E258*1000),IFERROR(VLOOKUP(D255,'legal data(T)'!$C:$F,4,0),"0"))</f>
        <v>0</v>
      </c>
      <c r="BD255" s="19">
        <f ca="1">IF('legal data'!$C$6=TODAY(),(OFFSET('legal data'!D258,'legal data'!$C$3,1))*1000,VALUE('legal data'!E258*1000))</f>
        <v>17000</v>
      </c>
      <c r="BE255" s="6">
        <f t="shared" si="82"/>
        <v>0</v>
      </c>
      <c r="BF255" s="6">
        <f t="shared" si="83"/>
        <v>0</v>
      </c>
      <c r="BG255" s="6">
        <f t="shared" si="84"/>
        <v>0</v>
      </c>
      <c r="BH255" s="50">
        <f t="shared" si="85"/>
        <v>7.45E-4</v>
      </c>
      <c r="BI255" s="7">
        <f t="shared" si="86"/>
        <v>0</v>
      </c>
      <c r="BJ255" s="6">
        <f t="shared" si="87"/>
        <v>0</v>
      </c>
      <c r="BK255" s="7">
        <f t="shared" si="88"/>
        <v>0</v>
      </c>
      <c r="BL255" s="48">
        <f t="shared" si="81"/>
        <v>0</v>
      </c>
      <c r="BM255" s="16"/>
      <c r="BN255" s="16"/>
    </row>
    <row r="256" spans="2:66">
      <c r="B256" s="28">
        <v>253</v>
      </c>
      <c r="BC256" s="19" t="str">
        <f ca="1">IF('legal data'!$C$6=TODAY(),VALUE('legal data'!E259*1000),IFERROR(VLOOKUP(D256,'legal data(T)'!$C:$F,4,0),"0"))</f>
        <v>0</v>
      </c>
      <c r="BD256" s="19">
        <f ca="1">IF('legal data'!$C$6=TODAY(),(OFFSET('legal data'!D259,'legal data'!$C$3,1))*1000,VALUE('legal data'!E259*1000))</f>
        <v>-847000</v>
      </c>
      <c r="BE256" s="6">
        <f t="shared" si="82"/>
        <v>0</v>
      </c>
      <c r="BF256" s="6">
        <f t="shared" si="83"/>
        <v>0</v>
      </c>
      <c r="BG256" s="6">
        <f t="shared" si="84"/>
        <v>0</v>
      </c>
      <c r="BH256" s="50">
        <f t="shared" si="85"/>
        <v>7.4399999999999998E-4</v>
      </c>
      <c r="BI256" s="7">
        <f t="shared" si="86"/>
        <v>0</v>
      </c>
      <c r="BJ256" s="6">
        <f t="shared" si="87"/>
        <v>0</v>
      </c>
      <c r="BK256" s="7">
        <f t="shared" si="88"/>
        <v>0</v>
      </c>
      <c r="BL256" s="48">
        <f t="shared" si="81"/>
        <v>0</v>
      </c>
      <c r="BM256" s="16"/>
      <c r="BN256" s="16"/>
    </row>
    <row r="257" spans="2:66">
      <c r="B257" s="28">
        <v>254</v>
      </c>
      <c r="BC257" s="19" t="str">
        <f ca="1">IF('legal data'!$C$6=TODAY(),VALUE('legal data'!E260*1000),IFERROR(VLOOKUP(D257,'legal data(T)'!$C:$F,4,0),"0"))</f>
        <v>0</v>
      </c>
      <c r="BD257" s="19">
        <f ca="1">IF('legal data'!$C$6=TODAY(),(OFFSET('legal data'!D260,'legal data'!$C$3,1))*1000,VALUE('legal data'!E260*1000))</f>
        <v>-150000</v>
      </c>
      <c r="BE257" s="6">
        <f t="shared" si="82"/>
        <v>0</v>
      </c>
      <c r="BF257" s="6">
        <f t="shared" si="83"/>
        <v>0</v>
      </c>
      <c r="BG257" s="6">
        <f t="shared" si="84"/>
        <v>0</v>
      </c>
      <c r="BH257" s="50">
        <f t="shared" si="85"/>
        <v>7.4299999999999995E-4</v>
      </c>
      <c r="BI257" s="7">
        <f t="shared" si="86"/>
        <v>0</v>
      </c>
      <c r="BJ257" s="6">
        <f t="shared" si="87"/>
        <v>0</v>
      </c>
      <c r="BK257" s="7">
        <f t="shared" si="88"/>
        <v>0</v>
      </c>
      <c r="BL257" s="48">
        <f t="shared" si="81"/>
        <v>0</v>
      </c>
      <c r="BM257" s="16"/>
      <c r="BN257" s="16"/>
    </row>
    <row r="258" spans="2:66">
      <c r="B258" s="28">
        <v>255</v>
      </c>
      <c r="BC258" s="19" t="str">
        <f ca="1">IF('legal data'!$C$6=TODAY(),VALUE('legal data'!E261*1000),IFERROR(VLOOKUP(D258,'legal data(T)'!$C:$F,4,0),"0"))</f>
        <v>0</v>
      </c>
      <c r="BD258" s="19">
        <f ca="1">IF('legal data'!$C$6=TODAY(),(OFFSET('legal data'!D261,'legal data'!$C$3,1))*1000,VALUE('legal data'!E261*1000))</f>
        <v>-3000</v>
      </c>
      <c r="BE258" s="6">
        <f t="shared" si="82"/>
        <v>0</v>
      </c>
      <c r="BF258" s="6">
        <f t="shared" si="83"/>
        <v>0</v>
      </c>
      <c r="BG258" s="6">
        <f t="shared" si="84"/>
        <v>0</v>
      </c>
      <c r="BH258" s="50">
        <f t="shared" si="85"/>
        <v>7.4200000000000004E-4</v>
      </c>
      <c r="BI258" s="7">
        <f t="shared" si="86"/>
        <v>0</v>
      </c>
      <c r="BJ258" s="6">
        <f t="shared" si="87"/>
        <v>0</v>
      </c>
      <c r="BK258" s="7">
        <f t="shared" si="88"/>
        <v>0</v>
      </c>
      <c r="BL258" s="48">
        <f t="shared" si="81"/>
        <v>0</v>
      </c>
      <c r="BM258" s="16"/>
      <c r="BN258" s="16"/>
    </row>
    <row r="259" spans="2:66">
      <c r="B259" s="28">
        <v>256</v>
      </c>
      <c r="BC259" s="19" t="str">
        <f ca="1">IF('legal data'!$C$6=TODAY(),VALUE('legal data'!E262*1000),IFERROR(VLOOKUP(D259,'legal data(T)'!$C:$F,4,0),"0"))</f>
        <v>0</v>
      </c>
      <c r="BD259" s="19">
        <f ca="1">IF('legal data'!$C$6=TODAY(),(OFFSET('legal data'!D262,'legal data'!$C$3,1))*1000,VALUE('legal data'!E262*1000))</f>
        <v>-70000</v>
      </c>
      <c r="BE259" s="6">
        <f t="shared" si="82"/>
        <v>0</v>
      </c>
      <c r="BF259" s="6">
        <f t="shared" si="83"/>
        <v>0</v>
      </c>
      <c r="BG259" s="6">
        <f t="shared" si="84"/>
        <v>0</v>
      </c>
      <c r="BH259" s="50">
        <f t="shared" si="85"/>
        <v>7.4100000000000001E-4</v>
      </c>
      <c r="BI259" s="7">
        <f t="shared" si="86"/>
        <v>0</v>
      </c>
      <c r="BJ259" s="6">
        <f t="shared" si="87"/>
        <v>0</v>
      </c>
      <c r="BK259" s="7">
        <f t="shared" si="88"/>
        <v>0</v>
      </c>
      <c r="BL259" s="48">
        <f t="shared" si="81"/>
        <v>0</v>
      </c>
      <c r="BM259" s="16"/>
      <c r="BN259" s="16"/>
    </row>
    <row r="260" spans="2:66">
      <c r="B260" s="28">
        <v>257</v>
      </c>
      <c r="BC260" s="19" t="str">
        <f ca="1">IF('legal data'!$C$6=TODAY(),VALUE('legal data'!E263*1000),IFERROR(VLOOKUP(D260,'legal data(T)'!$C:$F,4,0),"0"))</f>
        <v>0</v>
      </c>
      <c r="BD260" s="19">
        <f ca="1">IF('legal data'!$C$6=TODAY(),(OFFSET('legal data'!D263,'legal data'!$C$3,1))*1000,VALUE('legal data'!E263*1000))</f>
        <v>-67000</v>
      </c>
      <c r="BE260" s="6">
        <f t="shared" si="82"/>
        <v>0</v>
      </c>
      <c r="BF260" s="6">
        <f t="shared" si="83"/>
        <v>0</v>
      </c>
      <c r="BG260" s="6">
        <f t="shared" si="84"/>
        <v>0</v>
      </c>
      <c r="BH260" s="50">
        <f t="shared" si="85"/>
        <v>7.3999999999999999E-4</v>
      </c>
      <c r="BI260" s="7">
        <f t="shared" si="86"/>
        <v>0</v>
      </c>
      <c r="BJ260" s="6">
        <f t="shared" si="87"/>
        <v>0</v>
      </c>
      <c r="BK260" s="7">
        <f t="shared" si="88"/>
        <v>0</v>
      </c>
      <c r="BL260" s="48">
        <f t="shared" ref="BL260:BL323" si="89">BJ260/SUM($BJ$4:$BJ$400)</f>
        <v>0</v>
      </c>
      <c r="BM260" s="16"/>
      <c r="BN260" s="16"/>
    </row>
    <row r="261" spans="2:66">
      <c r="B261" s="28">
        <v>258</v>
      </c>
      <c r="BC261" s="19" t="str">
        <f ca="1">IF('legal data'!$C$6=TODAY(),VALUE('legal data'!E264*1000),IFERROR(VLOOKUP(D261,'legal data(T)'!$C:$F,4,0),"0"))</f>
        <v>0</v>
      </c>
      <c r="BD261" s="19">
        <f ca="1">IF('legal data'!$C$6=TODAY(),(OFFSET('legal data'!D264,'legal data'!$C$3,1))*1000,VALUE('legal data'!E264*1000))</f>
        <v>355000</v>
      </c>
      <c r="BE261" s="6">
        <f t="shared" si="82"/>
        <v>0</v>
      </c>
      <c r="BF261" s="6">
        <f t="shared" si="83"/>
        <v>0</v>
      </c>
      <c r="BG261" s="6">
        <f t="shared" si="84"/>
        <v>0</v>
      </c>
      <c r="BH261" s="50">
        <f t="shared" si="85"/>
        <v>7.3899999999999997E-4</v>
      </c>
      <c r="BI261" s="7">
        <f t="shared" si="86"/>
        <v>0</v>
      </c>
      <c r="BJ261" s="6">
        <f t="shared" si="87"/>
        <v>0</v>
      </c>
      <c r="BK261" s="7">
        <f t="shared" si="88"/>
        <v>0</v>
      </c>
      <c r="BL261" s="48">
        <f t="shared" si="89"/>
        <v>0</v>
      </c>
      <c r="BM261" s="16"/>
      <c r="BN261" s="16"/>
    </row>
    <row r="262" spans="2:66">
      <c r="B262" s="28">
        <v>259</v>
      </c>
      <c r="BC262" s="19" t="str">
        <f ca="1">IF('legal data'!$C$6=TODAY(),VALUE('legal data'!E265*1000),IFERROR(VLOOKUP(D262,'legal data(T)'!$C:$F,4,0),"0"))</f>
        <v>0</v>
      </c>
      <c r="BD262" s="19">
        <f ca="1">IF('legal data'!$C$6=TODAY(),(OFFSET('legal data'!D265,'legal data'!$C$3,1))*1000,VALUE('legal data'!E265*1000))</f>
        <v>-22000</v>
      </c>
      <c r="BE262" s="6">
        <f t="shared" si="82"/>
        <v>0</v>
      </c>
      <c r="BF262" s="6">
        <f t="shared" si="83"/>
        <v>0</v>
      </c>
      <c r="BG262" s="6">
        <f t="shared" si="84"/>
        <v>0</v>
      </c>
      <c r="BH262" s="50">
        <f t="shared" si="85"/>
        <v>7.3800000000000005E-4</v>
      </c>
      <c r="BI262" s="7">
        <f t="shared" si="86"/>
        <v>0</v>
      </c>
      <c r="BJ262" s="6">
        <f t="shared" si="87"/>
        <v>0</v>
      </c>
      <c r="BK262" s="7">
        <f t="shared" si="88"/>
        <v>0</v>
      </c>
      <c r="BL262" s="48">
        <f t="shared" si="89"/>
        <v>0</v>
      </c>
      <c r="BM262" s="16"/>
      <c r="BN262" s="16"/>
    </row>
    <row r="263" spans="2:66">
      <c r="B263" s="28">
        <v>260</v>
      </c>
      <c r="BC263" s="19" t="str">
        <f ca="1">IF('legal data'!$C$6=TODAY(),VALUE('legal data'!E266*1000),IFERROR(VLOOKUP(D263,'legal data(T)'!$C:$F,4,0),"0"))</f>
        <v>0</v>
      </c>
      <c r="BD263" s="19">
        <f ca="1">IF('legal data'!$C$6=TODAY(),(OFFSET('legal data'!D266,'legal data'!$C$3,1))*1000,VALUE('legal data'!E266*1000))</f>
        <v>-105000</v>
      </c>
      <c r="BE263" s="6">
        <f t="shared" si="82"/>
        <v>0</v>
      </c>
      <c r="BF263" s="6">
        <f t="shared" si="83"/>
        <v>0</v>
      </c>
      <c r="BG263" s="6">
        <f t="shared" si="84"/>
        <v>0</v>
      </c>
      <c r="BH263" s="50">
        <f t="shared" si="85"/>
        <v>7.3700000000000002E-4</v>
      </c>
      <c r="BI263" s="7">
        <f t="shared" si="86"/>
        <v>0</v>
      </c>
      <c r="BJ263" s="6">
        <f t="shared" si="87"/>
        <v>0</v>
      </c>
      <c r="BK263" s="7">
        <f t="shared" si="88"/>
        <v>0</v>
      </c>
      <c r="BL263" s="48">
        <f t="shared" si="89"/>
        <v>0</v>
      </c>
      <c r="BM263" s="16"/>
      <c r="BN263" s="16"/>
    </row>
    <row r="264" spans="2:66">
      <c r="B264" s="28">
        <v>261</v>
      </c>
      <c r="BC264" s="19" t="str">
        <f ca="1">IF('legal data'!$C$6=TODAY(),VALUE('legal data'!E267*1000),IFERROR(VLOOKUP(D264,'legal data(T)'!$C:$F,4,0),"0"))</f>
        <v>0</v>
      </c>
      <c r="BD264" s="19">
        <f ca="1">IF('legal data'!$C$6=TODAY(),(OFFSET('legal data'!D267,'legal data'!$C$3,1))*1000,VALUE('legal data'!E267*1000))</f>
        <v>1015000</v>
      </c>
      <c r="BE264" s="6">
        <f t="shared" si="82"/>
        <v>0</v>
      </c>
      <c r="BF264" s="6">
        <f t="shared" si="83"/>
        <v>0</v>
      </c>
      <c r="BG264" s="6">
        <f t="shared" si="84"/>
        <v>0</v>
      </c>
      <c r="BH264" s="50">
        <f t="shared" si="85"/>
        <v>7.36E-4</v>
      </c>
      <c r="BI264" s="7">
        <f t="shared" si="86"/>
        <v>0</v>
      </c>
      <c r="BJ264" s="6">
        <f t="shared" si="87"/>
        <v>0</v>
      </c>
      <c r="BK264" s="7">
        <f t="shared" si="88"/>
        <v>0</v>
      </c>
      <c r="BL264" s="48">
        <f t="shared" si="89"/>
        <v>0</v>
      </c>
      <c r="BM264" s="16"/>
      <c r="BN264" s="16"/>
    </row>
    <row r="265" spans="2:66">
      <c r="B265" s="28">
        <v>262</v>
      </c>
      <c r="BC265" s="19" t="str">
        <f ca="1">IF('legal data'!$C$6=TODAY(),VALUE('legal data'!E268*1000),IFERROR(VLOOKUP(D265,'legal data(T)'!$C:$F,4,0),"0"))</f>
        <v>0</v>
      </c>
      <c r="BD265" s="19">
        <f ca="1">IF('legal data'!$C$6=TODAY(),(OFFSET('legal data'!D268,'legal data'!$C$3,1))*1000,VALUE('legal data'!E268*1000))</f>
        <v>-1431000</v>
      </c>
      <c r="BE265" s="6">
        <f t="shared" si="82"/>
        <v>0</v>
      </c>
      <c r="BF265" s="6">
        <f t="shared" si="83"/>
        <v>0</v>
      </c>
      <c r="BG265" s="6">
        <f t="shared" si="84"/>
        <v>0</v>
      </c>
      <c r="BH265" s="50">
        <f t="shared" si="85"/>
        <v>7.3499999999999998E-4</v>
      </c>
      <c r="BI265" s="7">
        <f t="shared" si="86"/>
        <v>0</v>
      </c>
      <c r="BJ265" s="6">
        <f t="shared" si="87"/>
        <v>0</v>
      </c>
      <c r="BK265" s="7">
        <f t="shared" si="88"/>
        <v>0</v>
      </c>
      <c r="BL265" s="48">
        <f t="shared" si="89"/>
        <v>0</v>
      </c>
      <c r="BM265" s="16"/>
      <c r="BN265" s="16"/>
    </row>
    <row r="266" spans="2:66">
      <c r="B266" s="28">
        <v>263</v>
      </c>
      <c r="BC266" s="19" t="str">
        <f ca="1">IF('legal data'!$C$6=TODAY(),VALUE('legal data'!E269*1000),IFERROR(VLOOKUP(D266,'legal data(T)'!$C:$F,4,0),"0"))</f>
        <v>0</v>
      </c>
      <c r="BD266" s="19">
        <f ca="1">IF('legal data'!$C$6=TODAY(),(OFFSET('legal data'!D269,'legal data'!$C$3,1))*1000,VALUE('legal data'!E269*1000))</f>
        <v>99000</v>
      </c>
      <c r="BE266" s="6">
        <f t="shared" si="82"/>
        <v>0</v>
      </c>
      <c r="BF266" s="6">
        <f t="shared" si="83"/>
        <v>0</v>
      </c>
      <c r="BG266" s="6">
        <f t="shared" si="84"/>
        <v>0</v>
      </c>
      <c r="BH266" s="50">
        <f t="shared" si="85"/>
        <v>7.3399999999999995E-4</v>
      </c>
      <c r="BI266" s="7">
        <f t="shared" si="86"/>
        <v>0</v>
      </c>
      <c r="BJ266" s="6">
        <f t="shared" si="87"/>
        <v>0</v>
      </c>
      <c r="BK266" s="7">
        <f t="shared" si="88"/>
        <v>0</v>
      </c>
      <c r="BL266" s="48">
        <f t="shared" si="89"/>
        <v>0</v>
      </c>
      <c r="BM266" s="16"/>
      <c r="BN266" s="16"/>
    </row>
    <row r="267" spans="2:66">
      <c r="B267" s="28">
        <v>264</v>
      </c>
      <c r="BC267" s="19" t="str">
        <f ca="1">IF('legal data'!$C$6=TODAY(),VALUE('legal data'!E270*1000),IFERROR(VLOOKUP(D267,'legal data(T)'!$C:$F,4,0),"0"))</f>
        <v>0</v>
      </c>
      <c r="BD267" s="19">
        <f ca="1">IF('legal data'!$C$6=TODAY(),(OFFSET('legal data'!D270,'legal data'!$C$3,1))*1000,VALUE('legal data'!E270*1000))</f>
        <v>17000</v>
      </c>
      <c r="BE267" s="6">
        <f t="shared" si="82"/>
        <v>0</v>
      </c>
      <c r="BF267" s="6">
        <f t="shared" si="83"/>
        <v>0</v>
      </c>
      <c r="BG267" s="6">
        <f t="shared" si="84"/>
        <v>0</v>
      </c>
      <c r="BH267" s="50">
        <f t="shared" si="85"/>
        <v>7.3300000000000004E-4</v>
      </c>
      <c r="BI267" s="7">
        <f t="shared" si="86"/>
        <v>0</v>
      </c>
      <c r="BJ267" s="6">
        <f t="shared" si="87"/>
        <v>0</v>
      </c>
      <c r="BK267" s="7">
        <f t="shared" si="88"/>
        <v>0</v>
      </c>
      <c r="BL267" s="48">
        <f t="shared" si="89"/>
        <v>0</v>
      </c>
      <c r="BM267" s="16"/>
      <c r="BN267" s="16"/>
    </row>
    <row r="268" spans="2:66">
      <c r="B268" s="28">
        <v>265</v>
      </c>
      <c r="BC268" s="19" t="str">
        <f ca="1">IF('legal data'!$C$6=TODAY(),VALUE('legal data'!E271*1000),IFERROR(VLOOKUP(D268,'legal data(T)'!$C:$F,4,0),"0"))</f>
        <v>0</v>
      </c>
      <c r="BD268" s="19">
        <f ca="1">IF('legal data'!$C$6=TODAY(),(OFFSET('legal data'!D271,'legal data'!$C$3,1))*1000,VALUE('legal data'!E271*1000))</f>
        <v>2982000</v>
      </c>
      <c r="BE268" s="6">
        <f t="shared" si="82"/>
        <v>0</v>
      </c>
      <c r="BF268" s="6">
        <f t="shared" si="83"/>
        <v>0</v>
      </c>
      <c r="BG268" s="6">
        <f t="shared" si="84"/>
        <v>0</v>
      </c>
      <c r="BH268" s="50">
        <f t="shared" si="85"/>
        <v>7.3200000000000001E-4</v>
      </c>
      <c r="BI268" s="7">
        <f t="shared" si="86"/>
        <v>0</v>
      </c>
      <c r="BJ268" s="6">
        <f t="shared" si="87"/>
        <v>0</v>
      </c>
      <c r="BK268" s="7">
        <f t="shared" si="88"/>
        <v>0</v>
      </c>
      <c r="BL268" s="48">
        <f t="shared" si="89"/>
        <v>0</v>
      </c>
      <c r="BM268" s="16"/>
      <c r="BN268" s="16"/>
    </row>
    <row r="269" spans="2:66">
      <c r="B269" s="28">
        <v>266</v>
      </c>
      <c r="BC269" s="19" t="str">
        <f ca="1">IF('legal data'!$C$6=TODAY(),VALUE('legal data'!E272*1000),IFERROR(VLOOKUP(D269,'legal data(T)'!$C:$F,4,0),"0"))</f>
        <v>0</v>
      </c>
      <c r="BD269" s="19">
        <f ca="1">IF('legal data'!$C$6=TODAY(),(OFFSET('legal data'!D272,'legal data'!$C$3,1))*1000,VALUE('legal data'!E272*1000))</f>
        <v>34000</v>
      </c>
      <c r="BE269" s="6">
        <f t="shared" si="82"/>
        <v>0</v>
      </c>
      <c r="BF269" s="6">
        <f t="shared" si="83"/>
        <v>0</v>
      </c>
      <c r="BG269" s="6">
        <f t="shared" si="84"/>
        <v>0</v>
      </c>
      <c r="BH269" s="50">
        <f t="shared" si="85"/>
        <v>7.3099999999999999E-4</v>
      </c>
      <c r="BI269" s="7">
        <f t="shared" si="86"/>
        <v>0</v>
      </c>
      <c r="BJ269" s="6">
        <f t="shared" si="87"/>
        <v>0</v>
      </c>
      <c r="BK269" s="7">
        <f t="shared" si="88"/>
        <v>0</v>
      </c>
      <c r="BL269" s="48">
        <f t="shared" si="89"/>
        <v>0</v>
      </c>
      <c r="BM269" s="16"/>
      <c r="BN269" s="16"/>
    </row>
    <row r="270" spans="2:66">
      <c r="B270" s="28">
        <v>267</v>
      </c>
      <c r="BC270" s="19" t="str">
        <f ca="1">IF('legal data'!$C$6=TODAY(),VALUE('legal data'!E273*1000),IFERROR(VLOOKUP(D270,'legal data(T)'!$C:$F,4,0),"0"))</f>
        <v>0</v>
      </c>
      <c r="BD270" s="19">
        <f ca="1">IF('legal data'!$C$6=TODAY(),(OFFSET('legal data'!D273,'legal data'!$C$3,1))*1000,VALUE('legal data'!E273*1000))</f>
        <v>165000</v>
      </c>
      <c r="BE270" s="6">
        <f t="shared" si="82"/>
        <v>0</v>
      </c>
      <c r="BF270" s="6">
        <f t="shared" si="83"/>
        <v>0</v>
      </c>
      <c r="BG270" s="6">
        <f t="shared" si="84"/>
        <v>0</v>
      </c>
      <c r="BH270" s="50">
        <f t="shared" si="85"/>
        <v>7.2999999999999996E-4</v>
      </c>
      <c r="BI270" s="7">
        <f t="shared" si="86"/>
        <v>0</v>
      </c>
      <c r="BJ270" s="6">
        <f t="shared" si="87"/>
        <v>0</v>
      </c>
      <c r="BK270" s="7">
        <f t="shared" si="88"/>
        <v>0</v>
      </c>
      <c r="BL270" s="48">
        <f t="shared" si="89"/>
        <v>0</v>
      </c>
      <c r="BM270" s="16"/>
      <c r="BN270" s="16"/>
    </row>
    <row r="271" spans="2:66">
      <c r="B271" s="28">
        <v>268</v>
      </c>
      <c r="BC271" s="19" t="str">
        <f ca="1">IF('legal data'!$C$6=TODAY(),VALUE('legal data'!E274*1000),IFERROR(VLOOKUP(D271,'legal data(T)'!$C:$F,4,0),"0"))</f>
        <v>0</v>
      </c>
      <c r="BD271" s="19">
        <f ca="1">IF('legal data'!$C$6=TODAY(),(OFFSET('legal data'!D274,'legal data'!$C$3,1))*1000,VALUE('legal data'!E274*1000))</f>
        <v>0</v>
      </c>
      <c r="BE271" s="6">
        <f t="shared" si="82"/>
        <v>0</v>
      </c>
      <c r="BF271" s="6">
        <f t="shared" si="83"/>
        <v>0</v>
      </c>
      <c r="BG271" s="6">
        <f t="shared" si="84"/>
        <v>0</v>
      </c>
      <c r="BH271" s="50">
        <f t="shared" si="85"/>
        <v>7.2900000000000005E-4</v>
      </c>
      <c r="BI271" s="7">
        <f t="shared" si="86"/>
        <v>0</v>
      </c>
      <c r="BJ271" s="6">
        <f t="shared" si="87"/>
        <v>0</v>
      </c>
      <c r="BK271" s="7">
        <f t="shared" si="88"/>
        <v>0</v>
      </c>
      <c r="BL271" s="48">
        <f t="shared" si="89"/>
        <v>0</v>
      </c>
      <c r="BM271" s="16"/>
      <c r="BN271" s="16"/>
    </row>
    <row r="272" spans="2:66">
      <c r="B272" s="28">
        <v>269</v>
      </c>
      <c r="BC272" s="19" t="str">
        <f ca="1">IF('legal data'!$C$6=TODAY(),VALUE('legal data'!E275*1000),IFERROR(VLOOKUP(D272,'legal data(T)'!$C:$F,4,0),"0"))</f>
        <v>0</v>
      </c>
      <c r="BD272" s="19">
        <f ca="1">IF('legal data'!$C$6=TODAY(),(OFFSET('legal data'!D275,'legal data'!$C$3,1))*1000,VALUE('legal data'!E275*1000))</f>
        <v>4814000</v>
      </c>
      <c r="BE272" s="6">
        <f t="shared" si="82"/>
        <v>0</v>
      </c>
      <c r="BF272" s="6">
        <f t="shared" si="83"/>
        <v>0</v>
      </c>
      <c r="BG272" s="6">
        <f t="shared" si="84"/>
        <v>0</v>
      </c>
      <c r="BH272" s="50">
        <f t="shared" si="85"/>
        <v>7.2800000000000002E-4</v>
      </c>
      <c r="BI272" s="7">
        <f t="shared" si="86"/>
        <v>0</v>
      </c>
      <c r="BJ272" s="6">
        <f t="shared" si="87"/>
        <v>0</v>
      </c>
      <c r="BK272" s="7">
        <f t="shared" si="88"/>
        <v>0</v>
      </c>
      <c r="BL272" s="48">
        <f t="shared" si="89"/>
        <v>0</v>
      </c>
      <c r="BM272" s="16"/>
      <c r="BN272" s="16"/>
    </row>
    <row r="273" spans="2:66">
      <c r="B273" s="28">
        <v>270</v>
      </c>
      <c r="BC273" s="19" t="str">
        <f ca="1">IF('legal data'!$C$6=TODAY(),VALUE('legal data'!E276*1000),IFERROR(VLOOKUP(D273,'legal data(T)'!$C:$F,4,0),"0"))</f>
        <v>0</v>
      </c>
      <c r="BD273" s="19">
        <f ca="1">IF('legal data'!$C$6=TODAY(),(OFFSET('legal data'!D276,'legal data'!$C$3,1))*1000,VALUE('legal data'!E276*1000))</f>
        <v>-9000</v>
      </c>
      <c r="BE273" s="6">
        <f t="shared" si="82"/>
        <v>0</v>
      </c>
      <c r="BF273" s="6">
        <f t="shared" si="83"/>
        <v>0</v>
      </c>
      <c r="BG273" s="6">
        <f t="shared" si="84"/>
        <v>0</v>
      </c>
      <c r="BH273" s="50">
        <f t="shared" si="85"/>
        <v>7.27E-4</v>
      </c>
      <c r="BI273" s="7">
        <f t="shared" si="86"/>
        <v>0</v>
      </c>
      <c r="BJ273" s="6">
        <f t="shared" si="87"/>
        <v>0</v>
      </c>
      <c r="BK273" s="7">
        <f t="shared" si="88"/>
        <v>0</v>
      </c>
      <c r="BL273" s="48">
        <f t="shared" si="89"/>
        <v>0</v>
      </c>
      <c r="BM273" s="16"/>
      <c r="BN273" s="16"/>
    </row>
    <row r="274" spans="2:66">
      <c r="B274" s="28">
        <v>271</v>
      </c>
      <c r="BC274" s="19" t="str">
        <f ca="1">IF('legal data'!$C$6=TODAY(),VALUE('legal data'!E277*1000),IFERROR(VLOOKUP(D274,'legal data(T)'!$C:$F,4,0),"0"))</f>
        <v>0</v>
      </c>
      <c r="BD274" s="19">
        <f ca="1">IF('legal data'!$C$6=TODAY(),(OFFSET('legal data'!D277,'legal data'!$C$3,1))*1000,VALUE('legal data'!E277*1000))</f>
        <v>-2000</v>
      </c>
      <c r="BE274" s="6">
        <f t="shared" si="82"/>
        <v>0</v>
      </c>
      <c r="BF274" s="6">
        <f t="shared" si="83"/>
        <v>0</v>
      </c>
      <c r="BG274" s="6">
        <f t="shared" si="84"/>
        <v>0</v>
      </c>
      <c r="BH274" s="50">
        <f t="shared" si="85"/>
        <v>7.2599999999999997E-4</v>
      </c>
      <c r="BI274" s="7">
        <f t="shared" si="86"/>
        <v>0</v>
      </c>
      <c r="BJ274" s="6">
        <f t="shared" si="87"/>
        <v>0</v>
      </c>
      <c r="BK274" s="7">
        <f t="shared" si="88"/>
        <v>0</v>
      </c>
      <c r="BL274" s="48">
        <f t="shared" si="89"/>
        <v>0</v>
      </c>
      <c r="BM274" s="16"/>
      <c r="BN274" s="16"/>
    </row>
    <row r="275" spans="2:66">
      <c r="B275" s="28">
        <v>272</v>
      </c>
      <c r="BC275" s="19" t="str">
        <f ca="1">IF('legal data'!$C$6=TODAY(),VALUE('legal data'!E278*1000),IFERROR(VLOOKUP(D275,'legal data(T)'!$C:$F,4,0),"0"))</f>
        <v>0</v>
      </c>
      <c r="BD275" s="19">
        <f ca="1">IF('legal data'!$C$6=TODAY(),(OFFSET('legal data'!D278,'legal data'!$C$3,1))*1000,VALUE('legal data'!E278*1000))</f>
        <v>-778000</v>
      </c>
      <c r="BE275" s="6">
        <f t="shared" si="82"/>
        <v>0</v>
      </c>
      <c r="BF275" s="6">
        <f t="shared" si="83"/>
        <v>0</v>
      </c>
      <c r="BG275" s="6">
        <f t="shared" si="84"/>
        <v>0</v>
      </c>
      <c r="BH275" s="50">
        <f t="shared" si="85"/>
        <v>7.2499999999999995E-4</v>
      </c>
      <c r="BI275" s="7">
        <f t="shared" si="86"/>
        <v>0</v>
      </c>
      <c r="BJ275" s="6">
        <f t="shared" si="87"/>
        <v>0</v>
      </c>
      <c r="BK275" s="7">
        <f t="shared" si="88"/>
        <v>0</v>
      </c>
      <c r="BL275" s="48">
        <f t="shared" si="89"/>
        <v>0</v>
      </c>
      <c r="BM275" s="16"/>
      <c r="BN275" s="16"/>
    </row>
    <row r="276" spans="2:66">
      <c r="B276" s="28">
        <v>273</v>
      </c>
      <c r="BC276" s="19" t="str">
        <f ca="1">IF('legal data'!$C$6=TODAY(),VALUE('legal data'!E279*1000),IFERROR(VLOOKUP(D276,'legal data(T)'!$C:$F,4,0),"0"))</f>
        <v>0</v>
      </c>
      <c r="BD276" s="19">
        <f ca="1">IF('legal data'!$C$6=TODAY(),(OFFSET('legal data'!D279,'legal data'!$C$3,1))*1000,VALUE('legal data'!E279*1000))</f>
        <v>284000</v>
      </c>
      <c r="BE276" s="6">
        <f t="shared" si="82"/>
        <v>0</v>
      </c>
      <c r="BF276" s="6">
        <f t="shared" si="83"/>
        <v>0</v>
      </c>
      <c r="BG276" s="6">
        <f t="shared" si="84"/>
        <v>0</v>
      </c>
      <c r="BH276" s="50">
        <f t="shared" si="85"/>
        <v>7.2400000000000003E-4</v>
      </c>
      <c r="BI276" s="7">
        <f t="shared" si="86"/>
        <v>0</v>
      </c>
      <c r="BJ276" s="6">
        <f t="shared" si="87"/>
        <v>0</v>
      </c>
      <c r="BK276" s="7">
        <f t="shared" si="88"/>
        <v>0</v>
      </c>
      <c r="BL276" s="48">
        <f t="shared" si="89"/>
        <v>0</v>
      </c>
      <c r="BM276" s="16"/>
      <c r="BN276" s="16"/>
    </row>
    <row r="277" spans="2:66">
      <c r="B277" s="28">
        <v>274</v>
      </c>
      <c r="BC277" s="19" t="str">
        <f ca="1">IF('legal data'!$C$6=TODAY(),VALUE('legal data'!E280*1000),IFERROR(VLOOKUP(D277,'legal data(T)'!$C:$F,4,0),"0"))</f>
        <v>0</v>
      </c>
      <c r="BD277" s="19">
        <f ca="1">IF('legal data'!$C$6=TODAY(),(OFFSET('legal data'!D280,'legal data'!$C$3,1))*1000,VALUE('legal data'!E280*1000))</f>
        <v>607000</v>
      </c>
      <c r="BE277" s="6">
        <f t="shared" si="82"/>
        <v>0</v>
      </c>
      <c r="BF277" s="6">
        <f t="shared" si="83"/>
        <v>0</v>
      </c>
      <c r="BG277" s="6">
        <f t="shared" si="84"/>
        <v>0</v>
      </c>
      <c r="BH277" s="50">
        <f t="shared" si="85"/>
        <v>7.2300000000000001E-4</v>
      </c>
      <c r="BI277" s="7">
        <f t="shared" si="86"/>
        <v>0</v>
      </c>
      <c r="BJ277" s="6">
        <f t="shared" si="87"/>
        <v>0</v>
      </c>
      <c r="BK277" s="7">
        <f t="shared" si="88"/>
        <v>0</v>
      </c>
      <c r="BL277" s="48">
        <f t="shared" si="89"/>
        <v>0</v>
      </c>
      <c r="BM277" s="16"/>
      <c r="BN277" s="16"/>
    </row>
    <row r="278" spans="2:66">
      <c r="B278" s="28">
        <v>275</v>
      </c>
      <c r="BC278" s="19" t="str">
        <f ca="1">IF('legal data'!$C$6=TODAY(),VALUE('legal data'!E281*1000),IFERROR(VLOOKUP(D278,'legal data(T)'!$C:$F,4,0),"0"))</f>
        <v>0</v>
      </c>
      <c r="BD278" s="19">
        <f ca="1">IF('legal data'!$C$6=TODAY(),(OFFSET('legal data'!D281,'legal data'!$C$3,1))*1000,VALUE('legal data'!E281*1000))</f>
        <v>-50000</v>
      </c>
      <c r="BE278" s="6">
        <f t="shared" si="82"/>
        <v>0</v>
      </c>
      <c r="BF278" s="6">
        <f t="shared" si="83"/>
        <v>0</v>
      </c>
      <c r="BG278" s="6">
        <f t="shared" si="84"/>
        <v>0</v>
      </c>
      <c r="BH278" s="50">
        <f t="shared" si="85"/>
        <v>7.2199999999999999E-4</v>
      </c>
      <c r="BI278" s="7">
        <f t="shared" si="86"/>
        <v>0</v>
      </c>
      <c r="BJ278" s="6">
        <f t="shared" si="87"/>
        <v>0</v>
      </c>
      <c r="BK278" s="7">
        <f t="shared" si="88"/>
        <v>0</v>
      </c>
      <c r="BL278" s="48">
        <f t="shared" si="89"/>
        <v>0</v>
      </c>
      <c r="BM278" s="16"/>
      <c r="BN278" s="16"/>
    </row>
    <row r="279" spans="2:66">
      <c r="B279" s="28">
        <v>276</v>
      </c>
      <c r="BC279" s="19" t="str">
        <f ca="1">IF('legal data'!$C$6=TODAY(),VALUE('legal data'!E282*1000),IFERROR(VLOOKUP(D279,'legal data(T)'!$C:$F,4,0),"0"))</f>
        <v>0</v>
      </c>
      <c r="BD279" s="19">
        <f ca="1">IF('legal data'!$C$6=TODAY(),(OFFSET('legal data'!D282,'legal data'!$C$3,1))*1000,VALUE('legal data'!E282*1000))</f>
        <v>-14434000</v>
      </c>
      <c r="BE279" s="6">
        <f t="shared" si="82"/>
        <v>0</v>
      </c>
      <c r="BF279" s="6">
        <f t="shared" si="83"/>
        <v>0</v>
      </c>
      <c r="BG279" s="6">
        <f t="shared" si="84"/>
        <v>0</v>
      </c>
      <c r="BH279" s="50">
        <f t="shared" si="85"/>
        <v>7.2099999999999996E-4</v>
      </c>
      <c r="BI279" s="7">
        <f t="shared" si="86"/>
        <v>0</v>
      </c>
      <c r="BJ279" s="6">
        <f t="shared" si="87"/>
        <v>0</v>
      </c>
      <c r="BK279" s="7">
        <f t="shared" si="88"/>
        <v>0</v>
      </c>
      <c r="BL279" s="48">
        <f t="shared" si="89"/>
        <v>0</v>
      </c>
      <c r="BM279" s="16"/>
      <c r="BN279" s="16"/>
    </row>
    <row r="280" spans="2:66">
      <c r="B280" s="28">
        <v>277</v>
      </c>
      <c r="BC280" s="19" t="str">
        <f ca="1">IF('legal data'!$C$6=TODAY(),VALUE('legal data'!E283*1000),IFERROR(VLOOKUP(D280,'legal data(T)'!$C:$F,4,0),"0"))</f>
        <v>0</v>
      </c>
      <c r="BD280" s="19">
        <f ca="1">IF('legal data'!$C$6=TODAY(),(OFFSET('legal data'!D283,'legal data'!$C$3,1))*1000,VALUE('legal data'!E283*1000))</f>
        <v>-357000</v>
      </c>
      <c r="BE280" s="6">
        <f t="shared" si="82"/>
        <v>0</v>
      </c>
      <c r="BF280" s="6">
        <f t="shared" si="83"/>
        <v>0</v>
      </c>
      <c r="BG280" s="6">
        <f t="shared" si="84"/>
        <v>0</v>
      </c>
      <c r="BH280" s="50">
        <f t="shared" si="85"/>
        <v>7.2000000000000005E-4</v>
      </c>
      <c r="BI280" s="7">
        <f t="shared" si="86"/>
        <v>0</v>
      </c>
      <c r="BJ280" s="6">
        <f t="shared" si="87"/>
        <v>0</v>
      </c>
      <c r="BK280" s="7">
        <f t="shared" si="88"/>
        <v>0</v>
      </c>
      <c r="BL280" s="48">
        <f t="shared" si="89"/>
        <v>0</v>
      </c>
      <c r="BM280" s="16"/>
      <c r="BN280" s="16"/>
    </row>
    <row r="281" spans="2:66">
      <c r="B281" s="28">
        <v>278</v>
      </c>
      <c r="BC281" s="19" t="str">
        <f ca="1">IF('legal data'!$C$6=TODAY(),VALUE('legal data'!E284*1000),IFERROR(VLOOKUP(D281,'legal data(T)'!$C:$F,4,0),"0"))</f>
        <v>0</v>
      </c>
      <c r="BD281" s="19">
        <f ca="1">IF('legal data'!$C$6=TODAY(),(OFFSET('legal data'!D284,'legal data'!$C$3,1))*1000,VALUE('legal data'!E284*1000))</f>
        <v>18000</v>
      </c>
      <c r="BE281" s="6">
        <f t="shared" si="82"/>
        <v>0</v>
      </c>
      <c r="BF281" s="6">
        <f t="shared" si="83"/>
        <v>0</v>
      </c>
      <c r="BG281" s="6">
        <f t="shared" si="84"/>
        <v>0</v>
      </c>
      <c r="BH281" s="50">
        <f t="shared" si="85"/>
        <v>7.1900000000000002E-4</v>
      </c>
      <c r="BI281" s="7">
        <f t="shared" si="86"/>
        <v>0</v>
      </c>
      <c r="BJ281" s="6">
        <f t="shared" si="87"/>
        <v>0</v>
      </c>
      <c r="BK281" s="7">
        <f t="shared" si="88"/>
        <v>0</v>
      </c>
      <c r="BL281" s="48">
        <f t="shared" si="89"/>
        <v>0</v>
      </c>
      <c r="BM281" s="16"/>
      <c r="BN281" s="16"/>
    </row>
    <row r="282" spans="2:66">
      <c r="B282" s="28">
        <v>279</v>
      </c>
      <c r="BC282" s="19" t="str">
        <f ca="1">IF('legal data'!$C$6=TODAY(),VALUE('legal data'!E285*1000),IFERROR(VLOOKUP(D282,'legal data(T)'!$C:$F,4,0),"0"))</f>
        <v>0</v>
      </c>
      <c r="BD282" s="19">
        <f ca="1">IF('legal data'!$C$6=TODAY(),(OFFSET('legal data'!D285,'legal data'!$C$3,1))*1000,VALUE('legal data'!E285*1000))</f>
        <v>58000</v>
      </c>
      <c r="BE282" s="6">
        <f t="shared" si="82"/>
        <v>0</v>
      </c>
      <c r="BF282" s="6">
        <f t="shared" si="83"/>
        <v>0</v>
      </c>
      <c r="BG282" s="6">
        <f t="shared" si="84"/>
        <v>0</v>
      </c>
      <c r="BH282" s="50">
        <f t="shared" si="85"/>
        <v>7.18E-4</v>
      </c>
      <c r="BI282" s="7">
        <f t="shared" si="86"/>
        <v>0</v>
      </c>
      <c r="BJ282" s="6">
        <f t="shared" si="87"/>
        <v>0</v>
      </c>
      <c r="BK282" s="7">
        <f t="shared" si="88"/>
        <v>0</v>
      </c>
      <c r="BL282" s="48">
        <f t="shared" si="89"/>
        <v>0</v>
      </c>
      <c r="BM282" s="16"/>
      <c r="BN282" s="16"/>
    </row>
    <row r="283" spans="2:66">
      <c r="B283" s="28">
        <v>280</v>
      </c>
      <c r="BC283" s="19" t="str">
        <f ca="1">IF('legal data'!$C$6=TODAY(),VALUE('legal data'!E286*1000),IFERROR(VLOOKUP(D283,'legal data(T)'!$C:$F,4,0),"0"))</f>
        <v>0</v>
      </c>
      <c r="BD283" s="19">
        <f ca="1">IF('legal data'!$C$6=TODAY(),(OFFSET('legal data'!D286,'legal data'!$C$3,1))*1000,VALUE('legal data'!E286*1000))</f>
        <v>-1000</v>
      </c>
      <c r="BE283" s="6">
        <f t="shared" si="82"/>
        <v>0</v>
      </c>
      <c r="BF283" s="6">
        <f t="shared" si="83"/>
        <v>0</v>
      </c>
      <c r="BG283" s="6">
        <f t="shared" si="84"/>
        <v>0</v>
      </c>
      <c r="BH283" s="50">
        <f t="shared" si="85"/>
        <v>7.1699999999999997E-4</v>
      </c>
      <c r="BI283" s="7">
        <f t="shared" si="86"/>
        <v>0</v>
      </c>
      <c r="BJ283" s="6">
        <f t="shared" si="87"/>
        <v>0</v>
      </c>
      <c r="BK283" s="7">
        <f t="shared" si="88"/>
        <v>0</v>
      </c>
      <c r="BL283" s="48">
        <f t="shared" si="89"/>
        <v>0</v>
      </c>
      <c r="BM283" s="16"/>
      <c r="BN283" s="16"/>
    </row>
    <row r="284" spans="2:66">
      <c r="B284" s="28">
        <v>281</v>
      </c>
      <c r="BC284" s="19" t="str">
        <f ca="1">IF('legal data'!$C$6=TODAY(),VALUE('legal data'!E287*1000),IFERROR(VLOOKUP(D284,'legal data(T)'!$C:$F,4,0),"0"))</f>
        <v>0</v>
      </c>
      <c r="BD284" s="19">
        <f ca="1">IF('legal data'!$C$6=TODAY(),(OFFSET('legal data'!D287,'legal data'!$C$3,1))*1000,VALUE('legal data'!E287*1000))</f>
        <v>-13000</v>
      </c>
      <c r="BE284" s="6">
        <f t="shared" si="82"/>
        <v>0</v>
      </c>
      <c r="BF284" s="6">
        <f t="shared" si="83"/>
        <v>0</v>
      </c>
      <c r="BG284" s="6">
        <f t="shared" si="84"/>
        <v>0</v>
      </c>
      <c r="BH284" s="50">
        <f t="shared" si="85"/>
        <v>7.1599999999999995E-4</v>
      </c>
      <c r="BI284" s="7">
        <f t="shared" si="86"/>
        <v>0</v>
      </c>
      <c r="BJ284" s="6">
        <f t="shared" si="87"/>
        <v>0</v>
      </c>
      <c r="BK284" s="7">
        <f t="shared" si="88"/>
        <v>0</v>
      </c>
      <c r="BL284" s="48">
        <f t="shared" si="89"/>
        <v>0</v>
      </c>
      <c r="BM284" s="16"/>
      <c r="BN284" s="16"/>
    </row>
    <row r="285" spans="2:66">
      <c r="B285" s="28">
        <v>282</v>
      </c>
      <c r="BC285" s="19" t="str">
        <f ca="1">IF('legal data'!$C$6=TODAY(),VALUE('legal data'!E288*1000),IFERROR(VLOOKUP(D285,'legal data(T)'!$C:$F,4,0),"0"))</f>
        <v>0</v>
      </c>
      <c r="BD285" s="19">
        <f ca="1">IF('legal data'!$C$6=TODAY(),(OFFSET('legal data'!D288,'legal data'!$C$3,1))*1000,VALUE('legal data'!E288*1000))</f>
        <v>18000</v>
      </c>
      <c r="BE285" s="6">
        <f t="shared" si="82"/>
        <v>0</v>
      </c>
      <c r="BF285" s="6">
        <f t="shared" si="83"/>
        <v>0</v>
      </c>
      <c r="BG285" s="6">
        <f t="shared" si="84"/>
        <v>0</v>
      </c>
      <c r="BH285" s="50">
        <f t="shared" si="85"/>
        <v>7.1500000000000003E-4</v>
      </c>
      <c r="BI285" s="7">
        <f t="shared" si="86"/>
        <v>0</v>
      </c>
      <c r="BJ285" s="6">
        <f t="shared" si="87"/>
        <v>0</v>
      </c>
      <c r="BK285" s="7">
        <f t="shared" si="88"/>
        <v>0</v>
      </c>
      <c r="BL285" s="48">
        <f t="shared" si="89"/>
        <v>0</v>
      </c>
      <c r="BM285" s="16"/>
      <c r="BN285" s="16"/>
    </row>
    <row r="286" spans="2:66">
      <c r="B286" s="28">
        <v>283</v>
      </c>
      <c r="BC286" s="19" t="str">
        <f ca="1">IF('legal data'!$C$6=TODAY(),VALUE('legal data'!E289*1000),IFERROR(VLOOKUP(D286,'legal data(T)'!$C:$F,4,0),"0"))</f>
        <v>0</v>
      </c>
      <c r="BD286" s="19">
        <f ca="1">IF('legal data'!$C$6=TODAY(),(OFFSET('legal data'!D289,'legal data'!$C$3,1))*1000,VALUE('legal data'!E289*1000))</f>
        <v>-273000</v>
      </c>
      <c r="BE286" s="6">
        <f t="shared" si="82"/>
        <v>0</v>
      </c>
      <c r="BF286" s="6">
        <f t="shared" si="83"/>
        <v>0</v>
      </c>
      <c r="BG286" s="6">
        <f t="shared" si="84"/>
        <v>0</v>
      </c>
      <c r="BH286" s="50">
        <f t="shared" si="85"/>
        <v>7.1400000000000001E-4</v>
      </c>
      <c r="BI286" s="7">
        <f t="shared" si="86"/>
        <v>0</v>
      </c>
      <c r="BJ286" s="6">
        <f t="shared" si="87"/>
        <v>0</v>
      </c>
      <c r="BK286" s="7">
        <f t="shared" si="88"/>
        <v>0</v>
      </c>
      <c r="BL286" s="48">
        <f t="shared" si="89"/>
        <v>0</v>
      </c>
      <c r="BM286" s="16"/>
      <c r="BN286" s="16"/>
    </row>
    <row r="287" spans="2:66">
      <c r="B287" s="28">
        <v>284</v>
      </c>
      <c r="BC287" s="19" t="str">
        <f ca="1">IF('legal data'!$C$6=TODAY(),VALUE('legal data'!E290*1000),IFERROR(VLOOKUP(D287,'legal data(T)'!$C:$F,4,0),"0"))</f>
        <v>0</v>
      </c>
      <c r="BD287" s="19">
        <f ca="1">IF('legal data'!$C$6=TODAY(),(OFFSET('legal data'!D290,'legal data'!$C$3,1))*1000,VALUE('legal data'!E290*1000))</f>
        <v>-125000</v>
      </c>
      <c r="BE287" s="6">
        <f t="shared" ref="BE287:BE350" si="90">IFERROR(VALUE(AT287),AT287)</f>
        <v>0</v>
      </c>
      <c r="BF287" s="6">
        <f t="shared" ref="BF287:BF350" si="91">IFERROR(VALUE(AU287),AU287)</f>
        <v>0</v>
      </c>
      <c r="BG287" s="6">
        <f t="shared" ref="BG287:BG350" si="92">IFERROR(VALUE(AV287),AV287)</f>
        <v>0</v>
      </c>
      <c r="BH287" s="50">
        <f t="shared" ref="BH287:BH350" si="93">IFERROR(VALUE(AW287)+(1000-ROW())/1000000,"-")</f>
        <v>7.1299999999999998E-4</v>
      </c>
      <c r="BI287" s="7">
        <f t="shared" ref="BI287:BI350" si="94">IFERROR(VALUE(AX287),AX287)</f>
        <v>0</v>
      </c>
      <c r="BJ287" s="6">
        <f t="shared" ref="BJ287:BJ350" si="95">IFERROR(VALUE(AY287),AY287)</f>
        <v>0</v>
      </c>
      <c r="BK287" s="7">
        <f t="shared" ref="BK287:BK350" si="96">IFERROR(VALUE(AZ287),AZ287)</f>
        <v>0</v>
      </c>
      <c r="BL287" s="48">
        <f t="shared" si="89"/>
        <v>0</v>
      </c>
      <c r="BM287" s="16"/>
      <c r="BN287" s="16"/>
    </row>
    <row r="288" spans="2:66">
      <c r="B288" s="28">
        <v>285</v>
      </c>
      <c r="BC288" s="19" t="str">
        <f ca="1">IF('legal data'!$C$6=TODAY(),VALUE('legal data'!E291*1000),IFERROR(VLOOKUP(D288,'legal data(T)'!$C:$F,4,0),"0"))</f>
        <v>0</v>
      </c>
      <c r="BD288" s="19">
        <f ca="1">IF('legal data'!$C$6=TODAY(),(OFFSET('legal data'!D291,'legal data'!$C$3,1))*1000,VALUE('legal data'!E291*1000))</f>
        <v>-6000</v>
      </c>
      <c r="BE288" s="6">
        <f t="shared" si="90"/>
        <v>0</v>
      </c>
      <c r="BF288" s="6">
        <f t="shared" si="91"/>
        <v>0</v>
      </c>
      <c r="BG288" s="6">
        <f t="shared" si="92"/>
        <v>0</v>
      </c>
      <c r="BH288" s="50">
        <f t="shared" si="93"/>
        <v>7.1199999999999996E-4</v>
      </c>
      <c r="BI288" s="7">
        <f t="shared" si="94"/>
        <v>0</v>
      </c>
      <c r="BJ288" s="6">
        <f t="shared" si="95"/>
        <v>0</v>
      </c>
      <c r="BK288" s="7">
        <f t="shared" si="96"/>
        <v>0</v>
      </c>
      <c r="BL288" s="48">
        <f t="shared" si="89"/>
        <v>0</v>
      </c>
      <c r="BM288" s="16"/>
      <c r="BN288" s="16"/>
    </row>
    <row r="289" spans="2:66">
      <c r="B289" s="28">
        <v>286</v>
      </c>
      <c r="BC289" s="19" t="str">
        <f ca="1">IF('legal data'!$C$6=TODAY(),VALUE('legal data'!E292*1000),IFERROR(VLOOKUP(D289,'legal data(T)'!$C:$F,4,0),"0"))</f>
        <v>0</v>
      </c>
      <c r="BD289" s="19">
        <f ca="1">IF('legal data'!$C$6=TODAY(),(OFFSET('legal data'!D292,'legal data'!$C$3,1))*1000,VALUE('legal data'!E292*1000))</f>
        <v>-81000</v>
      </c>
      <c r="BE289" s="6">
        <f t="shared" si="90"/>
        <v>0</v>
      </c>
      <c r="BF289" s="6">
        <f t="shared" si="91"/>
        <v>0</v>
      </c>
      <c r="BG289" s="6">
        <f t="shared" si="92"/>
        <v>0</v>
      </c>
      <c r="BH289" s="50">
        <f t="shared" si="93"/>
        <v>7.1100000000000004E-4</v>
      </c>
      <c r="BI289" s="7">
        <f t="shared" si="94"/>
        <v>0</v>
      </c>
      <c r="BJ289" s="6">
        <f t="shared" si="95"/>
        <v>0</v>
      </c>
      <c r="BK289" s="7">
        <f t="shared" si="96"/>
        <v>0</v>
      </c>
      <c r="BL289" s="48">
        <f t="shared" si="89"/>
        <v>0</v>
      </c>
      <c r="BM289" s="16"/>
      <c r="BN289" s="16"/>
    </row>
    <row r="290" spans="2:66">
      <c r="B290" s="28">
        <v>287</v>
      </c>
      <c r="BC290" s="19" t="str">
        <f ca="1">IF('legal data'!$C$6=TODAY(),VALUE('legal data'!E293*1000),IFERROR(VLOOKUP(D290,'legal data(T)'!$C:$F,4,0),"0"))</f>
        <v>0</v>
      </c>
      <c r="BD290" s="19">
        <f ca="1">IF('legal data'!$C$6=TODAY(),(OFFSET('legal data'!D293,'legal data'!$C$3,1))*1000,VALUE('legal data'!E293*1000))</f>
        <v>-42000</v>
      </c>
      <c r="BE290" s="6">
        <f t="shared" si="90"/>
        <v>0</v>
      </c>
      <c r="BF290" s="6">
        <f t="shared" si="91"/>
        <v>0</v>
      </c>
      <c r="BG290" s="6">
        <f t="shared" si="92"/>
        <v>0</v>
      </c>
      <c r="BH290" s="50">
        <f t="shared" si="93"/>
        <v>7.1000000000000002E-4</v>
      </c>
      <c r="BI290" s="7">
        <f t="shared" si="94"/>
        <v>0</v>
      </c>
      <c r="BJ290" s="6">
        <f t="shared" si="95"/>
        <v>0</v>
      </c>
      <c r="BK290" s="7">
        <f t="shared" si="96"/>
        <v>0</v>
      </c>
      <c r="BL290" s="48">
        <f t="shared" si="89"/>
        <v>0</v>
      </c>
      <c r="BM290" s="16"/>
      <c r="BN290" s="16"/>
    </row>
    <row r="291" spans="2:66">
      <c r="B291" s="28">
        <v>288</v>
      </c>
      <c r="BC291" s="19" t="str">
        <f ca="1">IF('legal data'!$C$6=TODAY(),VALUE('legal data'!E294*1000),IFERROR(VLOOKUP(D291,'legal data(T)'!$C:$F,4,0),"0"))</f>
        <v>0</v>
      </c>
      <c r="BD291" s="19">
        <f ca="1">IF('legal data'!$C$6=TODAY(),(OFFSET('legal data'!D294,'legal data'!$C$3,1))*1000,VALUE('legal data'!E294*1000))</f>
        <v>278000</v>
      </c>
      <c r="BE291" s="6">
        <f t="shared" si="90"/>
        <v>0</v>
      </c>
      <c r="BF291" s="6">
        <f t="shared" si="91"/>
        <v>0</v>
      </c>
      <c r="BG291" s="6">
        <f t="shared" si="92"/>
        <v>0</v>
      </c>
      <c r="BH291" s="50">
        <f t="shared" si="93"/>
        <v>7.0899999999999999E-4</v>
      </c>
      <c r="BI291" s="7">
        <f t="shared" si="94"/>
        <v>0</v>
      </c>
      <c r="BJ291" s="6">
        <f t="shared" si="95"/>
        <v>0</v>
      </c>
      <c r="BK291" s="7">
        <f t="shared" si="96"/>
        <v>0</v>
      </c>
      <c r="BL291" s="48">
        <f t="shared" si="89"/>
        <v>0</v>
      </c>
      <c r="BM291" s="16"/>
      <c r="BN291" s="16"/>
    </row>
    <row r="292" spans="2:66">
      <c r="B292" s="28">
        <v>289</v>
      </c>
      <c r="BC292" s="19" t="str">
        <f ca="1">IF('legal data'!$C$6=TODAY(),VALUE('legal data'!E295*1000),IFERROR(VLOOKUP(D292,'legal data(T)'!$C:$F,4,0),"0"))</f>
        <v>0</v>
      </c>
      <c r="BD292" s="19">
        <f ca="1">IF('legal data'!$C$6=TODAY(),(OFFSET('legal data'!D295,'legal data'!$C$3,1))*1000,VALUE('legal data'!E295*1000))</f>
        <v>-37000</v>
      </c>
      <c r="BE292" s="6">
        <f t="shared" si="90"/>
        <v>0</v>
      </c>
      <c r="BF292" s="6">
        <f t="shared" si="91"/>
        <v>0</v>
      </c>
      <c r="BG292" s="6">
        <f t="shared" si="92"/>
        <v>0</v>
      </c>
      <c r="BH292" s="50">
        <f t="shared" si="93"/>
        <v>7.0799999999999997E-4</v>
      </c>
      <c r="BI292" s="7">
        <f t="shared" si="94"/>
        <v>0</v>
      </c>
      <c r="BJ292" s="6">
        <f t="shared" si="95"/>
        <v>0</v>
      </c>
      <c r="BK292" s="7">
        <f t="shared" si="96"/>
        <v>0</v>
      </c>
      <c r="BL292" s="48">
        <f t="shared" si="89"/>
        <v>0</v>
      </c>
      <c r="BM292" s="16"/>
      <c r="BN292" s="16"/>
    </row>
    <row r="293" spans="2:66">
      <c r="B293" s="28">
        <v>290</v>
      </c>
      <c r="BC293" s="19" t="str">
        <f ca="1">IF('legal data'!$C$6=TODAY(),VALUE('legal data'!E296*1000),IFERROR(VLOOKUP(D293,'legal data(T)'!$C:$F,4,0),"0"))</f>
        <v>0</v>
      </c>
      <c r="BD293" s="19">
        <f ca="1">IF('legal data'!$C$6=TODAY(),(OFFSET('legal data'!D296,'legal data'!$C$3,1))*1000,VALUE('legal data'!E296*1000))</f>
        <v>-39000</v>
      </c>
      <c r="BE293" s="6">
        <f t="shared" si="90"/>
        <v>0</v>
      </c>
      <c r="BF293" s="6">
        <f t="shared" si="91"/>
        <v>0</v>
      </c>
      <c r="BG293" s="6">
        <f t="shared" si="92"/>
        <v>0</v>
      </c>
      <c r="BH293" s="50">
        <f t="shared" si="93"/>
        <v>7.0699999999999995E-4</v>
      </c>
      <c r="BI293" s="7">
        <f t="shared" si="94"/>
        <v>0</v>
      </c>
      <c r="BJ293" s="6">
        <f t="shared" si="95"/>
        <v>0</v>
      </c>
      <c r="BK293" s="7">
        <f t="shared" si="96"/>
        <v>0</v>
      </c>
      <c r="BL293" s="48">
        <f t="shared" si="89"/>
        <v>0</v>
      </c>
      <c r="BM293" s="16"/>
      <c r="BN293" s="16"/>
    </row>
    <row r="294" spans="2:66">
      <c r="B294" s="28">
        <v>291</v>
      </c>
      <c r="BC294" s="19" t="str">
        <f ca="1">IF('legal data'!$C$6=TODAY(),VALUE('legal data'!E297*1000),IFERROR(VLOOKUP(D294,'legal data(T)'!$C:$F,4,0),"0"))</f>
        <v>0</v>
      </c>
      <c r="BD294" s="19">
        <f ca="1">IF('legal data'!$C$6=TODAY(),(OFFSET('legal data'!D297,'legal data'!$C$3,1))*1000,VALUE('legal data'!E297*1000))</f>
        <v>-57000</v>
      </c>
      <c r="BE294" s="6">
        <f t="shared" si="90"/>
        <v>0</v>
      </c>
      <c r="BF294" s="6">
        <f t="shared" si="91"/>
        <v>0</v>
      </c>
      <c r="BG294" s="6">
        <f t="shared" si="92"/>
        <v>0</v>
      </c>
      <c r="BH294" s="50">
        <f t="shared" si="93"/>
        <v>7.0600000000000003E-4</v>
      </c>
      <c r="BI294" s="7">
        <f t="shared" si="94"/>
        <v>0</v>
      </c>
      <c r="BJ294" s="6">
        <f t="shared" si="95"/>
        <v>0</v>
      </c>
      <c r="BK294" s="7">
        <f t="shared" si="96"/>
        <v>0</v>
      </c>
      <c r="BL294" s="48">
        <f t="shared" si="89"/>
        <v>0</v>
      </c>
      <c r="BM294" s="16"/>
      <c r="BN294" s="16"/>
    </row>
    <row r="295" spans="2:66">
      <c r="B295" s="28">
        <v>292</v>
      </c>
      <c r="BC295" s="19" t="str">
        <f ca="1">IF('legal data'!$C$6=TODAY(),VALUE('legal data'!E298*1000),IFERROR(VLOOKUP(D295,'legal data(T)'!$C:$F,4,0),"0"))</f>
        <v>0</v>
      </c>
      <c r="BD295" s="19">
        <f ca="1">IF('legal data'!$C$6=TODAY(),(OFFSET('legal data'!D298,'legal data'!$C$3,1))*1000,VALUE('legal data'!E298*1000))</f>
        <v>-483000</v>
      </c>
      <c r="BE295" s="6">
        <f t="shared" si="90"/>
        <v>0</v>
      </c>
      <c r="BF295" s="6">
        <f t="shared" si="91"/>
        <v>0</v>
      </c>
      <c r="BG295" s="6">
        <f t="shared" si="92"/>
        <v>0</v>
      </c>
      <c r="BH295" s="50">
        <f t="shared" si="93"/>
        <v>7.0500000000000001E-4</v>
      </c>
      <c r="BI295" s="7">
        <f t="shared" si="94"/>
        <v>0</v>
      </c>
      <c r="BJ295" s="6">
        <f t="shared" si="95"/>
        <v>0</v>
      </c>
      <c r="BK295" s="7">
        <f t="shared" si="96"/>
        <v>0</v>
      </c>
      <c r="BL295" s="48">
        <f t="shared" si="89"/>
        <v>0</v>
      </c>
      <c r="BM295" s="16"/>
      <c r="BN295" s="16"/>
    </row>
    <row r="296" spans="2:66">
      <c r="B296" s="28">
        <v>293</v>
      </c>
      <c r="BC296" s="19" t="str">
        <f ca="1">IF('legal data'!$C$6=TODAY(),VALUE('legal data'!E299*1000),IFERROR(VLOOKUP(D296,'legal data(T)'!$C:$F,4,0),"0"))</f>
        <v>0</v>
      </c>
      <c r="BD296" s="19">
        <f ca="1">IF('legal data'!$C$6=TODAY(),(OFFSET('legal data'!D299,'legal data'!$C$3,1))*1000,VALUE('legal data'!E299*1000))</f>
        <v>-15000</v>
      </c>
      <c r="BE296" s="6">
        <f t="shared" si="90"/>
        <v>0</v>
      </c>
      <c r="BF296" s="6">
        <f t="shared" si="91"/>
        <v>0</v>
      </c>
      <c r="BG296" s="6">
        <f t="shared" si="92"/>
        <v>0</v>
      </c>
      <c r="BH296" s="50">
        <f t="shared" si="93"/>
        <v>7.0399999999999998E-4</v>
      </c>
      <c r="BI296" s="7">
        <f t="shared" si="94"/>
        <v>0</v>
      </c>
      <c r="BJ296" s="6">
        <f t="shared" si="95"/>
        <v>0</v>
      </c>
      <c r="BK296" s="7">
        <f t="shared" si="96"/>
        <v>0</v>
      </c>
      <c r="BL296" s="48">
        <f t="shared" si="89"/>
        <v>0</v>
      </c>
      <c r="BM296" s="16"/>
      <c r="BN296" s="16"/>
    </row>
    <row r="297" spans="2:66">
      <c r="B297" s="28">
        <v>294</v>
      </c>
      <c r="BC297" s="19" t="str">
        <f ca="1">IF('legal data'!$C$6=TODAY(),VALUE('legal data'!E300*1000),IFERROR(VLOOKUP(D297,'legal data(T)'!$C:$F,4,0),"0"))</f>
        <v>0</v>
      </c>
      <c r="BD297" s="19">
        <f ca="1">IF('legal data'!$C$6=TODAY(),(OFFSET('legal data'!D300,'legal data'!$C$3,1))*1000,VALUE('legal data'!E300*1000))</f>
        <v>-5000</v>
      </c>
      <c r="BE297" s="6">
        <f t="shared" si="90"/>
        <v>0</v>
      </c>
      <c r="BF297" s="6">
        <f t="shared" si="91"/>
        <v>0</v>
      </c>
      <c r="BG297" s="6">
        <f t="shared" si="92"/>
        <v>0</v>
      </c>
      <c r="BH297" s="50">
        <f t="shared" si="93"/>
        <v>7.0299999999999996E-4</v>
      </c>
      <c r="BI297" s="7">
        <f t="shared" si="94"/>
        <v>0</v>
      </c>
      <c r="BJ297" s="6">
        <f t="shared" si="95"/>
        <v>0</v>
      </c>
      <c r="BK297" s="7">
        <f t="shared" si="96"/>
        <v>0</v>
      </c>
      <c r="BL297" s="48">
        <f t="shared" si="89"/>
        <v>0</v>
      </c>
      <c r="BM297" s="16"/>
      <c r="BN297" s="16"/>
    </row>
    <row r="298" spans="2:66">
      <c r="B298" s="28">
        <v>295</v>
      </c>
      <c r="BC298" s="19" t="str">
        <f ca="1">IF('legal data'!$C$6=TODAY(),VALUE('legal data'!E301*1000),IFERROR(VLOOKUP(D298,'legal data(T)'!$C:$F,4,0),"0"))</f>
        <v>0</v>
      </c>
      <c r="BD298" s="19">
        <f ca="1">IF('legal data'!$C$6=TODAY(),(OFFSET('legal data'!D301,'legal data'!$C$3,1))*1000,VALUE('legal data'!E301*1000))</f>
        <v>-2903000</v>
      </c>
      <c r="BE298" s="6">
        <f t="shared" si="90"/>
        <v>0</v>
      </c>
      <c r="BF298" s="6">
        <f t="shared" si="91"/>
        <v>0</v>
      </c>
      <c r="BG298" s="6">
        <f t="shared" si="92"/>
        <v>0</v>
      </c>
      <c r="BH298" s="50">
        <f t="shared" si="93"/>
        <v>7.0200000000000004E-4</v>
      </c>
      <c r="BI298" s="7">
        <f t="shared" si="94"/>
        <v>0</v>
      </c>
      <c r="BJ298" s="6">
        <f t="shared" si="95"/>
        <v>0</v>
      </c>
      <c r="BK298" s="7">
        <f t="shared" si="96"/>
        <v>0</v>
      </c>
      <c r="BL298" s="48">
        <f t="shared" si="89"/>
        <v>0</v>
      </c>
      <c r="BM298" s="16"/>
      <c r="BN298" s="16"/>
    </row>
    <row r="299" spans="2:66">
      <c r="B299" s="28">
        <v>296</v>
      </c>
      <c r="BC299" s="19" t="str">
        <f ca="1">IF('legal data'!$C$6=TODAY(),VALUE('legal data'!E302*1000),IFERROR(VLOOKUP(D299,'legal data(T)'!$C:$F,4,0),"0"))</f>
        <v>0</v>
      </c>
      <c r="BD299" s="19">
        <f ca="1">IF('legal data'!$C$6=TODAY(),(OFFSET('legal data'!D302,'legal data'!$C$3,1))*1000,VALUE('legal data'!E302*1000))</f>
        <v>-44000</v>
      </c>
      <c r="BE299" s="6">
        <f t="shared" si="90"/>
        <v>0</v>
      </c>
      <c r="BF299" s="6">
        <f t="shared" si="91"/>
        <v>0</v>
      </c>
      <c r="BG299" s="6">
        <f t="shared" si="92"/>
        <v>0</v>
      </c>
      <c r="BH299" s="50">
        <f t="shared" si="93"/>
        <v>7.0100000000000002E-4</v>
      </c>
      <c r="BI299" s="7">
        <f t="shared" si="94"/>
        <v>0</v>
      </c>
      <c r="BJ299" s="6">
        <f t="shared" si="95"/>
        <v>0</v>
      </c>
      <c r="BK299" s="7">
        <f t="shared" si="96"/>
        <v>0</v>
      </c>
      <c r="BL299" s="48">
        <f t="shared" si="89"/>
        <v>0</v>
      </c>
      <c r="BM299" s="16"/>
      <c r="BN299" s="16"/>
    </row>
    <row r="300" spans="2:66">
      <c r="B300" s="28">
        <v>297</v>
      </c>
      <c r="BC300" s="19" t="str">
        <f ca="1">IF('legal data'!$C$6=TODAY(),VALUE('legal data'!E303*1000),IFERROR(VLOOKUP(D300,'legal data(T)'!$C:$F,4,0),"0"))</f>
        <v>0</v>
      </c>
      <c r="BD300" s="19">
        <f ca="1">IF('legal data'!$C$6=TODAY(),(OFFSET('legal data'!D303,'legal data'!$C$3,1))*1000,VALUE('legal data'!E303*1000))</f>
        <v>203000</v>
      </c>
      <c r="BE300" s="6">
        <f t="shared" si="90"/>
        <v>0</v>
      </c>
      <c r="BF300" s="6">
        <f t="shared" si="91"/>
        <v>0</v>
      </c>
      <c r="BG300" s="6">
        <f t="shared" si="92"/>
        <v>0</v>
      </c>
      <c r="BH300" s="50">
        <f t="shared" si="93"/>
        <v>6.9999999999999999E-4</v>
      </c>
      <c r="BI300" s="7">
        <f t="shared" si="94"/>
        <v>0</v>
      </c>
      <c r="BJ300" s="6">
        <f t="shared" si="95"/>
        <v>0</v>
      </c>
      <c r="BK300" s="7">
        <f t="shared" si="96"/>
        <v>0</v>
      </c>
      <c r="BL300" s="48">
        <f t="shared" si="89"/>
        <v>0</v>
      </c>
      <c r="BM300" s="16"/>
      <c r="BN300" s="16"/>
    </row>
    <row r="301" spans="2:66">
      <c r="B301" s="28">
        <v>298</v>
      </c>
      <c r="BC301" s="19" t="str">
        <f ca="1">IF('legal data'!$C$6=TODAY(),VALUE('legal data'!E304*1000),IFERROR(VLOOKUP(D301,'legal data(T)'!$C:$F,4,0),"0"))</f>
        <v>0</v>
      </c>
      <c r="BD301" s="19">
        <f ca="1">IF('legal data'!$C$6=TODAY(),(OFFSET('legal data'!D304,'legal data'!$C$3,1))*1000,VALUE('legal data'!E304*1000))</f>
        <v>0</v>
      </c>
      <c r="BE301" s="6">
        <f t="shared" si="90"/>
        <v>0</v>
      </c>
      <c r="BF301" s="6">
        <f t="shared" si="91"/>
        <v>0</v>
      </c>
      <c r="BG301" s="6">
        <f t="shared" si="92"/>
        <v>0</v>
      </c>
      <c r="BH301" s="50">
        <f t="shared" si="93"/>
        <v>6.9899999999999997E-4</v>
      </c>
      <c r="BI301" s="7">
        <f t="shared" si="94"/>
        <v>0</v>
      </c>
      <c r="BJ301" s="6">
        <f t="shared" si="95"/>
        <v>0</v>
      </c>
      <c r="BK301" s="7">
        <f t="shared" si="96"/>
        <v>0</v>
      </c>
      <c r="BL301" s="48">
        <f t="shared" si="89"/>
        <v>0</v>
      </c>
      <c r="BM301" s="16"/>
      <c r="BN301" s="16"/>
    </row>
    <row r="302" spans="2:66">
      <c r="B302" s="28">
        <v>299</v>
      </c>
      <c r="BC302" s="19" t="str">
        <f ca="1">IF('legal data'!$C$6=TODAY(),VALUE('legal data'!E305*1000),IFERROR(VLOOKUP(D302,'legal data(T)'!$C:$F,4,0),"0"))</f>
        <v>0</v>
      </c>
      <c r="BD302" s="19">
        <f ca="1">IF('legal data'!$C$6=TODAY(),(OFFSET('legal data'!D305,'legal data'!$C$3,1))*1000,VALUE('legal data'!E305*1000))</f>
        <v>-5945000</v>
      </c>
      <c r="BE302" s="6">
        <f t="shared" si="90"/>
        <v>0</v>
      </c>
      <c r="BF302" s="6">
        <f t="shared" si="91"/>
        <v>0</v>
      </c>
      <c r="BG302" s="6">
        <f t="shared" si="92"/>
        <v>0</v>
      </c>
      <c r="BH302" s="50">
        <f t="shared" si="93"/>
        <v>6.9800000000000005E-4</v>
      </c>
      <c r="BI302" s="7">
        <f t="shared" si="94"/>
        <v>0</v>
      </c>
      <c r="BJ302" s="6">
        <f t="shared" si="95"/>
        <v>0</v>
      </c>
      <c r="BK302" s="7">
        <f t="shared" si="96"/>
        <v>0</v>
      </c>
      <c r="BL302" s="48">
        <f t="shared" si="89"/>
        <v>0</v>
      </c>
      <c r="BM302" s="16"/>
      <c r="BN302" s="16"/>
    </row>
    <row r="303" spans="2:66">
      <c r="B303" s="28">
        <v>300</v>
      </c>
      <c r="BC303" s="19" t="str">
        <f ca="1">IF('legal data'!$C$6=TODAY(),VALUE('legal data'!E306*1000),IFERROR(VLOOKUP(D303,'legal data(T)'!$C:$F,4,0),"0"))</f>
        <v>0</v>
      </c>
      <c r="BD303" s="19">
        <f ca="1">IF('legal data'!$C$6=TODAY(),(OFFSET('legal data'!D306,'legal data'!$C$3,1))*1000,VALUE('legal data'!E306*1000))</f>
        <v>0</v>
      </c>
      <c r="BE303" s="6">
        <f t="shared" si="90"/>
        <v>0</v>
      </c>
      <c r="BF303" s="6">
        <f t="shared" si="91"/>
        <v>0</v>
      </c>
      <c r="BG303" s="6">
        <f t="shared" si="92"/>
        <v>0</v>
      </c>
      <c r="BH303" s="50">
        <f t="shared" si="93"/>
        <v>6.9700000000000003E-4</v>
      </c>
      <c r="BI303" s="7">
        <f t="shared" si="94"/>
        <v>0</v>
      </c>
      <c r="BJ303" s="6">
        <f t="shared" si="95"/>
        <v>0</v>
      </c>
      <c r="BK303" s="7">
        <f t="shared" si="96"/>
        <v>0</v>
      </c>
      <c r="BL303" s="48">
        <f t="shared" si="89"/>
        <v>0</v>
      </c>
      <c r="BM303" s="16"/>
      <c r="BN303" s="16"/>
    </row>
    <row r="304" spans="2:66">
      <c r="B304" s="28">
        <v>301</v>
      </c>
      <c r="BC304" s="19" t="str">
        <f ca="1">IF('legal data'!$C$6=TODAY(),VALUE('legal data'!E307*1000),IFERROR(VLOOKUP(D304,'legal data(T)'!$C:$F,4,0),"0"))</f>
        <v>0</v>
      </c>
      <c r="BD304" s="19">
        <f ca="1">IF('legal data'!$C$6=TODAY(),(OFFSET('legal data'!D307,'legal data'!$C$3,1))*1000,VALUE('legal data'!E307*1000))</f>
        <v>0</v>
      </c>
      <c r="BE304" s="6">
        <f t="shared" si="90"/>
        <v>0</v>
      </c>
      <c r="BF304" s="6">
        <f t="shared" si="91"/>
        <v>0</v>
      </c>
      <c r="BG304" s="6">
        <f t="shared" si="92"/>
        <v>0</v>
      </c>
      <c r="BH304" s="50">
        <f t="shared" si="93"/>
        <v>6.96E-4</v>
      </c>
      <c r="BI304" s="7">
        <f t="shared" si="94"/>
        <v>0</v>
      </c>
      <c r="BJ304" s="6">
        <f t="shared" si="95"/>
        <v>0</v>
      </c>
      <c r="BK304" s="7">
        <f t="shared" si="96"/>
        <v>0</v>
      </c>
      <c r="BL304" s="48">
        <f t="shared" si="89"/>
        <v>0</v>
      </c>
      <c r="BM304" s="16"/>
      <c r="BN304" s="16"/>
    </row>
    <row r="305" spans="2:66">
      <c r="B305" s="28">
        <v>302</v>
      </c>
      <c r="BC305" s="19" t="str">
        <f ca="1">IF('legal data'!$C$6=TODAY(),VALUE('legal data'!E308*1000),IFERROR(VLOOKUP(D305,'legal data(T)'!$C:$F,4,0),"0"))</f>
        <v>0</v>
      </c>
      <c r="BD305" s="19">
        <f ca="1">IF('legal data'!$C$6=TODAY(),(OFFSET('legal data'!D308,'legal data'!$C$3,1))*1000,VALUE('legal data'!E308*1000))</f>
        <v>0</v>
      </c>
      <c r="BE305" s="6">
        <f t="shared" si="90"/>
        <v>0</v>
      </c>
      <c r="BF305" s="6">
        <f t="shared" si="91"/>
        <v>0</v>
      </c>
      <c r="BG305" s="6">
        <f t="shared" si="92"/>
        <v>0</v>
      </c>
      <c r="BH305" s="50">
        <f t="shared" si="93"/>
        <v>6.9499999999999998E-4</v>
      </c>
      <c r="BI305" s="7">
        <f t="shared" si="94"/>
        <v>0</v>
      </c>
      <c r="BJ305" s="6">
        <f t="shared" si="95"/>
        <v>0</v>
      </c>
      <c r="BK305" s="7">
        <f t="shared" si="96"/>
        <v>0</v>
      </c>
      <c r="BL305" s="48">
        <f t="shared" si="89"/>
        <v>0</v>
      </c>
      <c r="BM305" s="16"/>
      <c r="BN305" s="16"/>
    </row>
    <row r="306" spans="2:66">
      <c r="B306" s="28">
        <v>303</v>
      </c>
      <c r="BC306" s="19" t="str">
        <f ca="1">IF('legal data'!$C$6=TODAY(),VALUE('legal data'!E309*1000),IFERROR(VLOOKUP(D306,'legal data(T)'!$C:$F,4,0),"0"))</f>
        <v>0</v>
      </c>
      <c r="BD306" s="19">
        <f ca="1">IF('legal data'!$C$6=TODAY(),(OFFSET('legal data'!D309,'legal data'!$C$3,1))*1000,VALUE('legal data'!E309*1000))</f>
        <v>0</v>
      </c>
      <c r="BE306" s="6">
        <f t="shared" si="90"/>
        <v>0</v>
      </c>
      <c r="BF306" s="6">
        <f t="shared" si="91"/>
        <v>0</v>
      </c>
      <c r="BG306" s="6">
        <f t="shared" si="92"/>
        <v>0</v>
      </c>
      <c r="BH306" s="50">
        <f t="shared" si="93"/>
        <v>6.9399999999999996E-4</v>
      </c>
      <c r="BI306" s="7">
        <f t="shared" si="94"/>
        <v>0</v>
      </c>
      <c r="BJ306" s="6">
        <f t="shared" si="95"/>
        <v>0</v>
      </c>
      <c r="BK306" s="7">
        <f t="shared" si="96"/>
        <v>0</v>
      </c>
      <c r="BL306" s="48">
        <f t="shared" si="89"/>
        <v>0</v>
      </c>
      <c r="BM306" s="16"/>
      <c r="BN306" s="16"/>
    </row>
    <row r="307" spans="2:66">
      <c r="B307" s="28">
        <v>304</v>
      </c>
      <c r="BC307" s="19" t="str">
        <f ca="1">IF('legal data'!$C$6=TODAY(),VALUE('legal data'!E310*1000),IFERROR(VLOOKUP(D307,'legal data(T)'!$C:$F,4,0),"0"))</f>
        <v>0</v>
      </c>
      <c r="BD307" s="19">
        <f ca="1">IF('legal data'!$C$6=TODAY(),(OFFSET('legal data'!D310,'legal data'!$C$3,1))*1000,VALUE('legal data'!E310*1000))</f>
        <v>0</v>
      </c>
      <c r="BE307" s="6">
        <f t="shared" si="90"/>
        <v>0</v>
      </c>
      <c r="BF307" s="6">
        <f t="shared" si="91"/>
        <v>0</v>
      </c>
      <c r="BG307" s="6">
        <f t="shared" si="92"/>
        <v>0</v>
      </c>
      <c r="BH307" s="50">
        <f t="shared" si="93"/>
        <v>6.9300000000000004E-4</v>
      </c>
      <c r="BI307" s="7">
        <f t="shared" si="94"/>
        <v>0</v>
      </c>
      <c r="BJ307" s="6">
        <f t="shared" si="95"/>
        <v>0</v>
      </c>
      <c r="BK307" s="7">
        <f t="shared" si="96"/>
        <v>0</v>
      </c>
      <c r="BL307" s="48">
        <f t="shared" si="89"/>
        <v>0</v>
      </c>
      <c r="BM307" s="16"/>
      <c r="BN307" s="16"/>
    </row>
    <row r="308" spans="2:66">
      <c r="B308" s="28">
        <v>305</v>
      </c>
      <c r="BC308" s="19" t="str">
        <f ca="1">IF('legal data'!$C$6=TODAY(),VALUE('legal data'!E311*1000),IFERROR(VLOOKUP(D308,'legal data(T)'!$C:$F,4,0),"0"))</f>
        <v>0</v>
      </c>
      <c r="BD308" s="19">
        <f ca="1">IF('legal data'!$C$6=TODAY(),(OFFSET('legal data'!D311,'legal data'!$C$3,1))*1000,VALUE('legal data'!E311*1000))</f>
        <v>0</v>
      </c>
      <c r="BE308" s="6">
        <f t="shared" si="90"/>
        <v>0</v>
      </c>
      <c r="BF308" s="6">
        <f t="shared" si="91"/>
        <v>0</v>
      </c>
      <c r="BG308" s="6">
        <f t="shared" si="92"/>
        <v>0</v>
      </c>
      <c r="BH308" s="50">
        <f t="shared" si="93"/>
        <v>6.9200000000000002E-4</v>
      </c>
      <c r="BI308" s="7">
        <f t="shared" si="94"/>
        <v>0</v>
      </c>
      <c r="BJ308" s="6">
        <f t="shared" si="95"/>
        <v>0</v>
      </c>
      <c r="BK308" s="7">
        <f t="shared" si="96"/>
        <v>0</v>
      </c>
      <c r="BL308" s="48">
        <f t="shared" si="89"/>
        <v>0</v>
      </c>
      <c r="BM308" s="16"/>
      <c r="BN308" s="16"/>
    </row>
    <row r="309" spans="2:66">
      <c r="B309" s="28">
        <v>306</v>
      </c>
      <c r="BC309" s="19" t="str">
        <f ca="1">IF('legal data'!$C$6=TODAY(),VALUE('legal data'!E312*1000),IFERROR(VLOOKUP(D309,'legal data(T)'!$C:$F,4,0),"0"))</f>
        <v>0</v>
      </c>
      <c r="BD309" s="19">
        <f ca="1">IF('legal data'!$C$6=TODAY(),(OFFSET('legal data'!D312,'legal data'!$C$3,1))*1000,VALUE('legal data'!E312*1000))</f>
        <v>0</v>
      </c>
      <c r="BE309" s="6">
        <f t="shared" si="90"/>
        <v>0</v>
      </c>
      <c r="BF309" s="6">
        <f t="shared" si="91"/>
        <v>0</v>
      </c>
      <c r="BG309" s="6">
        <f t="shared" si="92"/>
        <v>0</v>
      </c>
      <c r="BH309" s="50">
        <f t="shared" si="93"/>
        <v>6.9099999999999999E-4</v>
      </c>
      <c r="BI309" s="7">
        <f t="shared" si="94"/>
        <v>0</v>
      </c>
      <c r="BJ309" s="6">
        <f t="shared" si="95"/>
        <v>0</v>
      </c>
      <c r="BK309" s="7">
        <f t="shared" si="96"/>
        <v>0</v>
      </c>
      <c r="BL309" s="48">
        <f t="shared" si="89"/>
        <v>0</v>
      </c>
      <c r="BM309" s="16"/>
      <c r="BN309" s="16"/>
    </row>
    <row r="310" spans="2:66">
      <c r="B310" s="28">
        <v>307</v>
      </c>
      <c r="BC310" s="19" t="str">
        <f ca="1">IF('legal data'!$C$6=TODAY(),VALUE('legal data'!E313*1000),IFERROR(VLOOKUP(D310,'legal data(T)'!$C:$F,4,0),"0"))</f>
        <v>0</v>
      </c>
      <c r="BD310" s="19">
        <f ca="1">IF('legal data'!$C$6=TODAY(),(OFFSET('legal data'!D313,'legal data'!$C$3,1))*1000,VALUE('legal data'!E313*1000))</f>
        <v>0</v>
      </c>
      <c r="BE310" s="6">
        <f t="shared" si="90"/>
        <v>0</v>
      </c>
      <c r="BF310" s="6">
        <f t="shared" si="91"/>
        <v>0</v>
      </c>
      <c r="BG310" s="6">
        <f t="shared" si="92"/>
        <v>0</v>
      </c>
      <c r="BH310" s="50">
        <f t="shared" si="93"/>
        <v>6.8999999999999997E-4</v>
      </c>
      <c r="BI310" s="7">
        <f t="shared" si="94"/>
        <v>0</v>
      </c>
      <c r="BJ310" s="6">
        <f t="shared" si="95"/>
        <v>0</v>
      </c>
      <c r="BK310" s="7">
        <f t="shared" si="96"/>
        <v>0</v>
      </c>
      <c r="BL310" s="48">
        <f t="shared" si="89"/>
        <v>0</v>
      </c>
      <c r="BM310" s="16"/>
      <c r="BN310" s="16"/>
    </row>
    <row r="311" spans="2:66">
      <c r="B311" s="28">
        <v>308</v>
      </c>
      <c r="BC311" s="19" t="str">
        <f ca="1">IF('legal data'!$C$6=TODAY(),VALUE('legal data'!E314*1000),IFERROR(VLOOKUP(D311,'legal data(T)'!$C:$F,4,0),"0"))</f>
        <v>0</v>
      </c>
      <c r="BD311" s="19">
        <f ca="1">IF('legal data'!$C$6=TODAY(),(OFFSET('legal data'!D314,'legal data'!$C$3,1))*1000,VALUE('legal data'!E314*1000))</f>
        <v>0</v>
      </c>
      <c r="BE311" s="6">
        <f t="shared" si="90"/>
        <v>0</v>
      </c>
      <c r="BF311" s="6">
        <f t="shared" si="91"/>
        <v>0</v>
      </c>
      <c r="BG311" s="6">
        <f t="shared" si="92"/>
        <v>0</v>
      </c>
      <c r="BH311" s="50">
        <f t="shared" si="93"/>
        <v>6.8900000000000005E-4</v>
      </c>
      <c r="BI311" s="7">
        <f t="shared" si="94"/>
        <v>0</v>
      </c>
      <c r="BJ311" s="6">
        <f t="shared" si="95"/>
        <v>0</v>
      </c>
      <c r="BK311" s="7">
        <f t="shared" si="96"/>
        <v>0</v>
      </c>
      <c r="BL311" s="48">
        <f t="shared" si="89"/>
        <v>0</v>
      </c>
      <c r="BM311" s="16"/>
      <c r="BN311" s="16"/>
    </row>
    <row r="312" spans="2:66">
      <c r="B312" s="28">
        <v>309</v>
      </c>
      <c r="BC312" s="19" t="str">
        <f ca="1">IF('legal data'!$C$6=TODAY(),VALUE('legal data'!E315*1000),IFERROR(VLOOKUP(D312,'legal data(T)'!$C:$F,4,0),"0"))</f>
        <v>0</v>
      </c>
      <c r="BD312" s="19">
        <f ca="1">IF('legal data'!$C$6=TODAY(),(OFFSET('legal data'!D315,'legal data'!$C$3,1))*1000,VALUE('legal data'!E315*1000))</f>
        <v>0</v>
      </c>
      <c r="BE312" s="6">
        <f t="shared" si="90"/>
        <v>0</v>
      </c>
      <c r="BF312" s="6">
        <f t="shared" si="91"/>
        <v>0</v>
      </c>
      <c r="BG312" s="6">
        <f t="shared" si="92"/>
        <v>0</v>
      </c>
      <c r="BH312" s="50">
        <f t="shared" si="93"/>
        <v>6.8800000000000003E-4</v>
      </c>
      <c r="BI312" s="7">
        <f t="shared" si="94"/>
        <v>0</v>
      </c>
      <c r="BJ312" s="6">
        <f t="shared" si="95"/>
        <v>0</v>
      </c>
      <c r="BK312" s="7">
        <f t="shared" si="96"/>
        <v>0</v>
      </c>
      <c r="BL312" s="48">
        <f t="shared" si="89"/>
        <v>0</v>
      </c>
      <c r="BM312" s="16"/>
      <c r="BN312" s="16"/>
    </row>
    <row r="313" spans="2:66">
      <c r="B313" s="28">
        <v>310</v>
      </c>
      <c r="BC313" s="19" t="str">
        <f ca="1">IF('legal data'!$C$6=TODAY(),VALUE('legal data'!E316*1000),IFERROR(VLOOKUP(D313,'legal data(T)'!$C:$F,4,0),"0"))</f>
        <v>0</v>
      </c>
      <c r="BD313" s="19">
        <f ca="1">IF('legal data'!$C$6=TODAY(),(OFFSET('legal data'!D316,'legal data'!$C$3,1))*1000,VALUE('legal data'!E316*1000))</f>
        <v>0</v>
      </c>
      <c r="BE313" s="6">
        <f t="shared" si="90"/>
        <v>0</v>
      </c>
      <c r="BF313" s="6">
        <f t="shared" si="91"/>
        <v>0</v>
      </c>
      <c r="BG313" s="6">
        <f t="shared" si="92"/>
        <v>0</v>
      </c>
      <c r="BH313" s="50">
        <f t="shared" si="93"/>
        <v>6.87E-4</v>
      </c>
      <c r="BI313" s="7">
        <f t="shared" si="94"/>
        <v>0</v>
      </c>
      <c r="BJ313" s="6">
        <f t="shared" si="95"/>
        <v>0</v>
      </c>
      <c r="BK313" s="7">
        <f t="shared" si="96"/>
        <v>0</v>
      </c>
      <c r="BL313" s="48">
        <f t="shared" si="89"/>
        <v>0</v>
      </c>
      <c r="BM313" s="16"/>
      <c r="BN313" s="16"/>
    </row>
    <row r="314" spans="2:66">
      <c r="B314" s="28">
        <v>311</v>
      </c>
      <c r="BC314" s="19" t="str">
        <f ca="1">IF('legal data'!$C$6=TODAY(),VALUE('legal data'!E317*1000),IFERROR(VLOOKUP(D314,'legal data(T)'!$C:$F,4,0),"0"))</f>
        <v>0</v>
      </c>
      <c r="BD314" s="19">
        <f ca="1">IF('legal data'!$C$6=TODAY(),(OFFSET('legal data'!D317,'legal data'!$C$3,1))*1000,VALUE('legal data'!E317*1000))</f>
        <v>0</v>
      </c>
      <c r="BE314" s="6">
        <f t="shared" si="90"/>
        <v>0</v>
      </c>
      <c r="BF314" s="6">
        <f t="shared" si="91"/>
        <v>0</v>
      </c>
      <c r="BG314" s="6">
        <f t="shared" si="92"/>
        <v>0</v>
      </c>
      <c r="BH314" s="50">
        <f t="shared" si="93"/>
        <v>6.8599999999999998E-4</v>
      </c>
      <c r="BI314" s="7">
        <f t="shared" si="94"/>
        <v>0</v>
      </c>
      <c r="BJ314" s="6">
        <f t="shared" si="95"/>
        <v>0</v>
      </c>
      <c r="BK314" s="7">
        <f t="shared" si="96"/>
        <v>0</v>
      </c>
      <c r="BL314" s="48">
        <f t="shared" si="89"/>
        <v>0</v>
      </c>
      <c r="BM314" s="16"/>
      <c r="BN314" s="16"/>
    </row>
    <row r="315" spans="2:66">
      <c r="B315" s="28">
        <v>312</v>
      </c>
      <c r="BC315" s="19" t="str">
        <f ca="1">IF('legal data'!$C$6=TODAY(),VALUE('legal data'!E318*1000),IFERROR(VLOOKUP(D315,'legal data(T)'!$C:$F,4,0),"0"))</f>
        <v>0</v>
      </c>
      <c r="BD315" s="19">
        <f ca="1">IF('legal data'!$C$6=TODAY(),(OFFSET('legal data'!D318,'legal data'!$C$3,1))*1000,VALUE('legal data'!E318*1000))</f>
        <v>0</v>
      </c>
      <c r="BE315" s="6">
        <f t="shared" si="90"/>
        <v>0</v>
      </c>
      <c r="BF315" s="6">
        <f t="shared" si="91"/>
        <v>0</v>
      </c>
      <c r="BG315" s="6">
        <f t="shared" si="92"/>
        <v>0</v>
      </c>
      <c r="BH315" s="50">
        <f t="shared" si="93"/>
        <v>6.8499999999999995E-4</v>
      </c>
      <c r="BI315" s="7">
        <f t="shared" si="94"/>
        <v>0</v>
      </c>
      <c r="BJ315" s="6">
        <f t="shared" si="95"/>
        <v>0</v>
      </c>
      <c r="BK315" s="7">
        <f t="shared" si="96"/>
        <v>0</v>
      </c>
      <c r="BL315" s="48">
        <f t="shared" si="89"/>
        <v>0</v>
      </c>
      <c r="BM315" s="16"/>
      <c r="BN315" s="16"/>
    </row>
    <row r="316" spans="2:66">
      <c r="B316" s="28">
        <v>313</v>
      </c>
      <c r="BC316" s="19" t="str">
        <f ca="1">IF('legal data'!$C$6=TODAY(),VALUE('legal data'!E319*1000),IFERROR(VLOOKUP(D316,'legal data(T)'!$C:$F,4,0),"0"))</f>
        <v>0</v>
      </c>
      <c r="BD316" s="19">
        <f ca="1">IF('legal data'!$C$6=TODAY(),(OFFSET('legal data'!D319,'legal data'!$C$3,1))*1000,VALUE('legal data'!E319*1000))</f>
        <v>0</v>
      </c>
      <c r="BE316" s="6">
        <f t="shared" si="90"/>
        <v>0</v>
      </c>
      <c r="BF316" s="6">
        <f t="shared" si="91"/>
        <v>0</v>
      </c>
      <c r="BG316" s="6">
        <f t="shared" si="92"/>
        <v>0</v>
      </c>
      <c r="BH316" s="50">
        <f t="shared" si="93"/>
        <v>6.8400000000000004E-4</v>
      </c>
      <c r="BI316" s="7">
        <f t="shared" si="94"/>
        <v>0</v>
      </c>
      <c r="BJ316" s="6">
        <f t="shared" si="95"/>
        <v>0</v>
      </c>
      <c r="BK316" s="7">
        <f t="shared" si="96"/>
        <v>0</v>
      </c>
      <c r="BL316" s="48">
        <f t="shared" si="89"/>
        <v>0</v>
      </c>
      <c r="BM316" s="16"/>
      <c r="BN316" s="16"/>
    </row>
    <row r="317" spans="2:66">
      <c r="B317" s="28">
        <v>314</v>
      </c>
      <c r="BC317" s="19" t="str">
        <f ca="1">IF('legal data'!$C$6=TODAY(),VALUE('legal data'!E320*1000),IFERROR(VLOOKUP(D317,'legal data(T)'!$C:$F,4,0),"0"))</f>
        <v>0</v>
      </c>
      <c r="BD317" s="19">
        <f ca="1">IF('legal data'!$C$6=TODAY(),(OFFSET('legal data'!D320,'legal data'!$C$3,1))*1000,VALUE('legal data'!E320*1000))</f>
        <v>0</v>
      </c>
      <c r="BE317" s="6">
        <f t="shared" si="90"/>
        <v>0</v>
      </c>
      <c r="BF317" s="6">
        <f t="shared" si="91"/>
        <v>0</v>
      </c>
      <c r="BG317" s="6">
        <f t="shared" si="92"/>
        <v>0</v>
      </c>
      <c r="BH317" s="50">
        <f t="shared" si="93"/>
        <v>6.8300000000000001E-4</v>
      </c>
      <c r="BI317" s="7">
        <f t="shared" si="94"/>
        <v>0</v>
      </c>
      <c r="BJ317" s="6">
        <f t="shared" si="95"/>
        <v>0</v>
      </c>
      <c r="BK317" s="7">
        <f t="shared" si="96"/>
        <v>0</v>
      </c>
      <c r="BL317" s="48">
        <f t="shared" si="89"/>
        <v>0</v>
      </c>
      <c r="BM317" s="16"/>
      <c r="BN317" s="16"/>
    </row>
    <row r="318" spans="2:66">
      <c r="B318" s="28">
        <v>315</v>
      </c>
      <c r="BC318" s="19" t="str">
        <f ca="1">IF('legal data'!$C$6=TODAY(),VALUE('legal data'!E321*1000),IFERROR(VLOOKUP(D318,'legal data(T)'!$C:$F,4,0),"0"))</f>
        <v>0</v>
      </c>
      <c r="BD318" s="19">
        <f ca="1">IF('legal data'!$C$6=TODAY(),(OFFSET('legal data'!D321,'legal data'!$C$3,1))*1000,VALUE('legal data'!E321*1000))</f>
        <v>0</v>
      </c>
      <c r="BE318" s="6">
        <f t="shared" si="90"/>
        <v>0</v>
      </c>
      <c r="BF318" s="6">
        <f t="shared" si="91"/>
        <v>0</v>
      </c>
      <c r="BG318" s="6">
        <f t="shared" si="92"/>
        <v>0</v>
      </c>
      <c r="BH318" s="50">
        <f t="shared" si="93"/>
        <v>6.8199999999999999E-4</v>
      </c>
      <c r="BI318" s="7">
        <f t="shared" si="94"/>
        <v>0</v>
      </c>
      <c r="BJ318" s="6">
        <f t="shared" si="95"/>
        <v>0</v>
      </c>
      <c r="BK318" s="7">
        <f t="shared" si="96"/>
        <v>0</v>
      </c>
      <c r="BL318" s="48">
        <f t="shared" si="89"/>
        <v>0</v>
      </c>
      <c r="BM318" s="16"/>
      <c r="BN318" s="16"/>
    </row>
    <row r="319" spans="2:66">
      <c r="B319" s="28">
        <v>316</v>
      </c>
      <c r="BC319" s="19" t="str">
        <f ca="1">IF('legal data'!$C$6=TODAY(),VALUE('legal data'!E322*1000),IFERROR(VLOOKUP(D319,'legal data(T)'!$C:$F,4,0),"0"))</f>
        <v>0</v>
      </c>
      <c r="BD319" s="19">
        <f ca="1">IF('legal data'!$C$6=TODAY(),(OFFSET('legal data'!D322,'legal data'!$C$3,1))*1000,VALUE('legal data'!E322*1000))</f>
        <v>0</v>
      </c>
      <c r="BE319" s="6">
        <f t="shared" si="90"/>
        <v>0</v>
      </c>
      <c r="BF319" s="6">
        <f t="shared" si="91"/>
        <v>0</v>
      </c>
      <c r="BG319" s="6">
        <f t="shared" si="92"/>
        <v>0</v>
      </c>
      <c r="BH319" s="50">
        <f t="shared" si="93"/>
        <v>6.8099999999999996E-4</v>
      </c>
      <c r="BI319" s="7">
        <f t="shared" si="94"/>
        <v>0</v>
      </c>
      <c r="BJ319" s="6">
        <f t="shared" si="95"/>
        <v>0</v>
      </c>
      <c r="BK319" s="7">
        <f t="shared" si="96"/>
        <v>0</v>
      </c>
      <c r="BL319" s="48">
        <f t="shared" si="89"/>
        <v>0</v>
      </c>
      <c r="BM319" s="16"/>
      <c r="BN319" s="16"/>
    </row>
    <row r="320" spans="2:66">
      <c r="B320" s="28">
        <v>317</v>
      </c>
      <c r="BC320" s="19" t="str">
        <f ca="1">IF('legal data'!$C$6=TODAY(),VALUE('legal data'!E323*1000),IFERROR(VLOOKUP(D320,'legal data(T)'!$C:$F,4,0),"0"))</f>
        <v>0</v>
      </c>
      <c r="BD320" s="19">
        <f ca="1">IF('legal data'!$C$6=TODAY(),(OFFSET('legal data'!D323,'legal data'!$C$3,1))*1000,VALUE('legal data'!E323*1000))</f>
        <v>0</v>
      </c>
      <c r="BE320" s="6">
        <f t="shared" si="90"/>
        <v>0</v>
      </c>
      <c r="BF320" s="6">
        <f t="shared" si="91"/>
        <v>0</v>
      </c>
      <c r="BG320" s="6">
        <f t="shared" si="92"/>
        <v>0</v>
      </c>
      <c r="BH320" s="50">
        <f t="shared" si="93"/>
        <v>6.8000000000000005E-4</v>
      </c>
      <c r="BI320" s="7">
        <f t="shared" si="94"/>
        <v>0</v>
      </c>
      <c r="BJ320" s="6">
        <f t="shared" si="95"/>
        <v>0</v>
      </c>
      <c r="BK320" s="7">
        <f t="shared" si="96"/>
        <v>0</v>
      </c>
      <c r="BL320" s="48">
        <f t="shared" si="89"/>
        <v>0</v>
      </c>
      <c r="BM320" s="16"/>
      <c r="BN320" s="16"/>
    </row>
    <row r="321" spans="2:66">
      <c r="B321" s="28">
        <v>318</v>
      </c>
      <c r="BC321" s="19" t="str">
        <f ca="1">IF('legal data'!$C$6=TODAY(),VALUE('legal data'!E324*1000),IFERROR(VLOOKUP(D321,'legal data(T)'!$C:$F,4,0),"0"))</f>
        <v>0</v>
      </c>
      <c r="BD321" s="19">
        <f ca="1">IF('legal data'!$C$6=TODAY(),(OFFSET('legal data'!D324,'legal data'!$C$3,1))*1000,VALUE('legal data'!E324*1000))</f>
        <v>0</v>
      </c>
      <c r="BE321" s="6">
        <f t="shared" si="90"/>
        <v>0</v>
      </c>
      <c r="BF321" s="6">
        <f t="shared" si="91"/>
        <v>0</v>
      </c>
      <c r="BG321" s="6">
        <f t="shared" si="92"/>
        <v>0</v>
      </c>
      <c r="BH321" s="50">
        <f t="shared" si="93"/>
        <v>6.7900000000000002E-4</v>
      </c>
      <c r="BI321" s="7">
        <f t="shared" si="94"/>
        <v>0</v>
      </c>
      <c r="BJ321" s="6">
        <f t="shared" si="95"/>
        <v>0</v>
      </c>
      <c r="BK321" s="7">
        <f t="shared" si="96"/>
        <v>0</v>
      </c>
      <c r="BL321" s="48">
        <f t="shared" si="89"/>
        <v>0</v>
      </c>
      <c r="BM321" s="16"/>
      <c r="BN321" s="16"/>
    </row>
    <row r="322" spans="2:66">
      <c r="B322" s="28">
        <v>319</v>
      </c>
      <c r="BC322" s="19" t="str">
        <f ca="1">IF('legal data'!$C$6=TODAY(),VALUE('legal data'!E325*1000),IFERROR(VLOOKUP(D322,'legal data(T)'!$C:$F,4,0),"0"))</f>
        <v>0</v>
      </c>
      <c r="BD322" s="19">
        <f ca="1">IF('legal data'!$C$6=TODAY(),(OFFSET('legal data'!D325,'legal data'!$C$3,1))*1000,VALUE('legal data'!E325*1000))</f>
        <v>0</v>
      </c>
      <c r="BE322" s="6">
        <f t="shared" si="90"/>
        <v>0</v>
      </c>
      <c r="BF322" s="6">
        <f t="shared" si="91"/>
        <v>0</v>
      </c>
      <c r="BG322" s="6">
        <f t="shared" si="92"/>
        <v>0</v>
      </c>
      <c r="BH322" s="50">
        <f t="shared" si="93"/>
        <v>6.78E-4</v>
      </c>
      <c r="BI322" s="7">
        <f t="shared" si="94"/>
        <v>0</v>
      </c>
      <c r="BJ322" s="6">
        <f t="shared" si="95"/>
        <v>0</v>
      </c>
      <c r="BK322" s="7">
        <f t="shared" si="96"/>
        <v>0</v>
      </c>
      <c r="BL322" s="48">
        <f t="shared" si="89"/>
        <v>0</v>
      </c>
      <c r="BM322" s="16"/>
      <c r="BN322" s="16"/>
    </row>
    <row r="323" spans="2:66">
      <c r="B323" s="28">
        <v>320</v>
      </c>
      <c r="BC323" s="19" t="str">
        <f ca="1">IF('legal data'!$C$6=TODAY(),VALUE('legal data'!E326*1000),IFERROR(VLOOKUP(D323,'legal data(T)'!$C:$F,4,0),"0"))</f>
        <v>0</v>
      </c>
      <c r="BD323" s="19">
        <f ca="1">IF('legal data'!$C$6=TODAY(),(OFFSET('legal data'!D326,'legal data'!$C$3,1))*1000,VALUE('legal data'!E326*1000))</f>
        <v>0</v>
      </c>
      <c r="BE323" s="6">
        <f t="shared" si="90"/>
        <v>0</v>
      </c>
      <c r="BF323" s="6">
        <f t="shared" si="91"/>
        <v>0</v>
      </c>
      <c r="BG323" s="6">
        <f t="shared" si="92"/>
        <v>0</v>
      </c>
      <c r="BH323" s="50">
        <f t="shared" si="93"/>
        <v>6.7699999999999998E-4</v>
      </c>
      <c r="BI323" s="7">
        <f t="shared" si="94"/>
        <v>0</v>
      </c>
      <c r="BJ323" s="6">
        <f t="shared" si="95"/>
        <v>0</v>
      </c>
      <c r="BK323" s="7">
        <f t="shared" si="96"/>
        <v>0</v>
      </c>
      <c r="BL323" s="48">
        <f t="shared" si="89"/>
        <v>0</v>
      </c>
      <c r="BM323" s="16"/>
      <c r="BN323" s="16"/>
    </row>
    <row r="324" spans="2:66">
      <c r="B324" s="28">
        <v>321</v>
      </c>
      <c r="BC324" s="19" t="str">
        <f ca="1">IF('legal data'!$C$6=TODAY(),VALUE('legal data'!E327*1000),IFERROR(VLOOKUP(D324,'legal data(T)'!$C:$F,4,0),"0"))</f>
        <v>0</v>
      </c>
      <c r="BD324" s="19">
        <f ca="1">IF('legal data'!$C$6=TODAY(),(OFFSET('legal data'!D327,'legal data'!$C$3,1))*1000,VALUE('legal data'!E327*1000))</f>
        <v>0</v>
      </c>
      <c r="BE324" s="6">
        <f t="shared" si="90"/>
        <v>0</v>
      </c>
      <c r="BF324" s="6">
        <f t="shared" si="91"/>
        <v>0</v>
      </c>
      <c r="BG324" s="6">
        <f t="shared" si="92"/>
        <v>0</v>
      </c>
      <c r="BH324" s="50">
        <f t="shared" si="93"/>
        <v>6.7599999999999995E-4</v>
      </c>
      <c r="BI324" s="7">
        <f t="shared" si="94"/>
        <v>0</v>
      </c>
      <c r="BJ324" s="6">
        <f t="shared" si="95"/>
        <v>0</v>
      </c>
      <c r="BK324" s="7">
        <f t="shared" si="96"/>
        <v>0</v>
      </c>
      <c r="BL324" s="48">
        <f t="shared" ref="BL324:BL387" si="97">BJ324/SUM($BJ$4:$BJ$400)</f>
        <v>0</v>
      </c>
      <c r="BM324" s="16"/>
      <c r="BN324" s="16"/>
    </row>
    <row r="325" spans="2:66">
      <c r="B325" s="28">
        <v>322</v>
      </c>
      <c r="BC325" s="19" t="str">
        <f ca="1">IF('legal data'!$C$6=TODAY(),VALUE('legal data'!E328*1000),IFERROR(VLOOKUP(D325,'legal data(T)'!$C:$F,4,0),"0"))</f>
        <v>0</v>
      </c>
      <c r="BD325" s="19">
        <f ca="1">IF('legal data'!$C$6=TODAY(),(OFFSET('legal data'!D328,'legal data'!$C$3,1))*1000,VALUE('legal data'!E328*1000))</f>
        <v>0</v>
      </c>
      <c r="BE325" s="6">
        <f t="shared" si="90"/>
        <v>0</v>
      </c>
      <c r="BF325" s="6">
        <f t="shared" si="91"/>
        <v>0</v>
      </c>
      <c r="BG325" s="6">
        <f t="shared" si="92"/>
        <v>0</v>
      </c>
      <c r="BH325" s="50">
        <f t="shared" si="93"/>
        <v>6.7500000000000004E-4</v>
      </c>
      <c r="BI325" s="7">
        <f t="shared" si="94"/>
        <v>0</v>
      </c>
      <c r="BJ325" s="6">
        <f t="shared" si="95"/>
        <v>0</v>
      </c>
      <c r="BK325" s="7">
        <f t="shared" si="96"/>
        <v>0</v>
      </c>
      <c r="BL325" s="48">
        <f t="shared" si="97"/>
        <v>0</v>
      </c>
      <c r="BM325" s="16"/>
      <c r="BN325" s="16"/>
    </row>
    <row r="326" spans="2:66">
      <c r="B326" s="28">
        <v>323</v>
      </c>
      <c r="BC326" s="19" t="str">
        <f ca="1">IF('legal data'!$C$6=TODAY(),VALUE('legal data'!E329*1000),IFERROR(VLOOKUP(D326,'legal data(T)'!$C:$F,4,0),"0"))</f>
        <v>0</v>
      </c>
      <c r="BD326" s="19">
        <f ca="1">IF('legal data'!$C$6=TODAY(),(OFFSET('legal data'!D329,'legal data'!$C$3,1))*1000,VALUE('legal data'!E329*1000))</f>
        <v>0</v>
      </c>
      <c r="BE326" s="6">
        <f t="shared" si="90"/>
        <v>0</v>
      </c>
      <c r="BF326" s="6">
        <f t="shared" si="91"/>
        <v>0</v>
      </c>
      <c r="BG326" s="6">
        <f t="shared" si="92"/>
        <v>0</v>
      </c>
      <c r="BH326" s="50">
        <f t="shared" si="93"/>
        <v>6.7400000000000001E-4</v>
      </c>
      <c r="BI326" s="7">
        <f t="shared" si="94"/>
        <v>0</v>
      </c>
      <c r="BJ326" s="6">
        <f t="shared" si="95"/>
        <v>0</v>
      </c>
      <c r="BK326" s="7">
        <f t="shared" si="96"/>
        <v>0</v>
      </c>
      <c r="BL326" s="48">
        <f t="shared" si="97"/>
        <v>0</v>
      </c>
      <c r="BM326" s="16"/>
      <c r="BN326" s="16"/>
    </row>
    <row r="327" spans="2:66">
      <c r="B327" s="28">
        <v>324</v>
      </c>
      <c r="BC327" s="19" t="str">
        <f ca="1">IF('legal data'!$C$6=TODAY(),VALUE('legal data'!E330*1000),IFERROR(VLOOKUP(D327,'legal data(T)'!$C:$F,4,0),"0"))</f>
        <v>0</v>
      </c>
      <c r="BD327" s="19">
        <f ca="1">IF('legal data'!$C$6=TODAY(),(OFFSET('legal data'!D330,'legal data'!$C$3,1))*1000,VALUE('legal data'!E330*1000))</f>
        <v>0</v>
      </c>
      <c r="BE327" s="6">
        <f t="shared" si="90"/>
        <v>0</v>
      </c>
      <c r="BF327" s="6">
        <f t="shared" si="91"/>
        <v>0</v>
      </c>
      <c r="BG327" s="6">
        <f t="shared" si="92"/>
        <v>0</v>
      </c>
      <c r="BH327" s="50">
        <f t="shared" si="93"/>
        <v>6.7299999999999999E-4</v>
      </c>
      <c r="BI327" s="7">
        <f t="shared" si="94"/>
        <v>0</v>
      </c>
      <c r="BJ327" s="6">
        <f t="shared" si="95"/>
        <v>0</v>
      </c>
      <c r="BK327" s="7">
        <f t="shared" si="96"/>
        <v>0</v>
      </c>
      <c r="BL327" s="48">
        <f t="shared" si="97"/>
        <v>0</v>
      </c>
      <c r="BM327" s="16"/>
      <c r="BN327" s="16"/>
    </row>
    <row r="328" spans="2:66">
      <c r="B328" s="28">
        <v>325</v>
      </c>
      <c r="BC328" s="19" t="str">
        <f ca="1">IF('legal data'!$C$6=TODAY(),VALUE('legal data'!E331*1000),IFERROR(VLOOKUP(D328,'legal data(T)'!$C:$F,4,0),"0"))</f>
        <v>0</v>
      </c>
      <c r="BD328" s="19">
        <f ca="1">IF('legal data'!$C$6=TODAY(),(OFFSET('legal data'!D331,'legal data'!$C$3,1))*1000,VALUE('legal data'!E331*1000))</f>
        <v>0</v>
      </c>
      <c r="BE328" s="6">
        <f t="shared" si="90"/>
        <v>0</v>
      </c>
      <c r="BF328" s="6">
        <f t="shared" si="91"/>
        <v>0</v>
      </c>
      <c r="BG328" s="6">
        <f t="shared" si="92"/>
        <v>0</v>
      </c>
      <c r="BH328" s="50">
        <f t="shared" si="93"/>
        <v>6.7199999999999996E-4</v>
      </c>
      <c r="BI328" s="7">
        <f t="shared" si="94"/>
        <v>0</v>
      </c>
      <c r="BJ328" s="6">
        <f t="shared" si="95"/>
        <v>0</v>
      </c>
      <c r="BK328" s="7">
        <f t="shared" si="96"/>
        <v>0</v>
      </c>
      <c r="BL328" s="48">
        <f t="shared" si="97"/>
        <v>0</v>
      </c>
      <c r="BM328" s="16"/>
      <c r="BN328" s="16"/>
    </row>
    <row r="329" spans="2:66">
      <c r="B329" s="28">
        <v>326</v>
      </c>
      <c r="BC329" s="19" t="str">
        <f ca="1">IF('legal data'!$C$6=TODAY(),VALUE('legal data'!E332*1000),IFERROR(VLOOKUP(D329,'legal data(T)'!$C:$F,4,0),"0"))</f>
        <v>0</v>
      </c>
      <c r="BD329" s="19">
        <f ca="1">IF('legal data'!$C$6=TODAY(),(OFFSET('legal data'!D332,'legal data'!$C$3,1))*1000,VALUE('legal data'!E332*1000))</f>
        <v>0</v>
      </c>
      <c r="BE329" s="6">
        <f t="shared" si="90"/>
        <v>0</v>
      </c>
      <c r="BF329" s="6">
        <f t="shared" si="91"/>
        <v>0</v>
      </c>
      <c r="BG329" s="6">
        <f t="shared" si="92"/>
        <v>0</v>
      </c>
      <c r="BH329" s="50">
        <f t="shared" si="93"/>
        <v>6.7100000000000005E-4</v>
      </c>
      <c r="BI329" s="7">
        <f t="shared" si="94"/>
        <v>0</v>
      </c>
      <c r="BJ329" s="6">
        <f t="shared" si="95"/>
        <v>0</v>
      </c>
      <c r="BK329" s="7">
        <f t="shared" si="96"/>
        <v>0</v>
      </c>
      <c r="BL329" s="48">
        <f t="shared" si="97"/>
        <v>0</v>
      </c>
      <c r="BM329" s="16"/>
      <c r="BN329" s="16"/>
    </row>
    <row r="330" spans="2:66">
      <c r="B330" s="28">
        <v>327</v>
      </c>
      <c r="BC330" s="19" t="str">
        <f ca="1">IF('legal data'!$C$6=TODAY(),VALUE('legal data'!E333*1000),IFERROR(VLOOKUP(D330,'legal data(T)'!$C:$F,4,0),"0"))</f>
        <v>0</v>
      </c>
      <c r="BD330" s="19">
        <f ca="1">IF('legal data'!$C$6=TODAY(),(OFFSET('legal data'!D333,'legal data'!$C$3,1))*1000,VALUE('legal data'!E333*1000))</f>
        <v>0</v>
      </c>
      <c r="BE330" s="6">
        <f t="shared" si="90"/>
        <v>0</v>
      </c>
      <c r="BF330" s="6">
        <f t="shared" si="91"/>
        <v>0</v>
      </c>
      <c r="BG330" s="6">
        <f t="shared" si="92"/>
        <v>0</v>
      </c>
      <c r="BH330" s="50">
        <f t="shared" si="93"/>
        <v>6.7000000000000002E-4</v>
      </c>
      <c r="BI330" s="7">
        <f t="shared" si="94"/>
        <v>0</v>
      </c>
      <c r="BJ330" s="6">
        <f t="shared" si="95"/>
        <v>0</v>
      </c>
      <c r="BK330" s="7">
        <f t="shared" si="96"/>
        <v>0</v>
      </c>
      <c r="BL330" s="48">
        <f t="shared" si="97"/>
        <v>0</v>
      </c>
      <c r="BM330" s="16"/>
      <c r="BN330" s="16"/>
    </row>
    <row r="331" spans="2:66">
      <c r="B331" s="28">
        <v>328</v>
      </c>
      <c r="BC331" s="19" t="str">
        <f ca="1">IF('legal data'!$C$6=TODAY(),VALUE('legal data'!E334*1000),IFERROR(VLOOKUP(D331,'legal data(T)'!$C:$F,4,0),"0"))</f>
        <v>0</v>
      </c>
      <c r="BD331" s="19">
        <f ca="1">IF('legal data'!$C$6=TODAY(),(OFFSET('legal data'!D334,'legal data'!$C$3,1))*1000,VALUE('legal data'!E334*1000))</f>
        <v>0</v>
      </c>
      <c r="BE331" s="6">
        <f t="shared" si="90"/>
        <v>0</v>
      </c>
      <c r="BF331" s="6">
        <f t="shared" si="91"/>
        <v>0</v>
      </c>
      <c r="BG331" s="6">
        <f t="shared" si="92"/>
        <v>0</v>
      </c>
      <c r="BH331" s="50">
        <f t="shared" si="93"/>
        <v>6.69E-4</v>
      </c>
      <c r="BI331" s="7">
        <f t="shared" si="94"/>
        <v>0</v>
      </c>
      <c r="BJ331" s="6">
        <f t="shared" si="95"/>
        <v>0</v>
      </c>
      <c r="BK331" s="7">
        <f t="shared" si="96"/>
        <v>0</v>
      </c>
      <c r="BL331" s="48">
        <f t="shared" si="97"/>
        <v>0</v>
      </c>
      <c r="BM331" s="16"/>
      <c r="BN331" s="16"/>
    </row>
    <row r="332" spans="2:66">
      <c r="B332" s="28">
        <v>329</v>
      </c>
      <c r="BC332" s="19" t="str">
        <f ca="1">IF('legal data'!$C$6=TODAY(),VALUE('legal data'!E335*1000),IFERROR(VLOOKUP(D332,'legal data(T)'!$C:$F,4,0),"0"))</f>
        <v>0</v>
      </c>
      <c r="BD332" s="19">
        <f ca="1">IF('legal data'!$C$6=TODAY(),(OFFSET('legal data'!D335,'legal data'!$C$3,1))*1000,VALUE('legal data'!E335*1000))</f>
        <v>0</v>
      </c>
      <c r="BE332" s="6">
        <f t="shared" si="90"/>
        <v>0</v>
      </c>
      <c r="BF332" s="6">
        <f t="shared" si="91"/>
        <v>0</v>
      </c>
      <c r="BG332" s="6">
        <f t="shared" si="92"/>
        <v>0</v>
      </c>
      <c r="BH332" s="50">
        <f t="shared" si="93"/>
        <v>6.6799999999999997E-4</v>
      </c>
      <c r="BI332" s="7">
        <f t="shared" si="94"/>
        <v>0</v>
      </c>
      <c r="BJ332" s="6">
        <f t="shared" si="95"/>
        <v>0</v>
      </c>
      <c r="BK332" s="7">
        <f t="shared" si="96"/>
        <v>0</v>
      </c>
      <c r="BL332" s="48">
        <f t="shared" si="97"/>
        <v>0</v>
      </c>
      <c r="BM332" s="16"/>
      <c r="BN332" s="16"/>
    </row>
    <row r="333" spans="2:66">
      <c r="B333" s="28">
        <v>330</v>
      </c>
      <c r="BC333" s="19" t="str">
        <f ca="1">IF('legal data'!$C$6=TODAY(),VALUE('legal data'!E336*1000),IFERROR(VLOOKUP(D333,'legal data(T)'!$C:$F,4,0),"0"))</f>
        <v>0</v>
      </c>
      <c r="BD333" s="19">
        <f ca="1">IF('legal data'!$C$6=TODAY(),(OFFSET('legal data'!D336,'legal data'!$C$3,1))*1000,VALUE('legal data'!E336*1000))</f>
        <v>0</v>
      </c>
      <c r="BE333" s="6">
        <f t="shared" si="90"/>
        <v>0</v>
      </c>
      <c r="BF333" s="6">
        <f t="shared" si="91"/>
        <v>0</v>
      </c>
      <c r="BG333" s="6">
        <f t="shared" si="92"/>
        <v>0</v>
      </c>
      <c r="BH333" s="50">
        <f t="shared" si="93"/>
        <v>6.6699999999999995E-4</v>
      </c>
      <c r="BI333" s="7">
        <f t="shared" si="94"/>
        <v>0</v>
      </c>
      <c r="BJ333" s="6">
        <f t="shared" si="95"/>
        <v>0</v>
      </c>
      <c r="BK333" s="7">
        <f t="shared" si="96"/>
        <v>0</v>
      </c>
      <c r="BL333" s="48">
        <f t="shared" si="97"/>
        <v>0</v>
      </c>
      <c r="BM333" s="16"/>
      <c r="BN333" s="16"/>
    </row>
    <row r="334" spans="2:66">
      <c r="B334" s="28">
        <v>331</v>
      </c>
      <c r="BC334" s="19" t="str">
        <f ca="1">IF('legal data'!$C$6=TODAY(),VALUE('legal data'!E337*1000),IFERROR(VLOOKUP(D334,'legal data(T)'!$C:$F,4,0),"0"))</f>
        <v>0</v>
      </c>
      <c r="BD334" s="19">
        <f ca="1">IF('legal data'!$C$6=TODAY(),(OFFSET('legal data'!D337,'legal data'!$C$3,1))*1000,VALUE('legal data'!E337*1000))</f>
        <v>0</v>
      </c>
      <c r="BE334" s="6">
        <f t="shared" si="90"/>
        <v>0</v>
      </c>
      <c r="BF334" s="6">
        <f t="shared" si="91"/>
        <v>0</v>
      </c>
      <c r="BG334" s="6">
        <f t="shared" si="92"/>
        <v>0</v>
      </c>
      <c r="BH334" s="50">
        <f t="shared" si="93"/>
        <v>6.6600000000000003E-4</v>
      </c>
      <c r="BI334" s="7">
        <f t="shared" si="94"/>
        <v>0</v>
      </c>
      <c r="BJ334" s="6">
        <f t="shared" si="95"/>
        <v>0</v>
      </c>
      <c r="BK334" s="7">
        <f t="shared" si="96"/>
        <v>0</v>
      </c>
      <c r="BL334" s="48">
        <f t="shared" si="97"/>
        <v>0</v>
      </c>
      <c r="BM334" s="16"/>
      <c r="BN334" s="16"/>
    </row>
    <row r="335" spans="2:66">
      <c r="B335" s="28">
        <v>332</v>
      </c>
      <c r="BC335" s="19" t="str">
        <f ca="1">IF('legal data'!$C$6=TODAY(),VALUE('legal data'!E338*1000),IFERROR(VLOOKUP(D335,'legal data(T)'!$C:$F,4,0),"0"))</f>
        <v>0</v>
      </c>
      <c r="BD335" s="19">
        <f ca="1">IF('legal data'!$C$6=TODAY(),(OFFSET('legal data'!D338,'legal data'!$C$3,1))*1000,VALUE('legal data'!E338*1000))</f>
        <v>0</v>
      </c>
      <c r="BE335" s="6">
        <f t="shared" si="90"/>
        <v>0</v>
      </c>
      <c r="BF335" s="6">
        <f t="shared" si="91"/>
        <v>0</v>
      </c>
      <c r="BG335" s="6">
        <f t="shared" si="92"/>
        <v>0</v>
      </c>
      <c r="BH335" s="50">
        <f t="shared" si="93"/>
        <v>6.6500000000000001E-4</v>
      </c>
      <c r="BI335" s="7">
        <f t="shared" si="94"/>
        <v>0</v>
      </c>
      <c r="BJ335" s="6">
        <f t="shared" si="95"/>
        <v>0</v>
      </c>
      <c r="BK335" s="7">
        <f t="shared" si="96"/>
        <v>0</v>
      </c>
      <c r="BL335" s="48">
        <f t="shared" si="97"/>
        <v>0</v>
      </c>
      <c r="BM335" s="16"/>
      <c r="BN335" s="16"/>
    </row>
    <row r="336" spans="2:66">
      <c r="B336" s="28">
        <v>333</v>
      </c>
      <c r="BC336" s="19" t="str">
        <f ca="1">IF('legal data'!$C$6=TODAY(),VALUE('legal data'!E339*1000),IFERROR(VLOOKUP(D336,'legal data(T)'!$C:$F,4,0),"0"))</f>
        <v>0</v>
      </c>
      <c r="BD336" s="19">
        <f ca="1">IF('legal data'!$C$6=TODAY(),(OFFSET('legal data'!D339,'legal data'!$C$3,1))*1000,VALUE('legal data'!E339*1000))</f>
        <v>0</v>
      </c>
      <c r="BE336" s="6">
        <f t="shared" si="90"/>
        <v>0</v>
      </c>
      <c r="BF336" s="6">
        <f t="shared" si="91"/>
        <v>0</v>
      </c>
      <c r="BG336" s="6">
        <f t="shared" si="92"/>
        <v>0</v>
      </c>
      <c r="BH336" s="50">
        <f t="shared" si="93"/>
        <v>6.6399999999999999E-4</v>
      </c>
      <c r="BI336" s="7">
        <f t="shared" si="94"/>
        <v>0</v>
      </c>
      <c r="BJ336" s="6">
        <f t="shared" si="95"/>
        <v>0</v>
      </c>
      <c r="BK336" s="7">
        <f t="shared" si="96"/>
        <v>0</v>
      </c>
      <c r="BL336" s="48">
        <f t="shared" si="97"/>
        <v>0</v>
      </c>
      <c r="BM336" s="16"/>
      <c r="BN336" s="16"/>
    </row>
    <row r="337" spans="2:66">
      <c r="B337" s="28">
        <v>334</v>
      </c>
      <c r="BC337" s="19" t="str">
        <f ca="1">IF('legal data'!$C$6=TODAY(),VALUE('legal data'!E340*1000),IFERROR(VLOOKUP(D337,'legal data(T)'!$C:$F,4,0),"0"))</f>
        <v>0</v>
      </c>
      <c r="BD337" s="19">
        <f ca="1">IF('legal data'!$C$6=TODAY(),(OFFSET('legal data'!D340,'legal data'!$C$3,1))*1000,VALUE('legal data'!E340*1000))</f>
        <v>0</v>
      </c>
      <c r="BE337" s="6">
        <f t="shared" si="90"/>
        <v>0</v>
      </c>
      <c r="BF337" s="6">
        <f t="shared" si="91"/>
        <v>0</v>
      </c>
      <c r="BG337" s="6">
        <f t="shared" si="92"/>
        <v>0</v>
      </c>
      <c r="BH337" s="50">
        <f t="shared" si="93"/>
        <v>6.6299999999999996E-4</v>
      </c>
      <c r="BI337" s="7">
        <f t="shared" si="94"/>
        <v>0</v>
      </c>
      <c r="BJ337" s="6">
        <f t="shared" si="95"/>
        <v>0</v>
      </c>
      <c r="BK337" s="7">
        <f t="shared" si="96"/>
        <v>0</v>
      </c>
      <c r="BL337" s="48">
        <f t="shared" si="97"/>
        <v>0</v>
      </c>
      <c r="BM337" s="16"/>
      <c r="BN337" s="16"/>
    </row>
    <row r="338" spans="2:66">
      <c r="B338" s="28">
        <v>335</v>
      </c>
      <c r="BC338" s="19" t="str">
        <f ca="1">IF('legal data'!$C$6=TODAY(),VALUE('legal data'!E341*1000),IFERROR(VLOOKUP(D338,'legal data(T)'!$C:$F,4,0),"0"))</f>
        <v>0</v>
      </c>
      <c r="BD338" s="19">
        <f ca="1">IF('legal data'!$C$6=TODAY(),(OFFSET('legal data'!D341,'legal data'!$C$3,1))*1000,VALUE('legal data'!E341*1000))</f>
        <v>0</v>
      </c>
      <c r="BE338" s="6">
        <f t="shared" si="90"/>
        <v>0</v>
      </c>
      <c r="BF338" s="6">
        <f t="shared" si="91"/>
        <v>0</v>
      </c>
      <c r="BG338" s="6">
        <f t="shared" si="92"/>
        <v>0</v>
      </c>
      <c r="BH338" s="50">
        <f t="shared" si="93"/>
        <v>6.6200000000000005E-4</v>
      </c>
      <c r="BI338" s="7">
        <f t="shared" si="94"/>
        <v>0</v>
      </c>
      <c r="BJ338" s="6">
        <f t="shared" si="95"/>
        <v>0</v>
      </c>
      <c r="BK338" s="7">
        <f t="shared" si="96"/>
        <v>0</v>
      </c>
      <c r="BL338" s="48">
        <f t="shared" si="97"/>
        <v>0</v>
      </c>
      <c r="BM338" s="16"/>
      <c r="BN338" s="16"/>
    </row>
    <row r="339" spans="2:66">
      <c r="B339" s="28">
        <v>336</v>
      </c>
      <c r="BC339" s="19" t="str">
        <f ca="1">IF('legal data'!$C$6=TODAY(),VALUE('legal data'!E342*1000),IFERROR(VLOOKUP(D339,'legal data(T)'!$C:$F,4,0),"0"))</f>
        <v>0</v>
      </c>
      <c r="BD339" s="19">
        <f ca="1">IF('legal data'!$C$6=TODAY(),(OFFSET('legal data'!D342,'legal data'!$C$3,1))*1000,VALUE('legal data'!E342*1000))</f>
        <v>0</v>
      </c>
      <c r="BE339" s="6">
        <f t="shared" si="90"/>
        <v>0</v>
      </c>
      <c r="BF339" s="6">
        <f t="shared" si="91"/>
        <v>0</v>
      </c>
      <c r="BG339" s="6">
        <f t="shared" si="92"/>
        <v>0</v>
      </c>
      <c r="BH339" s="50">
        <f t="shared" si="93"/>
        <v>6.6100000000000002E-4</v>
      </c>
      <c r="BI339" s="7">
        <f t="shared" si="94"/>
        <v>0</v>
      </c>
      <c r="BJ339" s="6">
        <f t="shared" si="95"/>
        <v>0</v>
      </c>
      <c r="BK339" s="7">
        <f t="shared" si="96"/>
        <v>0</v>
      </c>
      <c r="BL339" s="48">
        <f t="shared" si="97"/>
        <v>0</v>
      </c>
      <c r="BM339" s="16"/>
      <c r="BN339" s="16"/>
    </row>
    <row r="340" spans="2:66">
      <c r="B340" s="28">
        <v>337</v>
      </c>
      <c r="BC340" s="19" t="str">
        <f ca="1">IF('legal data'!$C$6=TODAY(),VALUE('legal data'!E343*1000),IFERROR(VLOOKUP(D340,'legal data(T)'!$C:$F,4,0),"0"))</f>
        <v>0</v>
      </c>
      <c r="BD340" s="19">
        <f ca="1">IF('legal data'!$C$6=TODAY(),(OFFSET('legal data'!D343,'legal data'!$C$3,1))*1000,VALUE('legal data'!E343*1000))</f>
        <v>0</v>
      </c>
      <c r="BE340" s="6">
        <f t="shared" si="90"/>
        <v>0</v>
      </c>
      <c r="BF340" s="6">
        <f t="shared" si="91"/>
        <v>0</v>
      </c>
      <c r="BG340" s="6">
        <f t="shared" si="92"/>
        <v>0</v>
      </c>
      <c r="BH340" s="50">
        <f t="shared" si="93"/>
        <v>6.6E-4</v>
      </c>
      <c r="BI340" s="7">
        <f t="shared" si="94"/>
        <v>0</v>
      </c>
      <c r="BJ340" s="6">
        <f t="shared" si="95"/>
        <v>0</v>
      </c>
      <c r="BK340" s="7">
        <f t="shared" si="96"/>
        <v>0</v>
      </c>
      <c r="BL340" s="48">
        <f t="shared" si="97"/>
        <v>0</v>
      </c>
      <c r="BM340" s="16"/>
      <c r="BN340" s="16"/>
    </row>
    <row r="341" spans="2:66">
      <c r="B341" s="28">
        <v>338</v>
      </c>
      <c r="BC341" s="19" t="str">
        <f ca="1">IF('legal data'!$C$6=TODAY(),VALUE('legal data'!E344*1000),IFERROR(VLOOKUP(D341,'legal data(T)'!$C:$F,4,0),"0"))</f>
        <v>0</v>
      </c>
      <c r="BD341" s="19">
        <f ca="1">IF('legal data'!$C$6=TODAY(),(OFFSET('legal data'!D344,'legal data'!$C$3,1))*1000,VALUE('legal data'!E344*1000))</f>
        <v>0</v>
      </c>
      <c r="BE341" s="6">
        <f t="shared" si="90"/>
        <v>0</v>
      </c>
      <c r="BF341" s="6">
        <f t="shared" si="91"/>
        <v>0</v>
      </c>
      <c r="BG341" s="6">
        <f t="shared" si="92"/>
        <v>0</v>
      </c>
      <c r="BH341" s="50">
        <f t="shared" si="93"/>
        <v>6.5899999999999997E-4</v>
      </c>
      <c r="BI341" s="7">
        <f t="shared" si="94"/>
        <v>0</v>
      </c>
      <c r="BJ341" s="6">
        <f t="shared" si="95"/>
        <v>0</v>
      </c>
      <c r="BK341" s="7">
        <f t="shared" si="96"/>
        <v>0</v>
      </c>
      <c r="BL341" s="48">
        <f t="shared" si="97"/>
        <v>0</v>
      </c>
      <c r="BM341" s="16"/>
      <c r="BN341" s="16"/>
    </row>
    <row r="342" spans="2:66">
      <c r="B342" s="28">
        <v>339</v>
      </c>
      <c r="BC342" s="19" t="str">
        <f ca="1">IF('legal data'!$C$6=TODAY(),VALUE('legal data'!E345*1000),IFERROR(VLOOKUP(D342,'legal data(T)'!$C:$F,4,0),"0"))</f>
        <v>0</v>
      </c>
      <c r="BD342" s="19">
        <f ca="1">IF('legal data'!$C$6=TODAY(),(OFFSET('legal data'!D345,'legal data'!$C$3,1))*1000,VALUE('legal data'!E345*1000))</f>
        <v>0</v>
      </c>
      <c r="BE342" s="6">
        <f t="shared" si="90"/>
        <v>0</v>
      </c>
      <c r="BF342" s="6">
        <f t="shared" si="91"/>
        <v>0</v>
      </c>
      <c r="BG342" s="6">
        <f t="shared" si="92"/>
        <v>0</v>
      </c>
      <c r="BH342" s="50">
        <f t="shared" si="93"/>
        <v>6.5799999999999995E-4</v>
      </c>
      <c r="BI342" s="7">
        <f t="shared" si="94"/>
        <v>0</v>
      </c>
      <c r="BJ342" s="6">
        <f t="shared" si="95"/>
        <v>0</v>
      </c>
      <c r="BK342" s="7">
        <f t="shared" si="96"/>
        <v>0</v>
      </c>
      <c r="BL342" s="48">
        <f t="shared" si="97"/>
        <v>0</v>
      </c>
      <c r="BM342" s="16"/>
      <c r="BN342" s="16"/>
    </row>
    <row r="343" spans="2:66">
      <c r="B343" s="28">
        <v>340</v>
      </c>
      <c r="BC343" s="19" t="str">
        <f ca="1">IF('legal data'!$C$6=TODAY(),VALUE('legal data'!E346*1000),IFERROR(VLOOKUP(D343,'legal data(T)'!$C:$F,4,0),"0"))</f>
        <v>0</v>
      </c>
      <c r="BD343" s="19">
        <f ca="1">IF('legal data'!$C$6=TODAY(),(OFFSET('legal data'!D346,'legal data'!$C$3,1))*1000,VALUE('legal data'!E346*1000))</f>
        <v>0</v>
      </c>
      <c r="BE343" s="6">
        <f t="shared" si="90"/>
        <v>0</v>
      </c>
      <c r="BF343" s="6">
        <f t="shared" si="91"/>
        <v>0</v>
      </c>
      <c r="BG343" s="6">
        <f t="shared" si="92"/>
        <v>0</v>
      </c>
      <c r="BH343" s="50">
        <f t="shared" si="93"/>
        <v>6.5700000000000003E-4</v>
      </c>
      <c r="BI343" s="7">
        <f t="shared" si="94"/>
        <v>0</v>
      </c>
      <c r="BJ343" s="6">
        <f t="shared" si="95"/>
        <v>0</v>
      </c>
      <c r="BK343" s="7">
        <f t="shared" si="96"/>
        <v>0</v>
      </c>
      <c r="BL343" s="48">
        <f t="shared" si="97"/>
        <v>0</v>
      </c>
      <c r="BM343" s="16"/>
      <c r="BN343" s="16"/>
    </row>
    <row r="344" spans="2:66">
      <c r="B344" s="28">
        <v>341</v>
      </c>
      <c r="BC344" s="19" t="str">
        <f ca="1">IF('legal data'!$C$6=TODAY(),VALUE('legal data'!E347*1000),IFERROR(VLOOKUP(D344,'legal data(T)'!$C:$F,4,0),"0"))</f>
        <v>0</v>
      </c>
      <c r="BD344" s="19">
        <f ca="1">IF('legal data'!$C$6=TODAY(),(OFFSET('legal data'!D347,'legal data'!$C$3,1))*1000,VALUE('legal data'!E347*1000))</f>
        <v>0</v>
      </c>
      <c r="BE344" s="6">
        <f t="shared" si="90"/>
        <v>0</v>
      </c>
      <c r="BF344" s="6">
        <f t="shared" si="91"/>
        <v>0</v>
      </c>
      <c r="BG344" s="6">
        <f t="shared" si="92"/>
        <v>0</v>
      </c>
      <c r="BH344" s="50">
        <f t="shared" si="93"/>
        <v>6.5600000000000001E-4</v>
      </c>
      <c r="BI344" s="7">
        <f t="shared" si="94"/>
        <v>0</v>
      </c>
      <c r="BJ344" s="6">
        <f t="shared" si="95"/>
        <v>0</v>
      </c>
      <c r="BK344" s="7">
        <f t="shared" si="96"/>
        <v>0</v>
      </c>
      <c r="BL344" s="48">
        <f t="shared" si="97"/>
        <v>0</v>
      </c>
      <c r="BM344" s="16"/>
      <c r="BN344" s="16"/>
    </row>
    <row r="345" spans="2:66">
      <c r="B345" s="28">
        <v>342</v>
      </c>
      <c r="BC345" s="19" t="str">
        <f ca="1">IF('legal data'!$C$6=TODAY(),VALUE('legal data'!E348*1000),IFERROR(VLOOKUP(D345,'legal data(T)'!$C:$F,4,0),"0"))</f>
        <v>0</v>
      </c>
      <c r="BD345" s="19">
        <f ca="1">IF('legal data'!$C$6=TODAY(),(OFFSET('legal data'!D348,'legal data'!$C$3,1))*1000,VALUE('legal data'!E348*1000))</f>
        <v>0</v>
      </c>
      <c r="BE345" s="6">
        <f t="shared" si="90"/>
        <v>0</v>
      </c>
      <c r="BF345" s="6">
        <f t="shared" si="91"/>
        <v>0</v>
      </c>
      <c r="BG345" s="6">
        <f t="shared" si="92"/>
        <v>0</v>
      </c>
      <c r="BH345" s="50">
        <f t="shared" si="93"/>
        <v>6.5499999999999998E-4</v>
      </c>
      <c r="BI345" s="7">
        <f t="shared" si="94"/>
        <v>0</v>
      </c>
      <c r="BJ345" s="6">
        <f t="shared" si="95"/>
        <v>0</v>
      </c>
      <c r="BK345" s="7">
        <f t="shared" si="96"/>
        <v>0</v>
      </c>
      <c r="BL345" s="48">
        <f t="shared" si="97"/>
        <v>0</v>
      </c>
      <c r="BM345" s="16"/>
      <c r="BN345" s="16"/>
    </row>
    <row r="346" spans="2:66">
      <c r="B346" s="28">
        <v>343</v>
      </c>
      <c r="BC346" s="19" t="str">
        <f ca="1">IF('legal data'!$C$6=TODAY(),VALUE('legal data'!E349*1000),IFERROR(VLOOKUP(D346,'legal data(T)'!$C:$F,4,0),"0"))</f>
        <v>0</v>
      </c>
      <c r="BD346" s="19">
        <f ca="1">IF('legal data'!$C$6=TODAY(),(OFFSET('legal data'!D349,'legal data'!$C$3,1))*1000,VALUE('legal data'!E349*1000))</f>
        <v>0</v>
      </c>
      <c r="BE346" s="6">
        <f t="shared" si="90"/>
        <v>0</v>
      </c>
      <c r="BF346" s="6">
        <f t="shared" si="91"/>
        <v>0</v>
      </c>
      <c r="BG346" s="6">
        <f t="shared" si="92"/>
        <v>0</v>
      </c>
      <c r="BH346" s="50">
        <f t="shared" si="93"/>
        <v>6.5399999999999996E-4</v>
      </c>
      <c r="BI346" s="7">
        <f t="shared" si="94"/>
        <v>0</v>
      </c>
      <c r="BJ346" s="6">
        <f t="shared" si="95"/>
        <v>0</v>
      </c>
      <c r="BK346" s="7">
        <f t="shared" si="96"/>
        <v>0</v>
      </c>
      <c r="BL346" s="48">
        <f t="shared" si="97"/>
        <v>0</v>
      </c>
      <c r="BM346" s="16"/>
      <c r="BN346" s="16"/>
    </row>
    <row r="347" spans="2:66">
      <c r="B347" s="28">
        <v>344</v>
      </c>
      <c r="BC347" s="19" t="str">
        <f ca="1">IF('legal data'!$C$6=TODAY(),VALUE('legal data'!E350*1000),IFERROR(VLOOKUP(D347,'legal data(T)'!$C:$F,4,0),"0"))</f>
        <v>0</v>
      </c>
      <c r="BD347" s="19">
        <f ca="1">IF('legal data'!$C$6=TODAY(),(OFFSET('legal data'!D350,'legal data'!$C$3,1))*1000,VALUE('legal data'!E350*1000))</f>
        <v>0</v>
      </c>
      <c r="BE347" s="6">
        <f t="shared" si="90"/>
        <v>0</v>
      </c>
      <c r="BF347" s="6">
        <f t="shared" si="91"/>
        <v>0</v>
      </c>
      <c r="BG347" s="6">
        <f t="shared" si="92"/>
        <v>0</v>
      </c>
      <c r="BH347" s="50">
        <f t="shared" si="93"/>
        <v>6.5300000000000004E-4</v>
      </c>
      <c r="BI347" s="7">
        <f t="shared" si="94"/>
        <v>0</v>
      </c>
      <c r="BJ347" s="6">
        <f t="shared" si="95"/>
        <v>0</v>
      </c>
      <c r="BK347" s="7">
        <f t="shared" si="96"/>
        <v>0</v>
      </c>
      <c r="BL347" s="48">
        <f t="shared" si="97"/>
        <v>0</v>
      </c>
      <c r="BM347" s="16"/>
      <c r="BN347" s="16"/>
    </row>
    <row r="348" spans="2:66">
      <c r="B348" s="28">
        <v>345</v>
      </c>
      <c r="BC348" s="19" t="str">
        <f ca="1">IF('legal data'!$C$6=TODAY(),VALUE('legal data'!E351*1000),IFERROR(VLOOKUP(D348,'legal data(T)'!$C:$F,4,0),"0"))</f>
        <v>0</v>
      </c>
      <c r="BD348" s="19">
        <f ca="1">IF('legal data'!$C$6=TODAY(),(OFFSET('legal data'!D351,'legal data'!$C$3,1))*1000,VALUE('legal data'!E351*1000))</f>
        <v>0</v>
      </c>
      <c r="BE348" s="6">
        <f t="shared" si="90"/>
        <v>0</v>
      </c>
      <c r="BF348" s="6">
        <f t="shared" si="91"/>
        <v>0</v>
      </c>
      <c r="BG348" s="6">
        <f t="shared" si="92"/>
        <v>0</v>
      </c>
      <c r="BH348" s="50">
        <f t="shared" si="93"/>
        <v>6.5200000000000002E-4</v>
      </c>
      <c r="BI348" s="7">
        <f t="shared" si="94"/>
        <v>0</v>
      </c>
      <c r="BJ348" s="6">
        <f t="shared" si="95"/>
        <v>0</v>
      </c>
      <c r="BK348" s="7">
        <f t="shared" si="96"/>
        <v>0</v>
      </c>
      <c r="BL348" s="48">
        <f t="shared" si="97"/>
        <v>0</v>
      </c>
      <c r="BM348" s="16"/>
      <c r="BN348" s="16"/>
    </row>
    <row r="349" spans="2:66">
      <c r="B349" s="28">
        <v>346</v>
      </c>
      <c r="BC349" s="19" t="str">
        <f ca="1">IF('legal data'!$C$6=TODAY(),VALUE('legal data'!E352*1000),IFERROR(VLOOKUP(D349,'legal data(T)'!$C:$F,4,0),"0"))</f>
        <v>0</v>
      </c>
      <c r="BD349" s="19">
        <f ca="1">IF('legal data'!$C$6=TODAY(),(OFFSET('legal data'!D352,'legal data'!$C$3,1))*1000,VALUE('legal data'!E352*1000))</f>
        <v>0</v>
      </c>
      <c r="BE349" s="6">
        <f t="shared" si="90"/>
        <v>0</v>
      </c>
      <c r="BF349" s="6">
        <f t="shared" si="91"/>
        <v>0</v>
      </c>
      <c r="BG349" s="6">
        <f t="shared" si="92"/>
        <v>0</v>
      </c>
      <c r="BH349" s="50">
        <f t="shared" si="93"/>
        <v>6.5099999999999999E-4</v>
      </c>
      <c r="BI349" s="7">
        <f t="shared" si="94"/>
        <v>0</v>
      </c>
      <c r="BJ349" s="6">
        <f t="shared" si="95"/>
        <v>0</v>
      </c>
      <c r="BK349" s="7">
        <f t="shared" si="96"/>
        <v>0</v>
      </c>
      <c r="BL349" s="48">
        <f t="shared" si="97"/>
        <v>0</v>
      </c>
      <c r="BM349" s="16"/>
      <c r="BN349" s="16"/>
    </row>
    <row r="350" spans="2:66">
      <c r="B350" s="28">
        <v>347</v>
      </c>
      <c r="BC350" s="19" t="str">
        <f ca="1">IF('legal data'!$C$6=TODAY(),VALUE('legal data'!E353*1000),IFERROR(VLOOKUP(D350,'legal data(T)'!$C:$F,4,0),"0"))</f>
        <v>0</v>
      </c>
      <c r="BD350" s="19">
        <f ca="1">IF('legal data'!$C$6=TODAY(),(OFFSET('legal data'!D353,'legal data'!$C$3,1))*1000,VALUE('legal data'!E353*1000))</f>
        <v>0</v>
      </c>
      <c r="BE350" s="6">
        <f t="shared" si="90"/>
        <v>0</v>
      </c>
      <c r="BF350" s="6">
        <f t="shared" si="91"/>
        <v>0</v>
      </c>
      <c r="BG350" s="6">
        <f t="shared" si="92"/>
        <v>0</v>
      </c>
      <c r="BH350" s="50">
        <f t="shared" si="93"/>
        <v>6.4999999999999997E-4</v>
      </c>
      <c r="BI350" s="7">
        <f t="shared" si="94"/>
        <v>0</v>
      </c>
      <c r="BJ350" s="6">
        <f t="shared" si="95"/>
        <v>0</v>
      </c>
      <c r="BK350" s="7">
        <f t="shared" si="96"/>
        <v>0</v>
      </c>
      <c r="BL350" s="48">
        <f t="shared" si="97"/>
        <v>0</v>
      </c>
      <c r="BM350" s="16"/>
      <c r="BN350" s="16"/>
    </row>
    <row r="351" spans="2:66">
      <c r="B351" s="28">
        <v>348</v>
      </c>
      <c r="BC351" s="19" t="str">
        <f ca="1">IF('legal data'!$C$6=TODAY(),VALUE('legal data'!E354*1000),IFERROR(VLOOKUP(D351,'legal data(T)'!$C:$F,4,0),"0"))</f>
        <v>0</v>
      </c>
      <c r="BD351" s="19">
        <f ca="1">IF('legal data'!$C$6=TODAY(),(OFFSET('legal data'!D354,'legal data'!$C$3,1))*1000,VALUE('legal data'!E354*1000))</f>
        <v>0</v>
      </c>
      <c r="BE351" s="6">
        <f t="shared" ref="BE351:BE400" si="98">IFERROR(VALUE(AT351),AT351)</f>
        <v>0</v>
      </c>
      <c r="BF351" s="6">
        <f t="shared" ref="BF351:BF400" si="99">IFERROR(VALUE(AU351),AU351)</f>
        <v>0</v>
      </c>
      <c r="BG351" s="6">
        <f t="shared" ref="BG351:BG400" si="100">IFERROR(VALUE(AV351),AV351)</f>
        <v>0</v>
      </c>
      <c r="BH351" s="50">
        <f t="shared" ref="BH351:BH400" si="101">IFERROR(VALUE(AW351)+(1000-ROW())/1000000,"-")</f>
        <v>6.4899999999999995E-4</v>
      </c>
      <c r="BI351" s="7">
        <f t="shared" ref="BI351:BI400" si="102">IFERROR(VALUE(AX351),AX351)</f>
        <v>0</v>
      </c>
      <c r="BJ351" s="6">
        <f t="shared" ref="BJ351:BJ400" si="103">IFERROR(VALUE(AY351),AY351)</f>
        <v>0</v>
      </c>
      <c r="BK351" s="7">
        <f t="shared" ref="BK351:BK400" si="104">IFERROR(VALUE(AZ351),AZ351)</f>
        <v>0</v>
      </c>
      <c r="BL351" s="48">
        <f t="shared" si="97"/>
        <v>0</v>
      </c>
      <c r="BM351" s="16"/>
      <c r="BN351" s="16"/>
    </row>
    <row r="352" spans="2:66">
      <c r="B352" s="28">
        <v>349</v>
      </c>
      <c r="BC352" s="19" t="str">
        <f ca="1">IF('legal data'!$C$6=TODAY(),VALUE('legal data'!E355*1000),IFERROR(VLOOKUP(D352,'legal data(T)'!$C:$F,4,0),"0"))</f>
        <v>0</v>
      </c>
      <c r="BD352" s="19">
        <f ca="1">IF('legal data'!$C$6=TODAY(),(OFFSET('legal data'!D355,'legal data'!$C$3,1))*1000,VALUE('legal data'!E355*1000))</f>
        <v>0</v>
      </c>
      <c r="BE352" s="6">
        <f t="shared" si="98"/>
        <v>0</v>
      </c>
      <c r="BF352" s="6">
        <f t="shared" si="99"/>
        <v>0</v>
      </c>
      <c r="BG352" s="6">
        <f t="shared" si="100"/>
        <v>0</v>
      </c>
      <c r="BH352" s="50">
        <f t="shared" si="101"/>
        <v>6.4800000000000003E-4</v>
      </c>
      <c r="BI352" s="7">
        <f t="shared" si="102"/>
        <v>0</v>
      </c>
      <c r="BJ352" s="6">
        <f t="shared" si="103"/>
        <v>0</v>
      </c>
      <c r="BK352" s="7">
        <f t="shared" si="104"/>
        <v>0</v>
      </c>
      <c r="BL352" s="48">
        <f t="shared" si="97"/>
        <v>0</v>
      </c>
      <c r="BM352" s="16"/>
      <c r="BN352" s="16"/>
    </row>
    <row r="353" spans="2:66">
      <c r="B353" s="28">
        <v>350</v>
      </c>
      <c r="BC353" s="19" t="str">
        <f ca="1">IF('legal data'!$C$6=TODAY(),VALUE('legal data'!E356*1000),IFERROR(VLOOKUP(D353,'legal data(T)'!$C:$F,4,0),"0"))</f>
        <v>0</v>
      </c>
      <c r="BD353" s="19">
        <f ca="1">IF('legal data'!$C$6=TODAY(),(OFFSET('legal data'!D356,'legal data'!$C$3,1))*1000,VALUE('legal data'!E356*1000))</f>
        <v>0</v>
      </c>
      <c r="BE353" s="6">
        <f t="shared" si="98"/>
        <v>0</v>
      </c>
      <c r="BF353" s="6">
        <f t="shared" si="99"/>
        <v>0</v>
      </c>
      <c r="BG353" s="6">
        <f t="shared" si="100"/>
        <v>0</v>
      </c>
      <c r="BH353" s="50">
        <f t="shared" si="101"/>
        <v>6.4700000000000001E-4</v>
      </c>
      <c r="BI353" s="7">
        <f t="shared" si="102"/>
        <v>0</v>
      </c>
      <c r="BJ353" s="6">
        <f t="shared" si="103"/>
        <v>0</v>
      </c>
      <c r="BK353" s="7">
        <f t="shared" si="104"/>
        <v>0</v>
      </c>
      <c r="BL353" s="48">
        <f t="shared" si="97"/>
        <v>0</v>
      </c>
      <c r="BM353" s="16"/>
      <c r="BN353" s="16"/>
    </row>
    <row r="354" spans="2:66">
      <c r="B354" s="28">
        <v>351</v>
      </c>
      <c r="BC354" s="19" t="str">
        <f ca="1">IF('legal data'!$C$6=TODAY(),VALUE('legal data'!E357*1000),IFERROR(VLOOKUP(D354,'legal data(T)'!$C:$F,4,0),"0"))</f>
        <v>0</v>
      </c>
      <c r="BD354" s="19">
        <f ca="1">IF('legal data'!$C$6=TODAY(),(OFFSET('legal data'!D357,'legal data'!$C$3,1))*1000,VALUE('legal data'!E357*1000))</f>
        <v>0</v>
      </c>
      <c r="BE354" s="6">
        <f t="shared" si="98"/>
        <v>0</v>
      </c>
      <c r="BF354" s="6">
        <f t="shared" si="99"/>
        <v>0</v>
      </c>
      <c r="BG354" s="6">
        <f t="shared" si="100"/>
        <v>0</v>
      </c>
      <c r="BH354" s="50">
        <f t="shared" si="101"/>
        <v>6.4599999999999998E-4</v>
      </c>
      <c r="BI354" s="7">
        <f t="shared" si="102"/>
        <v>0</v>
      </c>
      <c r="BJ354" s="6">
        <f t="shared" si="103"/>
        <v>0</v>
      </c>
      <c r="BK354" s="7">
        <f t="shared" si="104"/>
        <v>0</v>
      </c>
      <c r="BL354" s="48">
        <f t="shared" si="97"/>
        <v>0</v>
      </c>
      <c r="BM354" s="16"/>
      <c r="BN354" s="16"/>
    </row>
    <row r="355" spans="2:66">
      <c r="B355" s="28">
        <v>352</v>
      </c>
      <c r="BC355" s="19" t="str">
        <f ca="1">IF('legal data'!$C$6=TODAY(),VALUE('legal data'!E358*1000),IFERROR(VLOOKUP(D355,'legal data(T)'!$C:$F,4,0),"0"))</f>
        <v>0</v>
      </c>
      <c r="BD355" s="19">
        <f ca="1">IF('legal data'!$C$6=TODAY(),(OFFSET('legal data'!D358,'legal data'!$C$3,1))*1000,VALUE('legal data'!E358*1000))</f>
        <v>0</v>
      </c>
      <c r="BE355" s="6">
        <f t="shared" si="98"/>
        <v>0</v>
      </c>
      <c r="BF355" s="6">
        <f t="shared" si="99"/>
        <v>0</v>
      </c>
      <c r="BG355" s="6">
        <f t="shared" si="100"/>
        <v>0</v>
      </c>
      <c r="BH355" s="50">
        <f t="shared" si="101"/>
        <v>6.4499999999999996E-4</v>
      </c>
      <c r="BI355" s="7">
        <f t="shared" si="102"/>
        <v>0</v>
      </c>
      <c r="BJ355" s="6">
        <f t="shared" si="103"/>
        <v>0</v>
      </c>
      <c r="BK355" s="7">
        <f t="shared" si="104"/>
        <v>0</v>
      </c>
      <c r="BL355" s="48">
        <f t="shared" si="97"/>
        <v>0</v>
      </c>
      <c r="BM355" s="16"/>
      <c r="BN355" s="16"/>
    </row>
    <row r="356" spans="2:66">
      <c r="B356" s="28">
        <v>353</v>
      </c>
      <c r="BC356" s="19" t="str">
        <f ca="1">IF('legal data'!$C$6=TODAY(),VALUE('legal data'!E359*1000),IFERROR(VLOOKUP(D356,'legal data(T)'!$C:$F,4,0),"0"))</f>
        <v>0</v>
      </c>
      <c r="BD356" s="19">
        <f ca="1">IF('legal data'!$C$6=TODAY(),(OFFSET('legal data'!D359,'legal data'!$C$3,1))*1000,VALUE('legal data'!E359*1000))</f>
        <v>0</v>
      </c>
      <c r="BE356" s="6">
        <f t="shared" si="98"/>
        <v>0</v>
      </c>
      <c r="BF356" s="6">
        <f t="shared" si="99"/>
        <v>0</v>
      </c>
      <c r="BG356" s="6">
        <f t="shared" si="100"/>
        <v>0</v>
      </c>
      <c r="BH356" s="50">
        <f t="shared" si="101"/>
        <v>6.4400000000000004E-4</v>
      </c>
      <c r="BI356" s="7">
        <f t="shared" si="102"/>
        <v>0</v>
      </c>
      <c r="BJ356" s="6">
        <f t="shared" si="103"/>
        <v>0</v>
      </c>
      <c r="BK356" s="7">
        <f t="shared" si="104"/>
        <v>0</v>
      </c>
      <c r="BL356" s="48">
        <f t="shared" si="97"/>
        <v>0</v>
      </c>
      <c r="BM356" s="16"/>
      <c r="BN356" s="16"/>
    </row>
    <row r="357" spans="2:66">
      <c r="B357" s="28">
        <v>354</v>
      </c>
      <c r="BC357" s="19" t="str">
        <f ca="1">IF('legal data'!$C$6=TODAY(),VALUE('legal data'!E360*1000),IFERROR(VLOOKUP(D357,'legal data(T)'!$C:$F,4,0),"0"))</f>
        <v>0</v>
      </c>
      <c r="BD357" s="19">
        <f ca="1">IF('legal data'!$C$6=TODAY(),(OFFSET('legal data'!D360,'legal data'!$C$3,1))*1000,VALUE('legal data'!E360*1000))</f>
        <v>0</v>
      </c>
      <c r="BE357" s="6">
        <f t="shared" si="98"/>
        <v>0</v>
      </c>
      <c r="BF357" s="6">
        <f t="shared" si="99"/>
        <v>0</v>
      </c>
      <c r="BG357" s="6">
        <f t="shared" si="100"/>
        <v>0</v>
      </c>
      <c r="BH357" s="50">
        <f t="shared" si="101"/>
        <v>6.4300000000000002E-4</v>
      </c>
      <c r="BI357" s="7">
        <f t="shared" si="102"/>
        <v>0</v>
      </c>
      <c r="BJ357" s="6">
        <f t="shared" si="103"/>
        <v>0</v>
      </c>
      <c r="BK357" s="7">
        <f t="shared" si="104"/>
        <v>0</v>
      </c>
      <c r="BL357" s="48">
        <f t="shared" si="97"/>
        <v>0</v>
      </c>
      <c r="BM357" s="16"/>
      <c r="BN357" s="16"/>
    </row>
    <row r="358" spans="2:66">
      <c r="B358" s="28">
        <v>355</v>
      </c>
      <c r="BC358" s="19" t="str">
        <f ca="1">IF('legal data'!$C$6=TODAY(),VALUE('legal data'!E361*1000),IFERROR(VLOOKUP(D358,'legal data(T)'!$C:$F,4,0),"0"))</f>
        <v>0</v>
      </c>
      <c r="BD358" s="19">
        <f ca="1">IF('legal data'!$C$6=TODAY(),(OFFSET('legal data'!D361,'legal data'!$C$3,1))*1000,VALUE('legal data'!E361*1000))</f>
        <v>0</v>
      </c>
      <c r="BE358" s="6">
        <f t="shared" si="98"/>
        <v>0</v>
      </c>
      <c r="BF358" s="6">
        <f t="shared" si="99"/>
        <v>0</v>
      </c>
      <c r="BG358" s="6">
        <f t="shared" si="100"/>
        <v>0</v>
      </c>
      <c r="BH358" s="50">
        <f t="shared" si="101"/>
        <v>6.4199999999999999E-4</v>
      </c>
      <c r="BI358" s="7">
        <f t="shared" si="102"/>
        <v>0</v>
      </c>
      <c r="BJ358" s="6">
        <f t="shared" si="103"/>
        <v>0</v>
      </c>
      <c r="BK358" s="7">
        <f t="shared" si="104"/>
        <v>0</v>
      </c>
      <c r="BL358" s="48">
        <f t="shared" si="97"/>
        <v>0</v>
      </c>
      <c r="BM358" s="16"/>
      <c r="BN358" s="16"/>
    </row>
    <row r="359" spans="2:66">
      <c r="B359" s="28">
        <v>356</v>
      </c>
      <c r="BC359" s="19" t="str">
        <f ca="1">IF('legal data'!$C$6=TODAY(),VALUE('legal data'!E362*1000),IFERROR(VLOOKUP(D359,'legal data(T)'!$C:$F,4,0),"0"))</f>
        <v>0</v>
      </c>
      <c r="BD359" s="19">
        <f ca="1">IF('legal data'!$C$6=TODAY(),(OFFSET('legal data'!D362,'legal data'!$C$3,1))*1000,VALUE('legal data'!E362*1000))</f>
        <v>0</v>
      </c>
      <c r="BE359" s="6">
        <f t="shared" si="98"/>
        <v>0</v>
      </c>
      <c r="BF359" s="6">
        <f t="shared" si="99"/>
        <v>0</v>
      </c>
      <c r="BG359" s="6">
        <f t="shared" si="100"/>
        <v>0</v>
      </c>
      <c r="BH359" s="50">
        <f t="shared" si="101"/>
        <v>6.4099999999999997E-4</v>
      </c>
      <c r="BI359" s="7">
        <f t="shared" si="102"/>
        <v>0</v>
      </c>
      <c r="BJ359" s="6">
        <f t="shared" si="103"/>
        <v>0</v>
      </c>
      <c r="BK359" s="7">
        <f t="shared" si="104"/>
        <v>0</v>
      </c>
      <c r="BL359" s="48">
        <f t="shared" si="97"/>
        <v>0</v>
      </c>
      <c r="BM359" s="16"/>
      <c r="BN359" s="16"/>
    </row>
    <row r="360" spans="2:66">
      <c r="B360" s="28">
        <v>357</v>
      </c>
      <c r="BC360" s="19" t="str">
        <f ca="1">IF('legal data'!$C$6=TODAY(),VALUE('legal data'!E363*1000),IFERROR(VLOOKUP(D360,'legal data(T)'!$C:$F,4,0),"0"))</f>
        <v>0</v>
      </c>
      <c r="BD360" s="19">
        <f ca="1">IF('legal data'!$C$6=TODAY(),(OFFSET('legal data'!D363,'legal data'!$C$3,1))*1000,VALUE('legal data'!E363*1000))</f>
        <v>0</v>
      </c>
      <c r="BE360" s="6">
        <f t="shared" si="98"/>
        <v>0</v>
      </c>
      <c r="BF360" s="6">
        <f t="shared" si="99"/>
        <v>0</v>
      </c>
      <c r="BG360" s="6">
        <f t="shared" si="100"/>
        <v>0</v>
      </c>
      <c r="BH360" s="50">
        <f t="shared" si="101"/>
        <v>6.4000000000000005E-4</v>
      </c>
      <c r="BI360" s="7">
        <f t="shared" si="102"/>
        <v>0</v>
      </c>
      <c r="BJ360" s="6">
        <f t="shared" si="103"/>
        <v>0</v>
      </c>
      <c r="BK360" s="7">
        <f t="shared" si="104"/>
        <v>0</v>
      </c>
      <c r="BL360" s="48">
        <f t="shared" si="97"/>
        <v>0</v>
      </c>
      <c r="BM360" s="16"/>
      <c r="BN360" s="16"/>
    </row>
    <row r="361" spans="2:66">
      <c r="B361" s="28">
        <v>358</v>
      </c>
      <c r="BC361" s="19" t="str">
        <f ca="1">IF('legal data'!$C$6=TODAY(),VALUE('legal data'!E364*1000),IFERROR(VLOOKUP(D361,'legal data(T)'!$C:$F,4,0),"0"))</f>
        <v>0</v>
      </c>
      <c r="BD361" s="19">
        <f ca="1">IF('legal data'!$C$6=TODAY(),(OFFSET('legal data'!D364,'legal data'!$C$3,1))*1000,VALUE('legal data'!E364*1000))</f>
        <v>0</v>
      </c>
      <c r="BE361" s="6">
        <f t="shared" si="98"/>
        <v>0</v>
      </c>
      <c r="BF361" s="6">
        <f t="shared" si="99"/>
        <v>0</v>
      </c>
      <c r="BG361" s="6">
        <f t="shared" si="100"/>
        <v>0</v>
      </c>
      <c r="BH361" s="50">
        <f t="shared" si="101"/>
        <v>6.3900000000000003E-4</v>
      </c>
      <c r="BI361" s="7">
        <f t="shared" si="102"/>
        <v>0</v>
      </c>
      <c r="BJ361" s="6">
        <f t="shared" si="103"/>
        <v>0</v>
      </c>
      <c r="BK361" s="7">
        <f t="shared" si="104"/>
        <v>0</v>
      </c>
      <c r="BL361" s="48">
        <f t="shared" si="97"/>
        <v>0</v>
      </c>
      <c r="BM361" s="16"/>
      <c r="BN361" s="16"/>
    </row>
    <row r="362" spans="2:66">
      <c r="B362" s="28">
        <v>359</v>
      </c>
      <c r="BC362" s="19" t="str">
        <f ca="1">IF('legal data'!$C$6=TODAY(),VALUE('legal data'!E365*1000),IFERROR(VLOOKUP(D362,'legal data(T)'!$C:$F,4,0),"0"))</f>
        <v>0</v>
      </c>
      <c r="BD362" s="19">
        <f ca="1">IF('legal data'!$C$6=TODAY(),(OFFSET('legal data'!D365,'legal data'!$C$3,1))*1000,VALUE('legal data'!E365*1000))</f>
        <v>0</v>
      </c>
      <c r="BE362" s="6">
        <f t="shared" si="98"/>
        <v>0</v>
      </c>
      <c r="BF362" s="6">
        <f t="shared" si="99"/>
        <v>0</v>
      </c>
      <c r="BG362" s="6">
        <f t="shared" si="100"/>
        <v>0</v>
      </c>
      <c r="BH362" s="50">
        <f t="shared" si="101"/>
        <v>6.38E-4</v>
      </c>
      <c r="BI362" s="7">
        <f t="shared" si="102"/>
        <v>0</v>
      </c>
      <c r="BJ362" s="6">
        <f t="shared" si="103"/>
        <v>0</v>
      </c>
      <c r="BK362" s="7">
        <f t="shared" si="104"/>
        <v>0</v>
      </c>
      <c r="BL362" s="48">
        <f t="shared" si="97"/>
        <v>0</v>
      </c>
      <c r="BM362" s="16"/>
      <c r="BN362" s="16"/>
    </row>
    <row r="363" spans="2:66">
      <c r="B363" s="28">
        <v>360</v>
      </c>
      <c r="BC363" s="19" t="str">
        <f ca="1">IF('legal data'!$C$6=TODAY(),VALUE('legal data'!E366*1000),IFERROR(VLOOKUP(D363,'legal data(T)'!$C:$F,4,0),"0"))</f>
        <v>0</v>
      </c>
      <c r="BD363" s="19">
        <f ca="1">IF('legal data'!$C$6=TODAY(),(OFFSET('legal data'!D366,'legal data'!$C$3,1))*1000,VALUE('legal data'!E366*1000))</f>
        <v>0</v>
      </c>
      <c r="BE363" s="6">
        <f t="shared" si="98"/>
        <v>0</v>
      </c>
      <c r="BF363" s="6">
        <f t="shared" si="99"/>
        <v>0</v>
      </c>
      <c r="BG363" s="6">
        <f t="shared" si="100"/>
        <v>0</v>
      </c>
      <c r="BH363" s="50">
        <f t="shared" si="101"/>
        <v>6.3699999999999998E-4</v>
      </c>
      <c r="BI363" s="7">
        <f t="shared" si="102"/>
        <v>0</v>
      </c>
      <c r="BJ363" s="6">
        <f t="shared" si="103"/>
        <v>0</v>
      </c>
      <c r="BK363" s="7">
        <f t="shared" si="104"/>
        <v>0</v>
      </c>
      <c r="BL363" s="48">
        <f t="shared" si="97"/>
        <v>0</v>
      </c>
      <c r="BM363" s="16"/>
      <c r="BN363" s="16"/>
    </row>
    <row r="364" spans="2:66">
      <c r="B364" s="28">
        <v>361</v>
      </c>
      <c r="BC364" s="19" t="str">
        <f ca="1">IF('legal data'!$C$6=TODAY(),VALUE('legal data'!E367*1000),IFERROR(VLOOKUP(D364,'legal data(T)'!$C:$F,4,0),"0"))</f>
        <v>0</v>
      </c>
      <c r="BD364" s="19">
        <f ca="1">IF('legal data'!$C$6=TODAY(),(OFFSET('legal data'!D367,'legal data'!$C$3,1))*1000,VALUE('legal data'!E367*1000))</f>
        <v>0</v>
      </c>
      <c r="BE364" s="6">
        <f t="shared" si="98"/>
        <v>0</v>
      </c>
      <c r="BF364" s="6">
        <f t="shared" si="99"/>
        <v>0</v>
      </c>
      <c r="BG364" s="6">
        <f t="shared" si="100"/>
        <v>0</v>
      </c>
      <c r="BH364" s="50">
        <f t="shared" si="101"/>
        <v>6.3599999999999996E-4</v>
      </c>
      <c r="BI364" s="7">
        <f t="shared" si="102"/>
        <v>0</v>
      </c>
      <c r="BJ364" s="6">
        <f t="shared" si="103"/>
        <v>0</v>
      </c>
      <c r="BK364" s="7">
        <f t="shared" si="104"/>
        <v>0</v>
      </c>
      <c r="BL364" s="48">
        <f t="shared" si="97"/>
        <v>0</v>
      </c>
      <c r="BM364" s="16"/>
      <c r="BN364" s="16"/>
    </row>
    <row r="365" spans="2:66">
      <c r="B365" s="28">
        <v>362</v>
      </c>
      <c r="BC365" s="19" t="str">
        <f ca="1">IF('legal data'!$C$6=TODAY(),VALUE('legal data'!E368*1000),IFERROR(VLOOKUP(D365,'legal data(T)'!$C:$F,4,0),"0"))</f>
        <v>0</v>
      </c>
      <c r="BD365" s="19">
        <f ca="1">IF('legal data'!$C$6=TODAY(),(OFFSET('legal data'!D368,'legal data'!$C$3,1))*1000,VALUE('legal data'!E368*1000))</f>
        <v>0</v>
      </c>
      <c r="BE365" s="6">
        <f t="shared" si="98"/>
        <v>0</v>
      </c>
      <c r="BF365" s="6">
        <f t="shared" si="99"/>
        <v>0</v>
      </c>
      <c r="BG365" s="6">
        <f t="shared" si="100"/>
        <v>0</v>
      </c>
      <c r="BH365" s="50">
        <f t="shared" si="101"/>
        <v>6.3500000000000004E-4</v>
      </c>
      <c r="BI365" s="7">
        <f t="shared" si="102"/>
        <v>0</v>
      </c>
      <c r="BJ365" s="6">
        <f t="shared" si="103"/>
        <v>0</v>
      </c>
      <c r="BK365" s="7">
        <f t="shared" si="104"/>
        <v>0</v>
      </c>
      <c r="BL365" s="48">
        <f t="shared" si="97"/>
        <v>0</v>
      </c>
      <c r="BM365" s="16"/>
      <c r="BN365" s="16"/>
    </row>
    <row r="366" spans="2:66">
      <c r="B366" s="28">
        <v>363</v>
      </c>
      <c r="BC366" s="19" t="str">
        <f ca="1">IF('legal data'!$C$6=TODAY(),VALUE('legal data'!E369*1000),IFERROR(VLOOKUP(D366,'legal data(T)'!$C:$F,4,0),"0"))</f>
        <v>0</v>
      </c>
      <c r="BD366" s="19">
        <f ca="1">IF('legal data'!$C$6=TODAY(),(OFFSET('legal data'!D369,'legal data'!$C$3,1))*1000,VALUE('legal data'!E369*1000))</f>
        <v>0</v>
      </c>
      <c r="BE366" s="6">
        <f t="shared" si="98"/>
        <v>0</v>
      </c>
      <c r="BF366" s="6">
        <f t="shared" si="99"/>
        <v>0</v>
      </c>
      <c r="BG366" s="6">
        <f t="shared" si="100"/>
        <v>0</v>
      </c>
      <c r="BH366" s="50">
        <f t="shared" si="101"/>
        <v>6.3400000000000001E-4</v>
      </c>
      <c r="BI366" s="7">
        <f t="shared" si="102"/>
        <v>0</v>
      </c>
      <c r="BJ366" s="6">
        <f t="shared" si="103"/>
        <v>0</v>
      </c>
      <c r="BK366" s="7">
        <f t="shared" si="104"/>
        <v>0</v>
      </c>
      <c r="BL366" s="48">
        <f t="shared" si="97"/>
        <v>0</v>
      </c>
      <c r="BM366" s="16"/>
      <c r="BN366" s="16"/>
    </row>
    <row r="367" spans="2:66">
      <c r="B367" s="28">
        <v>364</v>
      </c>
      <c r="BC367" s="19" t="str">
        <f ca="1">IF('legal data'!$C$6=TODAY(),VALUE('legal data'!E370*1000),IFERROR(VLOOKUP(D367,'legal data(T)'!$C:$F,4,0),"0"))</f>
        <v>0</v>
      </c>
      <c r="BD367" s="19">
        <f ca="1">IF('legal data'!$C$6=TODAY(),(OFFSET('legal data'!D370,'legal data'!$C$3,1))*1000,VALUE('legal data'!E370*1000))</f>
        <v>0</v>
      </c>
      <c r="BE367" s="6">
        <f t="shared" si="98"/>
        <v>0</v>
      </c>
      <c r="BF367" s="6">
        <f t="shared" si="99"/>
        <v>0</v>
      </c>
      <c r="BG367" s="6">
        <f t="shared" si="100"/>
        <v>0</v>
      </c>
      <c r="BH367" s="50">
        <f t="shared" si="101"/>
        <v>6.3299999999999999E-4</v>
      </c>
      <c r="BI367" s="7">
        <f t="shared" si="102"/>
        <v>0</v>
      </c>
      <c r="BJ367" s="6">
        <f t="shared" si="103"/>
        <v>0</v>
      </c>
      <c r="BK367" s="7">
        <f t="shared" si="104"/>
        <v>0</v>
      </c>
      <c r="BL367" s="48">
        <f t="shared" si="97"/>
        <v>0</v>
      </c>
      <c r="BM367" s="16"/>
      <c r="BN367" s="16"/>
    </row>
    <row r="368" spans="2:66">
      <c r="B368" s="28">
        <v>365</v>
      </c>
      <c r="BC368" s="19" t="str">
        <f ca="1">IF('legal data'!$C$6=TODAY(),VALUE('legal data'!E371*1000),IFERROR(VLOOKUP(D368,'legal data(T)'!$C:$F,4,0),"0"))</f>
        <v>0</v>
      </c>
      <c r="BD368" s="19">
        <f ca="1">IF('legal data'!$C$6=TODAY(),(OFFSET('legal data'!D371,'legal data'!$C$3,1))*1000,VALUE('legal data'!E371*1000))</f>
        <v>0</v>
      </c>
      <c r="BE368" s="6">
        <f t="shared" si="98"/>
        <v>0</v>
      </c>
      <c r="BF368" s="6">
        <f t="shared" si="99"/>
        <v>0</v>
      </c>
      <c r="BG368" s="6">
        <f t="shared" si="100"/>
        <v>0</v>
      </c>
      <c r="BH368" s="50">
        <f t="shared" si="101"/>
        <v>6.3199999999999997E-4</v>
      </c>
      <c r="BI368" s="7">
        <f t="shared" si="102"/>
        <v>0</v>
      </c>
      <c r="BJ368" s="6">
        <f t="shared" si="103"/>
        <v>0</v>
      </c>
      <c r="BK368" s="7">
        <f t="shared" si="104"/>
        <v>0</v>
      </c>
      <c r="BL368" s="48">
        <f t="shared" si="97"/>
        <v>0</v>
      </c>
      <c r="BM368" s="16"/>
      <c r="BN368" s="16"/>
    </row>
    <row r="369" spans="2:66">
      <c r="B369" s="28">
        <v>366</v>
      </c>
      <c r="BC369" s="19" t="str">
        <f ca="1">IF('legal data'!$C$6=TODAY(),VALUE('legal data'!E372*1000),IFERROR(VLOOKUP(D369,'legal data(T)'!$C:$F,4,0),"0"))</f>
        <v>0</v>
      </c>
      <c r="BD369" s="19">
        <f ca="1">IF('legal data'!$C$6=TODAY(),(OFFSET('legal data'!D372,'legal data'!$C$3,1))*1000,VALUE('legal data'!E372*1000))</f>
        <v>0</v>
      </c>
      <c r="BE369" s="6">
        <f t="shared" si="98"/>
        <v>0</v>
      </c>
      <c r="BF369" s="6">
        <f t="shared" si="99"/>
        <v>0</v>
      </c>
      <c r="BG369" s="6">
        <f t="shared" si="100"/>
        <v>0</v>
      </c>
      <c r="BH369" s="50">
        <f t="shared" si="101"/>
        <v>6.3100000000000005E-4</v>
      </c>
      <c r="BI369" s="7">
        <f t="shared" si="102"/>
        <v>0</v>
      </c>
      <c r="BJ369" s="6">
        <f t="shared" si="103"/>
        <v>0</v>
      </c>
      <c r="BK369" s="7">
        <f t="shared" si="104"/>
        <v>0</v>
      </c>
      <c r="BL369" s="48">
        <f t="shared" si="97"/>
        <v>0</v>
      </c>
      <c r="BM369" s="16"/>
      <c r="BN369" s="16"/>
    </row>
    <row r="370" spans="2:66">
      <c r="B370" s="28">
        <v>367</v>
      </c>
      <c r="BC370" s="19" t="str">
        <f ca="1">IF('legal data'!$C$6=TODAY(),VALUE('legal data'!E373*1000),IFERROR(VLOOKUP(D370,'legal data(T)'!$C:$F,4,0),"0"))</f>
        <v>0</v>
      </c>
      <c r="BD370" s="19">
        <f ca="1">IF('legal data'!$C$6=TODAY(),(OFFSET('legal data'!D373,'legal data'!$C$3,1))*1000,VALUE('legal data'!E373*1000))</f>
        <v>0</v>
      </c>
      <c r="BE370" s="6">
        <f t="shared" si="98"/>
        <v>0</v>
      </c>
      <c r="BF370" s="6">
        <f t="shared" si="99"/>
        <v>0</v>
      </c>
      <c r="BG370" s="6">
        <f t="shared" si="100"/>
        <v>0</v>
      </c>
      <c r="BH370" s="50">
        <f t="shared" si="101"/>
        <v>6.3000000000000003E-4</v>
      </c>
      <c r="BI370" s="7">
        <f t="shared" si="102"/>
        <v>0</v>
      </c>
      <c r="BJ370" s="6">
        <f t="shared" si="103"/>
        <v>0</v>
      </c>
      <c r="BK370" s="7">
        <f t="shared" si="104"/>
        <v>0</v>
      </c>
      <c r="BL370" s="48">
        <f t="shared" si="97"/>
        <v>0</v>
      </c>
      <c r="BM370" s="16"/>
      <c r="BN370" s="16"/>
    </row>
    <row r="371" spans="2:66">
      <c r="B371" s="28">
        <v>368</v>
      </c>
      <c r="BC371" s="19" t="str">
        <f ca="1">IF('legal data'!$C$6=TODAY(),VALUE('legal data'!E374*1000),IFERROR(VLOOKUP(D371,'legal data(T)'!$C:$F,4,0),"0"))</f>
        <v>0</v>
      </c>
      <c r="BD371" s="19">
        <f ca="1">IF('legal data'!$C$6=TODAY(),(OFFSET('legal data'!D374,'legal data'!$C$3,1))*1000,VALUE('legal data'!E374*1000))</f>
        <v>0</v>
      </c>
      <c r="BE371" s="6">
        <f t="shared" si="98"/>
        <v>0</v>
      </c>
      <c r="BF371" s="6">
        <f t="shared" si="99"/>
        <v>0</v>
      </c>
      <c r="BG371" s="6">
        <f t="shared" si="100"/>
        <v>0</v>
      </c>
      <c r="BH371" s="50">
        <f t="shared" si="101"/>
        <v>6.29E-4</v>
      </c>
      <c r="BI371" s="7">
        <f t="shared" si="102"/>
        <v>0</v>
      </c>
      <c r="BJ371" s="6">
        <f t="shared" si="103"/>
        <v>0</v>
      </c>
      <c r="BK371" s="7">
        <f t="shared" si="104"/>
        <v>0</v>
      </c>
      <c r="BL371" s="48">
        <f t="shared" si="97"/>
        <v>0</v>
      </c>
      <c r="BM371" s="16"/>
      <c r="BN371" s="16"/>
    </row>
    <row r="372" spans="2:66">
      <c r="B372" s="28">
        <v>369</v>
      </c>
      <c r="BC372" s="19" t="str">
        <f ca="1">IF('legal data'!$C$6=TODAY(),VALUE('legal data'!E375*1000),IFERROR(VLOOKUP(D372,'legal data(T)'!$C:$F,4,0),"0"))</f>
        <v>0</v>
      </c>
      <c r="BD372" s="19">
        <f ca="1">IF('legal data'!$C$6=TODAY(),(OFFSET('legal data'!D375,'legal data'!$C$3,1))*1000,VALUE('legal data'!E375*1000))</f>
        <v>0</v>
      </c>
      <c r="BE372" s="6">
        <f t="shared" si="98"/>
        <v>0</v>
      </c>
      <c r="BF372" s="6">
        <f t="shared" si="99"/>
        <v>0</v>
      </c>
      <c r="BG372" s="6">
        <f t="shared" si="100"/>
        <v>0</v>
      </c>
      <c r="BH372" s="50">
        <f t="shared" si="101"/>
        <v>6.2799999999999998E-4</v>
      </c>
      <c r="BI372" s="7">
        <f t="shared" si="102"/>
        <v>0</v>
      </c>
      <c r="BJ372" s="6">
        <f t="shared" si="103"/>
        <v>0</v>
      </c>
      <c r="BK372" s="7">
        <f t="shared" si="104"/>
        <v>0</v>
      </c>
      <c r="BL372" s="48">
        <f t="shared" si="97"/>
        <v>0</v>
      </c>
      <c r="BM372" s="16"/>
      <c r="BN372" s="16"/>
    </row>
    <row r="373" spans="2:66">
      <c r="B373" s="28">
        <v>370</v>
      </c>
      <c r="BC373" s="19" t="str">
        <f ca="1">IF('legal data'!$C$6=TODAY(),VALUE('legal data'!E376*1000),IFERROR(VLOOKUP(D373,'legal data(T)'!$C:$F,4,0),"0"))</f>
        <v>0</v>
      </c>
      <c r="BD373" s="19">
        <f ca="1">IF('legal data'!$C$6=TODAY(),(OFFSET('legal data'!D376,'legal data'!$C$3,1))*1000,VALUE('legal data'!E376*1000))</f>
        <v>0</v>
      </c>
      <c r="BE373" s="6">
        <f t="shared" si="98"/>
        <v>0</v>
      </c>
      <c r="BF373" s="6">
        <f t="shared" si="99"/>
        <v>0</v>
      </c>
      <c r="BG373" s="6">
        <f t="shared" si="100"/>
        <v>0</v>
      </c>
      <c r="BH373" s="50">
        <f t="shared" si="101"/>
        <v>6.2699999999999995E-4</v>
      </c>
      <c r="BI373" s="7">
        <f t="shared" si="102"/>
        <v>0</v>
      </c>
      <c r="BJ373" s="6">
        <f t="shared" si="103"/>
        <v>0</v>
      </c>
      <c r="BK373" s="7">
        <f t="shared" si="104"/>
        <v>0</v>
      </c>
      <c r="BL373" s="48">
        <f t="shared" si="97"/>
        <v>0</v>
      </c>
      <c r="BM373" s="16"/>
      <c r="BN373" s="16"/>
    </row>
    <row r="374" spans="2:66">
      <c r="B374" s="28">
        <v>371</v>
      </c>
      <c r="BC374" s="19" t="str">
        <f ca="1">IF('legal data'!$C$6=TODAY(),VALUE('legal data'!E377*1000),IFERROR(VLOOKUP(D374,'legal data(T)'!$C:$F,4,0),"0"))</f>
        <v>0</v>
      </c>
      <c r="BD374" s="19">
        <f ca="1">IF('legal data'!$C$6=TODAY(),(OFFSET('legal data'!D377,'legal data'!$C$3,1))*1000,VALUE('legal data'!E377*1000))</f>
        <v>0</v>
      </c>
      <c r="BE374" s="6">
        <f t="shared" si="98"/>
        <v>0</v>
      </c>
      <c r="BF374" s="6">
        <f t="shared" si="99"/>
        <v>0</v>
      </c>
      <c r="BG374" s="6">
        <f t="shared" si="100"/>
        <v>0</v>
      </c>
      <c r="BH374" s="50">
        <f t="shared" si="101"/>
        <v>6.2600000000000004E-4</v>
      </c>
      <c r="BI374" s="7">
        <f t="shared" si="102"/>
        <v>0</v>
      </c>
      <c r="BJ374" s="6">
        <f t="shared" si="103"/>
        <v>0</v>
      </c>
      <c r="BK374" s="7">
        <f t="shared" si="104"/>
        <v>0</v>
      </c>
      <c r="BL374" s="48">
        <f t="shared" si="97"/>
        <v>0</v>
      </c>
      <c r="BM374" s="16"/>
      <c r="BN374" s="16"/>
    </row>
    <row r="375" spans="2:66">
      <c r="B375" s="28">
        <v>372</v>
      </c>
      <c r="BC375" s="19" t="str">
        <f ca="1">IF('legal data'!$C$6=TODAY(),VALUE('legal data'!E378*1000),IFERROR(VLOOKUP(D375,'legal data(T)'!$C:$F,4,0),"0"))</f>
        <v>0</v>
      </c>
      <c r="BD375" s="19">
        <f ca="1">IF('legal data'!$C$6=TODAY(),(OFFSET('legal data'!D378,'legal data'!$C$3,1))*1000,VALUE('legal data'!E378*1000))</f>
        <v>0</v>
      </c>
      <c r="BE375" s="6">
        <f t="shared" si="98"/>
        <v>0</v>
      </c>
      <c r="BF375" s="6">
        <f t="shared" si="99"/>
        <v>0</v>
      </c>
      <c r="BG375" s="6">
        <f t="shared" si="100"/>
        <v>0</v>
      </c>
      <c r="BH375" s="50">
        <f t="shared" si="101"/>
        <v>6.2500000000000001E-4</v>
      </c>
      <c r="BI375" s="7">
        <f t="shared" si="102"/>
        <v>0</v>
      </c>
      <c r="BJ375" s="6">
        <f t="shared" si="103"/>
        <v>0</v>
      </c>
      <c r="BK375" s="7">
        <f t="shared" si="104"/>
        <v>0</v>
      </c>
      <c r="BL375" s="48">
        <f t="shared" si="97"/>
        <v>0</v>
      </c>
      <c r="BM375" s="16"/>
      <c r="BN375" s="16"/>
    </row>
    <row r="376" spans="2:66">
      <c r="B376" s="28">
        <v>373</v>
      </c>
      <c r="BC376" s="19" t="str">
        <f ca="1">IF('legal data'!$C$6=TODAY(),VALUE('legal data'!E379*1000),IFERROR(VLOOKUP(D376,'legal data(T)'!$C:$F,4,0),"0"))</f>
        <v>0</v>
      </c>
      <c r="BD376" s="19">
        <f ca="1">IF('legal data'!$C$6=TODAY(),(OFFSET('legal data'!D379,'legal data'!$C$3,1))*1000,VALUE('legal data'!E379*1000))</f>
        <v>0</v>
      </c>
      <c r="BE376" s="6">
        <f t="shared" si="98"/>
        <v>0</v>
      </c>
      <c r="BF376" s="6">
        <f t="shared" si="99"/>
        <v>0</v>
      </c>
      <c r="BG376" s="6">
        <f t="shared" si="100"/>
        <v>0</v>
      </c>
      <c r="BH376" s="50">
        <f t="shared" si="101"/>
        <v>6.2399999999999999E-4</v>
      </c>
      <c r="BI376" s="7">
        <f t="shared" si="102"/>
        <v>0</v>
      </c>
      <c r="BJ376" s="6">
        <f t="shared" si="103"/>
        <v>0</v>
      </c>
      <c r="BK376" s="7">
        <f t="shared" si="104"/>
        <v>0</v>
      </c>
      <c r="BL376" s="48">
        <f t="shared" si="97"/>
        <v>0</v>
      </c>
      <c r="BM376" s="16"/>
      <c r="BN376" s="16"/>
    </row>
    <row r="377" spans="2:66">
      <c r="B377" s="28">
        <v>374</v>
      </c>
      <c r="BC377" s="19" t="str">
        <f ca="1">IF('legal data'!$C$6=TODAY(),VALUE('legal data'!E380*1000),IFERROR(VLOOKUP(D377,'legal data(T)'!$C:$F,4,0),"0"))</f>
        <v>0</v>
      </c>
      <c r="BD377" s="19">
        <f ca="1">IF('legal data'!$C$6=TODAY(),(OFFSET('legal data'!D380,'legal data'!$C$3,1))*1000,VALUE('legal data'!E380*1000))</f>
        <v>0</v>
      </c>
      <c r="BE377" s="6">
        <f t="shared" si="98"/>
        <v>0</v>
      </c>
      <c r="BF377" s="6">
        <f t="shared" si="99"/>
        <v>0</v>
      </c>
      <c r="BG377" s="6">
        <f t="shared" si="100"/>
        <v>0</v>
      </c>
      <c r="BH377" s="50">
        <f t="shared" si="101"/>
        <v>6.2299999999999996E-4</v>
      </c>
      <c r="BI377" s="7">
        <f t="shared" si="102"/>
        <v>0</v>
      </c>
      <c r="BJ377" s="6">
        <f t="shared" si="103"/>
        <v>0</v>
      </c>
      <c r="BK377" s="7">
        <f t="shared" si="104"/>
        <v>0</v>
      </c>
      <c r="BL377" s="48">
        <f t="shared" si="97"/>
        <v>0</v>
      </c>
      <c r="BM377" s="16"/>
      <c r="BN377" s="16"/>
    </row>
    <row r="378" spans="2:66">
      <c r="B378" s="28">
        <v>375</v>
      </c>
      <c r="BC378" s="19" t="str">
        <f ca="1">IF('legal data'!$C$6=TODAY(),VALUE('legal data'!E381*1000),IFERROR(VLOOKUP(D378,'legal data(T)'!$C:$F,4,0),"0"))</f>
        <v>0</v>
      </c>
      <c r="BD378" s="19">
        <f ca="1">IF('legal data'!$C$6=TODAY(),(OFFSET('legal data'!D381,'legal data'!$C$3,1))*1000,VALUE('legal data'!E381*1000))</f>
        <v>0</v>
      </c>
      <c r="BE378" s="6">
        <f t="shared" si="98"/>
        <v>0</v>
      </c>
      <c r="BF378" s="6">
        <f t="shared" si="99"/>
        <v>0</v>
      </c>
      <c r="BG378" s="6">
        <f t="shared" si="100"/>
        <v>0</v>
      </c>
      <c r="BH378" s="50">
        <f t="shared" si="101"/>
        <v>6.2200000000000005E-4</v>
      </c>
      <c r="BI378" s="7">
        <f t="shared" si="102"/>
        <v>0</v>
      </c>
      <c r="BJ378" s="6">
        <f t="shared" si="103"/>
        <v>0</v>
      </c>
      <c r="BK378" s="7">
        <f t="shared" si="104"/>
        <v>0</v>
      </c>
      <c r="BL378" s="48">
        <f t="shared" si="97"/>
        <v>0</v>
      </c>
      <c r="BM378" s="16"/>
      <c r="BN378" s="16"/>
    </row>
    <row r="379" spans="2:66">
      <c r="B379" s="28">
        <v>376</v>
      </c>
      <c r="BC379" s="19" t="str">
        <f ca="1">IF('legal data'!$C$6=TODAY(),VALUE('legal data'!E382*1000),IFERROR(VLOOKUP(D379,'legal data(T)'!$C:$F,4,0),"0"))</f>
        <v>0</v>
      </c>
      <c r="BD379" s="19">
        <f ca="1">IF('legal data'!$C$6=TODAY(),(OFFSET('legal data'!D382,'legal data'!$C$3,1))*1000,VALUE('legal data'!E382*1000))</f>
        <v>0</v>
      </c>
      <c r="BE379" s="6">
        <f t="shared" si="98"/>
        <v>0</v>
      </c>
      <c r="BF379" s="6">
        <f t="shared" si="99"/>
        <v>0</v>
      </c>
      <c r="BG379" s="6">
        <f t="shared" si="100"/>
        <v>0</v>
      </c>
      <c r="BH379" s="50">
        <f t="shared" si="101"/>
        <v>6.2100000000000002E-4</v>
      </c>
      <c r="BI379" s="7">
        <f t="shared" si="102"/>
        <v>0</v>
      </c>
      <c r="BJ379" s="6">
        <f t="shared" si="103"/>
        <v>0</v>
      </c>
      <c r="BK379" s="7">
        <f t="shared" si="104"/>
        <v>0</v>
      </c>
      <c r="BL379" s="48">
        <f t="shared" si="97"/>
        <v>0</v>
      </c>
      <c r="BM379" s="16"/>
      <c r="BN379" s="16"/>
    </row>
    <row r="380" spans="2:66">
      <c r="B380" s="28">
        <v>377</v>
      </c>
      <c r="BC380" s="19" t="str">
        <f ca="1">IF('legal data'!$C$6=TODAY(),VALUE('legal data'!E383*1000),IFERROR(VLOOKUP(D380,'legal data(T)'!$C:$F,4,0),"0"))</f>
        <v>0</v>
      </c>
      <c r="BD380" s="19">
        <f ca="1">IF('legal data'!$C$6=TODAY(),(OFFSET('legal data'!D383,'legal data'!$C$3,1))*1000,VALUE('legal data'!E383*1000))</f>
        <v>0</v>
      </c>
      <c r="BE380" s="6">
        <f t="shared" si="98"/>
        <v>0</v>
      </c>
      <c r="BF380" s="6">
        <f t="shared" si="99"/>
        <v>0</v>
      </c>
      <c r="BG380" s="6">
        <f t="shared" si="100"/>
        <v>0</v>
      </c>
      <c r="BH380" s="50">
        <f t="shared" si="101"/>
        <v>6.2E-4</v>
      </c>
      <c r="BI380" s="7">
        <f t="shared" si="102"/>
        <v>0</v>
      </c>
      <c r="BJ380" s="6">
        <f t="shared" si="103"/>
        <v>0</v>
      </c>
      <c r="BK380" s="7">
        <f t="shared" si="104"/>
        <v>0</v>
      </c>
      <c r="BL380" s="48">
        <f t="shared" si="97"/>
        <v>0</v>
      </c>
      <c r="BM380" s="16"/>
      <c r="BN380" s="16"/>
    </row>
    <row r="381" spans="2:66">
      <c r="B381" s="28">
        <v>378</v>
      </c>
      <c r="BC381" s="19" t="str">
        <f ca="1">IF('legal data'!$C$6=TODAY(),VALUE('legal data'!E384*1000),IFERROR(VLOOKUP(D381,'legal data(T)'!$C:$F,4,0),"0"))</f>
        <v>0</v>
      </c>
      <c r="BD381" s="19">
        <f ca="1">IF('legal data'!$C$6=TODAY(),(OFFSET('legal data'!D384,'legal data'!$C$3,1))*1000,VALUE('legal data'!E384*1000))</f>
        <v>0</v>
      </c>
      <c r="BE381" s="6">
        <f t="shared" si="98"/>
        <v>0</v>
      </c>
      <c r="BF381" s="6">
        <f t="shared" si="99"/>
        <v>0</v>
      </c>
      <c r="BG381" s="6">
        <f t="shared" si="100"/>
        <v>0</v>
      </c>
      <c r="BH381" s="50">
        <f t="shared" si="101"/>
        <v>6.1899999999999998E-4</v>
      </c>
      <c r="BI381" s="7">
        <f t="shared" si="102"/>
        <v>0</v>
      </c>
      <c r="BJ381" s="6">
        <f t="shared" si="103"/>
        <v>0</v>
      </c>
      <c r="BK381" s="7">
        <f t="shared" si="104"/>
        <v>0</v>
      </c>
      <c r="BL381" s="48">
        <f t="shared" si="97"/>
        <v>0</v>
      </c>
      <c r="BM381" s="16"/>
      <c r="BN381" s="16"/>
    </row>
    <row r="382" spans="2:66">
      <c r="B382" s="28">
        <v>379</v>
      </c>
      <c r="BC382" s="19" t="str">
        <f ca="1">IF('legal data'!$C$6=TODAY(),VALUE('legal data'!E385*1000),IFERROR(VLOOKUP(D382,'legal data(T)'!$C:$F,4,0),"0"))</f>
        <v>0</v>
      </c>
      <c r="BD382" s="19">
        <f ca="1">IF('legal data'!$C$6=TODAY(),(OFFSET('legal data'!D385,'legal data'!$C$3,1))*1000,VALUE('legal data'!E385*1000))</f>
        <v>0</v>
      </c>
      <c r="BE382" s="6">
        <f t="shared" si="98"/>
        <v>0</v>
      </c>
      <c r="BF382" s="6">
        <f t="shared" si="99"/>
        <v>0</v>
      </c>
      <c r="BG382" s="6">
        <f t="shared" si="100"/>
        <v>0</v>
      </c>
      <c r="BH382" s="50">
        <f t="shared" si="101"/>
        <v>6.1799999999999995E-4</v>
      </c>
      <c r="BI382" s="7">
        <f t="shared" si="102"/>
        <v>0</v>
      </c>
      <c r="BJ382" s="6">
        <f t="shared" si="103"/>
        <v>0</v>
      </c>
      <c r="BK382" s="7">
        <f t="shared" si="104"/>
        <v>0</v>
      </c>
      <c r="BL382" s="48">
        <f t="shared" si="97"/>
        <v>0</v>
      </c>
      <c r="BM382" s="16"/>
      <c r="BN382" s="16"/>
    </row>
    <row r="383" spans="2:66">
      <c r="B383" s="28">
        <v>380</v>
      </c>
      <c r="BC383" s="19" t="str">
        <f ca="1">IF('legal data'!$C$6=TODAY(),VALUE('legal data'!E386*1000),IFERROR(VLOOKUP(D383,'legal data(T)'!$C:$F,4,0),"0"))</f>
        <v>0</v>
      </c>
      <c r="BD383" s="19">
        <f ca="1">IF('legal data'!$C$6=TODAY(),(OFFSET('legal data'!D386,'legal data'!$C$3,1))*1000,VALUE('legal data'!E386*1000))</f>
        <v>0</v>
      </c>
      <c r="BE383" s="6">
        <f t="shared" si="98"/>
        <v>0</v>
      </c>
      <c r="BF383" s="6">
        <f t="shared" si="99"/>
        <v>0</v>
      </c>
      <c r="BG383" s="6">
        <f t="shared" si="100"/>
        <v>0</v>
      </c>
      <c r="BH383" s="50">
        <f t="shared" si="101"/>
        <v>6.1700000000000004E-4</v>
      </c>
      <c r="BI383" s="7">
        <f t="shared" si="102"/>
        <v>0</v>
      </c>
      <c r="BJ383" s="6">
        <f t="shared" si="103"/>
        <v>0</v>
      </c>
      <c r="BK383" s="7">
        <f t="shared" si="104"/>
        <v>0</v>
      </c>
      <c r="BL383" s="48">
        <f t="shared" si="97"/>
        <v>0</v>
      </c>
      <c r="BM383" s="16"/>
      <c r="BN383" s="16"/>
    </row>
    <row r="384" spans="2:66">
      <c r="B384" s="28">
        <v>381</v>
      </c>
      <c r="BC384" s="19" t="str">
        <f ca="1">IF('legal data'!$C$6=TODAY(),VALUE('legal data'!E387*1000),IFERROR(VLOOKUP(D384,'legal data(T)'!$C:$F,4,0),"0"))</f>
        <v>0</v>
      </c>
      <c r="BD384" s="19">
        <f ca="1">IF('legal data'!$C$6=TODAY(),(OFFSET('legal data'!D387,'legal data'!$C$3,1))*1000,VALUE('legal data'!E387*1000))</f>
        <v>0</v>
      </c>
      <c r="BE384" s="6">
        <f t="shared" si="98"/>
        <v>0</v>
      </c>
      <c r="BF384" s="6">
        <f t="shared" si="99"/>
        <v>0</v>
      </c>
      <c r="BG384" s="6">
        <f t="shared" si="100"/>
        <v>0</v>
      </c>
      <c r="BH384" s="50">
        <f t="shared" si="101"/>
        <v>6.1600000000000001E-4</v>
      </c>
      <c r="BI384" s="7">
        <f t="shared" si="102"/>
        <v>0</v>
      </c>
      <c r="BJ384" s="6">
        <f t="shared" si="103"/>
        <v>0</v>
      </c>
      <c r="BK384" s="7">
        <f t="shared" si="104"/>
        <v>0</v>
      </c>
      <c r="BL384" s="48">
        <f t="shared" si="97"/>
        <v>0</v>
      </c>
      <c r="BM384" s="16"/>
      <c r="BN384" s="16"/>
    </row>
    <row r="385" spans="2:66">
      <c r="B385" s="28">
        <v>382</v>
      </c>
      <c r="BC385" s="19" t="str">
        <f ca="1">IF('legal data'!$C$6=TODAY(),VALUE('legal data'!E388*1000),IFERROR(VLOOKUP(D385,'legal data(T)'!$C:$F,4,0),"0"))</f>
        <v>0</v>
      </c>
      <c r="BD385" s="19">
        <f ca="1">IF('legal data'!$C$6=TODAY(),(OFFSET('legal data'!D388,'legal data'!$C$3,1))*1000,VALUE('legal data'!E388*1000))</f>
        <v>0</v>
      </c>
      <c r="BE385" s="6">
        <f t="shared" si="98"/>
        <v>0</v>
      </c>
      <c r="BF385" s="6">
        <f t="shared" si="99"/>
        <v>0</v>
      </c>
      <c r="BG385" s="6">
        <f t="shared" si="100"/>
        <v>0</v>
      </c>
      <c r="BH385" s="50">
        <f t="shared" si="101"/>
        <v>6.1499999999999999E-4</v>
      </c>
      <c r="BI385" s="7">
        <f t="shared" si="102"/>
        <v>0</v>
      </c>
      <c r="BJ385" s="6">
        <f t="shared" si="103"/>
        <v>0</v>
      </c>
      <c r="BK385" s="7">
        <f t="shared" si="104"/>
        <v>0</v>
      </c>
      <c r="BL385" s="48">
        <f t="shared" si="97"/>
        <v>0</v>
      </c>
      <c r="BM385" s="16"/>
      <c r="BN385" s="16"/>
    </row>
    <row r="386" spans="2:66">
      <c r="B386" s="28">
        <v>383</v>
      </c>
      <c r="BC386" s="19" t="str">
        <f ca="1">IF('legal data'!$C$6=TODAY(),VALUE('legal data'!E389*1000),IFERROR(VLOOKUP(D386,'legal data(T)'!$C:$F,4,0),"0"))</f>
        <v>0</v>
      </c>
      <c r="BD386" s="19">
        <f ca="1">IF('legal data'!$C$6=TODAY(),(OFFSET('legal data'!D389,'legal data'!$C$3,1))*1000,VALUE('legal data'!E389*1000))</f>
        <v>0</v>
      </c>
      <c r="BE386" s="6">
        <f t="shared" si="98"/>
        <v>0</v>
      </c>
      <c r="BF386" s="6">
        <f t="shared" si="99"/>
        <v>0</v>
      </c>
      <c r="BG386" s="6">
        <f t="shared" si="100"/>
        <v>0</v>
      </c>
      <c r="BH386" s="50">
        <f t="shared" si="101"/>
        <v>6.1399999999999996E-4</v>
      </c>
      <c r="BI386" s="7">
        <f t="shared" si="102"/>
        <v>0</v>
      </c>
      <c r="BJ386" s="6">
        <f t="shared" si="103"/>
        <v>0</v>
      </c>
      <c r="BK386" s="7">
        <f t="shared" si="104"/>
        <v>0</v>
      </c>
      <c r="BL386" s="48">
        <f t="shared" si="97"/>
        <v>0</v>
      </c>
      <c r="BM386" s="16"/>
      <c r="BN386" s="16"/>
    </row>
    <row r="387" spans="2:66">
      <c r="B387" s="28">
        <v>384</v>
      </c>
      <c r="BC387" s="19" t="str">
        <f ca="1">IF('legal data'!$C$6=TODAY(),VALUE('legal data'!E390*1000),IFERROR(VLOOKUP(D387,'legal data(T)'!$C:$F,4,0),"0"))</f>
        <v>0</v>
      </c>
      <c r="BD387" s="19">
        <f ca="1">IF('legal data'!$C$6=TODAY(),(OFFSET('legal data'!D390,'legal data'!$C$3,1))*1000,VALUE('legal data'!E390*1000))</f>
        <v>0</v>
      </c>
      <c r="BE387" s="6">
        <f t="shared" si="98"/>
        <v>0</v>
      </c>
      <c r="BF387" s="6">
        <f t="shared" si="99"/>
        <v>0</v>
      </c>
      <c r="BG387" s="6">
        <f t="shared" si="100"/>
        <v>0</v>
      </c>
      <c r="BH387" s="50">
        <f t="shared" si="101"/>
        <v>6.1300000000000005E-4</v>
      </c>
      <c r="BI387" s="7">
        <f t="shared" si="102"/>
        <v>0</v>
      </c>
      <c r="BJ387" s="6">
        <f t="shared" si="103"/>
        <v>0</v>
      </c>
      <c r="BK387" s="7">
        <f t="shared" si="104"/>
        <v>0</v>
      </c>
      <c r="BL387" s="48">
        <f t="shared" si="97"/>
        <v>0</v>
      </c>
      <c r="BM387" s="16"/>
      <c r="BN387" s="16"/>
    </row>
    <row r="388" spans="2:66">
      <c r="B388" s="28">
        <v>385</v>
      </c>
      <c r="BC388" s="19" t="str">
        <f ca="1">IF('legal data'!$C$6=TODAY(),VALUE('legal data'!E391*1000),IFERROR(VLOOKUP(D388,'legal data(T)'!$C:$F,4,0),"0"))</f>
        <v>0</v>
      </c>
      <c r="BD388" s="19">
        <f ca="1">IF('legal data'!$C$6=TODAY(),(OFFSET('legal data'!D391,'legal data'!$C$3,1))*1000,VALUE('legal data'!E391*1000))</f>
        <v>0</v>
      </c>
      <c r="BE388" s="6">
        <f t="shared" si="98"/>
        <v>0</v>
      </c>
      <c r="BF388" s="6">
        <f t="shared" si="99"/>
        <v>0</v>
      </c>
      <c r="BG388" s="6">
        <f t="shared" si="100"/>
        <v>0</v>
      </c>
      <c r="BH388" s="50">
        <f t="shared" si="101"/>
        <v>6.1200000000000002E-4</v>
      </c>
      <c r="BI388" s="7">
        <f t="shared" si="102"/>
        <v>0</v>
      </c>
      <c r="BJ388" s="6">
        <f t="shared" si="103"/>
        <v>0</v>
      </c>
      <c r="BK388" s="7">
        <f t="shared" si="104"/>
        <v>0</v>
      </c>
      <c r="BL388" s="48">
        <f t="shared" ref="BL388:BL401" si="105">BJ388/SUM($BJ$4:$BJ$400)</f>
        <v>0</v>
      </c>
      <c r="BM388" s="16"/>
      <c r="BN388" s="16"/>
    </row>
    <row r="389" spans="2:66">
      <c r="B389" s="28">
        <v>386</v>
      </c>
      <c r="BC389" s="19" t="str">
        <f ca="1">IF('legal data'!$C$6=TODAY(),VALUE('legal data'!E392*1000),IFERROR(VLOOKUP(D389,'legal data(T)'!$C:$F,4,0),"0"))</f>
        <v>0</v>
      </c>
      <c r="BD389" s="19">
        <f ca="1">IF('legal data'!$C$6=TODAY(),(OFFSET('legal data'!D392,'legal data'!$C$3,1))*1000,VALUE('legal data'!E392*1000))</f>
        <v>0</v>
      </c>
      <c r="BE389" s="6">
        <f t="shared" si="98"/>
        <v>0</v>
      </c>
      <c r="BF389" s="6">
        <f t="shared" si="99"/>
        <v>0</v>
      </c>
      <c r="BG389" s="6">
        <f t="shared" si="100"/>
        <v>0</v>
      </c>
      <c r="BH389" s="50">
        <f t="shared" si="101"/>
        <v>6.11E-4</v>
      </c>
      <c r="BI389" s="7">
        <f t="shared" si="102"/>
        <v>0</v>
      </c>
      <c r="BJ389" s="6">
        <f t="shared" si="103"/>
        <v>0</v>
      </c>
      <c r="BK389" s="7">
        <f t="shared" si="104"/>
        <v>0</v>
      </c>
      <c r="BL389" s="48">
        <f t="shared" si="105"/>
        <v>0</v>
      </c>
      <c r="BM389" s="16"/>
      <c r="BN389" s="16"/>
    </row>
    <row r="390" spans="2:66">
      <c r="B390" s="28">
        <v>387</v>
      </c>
      <c r="BC390" s="19" t="str">
        <f ca="1">IF('legal data'!$C$6=TODAY(),VALUE('legal data'!E393*1000),IFERROR(VLOOKUP(D390,'legal data(T)'!$C:$F,4,0),"0"))</f>
        <v>0</v>
      </c>
      <c r="BD390" s="19">
        <f ca="1">IF('legal data'!$C$6=TODAY(),(OFFSET('legal data'!D393,'legal data'!$C$3,1))*1000,VALUE('legal data'!E393*1000))</f>
        <v>0</v>
      </c>
      <c r="BE390" s="6">
        <f t="shared" si="98"/>
        <v>0</v>
      </c>
      <c r="BF390" s="6">
        <f t="shared" si="99"/>
        <v>0</v>
      </c>
      <c r="BG390" s="6">
        <f t="shared" si="100"/>
        <v>0</v>
      </c>
      <c r="BH390" s="50">
        <f t="shared" si="101"/>
        <v>6.0999999999999997E-4</v>
      </c>
      <c r="BI390" s="7">
        <f t="shared" si="102"/>
        <v>0</v>
      </c>
      <c r="BJ390" s="6">
        <f t="shared" si="103"/>
        <v>0</v>
      </c>
      <c r="BK390" s="7">
        <f t="shared" si="104"/>
        <v>0</v>
      </c>
      <c r="BL390" s="48">
        <f t="shared" si="105"/>
        <v>0</v>
      </c>
      <c r="BM390" s="16"/>
      <c r="BN390" s="16"/>
    </row>
    <row r="391" spans="2:66">
      <c r="B391" s="28">
        <v>388</v>
      </c>
      <c r="BC391" s="19" t="str">
        <f ca="1">IF('legal data'!$C$6=TODAY(),VALUE('legal data'!E394*1000),IFERROR(VLOOKUP(D391,'legal data(T)'!$C:$F,4,0),"0"))</f>
        <v>0</v>
      </c>
      <c r="BD391" s="19">
        <f ca="1">IF('legal data'!$C$6=TODAY(),(OFFSET('legal data'!D394,'legal data'!$C$3,1))*1000,VALUE('legal data'!E394*1000))</f>
        <v>0</v>
      </c>
      <c r="BE391" s="6">
        <f t="shared" si="98"/>
        <v>0</v>
      </c>
      <c r="BF391" s="6">
        <f t="shared" si="99"/>
        <v>0</v>
      </c>
      <c r="BG391" s="6">
        <f t="shared" si="100"/>
        <v>0</v>
      </c>
      <c r="BH391" s="50">
        <f t="shared" si="101"/>
        <v>6.0899999999999995E-4</v>
      </c>
      <c r="BI391" s="7">
        <f t="shared" si="102"/>
        <v>0</v>
      </c>
      <c r="BJ391" s="6">
        <f t="shared" si="103"/>
        <v>0</v>
      </c>
      <c r="BK391" s="7">
        <f t="shared" si="104"/>
        <v>0</v>
      </c>
      <c r="BL391" s="48">
        <f t="shared" si="105"/>
        <v>0</v>
      </c>
      <c r="BM391" s="16"/>
      <c r="BN391" s="16"/>
    </row>
    <row r="392" spans="2:66">
      <c r="B392" s="28">
        <v>389</v>
      </c>
      <c r="BC392" s="19" t="str">
        <f ca="1">IF('legal data'!$C$6=TODAY(),VALUE('legal data'!E395*1000),IFERROR(VLOOKUP(D392,'legal data(T)'!$C:$F,4,0),"0"))</f>
        <v>0</v>
      </c>
      <c r="BD392" s="19">
        <f ca="1">IF('legal data'!$C$6=TODAY(),(OFFSET('legal data'!D395,'legal data'!$C$3,1))*1000,VALUE('legal data'!E395*1000))</f>
        <v>0</v>
      </c>
      <c r="BE392" s="6">
        <f t="shared" si="98"/>
        <v>0</v>
      </c>
      <c r="BF392" s="6">
        <f t="shared" si="99"/>
        <v>0</v>
      </c>
      <c r="BG392" s="6">
        <f t="shared" si="100"/>
        <v>0</v>
      </c>
      <c r="BH392" s="50">
        <f t="shared" si="101"/>
        <v>6.0800000000000003E-4</v>
      </c>
      <c r="BI392" s="7">
        <f t="shared" si="102"/>
        <v>0</v>
      </c>
      <c r="BJ392" s="6">
        <f t="shared" si="103"/>
        <v>0</v>
      </c>
      <c r="BK392" s="7">
        <f t="shared" si="104"/>
        <v>0</v>
      </c>
      <c r="BL392" s="48">
        <f t="shared" si="105"/>
        <v>0</v>
      </c>
      <c r="BM392" s="16"/>
      <c r="BN392" s="16"/>
    </row>
    <row r="393" spans="2:66">
      <c r="B393" s="28">
        <v>390</v>
      </c>
      <c r="BC393" s="19" t="str">
        <f ca="1">IF('legal data'!$C$6=TODAY(),VALUE('legal data'!E396*1000),IFERROR(VLOOKUP(D393,'legal data(T)'!$C:$F,4,0),"0"))</f>
        <v>0</v>
      </c>
      <c r="BD393" s="19">
        <f ca="1">IF('legal data'!$C$6=TODAY(),(OFFSET('legal data'!D396,'legal data'!$C$3,1))*1000,VALUE('legal data'!E396*1000))</f>
        <v>0</v>
      </c>
      <c r="BE393" s="6">
        <f t="shared" si="98"/>
        <v>0</v>
      </c>
      <c r="BF393" s="6">
        <f t="shared" si="99"/>
        <v>0</v>
      </c>
      <c r="BG393" s="6">
        <f t="shared" si="100"/>
        <v>0</v>
      </c>
      <c r="BH393" s="50">
        <f t="shared" si="101"/>
        <v>6.0700000000000001E-4</v>
      </c>
      <c r="BI393" s="7">
        <f t="shared" si="102"/>
        <v>0</v>
      </c>
      <c r="BJ393" s="6">
        <f t="shared" si="103"/>
        <v>0</v>
      </c>
      <c r="BK393" s="7">
        <f t="shared" si="104"/>
        <v>0</v>
      </c>
      <c r="BL393" s="48">
        <f t="shared" si="105"/>
        <v>0</v>
      </c>
      <c r="BM393" s="16"/>
      <c r="BN393" s="16"/>
    </row>
    <row r="394" spans="2:66">
      <c r="B394" s="28">
        <v>391</v>
      </c>
      <c r="BC394" s="19" t="str">
        <f ca="1">IF('legal data'!$C$6=TODAY(),VALUE('legal data'!E397*1000),IFERROR(VLOOKUP(D394,'legal data(T)'!$C:$F,4,0),"0"))</f>
        <v>0</v>
      </c>
      <c r="BD394" s="19">
        <f ca="1">IF('legal data'!$C$6=TODAY(),(OFFSET('legal data'!D397,'legal data'!$C$3,1))*1000,VALUE('legal data'!E397*1000))</f>
        <v>0</v>
      </c>
      <c r="BE394" s="6">
        <f t="shared" si="98"/>
        <v>0</v>
      </c>
      <c r="BF394" s="6">
        <f t="shared" si="99"/>
        <v>0</v>
      </c>
      <c r="BG394" s="6">
        <f t="shared" si="100"/>
        <v>0</v>
      </c>
      <c r="BH394" s="50">
        <f t="shared" si="101"/>
        <v>6.0599999999999998E-4</v>
      </c>
      <c r="BI394" s="7">
        <f t="shared" si="102"/>
        <v>0</v>
      </c>
      <c r="BJ394" s="6">
        <f t="shared" si="103"/>
        <v>0</v>
      </c>
      <c r="BK394" s="7">
        <f t="shared" si="104"/>
        <v>0</v>
      </c>
      <c r="BL394" s="48">
        <f t="shared" si="105"/>
        <v>0</v>
      </c>
      <c r="BM394" s="16"/>
      <c r="BN394" s="16"/>
    </row>
    <row r="395" spans="2:66">
      <c r="B395" s="28">
        <v>392</v>
      </c>
      <c r="BC395" s="19" t="str">
        <f ca="1">IF('legal data'!$C$6=TODAY(),VALUE('legal data'!E398*1000),IFERROR(VLOOKUP(D395,'legal data(T)'!$C:$F,4,0),"0"))</f>
        <v>0</v>
      </c>
      <c r="BD395" s="19">
        <f ca="1">IF('legal data'!$C$6=TODAY(),(OFFSET('legal data'!D398,'legal data'!$C$3,1))*1000,VALUE('legal data'!E398*1000))</f>
        <v>0</v>
      </c>
      <c r="BE395" s="6">
        <f t="shared" si="98"/>
        <v>0</v>
      </c>
      <c r="BF395" s="6">
        <f t="shared" si="99"/>
        <v>0</v>
      </c>
      <c r="BG395" s="6">
        <f t="shared" si="100"/>
        <v>0</v>
      </c>
      <c r="BH395" s="50">
        <f t="shared" si="101"/>
        <v>6.0499999999999996E-4</v>
      </c>
      <c r="BI395" s="7">
        <f t="shared" si="102"/>
        <v>0</v>
      </c>
      <c r="BJ395" s="6">
        <f t="shared" si="103"/>
        <v>0</v>
      </c>
      <c r="BK395" s="7">
        <f t="shared" si="104"/>
        <v>0</v>
      </c>
      <c r="BL395" s="48">
        <f t="shared" si="105"/>
        <v>0</v>
      </c>
      <c r="BM395" s="16"/>
      <c r="BN395" s="16"/>
    </row>
    <row r="396" spans="2:66">
      <c r="B396" s="28">
        <v>393</v>
      </c>
      <c r="BC396" s="19" t="str">
        <f ca="1">IF('legal data'!$C$6=TODAY(),VALUE('legal data'!E399*1000),IFERROR(VLOOKUP(D396,'legal data(T)'!$C:$F,4,0),"0"))</f>
        <v>0</v>
      </c>
      <c r="BD396" s="19">
        <f ca="1">IF('legal data'!$C$6=TODAY(),(OFFSET('legal data'!D399,'legal data'!$C$3,1))*1000,VALUE('legal data'!E399*1000))</f>
        <v>0</v>
      </c>
      <c r="BE396" s="6">
        <f t="shared" si="98"/>
        <v>0</v>
      </c>
      <c r="BF396" s="6">
        <f t="shared" si="99"/>
        <v>0</v>
      </c>
      <c r="BG396" s="6">
        <f t="shared" si="100"/>
        <v>0</v>
      </c>
      <c r="BH396" s="50">
        <f t="shared" si="101"/>
        <v>6.0400000000000004E-4</v>
      </c>
      <c r="BI396" s="7">
        <f t="shared" si="102"/>
        <v>0</v>
      </c>
      <c r="BJ396" s="6">
        <f t="shared" si="103"/>
        <v>0</v>
      </c>
      <c r="BK396" s="7">
        <f t="shared" si="104"/>
        <v>0</v>
      </c>
      <c r="BL396" s="48">
        <f t="shared" si="105"/>
        <v>0</v>
      </c>
      <c r="BM396" s="16"/>
      <c r="BN396" s="16"/>
    </row>
    <row r="397" spans="2:66">
      <c r="B397" s="28">
        <v>394</v>
      </c>
      <c r="BC397" s="19" t="str">
        <f ca="1">IF('legal data'!$C$6=TODAY(),VALUE('legal data'!E400*1000),IFERROR(VLOOKUP(D397,'legal data(T)'!$C:$F,4,0),"0"))</f>
        <v>0</v>
      </c>
      <c r="BD397" s="19">
        <f ca="1">IF('legal data'!$C$6=TODAY(),(OFFSET('legal data'!D400,'legal data'!$C$3,1))*1000,VALUE('legal data'!E400*1000))</f>
        <v>0</v>
      </c>
      <c r="BE397" s="6">
        <f t="shared" si="98"/>
        <v>0</v>
      </c>
      <c r="BF397" s="6">
        <f t="shared" si="99"/>
        <v>0</v>
      </c>
      <c r="BG397" s="6">
        <f t="shared" si="100"/>
        <v>0</v>
      </c>
      <c r="BH397" s="50">
        <f t="shared" si="101"/>
        <v>6.0300000000000002E-4</v>
      </c>
      <c r="BI397" s="7">
        <f t="shared" si="102"/>
        <v>0</v>
      </c>
      <c r="BJ397" s="6">
        <f t="shared" si="103"/>
        <v>0</v>
      </c>
      <c r="BK397" s="7">
        <f t="shared" si="104"/>
        <v>0</v>
      </c>
      <c r="BL397" s="48">
        <f t="shared" si="105"/>
        <v>0</v>
      </c>
      <c r="BM397" s="16"/>
      <c r="BN397" s="16"/>
    </row>
    <row r="398" spans="2:66">
      <c r="B398" s="28">
        <v>395</v>
      </c>
      <c r="BC398" s="19" t="str">
        <f ca="1">IF('legal data'!$C$6=TODAY(),VALUE('legal data'!E401*1000),IFERROR(VLOOKUP(D398,'legal data(T)'!$C:$F,4,0),"0"))</f>
        <v>0</v>
      </c>
      <c r="BD398" s="19">
        <f ca="1">IF('legal data'!$C$6=TODAY(),(OFFSET('legal data'!D401,'legal data'!$C$3,1))*1000,VALUE('legal data'!E401*1000))</f>
        <v>0</v>
      </c>
      <c r="BE398" s="6">
        <f t="shared" si="98"/>
        <v>0</v>
      </c>
      <c r="BF398" s="6">
        <f t="shared" si="99"/>
        <v>0</v>
      </c>
      <c r="BG398" s="6">
        <f t="shared" si="100"/>
        <v>0</v>
      </c>
      <c r="BH398" s="50">
        <f t="shared" si="101"/>
        <v>6.02E-4</v>
      </c>
      <c r="BI398" s="7">
        <f t="shared" si="102"/>
        <v>0</v>
      </c>
      <c r="BJ398" s="6">
        <f t="shared" si="103"/>
        <v>0</v>
      </c>
      <c r="BK398" s="7">
        <f t="shared" si="104"/>
        <v>0</v>
      </c>
      <c r="BL398" s="48">
        <f t="shared" si="105"/>
        <v>0</v>
      </c>
      <c r="BM398" s="16"/>
      <c r="BN398" s="16"/>
    </row>
    <row r="399" spans="2:66">
      <c r="B399" s="28">
        <v>396</v>
      </c>
      <c r="BC399" s="19" t="str">
        <f ca="1">IF('legal data'!$C$6=TODAY(),VALUE('legal data'!E402*1000),IFERROR(VLOOKUP(D399,'legal data(T)'!$C:$F,4,0),"0"))</f>
        <v>0</v>
      </c>
      <c r="BD399" s="19">
        <f ca="1">IF('legal data'!$C$6=TODAY(),(OFFSET('legal data'!D402,'legal data'!$C$3,1))*1000,VALUE('legal data'!E402*1000))</f>
        <v>0</v>
      </c>
      <c r="BE399" s="6">
        <f t="shared" si="98"/>
        <v>0</v>
      </c>
      <c r="BF399" s="6">
        <f t="shared" si="99"/>
        <v>0</v>
      </c>
      <c r="BG399" s="6">
        <f t="shared" si="100"/>
        <v>0</v>
      </c>
      <c r="BH399" s="50">
        <f t="shared" si="101"/>
        <v>6.0099999999999997E-4</v>
      </c>
      <c r="BI399" s="7">
        <f t="shared" si="102"/>
        <v>0</v>
      </c>
      <c r="BJ399" s="6">
        <f t="shared" si="103"/>
        <v>0</v>
      </c>
      <c r="BK399" s="7">
        <f t="shared" si="104"/>
        <v>0</v>
      </c>
      <c r="BL399" s="48">
        <f t="shared" si="105"/>
        <v>0</v>
      </c>
      <c r="BM399" s="16"/>
      <c r="BN399" s="16"/>
    </row>
    <row r="400" spans="2:66">
      <c r="B400" s="28">
        <v>397</v>
      </c>
      <c r="BC400" s="19" t="str">
        <f ca="1">IF('legal data'!$C$6=TODAY(),VALUE('legal data'!E403*1000),IFERROR(VLOOKUP(D400,'legal data(T)'!$C:$F,4,0),"0"))</f>
        <v>0</v>
      </c>
      <c r="BD400" s="19">
        <f ca="1">IF('legal data'!$C$6=TODAY(),(OFFSET('legal data'!D403,'legal data'!$C$3,1))*1000,VALUE('legal data'!E403*1000))</f>
        <v>0</v>
      </c>
      <c r="BE400" s="6">
        <f t="shared" si="98"/>
        <v>0</v>
      </c>
      <c r="BF400" s="6">
        <f t="shared" si="99"/>
        <v>0</v>
      </c>
      <c r="BG400" s="6">
        <f t="shared" si="100"/>
        <v>0</v>
      </c>
      <c r="BH400" s="50">
        <f t="shared" si="101"/>
        <v>5.9999999999999995E-4</v>
      </c>
      <c r="BI400" s="7">
        <f t="shared" si="102"/>
        <v>0</v>
      </c>
      <c r="BJ400" s="6">
        <f t="shared" si="103"/>
        <v>0</v>
      </c>
      <c r="BK400" s="7">
        <f t="shared" si="104"/>
        <v>0</v>
      </c>
      <c r="BL400" s="48">
        <f t="shared" si="105"/>
        <v>0</v>
      </c>
      <c r="BM400" s="16"/>
      <c r="BN400" s="16"/>
    </row>
    <row r="401" spans="2:66">
      <c r="B401" s="28">
        <v>398</v>
      </c>
      <c r="BC401" s="19" t="str">
        <f ca="1">IF('legal data'!$C$6=TODAY(),VALUE('legal data'!E404*1000),IFERROR(VLOOKUP(D400,'legal data(T)'!$C:$F,4,0),"0"))</f>
        <v>0</v>
      </c>
      <c r="BD401" s="19">
        <f ca="1">IF('legal data'!$C$6=TODAY(),(OFFSET('legal data'!D404,'legal data'!$C$3,1))*1000,VALUE('legal data'!E404*1000))</f>
        <v>0</v>
      </c>
      <c r="BL401" s="48">
        <f t="shared" si="105"/>
        <v>0</v>
      </c>
      <c r="BM401" s="16"/>
      <c r="BN401" s="16"/>
    </row>
    <row r="402" spans="2:66">
      <c r="B402" s="28">
        <v>399</v>
      </c>
      <c r="BN402" s="16"/>
    </row>
    <row r="403" spans="2:66">
      <c r="B403" s="28">
        <v>400</v>
      </c>
    </row>
    <row r="404" spans="2:66">
      <c r="B404" s="18"/>
    </row>
  </sheetData>
  <mergeCells count="6">
    <mergeCell ref="A19:A20"/>
    <mergeCell ref="A5:A6"/>
    <mergeCell ref="A8:A9"/>
    <mergeCell ref="A12:A13"/>
    <mergeCell ref="A14:A16"/>
    <mergeCell ref="A17:A18"/>
  </mergeCells>
  <phoneticPr fontId="1" type="noConversion"/>
  <conditionalFormatting sqref="BC1:BD1 BC3:BD1048576">
    <cfRule type="cellIs" dxfId="61" priority="1" operator="lessThan">
      <formula>0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T2"/>
  <sheetViews>
    <sheetView workbookViewId="0">
      <selection activeCell="H27" sqref="H27"/>
    </sheetView>
  </sheetViews>
  <sheetFormatPr defaultRowHeight="16.5"/>
  <sheetData>
    <row r="1" spans="1:2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18</v>
      </c>
      <c r="J1" t="s">
        <v>8</v>
      </c>
      <c r="K1" t="s">
        <v>9</v>
      </c>
      <c r="L1" t="s">
        <v>19</v>
      </c>
      <c r="M1" t="s">
        <v>20</v>
      </c>
      <c r="N1" t="s">
        <v>10</v>
      </c>
      <c r="O1" t="s">
        <v>11</v>
      </c>
      <c r="P1" t="s">
        <v>12</v>
      </c>
      <c r="Q1" t="s">
        <v>13</v>
      </c>
      <c r="R1" t="s">
        <v>21</v>
      </c>
      <c r="S1" t="s">
        <v>22</v>
      </c>
      <c r="T1" t="s">
        <v>14</v>
      </c>
    </row>
    <row r="2" spans="1:20">
      <c r="A2" t="str">
        <f t="array" ref="A2:J2">[1]!'TSE.TW-ID,Name,Time,Bid,Ask,Price,PriceChange,PriceChangeRatio,Amplitude,Volume'</f>
        <v>TSE</v>
      </c>
      <c r="B2" t="str">
        <v>加權指數</v>
      </c>
      <c r="C2" t="str">
        <v>13:35:00</v>
      </c>
      <c r="D2" t="str">
        <v>--</v>
      </c>
      <c r="E2" t="str">
        <v>--</v>
      </c>
      <c r="F2">
        <v>9041.11</v>
      </c>
      <c r="G2">
        <v>32.32</v>
      </c>
      <c r="H2">
        <v>0.36</v>
      </c>
      <c r="I2">
        <v>0.7</v>
      </c>
      <c r="J2">
        <v>496597</v>
      </c>
      <c r="K2">
        <f t="array" ref="K2:T2">[1]!'TSE.TW-TotalVolume,BestBidSize,BestAskSize,High,Low,Open,PreClose,AvgPrice,InOutRatio,PreTotalVolume'</f>
        <v>6222163</v>
      </c>
      <c r="L2" t="str">
        <v>--</v>
      </c>
      <c r="M2" t="str">
        <v>--</v>
      </c>
      <c r="N2">
        <v>9049.76</v>
      </c>
      <c r="O2">
        <v>8986.4</v>
      </c>
      <c r="P2">
        <v>9009.7800000000007</v>
      </c>
      <c r="Q2">
        <v>9008.7900000000009</v>
      </c>
      <c r="R2">
        <v>9028.23</v>
      </c>
      <c r="S2">
        <v>50.97</v>
      </c>
      <c r="T2">
        <v>6855156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A1:BP406"/>
  <sheetViews>
    <sheetView workbookViewId="0">
      <pane xSplit="6" ySplit="3" topLeftCell="AZ4" activePane="bottomRight" state="frozen"/>
      <selection pane="topRight" activeCell="G1" sqref="G1"/>
      <selection pane="bottomLeft" activeCell="A4" sqref="A4"/>
      <selection pane="bottomRight" activeCell="BC10" sqref="BB10:BC10"/>
    </sheetView>
  </sheetViews>
  <sheetFormatPr defaultRowHeight="16.5"/>
  <cols>
    <col min="2" max="2" width="11.25" bestFit="1" customWidth="1"/>
    <col min="4" max="4" width="12.375" style="28" bestFit="1" customWidth="1"/>
    <col min="13" max="13" width="9" customWidth="1"/>
    <col min="15" max="45" width="9" customWidth="1"/>
    <col min="47" max="47" width="9" style="28"/>
    <col min="48" max="48" width="13" style="18" bestFit="1" customWidth="1"/>
    <col min="49" max="49" width="13" style="18" customWidth="1"/>
    <col min="50" max="50" width="13" style="28" customWidth="1"/>
    <col min="51" max="51" width="18.625" bestFit="1" customWidth="1"/>
    <col min="52" max="52" width="18.625" style="18" bestFit="1" customWidth="1"/>
    <col min="53" max="55" width="10.875" bestFit="1" customWidth="1"/>
    <col min="56" max="56" width="11.75" bestFit="1" customWidth="1"/>
    <col min="57" max="57" width="10.125" bestFit="1" customWidth="1"/>
    <col min="58" max="60" width="14.75" bestFit="1" customWidth="1"/>
    <col min="61" max="61" width="12.5" bestFit="1" customWidth="1"/>
    <col min="62" max="62" width="14.75" bestFit="1" customWidth="1"/>
    <col min="63" max="63" width="12.125" bestFit="1" customWidth="1"/>
    <col min="64" max="64" width="11.75" bestFit="1" customWidth="1"/>
    <col min="65" max="65" width="12.5" bestFit="1" customWidth="1"/>
    <col min="66" max="66" width="9.625" bestFit="1" customWidth="1"/>
    <col min="67" max="67" width="13.5" bestFit="1" customWidth="1"/>
    <col min="68" max="68" width="17.125" bestFit="1" customWidth="1"/>
  </cols>
  <sheetData>
    <row r="1" spans="1:68">
      <c r="B1" s="18"/>
      <c r="C1" s="18"/>
      <c r="AV1" s="18">
        <v>61</v>
      </c>
      <c r="AW1" s="18">
        <v>51</v>
      </c>
      <c r="AX1" s="28">
        <v>46</v>
      </c>
      <c r="AY1">
        <v>53</v>
      </c>
      <c r="AZ1" s="18">
        <v>54</v>
      </c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</row>
    <row r="2" spans="1:68">
      <c r="D2" s="28">
        <v>47</v>
      </c>
      <c r="E2">
        <v>1</v>
      </c>
      <c r="F2">
        <v>2</v>
      </c>
      <c r="G2">
        <v>3</v>
      </c>
      <c r="H2">
        <v>4</v>
      </c>
      <c r="I2">
        <v>5</v>
      </c>
      <c r="J2">
        <v>6</v>
      </c>
      <c r="K2">
        <v>7</v>
      </c>
      <c r="L2">
        <v>8</v>
      </c>
      <c r="M2">
        <v>9</v>
      </c>
      <c r="N2">
        <v>10</v>
      </c>
      <c r="O2">
        <v>11</v>
      </c>
      <c r="P2">
        <v>12</v>
      </c>
      <c r="Q2">
        <v>13</v>
      </c>
      <c r="R2">
        <v>14</v>
      </c>
      <c r="S2">
        <v>15</v>
      </c>
      <c r="T2">
        <v>16</v>
      </c>
      <c r="U2">
        <v>17</v>
      </c>
      <c r="V2">
        <v>18</v>
      </c>
      <c r="W2">
        <v>19</v>
      </c>
      <c r="X2">
        <v>20</v>
      </c>
      <c r="Y2">
        <v>21</v>
      </c>
      <c r="Z2">
        <v>22</v>
      </c>
      <c r="AA2">
        <v>23</v>
      </c>
      <c r="AB2">
        <v>24</v>
      </c>
      <c r="AC2">
        <v>25</v>
      </c>
      <c r="AD2">
        <v>26</v>
      </c>
      <c r="AE2">
        <v>27</v>
      </c>
      <c r="AF2">
        <v>28</v>
      </c>
      <c r="AG2">
        <v>29</v>
      </c>
      <c r="AH2">
        <v>30</v>
      </c>
      <c r="AI2">
        <v>31</v>
      </c>
      <c r="AJ2">
        <v>32</v>
      </c>
      <c r="AK2">
        <v>33</v>
      </c>
      <c r="AL2">
        <v>34</v>
      </c>
      <c r="AM2">
        <v>35</v>
      </c>
      <c r="AN2">
        <v>36</v>
      </c>
      <c r="AO2">
        <v>37</v>
      </c>
      <c r="AP2">
        <v>38</v>
      </c>
      <c r="AQ2">
        <v>39</v>
      </c>
      <c r="AR2">
        <v>40</v>
      </c>
      <c r="AS2">
        <v>41</v>
      </c>
      <c r="AT2">
        <v>42</v>
      </c>
      <c r="AU2" s="18">
        <v>43</v>
      </c>
      <c r="AV2" s="18">
        <v>44</v>
      </c>
      <c r="AW2" s="18">
        <v>45</v>
      </c>
      <c r="AX2" s="18">
        <v>46</v>
      </c>
      <c r="AY2" s="18">
        <v>47</v>
      </c>
      <c r="AZ2" s="18">
        <v>48</v>
      </c>
      <c r="BA2" s="18">
        <v>49</v>
      </c>
      <c r="BB2" s="18">
        <v>50</v>
      </c>
      <c r="BC2" s="18">
        <v>51</v>
      </c>
      <c r="BD2" s="18">
        <v>52</v>
      </c>
      <c r="BE2" s="18">
        <v>53</v>
      </c>
      <c r="BF2" s="18">
        <v>54</v>
      </c>
      <c r="BG2" s="18">
        <v>55</v>
      </c>
      <c r="BH2" s="18">
        <v>56</v>
      </c>
      <c r="BI2" s="18">
        <v>57</v>
      </c>
      <c r="BJ2" s="18">
        <v>58</v>
      </c>
      <c r="BK2">
        <v>59</v>
      </c>
      <c r="BL2">
        <v>60</v>
      </c>
      <c r="BM2">
        <v>61</v>
      </c>
      <c r="BN2">
        <v>62</v>
      </c>
      <c r="BO2">
        <v>63</v>
      </c>
      <c r="BP2">
        <v>64</v>
      </c>
    </row>
    <row r="3" spans="1:68">
      <c r="B3" s="2" t="s">
        <v>358</v>
      </c>
      <c r="C3" s="2" t="s">
        <v>23</v>
      </c>
      <c r="D3" s="49" t="s">
        <v>359</v>
      </c>
      <c r="E3" t="str">
        <f>Data!C3</f>
        <v>代碼</v>
      </c>
      <c r="F3" s="18" t="str">
        <f>Data!D3</f>
        <v>商品</v>
      </c>
      <c r="G3" s="18" t="str">
        <f>Data!E3</f>
        <v>時間</v>
      </c>
      <c r="H3" s="18" t="str">
        <f>Data!F3</f>
        <v>買進</v>
      </c>
      <c r="I3" s="18" t="str">
        <f>Data!G3</f>
        <v>賣出</v>
      </c>
      <c r="J3" s="18" t="str">
        <f>Data!H3</f>
        <v>成交</v>
      </c>
      <c r="K3" s="18" t="str">
        <f>Data!I3</f>
        <v>漲跌</v>
      </c>
      <c r="L3" s="18" t="str">
        <f>Data!J3</f>
        <v>漲幅%</v>
      </c>
      <c r="M3" s="18" t="str">
        <f>Data!K3</f>
        <v>單量</v>
      </c>
      <c r="N3" s="18" t="str">
        <f>Data!L3</f>
        <v>總量</v>
      </c>
      <c r="O3" s="18" t="str">
        <f>Data!M3</f>
        <v>最高</v>
      </c>
      <c r="P3" s="18" t="str">
        <f>Data!N3</f>
        <v>最低</v>
      </c>
      <c r="Q3" s="18" t="str">
        <f>Data!O3</f>
        <v>開盤</v>
      </c>
      <c r="R3" s="18" t="str">
        <f>Data!P3</f>
        <v>均價</v>
      </c>
      <c r="S3" s="18" t="str">
        <f>Data!Q3</f>
        <v>漲停</v>
      </c>
      <c r="T3" s="18" t="str">
        <f>Data!R3</f>
        <v>跌停</v>
      </c>
      <c r="U3" s="18" t="str">
        <f>Data!S3</f>
        <v>前一</v>
      </c>
      <c r="V3" s="18" t="str">
        <f>Data!T3</f>
        <v>前二</v>
      </c>
      <c r="W3" s="18" t="str">
        <f>Data!U3</f>
        <v>前三</v>
      </c>
      <c r="X3" s="18" t="str">
        <f>Data!V3</f>
        <v>前四</v>
      </c>
      <c r="Y3" s="18" t="str">
        <f>Data!W3</f>
        <v>買進一</v>
      </c>
      <c r="Z3" s="18" t="str">
        <f>Data!X3</f>
        <v>買進二</v>
      </c>
      <c r="AA3" s="18" t="str">
        <f>Data!Y3</f>
        <v>買進三</v>
      </c>
      <c r="AB3" s="18" t="str">
        <f>Data!Z3</f>
        <v>買進四</v>
      </c>
      <c r="AC3" s="18" t="str">
        <f>Data!AA3</f>
        <v>買進五</v>
      </c>
      <c r="AD3" s="18" t="str">
        <f>Data!AB3</f>
        <v>賣出一</v>
      </c>
      <c r="AE3" s="18" t="str">
        <f>Data!AC3</f>
        <v>賣出二</v>
      </c>
      <c r="AF3" s="18" t="str">
        <f>Data!AD3</f>
        <v>賣出三</v>
      </c>
      <c r="AG3" s="18" t="str">
        <f>Data!AE3</f>
        <v>賣出四</v>
      </c>
      <c r="AH3" s="18" t="str">
        <f>Data!AF3</f>
        <v>賣出五</v>
      </c>
      <c r="AI3" s="18" t="str">
        <f>Data!AG3</f>
        <v>委買一</v>
      </c>
      <c r="AJ3" s="18" t="str">
        <f>Data!AH3</f>
        <v>委買二</v>
      </c>
      <c r="AK3" s="18" t="str">
        <f>Data!AI3</f>
        <v>委買三</v>
      </c>
      <c r="AL3" s="18" t="str">
        <f>Data!AJ3</f>
        <v>委買四</v>
      </c>
      <c r="AM3" s="18" t="str">
        <f>Data!AK3</f>
        <v>委買五</v>
      </c>
      <c r="AN3" s="18" t="str">
        <f>Data!AL3</f>
        <v>委賣一</v>
      </c>
      <c r="AO3" s="18" t="str">
        <f>Data!AM3</f>
        <v>委賣二</v>
      </c>
      <c r="AP3" s="18" t="str">
        <f>Data!AN3</f>
        <v>委賣三</v>
      </c>
      <c r="AQ3" s="18" t="str">
        <f>Data!AO3</f>
        <v>委賣四</v>
      </c>
      <c r="AR3" s="18" t="str">
        <f>Data!AP3</f>
        <v>委賣五</v>
      </c>
      <c r="AS3" s="18" t="str">
        <f>Data!AQ3</f>
        <v>昨收</v>
      </c>
      <c r="AT3" s="18" t="str">
        <f>Data!AR3</f>
        <v>昨量</v>
      </c>
      <c r="AU3" s="28" t="str">
        <f>Data!AS3</f>
        <v>每股淨值</v>
      </c>
      <c r="AV3" s="23" t="str">
        <f>Data!BK3</f>
        <v>月營收(百萬)</v>
      </c>
      <c r="AW3" s="23" t="str">
        <f>Data!BA3</f>
        <v>營收期增率%</v>
      </c>
      <c r="AX3" s="6" t="s">
        <v>15</v>
      </c>
      <c r="AY3" s="18" t="str">
        <f>Data!BC3</f>
        <v>今日法人買賣超</v>
      </c>
      <c r="AZ3" s="18" t="s">
        <v>199</v>
      </c>
      <c r="BA3" s="2" t="s">
        <v>51</v>
      </c>
      <c r="BB3" s="2" t="s">
        <v>52</v>
      </c>
      <c r="BC3" s="2" t="s">
        <v>53</v>
      </c>
      <c r="BD3" s="2" t="s">
        <v>54</v>
      </c>
      <c r="BE3" s="2" t="s">
        <v>55</v>
      </c>
      <c r="BF3" s="2" t="s">
        <v>63</v>
      </c>
      <c r="BG3" s="2" t="s">
        <v>56</v>
      </c>
      <c r="BH3" s="2" t="s">
        <v>57</v>
      </c>
      <c r="BI3" s="2" t="s">
        <v>58</v>
      </c>
      <c r="BJ3" s="2" t="s">
        <v>59</v>
      </c>
      <c r="BK3" s="2" t="s">
        <v>191</v>
      </c>
      <c r="BL3" s="2" t="s">
        <v>64</v>
      </c>
      <c r="BM3" s="2" t="s">
        <v>66</v>
      </c>
      <c r="BN3" s="2" t="s">
        <v>192</v>
      </c>
      <c r="BO3" s="2" t="s">
        <v>360</v>
      </c>
      <c r="BP3" s="2" t="s">
        <v>495</v>
      </c>
    </row>
    <row r="4" spans="1:68">
      <c r="A4" s="18">
        <v>1</v>
      </c>
      <c r="B4" s="26">
        <f>LARGE(Data!$BH$4:$BH$400,Large!A4)</f>
        <v>46934.000974000002</v>
      </c>
      <c r="C4">
        <f>MATCH(Large!B4,Data!$BH$4:$BH$400,0)</f>
        <v>23</v>
      </c>
      <c r="D4" s="5">
        <f>VALUE(INDEX(Data!$C$4:$BK$400,Large!$C4,D$2))</f>
        <v>46934</v>
      </c>
      <c r="E4" t="str">
        <f>INDEX(Data!$C$4:$BK$400,Large!$C4,E$2)</f>
        <v>2330</v>
      </c>
      <c r="F4" s="18" t="str">
        <f>INDEX(Data!$C$4:$BK$400,Large!$C4,F$2)</f>
        <v>台積電</v>
      </c>
      <c r="G4" s="18" t="str">
        <f>INDEX(Data!$C$4:$BK$400,Large!$C4,G$2)</f>
        <v>13:30:00</v>
      </c>
      <c r="H4" s="18">
        <f>INDEX(Data!$C$4:$BK$400,Large!$C4,H$2)</f>
        <v>181</v>
      </c>
      <c r="I4" s="18">
        <f>INDEX(Data!$C$4:$BK$400,Large!$C4,I$2)</f>
        <v>181.5</v>
      </c>
      <c r="J4" s="18">
        <f>INDEX(Data!$C$4:$BK$400,Large!$C4,J$2)</f>
        <v>181</v>
      </c>
      <c r="K4" s="18">
        <f>INDEX(Data!$C$4:$BK$400,Large!$C4,K$2)</f>
        <v>0</v>
      </c>
      <c r="L4" s="18">
        <f>INDEX(Data!$C$4:$BK$400,Large!$C4,L$2)</f>
        <v>0</v>
      </c>
      <c r="M4" s="18">
        <f>INDEX(Data!$C$4:$BK$400,Large!$C4,M$2)</f>
        <v>2635</v>
      </c>
      <c r="N4" s="18">
        <f>INDEX(Data!$C$4:$BK$400,Large!$C4,N$2)</f>
        <v>15600</v>
      </c>
      <c r="O4" s="18">
        <f>INDEX(Data!$C$4:$BK$400,Large!$C4,O$2)</f>
        <v>181.5</v>
      </c>
      <c r="P4" s="18">
        <f>INDEX(Data!$C$4:$BK$400,Large!$C4,P$2)</f>
        <v>180</v>
      </c>
      <c r="Q4" s="18">
        <f>INDEX(Data!$C$4:$BK$400,Large!$C4,Q$2)</f>
        <v>180.5</v>
      </c>
      <c r="R4" s="18">
        <f>INDEX(Data!$C$4:$BK$400,Large!$C4,R$2)</f>
        <v>180.78</v>
      </c>
      <c r="S4" s="18">
        <f>INDEX(Data!$C$4:$BK$400,Large!$C4,S$2)</f>
        <v>199</v>
      </c>
      <c r="T4" s="18">
        <f>INDEX(Data!$C$4:$BK$400,Large!$C4,T$2)</f>
        <v>163</v>
      </c>
      <c r="U4" s="18">
        <f>INDEX(Data!$C$4:$BK$400,Large!$C4,U$2)</f>
        <v>181.5</v>
      </c>
      <c r="V4" s="18">
        <f>INDEX(Data!$C$4:$BK$400,Large!$C4,V$2)</f>
        <v>181.5</v>
      </c>
      <c r="W4" s="18">
        <f>INDEX(Data!$C$4:$BK$400,Large!$C4,W$2)</f>
        <v>181</v>
      </c>
      <c r="X4" s="18">
        <f>INDEX(Data!$C$4:$BK$400,Large!$C4,X$2)</f>
        <v>181.5</v>
      </c>
      <c r="Y4" s="18">
        <f>INDEX(Data!$C$4:$BK$400,Large!$C4,Y$2)</f>
        <v>181</v>
      </c>
      <c r="Z4" s="18">
        <f>INDEX(Data!$C$4:$BK$400,Large!$C4,Z$2)</f>
        <v>180.5</v>
      </c>
      <c r="AA4" s="18">
        <f>INDEX(Data!$C$4:$BK$400,Large!$C4,AA$2)</f>
        <v>180</v>
      </c>
      <c r="AB4" s="18">
        <f>INDEX(Data!$C$4:$BK$400,Large!$C4,AB$2)</f>
        <v>179.5</v>
      </c>
      <c r="AC4" s="18">
        <f>INDEX(Data!$C$4:$BK$400,Large!$C4,AC$2)</f>
        <v>179</v>
      </c>
      <c r="AD4" s="18">
        <f>INDEX(Data!$C$4:$BK$400,Large!$C4,AD$2)</f>
        <v>181.5</v>
      </c>
      <c r="AE4" s="18">
        <f>INDEX(Data!$C$4:$BK$400,Large!$C4,AE$2)</f>
        <v>182</v>
      </c>
      <c r="AF4" s="18">
        <f>INDEX(Data!$C$4:$BK$400,Large!$C4,AF$2)</f>
        <v>182.5</v>
      </c>
      <c r="AG4" s="18">
        <f>INDEX(Data!$C$4:$BK$400,Large!$C4,AG$2)</f>
        <v>183</v>
      </c>
      <c r="AH4" s="18">
        <f>INDEX(Data!$C$4:$BK$400,Large!$C4,AH$2)</f>
        <v>183.5</v>
      </c>
      <c r="AI4" s="18">
        <f>INDEX(Data!$C$4:$BK$400,Large!$C4,AI$2)</f>
        <v>1011</v>
      </c>
      <c r="AJ4" s="18">
        <f>INDEX(Data!$C$4:$BK$400,Large!$C4,AJ$2)</f>
        <v>2854</v>
      </c>
      <c r="AK4" s="18">
        <f>INDEX(Data!$C$4:$BK$400,Large!$C4,AK$2)</f>
        <v>5826</v>
      </c>
      <c r="AL4" s="18">
        <f>INDEX(Data!$C$4:$BK$400,Large!$C4,AL$2)</f>
        <v>946</v>
      </c>
      <c r="AM4" s="18">
        <f>INDEX(Data!$C$4:$BK$400,Large!$C4,AM$2)</f>
        <v>1233</v>
      </c>
      <c r="AN4" s="18">
        <f>INDEX(Data!$C$4:$BK$400,Large!$C4,AN$2)</f>
        <v>616</v>
      </c>
      <c r="AO4" s="18">
        <f>INDEX(Data!$C$4:$BK$400,Large!$C4,AO$2)</f>
        <v>1181</v>
      </c>
      <c r="AP4" s="18">
        <f>INDEX(Data!$C$4:$BK$400,Large!$C4,AP$2)</f>
        <v>832</v>
      </c>
      <c r="AQ4" s="18">
        <f>INDEX(Data!$C$4:$BK$400,Large!$C4,AQ$2)</f>
        <v>1049</v>
      </c>
      <c r="AR4" s="18">
        <f>INDEX(Data!$C$4:$BK$400,Large!$C4,AR$2)</f>
        <v>650</v>
      </c>
      <c r="AS4" s="18">
        <f>INDEX(Data!$C$4:$BK$400,Large!$C4,AS$2)</f>
        <v>181</v>
      </c>
      <c r="AT4" s="18">
        <f>INDEX(Data!$C$4:$BK$400,Large!$C4,AT$2)</f>
        <v>22474</v>
      </c>
      <c r="AU4" s="5">
        <f>VALUE(INDEX(Data!$C$4:$BK$400,Large!$C4,AU$2))</f>
        <v>49.48</v>
      </c>
      <c r="AV4" s="5">
        <f>INDEX(Data!$C$4:$BK$400,Large!$C4,AV$1)</f>
        <v>91085.32</v>
      </c>
      <c r="AW4" s="18">
        <f>IFERROR(VALUE(INDEX(Data!$C$4:$BK$400,Large!$C4,AW$1)),"-")</f>
        <v>1.54</v>
      </c>
      <c r="AX4" s="14" t="str">
        <f>IFERROR(INDEX(Data!$C$4:$BK$95,Large!$C4,AX$1),0)</f>
        <v>3.31</v>
      </c>
      <c r="AY4" s="14">
        <f ca="1">IFERROR(INDEX(Data!$C$4:$BK$95,Large!$C4,AY$1),0)</f>
        <v>-6749996</v>
      </c>
      <c r="AZ4" s="14">
        <f ca="1">INDEX(Data!$C$4:$BK$95,Large!$C4,AZ$1)</f>
        <v>-9802000</v>
      </c>
      <c r="BA4" s="5">
        <f t="shared" ref="BA4:BA24" si="0">IFERROR((SUMPRODUCT(Y4:AC4,AI4:AM4)+SUMPRODUCT(AD4:AH4,AN4:AR4))/(SUM(AI4:AM4)+SUM(AN4:AR4)),"-")</f>
        <v>180.71119891344611</v>
      </c>
      <c r="BB4" s="5">
        <f t="shared" ref="BB4:BB24" si="1">IFERROR(SUMPRODUCT(Y4:AC4,AI4:AM4)/SUM(AI4:AM4),BA4)</f>
        <v>180.06166807076664</v>
      </c>
      <c r="BC4" s="5">
        <f t="shared" ref="BC4:BC24" si="2">IFERROR(SUMPRODUCT(AD4:AH4,AN4:AR4)/SUM(AN4:AR4),BA4)</f>
        <v>182.49260628465805</v>
      </c>
      <c r="BD4" s="22">
        <f t="shared" ref="BD4:BD24" si="3">IFERROR((BC4-BB4)/BA4,"-")</f>
        <v>1.3452061789793876E-2</v>
      </c>
      <c r="BE4">
        <f t="shared" ref="BE4:BE24" si="4">IFERROR(SIGN(J4-AVERAGE(U4:X4)),0)</f>
        <v>-1</v>
      </c>
      <c r="BF4" s="5">
        <f t="shared" ref="BF4:BF24" si="5">IFERROR(BE4*J4*M4,0)</f>
        <v>-476935</v>
      </c>
      <c r="BG4" s="5">
        <f t="shared" ref="BG4:BG24" si="6">SUMPRODUCT(Y4:AC4,AI4:AM4)</f>
        <v>2137332</v>
      </c>
      <c r="BH4" s="5">
        <f t="shared" ref="BH4:BH24" si="7">SUMPRODUCT(AD4:AH4,AN4:AR4)</f>
        <v>789828</v>
      </c>
      <c r="BI4" s="11">
        <f t="shared" ref="BI4:BI24" si="8">(BH4-BG4)/(J4*M4)</f>
        <v>-2.8253409793787414</v>
      </c>
      <c r="BJ4" s="5">
        <f t="shared" ref="BJ4:BJ24" si="9">BE4*J4*N4</f>
        <v>-2823600</v>
      </c>
      <c r="BK4" s="11">
        <f>Data!BH4/SUM(Data!$BH$4:$BH$49)</f>
        <v>2.5839086483565112E-4</v>
      </c>
      <c r="BL4" s="3">
        <f t="shared" ref="BL4:BL24" si="10">N4-AT4</f>
        <v>-6874</v>
      </c>
      <c r="BM4" s="12">
        <f t="shared" ref="BM4:BM12" si="11">IFERROR(IF(N4&gt;AT4,(N4-AT4)/N4,-((AT4-N4)/N4)),"-")</f>
        <v>-0.44064102564102564</v>
      </c>
      <c r="BN4" s="12">
        <f t="shared" ref="BN4:BN24" si="12">B4/SUM($B$4:$B$53)</f>
        <v>0.64503585179838163</v>
      </c>
      <c r="BO4">
        <f ca="1">IFERROR(AY4+(1000-ROW())/1000000,0)</f>
        <v>-6749995.9990039999</v>
      </c>
      <c r="BP4" s="87">
        <f>AU4+(1000-ROW())/100000</f>
        <v>49.489959999999996</v>
      </c>
    </row>
    <row r="5" spans="1:68">
      <c r="A5" s="18">
        <v>2</v>
      </c>
      <c r="B5" s="26">
        <f>LARGE(Data!$BH$4:$BH$400,Large!A5)</f>
        <v>13916.500969999999</v>
      </c>
      <c r="C5" s="18">
        <f>MATCH(Large!B5,Data!$BH$4:$BH$400,0)</f>
        <v>27</v>
      </c>
      <c r="D5" s="5">
        <f>VALUE(INDEX(Data!$C$4:$BK$400,Large!$C5,D$2))</f>
        <v>13916.5</v>
      </c>
      <c r="E5" s="18" t="str">
        <f>INDEX(Data!$C$4:$BK$400,Large!$C5,E$2)</f>
        <v>2317</v>
      </c>
      <c r="F5" s="18" t="str">
        <f>INDEX(Data!$C$4:$BK$400,Large!$C5,F$2)</f>
        <v>鴻海</v>
      </c>
      <c r="G5" s="18" t="str">
        <f>INDEX(Data!$C$4:$BK$400,Large!$C5,G$2)</f>
        <v>13:30:00</v>
      </c>
      <c r="H5" s="18">
        <f>INDEX(Data!$C$4:$BK$400,Large!$C5,H$2)</f>
        <v>80.8</v>
      </c>
      <c r="I5" s="18">
        <f>INDEX(Data!$C$4:$BK$400,Large!$C5,I$2)</f>
        <v>80.900000000000006</v>
      </c>
      <c r="J5" s="18">
        <f>INDEX(Data!$C$4:$BK$400,Large!$C5,J$2)</f>
        <v>80.900000000000006</v>
      </c>
      <c r="K5" s="18">
        <f>INDEX(Data!$C$4:$BK$400,Large!$C5,K$2)</f>
        <v>0</v>
      </c>
      <c r="L5" s="18">
        <f>INDEX(Data!$C$4:$BK$400,Large!$C5,L$2)</f>
        <v>0</v>
      </c>
      <c r="M5" s="18">
        <f>INDEX(Data!$C$4:$BK$400,Large!$C5,M$2)</f>
        <v>1252</v>
      </c>
      <c r="N5" s="18">
        <f>INDEX(Data!$C$4:$BK$400,Large!$C5,N$2)</f>
        <v>14320</v>
      </c>
      <c r="O5" s="18">
        <f>INDEX(Data!$C$4:$BK$400,Large!$C5,O$2)</f>
        <v>81.099999999999994</v>
      </c>
      <c r="P5" s="18">
        <f>INDEX(Data!$C$4:$BK$400,Large!$C5,P$2)</f>
        <v>80.5</v>
      </c>
      <c r="Q5" s="18">
        <f>INDEX(Data!$C$4:$BK$400,Large!$C5,Q$2)</f>
        <v>80.900000000000006</v>
      </c>
      <c r="R5" s="18">
        <f>INDEX(Data!$C$4:$BK$400,Large!$C5,R$2)</f>
        <v>80.81</v>
      </c>
      <c r="S5" s="18">
        <f>INDEX(Data!$C$4:$BK$400,Large!$C5,S$2)</f>
        <v>88.9</v>
      </c>
      <c r="T5" s="18">
        <f>INDEX(Data!$C$4:$BK$400,Large!$C5,T$2)</f>
        <v>72.900000000000006</v>
      </c>
      <c r="U5" s="18">
        <f>INDEX(Data!$C$4:$BK$400,Large!$C5,U$2)</f>
        <v>80.7</v>
      </c>
      <c r="V5" s="18">
        <f>INDEX(Data!$C$4:$BK$400,Large!$C5,V$2)</f>
        <v>80.599999999999994</v>
      </c>
      <c r="W5" s="18">
        <f>INDEX(Data!$C$4:$BK$400,Large!$C5,W$2)</f>
        <v>80.7</v>
      </c>
      <c r="X5" s="18">
        <f>INDEX(Data!$C$4:$BK$400,Large!$C5,X$2)</f>
        <v>80.7</v>
      </c>
      <c r="Y5" s="18">
        <f>INDEX(Data!$C$4:$BK$400,Large!$C5,Y$2)</f>
        <v>80.8</v>
      </c>
      <c r="Z5" s="18">
        <f>INDEX(Data!$C$4:$BK$400,Large!$C5,Z$2)</f>
        <v>80.7</v>
      </c>
      <c r="AA5" s="18">
        <f>INDEX(Data!$C$4:$BK$400,Large!$C5,AA$2)</f>
        <v>80.599999999999994</v>
      </c>
      <c r="AB5" s="18">
        <f>INDEX(Data!$C$4:$BK$400,Large!$C5,AB$2)</f>
        <v>80.5</v>
      </c>
      <c r="AC5" s="18">
        <f>INDEX(Data!$C$4:$BK$400,Large!$C5,AC$2)</f>
        <v>80.400000000000006</v>
      </c>
      <c r="AD5" s="18">
        <f>INDEX(Data!$C$4:$BK$400,Large!$C5,AD$2)</f>
        <v>80.900000000000006</v>
      </c>
      <c r="AE5" s="18">
        <f>INDEX(Data!$C$4:$BK$400,Large!$C5,AE$2)</f>
        <v>81</v>
      </c>
      <c r="AF5" s="18">
        <f>INDEX(Data!$C$4:$BK$400,Large!$C5,AF$2)</f>
        <v>81.099999999999994</v>
      </c>
      <c r="AG5" s="18">
        <f>INDEX(Data!$C$4:$BK$400,Large!$C5,AG$2)</f>
        <v>81.2</v>
      </c>
      <c r="AH5" s="18">
        <f>INDEX(Data!$C$4:$BK$400,Large!$C5,AH$2)</f>
        <v>81.3</v>
      </c>
      <c r="AI5" s="18">
        <f>INDEX(Data!$C$4:$BK$400,Large!$C5,AI$2)</f>
        <v>18</v>
      </c>
      <c r="AJ5" s="18">
        <f>INDEX(Data!$C$4:$BK$400,Large!$C5,AJ$2)</f>
        <v>165</v>
      </c>
      <c r="AK5" s="18">
        <f>INDEX(Data!$C$4:$BK$400,Large!$C5,AK$2)</f>
        <v>497</v>
      </c>
      <c r="AL5" s="18">
        <f>INDEX(Data!$C$4:$BK$400,Large!$C5,AL$2)</f>
        <v>1217</v>
      </c>
      <c r="AM5" s="18">
        <f>INDEX(Data!$C$4:$BK$400,Large!$C5,AM$2)</f>
        <v>746</v>
      </c>
      <c r="AN5" s="18">
        <f>INDEX(Data!$C$4:$BK$400,Large!$C5,AN$2)</f>
        <v>378</v>
      </c>
      <c r="AO5" s="18">
        <f>INDEX(Data!$C$4:$BK$400,Large!$C5,AO$2)</f>
        <v>750</v>
      </c>
      <c r="AP5" s="18">
        <f>INDEX(Data!$C$4:$BK$400,Large!$C5,AP$2)</f>
        <v>438</v>
      </c>
      <c r="AQ5" s="18">
        <f>INDEX(Data!$C$4:$BK$400,Large!$C5,AQ$2)</f>
        <v>604</v>
      </c>
      <c r="AR5" s="18">
        <f>INDEX(Data!$C$4:$BK$400,Large!$C5,AR$2)</f>
        <v>882</v>
      </c>
      <c r="AS5" s="18">
        <f>INDEX(Data!$C$4:$BK$400,Large!$C5,AS$2)</f>
        <v>80.900000000000006</v>
      </c>
      <c r="AT5" s="18">
        <f>INDEX(Data!$C$4:$BK$400,Large!$C5,AT$2)</f>
        <v>32125</v>
      </c>
      <c r="AU5" s="5">
        <f>VALUE(INDEX(Data!$C$4:$BK$400,Large!$C5,AU$2))</f>
        <v>57.28</v>
      </c>
      <c r="AV5" s="5">
        <f>INDEX(Data!$C$4:$BK$400,Large!$C5,AV$1)</f>
        <v>471933.06</v>
      </c>
      <c r="AW5" s="28">
        <f>IFERROR(VALUE(INDEX(Data!$C$4:$BK$400,Large!$C5,AW$1)),"-")</f>
        <v>0.76</v>
      </c>
      <c r="AX5" s="14" t="str">
        <f>IFERROR(INDEX(Data!$C$4:$BK$95,Large!$C5,AX$1),0)</f>
        <v>6.18</v>
      </c>
      <c r="AY5" s="14">
        <f ca="1">IFERROR(INDEX(Data!$C$4:$BK$95,Large!$C5,AY$1),0)</f>
        <v>-107394</v>
      </c>
      <c r="AZ5" s="14">
        <f ca="1">INDEX(Data!$C$4:$BK$95,Large!$C5,AZ$1)</f>
        <v>-109000</v>
      </c>
      <c r="BA5" s="5">
        <f t="shared" si="0"/>
        <v>80.839051799824404</v>
      </c>
      <c r="BB5" s="5">
        <f t="shared" si="1"/>
        <v>80.505107832009074</v>
      </c>
      <c r="BC5" s="5">
        <f t="shared" si="2"/>
        <v>81.128243774574045</v>
      </c>
      <c r="BD5" s="22">
        <f t="shared" si="3"/>
        <v>7.7083529394678645E-3</v>
      </c>
      <c r="BE5" s="18">
        <f t="shared" si="4"/>
        <v>1</v>
      </c>
      <c r="BF5" s="5">
        <f t="shared" si="5"/>
        <v>101286.8</v>
      </c>
      <c r="BG5" s="5">
        <f t="shared" si="6"/>
        <v>212775</v>
      </c>
      <c r="BH5" s="5">
        <f t="shared" si="7"/>
        <v>247603.39999999997</v>
      </c>
      <c r="BI5" s="11">
        <f t="shared" si="8"/>
        <v>0.34385921956266724</v>
      </c>
      <c r="BJ5" s="5">
        <f t="shared" si="9"/>
        <v>1158488</v>
      </c>
      <c r="BK5" s="11">
        <f>Data!BH5/SUM(Data!$BH$4:$BH$49)</f>
        <v>2.3090391743870646E-4</v>
      </c>
      <c r="BL5" s="3">
        <f t="shared" si="10"/>
        <v>-17805</v>
      </c>
      <c r="BM5" s="12">
        <f t="shared" si="11"/>
        <v>-1.2433659217877095</v>
      </c>
      <c r="BN5" s="12">
        <f t="shared" si="12"/>
        <v>0.1912609594526096</v>
      </c>
      <c r="BO5" s="28">
        <f t="shared" ref="BO5:BO68" ca="1" si="13">IFERROR(AY5+(1000-ROW())/1000000,0)</f>
        <v>-107393.99900500001</v>
      </c>
      <c r="BP5" s="87">
        <f t="shared" ref="BP5:BP68" si="14">AU5+(1000-ROW())/100000</f>
        <v>57.289950000000005</v>
      </c>
    </row>
    <row r="6" spans="1:68">
      <c r="A6" s="18">
        <v>3</v>
      </c>
      <c r="B6" s="26">
        <f>LARGE(Data!$BH$4:$BH$400,Large!A6)</f>
        <v>2240.3009780000002</v>
      </c>
      <c r="C6" s="18">
        <f>MATCH(Large!B6,Data!$BH$4:$BH$400,0)</f>
        <v>19</v>
      </c>
      <c r="D6" s="5">
        <f>VALUE(INDEX(Data!$C$4:$BK$400,Large!$C6,D$2))</f>
        <v>2240.3000000000002</v>
      </c>
      <c r="E6" s="18" t="str">
        <f>INDEX(Data!$C$4:$BK$400,Large!$C6,E$2)</f>
        <v>2382</v>
      </c>
      <c r="F6" s="18" t="str">
        <f>INDEX(Data!$C$4:$BK$400,Large!$C6,F$2)</f>
        <v>廣達</v>
      </c>
      <c r="G6" s="18" t="str">
        <f>INDEX(Data!$C$4:$BK$400,Large!$C6,G$2)</f>
        <v>13:30:00</v>
      </c>
      <c r="H6" s="18">
        <f>INDEX(Data!$C$4:$BK$400,Large!$C6,H$2)</f>
        <v>57.9</v>
      </c>
      <c r="I6" s="18">
        <f>INDEX(Data!$C$4:$BK$400,Large!$C6,I$2)</f>
        <v>58</v>
      </c>
      <c r="J6" s="18">
        <f>INDEX(Data!$C$4:$BK$400,Large!$C6,J$2)</f>
        <v>58</v>
      </c>
      <c r="K6" s="18">
        <f>INDEX(Data!$C$4:$BK$400,Large!$C6,K$2)</f>
        <v>-0.7</v>
      </c>
      <c r="L6" s="18">
        <f>INDEX(Data!$C$4:$BK$400,Large!$C6,L$2)</f>
        <v>-1.19</v>
      </c>
      <c r="M6" s="18">
        <f>INDEX(Data!$C$4:$BK$400,Large!$C6,M$2)</f>
        <v>439</v>
      </c>
      <c r="N6" s="18">
        <f>INDEX(Data!$C$4:$BK$400,Large!$C6,N$2)</f>
        <v>5974</v>
      </c>
      <c r="O6" s="18">
        <f>INDEX(Data!$C$4:$BK$400,Large!$C6,O$2)</f>
        <v>58.8</v>
      </c>
      <c r="P6" s="18">
        <f>INDEX(Data!$C$4:$BK$400,Large!$C6,P$2)</f>
        <v>57.4</v>
      </c>
      <c r="Q6" s="18">
        <f>INDEX(Data!$C$4:$BK$400,Large!$C6,Q$2)</f>
        <v>58.7</v>
      </c>
      <c r="R6" s="18">
        <f>INDEX(Data!$C$4:$BK$400,Large!$C6,R$2)</f>
        <v>57.91</v>
      </c>
      <c r="S6" s="18">
        <f>INDEX(Data!$C$4:$BK$400,Large!$C6,S$2)</f>
        <v>64.5</v>
      </c>
      <c r="T6" s="18">
        <f>INDEX(Data!$C$4:$BK$400,Large!$C6,T$2)</f>
        <v>52.9</v>
      </c>
      <c r="U6" s="18">
        <f>INDEX(Data!$C$4:$BK$400,Large!$C6,U$2)</f>
        <v>58</v>
      </c>
      <c r="V6" s="18">
        <f>INDEX(Data!$C$4:$BK$400,Large!$C6,V$2)</f>
        <v>58</v>
      </c>
      <c r="W6" s="18">
        <f>INDEX(Data!$C$4:$BK$400,Large!$C6,W$2)</f>
        <v>58</v>
      </c>
      <c r="X6" s="18">
        <f>INDEX(Data!$C$4:$BK$400,Large!$C6,X$2)</f>
        <v>58</v>
      </c>
      <c r="Y6" s="18">
        <f>INDEX(Data!$C$4:$BK$400,Large!$C6,Y$2)</f>
        <v>57.9</v>
      </c>
      <c r="Z6" s="18">
        <f>INDEX(Data!$C$4:$BK$400,Large!$C6,Z$2)</f>
        <v>57.8</v>
      </c>
      <c r="AA6" s="18">
        <f>INDEX(Data!$C$4:$BK$400,Large!$C6,AA$2)</f>
        <v>57.7</v>
      </c>
      <c r="AB6" s="18">
        <f>INDEX(Data!$C$4:$BK$400,Large!$C6,AB$2)</f>
        <v>57.6</v>
      </c>
      <c r="AC6" s="18">
        <f>INDEX(Data!$C$4:$BK$400,Large!$C6,AC$2)</f>
        <v>57.5</v>
      </c>
      <c r="AD6" s="18">
        <f>INDEX(Data!$C$4:$BK$400,Large!$C6,AD$2)</f>
        <v>58</v>
      </c>
      <c r="AE6" s="18">
        <f>INDEX(Data!$C$4:$BK$400,Large!$C6,AE$2)</f>
        <v>58.1</v>
      </c>
      <c r="AF6" s="18">
        <f>INDEX(Data!$C$4:$BK$400,Large!$C6,AF$2)</f>
        <v>58.2</v>
      </c>
      <c r="AG6" s="18">
        <f>INDEX(Data!$C$4:$BK$400,Large!$C6,AG$2)</f>
        <v>58.3</v>
      </c>
      <c r="AH6" s="18">
        <f>INDEX(Data!$C$4:$BK$400,Large!$C6,AH$2)</f>
        <v>58.4</v>
      </c>
      <c r="AI6" s="18">
        <f>INDEX(Data!$C$4:$BK$400,Large!$C6,AI$2)</f>
        <v>178</v>
      </c>
      <c r="AJ6" s="18">
        <f>INDEX(Data!$C$4:$BK$400,Large!$C6,AJ$2)</f>
        <v>234</v>
      </c>
      <c r="AK6" s="18">
        <f>INDEX(Data!$C$4:$BK$400,Large!$C6,AK$2)</f>
        <v>342</v>
      </c>
      <c r="AL6" s="18">
        <f>INDEX(Data!$C$4:$BK$400,Large!$C6,AL$2)</f>
        <v>239</v>
      </c>
      <c r="AM6" s="18">
        <f>INDEX(Data!$C$4:$BK$400,Large!$C6,AM$2)</f>
        <v>1214</v>
      </c>
      <c r="AN6" s="18">
        <f>INDEX(Data!$C$4:$BK$400,Large!$C6,AN$2)</f>
        <v>18</v>
      </c>
      <c r="AO6" s="18">
        <f>INDEX(Data!$C$4:$BK$400,Large!$C6,AO$2)</f>
        <v>76</v>
      </c>
      <c r="AP6" s="18">
        <f>INDEX(Data!$C$4:$BK$400,Large!$C6,AP$2)</f>
        <v>159</v>
      </c>
      <c r="AQ6" s="18">
        <f>INDEX(Data!$C$4:$BK$400,Large!$C6,AQ$2)</f>
        <v>236</v>
      </c>
      <c r="AR6" s="18">
        <f>INDEX(Data!$C$4:$BK$400,Large!$C6,AR$2)</f>
        <v>164</v>
      </c>
      <c r="AS6" s="18">
        <f>INDEX(Data!$C$4:$BK$400,Large!$C6,AS$2)</f>
        <v>58.7</v>
      </c>
      <c r="AT6" s="18">
        <f>INDEX(Data!$C$4:$BK$400,Large!$C6,AT$2)</f>
        <v>5232</v>
      </c>
      <c r="AU6" s="5">
        <f>VALUE(INDEX(Data!$C$4:$BK$400,Large!$C6,AU$2))</f>
        <v>33.229999999999997</v>
      </c>
      <c r="AV6" s="5">
        <f>INDEX(Data!$C$4:$BK$400,Large!$C6,AV$1)</f>
        <v>67738.570000000007</v>
      </c>
      <c r="AW6" s="28">
        <f>IFERROR(VALUE(INDEX(Data!$C$4:$BK$400,Large!$C6,AW$1)),"-")</f>
        <v>-13.81</v>
      </c>
      <c r="AX6" s="14" t="str">
        <f>IFERROR(INDEX(Data!$C$4:$BK$95,Large!$C6,AX$1),0)</f>
        <v>6.55</v>
      </c>
      <c r="AY6" s="14">
        <f ca="1">IFERROR(INDEX(Data!$C$4:$BK$95,Large!$C6,AY$1),0)</f>
        <v>-2715112</v>
      </c>
      <c r="AZ6" s="14">
        <f ca="1">INDEX(Data!$C$4:$BK$95,Large!$C6,AZ$1)</f>
        <v>-1062000</v>
      </c>
      <c r="BA6" s="5">
        <f t="shared" si="0"/>
        <v>57.757342657342654</v>
      </c>
      <c r="BB6" s="5">
        <f t="shared" si="1"/>
        <v>57.605890348889901</v>
      </c>
      <c r="BC6" s="5">
        <f t="shared" si="2"/>
        <v>58.269218989280247</v>
      </c>
      <c r="BD6" s="22">
        <f t="shared" si="3"/>
        <v>1.1484749987991672E-2</v>
      </c>
      <c r="BE6" s="18">
        <f t="shared" si="4"/>
        <v>0</v>
      </c>
      <c r="BF6" s="5">
        <f t="shared" si="5"/>
        <v>0</v>
      </c>
      <c r="BG6" s="5">
        <f t="shared" si="6"/>
        <v>127136.20000000001</v>
      </c>
      <c r="BH6" s="5">
        <f t="shared" si="7"/>
        <v>38049.800000000003</v>
      </c>
      <c r="BI6" s="11">
        <f t="shared" si="8"/>
        <v>-3.498798209095908</v>
      </c>
      <c r="BJ6" s="5">
        <f t="shared" si="9"/>
        <v>0</v>
      </c>
      <c r="BK6" s="11">
        <f>Data!BH6/SUM(Data!$BH$4:$BH$49)</f>
        <v>3.1651340712039989E-3</v>
      </c>
      <c r="BL6" s="3">
        <f t="shared" si="10"/>
        <v>742</v>
      </c>
      <c r="BM6" s="12">
        <f t="shared" si="11"/>
        <v>0.12420488784733846</v>
      </c>
      <c r="BN6" s="12">
        <f t="shared" si="12"/>
        <v>3.0789500567605658E-2</v>
      </c>
      <c r="BO6" s="28">
        <f t="shared" ca="1" si="13"/>
        <v>-2715111.9990059999</v>
      </c>
      <c r="BP6" s="87">
        <f t="shared" si="14"/>
        <v>33.239939999999997</v>
      </c>
    </row>
    <row r="7" spans="1:68">
      <c r="A7" s="18">
        <v>4</v>
      </c>
      <c r="B7" s="26">
        <f>LARGE(Data!$BH$4:$BH$400,Large!A7)</f>
        <v>1968.3009729999999</v>
      </c>
      <c r="C7" s="18">
        <f>MATCH(Large!B7,Data!$BH$4:$BH$400,0)</f>
        <v>24</v>
      </c>
      <c r="D7" s="5">
        <f>VALUE(INDEX(Data!$C$4:$BK$400,Large!$C7,D$2))</f>
        <v>1968.3</v>
      </c>
      <c r="E7" s="18" t="str">
        <f>INDEX(Data!$C$4:$BK$400,Large!$C7,E$2)</f>
        <v>2357</v>
      </c>
      <c r="F7" s="18" t="str">
        <f>INDEX(Data!$C$4:$BK$400,Large!$C7,F$2)</f>
        <v>華碩</v>
      </c>
      <c r="G7" s="18" t="str">
        <f>INDEX(Data!$C$4:$BK$400,Large!$C7,G$2)</f>
        <v>13:30:00</v>
      </c>
      <c r="H7" s="18">
        <f>INDEX(Data!$C$4:$BK$400,Large!$C7,H$2)</f>
        <v>264.5</v>
      </c>
      <c r="I7" s="18">
        <f>INDEX(Data!$C$4:$BK$400,Large!$C7,I$2)</f>
        <v>265</v>
      </c>
      <c r="J7" s="18">
        <f>INDEX(Data!$C$4:$BK$400,Large!$C7,J$2)</f>
        <v>265</v>
      </c>
      <c r="K7" s="18">
        <f>INDEX(Data!$C$4:$BK$400,Large!$C7,K$2)</f>
        <v>2</v>
      </c>
      <c r="L7" s="18">
        <f>INDEX(Data!$C$4:$BK$400,Large!$C7,L$2)</f>
        <v>0.76</v>
      </c>
      <c r="M7" s="18">
        <f>INDEX(Data!$C$4:$BK$400,Large!$C7,M$2)</f>
        <v>138</v>
      </c>
      <c r="N7" s="18">
        <f>INDEX(Data!$C$4:$BK$400,Large!$C7,N$2)</f>
        <v>885</v>
      </c>
      <c r="O7" s="18">
        <f>INDEX(Data!$C$4:$BK$400,Large!$C7,O$2)</f>
        <v>265</v>
      </c>
      <c r="P7" s="18">
        <f>INDEX(Data!$C$4:$BK$400,Large!$C7,P$2)</f>
        <v>261</v>
      </c>
      <c r="Q7" s="18">
        <f>INDEX(Data!$C$4:$BK$400,Large!$C7,Q$2)</f>
        <v>264</v>
      </c>
      <c r="R7" s="18">
        <f>INDEX(Data!$C$4:$BK$400,Large!$C7,R$2)</f>
        <v>263.88</v>
      </c>
      <c r="S7" s="18">
        <f>INDEX(Data!$C$4:$BK$400,Large!$C7,S$2)</f>
        <v>289</v>
      </c>
      <c r="T7" s="18">
        <f>INDEX(Data!$C$4:$BK$400,Large!$C7,T$2)</f>
        <v>237</v>
      </c>
      <c r="U7" s="18">
        <f>INDEX(Data!$C$4:$BK$400,Large!$C7,U$2)</f>
        <v>265</v>
      </c>
      <c r="V7" s="18">
        <f>INDEX(Data!$C$4:$BK$400,Large!$C7,V$2)</f>
        <v>265</v>
      </c>
      <c r="W7" s="18">
        <f>INDEX(Data!$C$4:$BK$400,Large!$C7,W$2)</f>
        <v>265</v>
      </c>
      <c r="X7" s="18">
        <f>INDEX(Data!$C$4:$BK$400,Large!$C7,X$2)</f>
        <v>264.5</v>
      </c>
      <c r="Y7" s="18">
        <f>INDEX(Data!$C$4:$BK$400,Large!$C7,Y$2)</f>
        <v>264.5</v>
      </c>
      <c r="Z7" s="18">
        <f>INDEX(Data!$C$4:$BK$400,Large!$C7,Z$2)</f>
        <v>264</v>
      </c>
      <c r="AA7" s="18">
        <f>INDEX(Data!$C$4:$BK$400,Large!$C7,AA$2)</f>
        <v>263.5</v>
      </c>
      <c r="AB7" s="18">
        <f>INDEX(Data!$C$4:$BK$400,Large!$C7,AB$2)</f>
        <v>263</v>
      </c>
      <c r="AC7" s="18">
        <f>INDEX(Data!$C$4:$BK$400,Large!$C7,AC$2)</f>
        <v>262.5</v>
      </c>
      <c r="AD7" s="18">
        <f>INDEX(Data!$C$4:$BK$400,Large!$C7,AD$2)</f>
        <v>265</v>
      </c>
      <c r="AE7" s="18">
        <f>INDEX(Data!$C$4:$BK$400,Large!$C7,AE$2)</f>
        <v>265.5</v>
      </c>
      <c r="AF7" s="18">
        <f>INDEX(Data!$C$4:$BK$400,Large!$C7,AF$2)</f>
        <v>266</v>
      </c>
      <c r="AG7" s="18">
        <f>INDEX(Data!$C$4:$BK$400,Large!$C7,AG$2)</f>
        <v>266.5</v>
      </c>
      <c r="AH7" s="18">
        <f>INDEX(Data!$C$4:$BK$400,Large!$C7,AH$2)</f>
        <v>267</v>
      </c>
      <c r="AI7" s="18">
        <f>INDEX(Data!$C$4:$BK$400,Large!$C7,AI$2)</f>
        <v>18</v>
      </c>
      <c r="AJ7" s="18">
        <f>INDEX(Data!$C$4:$BK$400,Large!$C7,AJ$2)</f>
        <v>54</v>
      </c>
      <c r="AK7" s="18">
        <f>INDEX(Data!$C$4:$BK$400,Large!$C7,AK$2)</f>
        <v>39</v>
      </c>
      <c r="AL7" s="18">
        <f>INDEX(Data!$C$4:$BK$400,Large!$C7,AL$2)</f>
        <v>91</v>
      </c>
      <c r="AM7" s="18">
        <f>INDEX(Data!$C$4:$BK$400,Large!$C7,AM$2)</f>
        <v>68</v>
      </c>
      <c r="AN7" s="18">
        <f>INDEX(Data!$C$4:$BK$400,Large!$C7,AN$2)</f>
        <v>38</v>
      </c>
      <c r="AO7" s="18">
        <f>INDEX(Data!$C$4:$BK$400,Large!$C7,AO$2)</f>
        <v>88</v>
      </c>
      <c r="AP7" s="18">
        <f>INDEX(Data!$C$4:$BK$400,Large!$C7,AP$2)</f>
        <v>57</v>
      </c>
      <c r="AQ7" s="18">
        <f>INDEX(Data!$C$4:$BK$400,Large!$C7,AQ$2)</f>
        <v>87</v>
      </c>
      <c r="AR7" s="18">
        <f>INDEX(Data!$C$4:$BK$400,Large!$C7,AR$2)</f>
        <v>165</v>
      </c>
      <c r="AS7" s="18">
        <f>INDEX(Data!$C$4:$BK$400,Large!$C7,AS$2)</f>
        <v>263</v>
      </c>
      <c r="AT7" s="18">
        <f>INDEX(Data!$C$4:$BK$400,Large!$C7,AT$2)</f>
        <v>1013</v>
      </c>
      <c r="AU7" s="5">
        <f>VALUE(INDEX(Data!$C$4:$BK$400,Large!$C7,AU$2))</f>
        <v>238.26</v>
      </c>
      <c r="AV7" s="5">
        <f>INDEX(Data!$C$4:$BK$400,Large!$C7,AV$1)</f>
        <v>38303.11</v>
      </c>
      <c r="AW7" s="28">
        <f>IFERROR(VALUE(INDEX(Data!$C$4:$BK$400,Large!$C7,AW$1)),"-")</f>
        <v>-14.15</v>
      </c>
      <c r="AX7" s="14" t="str">
        <f>IFERROR(INDEX(Data!$C$4:$BK$95,Large!$C7,AX$1),0)</f>
        <v>5.66</v>
      </c>
      <c r="AY7" s="14">
        <f ca="1">IFERROR(INDEX(Data!$C$4:$BK$95,Large!$C7,AY$1),0)</f>
        <v>-177258</v>
      </c>
      <c r="AZ7" s="14">
        <f ca="1">INDEX(Data!$C$4:$BK$95,Large!$C7,AZ$1)</f>
        <v>-244000</v>
      </c>
      <c r="BA7" s="5">
        <f t="shared" si="0"/>
        <v>265.12482269503545</v>
      </c>
      <c r="BB7" s="5">
        <f t="shared" si="1"/>
        <v>263.24629629629629</v>
      </c>
      <c r="BC7" s="5">
        <f t="shared" si="2"/>
        <v>266.29080459770114</v>
      </c>
      <c r="BD7" s="22">
        <f t="shared" si="3"/>
        <v>1.1483301602833495E-2</v>
      </c>
      <c r="BE7" s="18">
        <f t="shared" si="4"/>
        <v>1</v>
      </c>
      <c r="BF7" s="5">
        <f t="shared" si="5"/>
        <v>36570</v>
      </c>
      <c r="BG7" s="5">
        <f t="shared" si="6"/>
        <v>71076.5</v>
      </c>
      <c r="BH7" s="5">
        <f t="shared" si="7"/>
        <v>115836.5</v>
      </c>
      <c r="BI7" s="11">
        <f t="shared" si="8"/>
        <v>1.2239540607054964</v>
      </c>
      <c r="BJ7" s="5">
        <f t="shared" si="9"/>
        <v>234525</v>
      </c>
      <c r="BK7" s="11" t="e">
        <f>Data!#REF!/SUM(Data!$BH$4:$BH$49)</f>
        <v>#REF!</v>
      </c>
      <c r="BL7" s="3">
        <f t="shared" si="10"/>
        <v>-128</v>
      </c>
      <c r="BM7" s="12">
        <f t="shared" si="11"/>
        <v>-0.14463276836158193</v>
      </c>
      <c r="BN7" s="12">
        <f t="shared" si="12"/>
        <v>2.7051277716936415E-2</v>
      </c>
      <c r="BO7" s="28">
        <f t="shared" ca="1" si="13"/>
        <v>-177257.99900700001</v>
      </c>
      <c r="BP7" s="87">
        <f t="shared" si="14"/>
        <v>238.26992999999999</v>
      </c>
    </row>
    <row r="8" spans="1:68">
      <c r="A8" s="18">
        <v>5</v>
      </c>
      <c r="B8" s="26">
        <f>LARGE(Data!$BH$4:$BH$400,Large!A8)</f>
        <v>1896.2009930000002</v>
      </c>
      <c r="C8" s="18">
        <f>MATCH(Large!B8,Data!$BH$4:$BH$400,0)</f>
        <v>4</v>
      </c>
      <c r="D8" s="5">
        <f>VALUE(INDEX(Data!$C$4:$BK$400,Large!$C8,D$2))</f>
        <v>1896.2</v>
      </c>
      <c r="E8" s="18" t="str">
        <f>INDEX(Data!$C$4:$BK$400,Large!$C8,E$2)</f>
        <v>2105</v>
      </c>
      <c r="F8" s="18" t="str">
        <f>INDEX(Data!$C$4:$BK$400,Large!$C8,F$2)</f>
        <v>正新</v>
      </c>
      <c r="G8" s="18" t="str">
        <f>INDEX(Data!$C$4:$BK$400,Large!$C8,G$2)</f>
        <v>13:30:00</v>
      </c>
      <c r="H8" s="18">
        <f>INDEX(Data!$C$4:$BK$400,Large!$C8,H$2)</f>
        <v>58.5</v>
      </c>
      <c r="I8" s="18">
        <f>INDEX(Data!$C$4:$BK$400,Large!$C8,I$2)</f>
        <v>58.6</v>
      </c>
      <c r="J8" s="18">
        <f>INDEX(Data!$C$4:$BK$400,Large!$C8,J$2)</f>
        <v>58.5</v>
      </c>
      <c r="K8" s="18">
        <f>INDEX(Data!$C$4:$BK$400,Large!$C8,K$2)</f>
        <v>-0.4</v>
      </c>
      <c r="L8" s="18">
        <f>INDEX(Data!$C$4:$BK$400,Large!$C8,L$2)</f>
        <v>-0.68</v>
      </c>
      <c r="M8" s="18">
        <f>INDEX(Data!$C$4:$BK$400,Large!$C8,M$2)</f>
        <v>888</v>
      </c>
      <c r="N8" s="18">
        <f>INDEX(Data!$C$4:$BK$400,Large!$C8,N$2)</f>
        <v>5382</v>
      </c>
      <c r="O8" s="18">
        <f>INDEX(Data!$C$4:$BK$400,Large!$C8,O$2)</f>
        <v>58.9</v>
      </c>
      <c r="P8" s="18">
        <f>INDEX(Data!$C$4:$BK$400,Large!$C8,P$2)</f>
        <v>58.5</v>
      </c>
      <c r="Q8" s="18">
        <f>INDEX(Data!$C$4:$BK$400,Large!$C8,Q$2)</f>
        <v>58.9</v>
      </c>
      <c r="R8" s="18">
        <f>INDEX(Data!$C$4:$BK$400,Large!$C8,R$2)</f>
        <v>58.59</v>
      </c>
      <c r="S8" s="18">
        <f>INDEX(Data!$C$4:$BK$400,Large!$C8,S$2)</f>
        <v>64.7</v>
      </c>
      <c r="T8" s="18">
        <f>INDEX(Data!$C$4:$BK$400,Large!$C8,T$2)</f>
        <v>53.1</v>
      </c>
      <c r="U8" s="18">
        <f>INDEX(Data!$C$4:$BK$400,Large!$C8,U$2)</f>
        <v>58.5</v>
      </c>
      <c r="V8" s="18">
        <f>INDEX(Data!$C$4:$BK$400,Large!$C8,V$2)</f>
        <v>58.5</v>
      </c>
      <c r="W8" s="18">
        <f>INDEX(Data!$C$4:$BK$400,Large!$C8,W$2)</f>
        <v>58.6</v>
      </c>
      <c r="X8" s="18">
        <f>INDEX(Data!$C$4:$BK$400,Large!$C8,X$2)</f>
        <v>58.6</v>
      </c>
      <c r="Y8" s="18">
        <f>INDEX(Data!$C$4:$BK$400,Large!$C8,Y$2)</f>
        <v>58.5</v>
      </c>
      <c r="Z8" s="18">
        <f>INDEX(Data!$C$4:$BK$400,Large!$C8,Z$2)</f>
        <v>58.4</v>
      </c>
      <c r="AA8" s="18">
        <f>INDEX(Data!$C$4:$BK$400,Large!$C8,AA$2)</f>
        <v>58.3</v>
      </c>
      <c r="AB8" s="18">
        <f>INDEX(Data!$C$4:$BK$400,Large!$C8,AB$2)</f>
        <v>58.2</v>
      </c>
      <c r="AC8" s="18">
        <f>INDEX(Data!$C$4:$BK$400,Large!$C8,AC$2)</f>
        <v>58.1</v>
      </c>
      <c r="AD8" s="18">
        <f>INDEX(Data!$C$4:$BK$400,Large!$C8,AD$2)</f>
        <v>58.6</v>
      </c>
      <c r="AE8" s="18">
        <f>INDEX(Data!$C$4:$BK$400,Large!$C8,AE$2)</f>
        <v>58.7</v>
      </c>
      <c r="AF8" s="18">
        <f>INDEX(Data!$C$4:$BK$400,Large!$C8,AF$2)</f>
        <v>58.8</v>
      </c>
      <c r="AG8" s="18">
        <f>INDEX(Data!$C$4:$BK$400,Large!$C8,AG$2)</f>
        <v>58.9</v>
      </c>
      <c r="AH8" s="18">
        <f>INDEX(Data!$C$4:$BK$400,Large!$C8,AH$2)</f>
        <v>59</v>
      </c>
      <c r="AI8" s="18">
        <f>INDEX(Data!$C$4:$BK$400,Large!$C8,AI$2)</f>
        <v>2490</v>
      </c>
      <c r="AJ8" s="18">
        <f>INDEX(Data!$C$4:$BK$400,Large!$C8,AJ$2)</f>
        <v>272</v>
      </c>
      <c r="AK8" s="18">
        <f>INDEX(Data!$C$4:$BK$400,Large!$C8,AK$2)</f>
        <v>471</v>
      </c>
      <c r="AL8" s="18">
        <f>INDEX(Data!$C$4:$BK$400,Large!$C8,AL$2)</f>
        <v>236</v>
      </c>
      <c r="AM8" s="18">
        <f>INDEX(Data!$C$4:$BK$400,Large!$C8,AM$2)</f>
        <v>312</v>
      </c>
      <c r="AN8" s="18">
        <f>INDEX(Data!$C$4:$BK$400,Large!$C8,AN$2)</f>
        <v>41</v>
      </c>
      <c r="AO8" s="18">
        <f>INDEX(Data!$C$4:$BK$400,Large!$C8,AO$2)</f>
        <v>158</v>
      </c>
      <c r="AP8" s="18">
        <f>INDEX(Data!$C$4:$BK$400,Large!$C8,AP$2)</f>
        <v>76</v>
      </c>
      <c r="AQ8" s="18">
        <f>INDEX(Data!$C$4:$BK$400,Large!$C8,AQ$2)</f>
        <v>109</v>
      </c>
      <c r="AR8" s="18">
        <f>INDEX(Data!$C$4:$BK$400,Large!$C8,AR$2)</f>
        <v>77</v>
      </c>
      <c r="AS8" s="18">
        <f>INDEX(Data!$C$4:$BK$400,Large!$C8,AS$2)</f>
        <v>58.9</v>
      </c>
      <c r="AT8" s="18">
        <f>INDEX(Data!$C$4:$BK$400,Large!$C8,AT$2)</f>
        <v>5158</v>
      </c>
      <c r="AU8" s="5">
        <f>VALUE(INDEX(Data!$C$4:$BK$400,Large!$C8,AU$2))</f>
        <v>26.58</v>
      </c>
      <c r="AV8" s="5">
        <f>INDEX(Data!$C$4:$BK$400,Large!$C8,AV$1)</f>
        <v>8865.18</v>
      </c>
      <c r="AW8" s="28">
        <f>IFERROR(VALUE(INDEX(Data!$C$4:$BK$400,Large!$C8,AW$1)),"-")</f>
        <v>-11.17</v>
      </c>
      <c r="AX8" s="14" t="str">
        <f>IFERROR(INDEX(Data!$C$4:$BK$95,Large!$C8,AX$1),0)</f>
        <v>5.13</v>
      </c>
      <c r="AY8" s="14">
        <f ca="1">IFERROR(INDEX(Data!$C$4:$BK$95,Large!$C8,AY$1),0)</f>
        <v>-3946592</v>
      </c>
      <c r="AZ8" s="14">
        <f ca="1">INDEX(Data!$C$4:$BK$95,Large!$C8,AZ$1)</f>
        <v>-3037000</v>
      </c>
      <c r="BA8" s="5">
        <f t="shared" si="0"/>
        <v>58.458415841584163</v>
      </c>
      <c r="BB8" s="5">
        <f t="shared" si="1"/>
        <v>58.416159746098913</v>
      </c>
      <c r="BC8" s="5">
        <f t="shared" si="2"/>
        <v>58.804989154013015</v>
      </c>
      <c r="BD8" s="22">
        <f t="shared" si="3"/>
        <v>6.6513846178758345E-3</v>
      </c>
      <c r="BE8" s="18">
        <f t="shared" si="4"/>
        <v>-1</v>
      </c>
      <c r="BF8" s="5">
        <f t="shared" si="5"/>
        <v>-51948</v>
      </c>
      <c r="BG8" s="5">
        <f t="shared" si="6"/>
        <v>220871.5</v>
      </c>
      <c r="BH8" s="5">
        <f t="shared" si="7"/>
        <v>27109.1</v>
      </c>
      <c r="BI8" s="11">
        <f t="shared" si="8"/>
        <v>-3.7299299299299298</v>
      </c>
      <c r="BJ8" s="5">
        <f t="shared" si="9"/>
        <v>-314847</v>
      </c>
      <c r="BK8" s="11">
        <f>Data!BH7/SUM(Data!$BH$4:$BH$49)</f>
        <v>2.60603754441249E-2</v>
      </c>
      <c r="BL8" s="3">
        <f t="shared" si="10"/>
        <v>224</v>
      </c>
      <c r="BM8" s="12">
        <f t="shared" si="11"/>
        <v>4.1620215533259008E-2</v>
      </c>
      <c r="BN8" s="12">
        <f t="shared" si="12"/>
        <v>2.6060374085266284E-2</v>
      </c>
      <c r="BO8" s="28">
        <f t="shared" ca="1" si="13"/>
        <v>-3946591.9990079999</v>
      </c>
      <c r="BP8" s="87">
        <f t="shared" si="14"/>
        <v>26.589919999999999</v>
      </c>
    </row>
    <row r="9" spans="1:68">
      <c r="A9" s="18">
        <v>6</v>
      </c>
      <c r="B9" s="26">
        <f>LARGE(Data!$BH$4:$BH$400,Large!A9)</f>
        <v>1718.0009749999999</v>
      </c>
      <c r="C9" s="18">
        <f>MATCH(Large!B9,Data!$BH$4:$BH$400,0)</f>
        <v>22</v>
      </c>
      <c r="D9" s="5">
        <f>VALUE(INDEX(Data!$C$4:$BK$400,Large!$C9,D$2))</f>
        <v>1718</v>
      </c>
      <c r="E9" s="18" t="str">
        <f>INDEX(Data!$C$4:$BK$400,Large!$C9,E$2)</f>
        <v>2474</v>
      </c>
      <c r="F9" s="18" t="str">
        <f>INDEX(Data!$C$4:$BK$400,Large!$C9,F$2)</f>
        <v>可成</v>
      </c>
      <c r="G9" s="18" t="str">
        <f>INDEX(Data!$C$4:$BK$400,Large!$C9,G$2)</f>
        <v>13:30:00</v>
      </c>
      <c r="H9" s="18">
        <f>INDEX(Data!$C$4:$BK$400,Large!$C9,H$2)</f>
        <v>222.5</v>
      </c>
      <c r="I9" s="18">
        <f>INDEX(Data!$C$4:$BK$400,Large!$C9,I$2)</f>
        <v>223</v>
      </c>
      <c r="J9" s="18">
        <f>INDEX(Data!$C$4:$BK$400,Large!$C9,J$2)</f>
        <v>223</v>
      </c>
      <c r="K9" s="18">
        <f>INDEX(Data!$C$4:$BK$400,Large!$C9,K$2)</f>
        <v>3.5</v>
      </c>
      <c r="L9" s="18">
        <f>INDEX(Data!$C$4:$BK$400,Large!$C9,L$2)</f>
        <v>1.59</v>
      </c>
      <c r="M9" s="18">
        <f>INDEX(Data!$C$4:$BK$400,Large!$C9,M$2)</f>
        <v>193</v>
      </c>
      <c r="N9" s="18">
        <f>INDEX(Data!$C$4:$BK$400,Large!$C9,N$2)</f>
        <v>2592</v>
      </c>
      <c r="O9" s="18">
        <f>INDEX(Data!$C$4:$BK$400,Large!$C9,O$2)</f>
        <v>224</v>
      </c>
      <c r="P9" s="18">
        <f>INDEX(Data!$C$4:$BK$400,Large!$C9,P$2)</f>
        <v>219</v>
      </c>
      <c r="Q9" s="18">
        <f>INDEX(Data!$C$4:$BK$400,Large!$C9,Q$2)</f>
        <v>221</v>
      </c>
      <c r="R9" s="18">
        <f>INDEX(Data!$C$4:$BK$400,Large!$C9,R$2)</f>
        <v>222.23</v>
      </c>
      <c r="S9" s="18">
        <f>INDEX(Data!$C$4:$BK$400,Large!$C9,S$2)</f>
        <v>241</v>
      </c>
      <c r="T9" s="18">
        <f>INDEX(Data!$C$4:$BK$400,Large!$C9,T$2)</f>
        <v>198</v>
      </c>
      <c r="U9" s="18">
        <f>INDEX(Data!$C$4:$BK$400,Large!$C9,U$2)</f>
        <v>222.5</v>
      </c>
      <c r="V9" s="18">
        <f>INDEX(Data!$C$4:$BK$400,Large!$C9,V$2)</f>
        <v>223</v>
      </c>
      <c r="W9" s="18">
        <f>INDEX(Data!$C$4:$BK$400,Large!$C9,W$2)</f>
        <v>222.5</v>
      </c>
      <c r="X9" s="18">
        <f>INDEX(Data!$C$4:$BK$400,Large!$C9,X$2)</f>
        <v>223</v>
      </c>
      <c r="Y9" s="18">
        <f>INDEX(Data!$C$4:$BK$400,Large!$C9,Y$2)</f>
        <v>222.5</v>
      </c>
      <c r="Z9" s="18">
        <f>INDEX(Data!$C$4:$BK$400,Large!$C9,Z$2)</f>
        <v>222</v>
      </c>
      <c r="AA9" s="18">
        <f>INDEX(Data!$C$4:$BK$400,Large!$C9,AA$2)</f>
        <v>221.5</v>
      </c>
      <c r="AB9" s="18">
        <f>INDEX(Data!$C$4:$BK$400,Large!$C9,AB$2)</f>
        <v>221</v>
      </c>
      <c r="AC9" s="18">
        <f>INDEX(Data!$C$4:$BK$400,Large!$C9,AC$2)</f>
        <v>220.5</v>
      </c>
      <c r="AD9" s="18">
        <f>INDEX(Data!$C$4:$BK$400,Large!$C9,AD$2)</f>
        <v>223</v>
      </c>
      <c r="AE9" s="18">
        <f>INDEX(Data!$C$4:$BK$400,Large!$C9,AE$2)</f>
        <v>223.5</v>
      </c>
      <c r="AF9" s="18">
        <f>INDEX(Data!$C$4:$BK$400,Large!$C9,AF$2)</f>
        <v>224</v>
      </c>
      <c r="AG9" s="18">
        <f>INDEX(Data!$C$4:$BK$400,Large!$C9,AG$2)</f>
        <v>224.5</v>
      </c>
      <c r="AH9" s="18">
        <f>INDEX(Data!$C$4:$BK$400,Large!$C9,AH$2)</f>
        <v>225</v>
      </c>
      <c r="AI9" s="18">
        <f>INDEX(Data!$C$4:$BK$400,Large!$C9,AI$2)</f>
        <v>94</v>
      </c>
      <c r="AJ9" s="18">
        <f>INDEX(Data!$C$4:$BK$400,Large!$C9,AJ$2)</f>
        <v>120</v>
      </c>
      <c r="AK9" s="18">
        <f>INDEX(Data!$C$4:$BK$400,Large!$C9,AK$2)</f>
        <v>218</v>
      </c>
      <c r="AL9" s="18">
        <f>INDEX(Data!$C$4:$BK$400,Large!$C9,AL$2)</f>
        <v>224</v>
      </c>
      <c r="AM9" s="18">
        <f>INDEX(Data!$C$4:$BK$400,Large!$C9,AM$2)</f>
        <v>104</v>
      </c>
      <c r="AN9" s="18">
        <f>INDEX(Data!$C$4:$BK$400,Large!$C9,AN$2)</f>
        <v>17</v>
      </c>
      <c r="AO9" s="18">
        <f>INDEX(Data!$C$4:$BK$400,Large!$C9,AO$2)</f>
        <v>59</v>
      </c>
      <c r="AP9" s="18">
        <f>INDEX(Data!$C$4:$BK$400,Large!$C9,AP$2)</f>
        <v>160</v>
      </c>
      <c r="AQ9" s="18">
        <f>INDEX(Data!$C$4:$BK$400,Large!$C9,AQ$2)</f>
        <v>103</v>
      </c>
      <c r="AR9" s="18">
        <f>INDEX(Data!$C$4:$BK$400,Large!$C9,AR$2)</f>
        <v>153</v>
      </c>
      <c r="AS9" s="18">
        <f>INDEX(Data!$C$4:$BK$400,Large!$C9,AS$2)</f>
        <v>219.5</v>
      </c>
      <c r="AT9" s="18">
        <f>INDEX(Data!$C$4:$BK$400,Large!$C9,AT$2)</f>
        <v>3892</v>
      </c>
      <c r="AU9" s="5">
        <f>VALUE(INDEX(Data!$C$4:$BK$400,Large!$C9,AU$2))</f>
        <v>146.9</v>
      </c>
      <c r="AV9" s="5">
        <f>INDEX(Data!$C$4:$BK$400,Large!$C9,AV$1)</f>
        <v>8181.4</v>
      </c>
      <c r="AW9" s="28">
        <f>IFERROR(VALUE(INDEX(Data!$C$4:$BK$400,Large!$C9,AW$1)),"-")</f>
        <v>5.95</v>
      </c>
      <c r="AX9" s="14" t="str">
        <f>IFERROR(INDEX(Data!$C$4:$BK$95,Large!$C9,AX$1),0)</f>
        <v>4.48</v>
      </c>
      <c r="AY9" s="14">
        <f ca="1">IFERROR(INDEX(Data!$C$4:$BK$95,Large!$C9,AY$1),0)</f>
        <v>769466</v>
      </c>
      <c r="AZ9" s="14">
        <f ca="1">INDEX(Data!$C$4:$BK$95,Large!$C9,AZ$1)</f>
        <v>908000</v>
      </c>
      <c r="BA9" s="5">
        <f t="shared" si="0"/>
        <v>222.55910543130992</v>
      </c>
      <c r="BB9" s="5">
        <f t="shared" si="1"/>
        <v>221.41842105263157</v>
      </c>
      <c r="BC9" s="5">
        <f t="shared" si="2"/>
        <v>224.32113821138211</v>
      </c>
      <c r="BD9" s="22">
        <f t="shared" si="3"/>
        <v>1.3042455185669414E-2</v>
      </c>
      <c r="BE9" s="18">
        <f t="shared" si="4"/>
        <v>1</v>
      </c>
      <c r="BF9" s="5">
        <f t="shared" si="5"/>
        <v>43039</v>
      </c>
      <c r="BG9" s="5">
        <f t="shared" si="6"/>
        <v>168278</v>
      </c>
      <c r="BH9" s="5">
        <f t="shared" si="7"/>
        <v>110366</v>
      </c>
      <c r="BI9" s="11">
        <f t="shared" si="8"/>
        <v>-1.3455702967076373</v>
      </c>
      <c r="BJ9" s="5">
        <f t="shared" si="9"/>
        <v>578016</v>
      </c>
      <c r="BK9" s="11">
        <f>Data!BH8/SUM(Data!$BH$4:$BH$49)</f>
        <v>8.47423527888631E-3</v>
      </c>
      <c r="BL9" s="3">
        <f t="shared" si="10"/>
        <v>-1300</v>
      </c>
      <c r="BM9" s="12">
        <f t="shared" si="11"/>
        <v>-0.50154320987654322</v>
      </c>
      <c r="BN9" s="12">
        <f t="shared" si="12"/>
        <v>2.3611288177060989E-2</v>
      </c>
      <c r="BO9" s="28">
        <f t="shared" ca="1" si="13"/>
        <v>769466.00099099998</v>
      </c>
      <c r="BP9" s="87">
        <f t="shared" si="14"/>
        <v>146.90991</v>
      </c>
    </row>
    <row r="10" spans="1:68">
      <c r="A10" s="18">
        <v>7</v>
      </c>
      <c r="B10" s="26">
        <f>LARGE(Data!$BH$4:$BH$400,Large!A10)</f>
        <v>1130.80099</v>
      </c>
      <c r="C10" s="18">
        <f>MATCH(Large!B10,Data!$BH$4:$BH$400,0)</f>
        <v>7</v>
      </c>
      <c r="D10" s="5">
        <f>VALUE(INDEX(Data!$C$4:$BK$400,Large!$C10,D$2))</f>
        <v>1130.8</v>
      </c>
      <c r="E10" s="18" t="str">
        <f>INDEX(Data!$C$4:$BK$400,Large!$C10,E$2)</f>
        <v>2409</v>
      </c>
      <c r="F10" s="18" t="str">
        <f>INDEX(Data!$C$4:$BK$400,Large!$C10,F$2)</f>
        <v>友達</v>
      </c>
      <c r="G10" s="18" t="str">
        <f>INDEX(Data!$C$4:$BK$400,Large!$C10,G$2)</f>
        <v>13:30:00</v>
      </c>
      <c r="H10" s="18">
        <f>INDEX(Data!$C$4:$BK$400,Large!$C10,H$2)</f>
        <v>11.75</v>
      </c>
      <c r="I10" s="18">
        <f>INDEX(Data!$C$4:$BK$400,Large!$C10,I$2)</f>
        <v>11.8</v>
      </c>
      <c r="J10" s="18">
        <f>INDEX(Data!$C$4:$BK$400,Large!$C10,J$2)</f>
        <v>11.75</v>
      </c>
      <c r="K10" s="18">
        <f>INDEX(Data!$C$4:$BK$400,Large!$C10,K$2)</f>
        <v>0.1</v>
      </c>
      <c r="L10" s="18">
        <f>INDEX(Data!$C$4:$BK$400,Large!$C10,L$2)</f>
        <v>0.86</v>
      </c>
      <c r="M10" s="18">
        <f>INDEX(Data!$C$4:$BK$400,Large!$C10,M$2)</f>
        <v>3482</v>
      </c>
      <c r="N10" s="18">
        <f>INDEX(Data!$C$4:$BK$400,Large!$C10,N$2)</f>
        <v>50034</v>
      </c>
      <c r="O10" s="18">
        <f>INDEX(Data!$C$4:$BK$400,Large!$C10,O$2)</f>
        <v>11.85</v>
      </c>
      <c r="P10" s="18">
        <f>INDEX(Data!$C$4:$BK$400,Large!$C10,P$2)</f>
        <v>11.65</v>
      </c>
      <c r="Q10" s="18">
        <f>INDEX(Data!$C$4:$BK$400,Large!$C10,Q$2)</f>
        <v>11.65</v>
      </c>
      <c r="R10" s="18">
        <f>INDEX(Data!$C$4:$BK$400,Large!$C10,R$2)</f>
        <v>11.76</v>
      </c>
      <c r="S10" s="18">
        <f>INDEX(Data!$C$4:$BK$400,Large!$C10,S$2)</f>
        <v>12.8</v>
      </c>
      <c r="T10" s="18">
        <f>INDEX(Data!$C$4:$BK$400,Large!$C10,T$2)</f>
        <v>10.5</v>
      </c>
      <c r="U10" s="18">
        <f>INDEX(Data!$C$4:$BK$400,Large!$C10,U$2)</f>
        <v>11.75</v>
      </c>
      <c r="V10" s="18">
        <f>INDEX(Data!$C$4:$BK$400,Large!$C10,V$2)</f>
        <v>11.8</v>
      </c>
      <c r="W10" s="18">
        <f>INDEX(Data!$C$4:$BK$400,Large!$C10,W$2)</f>
        <v>11.75</v>
      </c>
      <c r="X10" s="18">
        <f>INDEX(Data!$C$4:$BK$400,Large!$C10,X$2)</f>
        <v>11.75</v>
      </c>
      <c r="Y10" s="18">
        <f>INDEX(Data!$C$4:$BK$400,Large!$C10,Y$2)</f>
        <v>11.75</v>
      </c>
      <c r="Z10" s="18">
        <f>INDEX(Data!$C$4:$BK$400,Large!$C10,Z$2)</f>
        <v>11.7</v>
      </c>
      <c r="AA10" s="18">
        <f>INDEX(Data!$C$4:$BK$400,Large!$C10,AA$2)</f>
        <v>11.65</v>
      </c>
      <c r="AB10" s="18">
        <f>INDEX(Data!$C$4:$BK$400,Large!$C10,AB$2)</f>
        <v>11.6</v>
      </c>
      <c r="AC10" s="18">
        <f>INDEX(Data!$C$4:$BK$400,Large!$C10,AC$2)</f>
        <v>11.55</v>
      </c>
      <c r="AD10" s="18">
        <f>INDEX(Data!$C$4:$BK$400,Large!$C10,AD$2)</f>
        <v>11.8</v>
      </c>
      <c r="AE10" s="18">
        <f>INDEX(Data!$C$4:$BK$400,Large!$C10,AE$2)</f>
        <v>11.85</v>
      </c>
      <c r="AF10" s="18">
        <f>INDEX(Data!$C$4:$BK$400,Large!$C10,AF$2)</f>
        <v>11.9</v>
      </c>
      <c r="AG10" s="18">
        <f>INDEX(Data!$C$4:$BK$400,Large!$C10,AG$2)</f>
        <v>11.95</v>
      </c>
      <c r="AH10" s="18">
        <f>INDEX(Data!$C$4:$BK$400,Large!$C10,AH$2)</f>
        <v>12</v>
      </c>
      <c r="AI10" s="18">
        <f>INDEX(Data!$C$4:$BK$400,Large!$C10,AI$2)</f>
        <v>3453</v>
      </c>
      <c r="AJ10" s="18">
        <f>INDEX(Data!$C$4:$BK$400,Large!$C10,AJ$2)</f>
        <v>7917</v>
      </c>
      <c r="AK10" s="18">
        <f>INDEX(Data!$C$4:$BK$400,Large!$C10,AK$2)</f>
        <v>4185</v>
      </c>
      <c r="AL10" s="18">
        <f>INDEX(Data!$C$4:$BK$400,Large!$C10,AL$2)</f>
        <v>2084</v>
      </c>
      <c r="AM10" s="18">
        <f>INDEX(Data!$C$4:$BK$400,Large!$C10,AM$2)</f>
        <v>2229</v>
      </c>
      <c r="AN10" s="18">
        <f>INDEX(Data!$C$4:$BK$400,Large!$C10,AN$2)</f>
        <v>639</v>
      </c>
      <c r="AO10" s="18">
        <f>INDEX(Data!$C$4:$BK$400,Large!$C10,AO$2)</f>
        <v>3232</v>
      </c>
      <c r="AP10" s="18">
        <f>INDEX(Data!$C$4:$BK$400,Large!$C10,AP$2)</f>
        <v>3240</v>
      </c>
      <c r="AQ10" s="18">
        <f>INDEX(Data!$C$4:$BK$400,Large!$C10,AQ$2)</f>
        <v>5508</v>
      </c>
      <c r="AR10" s="18">
        <f>INDEX(Data!$C$4:$BK$400,Large!$C10,AR$2)</f>
        <v>3473</v>
      </c>
      <c r="AS10" s="18">
        <f>INDEX(Data!$C$4:$BK$400,Large!$C10,AS$2)</f>
        <v>11.65</v>
      </c>
      <c r="AT10" s="18">
        <f>INDEX(Data!$C$4:$BK$400,Large!$C10,AT$2)</f>
        <v>44321</v>
      </c>
      <c r="AU10" s="5">
        <f>VALUE(INDEX(Data!$C$4:$BK$400,Large!$C10,AU$2))</f>
        <v>17.989999999999998</v>
      </c>
      <c r="AV10" s="5">
        <f>INDEX(Data!$C$4:$BK$400,Large!$C10,AV$1)</f>
        <v>30441.61</v>
      </c>
      <c r="AW10" s="28">
        <f>IFERROR(VALUE(INDEX(Data!$C$4:$BK$400,Large!$C10,AW$1)),"-")</f>
        <v>0.72</v>
      </c>
      <c r="AX10" s="14" t="str">
        <f>IFERROR(INDEX(Data!$C$4:$BK$95,Large!$C10,AX$1),0)</f>
        <v>2.98</v>
      </c>
      <c r="AY10" s="14">
        <f ca="1">IFERROR(INDEX(Data!$C$4:$BK$95,Large!$C10,AY$1),0)</f>
        <v>-8195965</v>
      </c>
      <c r="AZ10" s="14">
        <f ca="1">INDEX(Data!$C$4:$BK$95,Large!$C10,AZ$1)</f>
        <v>-9023000</v>
      </c>
      <c r="BA10" s="5">
        <f t="shared" si="0"/>
        <v>11.784434093437152</v>
      </c>
      <c r="BB10" s="5">
        <f t="shared" si="1"/>
        <v>11.67084004429233</v>
      </c>
      <c r="BC10" s="5">
        <f t="shared" si="2"/>
        <v>11.924683072334078</v>
      </c>
      <c r="BD10" s="22">
        <f t="shared" si="3"/>
        <v>2.15405361028847E-2</v>
      </c>
      <c r="BE10" s="18">
        <f t="shared" si="4"/>
        <v>-1</v>
      </c>
      <c r="BF10" s="5">
        <f t="shared" si="5"/>
        <v>-40913.5</v>
      </c>
      <c r="BG10" s="5">
        <f t="shared" si="6"/>
        <v>231876.25</v>
      </c>
      <c r="BH10" s="5">
        <f t="shared" si="7"/>
        <v>191892</v>
      </c>
      <c r="BI10" s="11">
        <f t="shared" si="8"/>
        <v>-0.97728744790839206</v>
      </c>
      <c r="BJ10" s="5">
        <f t="shared" si="9"/>
        <v>-587899.5</v>
      </c>
      <c r="BK10" s="11">
        <f>Data!BH9/SUM(Data!$BH$4:$BH$49)</f>
        <v>2.5879084232505642E-3</v>
      </c>
      <c r="BL10" s="3">
        <f t="shared" si="10"/>
        <v>5713</v>
      </c>
      <c r="BM10" s="12">
        <f t="shared" si="11"/>
        <v>0.11418235599792141</v>
      </c>
      <c r="BN10" s="12">
        <f t="shared" si="12"/>
        <v>1.5541125083352097E-2</v>
      </c>
      <c r="BO10" s="28">
        <f t="shared" ca="1" si="13"/>
        <v>-8195964.9990100004</v>
      </c>
      <c r="BP10" s="87">
        <f t="shared" si="14"/>
        <v>17.999899999999997</v>
      </c>
    </row>
    <row r="11" spans="1:68">
      <c r="A11" s="18">
        <v>8</v>
      </c>
      <c r="B11" s="26">
        <f>LARGE(Data!$BH$4:$BH$400,Large!A11)</f>
        <v>616.60099200000002</v>
      </c>
      <c r="C11" s="18">
        <f>MATCH(Large!B11,Data!$BH$4:$BH$400,0)</f>
        <v>5</v>
      </c>
      <c r="D11" s="5">
        <f>VALUE(INDEX(Data!$C$4:$BK$400,Large!$C11,D$2))</f>
        <v>616.6</v>
      </c>
      <c r="E11" s="18" t="str">
        <f>INDEX(Data!$C$4:$BK$400,Large!$C11,E$2)</f>
        <v>3231</v>
      </c>
      <c r="F11" s="18" t="str">
        <f>INDEX(Data!$C$4:$BK$400,Large!$C11,F$2)</f>
        <v>緯創</v>
      </c>
      <c r="G11" s="18" t="str">
        <f>INDEX(Data!$C$4:$BK$400,Large!$C11,G$2)</f>
        <v>13:30:00</v>
      </c>
      <c r="H11" s="18">
        <f>INDEX(Data!$C$4:$BK$400,Large!$C11,H$2)</f>
        <v>23.25</v>
      </c>
      <c r="I11" s="18">
        <f>INDEX(Data!$C$4:$BK$400,Large!$C11,I$2)</f>
        <v>23.3</v>
      </c>
      <c r="J11" s="18">
        <f>INDEX(Data!$C$4:$BK$400,Large!$C11,J$2)</f>
        <v>23.25</v>
      </c>
      <c r="K11" s="18">
        <f>INDEX(Data!$C$4:$BK$400,Large!$C11,K$2)</f>
        <v>-0.05</v>
      </c>
      <c r="L11" s="18">
        <f>INDEX(Data!$C$4:$BK$400,Large!$C11,L$2)</f>
        <v>-0.21</v>
      </c>
      <c r="M11" s="18">
        <f>INDEX(Data!$C$4:$BK$400,Large!$C11,M$2)</f>
        <v>643</v>
      </c>
      <c r="N11" s="18">
        <f>INDEX(Data!$C$4:$BK$400,Large!$C11,N$2)</f>
        <v>8291</v>
      </c>
      <c r="O11" s="18">
        <f>INDEX(Data!$C$4:$BK$400,Large!$C11,O$2)</f>
        <v>23.6</v>
      </c>
      <c r="P11" s="18">
        <f>INDEX(Data!$C$4:$BK$400,Large!$C11,P$2)</f>
        <v>23.25</v>
      </c>
      <c r="Q11" s="18">
        <f>INDEX(Data!$C$4:$BK$400,Large!$C11,Q$2)</f>
        <v>23.3</v>
      </c>
      <c r="R11" s="18">
        <f>INDEX(Data!$C$4:$BK$400,Large!$C11,R$2)</f>
        <v>23.48</v>
      </c>
      <c r="S11" s="18">
        <f>INDEX(Data!$C$4:$BK$400,Large!$C11,S$2)</f>
        <v>25.6</v>
      </c>
      <c r="T11" s="18">
        <f>INDEX(Data!$C$4:$BK$400,Large!$C11,T$2)</f>
        <v>21</v>
      </c>
      <c r="U11" s="18">
        <f>INDEX(Data!$C$4:$BK$400,Large!$C11,U$2)</f>
        <v>23.3</v>
      </c>
      <c r="V11" s="18">
        <f>INDEX(Data!$C$4:$BK$400,Large!$C11,V$2)</f>
        <v>23.3</v>
      </c>
      <c r="W11" s="18">
        <f>INDEX(Data!$C$4:$BK$400,Large!$C11,W$2)</f>
        <v>23.3</v>
      </c>
      <c r="X11" s="18">
        <f>INDEX(Data!$C$4:$BK$400,Large!$C11,X$2)</f>
        <v>23.3</v>
      </c>
      <c r="Y11" s="18">
        <f>INDEX(Data!$C$4:$BK$400,Large!$C11,Y$2)</f>
        <v>23.25</v>
      </c>
      <c r="Z11" s="18">
        <f>INDEX(Data!$C$4:$BK$400,Large!$C11,Z$2)</f>
        <v>23.2</v>
      </c>
      <c r="AA11" s="18">
        <f>INDEX(Data!$C$4:$BK$400,Large!$C11,AA$2)</f>
        <v>23.15</v>
      </c>
      <c r="AB11" s="18">
        <f>INDEX(Data!$C$4:$BK$400,Large!$C11,AB$2)</f>
        <v>23.1</v>
      </c>
      <c r="AC11" s="18">
        <f>INDEX(Data!$C$4:$BK$400,Large!$C11,AC$2)</f>
        <v>23.05</v>
      </c>
      <c r="AD11" s="18">
        <f>INDEX(Data!$C$4:$BK$400,Large!$C11,AD$2)</f>
        <v>23.3</v>
      </c>
      <c r="AE11" s="18">
        <f>INDEX(Data!$C$4:$BK$400,Large!$C11,AE$2)</f>
        <v>23.35</v>
      </c>
      <c r="AF11" s="18">
        <f>INDEX(Data!$C$4:$BK$400,Large!$C11,AF$2)</f>
        <v>23.4</v>
      </c>
      <c r="AG11" s="18">
        <f>INDEX(Data!$C$4:$BK$400,Large!$C11,AG$2)</f>
        <v>23.45</v>
      </c>
      <c r="AH11" s="18">
        <f>INDEX(Data!$C$4:$BK$400,Large!$C11,AH$2)</f>
        <v>23.5</v>
      </c>
      <c r="AI11" s="18">
        <f>INDEX(Data!$C$4:$BK$400,Large!$C11,AI$2)</f>
        <v>619</v>
      </c>
      <c r="AJ11" s="18">
        <f>INDEX(Data!$C$4:$BK$400,Large!$C11,AJ$2)</f>
        <v>633</v>
      </c>
      <c r="AK11" s="18">
        <f>INDEX(Data!$C$4:$BK$400,Large!$C11,AK$2)</f>
        <v>384</v>
      </c>
      <c r="AL11" s="18">
        <f>INDEX(Data!$C$4:$BK$400,Large!$C11,AL$2)</f>
        <v>278</v>
      </c>
      <c r="AM11" s="18">
        <f>INDEX(Data!$C$4:$BK$400,Large!$C11,AM$2)</f>
        <v>147</v>
      </c>
      <c r="AN11" s="18">
        <f>INDEX(Data!$C$4:$BK$400,Large!$C11,AN$2)</f>
        <v>73</v>
      </c>
      <c r="AO11" s="18">
        <f>INDEX(Data!$C$4:$BK$400,Large!$C11,AO$2)</f>
        <v>75</v>
      </c>
      <c r="AP11" s="18">
        <f>INDEX(Data!$C$4:$BK$400,Large!$C11,AP$2)</f>
        <v>64</v>
      </c>
      <c r="AQ11" s="18">
        <f>INDEX(Data!$C$4:$BK$400,Large!$C11,AQ$2)</f>
        <v>195</v>
      </c>
      <c r="AR11" s="18">
        <f>INDEX(Data!$C$4:$BK$400,Large!$C11,AR$2)</f>
        <v>209</v>
      </c>
      <c r="AS11" s="18">
        <f>INDEX(Data!$C$4:$BK$400,Large!$C11,AS$2)</f>
        <v>23.3</v>
      </c>
      <c r="AT11" s="18">
        <f>INDEX(Data!$C$4:$BK$400,Large!$C11,AT$2)</f>
        <v>9789</v>
      </c>
      <c r="AU11" s="5">
        <f>VALUE(INDEX(Data!$C$4:$BK$400,Large!$C11,AU$2))</f>
        <v>25.7</v>
      </c>
      <c r="AV11" s="5">
        <f>INDEX(Data!$C$4:$BK$400,Large!$C11,AV$1)</f>
        <v>65633.17</v>
      </c>
      <c r="AW11" s="28">
        <f>IFERROR(VALUE(INDEX(Data!$C$4:$BK$400,Large!$C11,AW$1)),"-")</f>
        <v>4.9800000000000004</v>
      </c>
      <c r="AX11" s="14" t="str">
        <f>IFERROR(INDEX(Data!$C$4:$BK$95,Large!$C11,AX$1),0)</f>
        <v>6.45</v>
      </c>
      <c r="AY11" s="14">
        <f ca="1">IFERROR(INDEX(Data!$C$4:$BK$95,Large!$C11,AY$1),0)</f>
        <v>1118008</v>
      </c>
      <c r="AZ11" s="14">
        <f ca="1">INDEX(Data!$C$4:$BK$95,Large!$C11,AZ$1)</f>
        <v>1354000</v>
      </c>
      <c r="BA11" s="5">
        <f t="shared" si="0"/>
        <v>23.239110945087784</v>
      </c>
      <c r="BB11" s="5">
        <f t="shared" si="1"/>
        <v>23.181513828238717</v>
      </c>
      <c r="BC11" s="5">
        <f t="shared" si="2"/>
        <v>23.431818181818183</v>
      </c>
      <c r="BD11" s="22">
        <f t="shared" si="3"/>
        <v>1.0770823125330216E-2</v>
      </c>
      <c r="BE11" s="18">
        <f t="shared" si="4"/>
        <v>-1</v>
      </c>
      <c r="BF11" s="5">
        <f t="shared" si="5"/>
        <v>-14949.75</v>
      </c>
      <c r="BG11" s="5">
        <f t="shared" si="6"/>
        <v>47777.1</v>
      </c>
      <c r="BH11" s="5">
        <f t="shared" si="7"/>
        <v>14434</v>
      </c>
      <c r="BI11" s="11">
        <f t="shared" si="8"/>
        <v>-2.2303449890466394</v>
      </c>
      <c r="BJ11" s="5">
        <f t="shared" si="9"/>
        <v>-192765.75</v>
      </c>
      <c r="BK11" s="11">
        <f>Data!BH10/SUM(Data!$BH$4:$BH$49)</f>
        <v>1.5541125893708528E-2</v>
      </c>
      <c r="BL11" s="3">
        <f t="shared" si="10"/>
        <v>-1498</v>
      </c>
      <c r="BM11" s="12">
        <f t="shared" si="11"/>
        <v>-0.18067784344469906</v>
      </c>
      <c r="BN11" s="12">
        <f t="shared" si="12"/>
        <v>8.4742348370167118E-3</v>
      </c>
      <c r="BO11" s="28">
        <f t="shared" ca="1" si="13"/>
        <v>1118008.0009890001</v>
      </c>
      <c r="BP11" s="87">
        <f t="shared" si="14"/>
        <v>25.709889999999998</v>
      </c>
    </row>
    <row r="12" spans="1:68">
      <c r="A12" s="18">
        <v>9</v>
      </c>
      <c r="B12" s="26">
        <f>LARGE(Data!$BH$4:$BH$400,Large!A12)</f>
        <v>316.90096699999998</v>
      </c>
      <c r="C12" s="18">
        <f>MATCH(Large!B12,Data!$BH$4:$BH$400,0)</f>
        <v>30</v>
      </c>
      <c r="D12" s="5">
        <f>VALUE(INDEX(Data!$C$4:$BK$400,Large!$C12,D$2))</f>
        <v>316.89999999999998</v>
      </c>
      <c r="E12" s="18" t="str">
        <f>INDEX(Data!$C$4:$BK$400,Large!$C12,E$2)</f>
        <v>6116</v>
      </c>
      <c r="F12" s="18" t="str">
        <f>INDEX(Data!$C$4:$BK$400,Large!$C12,F$2)</f>
        <v>彩晶</v>
      </c>
      <c r="G12" s="18" t="str">
        <f>INDEX(Data!$C$4:$BK$400,Large!$C12,G$2)</f>
        <v>13:30:00</v>
      </c>
      <c r="H12" s="18">
        <f>INDEX(Data!$C$4:$BK$400,Large!$C12,H$2)</f>
        <v>9.7899999999999991</v>
      </c>
      <c r="I12" s="18">
        <f>INDEX(Data!$C$4:$BK$400,Large!$C12,I$2)</f>
        <v>9.8000000000000007</v>
      </c>
      <c r="J12" s="18">
        <f>INDEX(Data!$C$4:$BK$400,Large!$C12,J$2)</f>
        <v>9.8000000000000007</v>
      </c>
      <c r="K12" s="18">
        <f>INDEX(Data!$C$4:$BK$400,Large!$C12,K$2)</f>
        <v>0.73</v>
      </c>
      <c r="L12" s="18">
        <f>INDEX(Data!$C$4:$BK$400,Large!$C12,L$2)</f>
        <v>8.0500000000000007</v>
      </c>
      <c r="M12" s="18">
        <f>INDEX(Data!$C$4:$BK$400,Large!$C12,M$2)</f>
        <v>3455</v>
      </c>
      <c r="N12" s="18">
        <f>INDEX(Data!$C$4:$BK$400,Large!$C12,N$2)</f>
        <v>180364</v>
      </c>
      <c r="O12" s="18">
        <f>INDEX(Data!$C$4:$BK$400,Large!$C12,O$2)</f>
        <v>9.89</v>
      </c>
      <c r="P12" s="18">
        <f>INDEX(Data!$C$4:$BK$400,Large!$C12,P$2)</f>
        <v>9.09</v>
      </c>
      <c r="Q12" s="18">
        <f>INDEX(Data!$C$4:$BK$400,Large!$C12,Q$2)</f>
        <v>9.09</v>
      </c>
      <c r="R12" s="18">
        <f>INDEX(Data!$C$4:$BK$400,Large!$C12,R$2)</f>
        <v>9.5299999999999994</v>
      </c>
      <c r="S12" s="18">
        <f>INDEX(Data!$C$4:$BK$400,Large!$C12,S$2)</f>
        <v>9.9700000000000006</v>
      </c>
      <c r="T12" s="18">
        <f>INDEX(Data!$C$4:$BK$400,Large!$C12,T$2)</f>
        <v>8.17</v>
      </c>
      <c r="U12" s="18">
        <f>INDEX(Data!$C$4:$BK$400,Large!$C12,U$2)</f>
        <v>9.82</v>
      </c>
      <c r="V12" s="18">
        <f>INDEX(Data!$C$4:$BK$400,Large!$C12,V$2)</f>
        <v>9.82</v>
      </c>
      <c r="W12" s="18">
        <f>INDEX(Data!$C$4:$BK$400,Large!$C12,W$2)</f>
        <v>9.82</v>
      </c>
      <c r="X12" s="18">
        <f>INDEX(Data!$C$4:$BK$400,Large!$C12,X$2)</f>
        <v>9.82</v>
      </c>
      <c r="Y12" s="18">
        <f>INDEX(Data!$C$4:$BK$400,Large!$C12,Y$2)</f>
        <v>9.7899999999999991</v>
      </c>
      <c r="Z12" s="18">
        <f>INDEX(Data!$C$4:$BK$400,Large!$C12,Z$2)</f>
        <v>9.7799999999999994</v>
      </c>
      <c r="AA12" s="18">
        <f>INDEX(Data!$C$4:$BK$400,Large!$C12,AA$2)</f>
        <v>9.77</v>
      </c>
      <c r="AB12" s="18">
        <f>INDEX(Data!$C$4:$BK$400,Large!$C12,AB$2)</f>
        <v>9.76</v>
      </c>
      <c r="AC12" s="18">
        <f>INDEX(Data!$C$4:$BK$400,Large!$C12,AC$2)</f>
        <v>9.75</v>
      </c>
      <c r="AD12" s="18">
        <f>INDEX(Data!$C$4:$BK$400,Large!$C12,AD$2)</f>
        <v>9.8000000000000007</v>
      </c>
      <c r="AE12" s="18">
        <f>INDEX(Data!$C$4:$BK$400,Large!$C12,AE$2)</f>
        <v>9.81</v>
      </c>
      <c r="AF12" s="18">
        <f>INDEX(Data!$C$4:$BK$400,Large!$C12,AF$2)</f>
        <v>9.82</v>
      </c>
      <c r="AG12" s="18">
        <f>INDEX(Data!$C$4:$BK$400,Large!$C12,AG$2)</f>
        <v>9.83</v>
      </c>
      <c r="AH12" s="18">
        <f>INDEX(Data!$C$4:$BK$400,Large!$C12,AH$2)</f>
        <v>9.84</v>
      </c>
      <c r="AI12" s="18">
        <f>INDEX(Data!$C$4:$BK$400,Large!$C12,AI$2)</f>
        <v>488</v>
      </c>
      <c r="AJ12" s="18">
        <f>INDEX(Data!$C$4:$BK$400,Large!$C12,AJ$2)</f>
        <v>195</v>
      </c>
      <c r="AK12" s="18">
        <f>INDEX(Data!$C$4:$BK$400,Large!$C12,AK$2)</f>
        <v>224</v>
      </c>
      <c r="AL12" s="18">
        <f>INDEX(Data!$C$4:$BK$400,Large!$C12,AL$2)</f>
        <v>174</v>
      </c>
      <c r="AM12" s="18">
        <f>INDEX(Data!$C$4:$BK$400,Large!$C12,AM$2)</f>
        <v>112</v>
      </c>
      <c r="AN12" s="18">
        <f>INDEX(Data!$C$4:$BK$400,Large!$C12,AN$2)</f>
        <v>1547</v>
      </c>
      <c r="AO12" s="18">
        <f>INDEX(Data!$C$4:$BK$400,Large!$C12,AO$2)</f>
        <v>32</v>
      </c>
      <c r="AP12" s="18">
        <f>INDEX(Data!$C$4:$BK$400,Large!$C12,AP$2)</f>
        <v>204</v>
      </c>
      <c r="AQ12" s="18">
        <f>INDEX(Data!$C$4:$BK$400,Large!$C12,AQ$2)</f>
        <v>45</v>
      </c>
      <c r="AR12" s="18">
        <f>INDEX(Data!$C$4:$BK$400,Large!$C12,AR$2)</f>
        <v>51</v>
      </c>
      <c r="AS12" s="18">
        <f>INDEX(Data!$C$4:$BK$400,Large!$C12,AS$2)</f>
        <v>9.07</v>
      </c>
      <c r="AT12" s="18">
        <f>INDEX(Data!$C$4:$BK$400,Large!$C12,AT$2)</f>
        <v>124744</v>
      </c>
      <c r="AU12" s="5">
        <f>VALUE(INDEX(Data!$C$4:$BK$400,Large!$C12,AU$2))</f>
        <v>10.29</v>
      </c>
      <c r="AV12" s="5">
        <f>INDEX(Data!$C$4:$BK$400,Large!$C12,AV$1)</f>
        <v>3192.86</v>
      </c>
      <c r="AW12" s="28">
        <f>IFERROR(VALUE(INDEX(Data!$C$4:$BK$400,Large!$C12,AW$1)),"-")</f>
        <v>11.32</v>
      </c>
      <c r="AX12" s="14" t="str">
        <f>IFERROR(INDEX(Data!$C$4:$BK$95,Large!$C12,AX$1),0)</f>
        <v>--</v>
      </c>
      <c r="AY12" s="14">
        <f ca="1">IFERROR(INDEX(Data!$C$4:$BK$95,Large!$C12,AY$1),0)</f>
        <v>22799000</v>
      </c>
      <c r="AZ12" s="14">
        <f ca="1">INDEX(Data!$C$4:$BK$95,Large!$C12,AZ$1)</f>
        <v>6000</v>
      </c>
      <c r="BA12" s="5">
        <f t="shared" si="0"/>
        <v>9.7934016927083309</v>
      </c>
      <c r="BB12" s="5">
        <f t="shared" si="1"/>
        <v>9.7764794635372994</v>
      </c>
      <c r="BC12" s="5">
        <f t="shared" si="2"/>
        <v>9.8041458222458751</v>
      </c>
      <c r="BD12" s="22">
        <f t="shared" si="3"/>
        <v>2.8249998904032155E-3</v>
      </c>
      <c r="BE12" s="18">
        <f t="shared" si="4"/>
        <v>-1</v>
      </c>
      <c r="BF12" s="5">
        <f t="shared" si="5"/>
        <v>-33859</v>
      </c>
      <c r="BG12" s="5">
        <f t="shared" si="6"/>
        <v>11663.339999999998</v>
      </c>
      <c r="BH12" s="5">
        <f t="shared" si="7"/>
        <v>18421.989999999998</v>
      </c>
      <c r="BI12" s="11">
        <f t="shared" si="8"/>
        <v>0.19961162467881507</v>
      </c>
      <c r="BJ12" s="5">
        <f t="shared" si="9"/>
        <v>-1767567.2000000002</v>
      </c>
      <c r="BK12" s="11">
        <f>Data!BH11/SUM(Data!$BH$4:$BH$49)</f>
        <v>5.3875749189685729E-4</v>
      </c>
      <c r="BL12" s="3">
        <f t="shared" si="10"/>
        <v>55620</v>
      </c>
      <c r="BM12" s="12">
        <f t="shared" si="11"/>
        <v>0.30837639440243064</v>
      </c>
      <c r="BN12" s="12">
        <f t="shared" si="12"/>
        <v>4.3553177002279026E-3</v>
      </c>
      <c r="BO12" s="28">
        <f t="shared" ca="1" si="13"/>
        <v>22799000.000987999</v>
      </c>
      <c r="BP12" s="87">
        <f t="shared" si="14"/>
        <v>10.29988</v>
      </c>
    </row>
    <row r="13" spans="1:68">
      <c r="A13" s="18">
        <v>10</v>
      </c>
      <c r="B13" s="26">
        <f>LARGE(Data!$BH$4:$BH$400,Large!A13)</f>
        <v>254.70098499999997</v>
      </c>
      <c r="C13" s="18">
        <f>MATCH(Large!B13,Data!$BH$4:$BH$400,0)</f>
        <v>12</v>
      </c>
      <c r="D13" s="5">
        <f>VALUE(INDEX(Data!$C$4:$BK$400,Large!$C13,D$2))</f>
        <v>254.7</v>
      </c>
      <c r="E13" s="18" t="str">
        <f>INDEX(Data!$C$4:$BK$400,Large!$C13,E$2)</f>
        <v>1723</v>
      </c>
      <c r="F13" s="18" t="str">
        <f>INDEX(Data!$C$4:$BK$400,Large!$C13,F$2)</f>
        <v>中碳</v>
      </c>
      <c r="G13" s="18" t="str">
        <f>INDEX(Data!$C$4:$BK$400,Large!$C13,G$2)</f>
        <v>13:30:00</v>
      </c>
      <c r="H13" s="18">
        <f>INDEX(Data!$C$4:$BK$400,Large!$C13,H$2)</f>
        <v>107</v>
      </c>
      <c r="I13" s="18">
        <f>INDEX(Data!$C$4:$BK$400,Large!$C13,I$2)</f>
        <v>107.5</v>
      </c>
      <c r="J13" s="18">
        <f>INDEX(Data!$C$4:$BK$400,Large!$C13,J$2)</f>
        <v>107.5</v>
      </c>
      <c r="K13" s="18">
        <f>INDEX(Data!$C$4:$BK$400,Large!$C13,K$2)</f>
        <v>-0.5</v>
      </c>
      <c r="L13" s="18">
        <f>INDEX(Data!$C$4:$BK$400,Large!$C13,L$2)</f>
        <v>-0.46</v>
      </c>
      <c r="M13" s="18">
        <f>INDEX(Data!$C$4:$BK$400,Large!$C13,M$2)</f>
        <v>9</v>
      </c>
      <c r="N13" s="18">
        <f>INDEX(Data!$C$4:$BK$400,Large!$C13,N$2)</f>
        <v>104</v>
      </c>
      <c r="O13" s="18">
        <f>INDEX(Data!$C$4:$BK$400,Large!$C13,O$2)</f>
        <v>108</v>
      </c>
      <c r="P13" s="18">
        <f>INDEX(Data!$C$4:$BK$400,Large!$C13,P$2)</f>
        <v>107</v>
      </c>
      <c r="Q13" s="18">
        <f>INDEX(Data!$C$4:$BK$400,Large!$C13,Q$2)</f>
        <v>108</v>
      </c>
      <c r="R13" s="18">
        <f>INDEX(Data!$C$4:$BK$400,Large!$C13,R$2)</f>
        <v>107.56</v>
      </c>
      <c r="S13" s="18">
        <f>INDEX(Data!$C$4:$BK$400,Large!$C13,S$2)</f>
        <v>118.5</v>
      </c>
      <c r="T13" s="18">
        <f>INDEX(Data!$C$4:$BK$400,Large!$C13,T$2)</f>
        <v>97.2</v>
      </c>
      <c r="U13" s="18">
        <f>INDEX(Data!$C$4:$BK$400,Large!$C13,U$2)</f>
        <v>108</v>
      </c>
      <c r="V13" s="18">
        <f>INDEX(Data!$C$4:$BK$400,Large!$C13,V$2)</f>
        <v>108</v>
      </c>
      <c r="W13" s="18">
        <f>INDEX(Data!$C$4:$BK$400,Large!$C13,W$2)</f>
        <v>108</v>
      </c>
      <c r="X13" s="18">
        <f>INDEX(Data!$C$4:$BK$400,Large!$C13,X$2)</f>
        <v>107.5</v>
      </c>
      <c r="Y13" s="18">
        <f>INDEX(Data!$C$4:$BK$400,Large!$C13,Y$2)</f>
        <v>107</v>
      </c>
      <c r="Z13" s="18">
        <f>INDEX(Data!$C$4:$BK$400,Large!$C13,Z$2)</f>
        <v>106.5</v>
      </c>
      <c r="AA13" s="18">
        <f>INDEX(Data!$C$4:$BK$400,Large!$C13,AA$2)</f>
        <v>106</v>
      </c>
      <c r="AB13" s="18">
        <f>INDEX(Data!$C$4:$BK$400,Large!$C13,AB$2)</f>
        <v>105.5</v>
      </c>
      <c r="AC13" s="18">
        <f>INDEX(Data!$C$4:$BK$400,Large!$C13,AC$2)</f>
        <v>105</v>
      </c>
      <c r="AD13" s="18">
        <f>INDEX(Data!$C$4:$BK$400,Large!$C13,AD$2)</f>
        <v>107.5</v>
      </c>
      <c r="AE13" s="18">
        <f>INDEX(Data!$C$4:$BK$400,Large!$C13,AE$2)</f>
        <v>108</v>
      </c>
      <c r="AF13" s="18">
        <f>INDEX(Data!$C$4:$BK$400,Large!$C13,AF$2)</f>
        <v>108.5</v>
      </c>
      <c r="AG13" s="18">
        <f>INDEX(Data!$C$4:$BK$400,Large!$C13,AG$2)</f>
        <v>109</v>
      </c>
      <c r="AH13" s="18">
        <f>INDEX(Data!$C$4:$BK$400,Large!$C13,AH$2)</f>
        <v>109.5</v>
      </c>
      <c r="AI13" s="18">
        <f>INDEX(Data!$C$4:$BK$400,Large!$C13,AI$2)</f>
        <v>33</v>
      </c>
      <c r="AJ13" s="18">
        <f>INDEX(Data!$C$4:$BK$400,Large!$C13,AJ$2)</f>
        <v>36</v>
      </c>
      <c r="AK13" s="18">
        <f>INDEX(Data!$C$4:$BK$400,Large!$C13,AK$2)</f>
        <v>16</v>
      </c>
      <c r="AL13" s="18">
        <f>INDEX(Data!$C$4:$BK$400,Large!$C13,AL$2)</f>
        <v>17</v>
      </c>
      <c r="AM13" s="18">
        <f>INDEX(Data!$C$4:$BK$400,Large!$C13,AM$2)</f>
        <v>8</v>
      </c>
      <c r="AN13" s="18">
        <f>INDEX(Data!$C$4:$BK$400,Large!$C13,AN$2)</f>
        <v>6</v>
      </c>
      <c r="AO13" s="18">
        <f>INDEX(Data!$C$4:$BK$400,Large!$C13,AO$2)</f>
        <v>29</v>
      </c>
      <c r="AP13" s="18">
        <f>INDEX(Data!$C$4:$BK$400,Large!$C13,AP$2)</f>
        <v>7</v>
      </c>
      <c r="AQ13" s="18">
        <f>INDEX(Data!$C$4:$BK$400,Large!$C13,AQ$2)</f>
        <v>11</v>
      </c>
      <c r="AR13" s="18">
        <f>INDEX(Data!$C$4:$BK$400,Large!$C13,AR$2)</f>
        <v>10</v>
      </c>
      <c r="AS13" s="18">
        <f>INDEX(Data!$C$4:$BK$400,Large!$C13,AS$2)</f>
        <v>108</v>
      </c>
      <c r="AT13" s="18">
        <f>INDEX(Data!$C$4:$BK$400,Large!$C13,AT$2)</f>
        <v>126</v>
      </c>
      <c r="AU13" s="5">
        <f>VALUE(INDEX(Data!$C$4:$BK$400,Large!$C13,AU$2))</f>
        <v>26.79</v>
      </c>
      <c r="AV13" s="5">
        <f>INDEX(Data!$C$4:$BK$400,Large!$C13,AV$1)</f>
        <v>452.02</v>
      </c>
      <c r="AW13" s="28">
        <f>IFERROR(VALUE(INDEX(Data!$C$4:$BK$400,Large!$C13,AW$1)),"-")</f>
        <v>12.31</v>
      </c>
      <c r="AX13" s="14" t="str">
        <f>IFERROR(INDEX(Data!$C$4:$BK$95,Large!$C13,AX$1),0)</f>
        <v>4.19</v>
      </c>
      <c r="AY13" s="14">
        <f ca="1">IFERROR(INDEX(Data!$C$4:$BK$95,Large!$C13,AY$1),0)</f>
        <v>24000</v>
      </c>
      <c r="AZ13" s="14">
        <f ca="1">INDEX(Data!$C$4:$BK$95,Large!$C13,AZ$1)</f>
        <v>12000</v>
      </c>
      <c r="BA13" s="5">
        <f t="shared" si="0"/>
        <v>107.08092485549133</v>
      </c>
      <c r="BB13" s="5">
        <f t="shared" si="1"/>
        <v>106.31363636363636</v>
      </c>
      <c r="BC13" s="5">
        <f t="shared" si="2"/>
        <v>108.42063492063492</v>
      </c>
      <c r="BD13" s="22">
        <f t="shared" si="3"/>
        <v>1.967669367669372E-2</v>
      </c>
      <c r="BE13" s="18">
        <f t="shared" si="4"/>
        <v>-1</v>
      </c>
      <c r="BF13" s="5">
        <f t="shared" si="5"/>
        <v>-967.5</v>
      </c>
      <c r="BG13" s="5">
        <f t="shared" si="6"/>
        <v>11694.5</v>
      </c>
      <c r="BH13" s="5">
        <f t="shared" si="7"/>
        <v>6830.5</v>
      </c>
      <c r="BI13" s="11">
        <f t="shared" si="8"/>
        <v>-5.0273901808785526</v>
      </c>
      <c r="BJ13" s="5">
        <f t="shared" si="9"/>
        <v>-11180</v>
      </c>
      <c r="BK13" s="11">
        <f>Data!BH12/SUM(Data!$BH$4:$BH$49)</f>
        <v>1.7385621321276982E-3</v>
      </c>
      <c r="BL13" s="3">
        <f t="shared" si="10"/>
        <v>-22</v>
      </c>
      <c r="BM13" s="12">
        <f>IFERROR(IF(N13&gt;AT13,(N13-AT13)/AT13,-((AT13-N13)/AT13)),"-")</f>
        <v>-0.17460317460317459</v>
      </c>
      <c r="BN13" s="12">
        <f t="shared" si="12"/>
        <v>3.500474355560996E-3</v>
      </c>
      <c r="BO13" s="28">
        <f t="shared" ca="1" si="13"/>
        <v>24000.000986999999</v>
      </c>
      <c r="BP13" s="87">
        <f t="shared" si="14"/>
        <v>26.799869999999999</v>
      </c>
    </row>
    <row r="14" spans="1:68">
      <c r="A14" s="18">
        <v>11</v>
      </c>
      <c r="B14" s="26">
        <f>LARGE(Data!$BH$4:$BH$400,Large!A14)</f>
        <v>252.20098299999998</v>
      </c>
      <c r="C14" s="18">
        <f>MATCH(Large!B14,Data!$BH$4:$BH$400,0)</f>
        <v>14</v>
      </c>
      <c r="D14" s="5">
        <f>VALUE(INDEX(Data!$C$4:$BK$400,Large!$C14,D$2))</f>
        <v>252.2</v>
      </c>
      <c r="E14" s="18" t="str">
        <f>INDEX(Data!$C$4:$BK$400,Large!$C14,E$2)</f>
        <v>3552</v>
      </c>
      <c r="F14" s="18" t="str">
        <f>INDEX(Data!$C$4:$BK$400,Large!$C14,F$2)</f>
        <v>同致</v>
      </c>
      <c r="G14" s="18" t="str">
        <f>INDEX(Data!$C$4:$BK$400,Large!$C14,G$2)</f>
        <v>13:30:00</v>
      </c>
      <c r="H14" s="18">
        <f>INDEX(Data!$C$4:$BK$400,Large!$C14,H$2)</f>
        <v>297</v>
      </c>
      <c r="I14" s="18">
        <f>INDEX(Data!$C$4:$BK$400,Large!$C14,I$2)</f>
        <v>297.5</v>
      </c>
      <c r="J14" s="18">
        <f>INDEX(Data!$C$4:$BK$400,Large!$C14,J$2)</f>
        <v>297</v>
      </c>
      <c r="K14" s="18">
        <f>INDEX(Data!$C$4:$BK$400,Large!$C14,K$2)</f>
        <v>-7</v>
      </c>
      <c r="L14" s="18">
        <f>INDEX(Data!$C$4:$BK$400,Large!$C14,L$2)</f>
        <v>-2.2999999999999998</v>
      </c>
      <c r="M14" s="18">
        <f>INDEX(Data!$C$4:$BK$400,Large!$C14,M$2)</f>
        <v>58</v>
      </c>
      <c r="N14" s="18">
        <f>INDEX(Data!$C$4:$BK$400,Large!$C14,N$2)</f>
        <v>1048</v>
      </c>
      <c r="O14" s="18">
        <f>INDEX(Data!$C$4:$BK$400,Large!$C14,O$2)</f>
        <v>310</v>
      </c>
      <c r="P14" s="18">
        <f>INDEX(Data!$C$4:$BK$400,Large!$C14,P$2)</f>
        <v>297</v>
      </c>
      <c r="Q14" s="18">
        <f>INDEX(Data!$C$4:$BK$400,Large!$C14,Q$2)</f>
        <v>304</v>
      </c>
      <c r="R14" s="18">
        <f>INDEX(Data!$C$4:$BK$400,Large!$C14,R$2)</f>
        <v>304.51</v>
      </c>
      <c r="S14" s="18">
        <f>INDEX(Data!$C$4:$BK$400,Large!$C14,S$2)</f>
        <v>334</v>
      </c>
      <c r="T14" s="18">
        <f>INDEX(Data!$C$4:$BK$400,Large!$C14,T$2)</f>
        <v>274</v>
      </c>
      <c r="U14" s="18">
        <f>INDEX(Data!$C$4:$BK$400,Large!$C14,U$2)</f>
        <v>297</v>
      </c>
      <c r="V14" s="18">
        <f>INDEX(Data!$C$4:$BK$400,Large!$C14,V$2)</f>
        <v>297</v>
      </c>
      <c r="W14" s="18">
        <f>INDEX(Data!$C$4:$BK$400,Large!$C14,W$2)</f>
        <v>298</v>
      </c>
      <c r="X14" s="18">
        <f>INDEX(Data!$C$4:$BK$400,Large!$C14,X$2)</f>
        <v>298.5</v>
      </c>
      <c r="Y14" s="18">
        <f>INDEX(Data!$C$4:$BK$400,Large!$C14,Y$2)</f>
        <v>297</v>
      </c>
      <c r="Z14" s="18">
        <f>INDEX(Data!$C$4:$BK$400,Large!$C14,Z$2)</f>
        <v>296.5</v>
      </c>
      <c r="AA14" s="18">
        <f>INDEX(Data!$C$4:$BK$400,Large!$C14,AA$2)</f>
        <v>296</v>
      </c>
      <c r="AB14" s="18">
        <f>INDEX(Data!$C$4:$BK$400,Large!$C14,AB$2)</f>
        <v>295.5</v>
      </c>
      <c r="AC14" s="18">
        <f>INDEX(Data!$C$4:$BK$400,Large!$C14,AC$2)</f>
        <v>295</v>
      </c>
      <c r="AD14" s="18">
        <f>INDEX(Data!$C$4:$BK$400,Large!$C14,AD$2)</f>
        <v>297.5</v>
      </c>
      <c r="AE14" s="18">
        <f>INDEX(Data!$C$4:$BK$400,Large!$C14,AE$2)</f>
        <v>298</v>
      </c>
      <c r="AF14" s="18">
        <f>INDEX(Data!$C$4:$BK$400,Large!$C14,AF$2)</f>
        <v>299</v>
      </c>
      <c r="AG14" s="18">
        <f>INDEX(Data!$C$4:$BK$400,Large!$C14,AG$2)</f>
        <v>299.5</v>
      </c>
      <c r="AH14" s="18">
        <f>INDEX(Data!$C$4:$BK$400,Large!$C14,AH$2)</f>
        <v>300</v>
      </c>
      <c r="AI14" s="18">
        <f>INDEX(Data!$C$4:$BK$400,Large!$C14,AI$2)</f>
        <v>36</v>
      </c>
      <c r="AJ14" s="18">
        <f>INDEX(Data!$C$4:$BK$400,Large!$C14,AJ$2)</f>
        <v>10</v>
      </c>
      <c r="AK14" s="18">
        <f>INDEX(Data!$C$4:$BK$400,Large!$C14,AK$2)</f>
        <v>16</v>
      </c>
      <c r="AL14" s="18">
        <f>INDEX(Data!$C$4:$BK$400,Large!$C14,AL$2)</f>
        <v>7</v>
      </c>
      <c r="AM14" s="18">
        <f>INDEX(Data!$C$4:$BK$400,Large!$C14,AM$2)</f>
        <v>38</v>
      </c>
      <c r="AN14" s="18">
        <f>INDEX(Data!$C$4:$BK$400,Large!$C14,AN$2)</f>
        <v>1</v>
      </c>
      <c r="AO14" s="18">
        <f>INDEX(Data!$C$4:$BK$400,Large!$C14,AO$2)</f>
        <v>1</v>
      </c>
      <c r="AP14" s="18">
        <f>INDEX(Data!$C$4:$BK$400,Large!$C14,AP$2)</f>
        <v>1</v>
      </c>
      <c r="AQ14" s="18">
        <f>INDEX(Data!$C$4:$BK$400,Large!$C14,AQ$2)</f>
        <v>3</v>
      </c>
      <c r="AR14" s="18">
        <f>INDEX(Data!$C$4:$BK$400,Large!$C14,AR$2)</f>
        <v>9</v>
      </c>
      <c r="AS14" s="18">
        <f>INDEX(Data!$C$4:$BK$400,Large!$C14,AS$2)</f>
        <v>304</v>
      </c>
      <c r="AT14" s="18">
        <f>INDEX(Data!$C$4:$BK$400,Large!$C14,AT$2)</f>
        <v>1300</v>
      </c>
      <c r="AU14" s="5">
        <f>VALUE(INDEX(Data!$C$4:$BK$400,Large!$C14,AU$2))</f>
        <v>47.26</v>
      </c>
      <c r="AV14" s="5">
        <f>INDEX(Data!$C$4:$BK$400,Large!$C14,AV$1)</f>
        <v>800.13</v>
      </c>
      <c r="AW14" s="28">
        <f>IFERROR(VALUE(INDEX(Data!$C$4:$BK$400,Large!$C14,AW$1)),"-")</f>
        <v>-2.0099999999999998</v>
      </c>
      <c r="AX14" s="14" t="str">
        <f>IFERROR(INDEX(Data!$C$4:$BK$95,Large!$C14,AX$1),0)</f>
        <v>1.76</v>
      </c>
      <c r="AY14" s="14" t="str">
        <f ca="1">IFERROR(INDEX(Data!$C$4:$BK$95,Large!$C14,AY$1),0)</f>
        <v>0</v>
      </c>
      <c r="AZ14" s="14">
        <f ca="1">INDEX(Data!$C$4:$BK$95,Large!$C14,AZ$1)</f>
        <v>-60000</v>
      </c>
      <c r="BA14" s="5">
        <f t="shared" si="0"/>
        <v>296.43032786885249</v>
      </c>
      <c r="BB14" s="5">
        <f t="shared" si="1"/>
        <v>295.99532710280374</v>
      </c>
      <c r="BC14" s="5">
        <f t="shared" si="2"/>
        <v>299.53333333333336</v>
      </c>
      <c r="BD14" s="22">
        <f t="shared" si="3"/>
        <v>1.1935371984255646E-2</v>
      </c>
      <c r="BE14" s="18">
        <f t="shared" si="4"/>
        <v>-1</v>
      </c>
      <c r="BF14" s="5">
        <f t="shared" si="5"/>
        <v>-17226</v>
      </c>
      <c r="BG14" s="5">
        <f t="shared" si="6"/>
        <v>31671.5</v>
      </c>
      <c r="BH14" s="5">
        <f t="shared" si="7"/>
        <v>4493</v>
      </c>
      <c r="BI14" s="11">
        <f t="shared" si="8"/>
        <v>-1.5777603622431209</v>
      </c>
      <c r="BJ14" s="5">
        <f t="shared" si="9"/>
        <v>-311256</v>
      </c>
      <c r="BK14" s="11">
        <f>Data!BH13/SUM(Data!$BH$4:$BH$49)</f>
        <v>5.3600877104457588E-4</v>
      </c>
      <c r="BL14" s="3">
        <f t="shared" si="10"/>
        <v>-252</v>
      </c>
      <c r="BM14" s="12">
        <f t="shared" ref="BM14:BM77" si="15">IFERROR(IF(N14&gt;AT14,(N14-AT14)/AT14,-((AT14-N14)/AT14)),"-")</f>
        <v>-0.19384615384615383</v>
      </c>
      <c r="BN14" s="12">
        <f t="shared" si="12"/>
        <v>3.4661156627987704E-3</v>
      </c>
      <c r="BO14" s="28">
        <f t="shared" ca="1" si="13"/>
        <v>9.859999999999999E-4</v>
      </c>
      <c r="BP14" s="87">
        <f t="shared" si="14"/>
        <v>47.269860000000001</v>
      </c>
    </row>
    <row r="15" spans="1:68">
      <c r="A15" s="18">
        <v>12</v>
      </c>
      <c r="B15" s="26">
        <f>LARGE(Data!$BH$4:$BH$400,Large!A15)</f>
        <v>230.300994</v>
      </c>
      <c r="C15" s="18">
        <f>MATCH(Large!B15,Data!$BH$4:$BH$400,0)</f>
        <v>3</v>
      </c>
      <c r="D15" s="5">
        <f>VALUE(INDEX(Data!$C$4:$BK$400,Large!$C15,D$2))</f>
        <v>230.3</v>
      </c>
      <c r="E15" s="18" t="str">
        <f>INDEX(Data!$C$4:$BK$400,Large!$C15,E$2)</f>
        <v>2345</v>
      </c>
      <c r="F15" s="18" t="str">
        <f>INDEX(Data!$C$4:$BK$400,Large!$C15,F$2)</f>
        <v>智邦</v>
      </c>
      <c r="G15" s="18" t="str">
        <f>INDEX(Data!$C$4:$BK$400,Large!$C15,G$2)</f>
        <v>13:30:00</v>
      </c>
      <c r="H15" s="18">
        <f>INDEX(Data!$C$4:$BK$400,Large!$C15,H$2)</f>
        <v>42.8</v>
      </c>
      <c r="I15" s="18">
        <f>INDEX(Data!$C$4:$BK$400,Large!$C15,I$2)</f>
        <v>42.85</v>
      </c>
      <c r="J15" s="18">
        <f>INDEX(Data!$C$4:$BK$400,Large!$C15,J$2)</f>
        <v>42.8</v>
      </c>
      <c r="K15" s="18">
        <f>INDEX(Data!$C$4:$BK$400,Large!$C15,K$2)</f>
        <v>0.15</v>
      </c>
      <c r="L15" s="18">
        <f>INDEX(Data!$C$4:$BK$400,Large!$C15,L$2)</f>
        <v>0.35</v>
      </c>
      <c r="M15" s="18">
        <f>INDEX(Data!$C$4:$BK$400,Large!$C15,M$2)</f>
        <v>207</v>
      </c>
      <c r="N15" s="18">
        <f>INDEX(Data!$C$4:$BK$400,Large!$C15,N$2)</f>
        <v>2533</v>
      </c>
      <c r="O15" s="18">
        <f>INDEX(Data!$C$4:$BK$400,Large!$C15,O$2)</f>
        <v>43.15</v>
      </c>
      <c r="P15" s="18">
        <f>INDEX(Data!$C$4:$BK$400,Large!$C15,P$2)</f>
        <v>42.65</v>
      </c>
      <c r="Q15" s="18">
        <f>INDEX(Data!$C$4:$BK$400,Large!$C15,Q$2)</f>
        <v>42.65</v>
      </c>
      <c r="R15" s="18">
        <f>INDEX(Data!$C$4:$BK$400,Large!$C15,R$2)</f>
        <v>42.89</v>
      </c>
      <c r="S15" s="18">
        <f>INDEX(Data!$C$4:$BK$400,Large!$C15,S$2)</f>
        <v>46.9</v>
      </c>
      <c r="T15" s="18">
        <f>INDEX(Data!$C$4:$BK$400,Large!$C15,T$2)</f>
        <v>38.4</v>
      </c>
      <c r="U15" s="18">
        <f>INDEX(Data!$C$4:$BK$400,Large!$C15,U$2)</f>
        <v>42.75</v>
      </c>
      <c r="V15" s="18">
        <f>INDEX(Data!$C$4:$BK$400,Large!$C15,V$2)</f>
        <v>42.75</v>
      </c>
      <c r="W15" s="18">
        <f>INDEX(Data!$C$4:$BK$400,Large!$C15,W$2)</f>
        <v>42.8</v>
      </c>
      <c r="X15" s="18">
        <f>INDEX(Data!$C$4:$BK$400,Large!$C15,X$2)</f>
        <v>42.75</v>
      </c>
      <c r="Y15" s="18">
        <f>INDEX(Data!$C$4:$BK$400,Large!$C15,Y$2)</f>
        <v>42.8</v>
      </c>
      <c r="Z15" s="18">
        <f>INDEX(Data!$C$4:$BK$400,Large!$C15,Z$2)</f>
        <v>42.75</v>
      </c>
      <c r="AA15" s="18">
        <f>INDEX(Data!$C$4:$BK$400,Large!$C15,AA$2)</f>
        <v>42.7</v>
      </c>
      <c r="AB15" s="18">
        <f>INDEX(Data!$C$4:$BK$400,Large!$C15,AB$2)</f>
        <v>42.65</v>
      </c>
      <c r="AC15" s="18">
        <f>INDEX(Data!$C$4:$BK$400,Large!$C15,AC$2)</f>
        <v>42.6</v>
      </c>
      <c r="AD15" s="18">
        <f>INDEX(Data!$C$4:$BK$400,Large!$C15,AD$2)</f>
        <v>42.85</v>
      </c>
      <c r="AE15" s="18">
        <f>INDEX(Data!$C$4:$BK$400,Large!$C15,AE$2)</f>
        <v>42.9</v>
      </c>
      <c r="AF15" s="18">
        <f>INDEX(Data!$C$4:$BK$400,Large!$C15,AF$2)</f>
        <v>42.95</v>
      </c>
      <c r="AG15" s="18">
        <f>INDEX(Data!$C$4:$BK$400,Large!$C15,AG$2)</f>
        <v>43</v>
      </c>
      <c r="AH15" s="18">
        <f>INDEX(Data!$C$4:$BK$400,Large!$C15,AH$2)</f>
        <v>43.05</v>
      </c>
      <c r="AI15" s="18">
        <f>INDEX(Data!$C$4:$BK$400,Large!$C15,AI$2)</f>
        <v>11</v>
      </c>
      <c r="AJ15" s="18">
        <f>INDEX(Data!$C$4:$BK$400,Large!$C15,AJ$2)</f>
        <v>54</v>
      </c>
      <c r="AK15" s="18">
        <f>INDEX(Data!$C$4:$BK$400,Large!$C15,AK$2)</f>
        <v>70</v>
      </c>
      <c r="AL15" s="18">
        <f>INDEX(Data!$C$4:$BK$400,Large!$C15,AL$2)</f>
        <v>59</v>
      </c>
      <c r="AM15" s="18">
        <f>INDEX(Data!$C$4:$BK$400,Large!$C15,AM$2)</f>
        <v>58</v>
      </c>
      <c r="AN15" s="18">
        <f>INDEX(Data!$C$4:$BK$400,Large!$C15,AN$2)</f>
        <v>4</v>
      </c>
      <c r="AO15" s="18">
        <f>INDEX(Data!$C$4:$BK$400,Large!$C15,AO$2)</f>
        <v>5</v>
      </c>
      <c r="AP15" s="18">
        <f>INDEX(Data!$C$4:$BK$400,Large!$C15,AP$2)</f>
        <v>6</v>
      </c>
      <c r="AQ15" s="18">
        <f>INDEX(Data!$C$4:$BK$400,Large!$C15,AQ$2)</f>
        <v>25</v>
      </c>
      <c r="AR15" s="18">
        <f>INDEX(Data!$C$4:$BK$400,Large!$C15,AR$2)</f>
        <v>13</v>
      </c>
      <c r="AS15" s="18">
        <f>INDEX(Data!$C$4:$BK$400,Large!$C15,AS$2)</f>
        <v>42.65</v>
      </c>
      <c r="AT15" s="18">
        <f>INDEX(Data!$C$4:$BK$400,Large!$C15,AT$2)</f>
        <v>6010</v>
      </c>
      <c r="AU15" s="5">
        <f>VALUE(INDEX(Data!$C$4:$BK$400,Large!$C15,AU$2))</f>
        <v>15.3</v>
      </c>
      <c r="AV15" s="5">
        <f>INDEX(Data!$C$4:$BK$400,Large!$C15,AV$1)</f>
        <v>2147.89</v>
      </c>
      <c r="AW15" s="28">
        <f>IFERROR(VALUE(INDEX(Data!$C$4:$BK$400,Large!$C15,AW$1)),"-")</f>
        <v>-19.12</v>
      </c>
      <c r="AX15" s="14" t="str">
        <f>IFERROR(INDEX(Data!$C$4:$BK$95,Large!$C15,AX$1),0)</f>
        <v>4.58</v>
      </c>
      <c r="AY15" s="14">
        <f ca="1">IFERROR(INDEX(Data!$C$4:$BK$95,Large!$C15,AY$1),0)</f>
        <v>-648950</v>
      </c>
      <c r="AZ15" s="14">
        <f ca="1">INDEX(Data!$C$4:$BK$95,Large!$C15,AZ$1)</f>
        <v>-1273000</v>
      </c>
      <c r="BA15" s="5">
        <f t="shared" si="0"/>
        <v>42.733442622950825</v>
      </c>
      <c r="BB15" s="5">
        <f t="shared" si="1"/>
        <v>42.680357142857147</v>
      </c>
      <c r="BC15" s="5">
        <f t="shared" si="2"/>
        <v>42.985849056603776</v>
      </c>
      <c r="BD15" s="22">
        <f t="shared" si="3"/>
        <v>7.1487784506871948E-3</v>
      </c>
      <c r="BE15" s="18">
        <f t="shared" si="4"/>
        <v>1</v>
      </c>
      <c r="BF15" s="5">
        <f t="shared" si="5"/>
        <v>8859.5999999999985</v>
      </c>
      <c r="BG15" s="5">
        <f t="shared" si="6"/>
        <v>10755.45</v>
      </c>
      <c r="BH15" s="5">
        <f t="shared" si="7"/>
        <v>2278.25</v>
      </c>
      <c r="BI15" s="11">
        <f t="shared" si="8"/>
        <v>-0.95683778048670398</v>
      </c>
      <c r="BJ15" s="5">
        <f t="shared" si="9"/>
        <v>108412.4</v>
      </c>
      <c r="BK15" s="11">
        <f>Data!BH14/SUM(Data!$BH$4:$BH$49)</f>
        <v>3.6696411533222034E-4</v>
      </c>
      <c r="BL15" s="3">
        <f t="shared" si="10"/>
        <v>-3477</v>
      </c>
      <c r="BM15" s="12">
        <f t="shared" si="15"/>
        <v>-0.57853577371048248</v>
      </c>
      <c r="BN15" s="12">
        <f t="shared" si="12"/>
        <v>3.1651339061653291E-3</v>
      </c>
      <c r="BO15" s="28">
        <f t="shared" ca="1" si="13"/>
        <v>-648949.99901499995</v>
      </c>
      <c r="BP15" s="87">
        <f t="shared" si="14"/>
        <v>15.309850000000001</v>
      </c>
    </row>
    <row r="16" spans="1:68">
      <c r="A16" s="18">
        <v>13</v>
      </c>
      <c r="B16" s="26">
        <f>LARGE(Data!$BH$4:$BH$400,Large!A16)</f>
        <v>188.30099100000001</v>
      </c>
      <c r="C16" s="18">
        <f>MATCH(Large!B16,Data!$BH$4:$BH$400,0)</f>
        <v>6</v>
      </c>
      <c r="D16" s="5">
        <f>VALUE(INDEX(Data!$C$4:$BK$400,Large!$C16,D$2))</f>
        <v>188.3</v>
      </c>
      <c r="E16" s="18" t="str">
        <f>INDEX(Data!$C$4:$BK$400,Large!$C16,E$2)</f>
        <v>2313</v>
      </c>
      <c r="F16" s="18" t="str">
        <f>INDEX(Data!$C$4:$BK$400,Large!$C16,F$2)</f>
        <v>華通</v>
      </c>
      <c r="G16" s="18" t="str">
        <f>INDEX(Data!$C$4:$BK$400,Large!$C16,G$2)</f>
        <v>13:30:00</v>
      </c>
      <c r="H16" s="18">
        <f>INDEX(Data!$C$4:$BK$400,Large!$C16,H$2)</f>
        <v>15.75</v>
      </c>
      <c r="I16" s="18">
        <f>INDEX(Data!$C$4:$BK$400,Large!$C16,I$2)</f>
        <v>15.8</v>
      </c>
      <c r="J16" s="18">
        <f>INDEX(Data!$C$4:$BK$400,Large!$C16,J$2)</f>
        <v>15.8</v>
      </c>
      <c r="K16" s="18">
        <f>INDEX(Data!$C$4:$BK$400,Large!$C16,K$2)</f>
        <v>0.05</v>
      </c>
      <c r="L16" s="18">
        <f>INDEX(Data!$C$4:$BK$400,Large!$C16,L$2)</f>
        <v>0.32</v>
      </c>
      <c r="M16" s="18">
        <f>INDEX(Data!$C$4:$BK$400,Large!$C16,M$2)</f>
        <v>929</v>
      </c>
      <c r="N16" s="18">
        <f>INDEX(Data!$C$4:$BK$400,Large!$C16,N$2)</f>
        <v>6329</v>
      </c>
      <c r="O16" s="18">
        <f>INDEX(Data!$C$4:$BK$400,Large!$C16,O$2)</f>
        <v>15.8</v>
      </c>
      <c r="P16" s="18">
        <f>INDEX(Data!$C$4:$BK$400,Large!$C16,P$2)</f>
        <v>15.6</v>
      </c>
      <c r="Q16" s="18">
        <f>INDEX(Data!$C$4:$BK$400,Large!$C16,Q$2)</f>
        <v>15.75</v>
      </c>
      <c r="R16" s="18">
        <f>INDEX(Data!$C$4:$BK$400,Large!$C16,R$2)</f>
        <v>15.69</v>
      </c>
      <c r="S16" s="18">
        <f>INDEX(Data!$C$4:$BK$400,Large!$C16,S$2)</f>
        <v>17.3</v>
      </c>
      <c r="T16" s="18">
        <f>INDEX(Data!$C$4:$BK$400,Large!$C16,T$2)</f>
        <v>14.2</v>
      </c>
      <c r="U16" s="18">
        <f>INDEX(Data!$C$4:$BK$400,Large!$C16,U$2)</f>
        <v>15.75</v>
      </c>
      <c r="V16" s="18">
        <f>INDEX(Data!$C$4:$BK$400,Large!$C16,V$2)</f>
        <v>15.75</v>
      </c>
      <c r="W16" s="18">
        <f>INDEX(Data!$C$4:$BK$400,Large!$C16,W$2)</f>
        <v>15.7</v>
      </c>
      <c r="X16" s="18">
        <f>INDEX(Data!$C$4:$BK$400,Large!$C16,X$2)</f>
        <v>15.75</v>
      </c>
      <c r="Y16" s="18">
        <f>INDEX(Data!$C$4:$BK$400,Large!$C16,Y$2)</f>
        <v>15.75</v>
      </c>
      <c r="Z16" s="18">
        <f>INDEX(Data!$C$4:$BK$400,Large!$C16,Z$2)</f>
        <v>15.7</v>
      </c>
      <c r="AA16" s="18">
        <f>INDEX(Data!$C$4:$BK$400,Large!$C16,AA$2)</f>
        <v>15.65</v>
      </c>
      <c r="AB16" s="18">
        <f>INDEX(Data!$C$4:$BK$400,Large!$C16,AB$2)</f>
        <v>15.6</v>
      </c>
      <c r="AC16" s="18">
        <f>INDEX(Data!$C$4:$BK$400,Large!$C16,AC$2)</f>
        <v>15.55</v>
      </c>
      <c r="AD16" s="18">
        <f>INDEX(Data!$C$4:$BK$400,Large!$C16,AD$2)</f>
        <v>15.8</v>
      </c>
      <c r="AE16" s="18">
        <f>INDEX(Data!$C$4:$BK$400,Large!$C16,AE$2)</f>
        <v>15.85</v>
      </c>
      <c r="AF16" s="18">
        <f>INDEX(Data!$C$4:$BK$400,Large!$C16,AF$2)</f>
        <v>15.9</v>
      </c>
      <c r="AG16" s="18">
        <f>INDEX(Data!$C$4:$BK$400,Large!$C16,AG$2)</f>
        <v>15.95</v>
      </c>
      <c r="AH16" s="18">
        <f>INDEX(Data!$C$4:$BK$400,Large!$C16,AH$2)</f>
        <v>16</v>
      </c>
      <c r="AI16" s="18">
        <f>INDEX(Data!$C$4:$BK$400,Large!$C16,AI$2)</f>
        <v>32</v>
      </c>
      <c r="AJ16" s="18">
        <f>INDEX(Data!$C$4:$BK$400,Large!$C16,AJ$2)</f>
        <v>100</v>
      </c>
      <c r="AK16" s="18">
        <f>INDEX(Data!$C$4:$BK$400,Large!$C16,AK$2)</f>
        <v>381</v>
      </c>
      <c r="AL16" s="18">
        <f>INDEX(Data!$C$4:$BK$400,Large!$C16,AL$2)</f>
        <v>1190</v>
      </c>
      <c r="AM16" s="18">
        <f>INDEX(Data!$C$4:$BK$400,Large!$C16,AM$2)</f>
        <v>889</v>
      </c>
      <c r="AN16" s="18">
        <f>INDEX(Data!$C$4:$BK$400,Large!$C16,AN$2)</f>
        <v>11</v>
      </c>
      <c r="AO16" s="18">
        <f>INDEX(Data!$C$4:$BK$400,Large!$C16,AO$2)</f>
        <v>238</v>
      </c>
      <c r="AP16" s="18">
        <f>INDEX(Data!$C$4:$BK$400,Large!$C16,AP$2)</f>
        <v>398</v>
      </c>
      <c r="AQ16" s="18">
        <f>INDEX(Data!$C$4:$BK$400,Large!$C16,AQ$2)</f>
        <v>361</v>
      </c>
      <c r="AR16" s="18">
        <f>INDEX(Data!$C$4:$BK$400,Large!$C16,AR$2)</f>
        <v>531</v>
      </c>
      <c r="AS16" s="18">
        <f>INDEX(Data!$C$4:$BK$400,Large!$C16,AS$2)</f>
        <v>15.75</v>
      </c>
      <c r="AT16" s="18">
        <f>INDEX(Data!$C$4:$BK$400,Large!$C16,AT$2)</f>
        <v>7538</v>
      </c>
      <c r="AU16" s="5">
        <f>VALUE(INDEX(Data!$C$4:$BK$400,Large!$C16,AU$2))</f>
        <v>16.350000000000001</v>
      </c>
      <c r="AV16" s="5">
        <f>INDEX(Data!$C$4:$BK$400,Large!$C16,AV$1)</f>
        <v>4635.46</v>
      </c>
      <c r="AW16" s="28">
        <f>IFERROR(VALUE(INDEX(Data!$C$4:$BK$400,Large!$C16,AW$1)),"-")</f>
        <v>-0.8</v>
      </c>
      <c r="AX16" s="14" t="str">
        <f>IFERROR(INDEX(Data!$C$4:$BK$95,Large!$C16,AX$1),0)</f>
        <v>6.33</v>
      </c>
      <c r="AY16" s="14">
        <f ca="1">IFERROR(INDEX(Data!$C$4:$BK$95,Large!$C16,AY$1),0)</f>
        <v>-411000</v>
      </c>
      <c r="AZ16" s="14">
        <f ca="1">INDEX(Data!$C$4:$BK$95,Large!$C16,AZ$1)</f>
        <v>-262000</v>
      </c>
      <c r="BA16" s="5">
        <f t="shared" si="0"/>
        <v>15.723275236020335</v>
      </c>
      <c r="BB16" s="5">
        <f t="shared" si="1"/>
        <v>15.595910493827162</v>
      </c>
      <c r="BC16" s="5">
        <f t="shared" si="2"/>
        <v>15.937784275503574</v>
      </c>
      <c r="BD16" s="22">
        <f t="shared" si="3"/>
        <v>2.1743165882717363E-2</v>
      </c>
      <c r="BE16" s="18">
        <f t="shared" si="4"/>
        <v>1</v>
      </c>
      <c r="BF16" s="5">
        <f t="shared" si="5"/>
        <v>14678.2</v>
      </c>
      <c r="BG16" s="5">
        <f t="shared" si="6"/>
        <v>40424.600000000006</v>
      </c>
      <c r="BH16" s="5">
        <f t="shared" si="7"/>
        <v>24528.25</v>
      </c>
      <c r="BI16" s="11">
        <f t="shared" si="8"/>
        <v>-1.0829904211688086</v>
      </c>
      <c r="BJ16" s="5">
        <f t="shared" si="9"/>
        <v>99998.200000000012</v>
      </c>
      <c r="BK16" s="11">
        <f>Data!BH15/SUM(Data!$BH$4:$BH$49)</f>
        <v>3.5004745380852269E-3</v>
      </c>
      <c r="BL16" s="3">
        <f t="shared" si="10"/>
        <v>-1209</v>
      </c>
      <c r="BM16" s="12">
        <f t="shared" si="15"/>
        <v>-0.16038737065534625</v>
      </c>
      <c r="BN16" s="12">
        <f t="shared" si="12"/>
        <v>2.5879082883100038E-3</v>
      </c>
      <c r="BO16" s="28">
        <f t="shared" ca="1" si="13"/>
        <v>-410999.99901600002</v>
      </c>
      <c r="BP16" s="87">
        <f t="shared" si="14"/>
        <v>16.359840000000002</v>
      </c>
    </row>
    <row r="17" spans="1:68">
      <c r="A17" s="18">
        <v>14</v>
      </c>
      <c r="B17" s="26">
        <f>LARGE(Data!$BH$4:$BH$400,Large!A17)</f>
        <v>171.80096900000001</v>
      </c>
      <c r="C17" s="18">
        <f>MATCH(Large!B17,Data!$BH$4:$BH$400,0)</f>
        <v>28</v>
      </c>
      <c r="D17" s="5">
        <f>VALUE(INDEX(Data!$C$4:$BK$400,Large!$C17,D$2))</f>
        <v>171.8</v>
      </c>
      <c r="E17" s="18" t="str">
        <f>INDEX(Data!$C$4:$BK$400,Large!$C17,E$2)</f>
        <v>2637</v>
      </c>
      <c r="F17" s="18" t="str">
        <f>INDEX(Data!$C$4:$BK$400,Large!$C17,F$2)</f>
        <v>慧洋-KY</v>
      </c>
      <c r="G17" s="18" t="str">
        <f>INDEX(Data!$C$4:$BK$400,Large!$C17,G$2)</f>
        <v>13:30:00</v>
      </c>
      <c r="H17" s="18">
        <f>INDEX(Data!$C$4:$BK$400,Large!$C17,H$2)</f>
        <v>30.9</v>
      </c>
      <c r="I17" s="18">
        <f>INDEX(Data!$C$4:$BK$400,Large!$C17,I$2)</f>
        <v>30.95</v>
      </c>
      <c r="J17" s="18">
        <f>INDEX(Data!$C$4:$BK$400,Large!$C17,J$2)</f>
        <v>30.95</v>
      </c>
      <c r="K17" s="18">
        <f>INDEX(Data!$C$4:$BK$400,Large!$C17,K$2)</f>
        <v>0.3</v>
      </c>
      <c r="L17" s="18">
        <f>INDEX(Data!$C$4:$BK$400,Large!$C17,L$2)</f>
        <v>0.98</v>
      </c>
      <c r="M17" s="18">
        <f>INDEX(Data!$C$4:$BK$400,Large!$C17,M$2)</f>
        <v>71</v>
      </c>
      <c r="N17" s="18">
        <f>INDEX(Data!$C$4:$BK$400,Large!$C17,N$2)</f>
        <v>878</v>
      </c>
      <c r="O17" s="18">
        <f>INDEX(Data!$C$4:$BK$400,Large!$C17,O$2)</f>
        <v>31.05</v>
      </c>
      <c r="P17" s="18">
        <f>INDEX(Data!$C$4:$BK$400,Large!$C17,P$2)</f>
        <v>30.6</v>
      </c>
      <c r="Q17" s="18">
        <f>INDEX(Data!$C$4:$BK$400,Large!$C17,Q$2)</f>
        <v>30.85</v>
      </c>
      <c r="R17" s="18">
        <f>INDEX(Data!$C$4:$BK$400,Large!$C17,R$2)</f>
        <v>30.87</v>
      </c>
      <c r="S17" s="18">
        <f>INDEX(Data!$C$4:$BK$400,Large!$C17,S$2)</f>
        <v>33.700000000000003</v>
      </c>
      <c r="T17" s="18">
        <f>INDEX(Data!$C$4:$BK$400,Large!$C17,T$2)</f>
        <v>27.6</v>
      </c>
      <c r="U17" s="18">
        <f>INDEX(Data!$C$4:$BK$400,Large!$C17,U$2)</f>
        <v>30.9</v>
      </c>
      <c r="V17" s="18">
        <f>INDEX(Data!$C$4:$BK$400,Large!$C17,V$2)</f>
        <v>30.9</v>
      </c>
      <c r="W17" s="18">
        <f>INDEX(Data!$C$4:$BK$400,Large!$C17,W$2)</f>
        <v>30.9</v>
      </c>
      <c r="X17" s="18">
        <f>INDEX(Data!$C$4:$BK$400,Large!$C17,X$2)</f>
        <v>30.9</v>
      </c>
      <c r="Y17" s="18">
        <f>INDEX(Data!$C$4:$BK$400,Large!$C17,Y$2)</f>
        <v>30.9</v>
      </c>
      <c r="Z17" s="18">
        <f>INDEX(Data!$C$4:$BK$400,Large!$C17,Z$2)</f>
        <v>30.85</v>
      </c>
      <c r="AA17" s="18">
        <f>INDEX(Data!$C$4:$BK$400,Large!$C17,AA$2)</f>
        <v>30.8</v>
      </c>
      <c r="AB17" s="18">
        <f>INDEX(Data!$C$4:$BK$400,Large!$C17,AB$2)</f>
        <v>30.75</v>
      </c>
      <c r="AC17" s="18">
        <f>INDEX(Data!$C$4:$BK$400,Large!$C17,AC$2)</f>
        <v>30.7</v>
      </c>
      <c r="AD17" s="18">
        <f>INDEX(Data!$C$4:$BK$400,Large!$C17,AD$2)</f>
        <v>30.95</v>
      </c>
      <c r="AE17" s="18">
        <f>INDEX(Data!$C$4:$BK$400,Large!$C17,AE$2)</f>
        <v>31</v>
      </c>
      <c r="AF17" s="18">
        <f>INDEX(Data!$C$4:$BK$400,Large!$C17,AF$2)</f>
        <v>31.05</v>
      </c>
      <c r="AG17" s="18">
        <f>INDEX(Data!$C$4:$BK$400,Large!$C17,AG$2)</f>
        <v>31.1</v>
      </c>
      <c r="AH17" s="18">
        <f>INDEX(Data!$C$4:$BK$400,Large!$C17,AH$2)</f>
        <v>31.15</v>
      </c>
      <c r="AI17" s="18">
        <f>INDEX(Data!$C$4:$BK$400,Large!$C17,AI$2)</f>
        <v>2</v>
      </c>
      <c r="AJ17" s="18">
        <f>INDEX(Data!$C$4:$BK$400,Large!$C17,AJ$2)</f>
        <v>2</v>
      </c>
      <c r="AK17" s="18">
        <f>INDEX(Data!$C$4:$BK$400,Large!$C17,AK$2)</f>
        <v>16</v>
      </c>
      <c r="AL17" s="18">
        <f>INDEX(Data!$C$4:$BK$400,Large!$C17,AL$2)</f>
        <v>32</v>
      </c>
      <c r="AM17" s="18">
        <f>INDEX(Data!$C$4:$BK$400,Large!$C17,AM$2)</f>
        <v>54</v>
      </c>
      <c r="AN17" s="18">
        <f>INDEX(Data!$C$4:$BK$400,Large!$C17,AN$2)</f>
        <v>5</v>
      </c>
      <c r="AO17" s="18">
        <f>INDEX(Data!$C$4:$BK$400,Large!$C17,AO$2)</f>
        <v>211</v>
      </c>
      <c r="AP17" s="18">
        <f>INDEX(Data!$C$4:$BK$400,Large!$C17,AP$2)</f>
        <v>29</v>
      </c>
      <c r="AQ17" s="18">
        <f>INDEX(Data!$C$4:$BK$400,Large!$C17,AQ$2)</f>
        <v>18</v>
      </c>
      <c r="AR17" s="18">
        <f>INDEX(Data!$C$4:$BK$400,Large!$C17,AR$2)</f>
        <v>21</v>
      </c>
      <c r="AS17" s="18">
        <f>INDEX(Data!$C$4:$BK$400,Large!$C17,AS$2)</f>
        <v>30.65</v>
      </c>
      <c r="AT17" s="18">
        <f>INDEX(Data!$C$4:$BK$400,Large!$C17,AT$2)</f>
        <v>2737</v>
      </c>
      <c r="AU17" s="5">
        <f>VALUE(INDEX(Data!$C$4:$BK$400,Large!$C17,AU$2))</f>
        <v>43.24</v>
      </c>
      <c r="AV17" s="5">
        <f>INDEX(Data!$C$4:$BK$400,Large!$C17,AV$1)</f>
        <v>896.38</v>
      </c>
      <c r="AW17" s="28">
        <f>IFERROR(VALUE(INDEX(Data!$C$4:$BK$400,Large!$C17,AW$1)),"-")</f>
        <v>5.15</v>
      </c>
      <c r="AX17" s="14" t="str">
        <f>IFERROR(INDEX(Data!$C$4:$BK$95,Large!$C17,AX$1),0)</f>
        <v>8.08</v>
      </c>
      <c r="AY17" s="14">
        <f ca="1">IFERROR(INDEX(Data!$C$4:$BK$95,Large!$C17,AY$1),0)</f>
        <v>174000</v>
      </c>
      <c r="AZ17" s="14">
        <f ca="1">INDEX(Data!$C$4:$BK$95,Large!$C17,AZ$1)</f>
        <v>-622000</v>
      </c>
      <c r="BA17" s="5">
        <f t="shared" si="0"/>
        <v>30.944230769230771</v>
      </c>
      <c r="BB17" s="5">
        <f t="shared" si="1"/>
        <v>30.736792452830187</v>
      </c>
      <c r="BC17" s="5">
        <f t="shared" si="2"/>
        <v>31.021654929577462</v>
      </c>
      <c r="BD17" s="22">
        <f t="shared" si="3"/>
        <v>9.2056732278033033E-3</v>
      </c>
      <c r="BE17" s="18">
        <f t="shared" si="4"/>
        <v>1</v>
      </c>
      <c r="BF17" s="5">
        <f t="shared" si="5"/>
        <v>2197.4499999999998</v>
      </c>
      <c r="BG17" s="5">
        <f t="shared" si="6"/>
        <v>3258.1</v>
      </c>
      <c r="BH17" s="5">
        <f t="shared" si="7"/>
        <v>8810.15</v>
      </c>
      <c r="BI17" s="11">
        <f t="shared" si="8"/>
        <v>2.5265876356686157</v>
      </c>
      <c r="BJ17" s="5">
        <f t="shared" si="9"/>
        <v>27174.1</v>
      </c>
      <c r="BK17" s="11">
        <f>Data!BH16/SUM(Data!$BH$4:$BH$49)</f>
        <v>7.6964766586873703E-4</v>
      </c>
      <c r="BL17" s="3">
        <f t="shared" si="10"/>
        <v>-1859</v>
      </c>
      <c r="BM17" s="12">
        <f t="shared" si="15"/>
        <v>-0.6792108147606869</v>
      </c>
      <c r="BN17" s="12">
        <f t="shared" si="12"/>
        <v>2.3611407951368139E-3</v>
      </c>
      <c r="BO17" s="28">
        <f t="shared" ca="1" si="13"/>
        <v>174000.00098300001</v>
      </c>
      <c r="BP17" s="87">
        <f t="shared" si="14"/>
        <v>43.249830000000003</v>
      </c>
    </row>
    <row r="18" spans="1:68">
      <c r="A18" s="18">
        <v>15</v>
      </c>
      <c r="B18" s="26">
        <f>LARGE(Data!$BH$4:$BH$400,Large!A18)</f>
        <v>151.500968</v>
      </c>
      <c r="C18" s="18">
        <f>MATCH(Large!B18,Data!$BH$4:$BH$400,0)</f>
        <v>29</v>
      </c>
      <c r="D18" s="5">
        <f>VALUE(INDEX(Data!$C$4:$BK$400,Large!$C18,D$2))</f>
        <v>151.5</v>
      </c>
      <c r="E18" s="18" t="str">
        <f>INDEX(Data!$C$4:$BK$400,Large!$C18,E$2)</f>
        <v>3023</v>
      </c>
      <c r="F18" s="18" t="str">
        <f>INDEX(Data!$C$4:$BK$400,Large!$C18,F$2)</f>
        <v>信邦</v>
      </c>
      <c r="G18" s="18" t="str">
        <f>INDEX(Data!$C$4:$BK$400,Large!$C18,G$2)</f>
        <v>13:30:00</v>
      </c>
      <c r="H18" s="18">
        <f>INDEX(Data!$C$4:$BK$400,Large!$C18,H$2)</f>
        <v>67.400000000000006</v>
      </c>
      <c r="I18" s="18">
        <f>INDEX(Data!$C$4:$BK$400,Large!$C18,I$2)</f>
        <v>67.5</v>
      </c>
      <c r="J18" s="18">
        <f>INDEX(Data!$C$4:$BK$400,Large!$C18,J$2)</f>
        <v>67.5</v>
      </c>
      <c r="K18" s="18">
        <f>INDEX(Data!$C$4:$BK$400,Large!$C18,K$2)</f>
        <v>0.4</v>
      </c>
      <c r="L18" s="18">
        <f>INDEX(Data!$C$4:$BK$400,Large!$C18,L$2)</f>
        <v>0.6</v>
      </c>
      <c r="M18" s="18">
        <f>INDEX(Data!$C$4:$BK$400,Large!$C18,M$2)</f>
        <v>75</v>
      </c>
      <c r="N18" s="18">
        <f>INDEX(Data!$C$4:$BK$400,Large!$C18,N$2)</f>
        <v>770</v>
      </c>
      <c r="O18" s="18">
        <f>INDEX(Data!$C$4:$BK$400,Large!$C18,O$2)</f>
        <v>67.7</v>
      </c>
      <c r="P18" s="18">
        <f>INDEX(Data!$C$4:$BK$400,Large!$C18,P$2)</f>
        <v>66.2</v>
      </c>
      <c r="Q18" s="18">
        <f>INDEX(Data!$C$4:$BK$400,Large!$C18,Q$2)</f>
        <v>66.599999999999994</v>
      </c>
      <c r="R18" s="18">
        <f>INDEX(Data!$C$4:$BK$400,Large!$C18,R$2)</f>
        <v>67.08</v>
      </c>
      <c r="S18" s="18">
        <f>INDEX(Data!$C$4:$BK$400,Large!$C18,S$2)</f>
        <v>73.8</v>
      </c>
      <c r="T18" s="18">
        <f>INDEX(Data!$C$4:$BK$400,Large!$C18,T$2)</f>
        <v>60.4</v>
      </c>
      <c r="U18" s="18">
        <f>INDEX(Data!$C$4:$BK$400,Large!$C18,U$2)</f>
        <v>67.5</v>
      </c>
      <c r="V18" s="18">
        <f>INDEX(Data!$C$4:$BK$400,Large!$C18,V$2)</f>
        <v>67.5</v>
      </c>
      <c r="W18" s="18">
        <f>INDEX(Data!$C$4:$BK$400,Large!$C18,W$2)</f>
        <v>67.400000000000006</v>
      </c>
      <c r="X18" s="18">
        <f>INDEX(Data!$C$4:$BK$400,Large!$C18,X$2)</f>
        <v>67.400000000000006</v>
      </c>
      <c r="Y18" s="18">
        <f>INDEX(Data!$C$4:$BK$400,Large!$C18,Y$2)</f>
        <v>67.400000000000006</v>
      </c>
      <c r="Z18" s="18">
        <f>INDEX(Data!$C$4:$BK$400,Large!$C18,Z$2)</f>
        <v>67.3</v>
      </c>
      <c r="AA18" s="18">
        <f>INDEX(Data!$C$4:$BK$400,Large!$C18,AA$2)</f>
        <v>67.2</v>
      </c>
      <c r="AB18" s="18">
        <f>INDEX(Data!$C$4:$BK$400,Large!$C18,AB$2)</f>
        <v>67.099999999999994</v>
      </c>
      <c r="AC18" s="18">
        <f>INDEX(Data!$C$4:$BK$400,Large!$C18,AC$2)</f>
        <v>67</v>
      </c>
      <c r="AD18" s="18">
        <f>INDEX(Data!$C$4:$BK$400,Large!$C18,AD$2)</f>
        <v>67.5</v>
      </c>
      <c r="AE18" s="18">
        <f>INDEX(Data!$C$4:$BK$400,Large!$C18,AE$2)</f>
        <v>67.599999999999994</v>
      </c>
      <c r="AF18" s="18">
        <f>INDEX(Data!$C$4:$BK$400,Large!$C18,AF$2)</f>
        <v>67.7</v>
      </c>
      <c r="AG18" s="18">
        <f>INDEX(Data!$C$4:$BK$400,Large!$C18,AG$2)</f>
        <v>67.8</v>
      </c>
      <c r="AH18" s="18">
        <f>INDEX(Data!$C$4:$BK$400,Large!$C18,AH$2)</f>
        <v>67.900000000000006</v>
      </c>
      <c r="AI18" s="18">
        <f>INDEX(Data!$C$4:$BK$400,Large!$C18,AI$2)</f>
        <v>1</v>
      </c>
      <c r="AJ18" s="18">
        <f>INDEX(Data!$C$4:$BK$400,Large!$C18,AJ$2)</f>
        <v>3</v>
      </c>
      <c r="AK18" s="18">
        <f>INDEX(Data!$C$4:$BK$400,Large!$C18,AK$2)</f>
        <v>21</v>
      </c>
      <c r="AL18" s="18">
        <f>INDEX(Data!$C$4:$BK$400,Large!$C18,AL$2)</f>
        <v>8</v>
      </c>
      <c r="AM18" s="18">
        <f>INDEX(Data!$C$4:$BK$400,Large!$C18,AM$2)</f>
        <v>11</v>
      </c>
      <c r="AN18" s="18">
        <f>INDEX(Data!$C$4:$BK$400,Large!$C18,AN$2)</f>
        <v>15</v>
      </c>
      <c r="AO18" s="18">
        <f>INDEX(Data!$C$4:$BK$400,Large!$C18,AO$2)</f>
        <v>14</v>
      </c>
      <c r="AP18" s="18">
        <f>INDEX(Data!$C$4:$BK$400,Large!$C18,AP$2)</f>
        <v>23</v>
      </c>
      <c r="AQ18" s="18">
        <f>INDEX(Data!$C$4:$BK$400,Large!$C18,AQ$2)</f>
        <v>12</v>
      </c>
      <c r="AR18" s="18">
        <f>INDEX(Data!$C$4:$BK$400,Large!$C18,AR$2)</f>
        <v>28</v>
      </c>
      <c r="AS18" s="18">
        <f>INDEX(Data!$C$4:$BK$400,Large!$C18,AS$2)</f>
        <v>67.099999999999994</v>
      </c>
      <c r="AT18" s="18">
        <f>INDEX(Data!$C$4:$BK$400,Large!$C18,AT$2)</f>
        <v>1564</v>
      </c>
      <c r="AU18" s="5">
        <f>VALUE(INDEX(Data!$C$4:$BK$400,Large!$C18,AU$2))</f>
        <v>24.51</v>
      </c>
      <c r="AV18" s="5">
        <f>INDEX(Data!$C$4:$BK$400,Large!$C18,AV$1)</f>
        <v>1047.48</v>
      </c>
      <c r="AW18" s="28">
        <f>IFERROR(VALUE(INDEX(Data!$C$4:$BK$400,Large!$C18,AW$1)),"-")</f>
        <v>-5.01</v>
      </c>
      <c r="AX18" s="14" t="str">
        <f>IFERROR(INDEX(Data!$C$4:$BK$95,Large!$C18,AX$1),0)</f>
        <v>5.04</v>
      </c>
      <c r="AY18" s="14">
        <f ca="1">IFERROR(INDEX(Data!$C$4:$BK$95,Large!$C18,AY$1),0)</f>
        <v>-97975</v>
      </c>
      <c r="AZ18" s="14">
        <f ca="1">INDEX(Data!$C$4:$BK$95,Large!$C18,AZ$1)</f>
        <v>0</v>
      </c>
      <c r="BA18" s="5">
        <f t="shared" si="0"/>
        <v>67.537500000000023</v>
      </c>
      <c r="BB18" s="5">
        <f t="shared" si="1"/>
        <v>67.143181818181816</v>
      </c>
      <c r="BC18" s="5">
        <f t="shared" si="2"/>
        <v>67.726086956521755</v>
      </c>
      <c r="BD18" s="22">
        <f t="shared" si="3"/>
        <v>8.6308367697936501E-3</v>
      </c>
      <c r="BE18" s="18">
        <f t="shared" si="4"/>
        <v>1</v>
      </c>
      <c r="BF18" s="5">
        <f t="shared" si="5"/>
        <v>5062.5</v>
      </c>
      <c r="BG18" s="5">
        <f t="shared" si="6"/>
        <v>2954.3</v>
      </c>
      <c r="BH18" s="5">
        <f t="shared" si="7"/>
        <v>6230.8000000000011</v>
      </c>
      <c r="BI18" s="11">
        <f t="shared" si="8"/>
        <v>0.64720987654321005</v>
      </c>
      <c r="BJ18" s="5">
        <f t="shared" si="9"/>
        <v>51975</v>
      </c>
      <c r="BK18" s="11">
        <f>Data!BH17/SUM(Data!$BH$4:$BH$49)</f>
        <v>3.4661158435314462E-3</v>
      </c>
      <c r="BL18" s="3">
        <f t="shared" si="10"/>
        <v>-794</v>
      </c>
      <c r="BM18" s="12">
        <f t="shared" si="15"/>
        <v>-0.50767263427109977</v>
      </c>
      <c r="BN18" s="12">
        <f t="shared" si="12"/>
        <v>2.0821484193579666E-3</v>
      </c>
      <c r="BO18" s="28">
        <f t="shared" ca="1" si="13"/>
        <v>-97974.999018000002</v>
      </c>
      <c r="BP18" s="87">
        <f t="shared" si="14"/>
        <v>24.519820000000003</v>
      </c>
    </row>
    <row r="19" spans="1:68">
      <c r="A19" s="18">
        <v>16</v>
      </c>
      <c r="B19" s="26">
        <f>LARGE(Data!$BH$4:$BH$400,Large!A19)</f>
        <v>136.50098199999999</v>
      </c>
      <c r="C19" s="18">
        <f>MATCH(Large!B19,Data!$BH$4:$BH$400,0)</f>
        <v>15</v>
      </c>
      <c r="D19" s="5">
        <f>VALUE(INDEX(Data!$C$4:$BK$400,Large!$C19,D$2))</f>
        <v>136.5</v>
      </c>
      <c r="E19" s="18" t="str">
        <f>INDEX(Data!$C$4:$BK$400,Large!$C19,E$2)</f>
        <v>6279</v>
      </c>
      <c r="F19" s="18" t="str">
        <f>INDEX(Data!$C$4:$BK$400,Large!$C19,F$2)</f>
        <v>胡連</v>
      </c>
      <c r="G19" s="18" t="str">
        <f>INDEX(Data!$C$4:$BK$400,Large!$C19,G$2)</f>
        <v>13:30:00</v>
      </c>
      <c r="H19" s="18">
        <f>INDEX(Data!$C$4:$BK$400,Large!$C19,H$2)</f>
        <v>140.5</v>
      </c>
      <c r="I19" s="18">
        <f>INDEX(Data!$C$4:$BK$400,Large!$C19,I$2)</f>
        <v>141</v>
      </c>
      <c r="J19" s="18">
        <f>INDEX(Data!$C$4:$BK$400,Large!$C19,J$2)</f>
        <v>140.5</v>
      </c>
      <c r="K19" s="18">
        <f>INDEX(Data!$C$4:$BK$400,Large!$C19,K$2)</f>
        <v>-0.5</v>
      </c>
      <c r="L19" s="18">
        <f>INDEX(Data!$C$4:$BK$400,Large!$C19,L$2)</f>
        <v>-0.35</v>
      </c>
      <c r="M19" s="18">
        <f>INDEX(Data!$C$4:$BK$400,Large!$C19,M$2)</f>
        <v>15</v>
      </c>
      <c r="N19" s="18">
        <f>INDEX(Data!$C$4:$BK$400,Large!$C19,N$2)</f>
        <v>168</v>
      </c>
      <c r="O19" s="18">
        <f>INDEX(Data!$C$4:$BK$400,Large!$C19,O$2)</f>
        <v>142</v>
      </c>
      <c r="P19" s="18">
        <f>INDEX(Data!$C$4:$BK$400,Large!$C19,P$2)</f>
        <v>140</v>
      </c>
      <c r="Q19" s="18">
        <f>INDEX(Data!$C$4:$BK$400,Large!$C19,Q$2)</f>
        <v>142</v>
      </c>
      <c r="R19" s="18">
        <f>INDEX(Data!$C$4:$BK$400,Large!$C19,R$2)</f>
        <v>140.76</v>
      </c>
      <c r="S19" s="18">
        <f>INDEX(Data!$C$4:$BK$400,Large!$C19,S$2)</f>
        <v>155</v>
      </c>
      <c r="T19" s="18">
        <f>INDEX(Data!$C$4:$BK$400,Large!$C19,T$2)</f>
        <v>127</v>
      </c>
      <c r="U19" s="18">
        <f>INDEX(Data!$C$4:$BK$400,Large!$C19,U$2)</f>
        <v>140.5</v>
      </c>
      <c r="V19" s="18">
        <f>INDEX(Data!$C$4:$BK$400,Large!$C19,V$2)</f>
        <v>141</v>
      </c>
      <c r="W19" s="18">
        <f>INDEX(Data!$C$4:$BK$400,Large!$C19,W$2)</f>
        <v>140.5</v>
      </c>
      <c r="X19" s="18">
        <f>INDEX(Data!$C$4:$BK$400,Large!$C19,X$2)</f>
        <v>140.5</v>
      </c>
      <c r="Y19" s="18">
        <f>INDEX(Data!$C$4:$BK$400,Large!$C19,Y$2)</f>
        <v>140.5</v>
      </c>
      <c r="Z19" s="18">
        <f>INDEX(Data!$C$4:$BK$400,Large!$C19,Z$2)</f>
        <v>140</v>
      </c>
      <c r="AA19" s="18">
        <f>INDEX(Data!$C$4:$BK$400,Large!$C19,AA$2)</f>
        <v>139.5</v>
      </c>
      <c r="AB19" s="18">
        <f>INDEX(Data!$C$4:$BK$400,Large!$C19,AB$2)</f>
        <v>139</v>
      </c>
      <c r="AC19" s="18">
        <f>INDEX(Data!$C$4:$BK$400,Large!$C19,AC$2)</f>
        <v>138.5</v>
      </c>
      <c r="AD19" s="18">
        <f>INDEX(Data!$C$4:$BK$400,Large!$C19,AD$2)</f>
        <v>141</v>
      </c>
      <c r="AE19" s="18">
        <f>INDEX(Data!$C$4:$BK$400,Large!$C19,AE$2)</f>
        <v>141.5</v>
      </c>
      <c r="AF19" s="18">
        <f>INDEX(Data!$C$4:$BK$400,Large!$C19,AF$2)</f>
        <v>142</v>
      </c>
      <c r="AG19" s="18">
        <f>INDEX(Data!$C$4:$BK$400,Large!$C19,AG$2)</f>
        <v>142.5</v>
      </c>
      <c r="AH19" s="18">
        <f>INDEX(Data!$C$4:$BK$400,Large!$C19,AH$2)</f>
        <v>143</v>
      </c>
      <c r="AI19" s="18">
        <f>INDEX(Data!$C$4:$BK$400,Large!$C19,AI$2)</f>
        <v>4</v>
      </c>
      <c r="AJ19" s="18">
        <f>INDEX(Data!$C$4:$BK$400,Large!$C19,AJ$2)</f>
        <v>32</v>
      </c>
      <c r="AK19" s="18">
        <f>INDEX(Data!$C$4:$BK$400,Large!$C19,AK$2)</f>
        <v>44</v>
      </c>
      <c r="AL19" s="18">
        <f>INDEX(Data!$C$4:$BK$400,Large!$C19,AL$2)</f>
        <v>28</v>
      </c>
      <c r="AM19" s="18">
        <f>INDEX(Data!$C$4:$BK$400,Large!$C19,AM$2)</f>
        <v>10</v>
      </c>
      <c r="AN19" s="18">
        <f>INDEX(Data!$C$4:$BK$400,Large!$C19,AN$2)</f>
        <v>19</v>
      </c>
      <c r="AO19" s="18">
        <f>INDEX(Data!$C$4:$BK$400,Large!$C19,AO$2)</f>
        <v>4</v>
      </c>
      <c r="AP19" s="18">
        <f>INDEX(Data!$C$4:$BK$400,Large!$C19,AP$2)</f>
        <v>33</v>
      </c>
      <c r="AQ19" s="18">
        <f>INDEX(Data!$C$4:$BK$400,Large!$C19,AQ$2)</f>
        <v>11</v>
      </c>
      <c r="AR19" s="18">
        <f>INDEX(Data!$C$4:$BK$400,Large!$C19,AR$2)</f>
        <v>18</v>
      </c>
      <c r="AS19" s="18">
        <f>INDEX(Data!$C$4:$BK$400,Large!$C19,AS$2)</f>
        <v>141</v>
      </c>
      <c r="AT19" s="18">
        <f>INDEX(Data!$C$4:$BK$400,Large!$C19,AT$2)</f>
        <v>401</v>
      </c>
      <c r="AU19" s="5">
        <f>VALUE(INDEX(Data!$C$4:$BK$400,Large!$C19,AU$2))</f>
        <v>39.97</v>
      </c>
      <c r="AV19" s="5">
        <f>INDEX(Data!$C$4:$BK$400,Large!$C19,AV$1)</f>
        <v>368.83</v>
      </c>
      <c r="AW19" s="28">
        <f>IFERROR(VALUE(INDEX(Data!$C$4:$BK$400,Large!$C19,AW$1)),"-")</f>
        <v>10.46</v>
      </c>
      <c r="AX19" s="14" t="str">
        <f>IFERROR(INDEX(Data!$C$4:$BK$95,Large!$C19,AX$1),0)</f>
        <v>3.99</v>
      </c>
      <c r="AY19" s="14" t="str">
        <f ca="1">IFERROR(INDEX(Data!$C$4:$BK$95,Large!$C19,AY$1),0)</f>
        <v>0</v>
      </c>
      <c r="AZ19" s="14">
        <f ca="1">INDEX(Data!$C$4:$BK$95,Large!$C19,AZ$1)</f>
        <v>-139000</v>
      </c>
      <c r="BA19" s="5">
        <f t="shared" si="0"/>
        <v>140.53940886699507</v>
      </c>
      <c r="BB19" s="5">
        <f t="shared" si="1"/>
        <v>139.46610169491527</v>
      </c>
      <c r="BC19" s="5">
        <f t="shared" si="2"/>
        <v>142.02941176470588</v>
      </c>
      <c r="BD19" s="22">
        <f t="shared" si="3"/>
        <v>1.823908390148777E-2</v>
      </c>
      <c r="BE19" s="18">
        <f t="shared" si="4"/>
        <v>-1</v>
      </c>
      <c r="BF19" s="5">
        <f t="shared" si="5"/>
        <v>-2107.5</v>
      </c>
      <c r="BG19" s="5">
        <f t="shared" si="6"/>
        <v>16457</v>
      </c>
      <c r="BH19" s="5">
        <f t="shared" si="7"/>
        <v>12072.5</v>
      </c>
      <c r="BI19" s="11">
        <f t="shared" si="8"/>
        <v>-2.0804270462633454</v>
      </c>
      <c r="BJ19" s="5">
        <f t="shared" si="9"/>
        <v>-23604</v>
      </c>
      <c r="BK19" s="11">
        <f>Data!BH18/SUM(Data!$BH$4:$BH$49)</f>
        <v>1.8759967179342862E-3</v>
      </c>
      <c r="BL19" s="3">
        <f t="shared" si="10"/>
        <v>-233</v>
      </c>
      <c r="BM19" s="12">
        <f t="shared" si="15"/>
        <v>-0.58104738154613467</v>
      </c>
      <c r="BN19" s="12">
        <f t="shared" si="12"/>
        <v>1.8759966201147321E-3</v>
      </c>
      <c r="BO19" s="28">
        <f t="shared" ca="1" si="13"/>
        <v>9.810000000000001E-4</v>
      </c>
      <c r="BP19" s="87">
        <f t="shared" si="14"/>
        <v>39.979810000000001</v>
      </c>
    </row>
    <row r="20" spans="1:68">
      <c r="A20" s="18">
        <v>17</v>
      </c>
      <c r="B20" s="26">
        <f>LARGE(Data!$BH$4:$BH$400,Large!A20)</f>
        <v>126.50098800000001</v>
      </c>
      <c r="C20" s="18">
        <f>MATCH(Large!B20,Data!$BH$4:$BH$400,0)</f>
        <v>9</v>
      </c>
      <c r="D20" s="5">
        <f>VALUE(INDEX(Data!$C$4:$BK$400,Large!$C20,D$2))</f>
        <v>126.5</v>
      </c>
      <c r="E20" s="18" t="str">
        <f>INDEX(Data!$C$4:$BK$400,Large!$C20,E$2)</f>
        <v>1726</v>
      </c>
      <c r="F20" s="18" t="str">
        <f>INDEX(Data!$C$4:$BK$400,Large!$C20,F$2)</f>
        <v>永記</v>
      </c>
      <c r="G20" s="18" t="str">
        <f>INDEX(Data!$C$4:$BK$400,Large!$C20,G$2)</f>
        <v>13:30:00</v>
      </c>
      <c r="H20" s="18">
        <f>INDEX(Data!$C$4:$BK$400,Large!$C20,H$2)</f>
        <v>78.099999999999994</v>
      </c>
      <c r="I20" s="18">
        <f>INDEX(Data!$C$4:$BK$400,Large!$C20,I$2)</f>
        <v>78.2</v>
      </c>
      <c r="J20" s="18">
        <f>INDEX(Data!$C$4:$BK$400,Large!$C20,J$2)</f>
        <v>78.099999999999994</v>
      </c>
      <c r="K20" s="18">
        <f>INDEX(Data!$C$4:$BK$400,Large!$C20,K$2)</f>
        <v>0</v>
      </c>
      <c r="L20" s="18">
        <f>INDEX(Data!$C$4:$BK$400,Large!$C20,L$2)</f>
        <v>0</v>
      </c>
      <c r="M20" s="18">
        <f>INDEX(Data!$C$4:$BK$400,Large!$C20,M$2)</f>
        <v>1</v>
      </c>
      <c r="N20" s="18">
        <f>INDEX(Data!$C$4:$BK$400,Large!$C20,N$2)</f>
        <v>13</v>
      </c>
      <c r="O20" s="18">
        <f>INDEX(Data!$C$4:$BK$400,Large!$C20,O$2)</f>
        <v>78.8</v>
      </c>
      <c r="P20" s="18">
        <f>INDEX(Data!$C$4:$BK$400,Large!$C20,P$2)</f>
        <v>77.8</v>
      </c>
      <c r="Q20" s="18">
        <f>INDEX(Data!$C$4:$BK$400,Large!$C20,Q$2)</f>
        <v>77.8</v>
      </c>
      <c r="R20" s="18">
        <f>INDEX(Data!$C$4:$BK$400,Large!$C20,R$2)</f>
        <v>78.41</v>
      </c>
      <c r="S20" s="18">
        <f>INDEX(Data!$C$4:$BK$400,Large!$C20,S$2)</f>
        <v>85.9</v>
      </c>
      <c r="T20" s="18">
        <f>INDEX(Data!$C$4:$BK$400,Large!$C20,T$2)</f>
        <v>70.3</v>
      </c>
      <c r="U20" s="18">
        <f>INDEX(Data!$C$4:$BK$400,Large!$C20,U$2)</f>
        <v>78.5</v>
      </c>
      <c r="V20" s="18">
        <f>INDEX(Data!$C$4:$BK$400,Large!$C20,V$2)</f>
        <v>78.5</v>
      </c>
      <c r="W20" s="18">
        <f>INDEX(Data!$C$4:$BK$400,Large!$C20,W$2)</f>
        <v>78.8</v>
      </c>
      <c r="X20" s="18">
        <f>INDEX(Data!$C$4:$BK$400,Large!$C20,X$2)</f>
        <v>78.5</v>
      </c>
      <c r="Y20" s="18">
        <f>INDEX(Data!$C$4:$BK$400,Large!$C20,Y$2)</f>
        <v>78.099999999999994</v>
      </c>
      <c r="Z20" s="18">
        <f>INDEX(Data!$C$4:$BK$400,Large!$C20,Z$2)</f>
        <v>77.900000000000006</v>
      </c>
      <c r="AA20" s="18">
        <f>INDEX(Data!$C$4:$BK$400,Large!$C20,AA$2)</f>
        <v>77.8</v>
      </c>
      <c r="AB20" s="18">
        <f>INDEX(Data!$C$4:$BK$400,Large!$C20,AB$2)</f>
        <v>77.7</v>
      </c>
      <c r="AC20" s="18">
        <f>INDEX(Data!$C$4:$BK$400,Large!$C20,AC$2)</f>
        <v>77.5</v>
      </c>
      <c r="AD20" s="18">
        <f>INDEX(Data!$C$4:$BK$400,Large!$C20,AD$2)</f>
        <v>78.2</v>
      </c>
      <c r="AE20" s="18">
        <f>INDEX(Data!$C$4:$BK$400,Large!$C20,AE$2)</f>
        <v>78.3</v>
      </c>
      <c r="AF20" s="18">
        <f>INDEX(Data!$C$4:$BK$400,Large!$C20,AF$2)</f>
        <v>78.400000000000006</v>
      </c>
      <c r="AG20" s="18">
        <f>INDEX(Data!$C$4:$BK$400,Large!$C20,AG$2)</f>
        <v>78.5</v>
      </c>
      <c r="AH20" s="18">
        <f>INDEX(Data!$C$4:$BK$400,Large!$C20,AH$2)</f>
        <v>78.599999999999994</v>
      </c>
      <c r="AI20" s="18">
        <f>INDEX(Data!$C$4:$BK$400,Large!$C20,AI$2)</f>
        <v>7</v>
      </c>
      <c r="AJ20" s="18">
        <f>INDEX(Data!$C$4:$BK$400,Large!$C20,AJ$2)</f>
        <v>6</v>
      </c>
      <c r="AK20" s="18">
        <f>INDEX(Data!$C$4:$BK$400,Large!$C20,AK$2)</f>
        <v>1</v>
      </c>
      <c r="AL20" s="18">
        <f>INDEX(Data!$C$4:$BK$400,Large!$C20,AL$2)</f>
        <v>1</v>
      </c>
      <c r="AM20" s="18">
        <f>INDEX(Data!$C$4:$BK$400,Large!$C20,AM$2)</f>
        <v>7</v>
      </c>
      <c r="AN20" s="18">
        <f>INDEX(Data!$C$4:$BK$400,Large!$C20,AN$2)</f>
        <v>1</v>
      </c>
      <c r="AO20" s="18">
        <f>INDEX(Data!$C$4:$BK$400,Large!$C20,AO$2)</f>
        <v>1</v>
      </c>
      <c r="AP20" s="18">
        <f>INDEX(Data!$C$4:$BK$400,Large!$C20,AP$2)</f>
        <v>3</v>
      </c>
      <c r="AQ20" s="18">
        <f>INDEX(Data!$C$4:$BK$400,Large!$C20,AQ$2)</f>
        <v>5</v>
      </c>
      <c r="AR20" s="18">
        <f>INDEX(Data!$C$4:$BK$400,Large!$C20,AR$2)</f>
        <v>1</v>
      </c>
      <c r="AS20" s="18">
        <f>INDEX(Data!$C$4:$BK$400,Large!$C20,AS$2)</f>
        <v>78.099999999999994</v>
      </c>
      <c r="AT20" s="18">
        <f>INDEX(Data!$C$4:$BK$400,Large!$C20,AT$2)</f>
        <v>19</v>
      </c>
      <c r="AU20" s="5">
        <f>VALUE(INDEX(Data!$C$4:$BK$400,Large!$C20,AU$2))</f>
        <v>49.18</v>
      </c>
      <c r="AV20" s="5">
        <f>INDEX(Data!$C$4:$BK$400,Large!$C20,AV$1)</f>
        <v>633.75</v>
      </c>
      <c r="AW20" s="28">
        <f>IFERROR(VALUE(INDEX(Data!$C$4:$BK$400,Large!$C20,AW$1)),"-")</f>
        <v>8.6300000000000008</v>
      </c>
      <c r="AX20" s="14" t="str">
        <f>IFERROR(INDEX(Data!$C$4:$BK$95,Large!$C20,AX$1),0)</f>
        <v>4.87</v>
      </c>
      <c r="AY20" s="14">
        <f ca="1">IFERROR(INDEX(Data!$C$4:$BK$95,Large!$C20,AY$1),0)</f>
        <v>-5000</v>
      </c>
      <c r="AZ20" s="14">
        <f ca="1">INDEX(Data!$C$4:$BK$95,Large!$C20,AZ$1)</f>
        <v>9000</v>
      </c>
      <c r="BA20" s="5">
        <f t="shared" si="0"/>
        <v>78.027272727272731</v>
      </c>
      <c r="BB20" s="5">
        <f t="shared" si="1"/>
        <v>77.822727272727263</v>
      </c>
      <c r="BC20" s="5">
        <f t="shared" si="2"/>
        <v>78.436363636363637</v>
      </c>
      <c r="BD20" s="22">
        <f t="shared" si="3"/>
        <v>7.8643830828383013E-3</v>
      </c>
      <c r="BE20" s="18">
        <f t="shared" si="4"/>
        <v>-1</v>
      </c>
      <c r="BF20" s="5">
        <f t="shared" si="5"/>
        <v>-78.099999999999994</v>
      </c>
      <c r="BG20" s="5">
        <f t="shared" si="6"/>
        <v>1712.1</v>
      </c>
      <c r="BH20" s="5">
        <f t="shared" si="7"/>
        <v>862.80000000000007</v>
      </c>
      <c r="BI20" s="11">
        <f t="shared" si="8"/>
        <v>-10.874519846350831</v>
      </c>
      <c r="BJ20" s="5">
        <f t="shared" si="9"/>
        <v>-1015.3</v>
      </c>
      <c r="BK20" s="11">
        <f>Data!BH19/SUM(Data!$BH$4:$BH$49)</f>
        <v>3.7383578002825562E-4</v>
      </c>
      <c r="BL20" s="3">
        <f t="shared" si="10"/>
        <v>-6</v>
      </c>
      <c r="BM20" s="12">
        <f t="shared" si="15"/>
        <v>-0.31578947368421051</v>
      </c>
      <c r="BN20" s="12">
        <f t="shared" si="12"/>
        <v>1.738562041474356E-3</v>
      </c>
      <c r="BO20" s="28">
        <f t="shared" ca="1" si="13"/>
        <v>-4999.9990200000002</v>
      </c>
      <c r="BP20" s="87">
        <f t="shared" si="14"/>
        <v>49.189799999999998</v>
      </c>
    </row>
    <row r="21" spans="1:68">
      <c r="A21" s="18">
        <v>18</v>
      </c>
      <c r="B21" s="26">
        <f>LARGE(Data!$BH$4:$BH$400,Large!A21)</f>
        <v>78.600975999999989</v>
      </c>
      <c r="C21" s="18">
        <f>MATCH(Large!B21,Data!$BH$4:$BH$400,0)</f>
        <v>21</v>
      </c>
      <c r="D21" s="5">
        <f>VALUE(INDEX(Data!$C$4:$BK$400,Large!$C21,D$2))</f>
        <v>78.599999999999994</v>
      </c>
      <c r="E21" s="18" t="str">
        <f>INDEX(Data!$C$4:$BK$400,Large!$C21,E$2)</f>
        <v>3019</v>
      </c>
      <c r="F21" s="18" t="str">
        <f>INDEX(Data!$C$4:$BK$400,Large!$C21,F$2)</f>
        <v>亞光</v>
      </c>
      <c r="G21" s="18" t="str">
        <f>INDEX(Data!$C$4:$BK$400,Large!$C21,G$2)</f>
        <v>13:30:00</v>
      </c>
      <c r="H21" s="18">
        <f>INDEX(Data!$C$4:$BK$400,Large!$C21,H$2)</f>
        <v>27.85</v>
      </c>
      <c r="I21" s="18">
        <f>INDEX(Data!$C$4:$BK$400,Large!$C21,I$2)</f>
        <v>27.95</v>
      </c>
      <c r="J21" s="18">
        <f>INDEX(Data!$C$4:$BK$400,Large!$C21,J$2)</f>
        <v>27.95</v>
      </c>
      <c r="K21" s="18">
        <f>INDEX(Data!$C$4:$BK$400,Large!$C21,K$2)</f>
        <v>0.05</v>
      </c>
      <c r="L21" s="18">
        <f>INDEX(Data!$C$4:$BK$400,Large!$C21,L$2)</f>
        <v>0.18</v>
      </c>
      <c r="M21" s="18">
        <f>INDEX(Data!$C$4:$BK$400,Large!$C21,M$2)</f>
        <v>28</v>
      </c>
      <c r="N21" s="18">
        <f>INDEX(Data!$C$4:$BK$400,Large!$C21,N$2)</f>
        <v>356</v>
      </c>
      <c r="O21" s="18">
        <f>INDEX(Data!$C$4:$BK$400,Large!$C21,O$2)</f>
        <v>28.15</v>
      </c>
      <c r="P21" s="18">
        <f>INDEX(Data!$C$4:$BK$400,Large!$C21,P$2)</f>
        <v>27.7</v>
      </c>
      <c r="Q21" s="18">
        <f>INDEX(Data!$C$4:$BK$400,Large!$C21,Q$2)</f>
        <v>27.95</v>
      </c>
      <c r="R21" s="18">
        <f>INDEX(Data!$C$4:$BK$400,Large!$C21,R$2)</f>
        <v>27.95</v>
      </c>
      <c r="S21" s="18">
        <f>INDEX(Data!$C$4:$BK$400,Large!$C21,S$2)</f>
        <v>30.65</v>
      </c>
      <c r="T21" s="18">
        <f>INDEX(Data!$C$4:$BK$400,Large!$C21,T$2)</f>
        <v>25.15</v>
      </c>
      <c r="U21" s="18">
        <f>INDEX(Data!$C$4:$BK$400,Large!$C21,U$2)</f>
        <v>27.9</v>
      </c>
      <c r="V21" s="18">
        <f>INDEX(Data!$C$4:$BK$400,Large!$C21,V$2)</f>
        <v>27.85</v>
      </c>
      <c r="W21" s="18">
        <f>INDEX(Data!$C$4:$BK$400,Large!$C21,W$2)</f>
        <v>27.9</v>
      </c>
      <c r="X21" s="18">
        <f>INDEX(Data!$C$4:$BK$400,Large!$C21,X$2)</f>
        <v>27.9</v>
      </c>
      <c r="Y21" s="18">
        <f>INDEX(Data!$C$4:$BK$400,Large!$C21,Y$2)</f>
        <v>27.85</v>
      </c>
      <c r="Z21" s="18">
        <f>INDEX(Data!$C$4:$BK$400,Large!$C21,Z$2)</f>
        <v>27.8</v>
      </c>
      <c r="AA21" s="18">
        <f>INDEX(Data!$C$4:$BK$400,Large!$C21,AA$2)</f>
        <v>27.75</v>
      </c>
      <c r="AB21" s="18">
        <f>INDEX(Data!$C$4:$BK$400,Large!$C21,AB$2)</f>
        <v>27.7</v>
      </c>
      <c r="AC21" s="18">
        <f>INDEX(Data!$C$4:$BK$400,Large!$C21,AC$2)</f>
        <v>27.65</v>
      </c>
      <c r="AD21" s="18">
        <f>INDEX(Data!$C$4:$BK$400,Large!$C21,AD$2)</f>
        <v>27.95</v>
      </c>
      <c r="AE21" s="18">
        <f>INDEX(Data!$C$4:$BK$400,Large!$C21,AE$2)</f>
        <v>28</v>
      </c>
      <c r="AF21" s="18">
        <f>INDEX(Data!$C$4:$BK$400,Large!$C21,AF$2)</f>
        <v>28.05</v>
      </c>
      <c r="AG21" s="18">
        <f>INDEX(Data!$C$4:$BK$400,Large!$C21,AG$2)</f>
        <v>28.1</v>
      </c>
      <c r="AH21" s="18">
        <f>INDEX(Data!$C$4:$BK$400,Large!$C21,AH$2)</f>
        <v>28.15</v>
      </c>
      <c r="AI21" s="18">
        <f>INDEX(Data!$C$4:$BK$400,Large!$C21,AI$2)</f>
        <v>5</v>
      </c>
      <c r="AJ21" s="18">
        <f>INDEX(Data!$C$4:$BK$400,Large!$C21,AJ$2)</f>
        <v>10</v>
      </c>
      <c r="AK21" s="18">
        <f>INDEX(Data!$C$4:$BK$400,Large!$C21,AK$2)</f>
        <v>4</v>
      </c>
      <c r="AL21" s="18">
        <f>INDEX(Data!$C$4:$BK$400,Large!$C21,AL$2)</f>
        <v>8</v>
      </c>
      <c r="AM21" s="18">
        <f>INDEX(Data!$C$4:$BK$400,Large!$C21,AM$2)</f>
        <v>13</v>
      </c>
      <c r="AN21" s="18">
        <f>INDEX(Data!$C$4:$BK$400,Large!$C21,AN$2)</f>
        <v>4</v>
      </c>
      <c r="AO21" s="18">
        <f>INDEX(Data!$C$4:$BK$400,Large!$C21,AO$2)</f>
        <v>24</v>
      </c>
      <c r="AP21" s="18">
        <f>INDEX(Data!$C$4:$BK$400,Large!$C21,AP$2)</f>
        <v>6</v>
      </c>
      <c r="AQ21" s="18">
        <f>INDEX(Data!$C$4:$BK$400,Large!$C21,AQ$2)</f>
        <v>10</v>
      </c>
      <c r="AR21" s="18">
        <f>INDEX(Data!$C$4:$BK$400,Large!$C21,AR$2)</f>
        <v>12</v>
      </c>
      <c r="AS21" s="18">
        <f>INDEX(Data!$C$4:$BK$400,Large!$C21,AS$2)</f>
        <v>27.9</v>
      </c>
      <c r="AT21" s="18">
        <f>INDEX(Data!$C$4:$BK$400,Large!$C21,AT$2)</f>
        <v>555</v>
      </c>
      <c r="AU21" s="5">
        <f>VALUE(INDEX(Data!$C$4:$BK$400,Large!$C21,AU$2))</f>
        <v>39.14</v>
      </c>
      <c r="AV21" s="5">
        <f>INDEX(Data!$C$4:$BK$400,Large!$C21,AV$1)</f>
        <v>1517.13</v>
      </c>
      <c r="AW21" s="28">
        <f>IFERROR(VALUE(INDEX(Data!$C$4:$BK$400,Large!$C21,AW$1)),"-")</f>
        <v>-11.05</v>
      </c>
      <c r="AX21" s="14" t="str">
        <f>IFERROR(INDEX(Data!$C$4:$BK$95,Large!$C21,AX$1),0)</f>
        <v>--</v>
      </c>
      <c r="AY21" s="14">
        <f ca="1">IFERROR(INDEX(Data!$C$4:$BK$95,Large!$C21,AY$1),0)</f>
        <v>10000</v>
      </c>
      <c r="AZ21" s="14">
        <f ca="1">INDEX(Data!$C$4:$BK$95,Large!$C21,AZ$1)</f>
        <v>202000</v>
      </c>
      <c r="BA21" s="5">
        <f t="shared" si="0"/>
        <v>27.918749999999999</v>
      </c>
      <c r="BB21" s="5">
        <f t="shared" si="1"/>
        <v>27.732499999999998</v>
      </c>
      <c r="BC21" s="5">
        <f t="shared" si="2"/>
        <v>28.05178571428571</v>
      </c>
      <c r="BD21" s="22">
        <f t="shared" si="3"/>
        <v>1.1436246761968649E-2</v>
      </c>
      <c r="BE21" s="18">
        <f t="shared" si="4"/>
        <v>1</v>
      </c>
      <c r="BF21" s="5">
        <f t="shared" si="5"/>
        <v>782.6</v>
      </c>
      <c r="BG21" s="5">
        <f t="shared" si="6"/>
        <v>1109.3</v>
      </c>
      <c r="BH21" s="5">
        <f t="shared" si="7"/>
        <v>1570.8999999999999</v>
      </c>
      <c r="BI21" s="11">
        <f t="shared" si="8"/>
        <v>0.58982877587528737</v>
      </c>
      <c r="BJ21" s="5">
        <f t="shared" si="9"/>
        <v>9950.1999999999989</v>
      </c>
      <c r="BK21" s="11">
        <f>Data!BH20/SUM(Data!$BH$4:$BH$49)</f>
        <v>5.4150606157100359E-4</v>
      </c>
      <c r="BL21" s="3">
        <f t="shared" si="10"/>
        <v>-199</v>
      </c>
      <c r="BM21" s="12">
        <f t="shared" si="15"/>
        <v>-0.35855855855855856</v>
      </c>
      <c r="BN21" s="12">
        <f t="shared" si="12"/>
        <v>1.0802498498781435E-3</v>
      </c>
      <c r="BO21" s="28">
        <f t="shared" ca="1" si="13"/>
        <v>10000.000979</v>
      </c>
      <c r="BP21" s="87">
        <f t="shared" si="14"/>
        <v>39.149790000000003</v>
      </c>
    </row>
    <row r="22" spans="1:68">
      <c r="A22" s="18">
        <v>19</v>
      </c>
      <c r="B22" s="26">
        <f>LARGE(Data!$BH$4:$BH$400,Large!A22)</f>
        <v>68.500979000000001</v>
      </c>
      <c r="C22" s="18">
        <f>MATCH(Large!B22,Data!$BH$4:$BH$400,0)</f>
        <v>18</v>
      </c>
      <c r="D22" s="5">
        <f>VALUE(INDEX(Data!$C$4:$BK$400,Large!$C22,D$2))</f>
        <v>68.5</v>
      </c>
      <c r="E22" s="18" t="str">
        <f>INDEX(Data!$C$4:$BK$400,Large!$C22,E$2)</f>
        <v>1464</v>
      </c>
      <c r="F22" s="18" t="str">
        <f>INDEX(Data!$C$4:$BK$400,Large!$C22,F$2)</f>
        <v>得力</v>
      </c>
      <c r="G22" s="18" t="str">
        <f>INDEX(Data!$C$4:$BK$400,Large!$C22,G$2)</f>
        <v>13:30:00</v>
      </c>
      <c r="H22" s="18">
        <f>INDEX(Data!$C$4:$BK$400,Large!$C22,H$2)</f>
        <v>24.85</v>
      </c>
      <c r="I22" s="18">
        <f>INDEX(Data!$C$4:$BK$400,Large!$C22,I$2)</f>
        <v>24.9</v>
      </c>
      <c r="J22" s="18">
        <f>INDEX(Data!$C$4:$BK$400,Large!$C22,J$2)</f>
        <v>24.9</v>
      </c>
      <c r="K22" s="18">
        <f>INDEX(Data!$C$4:$BK$400,Large!$C22,K$2)</f>
        <v>0.1</v>
      </c>
      <c r="L22" s="18">
        <f>INDEX(Data!$C$4:$BK$400,Large!$C22,L$2)</f>
        <v>0.4</v>
      </c>
      <c r="M22" s="18">
        <f>INDEX(Data!$C$4:$BK$400,Large!$C22,M$2)</f>
        <v>18</v>
      </c>
      <c r="N22" s="18">
        <f>INDEX(Data!$C$4:$BK$400,Large!$C22,N$2)</f>
        <v>442</v>
      </c>
      <c r="O22" s="18">
        <f>INDEX(Data!$C$4:$BK$400,Large!$C22,O$2)</f>
        <v>25</v>
      </c>
      <c r="P22" s="18">
        <f>INDEX(Data!$C$4:$BK$400,Large!$C22,P$2)</f>
        <v>24.7</v>
      </c>
      <c r="Q22" s="18">
        <f>INDEX(Data!$C$4:$BK$400,Large!$C22,Q$2)</f>
        <v>24.9</v>
      </c>
      <c r="R22" s="18">
        <f>INDEX(Data!$C$4:$BK$400,Large!$C22,R$2)</f>
        <v>24.85</v>
      </c>
      <c r="S22" s="18">
        <f>INDEX(Data!$C$4:$BK$400,Large!$C22,S$2)</f>
        <v>27.25</v>
      </c>
      <c r="T22" s="18">
        <f>INDEX(Data!$C$4:$BK$400,Large!$C22,T$2)</f>
        <v>22.35</v>
      </c>
      <c r="U22" s="18">
        <f>INDEX(Data!$C$4:$BK$400,Large!$C22,U$2)</f>
        <v>24.9</v>
      </c>
      <c r="V22" s="18">
        <f>INDEX(Data!$C$4:$BK$400,Large!$C22,V$2)</f>
        <v>24.85</v>
      </c>
      <c r="W22" s="18">
        <f>INDEX(Data!$C$4:$BK$400,Large!$C22,W$2)</f>
        <v>24.9</v>
      </c>
      <c r="X22" s="18">
        <f>INDEX(Data!$C$4:$BK$400,Large!$C22,X$2)</f>
        <v>24.85</v>
      </c>
      <c r="Y22" s="18">
        <f>INDEX(Data!$C$4:$BK$400,Large!$C22,Y$2)</f>
        <v>24.85</v>
      </c>
      <c r="Z22" s="18">
        <f>INDEX(Data!$C$4:$BK$400,Large!$C22,Z$2)</f>
        <v>24.8</v>
      </c>
      <c r="AA22" s="18">
        <f>INDEX(Data!$C$4:$BK$400,Large!$C22,AA$2)</f>
        <v>24.75</v>
      </c>
      <c r="AB22" s="18">
        <f>INDEX(Data!$C$4:$BK$400,Large!$C22,AB$2)</f>
        <v>24.7</v>
      </c>
      <c r="AC22" s="18">
        <f>INDEX(Data!$C$4:$BK$400,Large!$C22,AC$2)</f>
        <v>24.65</v>
      </c>
      <c r="AD22" s="18">
        <f>INDEX(Data!$C$4:$BK$400,Large!$C22,AD$2)</f>
        <v>24.9</v>
      </c>
      <c r="AE22" s="18">
        <f>INDEX(Data!$C$4:$BK$400,Large!$C22,AE$2)</f>
        <v>24.95</v>
      </c>
      <c r="AF22" s="18">
        <f>INDEX(Data!$C$4:$BK$400,Large!$C22,AF$2)</f>
        <v>25</v>
      </c>
      <c r="AG22" s="18">
        <f>INDEX(Data!$C$4:$BK$400,Large!$C22,AG$2)</f>
        <v>25.05</v>
      </c>
      <c r="AH22" s="18">
        <f>INDEX(Data!$C$4:$BK$400,Large!$C22,AH$2)</f>
        <v>25.1</v>
      </c>
      <c r="AI22" s="18">
        <f>INDEX(Data!$C$4:$BK$400,Large!$C22,AI$2)</f>
        <v>11</v>
      </c>
      <c r="AJ22" s="18">
        <f>INDEX(Data!$C$4:$BK$400,Large!$C22,AJ$2)</f>
        <v>139</v>
      </c>
      <c r="AK22" s="18">
        <f>INDEX(Data!$C$4:$BK$400,Large!$C22,AK$2)</f>
        <v>46</v>
      </c>
      <c r="AL22" s="18">
        <f>INDEX(Data!$C$4:$BK$400,Large!$C22,AL$2)</f>
        <v>84</v>
      </c>
      <c r="AM22" s="18">
        <f>INDEX(Data!$C$4:$BK$400,Large!$C22,AM$2)</f>
        <v>52</v>
      </c>
      <c r="AN22" s="18">
        <f>INDEX(Data!$C$4:$BK$400,Large!$C22,AN$2)</f>
        <v>7</v>
      </c>
      <c r="AO22" s="18">
        <f>INDEX(Data!$C$4:$BK$400,Large!$C22,AO$2)</f>
        <v>16</v>
      </c>
      <c r="AP22" s="18">
        <f>INDEX(Data!$C$4:$BK$400,Large!$C22,AP$2)</f>
        <v>42</v>
      </c>
      <c r="AQ22" s="18">
        <f>INDEX(Data!$C$4:$BK$400,Large!$C22,AQ$2)</f>
        <v>11</v>
      </c>
      <c r="AR22" s="18">
        <f>INDEX(Data!$C$4:$BK$400,Large!$C22,AR$2)</f>
        <v>71</v>
      </c>
      <c r="AS22" s="18">
        <f>INDEX(Data!$C$4:$BK$400,Large!$C22,AS$2)</f>
        <v>24.8</v>
      </c>
      <c r="AT22" s="18">
        <f>INDEX(Data!$C$4:$BK$400,Large!$C22,AT$2)</f>
        <v>1365</v>
      </c>
      <c r="AU22" s="5">
        <f>VALUE(INDEX(Data!$C$4:$BK$400,Large!$C22,AU$2))</f>
        <v>15.03</v>
      </c>
      <c r="AV22" s="5">
        <f>INDEX(Data!$C$4:$BK$400,Large!$C22,AV$1)</f>
        <v>739.33</v>
      </c>
      <c r="AW22" s="28">
        <f>IFERROR(VALUE(INDEX(Data!$C$4:$BK$400,Large!$C22,AW$1)),"-")</f>
        <v>17.02</v>
      </c>
      <c r="AX22" s="14" t="str">
        <f>IFERROR(INDEX(Data!$C$4:$BK$95,Large!$C22,AX$1),0)</f>
        <v>8.76</v>
      </c>
      <c r="AY22" s="14">
        <f ca="1">IFERROR(INDEX(Data!$C$4:$BK$95,Large!$C22,AY$1),0)</f>
        <v>13000</v>
      </c>
      <c r="AZ22" s="14">
        <f ca="1">INDEX(Data!$C$4:$BK$95,Large!$C22,AZ$1)</f>
        <v>-11000</v>
      </c>
      <c r="BA22" s="5">
        <f t="shared" si="0"/>
        <v>24.836743215031312</v>
      </c>
      <c r="BB22" s="5">
        <f t="shared" si="1"/>
        <v>24.745933734939758</v>
      </c>
      <c r="BC22" s="5">
        <f t="shared" si="2"/>
        <v>25.041836734693877</v>
      </c>
      <c r="BD22" s="22">
        <f t="shared" si="3"/>
        <v>1.1913921128557528E-2</v>
      </c>
      <c r="BE22" s="18">
        <f t="shared" si="4"/>
        <v>1</v>
      </c>
      <c r="BF22" s="5">
        <f t="shared" si="5"/>
        <v>448.2</v>
      </c>
      <c r="BG22" s="5">
        <f t="shared" si="6"/>
        <v>8215.65</v>
      </c>
      <c r="BH22" s="5">
        <f t="shared" si="7"/>
        <v>3681.15</v>
      </c>
      <c r="BI22" s="11">
        <f t="shared" si="8"/>
        <v>-10.117135207496654</v>
      </c>
      <c r="BJ22" s="5">
        <f t="shared" si="9"/>
        <v>11005.8</v>
      </c>
      <c r="BK22" s="11">
        <f>Data!BH21/SUM(Data!$BH$4:$BH$49)</f>
        <v>9.4144093248563936E-4</v>
      </c>
      <c r="BL22" s="3">
        <f t="shared" si="10"/>
        <v>-923</v>
      </c>
      <c r="BM22" s="12">
        <f t="shared" si="15"/>
        <v>-0.67619047619047623</v>
      </c>
      <c r="BN22" s="12">
        <f t="shared" si="12"/>
        <v>9.4144088339635724E-4</v>
      </c>
      <c r="BO22" s="28">
        <f t="shared" ca="1" si="13"/>
        <v>13000.000978</v>
      </c>
      <c r="BP22" s="87">
        <f t="shared" si="14"/>
        <v>15.039779999999999</v>
      </c>
    </row>
    <row r="23" spans="1:68">
      <c r="A23" s="18">
        <v>20</v>
      </c>
      <c r="B23" s="26">
        <f>LARGE(Data!$BH$4:$BH$400,Large!A23)</f>
        <v>63.300976999999996</v>
      </c>
      <c r="C23" s="18">
        <f>MATCH(Large!B23,Data!$BH$4:$BH$400,0)</f>
        <v>20</v>
      </c>
      <c r="D23" s="5">
        <f>VALUE(INDEX(Data!$C$4:$BK$400,Large!$C23,D$2))</f>
        <v>63.3</v>
      </c>
      <c r="E23" s="18" t="str">
        <f>INDEX(Data!$C$4:$BK$400,Large!$C23,E$2)</f>
        <v>3704</v>
      </c>
      <c r="F23" s="18" t="str">
        <f>INDEX(Data!$C$4:$BK$400,Large!$C23,F$2)</f>
        <v>合勤控</v>
      </c>
      <c r="G23" s="18" t="str">
        <f>INDEX(Data!$C$4:$BK$400,Large!$C23,G$2)</f>
        <v>13:30:00</v>
      </c>
      <c r="H23" s="18">
        <f>INDEX(Data!$C$4:$BK$400,Large!$C23,H$2)</f>
        <v>14.35</v>
      </c>
      <c r="I23" s="18">
        <f>INDEX(Data!$C$4:$BK$400,Large!$C23,I$2)</f>
        <v>14.4</v>
      </c>
      <c r="J23" s="18">
        <f>INDEX(Data!$C$4:$BK$400,Large!$C23,J$2)</f>
        <v>14.35</v>
      </c>
      <c r="K23" s="18">
        <f>INDEX(Data!$C$4:$BK$400,Large!$C23,K$2)</f>
        <v>0.15</v>
      </c>
      <c r="L23" s="18">
        <f>INDEX(Data!$C$4:$BK$400,Large!$C23,L$2)</f>
        <v>1.06</v>
      </c>
      <c r="M23" s="18">
        <f>INDEX(Data!$C$4:$BK$400,Large!$C23,M$2)</f>
        <v>5</v>
      </c>
      <c r="N23" s="18">
        <f>INDEX(Data!$C$4:$BK$400,Large!$C23,N$2)</f>
        <v>223</v>
      </c>
      <c r="O23" s="18">
        <f>INDEX(Data!$C$4:$BK$400,Large!$C23,O$2)</f>
        <v>14.35</v>
      </c>
      <c r="P23" s="18">
        <f>INDEX(Data!$C$4:$BK$400,Large!$C23,P$2)</f>
        <v>14.2</v>
      </c>
      <c r="Q23" s="18">
        <f>INDEX(Data!$C$4:$BK$400,Large!$C23,Q$2)</f>
        <v>14.2</v>
      </c>
      <c r="R23" s="18">
        <f>INDEX(Data!$C$4:$BK$400,Large!$C23,R$2)</f>
        <v>14.28</v>
      </c>
      <c r="S23" s="18">
        <f>INDEX(Data!$C$4:$BK$400,Large!$C23,S$2)</f>
        <v>15.6</v>
      </c>
      <c r="T23" s="18">
        <f>INDEX(Data!$C$4:$BK$400,Large!$C23,T$2)</f>
        <v>12.8</v>
      </c>
      <c r="U23" s="18">
        <f>INDEX(Data!$C$4:$BK$400,Large!$C23,U$2)</f>
        <v>14.35</v>
      </c>
      <c r="V23" s="18">
        <f>INDEX(Data!$C$4:$BK$400,Large!$C23,V$2)</f>
        <v>14.35</v>
      </c>
      <c r="W23" s="18">
        <f>INDEX(Data!$C$4:$BK$400,Large!$C23,W$2)</f>
        <v>14.35</v>
      </c>
      <c r="X23" s="18">
        <f>INDEX(Data!$C$4:$BK$400,Large!$C23,X$2)</f>
        <v>14.35</v>
      </c>
      <c r="Y23" s="18">
        <f>INDEX(Data!$C$4:$BK$400,Large!$C23,Y$2)</f>
        <v>14.35</v>
      </c>
      <c r="Z23" s="18">
        <f>INDEX(Data!$C$4:$BK$400,Large!$C23,Z$2)</f>
        <v>14.3</v>
      </c>
      <c r="AA23" s="18">
        <f>INDEX(Data!$C$4:$BK$400,Large!$C23,AA$2)</f>
        <v>14.25</v>
      </c>
      <c r="AB23" s="18">
        <f>INDEX(Data!$C$4:$BK$400,Large!$C23,AB$2)</f>
        <v>14.2</v>
      </c>
      <c r="AC23" s="18">
        <f>INDEX(Data!$C$4:$BK$400,Large!$C23,AC$2)</f>
        <v>14.15</v>
      </c>
      <c r="AD23" s="18">
        <f>INDEX(Data!$C$4:$BK$400,Large!$C23,AD$2)</f>
        <v>14.4</v>
      </c>
      <c r="AE23" s="18">
        <f>INDEX(Data!$C$4:$BK$400,Large!$C23,AE$2)</f>
        <v>14.45</v>
      </c>
      <c r="AF23" s="18">
        <f>INDEX(Data!$C$4:$BK$400,Large!$C23,AF$2)</f>
        <v>14.5</v>
      </c>
      <c r="AG23" s="18">
        <f>INDEX(Data!$C$4:$BK$400,Large!$C23,AG$2)</f>
        <v>14.55</v>
      </c>
      <c r="AH23" s="18">
        <f>INDEX(Data!$C$4:$BK$400,Large!$C23,AH$2)</f>
        <v>14.6</v>
      </c>
      <c r="AI23" s="18">
        <f>INDEX(Data!$C$4:$BK$400,Large!$C23,AI$2)</f>
        <v>15</v>
      </c>
      <c r="AJ23" s="18">
        <f>INDEX(Data!$C$4:$BK$400,Large!$C23,AJ$2)</f>
        <v>84</v>
      </c>
      <c r="AK23" s="18">
        <f>INDEX(Data!$C$4:$BK$400,Large!$C23,AK$2)</f>
        <v>111</v>
      </c>
      <c r="AL23" s="18">
        <f>INDEX(Data!$C$4:$BK$400,Large!$C23,AL$2)</f>
        <v>63</v>
      </c>
      <c r="AM23" s="18">
        <f>INDEX(Data!$C$4:$BK$400,Large!$C23,AM$2)</f>
        <v>26</v>
      </c>
      <c r="AN23" s="18">
        <f>INDEX(Data!$C$4:$BK$400,Large!$C23,AN$2)</f>
        <v>23</v>
      </c>
      <c r="AO23" s="18">
        <f>INDEX(Data!$C$4:$BK$400,Large!$C23,AO$2)</f>
        <v>26</v>
      </c>
      <c r="AP23" s="18">
        <f>INDEX(Data!$C$4:$BK$400,Large!$C23,AP$2)</f>
        <v>36</v>
      </c>
      <c r="AQ23" s="18">
        <f>INDEX(Data!$C$4:$BK$400,Large!$C23,AQ$2)</f>
        <v>12</v>
      </c>
      <c r="AR23" s="18">
        <f>INDEX(Data!$C$4:$BK$400,Large!$C23,AR$2)</f>
        <v>16</v>
      </c>
      <c r="AS23" s="18">
        <f>INDEX(Data!$C$4:$BK$400,Large!$C23,AS$2)</f>
        <v>14.2</v>
      </c>
      <c r="AT23" s="18">
        <f>INDEX(Data!$C$4:$BK$400,Large!$C23,AT$2)</f>
        <v>241</v>
      </c>
      <c r="AU23" s="5">
        <f>VALUE(INDEX(Data!$C$4:$BK$400,Large!$C23,AU$2))</f>
        <v>19.72</v>
      </c>
      <c r="AV23" s="5">
        <f>INDEX(Data!$C$4:$BK$400,Large!$C23,AV$1)</f>
        <v>1501.46</v>
      </c>
      <c r="AW23" s="28">
        <f>IFERROR(VALUE(INDEX(Data!$C$4:$BK$400,Large!$C23,AW$1)),"-")</f>
        <v>-14.95</v>
      </c>
      <c r="AX23" s="14" t="str">
        <f>IFERROR(INDEX(Data!$C$4:$BK$95,Large!$C23,AX$1),0)</f>
        <v>--</v>
      </c>
      <c r="AY23" s="14">
        <f ca="1">IFERROR(INDEX(Data!$C$4:$BK$95,Large!$C23,AY$1),0)</f>
        <v>-12000</v>
      </c>
      <c r="AZ23" s="14">
        <f ca="1">INDEX(Data!$C$4:$BK$95,Large!$C23,AZ$1)</f>
        <v>-83000</v>
      </c>
      <c r="BA23" s="5">
        <f t="shared" si="0"/>
        <v>14.315048543689318</v>
      </c>
      <c r="BB23" s="5">
        <f t="shared" si="1"/>
        <v>14.249832775919732</v>
      </c>
      <c r="BC23" s="5">
        <f t="shared" si="2"/>
        <v>14.487610619469026</v>
      </c>
      <c r="BD23" s="22">
        <f t="shared" si="3"/>
        <v>1.661034140566128E-2</v>
      </c>
      <c r="BE23" s="18">
        <f t="shared" si="4"/>
        <v>0</v>
      </c>
      <c r="BF23" s="5">
        <f t="shared" si="5"/>
        <v>0</v>
      </c>
      <c r="BG23" s="5">
        <f t="shared" si="6"/>
        <v>4260.7</v>
      </c>
      <c r="BH23" s="5">
        <f t="shared" si="7"/>
        <v>1637.1</v>
      </c>
      <c r="BI23" s="11">
        <f t="shared" si="8"/>
        <v>-36.565853658536582</v>
      </c>
      <c r="BJ23" s="5">
        <f t="shared" si="9"/>
        <v>0</v>
      </c>
      <c r="BK23" s="11">
        <f>Data!BH22/SUM(Data!$BH$4:$BH$49)</f>
        <v>3.0789502173053762E-2</v>
      </c>
      <c r="BL23" s="3">
        <f t="shared" si="10"/>
        <v>-18</v>
      </c>
      <c r="BM23" s="12">
        <f t="shared" si="15"/>
        <v>-7.4688796680497924E-2</v>
      </c>
      <c r="BN23" s="12">
        <f t="shared" si="12"/>
        <v>8.69974832136815E-4</v>
      </c>
      <c r="BO23" s="28">
        <f t="shared" ca="1" si="13"/>
        <v>-11999.999023</v>
      </c>
      <c r="BP23" s="87">
        <f t="shared" si="14"/>
        <v>19.729769999999998</v>
      </c>
    </row>
    <row r="24" spans="1:68">
      <c r="A24" s="18">
        <v>21</v>
      </c>
      <c r="B24" s="26">
        <f>LARGE(Data!$BH$4:$BH$400,Large!A24)</f>
        <v>56.000984000000003</v>
      </c>
      <c r="C24" s="18">
        <f>MATCH(Large!B24,Data!$BH$4:$BH$400,0)</f>
        <v>13</v>
      </c>
      <c r="D24" s="5">
        <f>VALUE(INDEX(Data!$C$4:$BK$400,Large!$C24,D$2))</f>
        <v>56</v>
      </c>
      <c r="E24" s="18" t="str">
        <f>INDEX(Data!$C$4:$BK$400,Large!$C24,E$2)</f>
        <v>5227</v>
      </c>
      <c r="F24" s="18" t="str">
        <f>INDEX(Data!$C$4:$BK$400,Large!$C24,F$2)</f>
        <v>立凱-KY</v>
      </c>
      <c r="G24" s="18" t="str">
        <f>INDEX(Data!$C$4:$BK$400,Large!$C24,G$2)</f>
        <v>13:30:00</v>
      </c>
      <c r="H24" s="18">
        <f>INDEX(Data!$C$4:$BK$400,Large!$C24,H$2)</f>
        <v>34</v>
      </c>
      <c r="I24" s="18">
        <f>INDEX(Data!$C$4:$BK$400,Large!$C24,I$2)</f>
        <v>34.049999999999997</v>
      </c>
      <c r="J24" s="18">
        <f>INDEX(Data!$C$4:$BK$400,Large!$C24,J$2)</f>
        <v>34</v>
      </c>
      <c r="K24" s="18">
        <f>INDEX(Data!$C$4:$BK$400,Large!$C24,K$2)</f>
        <v>1.25</v>
      </c>
      <c r="L24" s="18">
        <f>INDEX(Data!$C$4:$BK$400,Large!$C24,L$2)</f>
        <v>3.82</v>
      </c>
      <c r="M24" s="18">
        <f>INDEX(Data!$C$4:$BK$400,Large!$C24,M$2)</f>
        <v>49</v>
      </c>
      <c r="N24" s="18">
        <f>INDEX(Data!$C$4:$BK$400,Large!$C24,N$2)</f>
        <v>1615</v>
      </c>
      <c r="O24" s="18">
        <f>INDEX(Data!$C$4:$BK$400,Large!$C24,O$2)</f>
        <v>34.700000000000003</v>
      </c>
      <c r="P24" s="18">
        <f>INDEX(Data!$C$4:$BK$400,Large!$C24,P$2)</f>
        <v>33</v>
      </c>
      <c r="Q24" s="18">
        <f>INDEX(Data!$C$4:$BK$400,Large!$C24,Q$2)</f>
        <v>33</v>
      </c>
      <c r="R24" s="18">
        <f>INDEX(Data!$C$4:$BK$400,Large!$C24,R$2)</f>
        <v>34.1</v>
      </c>
      <c r="S24" s="18">
        <f>INDEX(Data!$C$4:$BK$400,Large!$C24,S$2)</f>
        <v>36</v>
      </c>
      <c r="T24" s="18">
        <f>INDEX(Data!$C$4:$BK$400,Large!$C24,T$2)</f>
        <v>29.5</v>
      </c>
      <c r="U24" s="18">
        <f>INDEX(Data!$C$4:$BK$400,Large!$C24,U$2)</f>
        <v>34.1</v>
      </c>
      <c r="V24" s="18">
        <f>INDEX(Data!$C$4:$BK$400,Large!$C24,V$2)</f>
        <v>34.1</v>
      </c>
      <c r="W24" s="18">
        <f>INDEX(Data!$C$4:$BK$400,Large!$C24,W$2)</f>
        <v>34.1</v>
      </c>
      <c r="X24" s="18">
        <f>INDEX(Data!$C$4:$BK$400,Large!$C24,X$2)</f>
        <v>34.15</v>
      </c>
      <c r="Y24" s="18">
        <f>INDEX(Data!$C$4:$BK$400,Large!$C24,Y$2)</f>
        <v>34</v>
      </c>
      <c r="Z24" s="18">
        <f>INDEX(Data!$C$4:$BK$400,Large!$C24,Z$2)</f>
        <v>33.950000000000003</v>
      </c>
      <c r="AA24" s="18">
        <f>INDEX(Data!$C$4:$BK$400,Large!$C24,AA$2)</f>
        <v>33.9</v>
      </c>
      <c r="AB24" s="18">
        <f>INDEX(Data!$C$4:$BK$400,Large!$C24,AB$2)</f>
        <v>33.85</v>
      </c>
      <c r="AC24" s="18">
        <f>INDEX(Data!$C$4:$BK$400,Large!$C24,AC$2)</f>
        <v>33.799999999999997</v>
      </c>
      <c r="AD24" s="18">
        <f>INDEX(Data!$C$4:$BK$400,Large!$C24,AD$2)</f>
        <v>34.049999999999997</v>
      </c>
      <c r="AE24" s="18">
        <f>INDEX(Data!$C$4:$BK$400,Large!$C24,AE$2)</f>
        <v>34.1</v>
      </c>
      <c r="AF24" s="18">
        <f>INDEX(Data!$C$4:$BK$400,Large!$C24,AF$2)</f>
        <v>34.200000000000003</v>
      </c>
      <c r="AG24" s="18">
        <f>INDEX(Data!$C$4:$BK$400,Large!$C24,AG$2)</f>
        <v>34.25</v>
      </c>
      <c r="AH24" s="18">
        <f>INDEX(Data!$C$4:$BK$400,Large!$C24,AH$2)</f>
        <v>34.299999999999997</v>
      </c>
      <c r="AI24" s="18">
        <f>INDEX(Data!$C$4:$BK$400,Large!$C24,AI$2)</f>
        <v>29</v>
      </c>
      <c r="AJ24" s="18">
        <f>INDEX(Data!$C$4:$BK$400,Large!$C24,AJ$2)</f>
        <v>119</v>
      </c>
      <c r="AK24" s="18">
        <f>INDEX(Data!$C$4:$BK$400,Large!$C24,AK$2)</f>
        <v>25</v>
      </c>
      <c r="AL24" s="18">
        <f>INDEX(Data!$C$4:$BK$400,Large!$C24,AL$2)</f>
        <v>82</v>
      </c>
      <c r="AM24" s="18">
        <f>INDEX(Data!$C$4:$BK$400,Large!$C24,AM$2)</f>
        <v>13</v>
      </c>
      <c r="AN24" s="18">
        <f>INDEX(Data!$C$4:$BK$400,Large!$C24,AN$2)</f>
        <v>1</v>
      </c>
      <c r="AO24" s="18">
        <f>INDEX(Data!$C$4:$BK$400,Large!$C24,AO$2)</f>
        <v>2</v>
      </c>
      <c r="AP24" s="18">
        <f>INDEX(Data!$C$4:$BK$400,Large!$C24,AP$2)</f>
        <v>10</v>
      </c>
      <c r="AQ24" s="18">
        <f>INDEX(Data!$C$4:$BK$400,Large!$C24,AQ$2)</f>
        <v>9</v>
      </c>
      <c r="AR24" s="18">
        <f>INDEX(Data!$C$4:$BK$400,Large!$C24,AR$2)</f>
        <v>12</v>
      </c>
      <c r="AS24" s="18">
        <f>INDEX(Data!$C$4:$BK$400,Large!$C24,AS$2)</f>
        <v>32.75</v>
      </c>
      <c r="AT24" s="18">
        <f>INDEX(Data!$C$4:$BK$400,Large!$C24,AT$2)</f>
        <v>609</v>
      </c>
      <c r="AU24" s="5">
        <f>VALUE(INDEX(Data!$C$4:$BK$400,Large!$C24,AU$2))</f>
        <v>16.149999999999999</v>
      </c>
      <c r="AV24" s="5">
        <f>INDEX(Data!$C$4:$BK$400,Large!$C24,AV$1)</f>
        <v>103.85</v>
      </c>
      <c r="AW24" s="28">
        <f>IFERROR(VALUE(INDEX(Data!$C$4:$BK$400,Large!$C24,AW$1)),"-")</f>
        <v>-20.56</v>
      </c>
      <c r="AX24" s="14" t="str">
        <f>IFERROR(INDEX(Data!$C$4:$BK$95,Large!$C24,AX$1),0)</f>
        <v>--</v>
      </c>
      <c r="AY24" s="14" t="str">
        <f ca="1">IFERROR(INDEX(Data!$C$4:$BK$95,Large!$C24,AY$1),0)</f>
        <v>0</v>
      </c>
      <c r="AZ24" s="14">
        <f ca="1">INDEX(Data!$C$4:$BK$95,Large!$C24,AZ$1)</f>
        <v>30000</v>
      </c>
      <c r="BA24" s="5">
        <f t="shared" si="0"/>
        <v>33.949503311258276</v>
      </c>
      <c r="BB24" s="5">
        <f t="shared" si="1"/>
        <v>33.912873134328358</v>
      </c>
      <c r="BC24" s="5">
        <f t="shared" si="2"/>
        <v>34.238235294117644</v>
      </c>
      <c r="BD24" s="22">
        <f t="shared" si="3"/>
        <v>9.5837089811381688E-3</v>
      </c>
      <c r="BE24" s="18">
        <f t="shared" si="4"/>
        <v>-1</v>
      </c>
      <c r="BF24" s="5">
        <f t="shared" si="5"/>
        <v>-1666</v>
      </c>
      <c r="BG24" s="5">
        <f t="shared" si="6"/>
        <v>9088.65</v>
      </c>
      <c r="BH24" s="5">
        <f t="shared" si="7"/>
        <v>1164.0999999999999</v>
      </c>
      <c r="BI24" s="11">
        <f t="shared" si="8"/>
        <v>-4.7566326530612244</v>
      </c>
      <c r="BJ24" s="5">
        <f t="shared" si="9"/>
        <v>-54910</v>
      </c>
      <c r="BK24" s="11">
        <f>Data!BH23/SUM(Data!$BH$4:$BH$49)</f>
        <v>8.6997487749966324E-4</v>
      </c>
      <c r="BL24" s="3">
        <f t="shared" si="10"/>
        <v>1006</v>
      </c>
      <c r="BM24" s="12">
        <f t="shared" si="15"/>
        <v>1.6518883415435139</v>
      </c>
      <c r="BN24" s="12">
        <f t="shared" si="12"/>
        <v>7.6964762573722152E-4</v>
      </c>
      <c r="BO24" s="28">
        <f t="shared" ca="1" si="13"/>
        <v>9.7599999999999998E-4</v>
      </c>
      <c r="BP24" s="87">
        <f t="shared" si="14"/>
        <v>16.159759999999999</v>
      </c>
    </row>
    <row r="25" spans="1:68">
      <c r="A25" s="18">
        <v>22</v>
      </c>
      <c r="B25" s="26">
        <f>LARGE(Data!$BH$4:$BH$400,Large!A25)</f>
        <v>39.400979999999997</v>
      </c>
      <c r="C25" s="28">
        <f>MATCH(Large!B25,Data!$BH$4:$BH$400,0)</f>
        <v>17</v>
      </c>
      <c r="D25" s="5">
        <f>VALUE(INDEX(Data!$C$4:$BK$400,Large!$C25,D$2))</f>
        <v>39.4</v>
      </c>
      <c r="E25" s="28" t="str">
        <f>INDEX(Data!$C$4:$BK$400,Large!$C25,E$2)</f>
        <v>4952</v>
      </c>
      <c r="F25" s="28" t="str">
        <f>INDEX(Data!$C$4:$BK$400,Large!$C25,F$2)</f>
        <v>凌通</v>
      </c>
      <c r="G25" s="28" t="str">
        <f>INDEX(Data!$C$4:$BK$400,Large!$C25,G$2)</f>
        <v>13:30:00</v>
      </c>
      <c r="H25" s="28">
        <f>INDEX(Data!$C$4:$BK$400,Large!$C25,H$2)</f>
        <v>36.200000000000003</v>
      </c>
      <c r="I25" s="28">
        <f>INDEX(Data!$C$4:$BK$400,Large!$C25,I$2)</f>
        <v>36.25</v>
      </c>
      <c r="J25" s="28">
        <f>INDEX(Data!$C$4:$BK$400,Large!$C25,J$2)</f>
        <v>36.25</v>
      </c>
      <c r="K25" s="28">
        <f>INDEX(Data!$C$4:$BK$400,Large!$C25,K$2)</f>
        <v>0.3</v>
      </c>
      <c r="L25" s="28">
        <f>INDEX(Data!$C$4:$BK$400,Large!$C25,L$2)</f>
        <v>0.83</v>
      </c>
      <c r="M25" s="28">
        <f>INDEX(Data!$C$4:$BK$400,Large!$C25,M$2)</f>
        <v>15</v>
      </c>
      <c r="N25" s="28">
        <f>INDEX(Data!$C$4:$BK$400,Large!$C25,N$2)</f>
        <v>401</v>
      </c>
      <c r="O25" s="28">
        <f>INDEX(Data!$C$4:$BK$400,Large!$C25,O$2)</f>
        <v>36.25</v>
      </c>
      <c r="P25" s="28">
        <f>INDEX(Data!$C$4:$BK$400,Large!$C25,P$2)</f>
        <v>35.4</v>
      </c>
      <c r="Q25" s="28">
        <f>INDEX(Data!$C$4:$BK$400,Large!$C25,Q$2)</f>
        <v>36</v>
      </c>
      <c r="R25" s="28">
        <f>INDEX(Data!$C$4:$BK$400,Large!$C25,R$2)</f>
        <v>35.880000000000003</v>
      </c>
      <c r="S25" s="28">
        <f>INDEX(Data!$C$4:$BK$400,Large!$C25,S$2)</f>
        <v>39.5</v>
      </c>
      <c r="T25" s="28">
        <f>INDEX(Data!$C$4:$BK$400,Large!$C25,T$2)</f>
        <v>32.4</v>
      </c>
      <c r="U25" s="28">
        <f>INDEX(Data!$C$4:$BK$400,Large!$C25,U$2)</f>
        <v>36.25</v>
      </c>
      <c r="V25" s="28">
        <f>INDEX(Data!$C$4:$BK$400,Large!$C25,V$2)</f>
        <v>36.200000000000003</v>
      </c>
      <c r="W25" s="28">
        <f>INDEX(Data!$C$4:$BK$400,Large!$C25,W$2)</f>
        <v>36.200000000000003</v>
      </c>
      <c r="X25" s="28">
        <f>INDEX(Data!$C$4:$BK$400,Large!$C25,X$2)</f>
        <v>36.200000000000003</v>
      </c>
      <c r="Y25" s="28">
        <f>INDEX(Data!$C$4:$BK$400,Large!$C25,Y$2)</f>
        <v>36.200000000000003</v>
      </c>
      <c r="Z25" s="28">
        <f>INDEX(Data!$C$4:$BK$400,Large!$C25,Z$2)</f>
        <v>36.15</v>
      </c>
      <c r="AA25" s="28">
        <f>INDEX(Data!$C$4:$BK$400,Large!$C25,AA$2)</f>
        <v>36.1</v>
      </c>
      <c r="AB25" s="28">
        <f>INDEX(Data!$C$4:$BK$400,Large!$C25,AB$2)</f>
        <v>36.049999999999997</v>
      </c>
      <c r="AC25" s="28">
        <f>INDEX(Data!$C$4:$BK$400,Large!$C25,AC$2)</f>
        <v>36</v>
      </c>
      <c r="AD25" s="28">
        <f>INDEX(Data!$C$4:$BK$400,Large!$C25,AD$2)</f>
        <v>36.25</v>
      </c>
      <c r="AE25" s="28">
        <f>INDEX(Data!$C$4:$BK$400,Large!$C25,AE$2)</f>
        <v>36.299999999999997</v>
      </c>
      <c r="AF25" s="28">
        <f>INDEX(Data!$C$4:$BK$400,Large!$C25,AF$2)</f>
        <v>36.35</v>
      </c>
      <c r="AG25" s="28">
        <f>INDEX(Data!$C$4:$BK$400,Large!$C25,AG$2)</f>
        <v>36.4</v>
      </c>
      <c r="AH25" s="28">
        <f>INDEX(Data!$C$4:$BK$400,Large!$C25,AH$2)</f>
        <v>36.450000000000003</v>
      </c>
      <c r="AI25" s="28">
        <f>INDEX(Data!$C$4:$BK$400,Large!$C25,AI$2)</f>
        <v>8</v>
      </c>
      <c r="AJ25" s="28">
        <f>INDEX(Data!$C$4:$BK$400,Large!$C25,AJ$2)</f>
        <v>10</v>
      </c>
      <c r="AK25" s="28">
        <f>INDEX(Data!$C$4:$BK$400,Large!$C25,AK$2)</f>
        <v>20</v>
      </c>
      <c r="AL25" s="28">
        <f>INDEX(Data!$C$4:$BK$400,Large!$C25,AL$2)</f>
        <v>49</v>
      </c>
      <c r="AM25" s="28">
        <f>INDEX(Data!$C$4:$BK$400,Large!$C25,AM$2)</f>
        <v>21</v>
      </c>
      <c r="AN25" s="28">
        <f>INDEX(Data!$C$4:$BK$400,Large!$C25,AN$2)</f>
        <v>1</v>
      </c>
      <c r="AO25" s="28">
        <f>INDEX(Data!$C$4:$BK$400,Large!$C25,AO$2)</f>
        <v>28</v>
      </c>
      <c r="AP25" s="28">
        <f>INDEX(Data!$C$4:$BK$400,Large!$C25,AP$2)</f>
        <v>1</v>
      </c>
      <c r="AQ25" s="28">
        <f>INDEX(Data!$C$4:$BK$400,Large!$C25,AQ$2)</f>
        <v>7</v>
      </c>
      <c r="AR25" s="28">
        <f>INDEX(Data!$C$4:$BK$400,Large!$C25,AR$2)</f>
        <v>3</v>
      </c>
      <c r="AS25" s="28">
        <f>INDEX(Data!$C$4:$BK$400,Large!$C25,AS$2)</f>
        <v>35.950000000000003</v>
      </c>
      <c r="AT25" s="28">
        <f>INDEX(Data!$C$4:$BK$400,Large!$C25,AT$2)</f>
        <v>498</v>
      </c>
      <c r="AU25" s="5">
        <f>VALUE(INDEX(Data!$C$4:$BK$400,Large!$C25,AU$2))</f>
        <v>19.350000000000001</v>
      </c>
      <c r="AV25" s="5">
        <f>INDEX(Data!$C$4:$BK$400,Large!$C25,AV$1)</f>
        <v>226.79</v>
      </c>
      <c r="AW25" s="28">
        <f>IFERROR(VALUE(INDEX(Data!$C$4:$BK$400,Large!$C25,AW$1)),"-")</f>
        <v>-10.42</v>
      </c>
      <c r="AX25" s="14" t="str">
        <f>IFERROR(INDEX(Data!$C$4:$BK$95,Large!$C25,AX$1),0)</f>
        <v>8.83</v>
      </c>
      <c r="AY25" s="14">
        <f ca="1">IFERROR(INDEX(Data!$C$4:$BK$95,Large!$C25,AY$1),0)</f>
        <v>-58000</v>
      </c>
      <c r="AZ25" s="14">
        <f ca="1">INDEX(Data!$C$4:$BK$95,Large!$C25,AZ$1)</f>
        <v>-113000</v>
      </c>
      <c r="BA25" s="5">
        <f t="shared" ref="BA25" si="16">IFERROR((SUMPRODUCT(Y25:AC25,AI25:AM25)+SUMPRODUCT(AD25:AH25,AN25:AR25))/(SUM(AI25:AM25)+SUM(AN25:AR25)),"-")</f>
        <v>36.139864864864855</v>
      </c>
      <c r="BB25" s="5">
        <f t="shared" ref="BB25" si="17">IFERROR(SUMPRODUCT(Y25:AC25,AI25:AM25)/SUM(AI25:AM25),BA25)</f>
        <v>36.069907407407406</v>
      </c>
      <c r="BC25" s="5">
        <f t="shared" ref="BC25" si="18">IFERROR(SUMPRODUCT(AD25:AH25,AN25:AR25)/SUM(AN25:AR25),BA25)</f>
        <v>36.328749999999992</v>
      </c>
      <c r="BD25" s="22">
        <f t="shared" ref="BD25" si="19">IFERROR((BC25-BB25)/BA25,"-")</f>
        <v>7.1622457239521303E-3</v>
      </c>
      <c r="BE25" s="28">
        <f t="shared" ref="BE25" si="20">IFERROR(SIGN(J25-AVERAGE(U25:X25)),0)</f>
        <v>1</v>
      </c>
      <c r="BF25" s="5">
        <f t="shared" ref="BF25" si="21">IFERROR(BE25*J25*M25,0)</f>
        <v>543.75</v>
      </c>
      <c r="BG25" s="5">
        <f t="shared" ref="BG25" si="22">SUMPRODUCT(Y25:AC25,AI25:AM25)</f>
        <v>3895.5499999999997</v>
      </c>
      <c r="BH25" s="5">
        <f t="shared" ref="BH25" si="23">SUMPRODUCT(AD25:AH25,AN25:AR25)</f>
        <v>1453.1499999999996</v>
      </c>
      <c r="BI25" s="11">
        <f t="shared" ref="BI25" si="24">(BH25-BG25)/(J25*M25)</f>
        <v>-4.4917701149425291</v>
      </c>
      <c r="BJ25" s="5">
        <f t="shared" ref="BJ25" si="25">BE25*J25*N25</f>
        <v>14536.25</v>
      </c>
      <c r="BK25" s="11">
        <f>Data!BH24/SUM(Data!$BH$4:$BH$49)</f>
        <v>1.0802499062053019E-3</v>
      </c>
      <c r="BL25" s="3">
        <f t="shared" ref="BL25" si="26">N25-AT25</f>
        <v>-97</v>
      </c>
      <c r="BM25" s="12">
        <f t="shared" si="15"/>
        <v>-0.19477911646586346</v>
      </c>
      <c r="BN25" s="12">
        <f t="shared" ref="BN25" si="27">B25/SUM($B$4:$B$53)</f>
        <v>5.4150603333540971E-4</v>
      </c>
      <c r="BO25" s="28">
        <f t="shared" ca="1" si="13"/>
        <v>-57999.999024999997</v>
      </c>
      <c r="BP25" s="87">
        <f t="shared" si="14"/>
        <v>19.359750000000002</v>
      </c>
    </row>
    <row r="26" spans="1:68">
      <c r="A26" s="28">
        <v>23</v>
      </c>
      <c r="B26" s="26">
        <f>LARGE(Data!$BH$4:$BH$400,Large!A26)</f>
        <v>39.200989</v>
      </c>
      <c r="C26" s="28">
        <f>MATCH(Large!B26,Data!$BH$4:$BH$400,0)</f>
        <v>8</v>
      </c>
      <c r="D26" s="5">
        <f>VALUE(INDEX(Data!$C$4:$BK$400,Large!$C26,D$2))</f>
        <v>39.200000000000003</v>
      </c>
      <c r="E26" s="28" t="str">
        <f>INDEX(Data!$C$4:$BK$400,Large!$C26,E$2)</f>
        <v>2538</v>
      </c>
      <c r="F26" s="28" t="str">
        <f>INDEX(Data!$C$4:$BK$400,Large!$C26,F$2)</f>
        <v>基泰</v>
      </c>
      <c r="G26" s="28" t="str">
        <f>INDEX(Data!$C$4:$BK$400,Large!$C26,G$2)</f>
        <v>13:30:00</v>
      </c>
      <c r="H26" s="28">
        <f>INDEX(Data!$C$4:$BK$400,Large!$C26,H$2)</f>
        <v>8.93</v>
      </c>
      <c r="I26" s="28">
        <f>INDEX(Data!$C$4:$BK$400,Large!$C26,I$2)</f>
        <v>8.9600000000000009</v>
      </c>
      <c r="J26" s="28">
        <f>INDEX(Data!$C$4:$BK$400,Large!$C26,J$2)</f>
        <v>8.93</v>
      </c>
      <c r="K26" s="28">
        <f>INDEX(Data!$C$4:$BK$400,Large!$C26,K$2)</f>
        <v>-0.04</v>
      </c>
      <c r="L26" s="28">
        <f>INDEX(Data!$C$4:$BK$400,Large!$C26,L$2)</f>
        <v>-0.45</v>
      </c>
      <c r="M26" s="28">
        <f>INDEX(Data!$C$4:$BK$400,Large!$C26,M$2)</f>
        <v>79</v>
      </c>
      <c r="N26" s="28">
        <f>INDEX(Data!$C$4:$BK$400,Large!$C26,N$2)</f>
        <v>941</v>
      </c>
      <c r="O26" s="28">
        <f>INDEX(Data!$C$4:$BK$400,Large!$C26,O$2)</f>
        <v>9.0399999999999991</v>
      </c>
      <c r="P26" s="28">
        <f>INDEX(Data!$C$4:$BK$400,Large!$C26,P$2)</f>
        <v>8.93</v>
      </c>
      <c r="Q26" s="28">
        <f>INDEX(Data!$C$4:$BK$400,Large!$C26,Q$2)</f>
        <v>9.01</v>
      </c>
      <c r="R26" s="28">
        <f>INDEX(Data!$C$4:$BK$400,Large!$C26,R$2)</f>
        <v>8.9700000000000006</v>
      </c>
      <c r="S26" s="28">
        <f>INDEX(Data!$C$4:$BK$400,Large!$C26,S$2)</f>
        <v>9.86</v>
      </c>
      <c r="T26" s="28">
        <f>INDEX(Data!$C$4:$BK$400,Large!$C26,T$2)</f>
        <v>8.08</v>
      </c>
      <c r="U26" s="28">
        <f>INDEX(Data!$C$4:$BK$400,Large!$C26,U$2)</f>
        <v>8.93</v>
      </c>
      <c r="V26" s="28">
        <f>INDEX(Data!$C$4:$BK$400,Large!$C26,V$2)</f>
        <v>8.93</v>
      </c>
      <c r="W26" s="28">
        <f>INDEX(Data!$C$4:$BK$400,Large!$C26,W$2)</f>
        <v>8.94</v>
      </c>
      <c r="X26" s="28">
        <f>INDEX(Data!$C$4:$BK$400,Large!$C26,X$2)</f>
        <v>8.94</v>
      </c>
      <c r="Y26" s="28">
        <f>INDEX(Data!$C$4:$BK$400,Large!$C26,Y$2)</f>
        <v>8.93</v>
      </c>
      <c r="Z26" s="28">
        <f>INDEX(Data!$C$4:$BK$400,Large!$C26,Z$2)</f>
        <v>8.92</v>
      </c>
      <c r="AA26" s="28">
        <f>INDEX(Data!$C$4:$BK$400,Large!$C26,AA$2)</f>
        <v>8.91</v>
      </c>
      <c r="AB26" s="28">
        <f>INDEX(Data!$C$4:$BK$400,Large!$C26,AB$2)</f>
        <v>8.9</v>
      </c>
      <c r="AC26" s="28">
        <f>INDEX(Data!$C$4:$BK$400,Large!$C26,AC$2)</f>
        <v>8.89</v>
      </c>
      <c r="AD26" s="28">
        <f>INDEX(Data!$C$4:$BK$400,Large!$C26,AD$2)</f>
        <v>8.9600000000000009</v>
      </c>
      <c r="AE26" s="28">
        <f>INDEX(Data!$C$4:$BK$400,Large!$C26,AE$2)</f>
        <v>8.9700000000000006</v>
      </c>
      <c r="AF26" s="28">
        <f>INDEX(Data!$C$4:$BK$400,Large!$C26,AF$2)</f>
        <v>8.99</v>
      </c>
      <c r="AG26" s="28">
        <f>INDEX(Data!$C$4:$BK$400,Large!$C26,AG$2)</f>
        <v>9</v>
      </c>
      <c r="AH26" s="28">
        <f>INDEX(Data!$C$4:$BK$400,Large!$C26,AH$2)</f>
        <v>9.01</v>
      </c>
      <c r="AI26" s="28">
        <f>INDEX(Data!$C$4:$BK$400,Large!$C26,AI$2)</f>
        <v>46</v>
      </c>
      <c r="AJ26" s="28">
        <f>INDEX(Data!$C$4:$BK$400,Large!$C26,AJ$2)</f>
        <v>131</v>
      </c>
      <c r="AK26" s="28">
        <f>INDEX(Data!$C$4:$BK$400,Large!$C26,AK$2)</f>
        <v>30</v>
      </c>
      <c r="AL26" s="28">
        <f>INDEX(Data!$C$4:$BK$400,Large!$C26,AL$2)</f>
        <v>74</v>
      </c>
      <c r="AM26" s="28">
        <f>INDEX(Data!$C$4:$BK$400,Large!$C26,AM$2)</f>
        <v>18</v>
      </c>
      <c r="AN26" s="28">
        <f>INDEX(Data!$C$4:$BK$400,Large!$C26,AN$2)</f>
        <v>2</v>
      </c>
      <c r="AO26" s="28">
        <f>INDEX(Data!$C$4:$BK$400,Large!$C26,AO$2)</f>
        <v>31</v>
      </c>
      <c r="AP26" s="28">
        <f>INDEX(Data!$C$4:$BK$400,Large!$C26,AP$2)</f>
        <v>26</v>
      </c>
      <c r="AQ26" s="28">
        <f>INDEX(Data!$C$4:$BK$400,Large!$C26,AQ$2)</f>
        <v>52</v>
      </c>
      <c r="AR26" s="28">
        <f>INDEX(Data!$C$4:$BK$400,Large!$C26,AR$2)</f>
        <v>5</v>
      </c>
      <c r="AS26" s="28">
        <f>INDEX(Data!$C$4:$BK$400,Large!$C26,AS$2)</f>
        <v>8.9700000000000006</v>
      </c>
      <c r="AT26" s="28">
        <f>INDEX(Data!$C$4:$BK$400,Large!$C26,AT$2)</f>
        <v>2785</v>
      </c>
      <c r="AU26" s="5">
        <f>VALUE(INDEX(Data!$C$4:$BK$400,Large!$C26,AU$2))</f>
        <v>18.32</v>
      </c>
      <c r="AV26" s="5">
        <f>INDEX(Data!$C$4:$BK$400,Large!$C26,AV$1)</f>
        <v>10.68</v>
      </c>
      <c r="AW26" s="28">
        <f>IFERROR(VALUE(INDEX(Data!$C$4:$BK$400,Large!$C26,AW$1)),"-")</f>
        <v>-1.17</v>
      </c>
      <c r="AX26" s="14" t="str">
        <f>IFERROR(INDEX(Data!$C$4:$BK$95,Large!$C26,AX$1),0)</f>
        <v>14.56</v>
      </c>
      <c r="AY26" s="14">
        <f ca="1">IFERROR(INDEX(Data!$C$4:$BK$95,Large!$C26,AY$1),0)</f>
        <v>-457000</v>
      </c>
      <c r="AZ26" s="14">
        <f ca="1">INDEX(Data!$C$4:$BK$95,Large!$C26,AZ$1)</f>
        <v>-1744000</v>
      </c>
      <c r="BA26" s="5">
        <f t="shared" ref="BA26:BA89" si="28">IFERROR((SUMPRODUCT(Y26:AC26,AI26:AM26)+SUMPRODUCT(AD26:AH26,AN26:AR26))/(SUM(AI26:AM26)+SUM(AN26:AR26)),"-")</f>
        <v>8.9349397590361441</v>
      </c>
      <c r="BB26" s="5">
        <f t="shared" ref="BB26:BB89" si="29">IFERROR(SUMPRODUCT(Y26:AC26,AI26:AM26)/SUM(AI26:AM26),BA26)</f>
        <v>8.9137792642140461</v>
      </c>
      <c r="BC26" s="5">
        <f t="shared" ref="BC26:BC89" si="30">IFERROR(SUMPRODUCT(AD26:AH26,AN26:AR26)/SUM(AN26:AR26),BA26)</f>
        <v>8.9894827586206887</v>
      </c>
      <c r="BD26" s="22">
        <f t="shared" ref="BD26:BD89" si="31">IFERROR((BC26-BB26)/BA26,"-")</f>
        <v>8.4727481603982403E-3</v>
      </c>
      <c r="BE26" s="28">
        <f t="shared" ref="BE26:BE89" si="32">IFERROR(SIGN(J26-AVERAGE(U26:X26)),0)</f>
        <v>-1</v>
      </c>
      <c r="BF26" s="5">
        <f t="shared" ref="BF26:BF89" si="33">IFERROR(BE26*J26*M26,0)</f>
        <v>-705.47</v>
      </c>
      <c r="BG26" s="5">
        <f t="shared" ref="BG26:BG89" si="34">SUMPRODUCT(Y26:AC26,AI26:AM26)</f>
        <v>2665.22</v>
      </c>
      <c r="BH26" s="5">
        <f t="shared" ref="BH26:BH89" si="35">SUMPRODUCT(AD26:AH26,AN26:AR26)</f>
        <v>1042.78</v>
      </c>
      <c r="BI26" s="11">
        <f t="shared" ref="BI26:BI89" si="36">(BH26-BG26)/(J26*M26)</f>
        <v>-2.2998001332445033</v>
      </c>
      <c r="BJ26" s="5">
        <f t="shared" ref="BJ26:BJ89" si="37">BE26*J26*N26</f>
        <v>-8403.1299999999992</v>
      </c>
      <c r="BK26" s="11">
        <f>Data!BH25/SUM(Data!$BH$4:$BH$49)</f>
        <v>2.361128940821762E-2</v>
      </c>
      <c r="BL26" s="3">
        <f t="shared" ref="BL26:BL89" si="38">N26-AT26</f>
        <v>-1844</v>
      </c>
      <c r="BM26" s="12">
        <f t="shared" si="15"/>
        <v>-0.66211849192100536</v>
      </c>
      <c r="BN26" s="12">
        <f t="shared" ref="BN26:BN89" si="39">B26/SUM($B$4:$B$53)</f>
        <v>5.3875746380458128E-4</v>
      </c>
      <c r="BO26" s="28">
        <f t="shared" ca="1" si="13"/>
        <v>-456999.99902599998</v>
      </c>
      <c r="BP26" s="87">
        <f t="shared" si="14"/>
        <v>18.329740000000001</v>
      </c>
    </row>
    <row r="27" spans="1:68">
      <c r="A27" s="28">
        <v>24</v>
      </c>
      <c r="B27" s="26">
        <f>LARGE(Data!$BH$4:$BH$400,Large!A27)</f>
        <v>39.000987000000002</v>
      </c>
      <c r="C27" s="28">
        <f>MATCH(Large!B27,Data!$BH$4:$BH$400,0)</f>
        <v>10</v>
      </c>
      <c r="D27" s="5">
        <f>VALUE(INDEX(Data!$C$4:$BK$400,Large!$C27,D$2))</f>
        <v>39</v>
      </c>
      <c r="E27" s="28" t="str">
        <f>INDEX(Data!$C$4:$BK$400,Large!$C27,E$2)</f>
        <v>4144</v>
      </c>
      <c r="F27" s="28" t="str">
        <f>INDEX(Data!$C$4:$BK$400,Large!$C27,F$2)</f>
        <v>康聯-KY</v>
      </c>
      <c r="G27" s="28" t="str">
        <f>INDEX(Data!$C$4:$BK$400,Large!$C27,G$2)</f>
        <v>13:30:00</v>
      </c>
      <c r="H27" s="28">
        <f>INDEX(Data!$C$4:$BK$400,Large!$C27,H$2)</f>
        <v>49.9</v>
      </c>
      <c r="I27" s="28">
        <f>INDEX(Data!$C$4:$BK$400,Large!$C27,I$2)</f>
        <v>50.1</v>
      </c>
      <c r="J27" s="28">
        <f>INDEX(Data!$C$4:$BK$400,Large!$C27,J$2)</f>
        <v>49.9</v>
      </c>
      <c r="K27" s="28">
        <f>INDEX(Data!$C$4:$BK$400,Large!$C27,K$2)</f>
        <v>-0.4</v>
      </c>
      <c r="L27" s="28">
        <f>INDEX(Data!$C$4:$BK$400,Large!$C27,L$2)</f>
        <v>-0.8</v>
      </c>
      <c r="M27" s="28">
        <f>INDEX(Data!$C$4:$BK$400,Large!$C27,M$2)</f>
        <v>31</v>
      </c>
      <c r="N27" s="28">
        <f>INDEX(Data!$C$4:$BK$400,Large!$C27,N$2)</f>
        <v>372</v>
      </c>
      <c r="O27" s="28">
        <f>INDEX(Data!$C$4:$BK$400,Large!$C27,O$2)</f>
        <v>51.3</v>
      </c>
      <c r="P27" s="28">
        <f>INDEX(Data!$C$4:$BK$400,Large!$C27,P$2)</f>
        <v>49.65</v>
      </c>
      <c r="Q27" s="28">
        <f>INDEX(Data!$C$4:$BK$400,Large!$C27,Q$2)</f>
        <v>51.1</v>
      </c>
      <c r="R27" s="28">
        <f>INDEX(Data!$C$4:$BK$400,Large!$C27,R$2)</f>
        <v>50.34</v>
      </c>
      <c r="S27" s="28">
        <f>INDEX(Data!$C$4:$BK$400,Large!$C27,S$2)</f>
        <v>55.3</v>
      </c>
      <c r="T27" s="28">
        <f>INDEX(Data!$C$4:$BK$400,Large!$C27,T$2)</f>
        <v>45.3</v>
      </c>
      <c r="U27" s="28">
        <f>INDEX(Data!$C$4:$BK$400,Large!$C27,U$2)</f>
        <v>50.1</v>
      </c>
      <c r="V27" s="28">
        <f>INDEX(Data!$C$4:$BK$400,Large!$C27,V$2)</f>
        <v>50.1</v>
      </c>
      <c r="W27" s="28">
        <f>INDEX(Data!$C$4:$BK$400,Large!$C27,W$2)</f>
        <v>50</v>
      </c>
      <c r="X27" s="28">
        <f>INDEX(Data!$C$4:$BK$400,Large!$C27,X$2)</f>
        <v>50.1</v>
      </c>
      <c r="Y27" s="28">
        <f>INDEX(Data!$C$4:$BK$400,Large!$C27,Y$2)</f>
        <v>49.9</v>
      </c>
      <c r="Z27" s="28">
        <f>INDEX(Data!$C$4:$BK$400,Large!$C27,Z$2)</f>
        <v>49.85</v>
      </c>
      <c r="AA27" s="28">
        <f>INDEX(Data!$C$4:$BK$400,Large!$C27,AA$2)</f>
        <v>49.8</v>
      </c>
      <c r="AB27" s="28">
        <f>INDEX(Data!$C$4:$BK$400,Large!$C27,AB$2)</f>
        <v>49.75</v>
      </c>
      <c r="AC27" s="28">
        <f>INDEX(Data!$C$4:$BK$400,Large!$C27,AC$2)</f>
        <v>49.7</v>
      </c>
      <c r="AD27" s="28">
        <f>INDEX(Data!$C$4:$BK$400,Large!$C27,AD$2)</f>
        <v>50.1</v>
      </c>
      <c r="AE27" s="28">
        <f>INDEX(Data!$C$4:$BK$400,Large!$C27,AE$2)</f>
        <v>50.2</v>
      </c>
      <c r="AF27" s="28">
        <f>INDEX(Data!$C$4:$BK$400,Large!$C27,AF$2)</f>
        <v>50.3</v>
      </c>
      <c r="AG27" s="28">
        <f>INDEX(Data!$C$4:$BK$400,Large!$C27,AG$2)</f>
        <v>50.4</v>
      </c>
      <c r="AH27" s="28">
        <f>INDEX(Data!$C$4:$BK$400,Large!$C27,AH$2)</f>
        <v>50.5</v>
      </c>
      <c r="AI27" s="28">
        <f>INDEX(Data!$C$4:$BK$400,Large!$C27,AI$2)</f>
        <v>5</v>
      </c>
      <c r="AJ27" s="28">
        <f>INDEX(Data!$C$4:$BK$400,Large!$C27,AJ$2)</f>
        <v>1</v>
      </c>
      <c r="AK27" s="28">
        <f>INDEX(Data!$C$4:$BK$400,Large!$C27,AK$2)</f>
        <v>9</v>
      </c>
      <c r="AL27" s="28">
        <f>INDEX(Data!$C$4:$BK$400,Large!$C27,AL$2)</f>
        <v>10</v>
      </c>
      <c r="AM27" s="28">
        <f>INDEX(Data!$C$4:$BK$400,Large!$C27,AM$2)</f>
        <v>17</v>
      </c>
      <c r="AN27" s="28">
        <f>INDEX(Data!$C$4:$BK$400,Large!$C27,AN$2)</f>
        <v>4</v>
      </c>
      <c r="AO27" s="28">
        <f>INDEX(Data!$C$4:$BK$400,Large!$C27,AO$2)</f>
        <v>7</v>
      </c>
      <c r="AP27" s="28">
        <f>INDEX(Data!$C$4:$BK$400,Large!$C27,AP$2)</f>
        <v>2</v>
      </c>
      <c r="AQ27" s="28">
        <f>INDEX(Data!$C$4:$BK$400,Large!$C27,AQ$2)</f>
        <v>7</v>
      </c>
      <c r="AR27" s="28">
        <f>INDEX(Data!$C$4:$BK$400,Large!$C27,AR$2)</f>
        <v>5</v>
      </c>
      <c r="AS27" s="28">
        <f>INDEX(Data!$C$4:$BK$400,Large!$C27,AS$2)</f>
        <v>50.3</v>
      </c>
      <c r="AT27" s="28">
        <f>INDEX(Data!$C$4:$BK$400,Large!$C27,AT$2)</f>
        <v>322</v>
      </c>
      <c r="AU27" s="5">
        <f>VALUE(INDEX(Data!$C$4:$BK$400,Large!$C27,AU$2))</f>
        <v>28.8</v>
      </c>
      <c r="AV27" s="5">
        <f>INDEX(Data!$C$4:$BK$400,Large!$C27,AV$1)</f>
        <v>350.52</v>
      </c>
      <c r="AW27" s="28">
        <f>IFERROR(VALUE(INDEX(Data!$C$4:$BK$400,Large!$C27,AW$1)),"-")</f>
        <v>5.82</v>
      </c>
      <c r="AX27" s="14" t="str">
        <f>IFERROR(INDEX(Data!$C$4:$BK$95,Large!$C27,AX$1),0)</f>
        <v>3.01</v>
      </c>
      <c r="AY27" s="14">
        <f ca="1">IFERROR(INDEX(Data!$C$4:$BK$95,Large!$C27,AY$1),0)</f>
        <v>81000</v>
      </c>
      <c r="AZ27" s="14">
        <f ca="1">INDEX(Data!$C$4:$BK$95,Large!$C27,AZ$1)</f>
        <v>65000</v>
      </c>
      <c r="BA27" s="5">
        <f t="shared" si="28"/>
        <v>49.964925373134321</v>
      </c>
      <c r="BB27" s="5">
        <f t="shared" si="29"/>
        <v>49.760714285714279</v>
      </c>
      <c r="BC27" s="5">
        <f t="shared" si="30"/>
        <v>50.308</v>
      </c>
      <c r="BD27" s="22">
        <f t="shared" si="31"/>
        <v>1.0953398012678535E-2</v>
      </c>
      <c r="BE27" s="28">
        <f t="shared" si="32"/>
        <v>-1</v>
      </c>
      <c r="BF27" s="5">
        <f t="shared" si="33"/>
        <v>-1546.8999999999999</v>
      </c>
      <c r="BG27" s="5">
        <f t="shared" si="34"/>
        <v>2089.9499999999998</v>
      </c>
      <c r="BH27" s="5">
        <f t="shared" si="35"/>
        <v>1257.7</v>
      </c>
      <c r="BI27" s="11">
        <f t="shared" si="36"/>
        <v>-0.53801150688473709</v>
      </c>
      <c r="BJ27" s="5">
        <f t="shared" si="37"/>
        <v>-18562.8</v>
      </c>
      <c r="BK27" s="11">
        <f>Data!BH26/SUM(Data!$BH$4:$BH$49)</f>
        <v>0.64503588543230117</v>
      </c>
      <c r="BL27" s="3">
        <f t="shared" si="38"/>
        <v>50</v>
      </c>
      <c r="BM27" s="12">
        <f t="shared" si="15"/>
        <v>0.15527950310559005</v>
      </c>
      <c r="BN27" s="12">
        <f t="shared" si="39"/>
        <v>5.3600874309562565E-4</v>
      </c>
      <c r="BO27" s="28">
        <f t="shared" ca="1" si="13"/>
        <v>81000.000973000002</v>
      </c>
      <c r="BP27" s="87">
        <f t="shared" si="14"/>
        <v>28.809730000000002</v>
      </c>
    </row>
    <row r="28" spans="1:68">
      <c r="A28" s="28">
        <v>25</v>
      </c>
      <c r="B28" s="26">
        <f>LARGE(Data!$BH$4:$BH$400,Large!A28)</f>
        <v>28.400970999999998</v>
      </c>
      <c r="C28" s="28">
        <f>MATCH(Large!B28,Data!$BH$4:$BH$400,0)</f>
        <v>26</v>
      </c>
      <c r="D28" s="5">
        <f>VALUE(INDEX(Data!$C$4:$BK$400,Large!$C28,D$2))</f>
        <v>28.4</v>
      </c>
      <c r="E28" s="28" t="str">
        <f>INDEX(Data!$C$4:$BK$400,Large!$C28,E$2)</f>
        <v>2484</v>
      </c>
      <c r="F28" s="28" t="str">
        <f>INDEX(Data!$C$4:$BK$400,Large!$C28,F$2)</f>
        <v>希華</v>
      </c>
      <c r="G28" s="28" t="str">
        <f>INDEX(Data!$C$4:$BK$400,Large!$C28,G$2)</f>
        <v>13:30:00</v>
      </c>
      <c r="H28" s="28">
        <f>INDEX(Data!$C$4:$BK$400,Large!$C28,H$2)</f>
        <v>17.8</v>
      </c>
      <c r="I28" s="28">
        <f>INDEX(Data!$C$4:$BK$400,Large!$C28,I$2)</f>
        <v>17.899999999999999</v>
      </c>
      <c r="J28" s="28">
        <f>INDEX(Data!$C$4:$BK$400,Large!$C28,J$2)</f>
        <v>17.8</v>
      </c>
      <c r="K28" s="28">
        <f>INDEX(Data!$C$4:$BK$400,Large!$C28,K$2)</f>
        <v>-0.1</v>
      </c>
      <c r="L28" s="28">
        <f>INDEX(Data!$C$4:$BK$400,Large!$C28,L$2)</f>
        <v>-0.56000000000000005</v>
      </c>
      <c r="M28" s="28">
        <f>INDEX(Data!$C$4:$BK$400,Large!$C28,M$2)</f>
        <v>42</v>
      </c>
      <c r="N28" s="28">
        <f>INDEX(Data!$C$4:$BK$400,Large!$C28,N$2)</f>
        <v>379</v>
      </c>
      <c r="O28" s="28">
        <f>INDEX(Data!$C$4:$BK$400,Large!$C28,O$2)</f>
        <v>18</v>
      </c>
      <c r="P28" s="28">
        <f>INDEX(Data!$C$4:$BK$400,Large!$C28,P$2)</f>
        <v>17.8</v>
      </c>
      <c r="Q28" s="28">
        <f>INDEX(Data!$C$4:$BK$400,Large!$C28,Q$2)</f>
        <v>17.899999999999999</v>
      </c>
      <c r="R28" s="28">
        <f>INDEX(Data!$C$4:$BK$400,Large!$C28,R$2)</f>
        <v>17.89</v>
      </c>
      <c r="S28" s="28">
        <f>INDEX(Data!$C$4:$BK$400,Large!$C28,S$2)</f>
        <v>19.649999999999999</v>
      </c>
      <c r="T28" s="28">
        <f>INDEX(Data!$C$4:$BK$400,Large!$C28,T$2)</f>
        <v>16.149999999999999</v>
      </c>
      <c r="U28" s="28">
        <f>INDEX(Data!$C$4:$BK$400,Large!$C28,U$2)</f>
        <v>17.8</v>
      </c>
      <c r="V28" s="28">
        <f>INDEX(Data!$C$4:$BK$400,Large!$C28,V$2)</f>
        <v>17.8</v>
      </c>
      <c r="W28" s="28">
        <f>INDEX(Data!$C$4:$BK$400,Large!$C28,W$2)</f>
        <v>17.8</v>
      </c>
      <c r="X28" s="28">
        <f>INDEX(Data!$C$4:$BK$400,Large!$C28,X$2)</f>
        <v>17.8</v>
      </c>
      <c r="Y28" s="28">
        <f>INDEX(Data!$C$4:$BK$400,Large!$C28,Y$2)</f>
        <v>17.8</v>
      </c>
      <c r="Z28" s="28">
        <f>INDEX(Data!$C$4:$BK$400,Large!$C28,Z$2)</f>
        <v>17.75</v>
      </c>
      <c r="AA28" s="28">
        <f>INDEX(Data!$C$4:$BK$400,Large!$C28,AA$2)</f>
        <v>17.7</v>
      </c>
      <c r="AB28" s="28">
        <f>INDEX(Data!$C$4:$BK$400,Large!$C28,AB$2)</f>
        <v>17.649999999999999</v>
      </c>
      <c r="AC28" s="28">
        <f>INDEX(Data!$C$4:$BK$400,Large!$C28,AC$2)</f>
        <v>17.600000000000001</v>
      </c>
      <c r="AD28" s="28">
        <f>INDEX(Data!$C$4:$BK$400,Large!$C28,AD$2)</f>
        <v>17.899999999999999</v>
      </c>
      <c r="AE28" s="28">
        <f>INDEX(Data!$C$4:$BK$400,Large!$C28,AE$2)</f>
        <v>17.95</v>
      </c>
      <c r="AF28" s="28">
        <f>INDEX(Data!$C$4:$BK$400,Large!$C28,AF$2)</f>
        <v>18</v>
      </c>
      <c r="AG28" s="28">
        <f>INDEX(Data!$C$4:$BK$400,Large!$C28,AG$2)</f>
        <v>18.05</v>
      </c>
      <c r="AH28" s="28">
        <f>INDEX(Data!$C$4:$BK$400,Large!$C28,AH$2)</f>
        <v>18.100000000000001</v>
      </c>
      <c r="AI28" s="28">
        <f>INDEX(Data!$C$4:$BK$400,Large!$C28,AI$2)</f>
        <v>104</v>
      </c>
      <c r="AJ28" s="28">
        <f>INDEX(Data!$C$4:$BK$400,Large!$C28,AJ$2)</f>
        <v>19</v>
      </c>
      <c r="AK28" s="28">
        <f>INDEX(Data!$C$4:$BK$400,Large!$C28,AK$2)</f>
        <v>35</v>
      </c>
      <c r="AL28" s="28">
        <f>INDEX(Data!$C$4:$BK$400,Large!$C28,AL$2)</f>
        <v>34</v>
      </c>
      <c r="AM28" s="28">
        <f>INDEX(Data!$C$4:$BK$400,Large!$C28,AM$2)</f>
        <v>28</v>
      </c>
      <c r="AN28" s="28">
        <f>INDEX(Data!$C$4:$BK$400,Large!$C28,AN$2)</f>
        <v>11</v>
      </c>
      <c r="AO28" s="28">
        <f>INDEX(Data!$C$4:$BK$400,Large!$C28,AO$2)</f>
        <v>4</v>
      </c>
      <c r="AP28" s="28">
        <f>INDEX(Data!$C$4:$BK$400,Large!$C28,AP$2)</f>
        <v>55</v>
      </c>
      <c r="AQ28" s="28">
        <f>INDEX(Data!$C$4:$BK$400,Large!$C28,AQ$2)</f>
        <v>126</v>
      </c>
      <c r="AR28" s="28">
        <f>INDEX(Data!$C$4:$BK$400,Large!$C28,AR$2)</f>
        <v>26</v>
      </c>
      <c r="AS28" s="28">
        <f>INDEX(Data!$C$4:$BK$400,Large!$C28,AS$2)</f>
        <v>17.899999999999999</v>
      </c>
      <c r="AT28" s="28">
        <f>INDEX(Data!$C$4:$BK$400,Large!$C28,AT$2)</f>
        <v>284</v>
      </c>
      <c r="AU28" s="5">
        <f>VALUE(INDEX(Data!$C$4:$BK$400,Large!$C28,AU$2))</f>
        <v>18.05</v>
      </c>
      <c r="AV28" s="5">
        <f>INDEX(Data!$C$4:$BK$400,Large!$C28,AV$1)</f>
        <v>274</v>
      </c>
      <c r="AW28" s="28">
        <f>IFERROR(VALUE(INDEX(Data!$C$4:$BK$400,Large!$C28,AW$1)),"-")</f>
        <v>-4.37</v>
      </c>
      <c r="AX28" s="14" t="str">
        <f>IFERROR(INDEX(Data!$C$4:$BK$95,Large!$C28,AX$1),0)</f>
        <v>6.74</v>
      </c>
      <c r="AY28" s="14">
        <f ca="1">IFERROR(INDEX(Data!$C$4:$BK$95,Large!$C28,AY$1),0)</f>
        <v>3000</v>
      </c>
      <c r="AZ28" s="14">
        <f ca="1">INDEX(Data!$C$4:$BK$95,Large!$C28,AZ$1)</f>
        <v>-4722000</v>
      </c>
      <c r="BA28" s="5">
        <f t="shared" si="28"/>
        <v>17.883371040723983</v>
      </c>
      <c r="BB28" s="5">
        <f t="shared" si="29"/>
        <v>17.731136363636363</v>
      </c>
      <c r="BC28" s="5">
        <f t="shared" si="30"/>
        <v>18.034234234234233</v>
      </c>
      <c r="BD28" s="22">
        <f t="shared" si="31"/>
        <v>1.6948587036954971E-2</v>
      </c>
      <c r="BE28" s="28">
        <f t="shared" si="32"/>
        <v>0</v>
      </c>
      <c r="BF28" s="5">
        <f t="shared" si="33"/>
        <v>0</v>
      </c>
      <c r="BG28" s="5">
        <f t="shared" si="34"/>
        <v>3900.85</v>
      </c>
      <c r="BH28" s="5">
        <f t="shared" si="35"/>
        <v>4003.6</v>
      </c>
      <c r="BI28" s="11">
        <f t="shared" si="36"/>
        <v>0.1374398073836276</v>
      </c>
      <c r="BJ28" s="5">
        <f t="shared" si="37"/>
        <v>0</v>
      </c>
      <c r="BK28" s="11">
        <f>Data!BH27/SUM(Data!$BH$4:$BH$49)</f>
        <v>2.7051279127463437E-2</v>
      </c>
      <c r="BL28" s="3">
        <f t="shared" si="38"/>
        <v>95</v>
      </c>
      <c r="BM28" s="12">
        <f t="shared" si="15"/>
        <v>0.33450704225352113</v>
      </c>
      <c r="BN28" s="12">
        <f t="shared" si="39"/>
        <v>3.9032778243292438E-4</v>
      </c>
      <c r="BO28" s="28">
        <f t="shared" ca="1" si="13"/>
        <v>3000.0009719999998</v>
      </c>
      <c r="BP28" s="87">
        <v>0</v>
      </c>
    </row>
    <row r="29" spans="1:68">
      <c r="A29" s="28">
        <v>26</v>
      </c>
      <c r="B29" s="26">
        <f>LARGE(Data!$BH$4:$BH$400,Large!A29)</f>
        <v>27.200980999999999</v>
      </c>
      <c r="C29" s="28">
        <f>MATCH(Large!B29,Data!$BH$4:$BH$400,0)</f>
        <v>16</v>
      </c>
      <c r="D29" s="5">
        <f>VALUE(INDEX(Data!$C$4:$BK$400,Large!$C29,D$2))</f>
        <v>27.2</v>
      </c>
      <c r="E29" s="28" t="str">
        <f>INDEX(Data!$C$4:$BK$400,Large!$C29,E$2)</f>
        <v>4529</v>
      </c>
      <c r="F29" s="28" t="str">
        <f>INDEX(Data!$C$4:$BK$400,Large!$C29,F$2)</f>
        <v>昶洧</v>
      </c>
      <c r="G29" s="28" t="str">
        <f>INDEX(Data!$C$4:$BK$400,Large!$C29,G$2)</f>
        <v>13:30:00</v>
      </c>
      <c r="H29" s="28">
        <f>INDEX(Data!$C$4:$BK$400,Large!$C29,H$2)</f>
        <v>33.700000000000003</v>
      </c>
      <c r="I29" s="28">
        <f>INDEX(Data!$C$4:$BK$400,Large!$C29,I$2)</f>
        <v>33.85</v>
      </c>
      <c r="J29" s="28">
        <f>INDEX(Data!$C$4:$BK$400,Large!$C29,J$2)</f>
        <v>33.700000000000003</v>
      </c>
      <c r="K29" s="28">
        <f>INDEX(Data!$C$4:$BK$400,Large!$C29,K$2)</f>
        <v>0.1</v>
      </c>
      <c r="L29" s="28">
        <f>INDEX(Data!$C$4:$BK$400,Large!$C29,L$2)</f>
        <v>0.3</v>
      </c>
      <c r="M29" s="28">
        <f>INDEX(Data!$C$4:$BK$400,Large!$C29,M$2)</f>
        <v>10</v>
      </c>
      <c r="N29" s="28">
        <f>INDEX(Data!$C$4:$BK$400,Large!$C29,N$2)</f>
        <v>195</v>
      </c>
      <c r="O29" s="28">
        <f>INDEX(Data!$C$4:$BK$400,Large!$C29,O$2)</f>
        <v>34.200000000000003</v>
      </c>
      <c r="P29" s="28">
        <f>INDEX(Data!$C$4:$BK$400,Large!$C29,P$2)</f>
        <v>33.65</v>
      </c>
      <c r="Q29" s="28">
        <f>INDEX(Data!$C$4:$BK$400,Large!$C29,Q$2)</f>
        <v>33.950000000000003</v>
      </c>
      <c r="R29" s="28">
        <f>INDEX(Data!$C$4:$BK$400,Large!$C29,R$2)</f>
        <v>33.92</v>
      </c>
      <c r="S29" s="28">
        <f>INDEX(Data!$C$4:$BK$400,Large!$C29,S$2)</f>
        <v>36.950000000000003</v>
      </c>
      <c r="T29" s="28">
        <f>INDEX(Data!$C$4:$BK$400,Large!$C29,T$2)</f>
        <v>30.25</v>
      </c>
      <c r="U29" s="28">
        <f>INDEX(Data!$C$4:$BK$400,Large!$C29,U$2)</f>
        <v>33.700000000000003</v>
      </c>
      <c r="V29" s="28">
        <f>INDEX(Data!$C$4:$BK$400,Large!$C29,V$2)</f>
        <v>33.700000000000003</v>
      </c>
      <c r="W29" s="28">
        <f>INDEX(Data!$C$4:$BK$400,Large!$C29,W$2)</f>
        <v>33.700000000000003</v>
      </c>
      <c r="X29" s="28">
        <f>INDEX(Data!$C$4:$BK$400,Large!$C29,X$2)</f>
        <v>33.700000000000003</v>
      </c>
      <c r="Y29" s="28">
        <f>INDEX(Data!$C$4:$BK$400,Large!$C29,Y$2)</f>
        <v>33.700000000000003</v>
      </c>
      <c r="Z29" s="28">
        <f>INDEX(Data!$C$4:$BK$400,Large!$C29,Z$2)</f>
        <v>33.65</v>
      </c>
      <c r="AA29" s="28">
        <f>INDEX(Data!$C$4:$BK$400,Large!$C29,AA$2)</f>
        <v>33.6</v>
      </c>
      <c r="AB29" s="28">
        <f>INDEX(Data!$C$4:$BK$400,Large!$C29,AB$2)</f>
        <v>33.549999999999997</v>
      </c>
      <c r="AC29" s="28">
        <f>INDEX(Data!$C$4:$BK$400,Large!$C29,AC$2)</f>
        <v>33.5</v>
      </c>
      <c r="AD29" s="28">
        <f>INDEX(Data!$C$4:$BK$400,Large!$C29,AD$2)</f>
        <v>33.85</v>
      </c>
      <c r="AE29" s="28">
        <f>INDEX(Data!$C$4:$BK$400,Large!$C29,AE$2)</f>
        <v>34</v>
      </c>
      <c r="AF29" s="28">
        <f>INDEX(Data!$C$4:$BK$400,Large!$C29,AF$2)</f>
        <v>34.049999999999997</v>
      </c>
      <c r="AG29" s="28">
        <f>INDEX(Data!$C$4:$BK$400,Large!$C29,AG$2)</f>
        <v>34.1</v>
      </c>
      <c r="AH29" s="28">
        <f>INDEX(Data!$C$4:$BK$400,Large!$C29,AH$2)</f>
        <v>34.200000000000003</v>
      </c>
      <c r="AI29" s="28">
        <f>INDEX(Data!$C$4:$BK$400,Large!$C29,AI$2)</f>
        <v>4</v>
      </c>
      <c r="AJ29" s="28">
        <f>INDEX(Data!$C$4:$BK$400,Large!$C29,AJ$2)</f>
        <v>14</v>
      </c>
      <c r="AK29" s="28">
        <f>INDEX(Data!$C$4:$BK$400,Large!$C29,AK$2)</f>
        <v>46</v>
      </c>
      <c r="AL29" s="28">
        <f>INDEX(Data!$C$4:$BK$400,Large!$C29,AL$2)</f>
        <v>3</v>
      </c>
      <c r="AM29" s="28">
        <f>INDEX(Data!$C$4:$BK$400,Large!$C29,AM$2)</f>
        <v>9</v>
      </c>
      <c r="AN29" s="28">
        <f>INDEX(Data!$C$4:$BK$400,Large!$C29,AN$2)</f>
        <v>1</v>
      </c>
      <c r="AO29" s="28">
        <f>INDEX(Data!$C$4:$BK$400,Large!$C29,AO$2)</f>
        <v>4</v>
      </c>
      <c r="AP29" s="28">
        <f>INDEX(Data!$C$4:$BK$400,Large!$C29,AP$2)</f>
        <v>4</v>
      </c>
      <c r="AQ29" s="28">
        <f>INDEX(Data!$C$4:$BK$400,Large!$C29,AQ$2)</f>
        <v>10</v>
      </c>
      <c r="AR29" s="28">
        <f>INDEX(Data!$C$4:$BK$400,Large!$C29,AR$2)</f>
        <v>8</v>
      </c>
      <c r="AS29" s="28">
        <f>INDEX(Data!$C$4:$BK$400,Large!$C29,AS$2)</f>
        <v>33.6</v>
      </c>
      <c r="AT29" s="28">
        <f>INDEX(Data!$C$4:$BK$400,Large!$C29,AT$2)</f>
        <v>196</v>
      </c>
      <c r="AU29" s="5">
        <f>VALUE(INDEX(Data!$C$4:$BK$400,Large!$C29,AU$2))</f>
        <v>27.43</v>
      </c>
      <c r="AV29" s="5">
        <f>INDEX(Data!$C$4:$BK$400,Large!$C29,AV$1)</f>
        <v>0.41</v>
      </c>
      <c r="AW29" s="28">
        <f>IFERROR(VALUE(INDEX(Data!$C$4:$BK$400,Large!$C29,AW$1)),"-")</f>
        <v>0.5</v>
      </c>
      <c r="AX29" s="14" t="str">
        <f>IFERROR(INDEX(Data!$C$4:$BK$95,Large!$C29,AX$1),0)</f>
        <v>--</v>
      </c>
      <c r="AY29" s="14" t="str">
        <f ca="1">IFERROR(INDEX(Data!$C$4:$BK$95,Large!$C29,AY$1),0)</f>
        <v>0</v>
      </c>
      <c r="AZ29" s="14">
        <f ca="1">INDEX(Data!$C$4:$BK$95,Large!$C29,AZ$1)</f>
        <v>-11000</v>
      </c>
      <c r="BA29" s="5">
        <f t="shared" si="28"/>
        <v>33.731067961165053</v>
      </c>
      <c r="BB29" s="5">
        <f t="shared" si="29"/>
        <v>33.600657894736841</v>
      </c>
      <c r="BC29" s="5">
        <f t="shared" si="30"/>
        <v>34.098148148148148</v>
      </c>
      <c r="BD29" s="22">
        <f t="shared" si="31"/>
        <v>1.4748725240009388E-2</v>
      </c>
      <c r="BE29" s="28">
        <f t="shared" si="32"/>
        <v>0</v>
      </c>
      <c r="BF29" s="5">
        <f t="shared" si="33"/>
        <v>0</v>
      </c>
      <c r="BG29" s="5">
        <f t="shared" si="34"/>
        <v>2553.65</v>
      </c>
      <c r="BH29" s="5">
        <f t="shared" si="35"/>
        <v>920.65</v>
      </c>
      <c r="BI29" s="11">
        <f t="shared" si="36"/>
        <v>-4.8456973293768542</v>
      </c>
      <c r="BJ29" s="5">
        <f t="shared" si="37"/>
        <v>0</v>
      </c>
      <c r="BK29" s="11">
        <f>Data!BH28/SUM(Data!$BH$4:$BH$49)</f>
        <v>1.4431976033051427E-4</v>
      </c>
      <c r="BL29" s="3">
        <f t="shared" si="38"/>
        <v>-1</v>
      </c>
      <c r="BM29" s="12">
        <f t="shared" si="15"/>
        <v>-5.1020408163265302E-3</v>
      </c>
      <c r="BN29" s="12">
        <f t="shared" si="39"/>
        <v>3.7383576053544472E-4</v>
      </c>
      <c r="BO29" s="28">
        <f t="shared" ca="1" si="13"/>
        <v>9.7099999999999997E-4</v>
      </c>
      <c r="BP29" s="87">
        <f t="shared" si="14"/>
        <v>27.439709999999998</v>
      </c>
    </row>
    <row r="30" spans="1:68">
      <c r="A30" s="28">
        <v>27</v>
      </c>
      <c r="B30" s="26">
        <f>LARGE(Data!$BH$4:$BH$400,Large!A30)</f>
        <v>26.700986</v>
      </c>
      <c r="C30" s="28">
        <f>MATCH(Large!B30,Data!$BH$4:$BH$400,0)</f>
        <v>11</v>
      </c>
      <c r="D30" s="5">
        <f>VALUE(INDEX(Data!$C$4:$BK$400,Large!$C30,D$2))</f>
        <v>26.7</v>
      </c>
      <c r="E30" s="28" t="str">
        <f>INDEX(Data!$C$4:$BK$400,Large!$C30,E$2)</f>
        <v>8038</v>
      </c>
      <c r="F30" s="28" t="str">
        <f>INDEX(Data!$C$4:$BK$400,Large!$C30,F$2)</f>
        <v>長園科</v>
      </c>
      <c r="G30" s="28" t="str">
        <f>INDEX(Data!$C$4:$BK$400,Large!$C30,G$2)</f>
        <v>13:30:00</v>
      </c>
      <c r="H30" s="28">
        <f>INDEX(Data!$C$4:$BK$400,Large!$C30,H$2)</f>
        <v>47.2</v>
      </c>
      <c r="I30" s="28" t="str">
        <f>INDEX(Data!$C$4:$BK$400,Large!$C30,I$2)</f>
        <v>--</v>
      </c>
      <c r="J30" s="28">
        <f>INDEX(Data!$C$4:$BK$400,Large!$C30,J$2)</f>
        <v>47.2</v>
      </c>
      <c r="K30" s="28">
        <f>INDEX(Data!$C$4:$BK$400,Large!$C30,K$2)</f>
        <v>4.25</v>
      </c>
      <c r="L30" s="28">
        <f>INDEX(Data!$C$4:$BK$400,Large!$C30,L$2)</f>
        <v>9.9</v>
      </c>
      <c r="M30" s="28">
        <f>INDEX(Data!$C$4:$BK$400,Large!$C30,M$2)</f>
        <v>7</v>
      </c>
      <c r="N30" s="28">
        <f>INDEX(Data!$C$4:$BK$400,Large!$C30,N$2)</f>
        <v>1601</v>
      </c>
      <c r="O30" s="28">
        <f>INDEX(Data!$C$4:$BK$400,Large!$C30,O$2)</f>
        <v>47.2</v>
      </c>
      <c r="P30" s="28">
        <f>INDEX(Data!$C$4:$BK$400,Large!$C30,P$2)</f>
        <v>44.1</v>
      </c>
      <c r="Q30" s="28">
        <f>INDEX(Data!$C$4:$BK$400,Large!$C30,Q$2)</f>
        <v>44.1</v>
      </c>
      <c r="R30" s="28">
        <f>INDEX(Data!$C$4:$BK$400,Large!$C30,R$2)</f>
        <v>46.1</v>
      </c>
      <c r="S30" s="28">
        <f>INDEX(Data!$C$4:$BK$400,Large!$C30,S$2)</f>
        <v>47.2</v>
      </c>
      <c r="T30" s="28">
        <f>INDEX(Data!$C$4:$BK$400,Large!$C30,T$2)</f>
        <v>38.700000000000003</v>
      </c>
      <c r="U30" s="28">
        <f>INDEX(Data!$C$4:$BK$400,Large!$C30,U$2)</f>
        <v>47.2</v>
      </c>
      <c r="V30" s="28">
        <f>INDEX(Data!$C$4:$BK$400,Large!$C30,V$2)</f>
        <v>47.2</v>
      </c>
      <c r="W30" s="28">
        <f>INDEX(Data!$C$4:$BK$400,Large!$C30,W$2)</f>
        <v>47.2</v>
      </c>
      <c r="X30" s="28">
        <f>INDEX(Data!$C$4:$BK$400,Large!$C30,X$2)</f>
        <v>47.2</v>
      </c>
      <c r="Y30" s="28">
        <f>INDEX(Data!$C$4:$BK$400,Large!$C30,Y$2)</f>
        <v>47.2</v>
      </c>
      <c r="Z30" s="28">
        <f>INDEX(Data!$C$4:$BK$400,Large!$C30,Z$2)</f>
        <v>47.15</v>
      </c>
      <c r="AA30" s="28">
        <f>INDEX(Data!$C$4:$BK$400,Large!$C30,AA$2)</f>
        <v>47.1</v>
      </c>
      <c r="AB30" s="28">
        <f>INDEX(Data!$C$4:$BK$400,Large!$C30,AB$2)</f>
        <v>47</v>
      </c>
      <c r="AC30" s="28">
        <f>INDEX(Data!$C$4:$BK$400,Large!$C30,AC$2)</f>
        <v>46.9</v>
      </c>
      <c r="AD30" s="28" t="str">
        <f>INDEX(Data!$C$4:$BK$400,Large!$C30,AD$2)</f>
        <v>--</v>
      </c>
      <c r="AE30" s="28" t="str">
        <f>INDEX(Data!$C$4:$BK$400,Large!$C30,AE$2)</f>
        <v>--</v>
      </c>
      <c r="AF30" s="28" t="str">
        <f>INDEX(Data!$C$4:$BK$400,Large!$C30,AF$2)</f>
        <v>--</v>
      </c>
      <c r="AG30" s="28" t="str">
        <f>INDEX(Data!$C$4:$BK$400,Large!$C30,AG$2)</f>
        <v>--</v>
      </c>
      <c r="AH30" s="28" t="str">
        <f>INDEX(Data!$C$4:$BK$400,Large!$C30,AH$2)</f>
        <v>--</v>
      </c>
      <c r="AI30" s="28">
        <f>INDEX(Data!$C$4:$BK$400,Large!$C30,AI$2)</f>
        <v>310</v>
      </c>
      <c r="AJ30" s="28">
        <f>INDEX(Data!$C$4:$BK$400,Large!$C30,AJ$2)</f>
        <v>7</v>
      </c>
      <c r="AK30" s="28">
        <f>INDEX(Data!$C$4:$BK$400,Large!$C30,AK$2)</f>
        <v>5</v>
      </c>
      <c r="AL30" s="28">
        <f>INDEX(Data!$C$4:$BK$400,Large!$C30,AL$2)</f>
        <v>2</v>
      </c>
      <c r="AM30" s="28">
        <f>INDEX(Data!$C$4:$BK$400,Large!$C30,AM$2)</f>
        <v>10</v>
      </c>
      <c r="AN30" s="28">
        <f>INDEX(Data!$C$4:$BK$400,Large!$C30,AN$2)</f>
        <v>0</v>
      </c>
      <c r="AO30" s="28">
        <f>INDEX(Data!$C$4:$BK$400,Large!$C30,AO$2)</f>
        <v>0</v>
      </c>
      <c r="AP30" s="28">
        <f>INDEX(Data!$C$4:$BK$400,Large!$C30,AP$2)</f>
        <v>0</v>
      </c>
      <c r="AQ30" s="28">
        <f>INDEX(Data!$C$4:$BK$400,Large!$C30,AQ$2)</f>
        <v>0</v>
      </c>
      <c r="AR30" s="28">
        <f>INDEX(Data!$C$4:$BK$400,Large!$C30,AR$2)</f>
        <v>0</v>
      </c>
      <c r="AS30" s="28">
        <f>INDEX(Data!$C$4:$BK$400,Large!$C30,AS$2)</f>
        <v>42.95</v>
      </c>
      <c r="AT30" s="28">
        <f>INDEX(Data!$C$4:$BK$400,Large!$C30,AT$2)</f>
        <v>685</v>
      </c>
      <c r="AU30" s="5">
        <f>VALUE(INDEX(Data!$C$4:$BK$400,Large!$C30,AU$2))</f>
        <v>13.87</v>
      </c>
      <c r="AV30" s="5">
        <f>INDEX(Data!$C$4:$BK$400,Large!$C30,AV$1)</f>
        <v>11.69</v>
      </c>
      <c r="AW30" s="28">
        <f>IFERROR(VALUE(INDEX(Data!$C$4:$BK$400,Large!$C30,AW$1)),"-")</f>
        <v>-1.35</v>
      </c>
      <c r="AX30" s="14" t="str">
        <f>IFERROR(INDEX(Data!$C$4:$BK$95,Large!$C30,AX$1),0)</f>
        <v>--</v>
      </c>
      <c r="AY30" s="14" t="str">
        <f ca="1">IFERROR(INDEX(Data!$C$4:$BK$95,Large!$C30,AY$1),0)</f>
        <v>0</v>
      </c>
      <c r="AZ30" s="14">
        <f ca="1">INDEX(Data!$C$4:$BK$95,Large!$C30,AZ$1)</f>
        <v>-43000</v>
      </c>
      <c r="BA30" s="5">
        <f t="shared" si="28"/>
        <v>47.187275449101797</v>
      </c>
      <c r="BB30" s="5">
        <f t="shared" si="29"/>
        <v>47.187275449101797</v>
      </c>
      <c r="BC30" s="5">
        <f t="shared" si="30"/>
        <v>47.187275449101797</v>
      </c>
      <c r="BD30" s="22">
        <f t="shared" si="31"/>
        <v>0</v>
      </c>
      <c r="BE30" s="28">
        <f t="shared" si="32"/>
        <v>0</v>
      </c>
      <c r="BF30" s="5">
        <f t="shared" si="33"/>
        <v>0</v>
      </c>
      <c r="BG30" s="5">
        <f t="shared" si="34"/>
        <v>15760.55</v>
      </c>
      <c r="BH30" s="5">
        <f t="shared" si="35"/>
        <v>0</v>
      </c>
      <c r="BI30" s="11">
        <f t="shared" si="36"/>
        <v>-47.701422518159802</v>
      </c>
      <c r="BJ30" s="5">
        <f t="shared" si="37"/>
        <v>0</v>
      </c>
      <c r="BK30" s="11">
        <f>Data!BH29/SUM(Data!$BH$4:$BH$49)</f>
        <v>3.9032780278567408E-4</v>
      </c>
      <c r="BL30" s="3">
        <f t="shared" si="38"/>
        <v>916</v>
      </c>
      <c r="BM30" s="12">
        <f t="shared" si="15"/>
        <v>1.3372262773722627</v>
      </c>
      <c r="BN30" s="12">
        <f t="shared" si="39"/>
        <v>3.6696409619771663E-4</v>
      </c>
      <c r="BO30" s="28">
        <f t="shared" ca="1" si="13"/>
        <v>9.7000000000000005E-4</v>
      </c>
      <c r="BP30" s="87">
        <f t="shared" si="14"/>
        <v>13.8797</v>
      </c>
    </row>
    <row r="31" spans="1:68">
      <c r="A31" s="28">
        <v>28</v>
      </c>
      <c r="B31" s="26">
        <f>LARGE(Data!$BH$4:$BH$400,Large!A31)</f>
        <v>18.800996000000001</v>
      </c>
      <c r="C31" s="28">
        <f>MATCH(Large!B31,Data!$BH$4:$BH$400,0)</f>
        <v>1</v>
      </c>
      <c r="D31" s="5">
        <f>VALUE(INDEX(Data!$C$4:$BK$400,Large!$C31,D$2))</f>
        <v>18.8</v>
      </c>
      <c r="E31" s="28" t="str">
        <f>INDEX(Data!$C$4:$BK$400,Large!$C31,E$2)</f>
        <v>1467</v>
      </c>
      <c r="F31" s="28" t="str">
        <f>INDEX(Data!$C$4:$BK$400,Large!$C31,F$2)</f>
        <v>南緯</v>
      </c>
      <c r="G31" s="28" t="str">
        <f>INDEX(Data!$C$4:$BK$400,Large!$C31,G$2)</f>
        <v>13:30:00</v>
      </c>
      <c r="H31" s="28">
        <f>INDEX(Data!$C$4:$BK$400,Large!$C31,H$2)</f>
        <v>11.1</v>
      </c>
      <c r="I31" s="28">
        <f>INDEX(Data!$C$4:$BK$400,Large!$C31,I$2)</f>
        <v>11.2</v>
      </c>
      <c r="J31" s="28">
        <f>INDEX(Data!$C$4:$BK$400,Large!$C31,J$2)</f>
        <v>11.2</v>
      </c>
      <c r="K31" s="28">
        <f>INDEX(Data!$C$4:$BK$400,Large!$C31,K$2)</f>
        <v>0.1</v>
      </c>
      <c r="L31" s="28">
        <f>INDEX(Data!$C$4:$BK$400,Large!$C31,L$2)</f>
        <v>0.9</v>
      </c>
      <c r="M31" s="28">
        <f>INDEX(Data!$C$4:$BK$400,Large!$C31,M$2)</f>
        <v>4</v>
      </c>
      <c r="N31" s="28">
        <f>INDEX(Data!$C$4:$BK$400,Large!$C31,N$2)</f>
        <v>346</v>
      </c>
      <c r="O31" s="28">
        <f>INDEX(Data!$C$4:$BK$400,Large!$C31,O$2)</f>
        <v>11.25</v>
      </c>
      <c r="P31" s="28">
        <f>INDEX(Data!$C$4:$BK$400,Large!$C31,P$2)</f>
        <v>11.1</v>
      </c>
      <c r="Q31" s="28">
        <f>INDEX(Data!$C$4:$BK$400,Large!$C31,Q$2)</f>
        <v>11.25</v>
      </c>
      <c r="R31" s="28">
        <f>INDEX(Data!$C$4:$BK$400,Large!$C31,R$2)</f>
        <v>11.21</v>
      </c>
      <c r="S31" s="28">
        <f>INDEX(Data!$C$4:$BK$400,Large!$C31,S$2)</f>
        <v>12.2</v>
      </c>
      <c r="T31" s="28">
        <f>INDEX(Data!$C$4:$BK$400,Large!$C31,T$2)</f>
        <v>9.99</v>
      </c>
      <c r="U31" s="28">
        <f>INDEX(Data!$C$4:$BK$400,Large!$C31,U$2)</f>
        <v>11.15</v>
      </c>
      <c r="V31" s="28">
        <f>INDEX(Data!$C$4:$BK$400,Large!$C31,V$2)</f>
        <v>11.15</v>
      </c>
      <c r="W31" s="28">
        <f>INDEX(Data!$C$4:$BK$400,Large!$C31,W$2)</f>
        <v>11.2</v>
      </c>
      <c r="X31" s="28">
        <f>INDEX(Data!$C$4:$BK$400,Large!$C31,X$2)</f>
        <v>11.2</v>
      </c>
      <c r="Y31" s="28">
        <f>INDEX(Data!$C$4:$BK$400,Large!$C31,Y$2)</f>
        <v>11.1</v>
      </c>
      <c r="Z31" s="28">
        <f>INDEX(Data!$C$4:$BK$400,Large!$C31,Z$2)</f>
        <v>11.05</v>
      </c>
      <c r="AA31" s="28">
        <f>INDEX(Data!$C$4:$BK$400,Large!$C31,AA$2)</f>
        <v>11</v>
      </c>
      <c r="AB31" s="28">
        <f>INDEX(Data!$C$4:$BK$400,Large!$C31,AB$2)</f>
        <v>10.95</v>
      </c>
      <c r="AC31" s="28">
        <f>INDEX(Data!$C$4:$BK$400,Large!$C31,AC$2)</f>
        <v>10.9</v>
      </c>
      <c r="AD31" s="28">
        <f>INDEX(Data!$C$4:$BK$400,Large!$C31,AD$2)</f>
        <v>11.2</v>
      </c>
      <c r="AE31" s="28">
        <f>INDEX(Data!$C$4:$BK$400,Large!$C31,AE$2)</f>
        <v>11.25</v>
      </c>
      <c r="AF31" s="28">
        <f>INDEX(Data!$C$4:$BK$400,Large!$C31,AF$2)</f>
        <v>11.3</v>
      </c>
      <c r="AG31" s="28">
        <f>INDEX(Data!$C$4:$BK$400,Large!$C31,AG$2)</f>
        <v>11.35</v>
      </c>
      <c r="AH31" s="28">
        <f>INDEX(Data!$C$4:$BK$400,Large!$C31,AH$2)</f>
        <v>11.4</v>
      </c>
      <c r="AI31" s="28">
        <f>INDEX(Data!$C$4:$BK$400,Large!$C31,AI$2)</f>
        <v>50</v>
      </c>
      <c r="AJ31" s="28">
        <f>INDEX(Data!$C$4:$BK$400,Large!$C31,AJ$2)</f>
        <v>29</v>
      </c>
      <c r="AK31" s="28">
        <f>INDEX(Data!$C$4:$BK$400,Large!$C31,AK$2)</f>
        <v>35</v>
      </c>
      <c r="AL31" s="28">
        <f>INDEX(Data!$C$4:$BK$400,Large!$C31,AL$2)</f>
        <v>11</v>
      </c>
      <c r="AM31" s="28">
        <f>INDEX(Data!$C$4:$BK$400,Large!$C31,AM$2)</f>
        <v>25</v>
      </c>
      <c r="AN31" s="28">
        <f>INDEX(Data!$C$4:$BK$400,Large!$C31,AN$2)</f>
        <v>36</v>
      </c>
      <c r="AO31" s="28">
        <f>INDEX(Data!$C$4:$BK$400,Large!$C31,AO$2)</f>
        <v>28</v>
      </c>
      <c r="AP31" s="28">
        <f>INDEX(Data!$C$4:$BK$400,Large!$C31,AP$2)</f>
        <v>36</v>
      </c>
      <c r="AQ31" s="28">
        <f>INDEX(Data!$C$4:$BK$400,Large!$C31,AQ$2)</f>
        <v>17</v>
      </c>
      <c r="AR31" s="28">
        <f>INDEX(Data!$C$4:$BK$400,Large!$C31,AR$2)</f>
        <v>3</v>
      </c>
      <c r="AS31" s="28">
        <f>INDEX(Data!$C$4:$BK$400,Large!$C31,AS$2)</f>
        <v>11.1</v>
      </c>
      <c r="AT31" s="28">
        <f>INDEX(Data!$C$4:$BK$400,Large!$C31,AT$2)</f>
        <v>415</v>
      </c>
      <c r="AU31" s="5">
        <f>VALUE(INDEX(Data!$C$4:$BK$400,Large!$C31,AU$2))</f>
        <v>10.44</v>
      </c>
      <c r="AV31" s="5">
        <f>INDEX(Data!$C$4:$BK$400,Large!$C31,AV$1)</f>
        <v>556.41</v>
      </c>
      <c r="AW31" s="28">
        <f>IFERROR(VALUE(INDEX(Data!$C$4:$BK$400,Large!$C31,AW$1)),"-")</f>
        <v>-17.96</v>
      </c>
      <c r="AX31" s="14" t="str">
        <f>IFERROR(INDEX(Data!$C$4:$BK$95,Large!$C31,AX$1),0)</f>
        <v>--</v>
      </c>
      <c r="AY31" s="14">
        <f ca="1">IFERROR(INDEX(Data!$C$4:$BK$95,Large!$C31,AY$1),0)</f>
        <v>-6000</v>
      </c>
      <c r="AZ31" s="14">
        <f ca="1">INDEX(Data!$C$4:$BK$95,Large!$C31,AZ$1)</f>
        <v>6000</v>
      </c>
      <c r="BA31" s="5">
        <f t="shared" si="28"/>
        <v>11.131666666666668</v>
      </c>
      <c r="BB31" s="5">
        <f t="shared" si="29"/>
        <v>11.022666666666668</v>
      </c>
      <c r="BC31" s="5">
        <f t="shared" si="30"/>
        <v>11.267916666666668</v>
      </c>
      <c r="BD31" s="22">
        <f t="shared" si="31"/>
        <v>2.203174127863456E-2</v>
      </c>
      <c r="BE31" s="28">
        <f t="shared" si="32"/>
        <v>1</v>
      </c>
      <c r="BF31" s="5">
        <f t="shared" si="33"/>
        <v>44.8</v>
      </c>
      <c r="BG31" s="5">
        <f t="shared" si="34"/>
        <v>1653.4</v>
      </c>
      <c r="BH31" s="5">
        <f t="shared" si="35"/>
        <v>1352.15</v>
      </c>
      <c r="BI31" s="11">
        <f t="shared" si="36"/>
        <v>-6.7243303571428577</v>
      </c>
      <c r="BJ31" s="5">
        <f t="shared" si="37"/>
        <v>3875.2</v>
      </c>
      <c r="BK31" s="11">
        <f>Data!BH30/SUM(Data!$BH$4:$BH$49)</f>
        <v>0.19126096942547499</v>
      </c>
      <c r="BL31" s="3">
        <f t="shared" si="38"/>
        <v>-69</v>
      </c>
      <c r="BM31" s="12">
        <f t="shared" si="15"/>
        <v>-0.16626506024096385</v>
      </c>
      <c r="BN31" s="12">
        <f t="shared" si="39"/>
        <v>2.5839085136245102E-4</v>
      </c>
      <c r="BO31" s="28">
        <f t="shared" ca="1" si="13"/>
        <v>-5999.9990310000003</v>
      </c>
      <c r="BP31" s="87">
        <f t="shared" si="14"/>
        <v>10.44969</v>
      </c>
    </row>
    <row r="32" spans="1:68">
      <c r="A32" s="28">
        <v>29</v>
      </c>
      <c r="B32" s="26">
        <f>LARGE(Data!$BH$4:$BH$400,Large!A32)</f>
        <v>16.800995</v>
      </c>
      <c r="C32" s="28">
        <f>MATCH(Large!B32,Data!$BH$4:$BH$400,0)</f>
        <v>2</v>
      </c>
      <c r="D32" s="5">
        <f>VALUE(INDEX(Data!$C$4:$BK$400,Large!$C32,D$2))</f>
        <v>16.8</v>
      </c>
      <c r="E32" s="28" t="str">
        <f>INDEX(Data!$C$4:$BK$400,Large!$C32,E$2)</f>
        <v>3094</v>
      </c>
      <c r="F32" s="28" t="str">
        <f>INDEX(Data!$C$4:$BK$400,Large!$C32,F$2)</f>
        <v>聯傑</v>
      </c>
      <c r="G32" s="28" t="str">
        <f>INDEX(Data!$C$4:$BK$400,Large!$C32,G$2)</f>
        <v>13:30:00</v>
      </c>
      <c r="H32" s="28">
        <f>INDEX(Data!$C$4:$BK$400,Large!$C32,H$2)</f>
        <v>20.05</v>
      </c>
      <c r="I32" s="28">
        <f>INDEX(Data!$C$4:$BK$400,Large!$C32,I$2)</f>
        <v>20.149999999999999</v>
      </c>
      <c r="J32" s="28">
        <f>INDEX(Data!$C$4:$BK$400,Large!$C32,J$2)</f>
        <v>20.149999999999999</v>
      </c>
      <c r="K32" s="28">
        <f>INDEX(Data!$C$4:$BK$400,Large!$C32,K$2)</f>
        <v>-0.15</v>
      </c>
      <c r="L32" s="28">
        <f>INDEX(Data!$C$4:$BK$400,Large!$C32,L$2)</f>
        <v>-0.74</v>
      </c>
      <c r="M32" s="28">
        <f>INDEX(Data!$C$4:$BK$400,Large!$C32,M$2)</f>
        <v>5</v>
      </c>
      <c r="N32" s="28">
        <f>INDEX(Data!$C$4:$BK$400,Large!$C32,N$2)</f>
        <v>81</v>
      </c>
      <c r="O32" s="28">
        <f>INDEX(Data!$C$4:$BK$400,Large!$C32,O$2)</f>
        <v>20.3</v>
      </c>
      <c r="P32" s="28">
        <f>INDEX(Data!$C$4:$BK$400,Large!$C32,P$2)</f>
        <v>20.100000000000001</v>
      </c>
      <c r="Q32" s="28">
        <f>INDEX(Data!$C$4:$BK$400,Large!$C32,Q$2)</f>
        <v>20.3</v>
      </c>
      <c r="R32" s="28">
        <f>INDEX(Data!$C$4:$BK$400,Large!$C32,R$2)</f>
        <v>20.149999999999999</v>
      </c>
      <c r="S32" s="28">
        <f>INDEX(Data!$C$4:$BK$400,Large!$C32,S$2)</f>
        <v>22.3</v>
      </c>
      <c r="T32" s="28">
        <f>INDEX(Data!$C$4:$BK$400,Large!$C32,T$2)</f>
        <v>18.3</v>
      </c>
      <c r="U32" s="28">
        <f>INDEX(Data!$C$4:$BK$400,Large!$C32,U$2)</f>
        <v>20.149999999999999</v>
      </c>
      <c r="V32" s="28">
        <f>INDEX(Data!$C$4:$BK$400,Large!$C32,V$2)</f>
        <v>20.149999999999999</v>
      </c>
      <c r="W32" s="28">
        <f>INDEX(Data!$C$4:$BK$400,Large!$C32,W$2)</f>
        <v>20.149999999999999</v>
      </c>
      <c r="X32" s="28">
        <f>INDEX(Data!$C$4:$BK$400,Large!$C32,X$2)</f>
        <v>20.100000000000001</v>
      </c>
      <c r="Y32" s="28">
        <f>INDEX(Data!$C$4:$BK$400,Large!$C32,Y$2)</f>
        <v>20.05</v>
      </c>
      <c r="Z32" s="28">
        <f>INDEX(Data!$C$4:$BK$400,Large!$C32,Z$2)</f>
        <v>20</v>
      </c>
      <c r="AA32" s="28">
        <f>INDEX(Data!$C$4:$BK$400,Large!$C32,AA$2)</f>
        <v>19.95</v>
      </c>
      <c r="AB32" s="28">
        <f>INDEX(Data!$C$4:$BK$400,Large!$C32,AB$2)</f>
        <v>19.899999999999999</v>
      </c>
      <c r="AC32" s="28">
        <f>INDEX(Data!$C$4:$BK$400,Large!$C32,AC$2)</f>
        <v>19.850000000000001</v>
      </c>
      <c r="AD32" s="28">
        <f>INDEX(Data!$C$4:$BK$400,Large!$C32,AD$2)</f>
        <v>20.149999999999999</v>
      </c>
      <c r="AE32" s="28">
        <f>INDEX(Data!$C$4:$BK$400,Large!$C32,AE$2)</f>
        <v>20.2</v>
      </c>
      <c r="AF32" s="28">
        <f>INDEX(Data!$C$4:$BK$400,Large!$C32,AF$2)</f>
        <v>20.25</v>
      </c>
      <c r="AG32" s="28">
        <f>INDEX(Data!$C$4:$BK$400,Large!$C32,AG$2)</f>
        <v>20.3</v>
      </c>
      <c r="AH32" s="28">
        <f>INDEX(Data!$C$4:$BK$400,Large!$C32,AH$2)</f>
        <v>20.399999999999999</v>
      </c>
      <c r="AI32" s="28">
        <f>INDEX(Data!$C$4:$BK$400,Large!$C32,AI$2)</f>
        <v>5</v>
      </c>
      <c r="AJ32" s="28">
        <f>INDEX(Data!$C$4:$BK$400,Large!$C32,AJ$2)</f>
        <v>12</v>
      </c>
      <c r="AK32" s="28">
        <f>INDEX(Data!$C$4:$BK$400,Large!$C32,AK$2)</f>
        <v>3</v>
      </c>
      <c r="AL32" s="28">
        <f>INDEX(Data!$C$4:$BK$400,Large!$C32,AL$2)</f>
        <v>5</v>
      </c>
      <c r="AM32" s="28">
        <f>INDEX(Data!$C$4:$BK$400,Large!$C32,AM$2)</f>
        <v>2</v>
      </c>
      <c r="AN32" s="28">
        <f>INDEX(Data!$C$4:$BK$400,Large!$C32,AN$2)</f>
        <v>5</v>
      </c>
      <c r="AO32" s="28">
        <f>INDEX(Data!$C$4:$BK$400,Large!$C32,AO$2)</f>
        <v>3</v>
      </c>
      <c r="AP32" s="28">
        <f>INDEX(Data!$C$4:$BK$400,Large!$C32,AP$2)</f>
        <v>10</v>
      </c>
      <c r="AQ32" s="28">
        <f>INDEX(Data!$C$4:$BK$400,Large!$C32,AQ$2)</f>
        <v>17</v>
      </c>
      <c r="AR32" s="28">
        <f>INDEX(Data!$C$4:$BK$400,Large!$C32,AR$2)</f>
        <v>3</v>
      </c>
      <c r="AS32" s="28">
        <f>INDEX(Data!$C$4:$BK$400,Large!$C32,AS$2)</f>
        <v>20.3</v>
      </c>
      <c r="AT32" s="28">
        <f>INDEX(Data!$C$4:$BK$400,Large!$C32,AT$2)</f>
        <v>199</v>
      </c>
      <c r="AU32" s="5">
        <f>VALUE(INDEX(Data!$C$4:$BK$400,Large!$C32,AU$2))</f>
        <v>14.39</v>
      </c>
      <c r="AV32" s="5">
        <f>INDEX(Data!$C$4:$BK$400,Large!$C32,AV$1)</f>
        <v>27.34</v>
      </c>
      <c r="AW32" s="28">
        <f>IFERROR(VALUE(INDEX(Data!$C$4:$BK$400,Large!$C32,AW$1)),"-")</f>
        <v>8.2899999999999991</v>
      </c>
      <c r="AX32" s="14" t="str">
        <f>IFERROR(INDEX(Data!$C$4:$BK$95,Large!$C32,AX$1),0)</f>
        <v>5.76</v>
      </c>
      <c r="AY32" s="14">
        <f ca="1">IFERROR(INDEX(Data!$C$4:$BK$95,Large!$C32,AY$1),0)</f>
        <v>-3000</v>
      </c>
      <c r="AZ32" s="14">
        <f ca="1">INDEX(Data!$C$4:$BK$95,Large!$C32,AZ$1)</f>
        <v>-1000</v>
      </c>
      <c r="BA32" s="5">
        <f t="shared" si="28"/>
        <v>20.145384615384618</v>
      </c>
      <c r="BB32" s="5">
        <f t="shared" si="29"/>
        <v>19.974074074074078</v>
      </c>
      <c r="BC32" s="5">
        <f t="shared" si="30"/>
        <v>20.267105263157898</v>
      </c>
      <c r="BD32" s="22">
        <f t="shared" si="31"/>
        <v>1.4545822513611273E-2</v>
      </c>
      <c r="BE32" s="28">
        <f t="shared" si="32"/>
        <v>1</v>
      </c>
      <c r="BF32" s="5">
        <f t="shared" si="33"/>
        <v>100.75</v>
      </c>
      <c r="BG32" s="5">
        <f t="shared" si="34"/>
        <v>539.30000000000007</v>
      </c>
      <c r="BH32" s="5">
        <f t="shared" si="35"/>
        <v>770.15000000000009</v>
      </c>
      <c r="BI32" s="11">
        <f t="shared" si="36"/>
        <v>2.291315136476427</v>
      </c>
      <c r="BJ32" s="5">
        <f t="shared" si="37"/>
        <v>1632.1499999999999</v>
      </c>
      <c r="BK32" s="11">
        <f>Data!BH31/SUM(Data!$BH$4:$BH$49)</f>
        <v>2.3611409182531014E-3</v>
      </c>
      <c r="BL32" s="3">
        <f t="shared" si="38"/>
        <v>-118</v>
      </c>
      <c r="BM32" s="12">
        <f t="shared" si="15"/>
        <v>-0.59296482412060303</v>
      </c>
      <c r="BN32" s="12">
        <f t="shared" si="39"/>
        <v>2.309039053987503E-4</v>
      </c>
      <c r="BO32" s="28">
        <f t="shared" ca="1" si="13"/>
        <v>-2999.9990320000002</v>
      </c>
      <c r="BP32" s="87">
        <f t="shared" si="14"/>
        <v>14.39968</v>
      </c>
    </row>
    <row r="33" spans="1:68">
      <c r="A33" s="28">
        <v>30</v>
      </c>
      <c r="B33" s="26">
        <f>LARGE(Data!$BH$4:$BH$400,Large!A33)</f>
        <v>10.500972000000001</v>
      </c>
      <c r="C33" s="28">
        <f>MATCH(Large!B33,Data!$BH$4:$BH$400,0)</f>
        <v>25</v>
      </c>
      <c r="D33" s="5">
        <f>VALUE(INDEX(Data!$C$4:$BK$400,Large!$C33,D$2))</f>
        <v>10.5</v>
      </c>
      <c r="E33" s="28" t="str">
        <f>INDEX(Data!$C$4:$BK$400,Large!$C33,E$2)</f>
        <v>5704</v>
      </c>
      <c r="F33" s="28" t="str">
        <f>INDEX(Data!$C$4:$BK$400,Large!$C33,F$2)</f>
        <v>老爺知</v>
      </c>
      <c r="G33" s="28" t="str">
        <f>INDEX(Data!$C$4:$BK$400,Large!$C33,G$2)</f>
        <v>10:34:47</v>
      </c>
      <c r="H33" s="28">
        <f>INDEX(Data!$C$4:$BK$400,Large!$C33,H$2)</f>
        <v>26.5</v>
      </c>
      <c r="I33" s="28">
        <f>INDEX(Data!$C$4:$BK$400,Large!$C33,I$2)</f>
        <v>27</v>
      </c>
      <c r="J33" s="28">
        <f>INDEX(Data!$C$4:$BK$400,Large!$C33,J$2)</f>
        <v>27</v>
      </c>
      <c r="K33" s="28">
        <f>INDEX(Data!$C$4:$BK$400,Large!$C33,K$2)</f>
        <v>0.05</v>
      </c>
      <c r="L33" s="28">
        <f>INDEX(Data!$C$4:$BK$400,Large!$C33,L$2)</f>
        <v>0.19</v>
      </c>
      <c r="M33" s="28">
        <f>INDEX(Data!$C$4:$BK$400,Large!$C33,M$2)</f>
        <v>1</v>
      </c>
      <c r="N33" s="28">
        <f>INDEX(Data!$C$4:$BK$400,Large!$C33,N$2)</f>
        <v>2</v>
      </c>
      <c r="O33" s="28">
        <f>INDEX(Data!$C$4:$BK$400,Large!$C33,O$2)</f>
        <v>27.55</v>
      </c>
      <c r="P33" s="28">
        <f>INDEX(Data!$C$4:$BK$400,Large!$C33,P$2)</f>
        <v>27</v>
      </c>
      <c r="Q33" s="28">
        <f>INDEX(Data!$C$4:$BK$400,Large!$C33,Q$2)</f>
        <v>27.55</v>
      </c>
      <c r="R33" s="28">
        <f>INDEX(Data!$C$4:$BK$400,Large!$C33,R$2)</f>
        <v>27.28</v>
      </c>
      <c r="S33" s="28">
        <f>INDEX(Data!$C$4:$BK$400,Large!$C33,S$2)</f>
        <v>29.6</v>
      </c>
      <c r="T33" s="28">
        <f>INDEX(Data!$C$4:$BK$400,Large!$C33,T$2)</f>
        <v>24.3</v>
      </c>
      <c r="U33" s="28">
        <f>INDEX(Data!$C$4:$BK$400,Large!$C33,U$2)</f>
        <v>27.55</v>
      </c>
      <c r="V33" s="28" t="str">
        <f>INDEX(Data!$C$4:$BK$400,Large!$C33,V$2)</f>
        <v>--</v>
      </c>
      <c r="W33" s="28" t="str">
        <f>INDEX(Data!$C$4:$BK$400,Large!$C33,W$2)</f>
        <v>--</v>
      </c>
      <c r="X33" s="28" t="str">
        <f>INDEX(Data!$C$4:$BK$400,Large!$C33,X$2)</f>
        <v>--</v>
      </c>
      <c r="Y33" s="28">
        <f>INDEX(Data!$C$4:$BK$400,Large!$C33,Y$2)</f>
        <v>26.5</v>
      </c>
      <c r="Z33" s="28">
        <f>INDEX(Data!$C$4:$BK$400,Large!$C33,Z$2)</f>
        <v>26.45</v>
      </c>
      <c r="AA33" s="28">
        <f>INDEX(Data!$C$4:$BK$400,Large!$C33,AA$2)</f>
        <v>24.35</v>
      </c>
      <c r="AB33" s="28">
        <f>INDEX(Data!$C$4:$BK$400,Large!$C33,AB$2)</f>
        <v>24.3</v>
      </c>
      <c r="AC33" s="28" t="str">
        <f>INDEX(Data!$C$4:$BK$400,Large!$C33,AC$2)</f>
        <v>--</v>
      </c>
      <c r="AD33" s="28">
        <f>INDEX(Data!$C$4:$BK$400,Large!$C33,AD$2)</f>
        <v>27</v>
      </c>
      <c r="AE33" s="28">
        <f>INDEX(Data!$C$4:$BK$400,Large!$C33,AE$2)</f>
        <v>27.2</v>
      </c>
      <c r="AF33" s="28">
        <f>INDEX(Data!$C$4:$BK$400,Large!$C33,AF$2)</f>
        <v>27.3</v>
      </c>
      <c r="AG33" s="28">
        <f>INDEX(Data!$C$4:$BK$400,Large!$C33,AG$2)</f>
        <v>27.4</v>
      </c>
      <c r="AH33" s="28">
        <f>INDEX(Data!$C$4:$BK$400,Large!$C33,AH$2)</f>
        <v>27.45</v>
      </c>
      <c r="AI33" s="28">
        <f>INDEX(Data!$C$4:$BK$400,Large!$C33,AI$2)</f>
        <v>1</v>
      </c>
      <c r="AJ33" s="28">
        <f>INDEX(Data!$C$4:$BK$400,Large!$C33,AJ$2)</f>
        <v>2</v>
      </c>
      <c r="AK33" s="28">
        <f>INDEX(Data!$C$4:$BK$400,Large!$C33,AK$2)</f>
        <v>2</v>
      </c>
      <c r="AL33" s="28">
        <f>INDEX(Data!$C$4:$BK$400,Large!$C33,AL$2)</f>
        <v>3</v>
      </c>
      <c r="AM33" s="28">
        <f>INDEX(Data!$C$4:$BK$400,Large!$C33,AM$2)</f>
        <v>0</v>
      </c>
      <c r="AN33" s="28">
        <f>INDEX(Data!$C$4:$BK$400,Large!$C33,AN$2)</f>
        <v>3</v>
      </c>
      <c r="AO33" s="28">
        <f>INDEX(Data!$C$4:$BK$400,Large!$C33,AO$2)</f>
        <v>2</v>
      </c>
      <c r="AP33" s="28">
        <f>INDEX(Data!$C$4:$BK$400,Large!$C33,AP$2)</f>
        <v>6</v>
      </c>
      <c r="AQ33" s="28">
        <f>INDEX(Data!$C$4:$BK$400,Large!$C33,AQ$2)</f>
        <v>1</v>
      </c>
      <c r="AR33" s="28">
        <f>INDEX(Data!$C$4:$BK$400,Large!$C33,AR$2)</f>
        <v>1</v>
      </c>
      <c r="AS33" s="28">
        <f>INDEX(Data!$C$4:$BK$400,Large!$C33,AS$2)</f>
        <v>26.95</v>
      </c>
      <c r="AT33" s="28">
        <f>INDEX(Data!$C$4:$BK$400,Large!$C33,AT$2)</f>
        <v>1</v>
      </c>
      <c r="AU33" s="5">
        <f>VALUE(INDEX(Data!$C$4:$BK$400,Large!$C33,AU$2))</f>
        <v>11.6</v>
      </c>
      <c r="AV33" s="5">
        <f>INDEX(Data!$C$4:$BK$400,Large!$C33,AV$1)</f>
        <v>15.26</v>
      </c>
      <c r="AW33" s="28">
        <f>IFERROR(VALUE(INDEX(Data!$C$4:$BK$400,Large!$C33,AW$1)),"-")</f>
        <v>9.4499999999999993</v>
      </c>
      <c r="AX33" s="14" t="str">
        <f>IFERROR(INDEX(Data!$C$4:$BK$95,Large!$C33,AX$1),0)</f>
        <v>3.70</v>
      </c>
      <c r="AY33" s="14" t="str">
        <f ca="1">IFERROR(INDEX(Data!$C$4:$BK$95,Large!$C33,AY$1),0)</f>
        <v>0</v>
      </c>
      <c r="AZ33" s="14">
        <f ca="1">INDEX(Data!$C$4:$BK$95,Large!$C33,AZ$1)</f>
        <v>21000</v>
      </c>
      <c r="BA33" s="5">
        <f t="shared" si="28"/>
        <v>26.430952380952384</v>
      </c>
      <c r="BB33" s="5">
        <f t="shared" si="29"/>
        <v>25.125000000000004</v>
      </c>
      <c r="BC33" s="5">
        <f t="shared" si="30"/>
        <v>27.234615384615385</v>
      </c>
      <c r="BD33" s="22">
        <f t="shared" si="31"/>
        <v>7.981609418416899E-2</v>
      </c>
      <c r="BE33" s="28">
        <f t="shared" si="32"/>
        <v>-1</v>
      </c>
      <c r="BF33" s="5">
        <f t="shared" si="33"/>
        <v>-27</v>
      </c>
      <c r="BG33" s="5">
        <f t="shared" si="34"/>
        <v>201.00000000000003</v>
      </c>
      <c r="BH33" s="5">
        <f t="shared" si="35"/>
        <v>354.05</v>
      </c>
      <c r="BI33" s="11">
        <f t="shared" si="36"/>
        <v>5.6685185185185176</v>
      </c>
      <c r="BJ33" s="5">
        <f t="shared" si="37"/>
        <v>-54</v>
      </c>
      <c r="BK33" s="11">
        <f>Data!BH32/SUM(Data!$BH$4:$BH$49)</f>
        <v>2.0821485279268344E-3</v>
      </c>
      <c r="BL33" s="3">
        <f t="shared" si="38"/>
        <v>1</v>
      </c>
      <c r="BM33" s="12">
        <f t="shared" si="15"/>
        <v>1</v>
      </c>
      <c r="BN33" s="12">
        <f t="shared" si="39"/>
        <v>1.4431975280529075E-4</v>
      </c>
      <c r="BO33" s="28">
        <f t="shared" ca="1" si="13"/>
        <v>9.6699999999999998E-4</v>
      </c>
      <c r="BP33" s="87">
        <f t="shared" si="14"/>
        <v>11.609669999999999</v>
      </c>
    </row>
    <row r="34" spans="1:68">
      <c r="A34" s="28">
        <v>31</v>
      </c>
      <c r="B34" s="26">
        <f>LARGE(Data!$BH$4:$BH$400,Large!A34)</f>
        <v>9.6599999999999995E-4</v>
      </c>
      <c r="C34" s="28">
        <f>MATCH(Large!B34,Data!$BH$4:$BH$400,0)</f>
        <v>31</v>
      </c>
      <c r="D34" s="5">
        <f>VALUE(INDEX(Data!$C$4:$BK$400,Large!$C34,D$2))</f>
        <v>0</v>
      </c>
      <c r="E34" s="28">
        <f>INDEX(Data!$C$4:$BK$400,Large!$C34,E$2)</f>
        <v>0</v>
      </c>
      <c r="F34" s="28">
        <f>INDEX(Data!$C$4:$BK$400,Large!$C34,F$2)</f>
        <v>0</v>
      </c>
      <c r="G34" s="28">
        <f>INDEX(Data!$C$4:$BK$400,Large!$C34,G$2)</f>
        <v>0</v>
      </c>
      <c r="H34" s="28">
        <f>INDEX(Data!$C$4:$BK$400,Large!$C34,H$2)</f>
        <v>0</v>
      </c>
      <c r="I34" s="28">
        <f>INDEX(Data!$C$4:$BK$400,Large!$C34,I$2)</f>
        <v>0</v>
      </c>
      <c r="J34" s="28">
        <f>INDEX(Data!$C$4:$BK$400,Large!$C34,J$2)</f>
        <v>0</v>
      </c>
      <c r="K34" s="28">
        <f>INDEX(Data!$C$4:$BK$400,Large!$C34,K$2)</f>
        <v>0</v>
      </c>
      <c r="L34" s="28">
        <f>INDEX(Data!$C$4:$BK$400,Large!$C34,L$2)</f>
        <v>0</v>
      </c>
      <c r="M34" s="28">
        <f>INDEX(Data!$C$4:$BK$400,Large!$C34,M$2)</f>
        <v>0</v>
      </c>
      <c r="N34" s="28">
        <f>INDEX(Data!$C$4:$BK$400,Large!$C34,N$2)</f>
        <v>0</v>
      </c>
      <c r="O34" s="28">
        <f>INDEX(Data!$C$4:$BK$400,Large!$C34,O$2)</f>
        <v>0</v>
      </c>
      <c r="P34" s="28">
        <f>INDEX(Data!$C$4:$BK$400,Large!$C34,P$2)</f>
        <v>0</v>
      </c>
      <c r="Q34" s="28">
        <f>INDEX(Data!$C$4:$BK$400,Large!$C34,Q$2)</f>
        <v>0</v>
      </c>
      <c r="R34" s="28">
        <f>INDEX(Data!$C$4:$BK$400,Large!$C34,R$2)</f>
        <v>0</v>
      </c>
      <c r="S34" s="28">
        <f>INDEX(Data!$C$4:$BK$400,Large!$C34,S$2)</f>
        <v>0</v>
      </c>
      <c r="T34" s="28">
        <f>INDEX(Data!$C$4:$BK$400,Large!$C34,T$2)</f>
        <v>0</v>
      </c>
      <c r="U34" s="28">
        <f>INDEX(Data!$C$4:$BK$400,Large!$C34,U$2)</f>
        <v>0</v>
      </c>
      <c r="V34" s="28">
        <f>INDEX(Data!$C$4:$BK$400,Large!$C34,V$2)</f>
        <v>0</v>
      </c>
      <c r="W34" s="28">
        <f>INDEX(Data!$C$4:$BK$400,Large!$C34,W$2)</f>
        <v>0</v>
      </c>
      <c r="X34" s="28">
        <f>INDEX(Data!$C$4:$BK$400,Large!$C34,X$2)</f>
        <v>0</v>
      </c>
      <c r="Y34" s="28">
        <f>INDEX(Data!$C$4:$BK$400,Large!$C34,Y$2)</f>
        <v>0</v>
      </c>
      <c r="Z34" s="28">
        <f>INDEX(Data!$C$4:$BK$400,Large!$C34,Z$2)</f>
        <v>0</v>
      </c>
      <c r="AA34" s="28">
        <f>INDEX(Data!$C$4:$BK$400,Large!$C34,AA$2)</f>
        <v>0</v>
      </c>
      <c r="AB34" s="28">
        <f>INDEX(Data!$C$4:$BK$400,Large!$C34,AB$2)</f>
        <v>0</v>
      </c>
      <c r="AC34" s="28">
        <f>INDEX(Data!$C$4:$BK$400,Large!$C34,AC$2)</f>
        <v>0</v>
      </c>
      <c r="AD34" s="28">
        <f>INDEX(Data!$C$4:$BK$400,Large!$C34,AD$2)</f>
        <v>0</v>
      </c>
      <c r="AE34" s="28">
        <f>INDEX(Data!$C$4:$BK$400,Large!$C34,AE$2)</f>
        <v>0</v>
      </c>
      <c r="AF34" s="28">
        <f>INDEX(Data!$C$4:$BK$400,Large!$C34,AF$2)</f>
        <v>0</v>
      </c>
      <c r="AG34" s="28">
        <f>INDEX(Data!$C$4:$BK$400,Large!$C34,AG$2)</f>
        <v>0</v>
      </c>
      <c r="AH34" s="28">
        <f>INDEX(Data!$C$4:$BK$400,Large!$C34,AH$2)</f>
        <v>0</v>
      </c>
      <c r="AI34" s="28">
        <f>INDEX(Data!$C$4:$BK$400,Large!$C34,AI$2)</f>
        <v>0</v>
      </c>
      <c r="AJ34" s="28">
        <f>INDEX(Data!$C$4:$BK$400,Large!$C34,AJ$2)</f>
        <v>0</v>
      </c>
      <c r="AK34" s="28">
        <f>INDEX(Data!$C$4:$BK$400,Large!$C34,AK$2)</f>
        <v>0</v>
      </c>
      <c r="AL34" s="28">
        <f>INDEX(Data!$C$4:$BK$400,Large!$C34,AL$2)</f>
        <v>0</v>
      </c>
      <c r="AM34" s="28">
        <f>INDEX(Data!$C$4:$BK$400,Large!$C34,AM$2)</f>
        <v>0</v>
      </c>
      <c r="AN34" s="28">
        <f>INDEX(Data!$C$4:$BK$400,Large!$C34,AN$2)</f>
        <v>0</v>
      </c>
      <c r="AO34" s="28">
        <f>INDEX(Data!$C$4:$BK$400,Large!$C34,AO$2)</f>
        <v>0</v>
      </c>
      <c r="AP34" s="28">
        <f>INDEX(Data!$C$4:$BK$400,Large!$C34,AP$2)</f>
        <v>0</v>
      </c>
      <c r="AQ34" s="28">
        <f>INDEX(Data!$C$4:$BK$400,Large!$C34,AQ$2)</f>
        <v>0</v>
      </c>
      <c r="AR34" s="28">
        <f>INDEX(Data!$C$4:$BK$400,Large!$C34,AR$2)</f>
        <v>0</v>
      </c>
      <c r="AS34" s="28">
        <f>INDEX(Data!$C$4:$BK$400,Large!$C34,AS$2)</f>
        <v>0</v>
      </c>
      <c r="AT34" s="28">
        <f>INDEX(Data!$C$4:$BK$400,Large!$C34,AT$2)</f>
        <v>0</v>
      </c>
      <c r="AU34" s="5">
        <f>VALUE(INDEX(Data!$C$4:$BK$400,Large!$C34,AU$2))</f>
        <v>0</v>
      </c>
      <c r="AV34" s="5">
        <f>INDEX(Data!$C$4:$BK$400,Large!$C34,AV$1)</f>
        <v>0</v>
      </c>
      <c r="AW34" s="28">
        <f>IFERROR(VALUE(INDEX(Data!$C$4:$BK$400,Large!$C34,AW$1)),"-")</f>
        <v>0</v>
      </c>
      <c r="AX34" s="14">
        <f>IFERROR(INDEX(Data!$C$4:$BK$95,Large!$C34,AX$1),0)</f>
        <v>0</v>
      </c>
      <c r="AY34" s="14" t="str">
        <f ca="1">IFERROR(INDEX(Data!$C$4:$BK$95,Large!$C34,AY$1),0)</f>
        <v>0</v>
      </c>
      <c r="AZ34" s="14">
        <f ca="1">INDEX(Data!$C$4:$BK$95,Large!$C34,AZ$1)</f>
        <v>-6000</v>
      </c>
      <c r="BA34" s="5" t="str">
        <f t="shared" si="28"/>
        <v>-</v>
      </c>
      <c r="BB34" s="5" t="str">
        <f t="shared" si="29"/>
        <v>-</v>
      </c>
      <c r="BC34" s="5" t="str">
        <f t="shared" si="30"/>
        <v>-</v>
      </c>
      <c r="BD34" s="22" t="str">
        <f t="shared" si="31"/>
        <v>-</v>
      </c>
      <c r="BE34" s="28">
        <f t="shared" si="32"/>
        <v>0</v>
      </c>
      <c r="BF34" s="5">
        <f t="shared" si="33"/>
        <v>0</v>
      </c>
      <c r="BG34" s="5">
        <f t="shared" si="34"/>
        <v>0</v>
      </c>
      <c r="BH34" s="5">
        <f t="shared" si="35"/>
        <v>0</v>
      </c>
      <c r="BI34" s="11" t="e">
        <f t="shared" si="36"/>
        <v>#DIV/0!</v>
      </c>
      <c r="BJ34" s="5">
        <f t="shared" si="37"/>
        <v>0</v>
      </c>
      <c r="BK34" s="11" t="e">
        <f>Data!#REF!/SUM(Data!$BH$4:$BH$49)</f>
        <v>#REF!</v>
      </c>
      <c r="BL34" s="3">
        <f t="shared" si="38"/>
        <v>0</v>
      </c>
      <c r="BM34" s="12" t="str">
        <f t="shared" si="15"/>
        <v>-</v>
      </c>
      <c r="BN34" s="12">
        <f t="shared" si="39"/>
        <v>1.3276188262373317E-8</v>
      </c>
      <c r="BO34" s="28">
        <f t="shared" ca="1" si="13"/>
        <v>9.6599999999999995E-4</v>
      </c>
      <c r="BP34" s="87">
        <f t="shared" si="14"/>
        <v>9.6600000000000002E-3</v>
      </c>
    </row>
    <row r="35" spans="1:68">
      <c r="A35" s="28">
        <v>32</v>
      </c>
      <c r="B35" s="26">
        <f>LARGE(Data!$BH$4:$BH$400,Large!A35)</f>
        <v>9.6500000000000004E-4</v>
      </c>
      <c r="C35" s="28">
        <f>MATCH(Large!B35,Data!$BH$4:$BH$400,0)</f>
        <v>32</v>
      </c>
      <c r="D35" s="5">
        <f>VALUE(INDEX(Data!$C$4:$BK$400,Large!$C35,D$2))</f>
        <v>0</v>
      </c>
      <c r="E35" s="28">
        <f>INDEX(Data!$C$4:$BK$400,Large!$C35,E$2)</f>
        <v>0</v>
      </c>
      <c r="F35" s="28">
        <f>INDEX(Data!$C$4:$BK$400,Large!$C35,F$2)</f>
        <v>0</v>
      </c>
      <c r="G35" s="28">
        <f>INDEX(Data!$C$4:$BK$400,Large!$C35,G$2)</f>
        <v>0</v>
      </c>
      <c r="H35" s="28">
        <f>INDEX(Data!$C$4:$BK$400,Large!$C35,H$2)</f>
        <v>0</v>
      </c>
      <c r="I35" s="28">
        <f>INDEX(Data!$C$4:$BK$400,Large!$C35,I$2)</f>
        <v>0</v>
      </c>
      <c r="J35" s="28">
        <f>INDEX(Data!$C$4:$BK$400,Large!$C35,J$2)</f>
        <v>0</v>
      </c>
      <c r="K35" s="28">
        <f>INDEX(Data!$C$4:$BK$400,Large!$C35,K$2)</f>
        <v>0</v>
      </c>
      <c r="L35" s="28">
        <f>INDEX(Data!$C$4:$BK$400,Large!$C35,L$2)</f>
        <v>0</v>
      </c>
      <c r="M35" s="28">
        <f>INDEX(Data!$C$4:$BK$400,Large!$C35,M$2)</f>
        <v>0</v>
      </c>
      <c r="N35" s="28">
        <f>INDEX(Data!$C$4:$BK$400,Large!$C35,N$2)</f>
        <v>0</v>
      </c>
      <c r="O35" s="28">
        <f>INDEX(Data!$C$4:$BK$400,Large!$C35,O$2)</f>
        <v>0</v>
      </c>
      <c r="P35" s="28">
        <f>INDEX(Data!$C$4:$BK$400,Large!$C35,P$2)</f>
        <v>0</v>
      </c>
      <c r="Q35" s="28">
        <f>INDEX(Data!$C$4:$BK$400,Large!$C35,Q$2)</f>
        <v>0</v>
      </c>
      <c r="R35" s="28">
        <f>INDEX(Data!$C$4:$BK$400,Large!$C35,R$2)</f>
        <v>0</v>
      </c>
      <c r="S35" s="28">
        <f>INDEX(Data!$C$4:$BK$400,Large!$C35,S$2)</f>
        <v>0</v>
      </c>
      <c r="T35" s="28">
        <f>INDEX(Data!$C$4:$BK$400,Large!$C35,T$2)</f>
        <v>0</v>
      </c>
      <c r="U35" s="28">
        <f>INDEX(Data!$C$4:$BK$400,Large!$C35,U$2)</f>
        <v>0</v>
      </c>
      <c r="V35" s="28">
        <f>INDEX(Data!$C$4:$BK$400,Large!$C35,V$2)</f>
        <v>0</v>
      </c>
      <c r="W35" s="28">
        <f>INDEX(Data!$C$4:$BK$400,Large!$C35,W$2)</f>
        <v>0</v>
      </c>
      <c r="X35" s="28">
        <f>INDEX(Data!$C$4:$BK$400,Large!$C35,X$2)</f>
        <v>0</v>
      </c>
      <c r="Y35" s="28">
        <f>INDEX(Data!$C$4:$BK$400,Large!$C35,Y$2)</f>
        <v>0</v>
      </c>
      <c r="Z35" s="28">
        <f>INDEX(Data!$C$4:$BK$400,Large!$C35,Z$2)</f>
        <v>0</v>
      </c>
      <c r="AA35" s="28">
        <f>INDEX(Data!$C$4:$BK$400,Large!$C35,AA$2)</f>
        <v>0</v>
      </c>
      <c r="AB35" s="28">
        <f>INDEX(Data!$C$4:$BK$400,Large!$C35,AB$2)</f>
        <v>0</v>
      </c>
      <c r="AC35" s="28">
        <f>INDEX(Data!$C$4:$BK$400,Large!$C35,AC$2)</f>
        <v>0</v>
      </c>
      <c r="AD35" s="28">
        <f>INDEX(Data!$C$4:$BK$400,Large!$C35,AD$2)</f>
        <v>0</v>
      </c>
      <c r="AE35" s="28">
        <f>INDEX(Data!$C$4:$BK$400,Large!$C35,AE$2)</f>
        <v>0</v>
      </c>
      <c r="AF35" s="28">
        <f>INDEX(Data!$C$4:$BK$400,Large!$C35,AF$2)</f>
        <v>0</v>
      </c>
      <c r="AG35" s="28">
        <f>INDEX(Data!$C$4:$BK$400,Large!$C35,AG$2)</f>
        <v>0</v>
      </c>
      <c r="AH35" s="28">
        <f>INDEX(Data!$C$4:$BK$400,Large!$C35,AH$2)</f>
        <v>0</v>
      </c>
      <c r="AI35" s="28">
        <f>INDEX(Data!$C$4:$BK$400,Large!$C35,AI$2)</f>
        <v>0</v>
      </c>
      <c r="AJ35" s="28">
        <f>INDEX(Data!$C$4:$BK$400,Large!$C35,AJ$2)</f>
        <v>0</v>
      </c>
      <c r="AK35" s="28">
        <f>INDEX(Data!$C$4:$BK$400,Large!$C35,AK$2)</f>
        <v>0</v>
      </c>
      <c r="AL35" s="28">
        <f>INDEX(Data!$C$4:$BK$400,Large!$C35,AL$2)</f>
        <v>0</v>
      </c>
      <c r="AM35" s="28">
        <f>INDEX(Data!$C$4:$BK$400,Large!$C35,AM$2)</f>
        <v>0</v>
      </c>
      <c r="AN35" s="28">
        <f>INDEX(Data!$C$4:$BK$400,Large!$C35,AN$2)</f>
        <v>0</v>
      </c>
      <c r="AO35" s="28">
        <f>INDEX(Data!$C$4:$BK$400,Large!$C35,AO$2)</f>
        <v>0</v>
      </c>
      <c r="AP35" s="28">
        <f>INDEX(Data!$C$4:$BK$400,Large!$C35,AP$2)</f>
        <v>0</v>
      </c>
      <c r="AQ35" s="28">
        <f>INDEX(Data!$C$4:$BK$400,Large!$C35,AQ$2)</f>
        <v>0</v>
      </c>
      <c r="AR35" s="28">
        <f>INDEX(Data!$C$4:$BK$400,Large!$C35,AR$2)</f>
        <v>0</v>
      </c>
      <c r="AS35" s="28">
        <f>INDEX(Data!$C$4:$BK$400,Large!$C35,AS$2)</f>
        <v>0</v>
      </c>
      <c r="AT35" s="28">
        <f>INDEX(Data!$C$4:$BK$400,Large!$C35,AT$2)</f>
        <v>0</v>
      </c>
      <c r="AU35" s="5">
        <f>VALUE(INDEX(Data!$C$4:$BK$400,Large!$C35,AU$2))</f>
        <v>0</v>
      </c>
      <c r="AV35" s="5">
        <f>INDEX(Data!$C$4:$BK$400,Large!$C35,AV$1)</f>
        <v>0</v>
      </c>
      <c r="AW35" s="28">
        <f>IFERROR(VALUE(INDEX(Data!$C$4:$BK$400,Large!$C35,AW$1)),"-")</f>
        <v>0</v>
      </c>
      <c r="AX35" s="14">
        <f>IFERROR(INDEX(Data!$C$4:$BK$95,Large!$C35,AX$1),0)</f>
        <v>0</v>
      </c>
      <c r="AY35" s="14" t="str">
        <f ca="1">IFERROR(INDEX(Data!$C$4:$BK$95,Large!$C35,AY$1),0)</f>
        <v>0</v>
      </c>
      <c r="AZ35" s="14">
        <f ca="1">INDEX(Data!$C$4:$BK$95,Large!$C35,AZ$1)</f>
        <v>-216000</v>
      </c>
      <c r="BA35" s="5" t="str">
        <f t="shared" si="28"/>
        <v>-</v>
      </c>
      <c r="BB35" s="5" t="str">
        <f t="shared" si="29"/>
        <v>-</v>
      </c>
      <c r="BC35" s="5" t="str">
        <f t="shared" si="30"/>
        <v>-</v>
      </c>
      <c r="BD35" s="22" t="str">
        <f t="shared" si="31"/>
        <v>-</v>
      </c>
      <c r="BE35" s="28">
        <f t="shared" si="32"/>
        <v>0</v>
      </c>
      <c r="BF35" s="5">
        <f t="shared" si="33"/>
        <v>0</v>
      </c>
      <c r="BG35" s="5">
        <f t="shared" si="34"/>
        <v>0</v>
      </c>
      <c r="BH35" s="5">
        <f t="shared" si="35"/>
        <v>0</v>
      </c>
      <c r="BI35" s="11" t="e">
        <f t="shared" si="36"/>
        <v>#DIV/0!</v>
      </c>
      <c r="BJ35" s="5">
        <f t="shared" si="37"/>
        <v>0</v>
      </c>
      <c r="BK35" s="11">
        <f>Data!BH33/SUM(Data!$BH$4:$BH$49)</f>
        <v>4.3553179273259851E-3</v>
      </c>
      <c r="BL35" s="3">
        <f t="shared" si="38"/>
        <v>0</v>
      </c>
      <c r="BM35" s="12" t="str">
        <f t="shared" si="15"/>
        <v>-</v>
      </c>
      <c r="BN35" s="12">
        <f t="shared" si="39"/>
        <v>1.3262444796263199E-8</v>
      </c>
      <c r="BO35" s="28">
        <f t="shared" ca="1" si="13"/>
        <v>9.6500000000000004E-4</v>
      </c>
      <c r="BP35" s="87">
        <f t="shared" si="14"/>
        <v>9.6500000000000006E-3</v>
      </c>
    </row>
    <row r="36" spans="1:68">
      <c r="A36" s="28">
        <v>33</v>
      </c>
      <c r="B36" s="26">
        <f>LARGE(Data!$BH$4:$BH$400,Large!A36)</f>
        <v>9.6400000000000001E-4</v>
      </c>
      <c r="C36" s="28">
        <f>MATCH(Large!B36,Data!$BH$4:$BH$400,0)</f>
        <v>33</v>
      </c>
      <c r="D36" s="5">
        <f>VALUE(INDEX(Data!$C$4:$BK$400,Large!$C36,D$2))</f>
        <v>0</v>
      </c>
      <c r="E36" s="28">
        <f>INDEX(Data!$C$4:$BK$400,Large!$C36,E$2)</f>
        <v>0</v>
      </c>
      <c r="F36" s="28">
        <f>INDEX(Data!$C$4:$BK$400,Large!$C36,F$2)</f>
        <v>0</v>
      </c>
      <c r="G36" s="28">
        <f>INDEX(Data!$C$4:$BK$400,Large!$C36,G$2)</f>
        <v>0</v>
      </c>
      <c r="H36" s="28">
        <f>INDEX(Data!$C$4:$BK$400,Large!$C36,H$2)</f>
        <v>0</v>
      </c>
      <c r="I36" s="28">
        <f>INDEX(Data!$C$4:$BK$400,Large!$C36,I$2)</f>
        <v>0</v>
      </c>
      <c r="J36" s="28">
        <f>INDEX(Data!$C$4:$BK$400,Large!$C36,J$2)</f>
        <v>0</v>
      </c>
      <c r="K36" s="28">
        <f>INDEX(Data!$C$4:$BK$400,Large!$C36,K$2)</f>
        <v>0</v>
      </c>
      <c r="L36" s="28">
        <f>INDEX(Data!$C$4:$BK$400,Large!$C36,L$2)</f>
        <v>0</v>
      </c>
      <c r="M36" s="28">
        <f>INDEX(Data!$C$4:$BK$400,Large!$C36,M$2)</f>
        <v>0</v>
      </c>
      <c r="N36" s="28">
        <f>INDEX(Data!$C$4:$BK$400,Large!$C36,N$2)</f>
        <v>0</v>
      </c>
      <c r="O36" s="28">
        <f>INDEX(Data!$C$4:$BK$400,Large!$C36,O$2)</f>
        <v>0</v>
      </c>
      <c r="P36" s="28">
        <f>INDEX(Data!$C$4:$BK$400,Large!$C36,P$2)</f>
        <v>0</v>
      </c>
      <c r="Q36" s="28">
        <f>INDEX(Data!$C$4:$BK$400,Large!$C36,Q$2)</f>
        <v>0</v>
      </c>
      <c r="R36" s="28">
        <f>INDEX(Data!$C$4:$BK$400,Large!$C36,R$2)</f>
        <v>0</v>
      </c>
      <c r="S36" s="28">
        <f>INDEX(Data!$C$4:$BK$400,Large!$C36,S$2)</f>
        <v>0</v>
      </c>
      <c r="T36" s="28">
        <f>INDEX(Data!$C$4:$BK$400,Large!$C36,T$2)</f>
        <v>0</v>
      </c>
      <c r="U36" s="28">
        <f>INDEX(Data!$C$4:$BK$400,Large!$C36,U$2)</f>
        <v>0</v>
      </c>
      <c r="V36" s="28">
        <f>INDEX(Data!$C$4:$BK$400,Large!$C36,V$2)</f>
        <v>0</v>
      </c>
      <c r="W36" s="28">
        <f>INDEX(Data!$C$4:$BK$400,Large!$C36,W$2)</f>
        <v>0</v>
      </c>
      <c r="X36" s="28">
        <f>INDEX(Data!$C$4:$BK$400,Large!$C36,X$2)</f>
        <v>0</v>
      </c>
      <c r="Y36" s="28">
        <f>INDEX(Data!$C$4:$BK$400,Large!$C36,Y$2)</f>
        <v>0</v>
      </c>
      <c r="Z36" s="28">
        <f>INDEX(Data!$C$4:$BK$400,Large!$C36,Z$2)</f>
        <v>0</v>
      </c>
      <c r="AA36" s="28">
        <f>INDEX(Data!$C$4:$BK$400,Large!$C36,AA$2)</f>
        <v>0</v>
      </c>
      <c r="AB36" s="28">
        <f>INDEX(Data!$C$4:$BK$400,Large!$C36,AB$2)</f>
        <v>0</v>
      </c>
      <c r="AC36" s="28">
        <f>INDEX(Data!$C$4:$BK$400,Large!$C36,AC$2)</f>
        <v>0</v>
      </c>
      <c r="AD36" s="28">
        <f>INDEX(Data!$C$4:$BK$400,Large!$C36,AD$2)</f>
        <v>0</v>
      </c>
      <c r="AE36" s="28">
        <f>INDEX(Data!$C$4:$BK$400,Large!$C36,AE$2)</f>
        <v>0</v>
      </c>
      <c r="AF36" s="28">
        <f>INDEX(Data!$C$4:$BK$400,Large!$C36,AF$2)</f>
        <v>0</v>
      </c>
      <c r="AG36" s="28">
        <f>INDEX(Data!$C$4:$BK$400,Large!$C36,AG$2)</f>
        <v>0</v>
      </c>
      <c r="AH36" s="28">
        <f>INDEX(Data!$C$4:$BK$400,Large!$C36,AH$2)</f>
        <v>0</v>
      </c>
      <c r="AI36" s="28">
        <f>INDEX(Data!$C$4:$BK$400,Large!$C36,AI$2)</f>
        <v>0</v>
      </c>
      <c r="AJ36" s="28">
        <f>INDEX(Data!$C$4:$BK$400,Large!$C36,AJ$2)</f>
        <v>0</v>
      </c>
      <c r="AK36" s="28">
        <f>INDEX(Data!$C$4:$BK$400,Large!$C36,AK$2)</f>
        <v>0</v>
      </c>
      <c r="AL36" s="28">
        <f>INDEX(Data!$C$4:$BK$400,Large!$C36,AL$2)</f>
        <v>0</v>
      </c>
      <c r="AM36" s="28">
        <f>INDEX(Data!$C$4:$BK$400,Large!$C36,AM$2)</f>
        <v>0</v>
      </c>
      <c r="AN36" s="28">
        <f>INDEX(Data!$C$4:$BK$400,Large!$C36,AN$2)</f>
        <v>0</v>
      </c>
      <c r="AO36" s="28">
        <f>INDEX(Data!$C$4:$BK$400,Large!$C36,AO$2)</f>
        <v>0</v>
      </c>
      <c r="AP36" s="28">
        <f>INDEX(Data!$C$4:$BK$400,Large!$C36,AP$2)</f>
        <v>0</v>
      </c>
      <c r="AQ36" s="28">
        <f>INDEX(Data!$C$4:$BK$400,Large!$C36,AQ$2)</f>
        <v>0</v>
      </c>
      <c r="AR36" s="28">
        <f>INDEX(Data!$C$4:$BK$400,Large!$C36,AR$2)</f>
        <v>0</v>
      </c>
      <c r="AS36" s="28">
        <f>INDEX(Data!$C$4:$BK$400,Large!$C36,AS$2)</f>
        <v>0</v>
      </c>
      <c r="AT36" s="28">
        <f>INDEX(Data!$C$4:$BK$400,Large!$C36,AT$2)</f>
        <v>0</v>
      </c>
      <c r="AU36" s="5">
        <f>VALUE(INDEX(Data!$C$4:$BK$400,Large!$C36,AU$2))</f>
        <v>0</v>
      </c>
      <c r="AV36" s="5">
        <f>INDEX(Data!$C$4:$BK$400,Large!$C36,AV$1)</f>
        <v>0</v>
      </c>
      <c r="AW36" s="28">
        <f>IFERROR(VALUE(INDEX(Data!$C$4:$BK$400,Large!$C36,AW$1)),"-")</f>
        <v>0</v>
      </c>
      <c r="AX36" s="14">
        <f>IFERROR(INDEX(Data!$C$4:$BK$95,Large!$C36,AX$1),0)</f>
        <v>0</v>
      </c>
      <c r="AY36" s="14" t="str">
        <f ca="1">IFERROR(INDEX(Data!$C$4:$BK$95,Large!$C36,AY$1),0)</f>
        <v>0</v>
      </c>
      <c r="AZ36" s="14">
        <f ca="1">INDEX(Data!$C$4:$BK$95,Large!$C36,AZ$1)</f>
        <v>-5975000</v>
      </c>
      <c r="BA36" s="5" t="str">
        <f t="shared" si="28"/>
        <v>-</v>
      </c>
      <c r="BB36" s="5" t="str">
        <f t="shared" si="29"/>
        <v>-</v>
      </c>
      <c r="BC36" s="5" t="str">
        <f t="shared" si="30"/>
        <v>-</v>
      </c>
      <c r="BD36" s="22" t="str">
        <f t="shared" si="31"/>
        <v>-</v>
      </c>
      <c r="BE36" s="28">
        <f t="shared" si="32"/>
        <v>0</v>
      </c>
      <c r="BF36" s="5">
        <f t="shared" si="33"/>
        <v>0</v>
      </c>
      <c r="BG36" s="5">
        <f t="shared" si="34"/>
        <v>0</v>
      </c>
      <c r="BH36" s="5">
        <f t="shared" si="35"/>
        <v>0</v>
      </c>
      <c r="BI36" s="11" t="e">
        <f t="shared" si="36"/>
        <v>#DIV/0!</v>
      </c>
      <c r="BJ36" s="5">
        <f t="shared" si="37"/>
        <v>0</v>
      </c>
      <c r="BK36" s="11">
        <f>Data!BH34/SUM(Data!$BH$4:$BH$49)</f>
        <v>1.3276188954629795E-8</v>
      </c>
      <c r="BL36" s="3">
        <f t="shared" si="38"/>
        <v>0</v>
      </c>
      <c r="BM36" s="12" t="str">
        <f t="shared" si="15"/>
        <v>-</v>
      </c>
      <c r="BN36" s="12">
        <f t="shared" si="39"/>
        <v>1.3248701330153083E-8</v>
      </c>
      <c r="BO36" s="28">
        <f t="shared" ca="1" si="13"/>
        <v>9.6400000000000001E-4</v>
      </c>
      <c r="BP36" s="87">
        <f t="shared" si="14"/>
        <v>9.6399999999999993E-3</v>
      </c>
    </row>
    <row r="37" spans="1:68">
      <c r="A37" s="28">
        <v>34</v>
      </c>
      <c r="B37" s="26">
        <f>LARGE(Data!$BH$4:$BH$400,Large!A37)</f>
        <v>9.6299999999999999E-4</v>
      </c>
      <c r="C37" s="28">
        <f>MATCH(Large!B37,Data!$BH$4:$BH$400,0)</f>
        <v>34</v>
      </c>
      <c r="D37" s="5">
        <f>VALUE(INDEX(Data!$C$4:$BK$400,Large!$C37,D$2))</f>
        <v>0</v>
      </c>
      <c r="E37" s="28">
        <f>INDEX(Data!$C$4:$BK$400,Large!$C37,E$2)</f>
        <v>0</v>
      </c>
      <c r="F37" s="28">
        <f>INDEX(Data!$C$4:$BK$400,Large!$C37,F$2)</f>
        <v>0</v>
      </c>
      <c r="G37" s="28">
        <f>INDEX(Data!$C$4:$BK$400,Large!$C37,G$2)</f>
        <v>0</v>
      </c>
      <c r="H37" s="28">
        <f>INDEX(Data!$C$4:$BK$400,Large!$C37,H$2)</f>
        <v>0</v>
      </c>
      <c r="I37" s="28">
        <f>INDEX(Data!$C$4:$BK$400,Large!$C37,I$2)</f>
        <v>0</v>
      </c>
      <c r="J37" s="28">
        <f>INDEX(Data!$C$4:$BK$400,Large!$C37,J$2)</f>
        <v>0</v>
      </c>
      <c r="K37" s="28">
        <f>INDEX(Data!$C$4:$BK$400,Large!$C37,K$2)</f>
        <v>0</v>
      </c>
      <c r="L37" s="28">
        <f>INDEX(Data!$C$4:$BK$400,Large!$C37,L$2)</f>
        <v>0</v>
      </c>
      <c r="M37" s="28">
        <f>INDEX(Data!$C$4:$BK$400,Large!$C37,M$2)</f>
        <v>0</v>
      </c>
      <c r="N37" s="28">
        <f>INDEX(Data!$C$4:$BK$400,Large!$C37,N$2)</f>
        <v>0</v>
      </c>
      <c r="O37" s="28">
        <f>INDEX(Data!$C$4:$BK$400,Large!$C37,O$2)</f>
        <v>0</v>
      </c>
      <c r="P37" s="28">
        <f>INDEX(Data!$C$4:$BK$400,Large!$C37,P$2)</f>
        <v>0</v>
      </c>
      <c r="Q37" s="28">
        <f>INDEX(Data!$C$4:$BK$400,Large!$C37,Q$2)</f>
        <v>0</v>
      </c>
      <c r="R37" s="28">
        <f>INDEX(Data!$C$4:$BK$400,Large!$C37,R$2)</f>
        <v>0</v>
      </c>
      <c r="S37" s="28">
        <f>INDEX(Data!$C$4:$BK$400,Large!$C37,S$2)</f>
        <v>0</v>
      </c>
      <c r="T37" s="28">
        <f>INDEX(Data!$C$4:$BK$400,Large!$C37,T$2)</f>
        <v>0</v>
      </c>
      <c r="U37" s="28">
        <f>INDEX(Data!$C$4:$BK$400,Large!$C37,U$2)</f>
        <v>0</v>
      </c>
      <c r="V37" s="28">
        <f>INDEX(Data!$C$4:$BK$400,Large!$C37,V$2)</f>
        <v>0</v>
      </c>
      <c r="W37" s="28">
        <f>INDEX(Data!$C$4:$BK$400,Large!$C37,W$2)</f>
        <v>0</v>
      </c>
      <c r="X37" s="28">
        <f>INDEX(Data!$C$4:$BK$400,Large!$C37,X$2)</f>
        <v>0</v>
      </c>
      <c r="Y37" s="28">
        <f>INDEX(Data!$C$4:$BK$400,Large!$C37,Y$2)</f>
        <v>0</v>
      </c>
      <c r="Z37" s="28">
        <f>INDEX(Data!$C$4:$BK$400,Large!$C37,Z$2)</f>
        <v>0</v>
      </c>
      <c r="AA37" s="28">
        <f>INDEX(Data!$C$4:$BK$400,Large!$C37,AA$2)</f>
        <v>0</v>
      </c>
      <c r="AB37" s="28">
        <f>INDEX(Data!$C$4:$BK$400,Large!$C37,AB$2)</f>
        <v>0</v>
      </c>
      <c r="AC37" s="28">
        <f>INDEX(Data!$C$4:$BK$400,Large!$C37,AC$2)</f>
        <v>0</v>
      </c>
      <c r="AD37" s="28">
        <f>INDEX(Data!$C$4:$BK$400,Large!$C37,AD$2)</f>
        <v>0</v>
      </c>
      <c r="AE37" s="28">
        <f>INDEX(Data!$C$4:$BK$400,Large!$C37,AE$2)</f>
        <v>0</v>
      </c>
      <c r="AF37" s="28">
        <f>INDEX(Data!$C$4:$BK$400,Large!$C37,AF$2)</f>
        <v>0</v>
      </c>
      <c r="AG37" s="28">
        <f>INDEX(Data!$C$4:$BK$400,Large!$C37,AG$2)</f>
        <v>0</v>
      </c>
      <c r="AH37" s="28">
        <f>INDEX(Data!$C$4:$BK$400,Large!$C37,AH$2)</f>
        <v>0</v>
      </c>
      <c r="AI37" s="28">
        <f>INDEX(Data!$C$4:$BK$400,Large!$C37,AI$2)</f>
        <v>0</v>
      </c>
      <c r="AJ37" s="28">
        <f>INDEX(Data!$C$4:$BK$400,Large!$C37,AJ$2)</f>
        <v>0</v>
      </c>
      <c r="AK37" s="28">
        <f>INDEX(Data!$C$4:$BK$400,Large!$C37,AK$2)</f>
        <v>0</v>
      </c>
      <c r="AL37" s="28">
        <f>INDEX(Data!$C$4:$BK$400,Large!$C37,AL$2)</f>
        <v>0</v>
      </c>
      <c r="AM37" s="28">
        <f>INDEX(Data!$C$4:$BK$400,Large!$C37,AM$2)</f>
        <v>0</v>
      </c>
      <c r="AN37" s="28">
        <f>INDEX(Data!$C$4:$BK$400,Large!$C37,AN$2)</f>
        <v>0</v>
      </c>
      <c r="AO37" s="28">
        <f>INDEX(Data!$C$4:$BK$400,Large!$C37,AO$2)</f>
        <v>0</v>
      </c>
      <c r="AP37" s="28">
        <f>INDEX(Data!$C$4:$BK$400,Large!$C37,AP$2)</f>
        <v>0</v>
      </c>
      <c r="AQ37" s="28">
        <f>INDEX(Data!$C$4:$BK$400,Large!$C37,AQ$2)</f>
        <v>0</v>
      </c>
      <c r="AR37" s="28">
        <f>INDEX(Data!$C$4:$BK$400,Large!$C37,AR$2)</f>
        <v>0</v>
      </c>
      <c r="AS37" s="28">
        <f>INDEX(Data!$C$4:$BK$400,Large!$C37,AS$2)</f>
        <v>0</v>
      </c>
      <c r="AT37" s="28">
        <f>INDEX(Data!$C$4:$BK$400,Large!$C37,AT$2)</f>
        <v>0</v>
      </c>
      <c r="AU37" s="5">
        <f>VALUE(INDEX(Data!$C$4:$BK$400,Large!$C37,AU$2))</f>
        <v>0</v>
      </c>
      <c r="AV37" s="5">
        <f>INDEX(Data!$C$4:$BK$400,Large!$C37,AV$1)</f>
        <v>0</v>
      </c>
      <c r="AW37" s="28">
        <f>IFERROR(VALUE(INDEX(Data!$C$4:$BK$400,Large!$C37,AW$1)),"-")</f>
        <v>0</v>
      </c>
      <c r="AX37" s="14">
        <f>IFERROR(INDEX(Data!$C$4:$BK$95,Large!$C37,AX$1),0)</f>
        <v>0</v>
      </c>
      <c r="AY37" s="14" t="str">
        <f ca="1">IFERROR(INDEX(Data!$C$4:$BK$95,Large!$C37,AY$1),0)</f>
        <v>0</v>
      </c>
      <c r="AZ37" s="14">
        <f ca="1">INDEX(Data!$C$4:$BK$95,Large!$C37,AZ$1)</f>
        <v>172000</v>
      </c>
      <c r="BA37" s="5" t="str">
        <f t="shared" si="28"/>
        <v>-</v>
      </c>
      <c r="BB37" s="5" t="str">
        <f t="shared" si="29"/>
        <v>-</v>
      </c>
      <c r="BC37" s="5" t="str">
        <f t="shared" si="30"/>
        <v>-</v>
      </c>
      <c r="BD37" s="22" t="str">
        <f t="shared" si="31"/>
        <v>-</v>
      </c>
      <c r="BE37" s="28">
        <f t="shared" si="32"/>
        <v>0</v>
      </c>
      <c r="BF37" s="5">
        <f t="shared" si="33"/>
        <v>0</v>
      </c>
      <c r="BG37" s="5">
        <f t="shared" si="34"/>
        <v>0</v>
      </c>
      <c r="BH37" s="5">
        <f t="shared" si="35"/>
        <v>0</v>
      </c>
      <c r="BI37" s="11" t="e">
        <f t="shared" si="36"/>
        <v>#DIV/0!</v>
      </c>
      <c r="BJ37" s="5">
        <f t="shared" si="37"/>
        <v>0</v>
      </c>
      <c r="BK37" s="11">
        <f>Data!BH35/SUM(Data!$BH$4:$BH$49)</f>
        <v>1.3262445487803058E-8</v>
      </c>
      <c r="BL37" s="3">
        <f t="shared" si="38"/>
        <v>0</v>
      </c>
      <c r="BM37" s="12" t="str">
        <f t="shared" si="15"/>
        <v>-</v>
      </c>
      <c r="BN37" s="12">
        <f t="shared" si="39"/>
        <v>1.3234957864042966E-8</v>
      </c>
      <c r="BO37" s="28">
        <f t="shared" ca="1" si="13"/>
        <v>9.6299999999999999E-4</v>
      </c>
      <c r="BP37" s="87">
        <f t="shared" si="14"/>
        <v>9.6299999999999997E-3</v>
      </c>
    </row>
    <row r="38" spans="1:68">
      <c r="A38" s="28">
        <v>35</v>
      </c>
      <c r="B38" s="26">
        <f>LARGE(Data!$BH$4:$BH$400,Large!A38)</f>
        <v>9.6199999999999996E-4</v>
      </c>
      <c r="C38" s="28">
        <f>MATCH(Large!B38,Data!$BH$4:$BH$400,0)</f>
        <v>35</v>
      </c>
      <c r="D38" s="5">
        <f>VALUE(INDEX(Data!$C$4:$BK$400,Large!$C38,D$2))</f>
        <v>0</v>
      </c>
      <c r="E38" s="28">
        <f>INDEX(Data!$C$4:$BK$400,Large!$C38,E$2)</f>
        <v>0</v>
      </c>
      <c r="F38" s="28">
        <f>INDEX(Data!$C$4:$BK$400,Large!$C38,F$2)</f>
        <v>0</v>
      </c>
      <c r="G38" s="28">
        <f>INDEX(Data!$C$4:$BK$400,Large!$C38,G$2)</f>
        <v>0</v>
      </c>
      <c r="H38" s="28">
        <f>INDEX(Data!$C$4:$BK$400,Large!$C38,H$2)</f>
        <v>0</v>
      </c>
      <c r="I38" s="28">
        <f>INDEX(Data!$C$4:$BK$400,Large!$C38,I$2)</f>
        <v>0</v>
      </c>
      <c r="J38" s="28">
        <f>INDEX(Data!$C$4:$BK$400,Large!$C38,J$2)</f>
        <v>0</v>
      </c>
      <c r="K38" s="28">
        <f>INDEX(Data!$C$4:$BK$400,Large!$C38,K$2)</f>
        <v>0</v>
      </c>
      <c r="L38" s="28">
        <f>INDEX(Data!$C$4:$BK$400,Large!$C38,L$2)</f>
        <v>0</v>
      </c>
      <c r="M38" s="28">
        <f>INDEX(Data!$C$4:$BK$400,Large!$C38,M$2)</f>
        <v>0</v>
      </c>
      <c r="N38" s="28">
        <f>INDEX(Data!$C$4:$BK$400,Large!$C38,N$2)</f>
        <v>0</v>
      </c>
      <c r="O38" s="28">
        <f>INDEX(Data!$C$4:$BK$400,Large!$C38,O$2)</f>
        <v>0</v>
      </c>
      <c r="P38" s="28">
        <f>INDEX(Data!$C$4:$BK$400,Large!$C38,P$2)</f>
        <v>0</v>
      </c>
      <c r="Q38" s="28">
        <f>INDEX(Data!$C$4:$BK$400,Large!$C38,Q$2)</f>
        <v>0</v>
      </c>
      <c r="R38" s="28">
        <f>INDEX(Data!$C$4:$BK$400,Large!$C38,R$2)</f>
        <v>0</v>
      </c>
      <c r="S38" s="28">
        <f>INDEX(Data!$C$4:$BK$400,Large!$C38,S$2)</f>
        <v>0</v>
      </c>
      <c r="T38" s="28">
        <f>INDEX(Data!$C$4:$BK$400,Large!$C38,T$2)</f>
        <v>0</v>
      </c>
      <c r="U38" s="28">
        <f>INDEX(Data!$C$4:$BK$400,Large!$C38,U$2)</f>
        <v>0</v>
      </c>
      <c r="V38" s="28">
        <f>INDEX(Data!$C$4:$BK$400,Large!$C38,V$2)</f>
        <v>0</v>
      </c>
      <c r="W38" s="28">
        <f>INDEX(Data!$C$4:$BK$400,Large!$C38,W$2)</f>
        <v>0</v>
      </c>
      <c r="X38" s="28">
        <f>INDEX(Data!$C$4:$BK$400,Large!$C38,X$2)</f>
        <v>0</v>
      </c>
      <c r="Y38" s="28">
        <f>INDEX(Data!$C$4:$BK$400,Large!$C38,Y$2)</f>
        <v>0</v>
      </c>
      <c r="Z38" s="28">
        <f>INDEX(Data!$C$4:$BK$400,Large!$C38,Z$2)</f>
        <v>0</v>
      </c>
      <c r="AA38" s="28">
        <f>INDEX(Data!$C$4:$BK$400,Large!$C38,AA$2)</f>
        <v>0</v>
      </c>
      <c r="AB38" s="28">
        <f>INDEX(Data!$C$4:$BK$400,Large!$C38,AB$2)</f>
        <v>0</v>
      </c>
      <c r="AC38" s="28">
        <f>INDEX(Data!$C$4:$BK$400,Large!$C38,AC$2)</f>
        <v>0</v>
      </c>
      <c r="AD38" s="28">
        <f>INDEX(Data!$C$4:$BK$400,Large!$C38,AD$2)</f>
        <v>0</v>
      </c>
      <c r="AE38" s="28">
        <f>INDEX(Data!$C$4:$BK$400,Large!$C38,AE$2)</f>
        <v>0</v>
      </c>
      <c r="AF38" s="28">
        <f>INDEX(Data!$C$4:$BK$400,Large!$C38,AF$2)</f>
        <v>0</v>
      </c>
      <c r="AG38" s="28">
        <f>INDEX(Data!$C$4:$BK$400,Large!$C38,AG$2)</f>
        <v>0</v>
      </c>
      <c r="AH38" s="28">
        <f>INDEX(Data!$C$4:$BK$400,Large!$C38,AH$2)</f>
        <v>0</v>
      </c>
      <c r="AI38" s="28">
        <f>INDEX(Data!$C$4:$BK$400,Large!$C38,AI$2)</f>
        <v>0</v>
      </c>
      <c r="AJ38" s="28">
        <f>INDEX(Data!$C$4:$BK$400,Large!$C38,AJ$2)</f>
        <v>0</v>
      </c>
      <c r="AK38" s="28">
        <f>INDEX(Data!$C$4:$BK$400,Large!$C38,AK$2)</f>
        <v>0</v>
      </c>
      <c r="AL38" s="28">
        <f>INDEX(Data!$C$4:$BK$400,Large!$C38,AL$2)</f>
        <v>0</v>
      </c>
      <c r="AM38" s="28">
        <f>INDEX(Data!$C$4:$BK$400,Large!$C38,AM$2)</f>
        <v>0</v>
      </c>
      <c r="AN38" s="28">
        <f>INDEX(Data!$C$4:$BK$400,Large!$C38,AN$2)</f>
        <v>0</v>
      </c>
      <c r="AO38" s="28">
        <f>INDEX(Data!$C$4:$BK$400,Large!$C38,AO$2)</f>
        <v>0</v>
      </c>
      <c r="AP38" s="28">
        <f>INDEX(Data!$C$4:$BK$400,Large!$C38,AP$2)</f>
        <v>0</v>
      </c>
      <c r="AQ38" s="28">
        <f>INDEX(Data!$C$4:$BK$400,Large!$C38,AQ$2)</f>
        <v>0</v>
      </c>
      <c r="AR38" s="28">
        <f>INDEX(Data!$C$4:$BK$400,Large!$C38,AR$2)</f>
        <v>0</v>
      </c>
      <c r="AS38" s="28">
        <f>INDEX(Data!$C$4:$BK$400,Large!$C38,AS$2)</f>
        <v>0</v>
      </c>
      <c r="AT38" s="28">
        <f>INDEX(Data!$C$4:$BK$400,Large!$C38,AT$2)</f>
        <v>0</v>
      </c>
      <c r="AU38" s="5">
        <f>VALUE(INDEX(Data!$C$4:$BK$400,Large!$C38,AU$2))</f>
        <v>0</v>
      </c>
      <c r="AV38" s="5">
        <f>INDEX(Data!$C$4:$BK$400,Large!$C38,AV$1)</f>
        <v>0</v>
      </c>
      <c r="AW38" s="28">
        <f>IFERROR(VALUE(INDEX(Data!$C$4:$BK$400,Large!$C38,AW$1)),"-")</f>
        <v>0</v>
      </c>
      <c r="AX38" s="14">
        <f>IFERROR(INDEX(Data!$C$4:$BK$95,Large!$C38,AX$1),0)</f>
        <v>0</v>
      </c>
      <c r="AY38" s="14" t="str">
        <f ca="1">IFERROR(INDEX(Data!$C$4:$BK$95,Large!$C38,AY$1),0)</f>
        <v>0</v>
      </c>
      <c r="AZ38" s="14">
        <f ca="1">INDEX(Data!$C$4:$BK$95,Large!$C38,AZ$1)</f>
        <v>-47000</v>
      </c>
      <c r="BA38" s="5" t="str">
        <f t="shared" si="28"/>
        <v>-</v>
      </c>
      <c r="BB38" s="5" t="str">
        <f t="shared" si="29"/>
        <v>-</v>
      </c>
      <c r="BC38" s="5" t="str">
        <f t="shared" si="30"/>
        <v>-</v>
      </c>
      <c r="BD38" s="22" t="str">
        <f t="shared" si="31"/>
        <v>-</v>
      </c>
      <c r="BE38" s="28">
        <f t="shared" si="32"/>
        <v>0</v>
      </c>
      <c r="BF38" s="5">
        <f t="shared" si="33"/>
        <v>0</v>
      </c>
      <c r="BG38" s="5">
        <f t="shared" si="34"/>
        <v>0</v>
      </c>
      <c r="BH38" s="5">
        <f t="shared" si="35"/>
        <v>0</v>
      </c>
      <c r="BI38" s="11" t="e">
        <f t="shared" si="36"/>
        <v>#DIV/0!</v>
      </c>
      <c r="BJ38" s="5">
        <f t="shared" si="37"/>
        <v>0</v>
      </c>
      <c r="BK38" s="11">
        <f>Data!BH36/SUM(Data!$BH$4:$BH$49)</f>
        <v>1.3248702020976319E-8</v>
      </c>
      <c r="BL38" s="3">
        <f t="shared" si="38"/>
        <v>0</v>
      </c>
      <c r="BM38" s="12" t="str">
        <f t="shared" si="15"/>
        <v>-</v>
      </c>
      <c r="BN38" s="12">
        <f t="shared" si="39"/>
        <v>1.3221214397932848E-8</v>
      </c>
      <c r="BO38" s="28">
        <f t="shared" ca="1" si="13"/>
        <v>9.6199999999999996E-4</v>
      </c>
      <c r="BP38" s="87">
        <f t="shared" si="14"/>
        <v>9.6200000000000001E-3</v>
      </c>
    </row>
    <row r="39" spans="1:68">
      <c r="A39" s="28">
        <v>36</v>
      </c>
      <c r="B39" s="26">
        <f>LARGE(Data!$BH$4:$BH$400,Large!A39)</f>
        <v>9.6100000000000005E-4</v>
      </c>
      <c r="C39" s="28">
        <f>MATCH(Large!B39,Data!$BH$4:$BH$400,0)</f>
        <v>36</v>
      </c>
      <c r="D39" s="5">
        <f>VALUE(INDEX(Data!$C$4:$BK$400,Large!$C39,D$2))</f>
        <v>0</v>
      </c>
      <c r="E39" s="28">
        <f>INDEX(Data!$C$4:$BK$400,Large!$C39,E$2)</f>
        <v>0</v>
      </c>
      <c r="F39" s="28">
        <f>INDEX(Data!$C$4:$BK$400,Large!$C39,F$2)</f>
        <v>0</v>
      </c>
      <c r="G39" s="28">
        <f>INDEX(Data!$C$4:$BK$400,Large!$C39,G$2)</f>
        <v>0</v>
      </c>
      <c r="H39" s="28">
        <f>INDEX(Data!$C$4:$BK$400,Large!$C39,H$2)</f>
        <v>0</v>
      </c>
      <c r="I39" s="28">
        <f>INDEX(Data!$C$4:$BK$400,Large!$C39,I$2)</f>
        <v>0</v>
      </c>
      <c r="J39" s="28">
        <f>INDEX(Data!$C$4:$BK$400,Large!$C39,J$2)</f>
        <v>0</v>
      </c>
      <c r="K39" s="28">
        <f>INDEX(Data!$C$4:$BK$400,Large!$C39,K$2)</f>
        <v>0</v>
      </c>
      <c r="L39" s="28">
        <f>INDEX(Data!$C$4:$BK$400,Large!$C39,L$2)</f>
        <v>0</v>
      </c>
      <c r="M39" s="28">
        <f>INDEX(Data!$C$4:$BK$400,Large!$C39,M$2)</f>
        <v>0</v>
      </c>
      <c r="N39" s="28">
        <f>INDEX(Data!$C$4:$BK$400,Large!$C39,N$2)</f>
        <v>0</v>
      </c>
      <c r="O39" s="28">
        <f>INDEX(Data!$C$4:$BK$400,Large!$C39,O$2)</f>
        <v>0</v>
      </c>
      <c r="P39" s="28">
        <f>INDEX(Data!$C$4:$BK$400,Large!$C39,P$2)</f>
        <v>0</v>
      </c>
      <c r="Q39" s="28">
        <f>INDEX(Data!$C$4:$BK$400,Large!$C39,Q$2)</f>
        <v>0</v>
      </c>
      <c r="R39" s="28">
        <f>INDEX(Data!$C$4:$BK$400,Large!$C39,R$2)</f>
        <v>0</v>
      </c>
      <c r="S39" s="28">
        <f>INDEX(Data!$C$4:$BK$400,Large!$C39,S$2)</f>
        <v>0</v>
      </c>
      <c r="T39" s="28">
        <f>INDEX(Data!$C$4:$BK$400,Large!$C39,T$2)</f>
        <v>0</v>
      </c>
      <c r="U39" s="28">
        <f>INDEX(Data!$C$4:$BK$400,Large!$C39,U$2)</f>
        <v>0</v>
      </c>
      <c r="V39" s="28">
        <f>INDEX(Data!$C$4:$BK$400,Large!$C39,V$2)</f>
        <v>0</v>
      </c>
      <c r="W39" s="28">
        <f>INDEX(Data!$C$4:$BK$400,Large!$C39,W$2)</f>
        <v>0</v>
      </c>
      <c r="X39" s="28">
        <f>INDEX(Data!$C$4:$BK$400,Large!$C39,X$2)</f>
        <v>0</v>
      </c>
      <c r="Y39" s="28">
        <f>INDEX(Data!$C$4:$BK$400,Large!$C39,Y$2)</f>
        <v>0</v>
      </c>
      <c r="Z39" s="28">
        <f>INDEX(Data!$C$4:$BK$400,Large!$C39,Z$2)</f>
        <v>0</v>
      </c>
      <c r="AA39" s="28">
        <f>INDEX(Data!$C$4:$BK$400,Large!$C39,AA$2)</f>
        <v>0</v>
      </c>
      <c r="AB39" s="28">
        <f>INDEX(Data!$C$4:$BK$400,Large!$C39,AB$2)</f>
        <v>0</v>
      </c>
      <c r="AC39" s="28">
        <f>INDEX(Data!$C$4:$BK$400,Large!$C39,AC$2)</f>
        <v>0</v>
      </c>
      <c r="AD39" s="28">
        <f>INDEX(Data!$C$4:$BK$400,Large!$C39,AD$2)</f>
        <v>0</v>
      </c>
      <c r="AE39" s="28">
        <f>INDEX(Data!$C$4:$BK$400,Large!$C39,AE$2)</f>
        <v>0</v>
      </c>
      <c r="AF39" s="28">
        <f>INDEX(Data!$C$4:$BK$400,Large!$C39,AF$2)</f>
        <v>0</v>
      </c>
      <c r="AG39" s="28">
        <f>INDEX(Data!$C$4:$BK$400,Large!$C39,AG$2)</f>
        <v>0</v>
      </c>
      <c r="AH39" s="28">
        <f>INDEX(Data!$C$4:$BK$400,Large!$C39,AH$2)</f>
        <v>0</v>
      </c>
      <c r="AI39" s="28">
        <f>INDEX(Data!$C$4:$BK$400,Large!$C39,AI$2)</f>
        <v>0</v>
      </c>
      <c r="AJ39" s="28">
        <f>INDEX(Data!$C$4:$BK$400,Large!$C39,AJ$2)</f>
        <v>0</v>
      </c>
      <c r="AK39" s="28">
        <f>INDEX(Data!$C$4:$BK$400,Large!$C39,AK$2)</f>
        <v>0</v>
      </c>
      <c r="AL39" s="28">
        <f>INDEX(Data!$C$4:$BK$400,Large!$C39,AL$2)</f>
        <v>0</v>
      </c>
      <c r="AM39" s="28">
        <f>INDEX(Data!$C$4:$BK$400,Large!$C39,AM$2)</f>
        <v>0</v>
      </c>
      <c r="AN39" s="28">
        <f>INDEX(Data!$C$4:$BK$400,Large!$C39,AN$2)</f>
        <v>0</v>
      </c>
      <c r="AO39" s="28">
        <f>INDEX(Data!$C$4:$BK$400,Large!$C39,AO$2)</f>
        <v>0</v>
      </c>
      <c r="AP39" s="28">
        <f>INDEX(Data!$C$4:$BK$400,Large!$C39,AP$2)</f>
        <v>0</v>
      </c>
      <c r="AQ39" s="28">
        <f>INDEX(Data!$C$4:$BK$400,Large!$C39,AQ$2)</f>
        <v>0</v>
      </c>
      <c r="AR39" s="28">
        <f>INDEX(Data!$C$4:$BK$400,Large!$C39,AR$2)</f>
        <v>0</v>
      </c>
      <c r="AS39" s="28">
        <f>INDEX(Data!$C$4:$BK$400,Large!$C39,AS$2)</f>
        <v>0</v>
      </c>
      <c r="AT39" s="28">
        <f>INDEX(Data!$C$4:$BK$400,Large!$C39,AT$2)</f>
        <v>0</v>
      </c>
      <c r="AU39" s="5">
        <f>VALUE(INDEX(Data!$C$4:$BK$400,Large!$C39,AU$2))</f>
        <v>0</v>
      </c>
      <c r="AV39" s="5">
        <f>INDEX(Data!$C$4:$BK$400,Large!$C39,AV$1)</f>
        <v>0</v>
      </c>
      <c r="AW39" s="28">
        <f>IFERROR(VALUE(INDEX(Data!$C$4:$BK$400,Large!$C39,AW$1)),"-")</f>
        <v>0</v>
      </c>
      <c r="AX39" s="14">
        <f>IFERROR(INDEX(Data!$C$4:$BK$95,Large!$C39,AX$1),0)</f>
        <v>0</v>
      </c>
      <c r="AY39" s="14" t="str">
        <f ca="1">IFERROR(INDEX(Data!$C$4:$BK$95,Large!$C39,AY$1),0)</f>
        <v>0</v>
      </c>
      <c r="AZ39" s="14">
        <f ca="1">INDEX(Data!$C$4:$BK$95,Large!$C39,AZ$1)</f>
        <v>499000</v>
      </c>
      <c r="BA39" s="5" t="str">
        <f t="shared" si="28"/>
        <v>-</v>
      </c>
      <c r="BB39" s="5" t="str">
        <f t="shared" si="29"/>
        <v>-</v>
      </c>
      <c r="BC39" s="5" t="str">
        <f t="shared" si="30"/>
        <v>-</v>
      </c>
      <c r="BD39" s="22" t="str">
        <f t="shared" si="31"/>
        <v>-</v>
      </c>
      <c r="BE39" s="28">
        <f t="shared" si="32"/>
        <v>0</v>
      </c>
      <c r="BF39" s="5">
        <f t="shared" si="33"/>
        <v>0</v>
      </c>
      <c r="BG39" s="5">
        <f t="shared" si="34"/>
        <v>0</v>
      </c>
      <c r="BH39" s="5">
        <f t="shared" si="35"/>
        <v>0</v>
      </c>
      <c r="BI39" s="11" t="e">
        <f t="shared" si="36"/>
        <v>#DIV/0!</v>
      </c>
      <c r="BJ39" s="5">
        <f t="shared" si="37"/>
        <v>0</v>
      </c>
      <c r="BK39" s="11">
        <f>Data!BH37/SUM(Data!$BH$4:$BH$49)</f>
        <v>1.323495855414958E-8</v>
      </c>
      <c r="BL39" s="3">
        <f t="shared" si="38"/>
        <v>0</v>
      </c>
      <c r="BM39" s="12" t="str">
        <f t="shared" si="15"/>
        <v>-</v>
      </c>
      <c r="BN39" s="12">
        <f t="shared" si="39"/>
        <v>1.3207470931822732E-8</v>
      </c>
      <c r="BO39" s="28">
        <f t="shared" ca="1" si="13"/>
        <v>9.6100000000000005E-4</v>
      </c>
      <c r="BP39" s="87">
        <f t="shared" si="14"/>
        <v>9.6100000000000005E-3</v>
      </c>
    </row>
    <row r="40" spans="1:68">
      <c r="A40" s="28">
        <v>37</v>
      </c>
      <c r="B40" s="26">
        <f>LARGE(Data!$BH$4:$BH$400,Large!A40)</f>
        <v>9.6000000000000002E-4</v>
      </c>
      <c r="C40" s="28">
        <f>MATCH(Large!B40,Data!$BH$4:$BH$400,0)</f>
        <v>37</v>
      </c>
      <c r="D40" s="5">
        <f>VALUE(INDEX(Data!$C$4:$BK$400,Large!$C40,D$2))</f>
        <v>0</v>
      </c>
      <c r="E40" s="28">
        <f>INDEX(Data!$C$4:$BK$400,Large!$C40,E$2)</f>
        <v>0</v>
      </c>
      <c r="F40" s="28">
        <f>INDEX(Data!$C$4:$BK$400,Large!$C40,F$2)</f>
        <v>0</v>
      </c>
      <c r="G40" s="28">
        <f>INDEX(Data!$C$4:$BK$400,Large!$C40,G$2)</f>
        <v>0</v>
      </c>
      <c r="H40" s="28">
        <f>INDEX(Data!$C$4:$BK$400,Large!$C40,H$2)</f>
        <v>0</v>
      </c>
      <c r="I40" s="28">
        <f>INDEX(Data!$C$4:$BK$400,Large!$C40,I$2)</f>
        <v>0</v>
      </c>
      <c r="J40" s="28">
        <f>INDEX(Data!$C$4:$BK$400,Large!$C40,J$2)</f>
        <v>0</v>
      </c>
      <c r="K40" s="28">
        <f>INDEX(Data!$C$4:$BK$400,Large!$C40,K$2)</f>
        <v>0</v>
      </c>
      <c r="L40" s="28">
        <f>INDEX(Data!$C$4:$BK$400,Large!$C40,L$2)</f>
        <v>0</v>
      </c>
      <c r="M40" s="28">
        <f>INDEX(Data!$C$4:$BK$400,Large!$C40,M$2)</f>
        <v>0</v>
      </c>
      <c r="N40" s="28">
        <f>INDEX(Data!$C$4:$BK$400,Large!$C40,N$2)</f>
        <v>0</v>
      </c>
      <c r="O40" s="28">
        <f>INDEX(Data!$C$4:$BK$400,Large!$C40,O$2)</f>
        <v>0</v>
      </c>
      <c r="P40" s="28">
        <f>INDEX(Data!$C$4:$BK$400,Large!$C40,P$2)</f>
        <v>0</v>
      </c>
      <c r="Q40" s="28">
        <f>INDEX(Data!$C$4:$BK$400,Large!$C40,Q$2)</f>
        <v>0</v>
      </c>
      <c r="R40" s="28">
        <f>INDEX(Data!$C$4:$BK$400,Large!$C40,R$2)</f>
        <v>0</v>
      </c>
      <c r="S40" s="28">
        <f>INDEX(Data!$C$4:$BK$400,Large!$C40,S$2)</f>
        <v>0</v>
      </c>
      <c r="T40" s="28">
        <f>INDEX(Data!$C$4:$BK$400,Large!$C40,T$2)</f>
        <v>0</v>
      </c>
      <c r="U40" s="28">
        <f>INDEX(Data!$C$4:$BK$400,Large!$C40,U$2)</f>
        <v>0</v>
      </c>
      <c r="V40" s="28">
        <f>INDEX(Data!$C$4:$BK$400,Large!$C40,V$2)</f>
        <v>0</v>
      </c>
      <c r="W40" s="28">
        <f>INDEX(Data!$C$4:$BK$400,Large!$C40,W$2)</f>
        <v>0</v>
      </c>
      <c r="X40" s="28">
        <f>INDEX(Data!$C$4:$BK$400,Large!$C40,X$2)</f>
        <v>0</v>
      </c>
      <c r="Y40" s="28">
        <f>INDEX(Data!$C$4:$BK$400,Large!$C40,Y$2)</f>
        <v>0</v>
      </c>
      <c r="Z40" s="28">
        <f>INDEX(Data!$C$4:$BK$400,Large!$C40,Z$2)</f>
        <v>0</v>
      </c>
      <c r="AA40" s="28">
        <f>INDEX(Data!$C$4:$BK$400,Large!$C40,AA$2)</f>
        <v>0</v>
      </c>
      <c r="AB40" s="28">
        <f>INDEX(Data!$C$4:$BK$400,Large!$C40,AB$2)</f>
        <v>0</v>
      </c>
      <c r="AC40" s="28">
        <f>INDEX(Data!$C$4:$BK$400,Large!$C40,AC$2)</f>
        <v>0</v>
      </c>
      <c r="AD40" s="28">
        <f>INDEX(Data!$C$4:$BK$400,Large!$C40,AD$2)</f>
        <v>0</v>
      </c>
      <c r="AE40" s="28">
        <f>INDEX(Data!$C$4:$BK$400,Large!$C40,AE$2)</f>
        <v>0</v>
      </c>
      <c r="AF40" s="28">
        <f>INDEX(Data!$C$4:$BK$400,Large!$C40,AF$2)</f>
        <v>0</v>
      </c>
      <c r="AG40" s="28">
        <f>INDEX(Data!$C$4:$BK$400,Large!$C40,AG$2)</f>
        <v>0</v>
      </c>
      <c r="AH40" s="28">
        <f>INDEX(Data!$C$4:$BK$400,Large!$C40,AH$2)</f>
        <v>0</v>
      </c>
      <c r="AI40" s="28">
        <f>INDEX(Data!$C$4:$BK$400,Large!$C40,AI$2)</f>
        <v>0</v>
      </c>
      <c r="AJ40" s="28">
        <f>INDEX(Data!$C$4:$BK$400,Large!$C40,AJ$2)</f>
        <v>0</v>
      </c>
      <c r="AK40" s="28">
        <f>INDEX(Data!$C$4:$BK$400,Large!$C40,AK$2)</f>
        <v>0</v>
      </c>
      <c r="AL40" s="28">
        <f>INDEX(Data!$C$4:$BK$400,Large!$C40,AL$2)</f>
        <v>0</v>
      </c>
      <c r="AM40" s="28">
        <f>INDEX(Data!$C$4:$BK$400,Large!$C40,AM$2)</f>
        <v>0</v>
      </c>
      <c r="AN40" s="28">
        <f>INDEX(Data!$C$4:$BK$400,Large!$C40,AN$2)</f>
        <v>0</v>
      </c>
      <c r="AO40" s="28">
        <f>INDEX(Data!$C$4:$BK$400,Large!$C40,AO$2)</f>
        <v>0</v>
      </c>
      <c r="AP40" s="28">
        <f>INDEX(Data!$C$4:$BK$400,Large!$C40,AP$2)</f>
        <v>0</v>
      </c>
      <c r="AQ40" s="28">
        <f>INDEX(Data!$C$4:$BK$400,Large!$C40,AQ$2)</f>
        <v>0</v>
      </c>
      <c r="AR40" s="28">
        <f>INDEX(Data!$C$4:$BK$400,Large!$C40,AR$2)</f>
        <v>0</v>
      </c>
      <c r="AS40" s="28">
        <f>INDEX(Data!$C$4:$BK$400,Large!$C40,AS$2)</f>
        <v>0</v>
      </c>
      <c r="AT40" s="28">
        <f>INDEX(Data!$C$4:$BK$400,Large!$C40,AT$2)</f>
        <v>0</v>
      </c>
      <c r="AU40" s="5">
        <f>VALUE(INDEX(Data!$C$4:$BK$400,Large!$C40,AU$2))</f>
        <v>0</v>
      </c>
      <c r="AV40" s="5">
        <f>INDEX(Data!$C$4:$BK$400,Large!$C40,AV$1)</f>
        <v>0</v>
      </c>
      <c r="AW40" s="28">
        <f>IFERROR(VALUE(INDEX(Data!$C$4:$BK$400,Large!$C40,AW$1)),"-")</f>
        <v>0</v>
      </c>
      <c r="AX40" s="14">
        <f>IFERROR(INDEX(Data!$C$4:$BK$95,Large!$C40,AX$1),0)</f>
        <v>0</v>
      </c>
      <c r="AY40" s="14" t="str">
        <f ca="1">IFERROR(INDEX(Data!$C$4:$BK$95,Large!$C40,AY$1),0)</f>
        <v>0</v>
      </c>
      <c r="AZ40" s="14">
        <f ca="1">INDEX(Data!$C$4:$BK$95,Large!$C40,AZ$1)</f>
        <v>-838000</v>
      </c>
      <c r="BA40" s="5" t="str">
        <f t="shared" si="28"/>
        <v>-</v>
      </c>
      <c r="BB40" s="5" t="str">
        <f t="shared" si="29"/>
        <v>-</v>
      </c>
      <c r="BC40" s="5" t="str">
        <f t="shared" si="30"/>
        <v>-</v>
      </c>
      <c r="BD40" s="22" t="str">
        <f t="shared" si="31"/>
        <v>-</v>
      </c>
      <c r="BE40" s="28">
        <f t="shared" si="32"/>
        <v>0</v>
      </c>
      <c r="BF40" s="5">
        <f t="shared" si="33"/>
        <v>0</v>
      </c>
      <c r="BG40" s="5">
        <f t="shared" si="34"/>
        <v>0</v>
      </c>
      <c r="BH40" s="5">
        <f t="shared" si="35"/>
        <v>0</v>
      </c>
      <c r="BI40" s="11" t="e">
        <f t="shared" si="36"/>
        <v>#DIV/0!</v>
      </c>
      <c r="BJ40" s="5">
        <f t="shared" si="37"/>
        <v>0</v>
      </c>
      <c r="BK40" s="11">
        <f>Data!BH38/SUM(Data!$BH$4:$BH$49)</f>
        <v>1.3221215087322841E-8</v>
      </c>
      <c r="BL40" s="3">
        <f t="shared" si="38"/>
        <v>0</v>
      </c>
      <c r="BM40" s="12" t="str">
        <f t="shared" si="15"/>
        <v>-</v>
      </c>
      <c r="BN40" s="12">
        <f t="shared" si="39"/>
        <v>1.3193727465712614E-8</v>
      </c>
      <c r="BO40" s="28">
        <f t="shared" ca="1" si="13"/>
        <v>9.6000000000000002E-4</v>
      </c>
      <c r="BP40" s="87">
        <f t="shared" si="14"/>
        <v>9.5999999999999992E-3</v>
      </c>
    </row>
    <row r="41" spans="1:68">
      <c r="A41" s="28">
        <v>38</v>
      </c>
      <c r="B41" s="26">
        <f>LARGE(Data!$BH$4:$BH$400,Large!A41)</f>
        <v>9.59E-4</v>
      </c>
      <c r="C41" s="28">
        <f>MATCH(Large!B41,Data!$BH$4:$BH$400,0)</f>
        <v>38</v>
      </c>
      <c r="D41" s="5">
        <f>VALUE(INDEX(Data!$C$4:$BK$400,Large!$C41,D$2))</f>
        <v>0</v>
      </c>
      <c r="E41" s="28">
        <f>INDEX(Data!$C$4:$BK$400,Large!$C41,E$2)</f>
        <v>0</v>
      </c>
      <c r="F41" s="28">
        <f>INDEX(Data!$C$4:$BK$400,Large!$C41,F$2)</f>
        <v>0</v>
      </c>
      <c r="G41" s="28">
        <f>INDEX(Data!$C$4:$BK$400,Large!$C41,G$2)</f>
        <v>0</v>
      </c>
      <c r="H41" s="28">
        <f>INDEX(Data!$C$4:$BK$400,Large!$C41,H$2)</f>
        <v>0</v>
      </c>
      <c r="I41" s="28">
        <f>INDEX(Data!$C$4:$BK$400,Large!$C41,I$2)</f>
        <v>0</v>
      </c>
      <c r="J41" s="28">
        <f>INDEX(Data!$C$4:$BK$400,Large!$C41,J$2)</f>
        <v>0</v>
      </c>
      <c r="K41" s="28">
        <f>INDEX(Data!$C$4:$BK$400,Large!$C41,K$2)</f>
        <v>0</v>
      </c>
      <c r="L41" s="28">
        <f>INDEX(Data!$C$4:$BK$400,Large!$C41,L$2)</f>
        <v>0</v>
      </c>
      <c r="M41" s="28">
        <f>INDEX(Data!$C$4:$BK$400,Large!$C41,M$2)</f>
        <v>0</v>
      </c>
      <c r="N41" s="28">
        <f>INDEX(Data!$C$4:$BK$400,Large!$C41,N$2)</f>
        <v>0</v>
      </c>
      <c r="O41" s="28">
        <f>INDEX(Data!$C$4:$BK$400,Large!$C41,O$2)</f>
        <v>0</v>
      </c>
      <c r="P41" s="28">
        <f>INDEX(Data!$C$4:$BK$400,Large!$C41,P$2)</f>
        <v>0</v>
      </c>
      <c r="Q41" s="28">
        <f>INDEX(Data!$C$4:$BK$400,Large!$C41,Q$2)</f>
        <v>0</v>
      </c>
      <c r="R41" s="28">
        <f>INDEX(Data!$C$4:$BK$400,Large!$C41,R$2)</f>
        <v>0</v>
      </c>
      <c r="S41" s="28">
        <f>INDEX(Data!$C$4:$BK$400,Large!$C41,S$2)</f>
        <v>0</v>
      </c>
      <c r="T41" s="28">
        <f>INDEX(Data!$C$4:$BK$400,Large!$C41,T$2)</f>
        <v>0</v>
      </c>
      <c r="U41" s="28">
        <f>INDEX(Data!$C$4:$BK$400,Large!$C41,U$2)</f>
        <v>0</v>
      </c>
      <c r="V41" s="28">
        <f>INDEX(Data!$C$4:$BK$400,Large!$C41,V$2)</f>
        <v>0</v>
      </c>
      <c r="W41" s="28">
        <f>INDEX(Data!$C$4:$BK$400,Large!$C41,W$2)</f>
        <v>0</v>
      </c>
      <c r="X41" s="28">
        <f>INDEX(Data!$C$4:$BK$400,Large!$C41,X$2)</f>
        <v>0</v>
      </c>
      <c r="Y41" s="28">
        <f>INDEX(Data!$C$4:$BK$400,Large!$C41,Y$2)</f>
        <v>0</v>
      </c>
      <c r="Z41" s="28">
        <f>INDEX(Data!$C$4:$BK$400,Large!$C41,Z$2)</f>
        <v>0</v>
      </c>
      <c r="AA41" s="28">
        <f>INDEX(Data!$C$4:$BK$400,Large!$C41,AA$2)</f>
        <v>0</v>
      </c>
      <c r="AB41" s="28">
        <f>INDEX(Data!$C$4:$BK$400,Large!$C41,AB$2)</f>
        <v>0</v>
      </c>
      <c r="AC41" s="28">
        <f>INDEX(Data!$C$4:$BK$400,Large!$C41,AC$2)</f>
        <v>0</v>
      </c>
      <c r="AD41" s="28">
        <f>INDEX(Data!$C$4:$BK$400,Large!$C41,AD$2)</f>
        <v>0</v>
      </c>
      <c r="AE41" s="28">
        <f>INDEX(Data!$C$4:$BK$400,Large!$C41,AE$2)</f>
        <v>0</v>
      </c>
      <c r="AF41" s="28">
        <f>INDEX(Data!$C$4:$BK$400,Large!$C41,AF$2)</f>
        <v>0</v>
      </c>
      <c r="AG41" s="28">
        <f>INDEX(Data!$C$4:$BK$400,Large!$C41,AG$2)</f>
        <v>0</v>
      </c>
      <c r="AH41" s="28">
        <f>INDEX(Data!$C$4:$BK$400,Large!$C41,AH$2)</f>
        <v>0</v>
      </c>
      <c r="AI41" s="28">
        <f>INDEX(Data!$C$4:$BK$400,Large!$C41,AI$2)</f>
        <v>0</v>
      </c>
      <c r="AJ41" s="28">
        <f>INDEX(Data!$C$4:$BK$400,Large!$C41,AJ$2)</f>
        <v>0</v>
      </c>
      <c r="AK41" s="28">
        <f>INDEX(Data!$C$4:$BK$400,Large!$C41,AK$2)</f>
        <v>0</v>
      </c>
      <c r="AL41" s="28">
        <f>INDEX(Data!$C$4:$BK$400,Large!$C41,AL$2)</f>
        <v>0</v>
      </c>
      <c r="AM41" s="28">
        <f>INDEX(Data!$C$4:$BK$400,Large!$C41,AM$2)</f>
        <v>0</v>
      </c>
      <c r="AN41" s="28">
        <f>INDEX(Data!$C$4:$BK$400,Large!$C41,AN$2)</f>
        <v>0</v>
      </c>
      <c r="AO41" s="28">
        <f>INDEX(Data!$C$4:$BK$400,Large!$C41,AO$2)</f>
        <v>0</v>
      </c>
      <c r="AP41" s="28">
        <f>INDEX(Data!$C$4:$BK$400,Large!$C41,AP$2)</f>
        <v>0</v>
      </c>
      <c r="AQ41" s="28">
        <f>INDEX(Data!$C$4:$BK$400,Large!$C41,AQ$2)</f>
        <v>0</v>
      </c>
      <c r="AR41" s="28">
        <f>INDEX(Data!$C$4:$BK$400,Large!$C41,AR$2)</f>
        <v>0</v>
      </c>
      <c r="AS41" s="28">
        <f>INDEX(Data!$C$4:$BK$400,Large!$C41,AS$2)</f>
        <v>0</v>
      </c>
      <c r="AT41" s="28">
        <f>INDEX(Data!$C$4:$BK$400,Large!$C41,AT$2)</f>
        <v>0</v>
      </c>
      <c r="AU41" s="5">
        <f>VALUE(INDEX(Data!$C$4:$BK$400,Large!$C41,AU$2))</f>
        <v>0</v>
      </c>
      <c r="AV41" s="5">
        <f>INDEX(Data!$C$4:$BK$400,Large!$C41,AV$1)</f>
        <v>0</v>
      </c>
      <c r="AW41" s="28">
        <f>IFERROR(VALUE(INDEX(Data!$C$4:$BK$400,Large!$C41,AW$1)),"-")</f>
        <v>0</v>
      </c>
      <c r="AX41" s="14">
        <f>IFERROR(INDEX(Data!$C$4:$BK$95,Large!$C41,AX$1),0)</f>
        <v>0</v>
      </c>
      <c r="AY41" s="14" t="str">
        <f ca="1">IFERROR(INDEX(Data!$C$4:$BK$95,Large!$C41,AY$1),0)</f>
        <v>0</v>
      </c>
      <c r="AZ41" s="14">
        <f ca="1">INDEX(Data!$C$4:$BK$95,Large!$C41,AZ$1)</f>
        <v>0</v>
      </c>
      <c r="BA41" s="5" t="str">
        <f t="shared" si="28"/>
        <v>-</v>
      </c>
      <c r="BB41" s="5" t="str">
        <f t="shared" si="29"/>
        <v>-</v>
      </c>
      <c r="BC41" s="5" t="str">
        <f t="shared" si="30"/>
        <v>-</v>
      </c>
      <c r="BD41" s="22" t="str">
        <f t="shared" si="31"/>
        <v>-</v>
      </c>
      <c r="BE41" s="28">
        <f t="shared" si="32"/>
        <v>0</v>
      </c>
      <c r="BF41" s="5">
        <f t="shared" si="33"/>
        <v>0</v>
      </c>
      <c r="BG41" s="5">
        <f t="shared" si="34"/>
        <v>0</v>
      </c>
      <c r="BH41" s="5">
        <f t="shared" si="35"/>
        <v>0</v>
      </c>
      <c r="BI41" s="11" t="e">
        <f t="shared" si="36"/>
        <v>#DIV/0!</v>
      </c>
      <c r="BJ41" s="5">
        <f t="shared" si="37"/>
        <v>0</v>
      </c>
      <c r="BK41" s="11">
        <f>Data!BH39/SUM(Data!$BH$4:$BH$49)</f>
        <v>1.3207471620496103E-8</v>
      </c>
      <c r="BL41" s="3">
        <f t="shared" si="38"/>
        <v>0</v>
      </c>
      <c r="BM41" s="12" t="str">
        <f t="shared" si="15"/>
        <v>-</v>
      </c>
      <c r="BN41" s="12">
        <f t="shared" si="39"/>
        <v>1.3179983999602496E-8</v>
      </c>
      <c r="BO41" s="28">
        <f t="shared" ca="1" si="13"/>
        <v>9.59E-4</v>
      </c>
      <c r="BP41" s="87">
        <f t="shared" si="14"/>
        <v>9.5899999999999996E-3</v>
      </c>
    </row>
    <row r="42" spans="1:68">
      <c r="A42" s="28">
        <v>39</v>
      </c>
      <c r="B42" s="26">
        <f>LARGE(Data!$BH$4:$BH$400,Large!A42)</f>
        <v>9.5799999999999998E-4</v>
      </c>
      <c r="C42" s="28">
        <f>MATCH(Large!B42,Data!$BH$4:$BH$400,0)</f>
        <v>39</v>
      </c>
      <c r="D42" s="5">
        <f>VALUE(INDEX(Data!$C$4:$BK$400,Large!$C42,D$2))</f>
        <v>0</v>
      </c>
      <c r="E42" s="28">
        <f>INDEX(Data!$C$4:$BK$400,Large!$C42,E$2)</f>
        <v>0</v>
      </c>
      <c r="F42" s="28">
        <f>INDEX(Data!$C$4:$BK$400,Large!$C42,F$2)</f>
        <v>0</v>
      </c>
      <c r="G42" s="28">
        <f>INDEX(Data!$C$4:$BK$400,Large!$C42,G$2)</f>
        <v>0</v>
      </c>
      <c r="H42" s="28">
        <f>INDEX(Data!$C$4:$BK$400,Large!$C42,H$2)</f>
        <v>0</v>
      </c>
      <c r="I42" s="28">
        <f>INDEX(Data!$C$4:$BK$400,Large!$C42,I$2)</f>
        <v>0</v>
      </c>
      <c r="J42" s="28">
        <f>INDEX(Data!$C$4:$BK$400,Large!$C42,J$2)</f>
        <v>0</v>
      </c>
      <c r="K42" s="28">
        <f>INDEX(Data!$C$4:$BK$400,Large!$C42,K$2)</f>
        <v>0</v>
      </c>
      <c r="L42" s="28">
        <f>INDEX(Data!$C$4:$BK$400,Large!$C42,L$2)</f>
        <v>0</v>
      </c>
      <c r="M42" s="28">
        <f>INDEX(Data!$C$4:$BK$400,Large!$C42,M$2)</f>
        <v>0</v>
      </c>
      <c r="N42" s="28">
        <f>INDEX(Data!$C$4:$BK$400,Large!$C42,N$2)</f>
        <v>0</v>
      </c>
      <c r="O42" s="28">
        <f>INDEX(Data!$C$4:$BK$400,Large!$C42,O$2)</f>
        <v>0</v>
      </c>
      <c r="P42" s="28">
        <f>INDEX(Data!$C$4:$BK$400,Large!$C42,P$2)</f>
        <v>0</v>
      </c>
      <c r="Q42" s="28">
        <f>INDEX(Data!$C$4:$BK$400,Large!$C42,Q$2)</f>
        <v>0</v>
      </c>
      <c r="R42" s="28">
        <f>INDEX(Data!$C$4:$BK$400,Large!$C42,R$2)</f>
        <v>0</v>
      </c>
      <c r="S42" s="28">
        <f>INDEX(Data!$C$4:$BK$400,Large!$C42,S$2)</f>
        <v>0</v>
      </c>
      <c r="T42" s="28">
        <f>INDEX(Data!$C$4:$BK$400,Large!$C42,T$2)</f>
        <v>0</v>
      </c>
      <c r="U42" s="28">
        <f>INDEX(Data!$C$4:$BK$400,Large!$C42,U$2)</f>
        <v>0</v>
      </c>
      <c r="V42" s="28">
        <f>INDEX(Data!$C$4:$BK$400,Large!$C42,V$2)</f>
        <v>0</v>
      </c>
      <c r="W42" s="28">
        <f>INDEX(Data!$C$4:$BK$400,Large!$C42,W$2)</f>
        <v>0</v>
      </c>
      <c r="X42" s="28">
        <f>INDEX(Data!$C$4:$BK$400,Large!$C42,X$2)</f>
        <v>0</v>
      </c>
      <c r="Y42" s="28">
        <f>INDEX(Data!$C$4:$BK$400,Large!$C42,Y$2)</f>
        <v>0</v>
      </c>
      <c r="Z42" s="28">
        <f>INDEX(Data!$C$4:$BK$400,Large!$C42,Z$2)</f>
        <v>0</v>
      </c>
      <c r="AA42" s="28">
        <f>INDEX(Data!$C$4:$BK$400,Large!$C42,AA$2)</f>
        <v>0</v>
      </c>
      <c r="AB42" s="28">
        <f>INDEX(Data!$C$4:$BK$400,Large!$C42,AB$2)</f>
        <v>0</v>
      </c>
      <c r="AC42" s="28">
        <f>INDEX(Data!$C$4:$BK$400,Large!$C42,AC$2)</f>
        <v>0</v>
      </c>
      <c r="AD42" s="28">
        <f>INDEX(Data!$C$4:$BK$400,Large!$C42,AD$2)</f>
        <v>0</v>
      </c>
      <c r="AE42" s="28">
        <f>INDEX(Data!$C$4:$BK$400,Large!$C42,AE$2)</f>
        <v>0</v>
      </c>
      <c r="AF42" s="28">
        <f>INDEX(Data!$C$4:$BK$400,Large!$C42,AF$2)</f>
        <v>0</v>
      </c>
      <c r="AG42" s="28">
        <f>INDEX(Data!$C$4:$BK$400,Large!$C42,AG$2)</f>
        <v>0</v>
      </c>
      <c r="AH42" s="28">
        <f>INDEX(Data!$C$4:$BK$400,Large!$C42,AH$2)</f>
        <v>0</v>
      </c>
      <c r="AI42" s="28">
        <f>INDEX(Data!$C$4:$BK$400,Large!$C42,AI$2)</f>
        <v>0</v>
      </c>
      <c r="AJ42" s="28">
        <f>INDEX(Data!$C$4:$BK$400,Large!$C42,AJ$2)</f>
        <v>0</v>
      </c>
      <c r="AK42" s="28">
        <f>INDEX(Data!$C$4:$BK$400,Large!$C42,AK$2)</f>
        <v>0</v>
      </c>
      <c r="AL42" s="28">
        <f>INDEX(Data!$C$4:$BK$400,Large!$C42,AL$2)</f>
        <v>0</v>
      </c>
      <c r="AM42" s="28">
        <f>INDEX(Data!$C$4:$BK$400,Large!$C42,AM$2)</f>
        <v>0</v>
      </c>
      <c r="AN42" s="28">
        <f>INDEX(Data!$C$4:$BK$400,Large!$C42,AN$2)</f>
        <v>0</v>
      </c>
      <c r="AO42" s="28">
        <f>INDEX(Data!$C$4:$BK$400,Large!$C42,AO$2)</f>
        <v>0</v>
      </c>
      <c r="AP42" s="28">
        <f>INDEX(Data!$C$4:$BK$400,Large!$C42,AP$2)</f>
        <v>0</v>
      </c>
      <c r="AQ42" s="28">
        <f>INDEX(Data!$C$4:$BK$400,Large!$C42,AQ$2)</f>
        <v>0</v>
      </c>
      <c r="AR42" s="28">
        <f>INDEX(Data!$C$4:$BK$400,Large!$C42,AR$2)</f>
        <v>0</v>
      </c>
      <c r="AS42" s="28">
        <f>INDEX(Data!$C$4:$BK$400,Large!$C42,AS$2)</f>
        <v>0</v>
      </c>
      <c r="AT42" s="28">
        <f>INDEX(Data!$C$4:$BK$400,Large!$C42,AT$2)</f>
        <v>0</v>
      </c>
      <c r="AU42" s="5">
        <f>VALUE(INDEX(Data!$C$4:$BK$400,Large!$C42,AU$2))</f>
        <v>0</v>
      </c>
      <c r="AV42" s="5">
        <f>INDEX(Data!$C$4:$BK$400,Large!$C42,AV$1)</f>
        <v>0</v>
      </c>
      <c r="AW42" s="28">
        <f>IFERROR(VALUE(INDEX(Data!$C$4:$BK$400,Large!$C42,AW$1)),"-")</f>
        <v>0</v>
      </c>
      <c r="AX42" s="14">
        <f>IFERROR(INDEX(Data!$C$4:$BK$95,Large!$C42,AX$1),0)</f>
        <v>0</v>
      </c>
      <c r="AY42" s="14" t="str">
        <f ca="1">IFERROR(INDEX(Data!$C$4:$BK$95,Large!$C42,AY$1),0)</f>
        <v>0</v>
      </c>
      <c r="AZ42" s="14">
        <f ca="1">INDEX(Data!$C$4:$BK$95,Large!$C42,AZ$1)</f>
        <v>66000</v>
      </c>
      <c r="BA42" s="5" t="str">
        <f t="shared" si="28"/>
        <v>-</v>
      </c>
      <c r="BB42" s="5" t="str">
        <f t="shared" si="29"/>
        <v>-</v>
      </c>
      <c r="BC42" s="5" t="str">
        <f t="shared" si="30"/>
        <v>-</v>
      </c>
      <c r="BD42" s="22" t="str">
        <f t="shared" si="31"/>
        <v>-</v>
      </c>
      <c r="BE42" s="28">
        <f t="shared" si="32"/>
        <v>0</v>
      </c>
      <c r="BF42" s="5">
        <f t="shared" si="33"/>
        <v>0</v>
      </c>
      <c r="BG42" s="5">
        <f t="shared" si="34"/>
        <v>0</v>
      </c>
      <c r="BH42" s="5">
        <f t="shared" si="35"/>
        <v>0</v>
      </c>
      <c r="BI42" s="11" t="e">
        <f t="shared" si="36"/>
        <v>#DIV/0!</v>
      </c>
      <c r="BJ42" s="5">
        <f t="shared" si="37"/>
        <v>0</v>
      </c>
      <c r="BK42" s="11">
        <f>Data!BH40/SUM(Data!$BH$4:$BH$49)</f>
        <v>1.3193728153669364E-8</v>
      </c>
      <c r="BL42" s="3">
        <f t="shared" si="38"/>
        <v>0</v>
      </c>
      <c r="BM42" s="12" t="str">
        <f t="shared" si="15"/>
        <v>-</v>
      </c>
      <c r="BN42" s="12">
        <f t="shared" si="39"/>
        <v>1.3166240533492378E-8</v>
      </c>
      <c r="BO42" s="28">
        <f t="shared" ca="1" si="13"/>
        <v>9.5799999999999998E-4</v>
      </c>
      <c r="BP42" s="87">
        <f t="shared" si="14"/>
        <v>9.58E-3</v>
      </c>
    </row>
    <row r="43" spans="1:68">
      <c r="A43" s="28">
        <v>40</v>
      </c>
      <c r="B43" s="26">
        <f>LARGE(Data!$BH$4:$BH$400,Large!A43)</f>
        <v>9.5699999999999995E-4</v>
      </c>
      <c r="C43" s="28">
        <f>MATCH(Large!B43,Data!$BH$4:$BH$400,0)</f>
        <v>40</v>
      </c>
      <c r="D43" s="5">
        <f>VALUE(INDEX(Data!$C$4:$BK$400,Large!$C43,D$2))</f>
        <v>0</v>
      </c>
      <c r="E43" s="28">
        <f>INDEX(Data!$C$4:$BK$400,Large!$C43,E$2)</f>
        <v>0</v>
      </c>
      <c r="F43" s="28">
        <f>INDEX(Data!$C$4:$BK$400,Large!$C43,F$2)</f>
        <v>0</v>
      </c>
      <c r="G43" s="28">
        <f>INDEX(Data!$C$4:$BK$400,Large!$C43,G$2)</f>
        <v>0</v>
      </c>
      <c r="H43" s="28">
        <f>INDEX(Data!$C$4:$BK$400,Large!$C43,H$2)</f>
        <v>0</v>
      </c>
      <c r="I43" s="28">
        <f>INDEX(Data!$C$4:$BK$400,Large!$C43,I$2)</f>
        <v>0</v>
      </c>
      <c r="J43" s="28">
        <f>INDEX(Data!$C$4:$BK$400,Large!$C43,J$2)</f>
        <v>0</v>
      </c>
      <c r="K43" s="28">
        <f>INDEX(Data!$C$4:$BK$400,Large!$C43,K$2)</f>
        <v>0</v>
      </c>
      <c r="L43" s="28">
        <f>INDEX(Data!$C$4:$BK$400,Large!$C43,L$2)</f>
        <v>0</v>
      </c>
      <c r="M43" s="28">
        <f>INDEX(Data!$C$4:$BK$400,Large!$C43,M$2)</f>
        <v>0</v>
      </c>
      <c r="N43" s="28">
        <f>INDEX(Data!$C$4:$BK$400,Large!$C43,N$2)</f>
        <v>0</v>
      </c>
      <c r="O43" s="28">
        <f>INDEX(Data!$C$4:$BK$400,Large!$C43,O$2)</f>
        <v>0</v>
      </c>
      <c r="P43" s="28">
        <f>INDEX(Data!$C$4:$BK$400,Large!$C43,P$2)</f>
        <v>0</v>
      </c>
      <c r="Q43" s="28">
        <f>INDEX(Data!$C$4:$BK$400,Large!$C43,Q$2)</f>
        <v>0</v>
      </c>
      <c r="R43" s="28">
        <f>INDEX(Data!$C$4:$BK$400,Large!$C43,R$2)</f>
        <v>0</v>
      </c>
      <c r="S43" s="28">
        <f>INDEX(Data!$C$4:$BK$400,Large!$C43,S$2)</f>
        <v>0</v>
      </c>
      <c r="T43" s="28">
        <f>INDEX(Data!$C$4:$BK$400,Large!$C43,T$2)</f>
        <v>0</v>
      </c>
      <c r="U43" s="28">
        <f>INDEX(Data!$C$4:$BK$400,Large!$C43,U$2)</f>
        <v>0</v>
      </c>
      <c r="V43" s="28">
        <f>INDEX(Data!$C$4:$BK$400,Large!$C43,V$2)</f>
        <v>0</v>
      </c>
      <c r="W43" s="28">
        <f>INDEX(Data!$C$4:$BK$400,Large!$C43,W$2)</f>
        <v>0</v>
      </c>
      <c r="X43" s="28">
        <f>INDEX(Data!$C$4:$BK$400,Large!$C43,X$2)</f>
        <v>0</v>
      </c>
      <c r="Y43" s="28">
        <f>INDEX(Data!$C$4:$BK$400,Large!$C43,Y$2)</f>
        <v>0</v>
      </c>
      <c r="Z43" s="28">
        <f>INDEX(Data!$C$4:$BK$400,Large!$C43,Z$2)</f>
        <v>0</v>
      </c>
      <c r="AA43" s="28">
        <f>INDEX(Data!$C$4:$BK$400,Large!$C43,AA$2)</f>
        <v>0</v>
      </c>
      <c r="AB43" s="28">
        <f>INDEX(Data!$C$4:$BK$400,Large!$C43,AB$2)</f>
        <v>0</v>
      </c>
      <c r="AC43" s="28">
        <f>INDEX(Data!$C$4:$BK$400,Large!$C43,AC$2)</f>
        <v>0</v>
      </c>
      <c r="AD43" s="28">
        <f>INDEX(Data!$C$4:$BK$400,Large!$C43,AD$2)</f>
        <v>0</v>
      </c>
      <c r="AE43" s="28">
        <f>INDEX(Data!$C$4:$BK$400,Large!$C43,AE$2)</f>
        <v>0</v>
      </c>
      <c r="AF43" s="28">
        <f>INDEX(Data!$C$4:$BK$400,Large!$C43,AF$2)</f>
        <v>0</v>
      </c>
      <c r="AG43" s="28">
        <f>INDEX(Data!$C$4:$BK$400,Large!$C43,AG$2)</f>
        <v>0</v>
      </c>
      <c r="AH43" s="28">
        <f>INDEX(Data!$C$4:$BK$400,Large!$C43,AH$2)</f>
        <v>0</v>
      </c>
      <c r="AI43" s="28">
        <f>INDEX(Data!$C$4:$BK$400,Large!$C43,AI$2)</f>
        <v>0</v>
      </c>
      <c r="AJ43" s="28">
        <f>INDEX(Data!$C$4:$BK$400,Large!$C43,AJ$2)</f>
        <v>0</v>
      </c>
      <c r="AK43" s="28">
        <f>INDEX(Data!$C$4:$BK$400,Large!$C43,AK$2)</f>
        <v>0</v>
      </c>
      <c r="AL43" s="28">
        <f>INDEX(Data!$C$4:$BK$400,Large!$C43,AL$2)</f>
        <v>0</v>
      </c>
      <c r="AM43" s="28">
        <f>INDEX(Data!$C$4:$BK$400,Large!$C43,AM$2)</f>
        <v>0</v>
      </c>
      <c r="AN43" s="28">
        <f>INDEX(Data!$C$4:$BK$400,Large!$C43,AN$2)</f>
        <v>0</v>
      </c>
      <c r="AO43" s="28">
        <f>INDEX(Data!$C$4:$BK$400,Large!$C43,AO$2)</f>
        <v>0</v>
      </c>
      <c r="AP43" s="28">
        <f>INDEX(Data!$C$4:$BK$400,Large!$C43,AP$2)</f>
        <v>0</v>
      </c>
      <c r="AQ43" s="28">
        <f>INDEX(Data!$C$4:$BK$400,Large!$C43,AQ$2)</f>
        <v>0</v>
      </c>
      <c r="AR43" s="28">
        <f>INDEX(Data!$C$4:$BK$400,Large!$C43,AR$2)</f>
        <v>0</v>
      </c>
      <c r="AS43" s="28">
        <f>INDEX(Data!$C$4:$BK$400,Large!$C43,AS$2)</f>
        <v>0</v>
      </c>
      <c r="AT43" s="28">
        <f>INDEX(Data!$C$4:$BK$400,Large!$C43,AT$2)</f>
        <v>0</v>
      </c>
      <c r="AU43" s="5">
        <f>VALUE(INDEX(Data!$C$4:$BK$400,Large!$C43,AU$2))</f>
        <v>0</v>
      </c>
      <c r="AV43" s="5">
        <f>INDEX(Data!$C$4:$BK$400,Large!$C43,AV$1)</f>
        <v>0</v>
      </c>
      <c r="AW43" s="28">
        <f>IFERROR(VALUE(INDEX(Data!$C$4:$BK$400,Large!$C43,AW$1)),"-")</f>
        <v>0</v>
      </c>
      <c r="AX43" s="14">
        <f>IFERROR(INDEX(Data!$C$4:$BK$95,Large!$C43,AX$1),0)</f>
        <v>0</v>
      </c>
      <c r="AY43" s="14" t="str">
        <f ca="1">IFERROR(INDEX(Data!$C$4:$BK$95,Large!$C43,AY$1),0)</f>
        <v>0</v>
      </c>
      <c r="AZ43" s="14">
        <f ca="1">INDEX(Data!$C$4:$BK$95,Large!$C43,AZ$1)</f>
        <v>-7000</v>
      </c>
      <c r="BA43" s="5" t="str">
        <f t="shared" si="28"/>
        <v>-</v>
      </c>
      <c r="BB43" s="5" t="str">
        <f t="shared" si="29"/>
        <v>-</v>
      </c>
      <c r="BC43" s="5" t="str">
        <f t="shared" si="30"/>
        <v>-</v>
      </c>
      <c r="BD43" s="22" t="str">
        <f t="shared" si="31"/>
        <v>-</v>
      </c>
      <c r="BE43" s="28">
        <f t="shared" si="32"/>
        <v>0</v>
      </c>
      <c r="BF43" s="5">
        <f t="shared" si="33"/>
        <v>0</v>
      </c>
      <c r="BG43" s="5">
        <f t="shared" si="34"/>
        <v>0</v>
      </c>
      <c r="BH43" s="5">
        <f t="shared" si="35"/>
        <v>0</v>
      </c>
      <c r="BI43" s="11" t="e">
        <f t="shared" si="36"/>
        <v>#DIV/0!</v>
      </c>
      <c r="BJ43" s="5">
        <f t="shared" si="37"/>
        <v>0</v>
      </c>
      <c r="BK43" s="11">
        <f>Data!BH41/SUM(Data!$BH$4:$BH$49)</f>
        <v>1.3179984686842623E-8</v>
      </c>
      <c r="BL43" s="3">
        <f t="shared" si="38"/>
        <v>0</v>
      </c>
      <c r="BM43" s="12" t="str">
        <f t="shared" si="15"/>
        <v>-</v>
      </c>
      <c r="BN43" s="12">
        <f t="shared" si="39"/>
        <v>1.3152497067382261E-8</v>
      </c>
      <c r="BO43" s="28">
        <f t="shared" ca="1" si="13"/>
        <v>9.5699999999999995E-4</v>
      </c>
      <c r="BP43" s="87">
        <f t="shared" si="14"/>
        <v>9.5700000000000004E-3</v>
      </c>
    </row>
    <row r="44" spans="1:68">
      <c r="A44" s="28">
        <v>41</v>
      </c>
      <c r="B44" s="26">
        <f>LARGE(Data!$BH$4:$BH$400,Large!A44)</f>
        <v>9.5600000000000004E-4</v>
      </c>
      <c r="C44" s="28">
        <f>MATCH(Large!B44,Data!$BH$4:$BH$400,0)</f>
        <v>41</v>
      </c>
      <c r="D44" s="5">
        <f>VALUE(INDEX(Data!$C$4:$BK$400,Large!$C44,D$2))</f>
        <v>0</v>
      </c>
      <c r="E44" s="28">
        <f>INDEX(Data!$C$4:$BK$400,Large!$C44,E$2)</f>
        <v>0</v>
      </c>
      <c r="F44" s="28">
        <f>INDEX(Data!$C$4:$BK$400,Large!$C44,F$2)</f>
        <v>0</v>
      </c>
      <c r="G44" s="28">
        <f>INDEX(Data!$C$4:$BK$400,Large!$C44,G$2)</f>
        <v>0</v>
      </c>
      <c r="H44" s="28">
        <f>INDEX(Data!$C$4:$BK$400,Large!$C44,H$2)</f>
        <v>0</v>
      </c>
      <c r="I44" s="28">
        <f>INDEX(Data!$C$4:$BK$400,Large!$C44,I$2)</f>
        <v>0</v>
      </c>
      <c r="J44" s="28">
        <f>INDEX(Data!$C$4:$BK$400,Large!$C44,J$2)</f>
        <v>0</v>
      </c>
      <c r="K44" s="28">
        <f>INDEX(Data!$C$4:$BK$400,Large!$C44,K$2)</f>
        <v>0</v>
      </c>
      <c r="L44" s="28">
        <f>INDEX(Data!$C$4:$BK$400,Large!$C44,L$2)</f>
        <v>0</v>
      </c>
      <c r="M44" s="28">
        <f>INDEX(Data!$C$4:$BK$400,Large!$C44,M$2)</f>
        <v>0</v>
      </c>
      <c r="N44" s="28">
        <f>INDEX(Data!$C$4:$BK$400,Large!$C44,N$2)</f>
        <v>0</v>
      </c>
      <c r="O44" s="28">
        <f>INDEX(Data!$C$4:$BK$400,Large!$C44,O$2)</f>
        <v>0</v>
      </c>
      <c r="P44" s="28">
        <f>INDEX(Data!$C$4:$BK$400,Large!$C44,P$2)</f>
        <v>0</v>
      </c>
      <c r="Q44" s="28">
        <f>INDEX(Data!$C$4:$BK$400,Large!$C44,Q$2)</f>
        <v>0</v>
      </c>
      <c r="R44" s="28">
        <f>INDEX(Data!$C$4:$BK$400,Large!$C44,R$2)</f>
        <v>0</v>
      </c>
      <c r="S44" s="28">
        <f>INDEX(Data!$C$4:$BK$400,Large!$C44,S$2)</f>
        <v>0</v>
      </c>
      <c r="T44" s="28">
        <f>INDEX(Data!$C$4:$BK$400,Large!$C44,T$2)</f>
        <v>0</v>
      </c>
      <c r="U44" s="28">
        <f>INDEX(Data!$C$4:$BK$400,Large!$C44,U$2)</f>
        <v>0</v>
      </c>
      <c r="V44" s="28">
        <f>INDEX(Data!$C$4:$BK$400,Large!$C44,V$2)</f>
        <v>0</v>
      </c>
      <c r="W44" s="28">
        <f>INDEX(Data!$C$4:$BK$400,Large!$C44,W$2)</f>
        <v>0</v>
      </c>
      <c r="X44" s="28">
        <f>INDEX(Data!$C$4:$BK$400,Large!$C44,X$2)</f>
        <v>0</v>
      </c>
      <c r="Y44" s="28">
        <f>INDEX(Data!$C$4:$BK$400,Large!$C44,Y$2)</f>
        <v>0</v>
      </c>
      <c r="Z44" s="28">
        <f>INDEX(Data!$C$4:$BK$400,Large!$C44,Z$2)</f>
        <v>0</v>
      </c>
      <c r="AA44" s="28">
        <f>INDEX(Data!$C$4:$BK$400,Large!$C44,AA$2)</f>
        <v>0</v>
      </c>
      <c r="AB44" s="28">
        <f>INDEX(Data!$C$4:$BK$400,Large!$C44,AB$2)</f>
        <v>0</v>
      </c>
      <c r="AC44" s="28">
        <f>INDEX(Data!$C$4:$BK$400,Large!$C44,AC$2)</f>
        <v>0</v>
      </c>
      <c r="AD44" s="28">
        <f>INDEX(Data!$C$4:$BK$400,Large!$C44,AD$2)</f>
        <v>0</v>
      </c>
      <c r="AE44" s="28">
        <f>INDEX(Data!$C$4:$BK$400,Large!$C44,AE$2)</f>
        <v>0</v>
      </c>
      <c r="AF44" s="28">
        <f>INDEX(Data!$C$4:$BK$400,Large!$C44,AF$2)</f>
        <v>0</v>
      </c>
      <c r="AG44" s="28">
        <f>INDEX(Data!$C$4:$BK$400,Large!$C44,AG$2)</f>
        <v>0</v>
      </c>
      <c r="AH44" s="28">
        <f>INDEX(Data!$C$4:$BK$400,Large!$C44,AH$2)</f>
        <v>0</v>
      </c>
      <c r="AI44" s="28">
        <f>INDEX(Data!$C$4:$BK$400,Large!$C44,AI$2)</f>
        <v>0</v>
      </c>
      <c r="AJ44" s="28">
        <f>INDEX(Data!$C$4:$BK$400,Large!$C44,AJ$2)</f>
        <v>0</v>
      </c>
      <c r="AK44" s="28">
        <f>INDEX(Data!$C$4:$BK$400,Large!$C44,AK$2)</f>
        <v>0</v>
      </c>
      <c r="AL44" s="28">
        <f>INDEX(Data!$C$4:$BK$400,Large!$C44,AL$2)</f>
        <v>0</v>
      </c>
      <c r="AM44" s="28">
        <f>INDEX(Data!$C$4:$BK$400,Large!$C44,AM$2)</f>
        <v>0</v>
      </c>
      <c r="AN44" s="28">
        <f>INDEX(Data!$C$4:$BK$400,Large!$C44,AN$2)</f>
        <v>0</v>
      </c>
      <c r="AO44" s="28">
        <f>INDEX(Data!$C$4:$BK$400,Large!$C44,AO$2)</f>
        <v>0</v>
      </c>
      <c r="AP44" s="28">
        <f>INDEX(Data!$C$4:$BK$400,Large!$C44,AP$2)</f>
        <v>0</v>
      </c>
      <c r="AQ44" s="28">
        <f>INDEX(Data!$C$4:$BK$400,Large!$C44,AQ$2)</f>
        <v>0</v>
      </c>
      <c r="AR44" s="28">
        <f>INDEX(Data!$C$4:$BK$400,Large!$C44,AR$2)</f>
        <v>0</v>
      </c>
      <c r="AS44" s="28">
        <f>INDEX(Data!$C$4:$BK$400,Large!$C44,AS$2)</f>
        <v>0</v>
      </c>
      <c r="AT44" s="28">
        <f>INDEX(Data!$C$4:$BK$400,Large!$C44,AT$2)</f>
        <v>0</v>
      </c>
      <c r="AU44" s="5">
        <f>VALUE(INDEX(Data!$C$4:$BK$400,Large!$C44,AU$2))</f>
        <v>0</v>
      </c>
      <c r="AV44" s="5">
        <f>INDEX(Data!$C$4:$BK$400,Large!$C44,AV$1)</f>
        <v>0</v>
      </c>
      <c r="AW44" s="28">
        <f>IFERROR(VALUE(INDEX(Data!$C$4:$BK$400,Large!$C44,AW$1)),"-")</f>
        <v>0</v>
      </c>
      <c r="AX44" s="14">
        <f>IFERROR(INDEX(Data!$C$4:$BK$95,Large!$C44,AX$1),0)</f>
        <v>0</v>
      </c>
      <c r="AY44" s="14" t="str">
        <f ca="1">IFERROR(INDEX(Data!$C$4:$BK$95,Large!$C44,AY$1),0)</f>
        <v>0</v>
      </c>
      <c r="AZ44" s="14">
        <f ca="1">INDEX(Data!$C$4:$BK$95,Large!$C44,AZ$1)</f>
        <v>15000</v>
      </c>
      <c r="BA44" s="5" t="str">
        <f t="shared" si="28"/>
        <v>-</v>
      </c>
      <c r="BB44" s="5" t="str">
        <f t="shared" si="29"/>
        <v>-</v>
      </c>
      <c r="BC44" s="5" t="str">
        <f t="shared" si="30"/>
        <v>-</v>
      </c>
      <c r="BD44" s="22" t="str">
        <f t="shared" si="31"/>
        <v>-</v>
      </c>
      <c r="BE44" s="28">
        <f t="shared" si="32"/>
        <v>0</v>
      </c>
      <c r="BF44" s="5">
        <f t="shared" si="33"/>
        <v>0</v>
      </c>
      <c r="BG44" s="5">
        <f t="shared" si="34"/>
        <v>0</v>
      </c>
      <c r="BH44" s="5">
        <f t="shared" si="35"/>
        <v>0</v>
      </c>
      <c r="BI44" s="11" t="e">
        <f t="shared" si="36"/>
        <v>#DIV/0!</v>
      </c>
      <c r="BJ44" s="5">
        <f t="shared" si="37"/>
        <v>0</v>
      </c>
      <c r="BK44" s="11">
        <f>Data!BH42/SUM(Data!$BH$4:$BH$49)</f>
        <v>1.3166241220015884E-8</v>
      </c>
      <c r="BL44" s="3">
        <f t="shared" si="38"/>
        <v>0</v>
      </c>
      <c r="BM44" s="12" t="str">
        <f t="shared" si="15"/>
        <v>-</v>
      </c>
      <c r="BN44" s="12">
        <f t="shared" si="39"/>
        <v>1.3138753601272144E-8</v>
      </c>
      <c r="BO44" s="28">
        <f t="shared" ca="1" si="13"/>
        <v>9.5600000000000004E-4</v>
      </c>
      <c r="BP44" s="87">
        <f t="shared" si="14"/>
        <v>9.5600000000000008E-3</v>
      </c>
    </row>
    <row r="45" spans="1:68">
      <c r="A45" s="28">
        <v>42</v>
      </c>
      <c r="B45" s="26">
        <f>LARGE(Data!$BH$4:$BH$400,Large!A45)</f>
        <v>9.5500000000000001E-4</v>
      </c>
      <c r="C45" s="28">
        <f>MATCH(Large!B45,Data!$BH$4:$BH$400,0)</f>
        <v>42</v>
      </c>
      <c r="D45" s="5">
        <f>VALUE(INDEX(Data!$C$4:$BK$400,Large!$C45,D$2))</f>
        <v>0</v>
      </c>
      <c r="E45" s="28">
        <f>INDEX(Data!$C$4:$BK$400,Large!$C45,E$2)</f>
        <v>0</v>
      </c>
      <c r="F45" s="28">
        <f>INDEX(Data!$C$4:$BK$400,Large!$C45,F$2)</f>
        <v>0</v>
      </c>
      <c r="G45" s="28">
        <f>INDEX(Data!$C$4:$BK$400,Large!$C45,G$2)</f>
        <v>0</v>
      </c>
      <c r="H45" s="28">
        <f>INDEX(Data!$C$4:$BK$400,Large!$C45,H$2)</f>
        <v>0</v>
      </c>
      <c r="I45" s="28">
        <f>INDEX(Data!$C$4:$BK$400,Large!$C45,I$2)</f>
        <v>0</v>
      </c>
      <c r="J45" s="28">
        <f>INDEX(Data!$C$4:$BK$400,Large!$C45,J$2)</f>
        <v>0</v>
      </c>
      <c r="K45" s="28">
        <f>INDEX(Data!$C$4:$BK$400,Large!$C45,K$2)</f>
        <v>0</v>
      </c>
      <c r="L45" s="28">
        <f>INDEX(Data!$C$4:$BK$400,Large!$C45,L$2)</f>
        <v>0</v>
      </c>
      <c r="M45" s="28">
        <f>INDEX(Data!$C$4:$BK$400,Large!$C45,M$2)</f>
        <v>0</v>
      </c>
      <c r="N45" s="28">
        <f>INDEX(Data!$C$4:$BK$400,Large!$C45,N$2)</f>
        <v>0</v>
      </c>
      <c r="O45" s="28">
        <f>INDEX(Data!$C$4:$BK$400,Large!$C45,O$2)</f>
        <v>0</v>
      </c>
      <c r="P45" s="28">
        <f>INDEX(Data!$C$4:$BK$400,Large!$C45,P$2)</f>
        <v>0</v>
      </c>
      <c r="Q45" s="28">
        <f>INDEX(Data!$C$4:$BK$400,Large!$C45,Q$2)</f>
        <v>0</v>
      </c>
      <c r="R45" s="28">
        <f>INDEX(Data!$C$4:$BK$400,Large!$C45,R$2)</f>
        <v>0</v>
      </c>
      <c r="S45" s="28">
        <f>INDEX(Data!$C$4:$BK$400,Large!$C45,S$2)</f>
        <v>0</v>
      </c>
      <c r="T45" s="28">
        <f>INDEX(Data!$C$4:$BK$400,Large!$C45,T$2)</f>
        <v>0</v>
      </c>
      <c r="U45" s="28">
        <f>INDEX(Data!$C$4:$BK$400,Large!$C45,U$2)</f>
        <v>0</v>
      </c>
      <c r="V45" s="28">
        <f>INDEX(Data!$C$4:$BK$400,Large!$C45,V$2)</f>
        <v>0</v>
      </c>
      <c r="W45" s="28">
        <f>INDEX(Data!$C$4:$BK$400,Large!$C45,W$2)</f>
        <v>0</v>
      </c>
      <c r="X45" s="28">
        <f>INDEX(Data!$C$4:$BK$400,Large!$C45,X$2)</f>
        <v>0</v>
      </c>
      <c r="Y45" s="28">
        <f>INDEX(Data!$C$4:$BK$400,Large!$C45,Y$2)</f>
        <v>0</v>
      </c>
      <c r="Z45" s="28">
        <f>INDEX(Data!$C$4:$BK$400,Large!$C45,Z$2)</f>
        <v>0</v>
      </c>
      <c r="AA45" s="28">
        <f>INDEX(Data!$C$4:$BK$400,Large!$C45,AA$2)</f>
        <v>0</v>
      </c>
      <c r="AB45" s="28">
        <f>INDEX(Data!$C$4:$BK$400,Large!$C45,AB$2)</f>
        <v>0</v>
      </c>
      <c r="AC45" s="28">
        <f>INDEX(Data!$C$4:$BK$400,Large!$C45,AC$2)</f>
        <v>0</v>
      </c>
      <c r="AD45" s="28">
        <f>INDEX(Data!$C$4:$BK$400,Large!$C45,AD$2)</f>
        <v>0</v>
      </c>
      <c r="AE45" s="28">
        <f>INDEX(Data!$C$4:$BK$400,Large!$C45,AE$2)</f>
        <v>0</v>
      </c>
      <c r="AF45" s="28">
        <f>INDEX(Data!$C$4:$BK$400,Large!$C45,AF$2)</f>
        <v>0</v>
      </c>
      <c r="AG45" s="28">
        <f>INDEX(Data!$C$4:$BK$400,Large!$C45,AG$2)</f>
        <v>0</v>
      </c>
      <c r="AH45" s="28">
        <f>INDEX(Data!$C$4:$BK$400,Large!$C45,AH$2)</f>
        <v>0</v>
      </c>
      <c r="AI45" s="28">
        <f>INDEX(Data!$C$4:$BK$400,Large!$C45,AI$2)</f>
        <v>0</v>
      </c>
      <c r="AJ45" s="28">
        <f>INDEX(Data!$C$4:$BK$400,Large!$C45,AJ$2)</f>
        <v>0</v>
      </c>
      <c r="AK45" s="28">
        <f>INDEX(Data!$C$4:$BK$400,Large!$C45,AK$2)</f>
        <v>0</v>
      </c>
      <c r="AL45" s="28">
        <f>INDEX(Data!$C$4:$BK$400,Large!$C45,AL$2)</f>
        <v>0</v>
      </c>
      <c r="AM45" s="28">
        <f>INDEX(Data!$C$4:$BK$400,Large!$C45,AM$2)</f>
        <v>0</v>
      </c>
      <c r="AN45" s="28">
        <f>INDEX(Data!$C$4:$BK$400,Large!$C45,AN$2)</f>
        <v>0</v>
      </c>
      <c r="AO45" s="28">
        <f>INDEX(Data!$C$4:$BK$400,Large!$C45,AO$2)</f>
        <v>0</v>
      </c>
      <c r="AP45" s="28">
        <f>INDEX(Data!$C$4:$BK$400,Large!$C45,AP$2)</f>
        <v>0</v>
      </c>
      <c r="AQ45" s="28">
        <f>INDEX(Data!$C$4:$BK$400,Large!$C45,AQ$2)</f>
        <v>0</v>
      </c>
      <c r="AR45" s="28">
        <f>INDEX(Data!$C$4:$BK$400,Large!$C45,AR$2)</f>
        <v>0</v>
      </c>
      <c r="AS45" s="28">
        <f>INDEX(Data!$C$4:$BK$400,Large!$C45,AS$2)</f>
        <v>0</v>
      </c>
      <c r="AT45" s="28">
        <f>INDEX(Data!$C$4:$BK$400,Large!$C45,AT$2)</f>
        <v>0</v>
      </c>
      <c r="AU45" s="5">
        <f>VALUE(INDEX(Data!$C$4:$BK$400,Large!$C45,AU$2))</f>
        <v>0</v>
      </c>
      <c r="AV45" s="5">
        <f>INDEX(Data!$C$4:$BK$400,Large!$C45,AV$1)</f>
        <v>0</v>
      </c>
      <c r="AW45" s="28">
        <f>IFERROR(VALUE(INDEX(Data!$C$4:$BK$400,Large!$C45,AW$1)),"-")</f>
        <v>0</v>
      </c>
      <c r="AX45" s="14">
        <f>IFERROR(INDEX(Data!$C$4:$BK$95,Large!$C45,AX$1),0)</f>
        <v>0</v>
      </c>
      <c r="AY45" s="14" t="str">
        <f ca="1">IFERROR(INDEX(Data!$C$4:$BK$95,Large!$C45,AY$1),0)</f>
        <v>0</v>
      </c>
      <c r="AZ45" s="14">
        <f ca="1">INDEX(Data!$C$4:$BK$95,Large!$C45,AZ$1)</f>
        <v>-2000</v>
      </c>
      <c r="BA45" s="5" t="str">
        <f t="shared" si="28"/>
        <v>-</v>
      </c>
      <c r="BB45" s="5" t="str">
        <f t="shared" si="29"/>
        <v>-</v>
      </c>
      <c r="BC45" s="5" t="str">
        <f t="shared" si="30"/>
        <v>-</v>
      </c>
      <c r="BD45" s="22" t="str">
        <f t="shared" si="31"/>
        <v>-</v>
      </c>
      <c r="BE45" s="28">
        <f t="shared" si="32"/>
        <v>0</v>
      </c>
      <c r="BF45" s="5">
        <f t="shared" si="33"/>
        <v>0</v>
      </c>
      <c r="BG45" s="5">
        <f t="shared" si="34"/>
        <v>0</v>
      </c>
      <c r="BH45" s="5">
        <f t="shared" si="35"/>
        <v>0</v>
      </c>
      <c r="BI45" s="11" t="e">
        <f t="shared" si="36"/>
        <v>#DIV/0!</v>
      </c>
      <c r="BJ45" s="5">
        <f t="shared" si="37"/>
        <v>0</v>
      </c>
      <c r="BK45" s="11">
        <f>Data!BH43/SUM(Data!$BH$4:$BH$49)</f>
        <v>1.3152497753189145E-8</v>
      </c>
      <c r="BL45" s="3">
        <f t="shared" si="38"/>
        <v>0</v>
      </c>
      <c r="BM45" s="12" t="str">
        <f t="shared" si="15"/>
        <v>-</v>
      </c>
      <c r="BN45" s="12">
        <f t="shared" si="39"/>
        <v>1.3125010135162027E-8</v>
      </c>
      <c r="BO45" s="28">
        <f t="shared" ca="1" si="13"/>
        <v>9.5500000000000001E-4</v>
      </c>
      <c r="BP45" s="87">
        <f t="shared" si="14"/>
        <v>9.5499999999999995E-3</v>
      </c>
    </row>
    <row r="46" spans="1:68">
      <c r="A46" s="28">
        <v>43</v>
      </c>
      <c r="B46" s="26">
        <f>LARGE(Data!$BH$4:$BH$400,Large!A46)</f>
        <v>9.5399999999999999E-4</v>
      </c>
      <c r="C46" s="28">
        <f>MATCH(Large!B46,Data!$BH$4:$BH$400,0)</f>
        <v>43</v>
      </c>
      <c r="D46" s="5">
        <f>VALUE(INDEX(Data!$C$4:$BK$400,Large!$C46,D$2))</f>
        <v>0</v>
      </c>
      <c r="E46" s="28">
        <f>INDEX(Data!$C$4:$BK$400,Large!$C46,E$2)</f>
        <v>0</v>
      </c>
      <c r="F46" s="28">
        <f>INDEX(Data!$C$4:$BK$400,Large!$C46,F$2)</f>
        <v>0</v>
      </c>
      <c r="G46" s="28">
        <f>INDEX(Data!$C$4:$BK$400,Large!$C46,G$2)</f>
        <v>0</v>
      </c>
      <c r="H46" s="28">
        <f>INDEX(Data!$C$4:$BK$400,Large!$C46,H$2)</f>
        <v>0</v>
      </c>
      <c r="I46" s="28">
        <f>INDEX(Data!$C$4:$BK$400,Large!$C46,I$2)</f>
        <v>0</v>
      </c>
      <c r="J46" s="28">
        <f>INDEX(Data!$C$4:$BK$400,Large!$C46,J$2)</f>
        <v>0</v>
      </c>
      <c r="K46" s="28">
        <f>INDEX(Data!$C$4:$BK$400,Large!$C46,K$2)</f>
        <v>0</v>
      </c>
      <c r="L46" s="28">
        <f>INDEX(Data!$C$4:$BK$400,Large!$C46,L$2)</f>
        <v>0</v>
      </c>
      <c r="M46" s="28">
        <f>INDEX(Data!$C$4:$BK$400,Large!$C46,M$2)</f>
        <v>0</v>
      </c>
      <c r="N46" s="28">
        <f>INDEX(Data!$C$4:$BK$400,Large!$C46,N$2)</f>
        <v>0</v>
      </c>
      <c r="O46" s="28">
        <f>INDEX(Data!$C$4:$BK$400,Large!$C46,O$2)</f>
        <v>0</v>
      </c>
      <c r="P46" s="28">
        <f>INDEX(Data!$C$4:$BK$400,Large!$C46,P$2)</f>
        <v>0</v>
      </c>
      <c r="Q46" s="28">
        <f>INDEX(Data!$C$4:$BK$400,Large!$C46,Q$2)</f>
        <v>0</v>
      </c>
      <c r="R46" s="28">
        <f>INDEX(Data!$C$4:$BK$400,Large!$C46,R$2)</f>
        <v>0</v>
      </c>
      <c r="S46" s="28">
        <f>INDEX(Data!$C$4:$BK$400,Large!$C46,S$2)</f>
        <v>0</v>
      </c>
      <c r="T46" s="28">
        <f>INDEX(Data!$C$4:$BK$400,Large!$C46,T$2)</f>
        <v>0</v>
      </c>
      <c r="U46" s="28">
        <f>INDEX(Data!$C$4:$BK$400,Large!$C46,U$2)</f>
        <v>0</v>
      </c>
      <c r="V46" s="28">
        <f>INDEX(Data!$C$4:$BK$400,Large!$C46,V$2)</f>
        <v>0</v>
      </c>
      <c r="W46" s="28">
        <f>INDEX(Data!$C$4:$BK$400,Large!$C46,W$2)</f>
        <v>0</v>
      </c>
      <c r="X46" s="28">
        <f>INDEX(Data!$C$4:$BK$400,Large!$C46,X$2)</f>
        <v>0</v>
      </c>
      <c r="Y46" s="28">
        <f>INDEX(Data!$C$4:$BK$400,Large!$C46,Y$2)</f>
        <v>0</v>
      </c>
      <c r="Z46" s="28">
        <f>INDEX(Data!$C$4:$BK$400,Large!$C46,Z$2)</f>
        <v>0</v>
      </c>
      <c r="AA46" s="28">
        <f>INDEX(Data!$C$4:$BK$400,Large!$C46,AA$2)</f>
        <v>0</v>
      </c>
      <c r="AB46" s="28">
        <f>INDEX(Data!$C$4:$BK$400,Large!$C46,AB$2)</f>
        <v>0</v>
      </c>
      <c r="AC46" s="28">
        <f>INDEX(Data!$C$4:$BK$400,Large!$C46,AC$2)</f>
        <v>0</v>
      </c>
      <c r="AD46" s="28">
        <f>INDEX(Data!$C$4:$BK$400,Large!$C46,AD$2)</f>
        <v>0</v>
      </c>
      <c r="AE46" s="28">
        <f>INDEX(Data!$C$4:$BK$400,Large!$C46,AE$2)</f>
        <v>0</v>
      </c>
      <c r="AF46" s="28">
        <f>INDEX(Data!$C$4:$BK$400,Large!$C46,AF$2)</f>
        <v>0</v>
      </c>
      <c r="AG46" s="28">
        <f>INDEX(Data!$C$4:$BK$400,Large!$C46,AG$2)</f>
        <v>0</v>
      </c>
      <c r="AH46" s="28">
        <f>INDEX(Data!$C$4:$BK$400,Large!$C46,AH$2)</f>
        <v>0</v>
      </c>
      <c r="AI46" s="28">
        <f>INDEX(Data!$C$4:$BK$400,Large!$C46,AI$2)</f>
        <v>0</v>
      </c>
      <c r="AJ46" s="28">
        <f>INDEX(Data!$C$4:$BK$400,Large!$C46,AJ$2)</f>
        <v>0</v>
      </c>
      <c r="AK46" s="28">
        <f>INDEX(Data!$C$4:$BK$400,Large!$C46,AK$2)</f>
        <v>0</v>
      </c>
      <c r="AL46" s="28">
        <f>INDEX(Data!$C$4:$BK$400,Large!$C46,AL$2)</f>
        <v>0</v>
      </c>
      <c r="AM46" s="28">
        <f>INDEX(Data!$C$4:$BK$400,Large!$C46,AM$2)</f>
        <v>0</v>
      </c>
      <c r="AN46" s="28">
        <f>INDEX(Data!$C$4:$BK$400,Large!$C46,AN$2)</f>
        <v>0</v>
      </c>
      <c r="AO46" s="28">
        <f>INDEX(Data!$C$4:$BK$400,Large!$C46,AO$2)</f>
        <v>0</v>
      </c>
      <c r="AP46" s="28">
        <f>INDEX(Data!$C$4:$BK$400,Large!$C46,AP$2)</f>
        <v>0</v>
      </c>
      <c r="AQ46" s="28">
        <f>INDEX(Data!$C$4:$BK$400,Large!$C46,AQ$2)</f>
        <v>0</v>
      </c>
      <c r="AR46" s="28">
        <f>INDEX(Data!$C$4:$BK$400,Large!$C46,AR$2)</f>
        <v>0</v>
      </c>
      <c r="AS46" s="28">
        <f>INDEX(Data!$C$4:$BK$400,Large!$C46,AS$2)</f>
        <v>0</v>
      </c>
      <c r="AT46" s="28">
        <f>INDEX(Data!$C$4:$BK$400,Large!$C46,AT$2)</f>
        <v>0</v>
      </c>
      <c r="AU46" s="5">
        <f>VALUE(INDEX(Data!$C$4:$BK$400,Large!$C46,AU$2))</f>
        <v>0</v>
      </c>
      <c r="AV46" s="5">
        <f>INDEX(Data!$C$4:$BK$400,Large!$C46,AV$1)</f>
        <v>0</v>
      </c>
      <c r="AW46" s="28">
        <f>IFERROR(VALUE(INDEX(Data!$C$4:$BK$400,Large!$C46,AW$1)),"-")</f>
        <v>0</v>
      </c>
      <c r="AX46" s="14">
        <f>IFERROR(INDEX(Data!$C$4:$BK$95,Large!$C46,AX$1),0)</f>
        <v>0</v>
      </c>
      <c r="AY46" s="14" t="str">
        <f ca="1">IFERROR(INDEX(Data!$C$4:$BK$95,Large!$C46,AY$1),0)</f>
        <v>0</v>
      </c>
      <c r="AZ46" s="14">
        <f ca="1">INDEX(Data!$C$4:$BK$95,Large!$C46,AZ$1)</f>
        <v>-455000</v>
      </c>
      <c r="BA46" s="5" t="str">
        <f t="shared" si="28"/>
        <v>-</v>
      </c>
      <c r="BB46" s="5" t="str">
        <f t="shared" si="29"/>
        <v>-</v>
      </c>
      <c r="BC46" s="5" t="str">
        <f t="shared" si="30"/>
        <v>-</v>
      </c>
      <c r="BD46" s="22" t="str">
        <f t="shared" si="31"/>
        <v>-</v>
      </c>
      <c r="BE46" s="28">
        <f t="shared" si="32"/>
        <v>0</v>
      </c>
      <c r="BF46" s="5">
        <f t="shared" si="33"/>
        <v>0</v>
      </c>
      <c r="BG46" s="5">
        <f t="shared" si="34"/>
        <v>0</v>
      </c>
      <c r="BH46" s="5">
        <f t="shared" si="35"/>
        <v>0</v>
      </c>
      <c r="BI46" s="11" t="e">
        <f t="shared" si="36"/>
        <v>#DIV/0!</v>
      </c>
      <c r="BJ46" s="5">
        <f t="shared" si="37"/>
        <v>0</v>
      </c>
      <c r="BK46" s="11">
        <f>Data!BH44/SUM(Data!$BH$4:$BH$49)</f>
        <v>1.3138754286362408E-8</v>
      </c>
      <c r="BL46" s="3">
        <f t="shared" si="38"/>
        <v>0</v>
      </c>
      <c r="BM46" s="12" t="str">
        <f t="shared" si="15"/>
        <v>-</v>
      </c>
      <c r="BN46" s="12">
        <f t="shared" si="39"/>
        <v>1.3111266669051909E-8</v>
      </c>
      <c r="BO46" s="28">
        <f t="shared" ca="1" si="13"/>
        <v>9.5399999999999999E-4</v>
      </c>
      <c r="BP46" s="87">
        <f t="shared" si="14"/>
        <v>9.5399999999999999E-3</v>
      </c>
    </row>
    <row r="47" spans="1:68">
      <c r="A47" s="28">
        <v>44</v>
      </c>
      <c r="B47" s="26">
        <f>LARGE(Data!$BH$4:$BH$400,Large!A47)</f>
        <v>9.5299999999999996E-4</v>
      </c>
      <c r="C47" s="28">
        <f>MATCH(Large!B47,Data!$BH$4:$BH$400,0)</f>
        <v>44</v>
      </c>
      <c r="D47" s="5">
        <f>VALUE(INDEX(Data!$C$4:$BK$400,Large!$C47,D$2))</f>
        <v>0</v>
      </c>
      <c r="E47" s="28">
        <f>INDEX(Data!$C$4:$BK$400,Large!$C47,E$2)</f>
        <v>0</v>
      </c>
      <c r="F47" s="28">
        <f>INDEX(Data!$C$4:$BK$400,Large!$C47,F$2)</f>
        <v>0</v>
      </c>
      <c r="G47" s="28">
        <f>INDEX(Data!$C$4:$BK$400,Large!$C47,G$2)</f>
        <v>0</v>
      </c>
      <c r="H47" s="28">
        <f>INDEX(Data!$C$4:$BK$400,Large!$C47,H$2)</f>
        <v>0</v>
      </c>
      <c r="I47" s="28">
        <f>INDEX(Data!$C$4:$BK$400,Large!$C47,I$2)</f>
        <v>0</v>
      </c>
      <c r="J47" s="28">
        <f>INDEX(Data!$C$4:$BK$400,Large!$C47,J$2)</f>
        <v>0</v>
      </c>
      <c r="K47" s="28">
        <f>INDEX(Data!$C$4:$BK$400,Large!$C47,K$2)</f>
        <v>0</v>
      </c>
      <c r="L47" s="28">
        <f>INDEX(Data!$C$4:$BK$400,Large!$C47,L$2)</f>
        <v>0</v>
      </c>
      <c r="M47" s="28">
        <f>INDEX(Data!$C$4:$BK$400,Large!$C47,M$2)</f>
        <v>0</v>
      </c>
      <c r="N47" s="28">
        <f>INDEX(Data!$C$4:$BK$400,Large!$C47,N$2)</f>
        <v>0</v>
      </c>
      <c r="O47" s="28">
        <f>INDEX(Data!$C$4:$BK$400,Large!$C47,O$2)</f>
        <v>0</v>
      </c>
      <c r="P47" s="28">
        <f>INDEX(Data!$C$4:$BK$400,Large!$C47,P$2)</f>
        <v>0</v>
      </c>
      <c r="Q47" s="28">
        <f>INDEX(Data!$C$4:$BK$400,Large!$C47,Q$2)</f>
        <v>0</v>
      </c>
      <c r="R47" s="28">
        <f>INDEX(Data!$C$4:$BK$400,Large!$C47,R$2)</f>
        <v>0</v>
      </c>
      <c r="S47" s="28">
        <f>INDEX(Data!$C$4:$BK$400,Large!$C47,S$2)</f>
        <v>0</v>
      </c>
      <c r="T47" s="28">
        <f>INDEX(Data!$C$4:$BK$400,Large!$C47,T$2)</f>
        <v>0</v>
      </c>
      <c r="U47" s="28">
        <f>INDEX(Data!$C$4:$BK$400,Large!$C47,U$2)</f>
        <v>0</v>
      </c>
      <c r="V47" s="28">
        <f>INDEX(Data!$C$4:$BK$400,Large!$C47,V$2)</f>
        <v>0</v>
      </c>
      <c r="W47" s="28">
        <f>INDEX(Data!$C$4:$BK$400,Large!$C47,W$2)</f>
        <v>0</v>
      </c>
      <c r="X47" s="28">
        <f>INDEX(Data!$C$4:$BK$400,Large!$C47,X$2)</f>
        <v>0</v>
      </c>
      <c r="Y47" s="28">
        <f>INDEX(Data!$C$4:$BK$400,Large!$C47,Y$2)</f>
        <v>0</v>
      </c>
      <c r="Z47" s="28">
        <f>INDEX(Data!$C$4:$BK$400,Large!$C47,Z$2)</f>
        <v>0</v>
      </c>
      <c r="AA47" s="28">
        <f>INDEX(Data!$C$4:$BK$400,Large!$C47,AA$2)</f>
        <v>0</v>
      </c>
      <c r="AB47" s="28">
        <f>INDEX(Data!$C$4:$BK$400,Large!$C47,AB$2)</f>
        <v>0</v>
      </c>
      <c r="AC47" s="28">
        <f>INDEX(Data!$C$4:$BK$400,Large!$C47,AC$2)</f>
        <v>0</v>
      </c>
      <c r="AD47" s="28">
        <f>INDEX(Data!$C$4:$BK$400,Large!$C47,AD$2)</f>
        <v>0</v>
      </c>
      <c r="AE47" s="28">
        <f>INDEX(Data!$C$4:$BK$400,Large!$C47,AE$2)</f>
        <v>0</v>
      </c>
      <c r="AF47" s="28">
        <f>INDEX(Data!$C$4:$BK$400,Large!$C47,AF$2)</f>
        <v>0</v>
      </c>
      <c r="AG47" s="28">
        <f>INDEX(Data!$C$4:$BK$400,Large!$C47,AG$2)</f>
        <v>0</v>
      </c>
      <c r="AH47" s="28">
        <f>INDEX(Data!$C$4:$BK$400,Large!$C47,AH$2)</f>
        <v>0</v>
      </c>
      <c r="AI47" s="28">
        <f>INDEX(Data!$C$4:$BK$400,Large!$C47,AI$2)</f>
        <v>0</v>
      </c>
      <c r="AJ47" s="28">
        <f>INDEX(Data!$C$4:$BK$400,Large!$C47,AJ$2)</f>
        <v>0</v>
      </c>
      <c r="AK47" s="28">
        <f>INDEX(Data!$C$4:$BK$400,Large!$C47,AK$2)</f>
        <v>0</v>
      </c>
      <c r="AL47" s="28">
        <f>INDEX(Data!$C$4:$BK$400,Large!$C47,AL$2)</f>
        <v>0</v>
      </c>
      <c r="AM47" s="28">
        <f>INDEX(Data!$C$4:$BK$400,Large!$C47,AM$2)</f>
        <v>0</v>
      </c>
      <c r="AN47" s="28">
        <f>INDEX(Data!$C$4:$BK$400,Large!$C47,AN$2)</f>
        <v>0</v>
      </c>
      <c r="AO47" s="28">
        <f>INDEX(Data!$C$4:$BK$400,Large!$C47,AO$2)</f>
        <v>0</v>
      </c>
      <c r="AP47" s="28">
        <f>INDEX(Data!$C$4:$BK$400,Large!$C47,AP$2)</f>
        <v>0</v>
      </c>
      <c r="AQ47" s="28">
        <f>INDEX(Data!$C$4:$BK$400,Large!$C47,AQ$2)</f>
        <v>0</v>
      </c>
      <c r="AR47" s="28">
        <f>INDEX(Data!$C$4:$BK$400,Large!$C47,AR$2)</f>
        <v>0</v>
      </c>
      <c r="AS47" s="28">
        <f>INDEX(Data!$C$4:$BK$400,Large!$C47,AS$2)</f>
        <v>0</v>
      </c>
      <c r="AT47" s="28">
        <f>INDEX(Data!$C$4:$BK$400,Large!$C47,AT$2)</f>
        <v>0</v>
      </c>
      <c r="AU47" s="5">
        <f>VALUE(INDEX(Data!$C$4:$BK$400,Large!$C47,AU$2))</f>
        <v>0</v>
      </c>
      <c r="AV47" s="5">
        <f>INDEX(Data!$C$4:$BK$400,Large!$C47,AV$1)</f>
        <v>0</v>
      </c>
      <c r="AW47" s="28">
        <f>IFERROR(VALUE(INDEX(Data!$C$4:$BK$400,Large!$C47,AW$1)),"-")</f>
        <v>0</v>
      </c>
      <c r="AX47" s="14">
        <f>IFERROR(INDEX(Data!$C$4:$BK$95,Large!$C47,AX$1),0)</f>
        <v>0</v>
      </c>
      <c r="AY47" s="14" t="str">
        <f ca="1">IFERROR(INDEX(Data!$C$4:$BK$95,Large!$C47,AY$1),0)</f>
        <v>0</v>
      </c>
      <c r="AZ47" s="14">
        <f ca="1">INDEX(Data!$C$4:$BK$95,Large!$C47,AZ$1)</f>
        <v>98000</v>
      </c>
      <c r="BA47" s="5" t="str">
        <f t="shared" si="28"/>
        <v>-</v>
      </c>
      <c r="BB47" s="5" t="str">
        <f t="shared" si="29"/>
        <v>-</v>
      </c>
      <c r="BC47" s="5" t="str">
        <f t="shared" si="30"/>
        <v>-</v>
      </c>
      <c r="BD47" s="22" t="str">
        <f t="shared" si="31"/>
        <v>-</v>
      </c>
      <c r="BE47" s="28">
        <f t="shared" si="32"/>
        <v>0</v>
      </c>
      <c r="BF47" s="5">
        <f t="shared" si="33"/>
        <v>0</v>
      </c>
      <c r="BG47" s="5">
        <f t="shared" si="34"/>
        <v>0</v>
      </c>
      <c r="BH47" s="5">
        <f t="shared" si="35"/>
        <v>0</v>
      </c>
      <c r="BI47" s="11" t="e">
        <f t="shared" si="36"/>
        <v>#DIV/0!</v>
      </c>
      <c r="BJ47" s="5">
        <f t="shared" si="37"/>
        <v>0</v>
      </c>
      <c r="BK47" s="11">
        <f>Data!BH45/SUM(Data!$BH$4:$BH$49)</f>
        <v>1.3125010819535669E-8</v>
      </c>
      <c r="BL47" s="3">
        <f t="shared" si="38"/>
        <v>0</v>
      </c>
      <c r="BM47" s="12" t="str">
        <f t="shared" si="15"/>
        <v>-</v>
      </c>
      <c r="BN47" s="12">
        <f t="shared" si="39"/>
        <v>1.3097523202941791E-8</v>
      </c>
      <c r="BO47" s="28">
        <f t="shared" ca="1" si="13"/>
        <v>9.5299999999999996E-4</v>
      </c>
      <c r="BP47" s="87">
        <f t="shared" si="14"/>
        <v>9.5300000000000003E-3</v>
      </c>
    </row>
    <row r="48" spans="1:68">
      <c r="A48" s="28">
        <v>45</v>
      </c>
      <c r="B48" s="26">
        <f>LARGE(Data!$BH$4:$BH$400,Large!A48)</f>
        <v>9.5200000000000005E-4</v>
      </c>
      <c r="C48" s="28">
        <f>MATCH(Large!B48,Data!$BH$4:$BH$400,0)</f>
        <v>45</v>
      </c>
      <c r="D48" s="5">
        <f>VALUE(INDEX(Data!$C$4:$BK$400,Large!$C48,D$2))</f>
        <v>0</v>
      </c>
      <c r="E48" s="28">
        <f>INDEX(Data!$C$4:$BK$400,Large!$C48,E$2)</f>
        <v>0</v>
      </c>
      <c r="F48" s="28">
        <f>INDEX(Data!$C$4:$BK$400,Large!$C48,F$2)</f>
        <v>0</v>
      </c>
      <c r="G48" s="28">
        <f>INDEX(Data!$C$4:$BK$400,Large!$C48,G$2)</f>
        <v>0</v>
      </c>
      <c r="H48" s="28">
        <f>INDEX(Data!$C$4:$BK$400,Large!$C48,H$2)</f>
        <v>0</v>
      </c>
      <c r="I48" s="28">
        <f>INDEX(Data!$C$4:$BK$400,Large!$C48,I$2)</f>
        <v>0</v>
      </c>
      <c r="J48" s="28">
        <f>INDEX(Data!$C$4:$BK$400,Large!$C48,J$2)</f>
        <v>0</v>
      </c>
      <c r="K48" s="28">
        <f>INDEX(Data!$C$4:$BK$400,Large!$C48,K$2)</f>
        <v>0</v>
      </c>
      <c r="L48" s="28">
        <f>INDEX(Data!$C$4:$BK$400,Large!$C48,L$2)</f>
        <v>0</v>
      </c>
      <c r="M48" s="28">
        <f>INDEX(Data!$C$4:$BK$400,Large!$C48,M$2)</f>
        <v>0</v>
      </c>
      <c r="N48" s="28">
        <f>INDEX(Data!$C$4:$BK$400,Large!$C48,N$2)</f>
        <v>0</v>
      </c>
      <c r="O48" s="28">
        <f>INDEX(Data!$C$4:$BK$400,Large!$C48,O$2)</f>
        <v>0</v>
      </c>
      <c r="P48" s="28">
        <f>INDEX(Data!$C$4:$BK$400,Large!$C48,P$2)</f>
        <v>0</v>
      </c>
      <c r="Q48" s="28">
        <f>INDEX(Data!$C$4:$BK$400,Large!$C48,Q$2)</f>
        <v>0</v>
      </c>
      <c r="R48" s="28">
        <f>INDEX(Data!$C$4:$BK$400,Large!$C48,R$2)</f>
        <v>0</v>
      </c>
      <c r="S48" s="28">
        <f>INDEX(Data!$C$4:$BK$400,Large!$C48,S$2)</f>
        <v>0</v>
      </c>
      <c r="T48" s="28">
        <f>INDEX(Data!$C$4:$BK$400,Large!$C48,T$2)</f>
        <v>0</v>
      </c>
      <c r="U48" s="28">
        <f>INDEX(Data!$C$4:$BK$400,Large!$C48,U$2)</f>
        <v>0</v>
      </c>
      <c r="V48" s="28">
        <f>INDEX(Data!$C$4:$BK$400,Large!$C48,V$2)</f>
        <v>0</v>
      </c>
      <c r="W48" s="28">
        <f>INDEX(Data!$C$4:$BK$400,Large!$C48,W$2)</f>
        <v>0</v>
      </c>
      <c r="X48" s="28">
        <f>INDEX(Data!$C$4:$BK$400,Large!$C48,X$2)</f>
        <v>0</v>
      </c>
      <c r="Y48" s="28">
        <f>INDEX(Data!$C$4:$BK$400,Large!$C48,Y$2)</f>
        <v>0</v>
      </c>
      <c r="Z48" s="28">
        <f>INDEX(Data!$C$4:$BK$400,Large!$C48,Z$2)</f>
        <v>0</v>
      </c>
      <c r="AA48" s="28">
        <f>INDEX(Data!$C$4:$BK$400,Large!$C48,AA$2)</f>
        <v>0</v>
      </c>
      <c r="AB48" s="28">
        <f>INDEX(Data!$C$4:$BK$400,Large!$C48,AB$2)</f>
        <v>0</v>
      </c>
      <c r="AC48" s="28">
        <f>INDEX(Data!$C$4:$BK$400,Large!$C48,AC$2)</f>
        <v>0</v>
      </c>
      <c r="AD48" s="28">
        <f>INDEX(Data!$C$4:$BK$400,Large!$C48,AD$2)</f>
        <v>0</v>
      </c>
      <c r="AE48" s="28">
        <f>INDEX(Data!$C$4:$BK$400,Large!$C48,AE$2)</f>
        <v>0</v>
      </c>
      <c r="AF48" s="28">
        <f>INDEX(Data!$C$4:$BK$400,Large!$C48,AF$2)</f>
        <v>0</v>
      </c>
      <c r="AG48" s="28">
        <f>INDEX(Data!$C$4:$BK$400,Large!$C48,AG$2)</f>
        <v>0</v>
      </c>
      <c r="AH48" s="28">
        <f>INDEX(Data!$C$4:$BK$400,Large!$C48,AH$2)</f>
        <v>0</v>
      </c>
      <c r="AI48" s="28">
        <f>INDEX(Data!$C$4:$BK$400,Large!$C48,AI$2)</f>
        <v>0</v>
      </c>
      <c r="AJ48" s="28">
        <f>INDEX(Data!$C$4:$BK$400,Large!$C48,AJ$2)</f>
        <v>0</v>
      </c>
      <c r="AK48" s="28">
        <f>INDEX(Data!$C$4:$BK$400,Large!$C48,AK$2)</f>
        <v>0</v>
      </c>
      <c r="AL48" s="28">
        <f>INDEX(Data!$C$4:$BK$400,Large!$C48,AL$2)</f>
        <v>0</v>
      </c>
      <c r="AM48" s="28">
        <f>INDEX(Data!$C$4:$BK$400,Large!$C48,AM$2)</f>
        <v>0</v>
      </c>
      <c r="AN48" s="28">
        <f>INDEX(Data!$C$4:$BK$400,Large!$C48,AN$2)</f>
        <v>0</v>
      </c>
      <c r="AO48" s="28">
        <f>INDEX(Data!$C$4:$BK$400,Large!$C48,AO$2)</f>
        <v>0</v>
      </c>
      <c r="AP48" s="28">
        <f>INDEX(Data!$C$4:$BK$400,Large!$C48,AP$2)</f>
        <v>0</v>
      </c>
      <c r="AQ48" s="28">
        <f>INDEX(Data!$C$4:$BK$400,Large!$C48,AQ$2)</f>
        <v>0</v>
      </c>
      <c r="AR48" s="28">
        <f>INDEX(Data!$C$4:$BK$400,Large!$C48,AR$2)</f>
        <v>0</v>
      </c>
      <c r="AS48" s="28">
        <f>INDEX(Data!$C$4:$BK$400,Large!$C48,AS$2)</f>
        <v>0</v>
      </c>
      <c r="AT48" s="28">
        <f>INDEX(Data!$C$4:$BK$400,Large!$C48,AT$2)</f>
        <v>0</v>
      </c>
      <c r="AU48" s="5">
        <f>VALUE(INDEX(Data!$C$4:$BK$400,Large!$C48,AU$2))</f>
        <v>0</v>
      </c>
      <c r="AV48" s="5">
        <f>INDEX(Data!$C$4:$BK$400,Large!$C48,AV$1)</f>
        <v>0</v>
      </c>
      <c r="AW48" s="28">
        <f>IFERROR(VALUE(INDEX(Data!$C$4:$BK$400,Large!$C48,AW$1)),"-")</f>
        <v>0</v>
      </c>
      <c r="AX48" s="14">
        <f>IFERROR(INDEX(Data!$C$4:$BK$95,Large!$C48,AX$1),0)</f>
        <v>0</v>
      </c>
      <c r="AY48" s="14" t="str">
        <f ca="1">IFERROR(INDEX(Data!$C$4:$BK$95,Large!$C48,AY$1),0)</f>
        <v>0</v>
      </c>
      <c r="AZ48" s="14">
        <f ca="1">INDEX(Data!$C$4:$BK$95,Large!$C48,AZ$1)</f>
        <v>-9000</v>
      </c>
      <c r="BA48" s="5" t="str">
        <f t="shared" si="28"/>
        <v>-</v>
      </c>
      <c r="BB48" s="5" t="str">
        <f t="shared" si="29"/>
        <v>-</v>
      </c>
      <c r="BC48" s="5" t="str">
        <f t="shared" si="30"/>
        <v>-</v>
      </c>
      <c r="BD48" s="22" t="str">
        <f t="shared" si="31"/>
        <v>-</v>
      </c>
      <c r="BE48" s="28">
        <f t="shared" si="32"/>
        <v>0</v>
      </c>
      <c r="BF48" s="5">
        <f t="shared" si="33"/>
        <v>0</v>
      </c>
      <c r="BG48" s="5">
        <f t="shared" si="34"/>
        <v>0</v>
      </c>
      <c r="BH48" s="5">
        <f t="shared" si="35"/>
        <v>0</v>
      </c>
      <c r="BI48" s="11" t="e">
        <f t="shared" si="36"/>
        <v>#DIV/0!</v>
      </c>
      <c r="BJ48" s="5">
        <f t="shared" si="37"/>
        <v>0</v>
      </c>
      <c r="BK48" s="11">
        <f>Data!BH46/SUM(Data!$BH$4:$BH$49)</f>
        <v>1.311126735270893E-8</v>
      </c>
      <c r="BL48" s="3">
        <f t="shared" si="38"/>
        <v>0</v>
      </c>
      <c r="BM48" s="12" t="str">
        <f t="shared" si="15"/>
        <v>-</v>
      </c>
      <c r="BN48" s="12">
        <f t="shared" si="39"/>
        <v>1.3083779736831675E-8</v>
      </c>
      <c r="BO48" s="28">
        <f t="shared" ca="1" si="13"/>
        <v>9.5200000000000005E-4</v>
      </c>
      <c r="BP48" s="87">
        <f t="shared" si="14"/>
        <v>9.5200000000000007E-3</v>
      </c>
    </row>
    <row r="49" spans="1:68">
      <c r="A49" s="28">
        <v>46</v>
      </c>
      <c r="B49" s="26">
        <f>LARGE(Data!$BH$4:$BH$400,Large!A49)</f>
        <v>9.5100000000000002E-4</v>
      </c>
      <c r="C49" s="28">
        <f>MATCH(Large!B49,Data!$BH$4:$BH$400,0)</f>
        <v>46</v>
      </c>
      <c r="D49" s="5">
        <f>VALUE(INDEX(Data!$C$4:$BK$400,Large!$C49,D$2))</f>
        <v>0</v>
      </c>
      <c r="E49" s="28">
        <f>INDEX(Data!$C$4:$BK$400,Large!$C49,E$2)</f>
        <v>0</v>
      </c>
      <c r="F49" s="28">
        <f>INDEX(Data!$C$4:$BK$400,Large!$C49,F$2)</f>
        <v>0</v>
      </c>
      <c r="G49" s="28">
        <f>INDEX(Data!$C$4:$BK$400,Large!$C49,G$2)</f>
        <v>0</v>
      </c>
      <c r="H49" s="28">
        <f>INDEX(Data!$C$4:$BK$400,Large!$C49,H$2)</f>
        <v>0</v>
      </c>
      <c r="I49" s="28">
        <f>INDEX(Data!$C$4:$BK$400,Large!$C49,I$2)</f>
        <v>0</v>
      </c>
      <c r="J49" s="28">
        <f>INDEX(Data!$C$4:$BK$400,Large!$C49,J$2)</f>
        <v>0</v>
      </c>
      <c r="K49" s="28">
        <f>INDEX(Data!$C$4:$BK$400,Large!$C49,K$2)</f>
        <v>0</v>
      </c>
      <c r="L49" s="28">
        <f>INDEX(Data!$C$4:$BK$400,Large!$C49,L$2)</f>
        <v>0</v>
      </c>
      <c r="M49" s="28">
        <f>INDEX(Data!$C$4:$BK$400,Large!$C49,M$2)</f>
        <v>0</v>
      </c>
      <c r="N49" s="28">
        <f>INDEX(Data!$C$4:$BK$400,Large!$C49,N$2)</f>
        <v>0</v>
      </c>
      <c r="O49" s="28">
        <f>INDEX(Data!$C$4:$BK$400,Large!$C49,O$2)</f>
        <v>0</v>
      </c>
      <c r="P49" s="28">
        <f>INDEX(Data!$C$4:$BK$400,Large!$C49,P$2)</f>
        <v>0</v>
      </c>
      <c r="Q49" s="28">
        <f>INDEX(Data!$C$4:$BK$400,Large!$C49,Q$2)</f>
        <v>0</v>
      </c>
      <c r="R49" s="28">
        <f>INDEX(Data!$C$4:$BK$400,Large!$C49,R$2)</f>
        <v>0</v>
      </c>
      <c r="S49" s="28">
        <f>INDEX(Data!$C$4:$BK$400,Large!$C49,S$2)</f>
        <v>0</v>
      </c>
      <c r="T49" s="28">
        <f>INDEX(Data!$C$4:$BK$400,Large!$C49,T$2)</f>
        <v>0</v>
      </c>
      <c r="U49" s="28">
        <f>INDEX(Data!$C$4:$BK$400,Large!$C49,U$2)</f>
        <v>0</v>
      </c>
      <c r="V49" s="28">
        <f>INDEX(Data!$C$4:$BK$400,Large!$C49,V$2)</f>
        <v>0</v>
      </c>
      <c r="W49" s="28">
        <f>INDEX(Data!$C$4:$BK$400,Large!$C49,W$2)</f>
        <v>0</v>
      </c>
      <c r="X49" s="28">
        <f>INDEX(Data!$C$4:$BK$400,Large!$C49,X$2)</f>
        <v>0</v>
      </c>
      <c r="Y49" s="28">
        <f>INDEX(Data!$C$4:$BK$400,Large!$C49,Y$2)</f>
        <v>0</v>
      </c>
      <c r="Z49" s="28">
        <f>INDEX(Data!$C$4:$BK$400,Large!$C49,Z$2)</f>
        <v>0</v>
      </c>
      <c r="AA49" s="28">
        <f>INDEX(Data!$C$4:$BK$400,Large!$C49,AA$2)</f>
        <v>0</v>
      </c>
      <c r="AB49" s="28">
        <f>INDEX(Data!$C$4:$BK$400,Large!$C49,AB$2)</f>
        <v>0</v>
      </c>
      <c r="AC49" s="28">
        <f>INDEX(Data!$C$4:$BK$400,Large!$C49,AC$2)</f>
        <v>0</v>
      </c>
      <c r="AD49" s="28">
        <f>INDEX(Data!$C$4:$BK$400,Large!$C49,AD$2)</f>
        <v>0</v>
      </c>
      <c r="AE49" s="28">
        <f>INDEX(Data!$C$4:$BK$400,Large!$C49,AE$2)</f>
        <v>0</v>
      </c>
      <c r="AF49" s="28">
        <f>INDEX(Data!$C$4:$BK$400,Large!$C49,AF$2)</f>
        <v>0</v>
      </c>
      <c r="AG49" s="28">
        <f>INDEX(Data!$C$4:$BK$400,Large!$C49,AG$2)</f>
        <v>0</v>
      </c>
      <c r="AH49" s="28">
        <f>INDEX(Data!$C$4:$BK$400,Large!$C49,AH$2)</f>
        <v>0</v>
      </c>
      <c r="AI49" s="28">
        <f>INDEX(Data!$C$4:$BK$400,Large!$C49,AI$2)</f>
        <v>0</v>
      </c>
      <c r="AJ49" s="28">
        <f>INDEX(Data!$C$4:$BK$400,Large!$C49,AJ$2)</f>
        <v>0</v>
      </c>
      <c r="AK49" s="28">
        <f>INDEX(Data!$C$4:$BK$400,Large!$C49,AK$2)</f>
        <v>0</v>
      </c>
      <c r="AL49" s="28">
        <f>INDEX(Data!$C$4:$BK$400,Large!$C49,AL$2)</f>
        <v>0</v>
      </c>
      <c r="AM49" s="28">
        <f>INDEX(Data!$C$4:$BK$400,Large!$C49,AM$2)</f>
        <v>0</v>
      </c>
      <c r="AN49" s="28">
        <f>INDEX(Data!$C$4:$BK$400,Large!$C49,AN$2)</f>
        <v>0</v>
      </c>
      <c r="AO49" s="28">
        <f>INDEX(Data!$C$4:$BK$400,Large!$C49,AO$2)</f>
        <v>0</v>
      </c>
      <c r="AP49" s="28">
        <f>INDEX(Data!$C$4:$BK$400,Large!$C49,AP$2)</f>
        <v>0</v>
      </c>
      <c r="AQ49" s="28">
        <f>INDEX(Data!$C$4:$BK$400,Large!$C49,AQ$2)</f>
        <v>0</v>
      </c>
      <c r="AR49" s="28">
        <f>INDEX(Data!$C$4:$BK$400,Large!$C49,AR$2)</f>
        <v>0</v>
      </c>
      <c r="AS49" s="28">
        <f>INDEX(Data!$C$4:$BK$400,Large!$C49,AS$2)</f>
        <v>0</v>
      </c>
      <c r="AT49" s="28">
        <f>INDEX(Data!$C$4:$BK$400,Large!$C49,AT$2)</f>
        <v>0</v>
      </c>
      <c r="AU49" s="5">
        <f>VALUE(INDEX(Data!$C$4:$BK$400,Large!$C49,AU$2))</f>
        <v>0</v>
      </c>
      <c r="AV49" s="5">
        <f>INDEX(Data!$C$4:$BK$400,Large!$C49,AV$1)</f>
        <v>0</v>
      </c>
      <c r="AW49" s="28">
        <f>IFERROR(VALUE(INDEX(Data!$C$4:$BK$400,Large!$C49,AW$1)),"-")</f>
        <v>0</v>
      </c>
      <c r="AX49" s="14">
        <f>IFERROR(INDEX(Data!$C$4:$BK$95,Large!$C49,AX$1),0)</f>
        <v>0</v>
      </c>
      <c r="AY49" s="14" t="str">
        <f ca="1">IFERROR(INDEX(Data!$C$4:$BK$95,Large!$C49,AY$1),0)</f>
        <v>0</v>
      </c>
      <c r="AZ49" s="14">
        <f ca="1">INDEX(Data!$C$4:$BK$95,Large!$C49,AZ$1)</f>
        <v>31000</v>
      </c>
      <c r="BA49" s="5" t="str">
        <f t="shared" si="28"/>
        <v>-</v>
      </c>
      <c r="BB49" s="5" t="str">
        <f t="shared" si="29"/>
        <v>-</v>
      </c>
      <c r="BC49" s="5" t="str">
        <f t="shared" si="30"/>
        <v>-</v>
      </c>
      <c r="BD49" s="22" t="str">
        <f t="shared" si="31"/>
        <v>-</v>
      </c>
      <c r="BE49" s="28">
        <f t="shared" si="32"/>
        <v>0</v>
      </c>
      <c r="BF49" s="5">
        <f t="shared" si="33"/>
        <v>0</v>
      </c>
      <c r="BG49" s="5">
        <f t="shared" si="34"/>
        <v>0</v>
      </c>
      <c r="BH49" s="5">
        <f t="shared" si="35"/>
        <v>0</v>
      </c>
      <c r="BI49" s="11" t="e">
        <f t="shared" si="36"/>
        <v>#DIV/0!</v>
      </c>
      <c r="BJ49" s="5">
        <f t="shared" si="37"/>
        <v>0</v>
      </c>
      <c r="BK49" s="11">
        <f>Data!BH47/SUM(Data!$BH$4:$BH$49)</f>
        <v>1.3097523885882191E-8</v>
      </c>
      <c r="BL49" s="3">
        <f t="shared" si="38"/>
        <v>0</v>
      </c>
      <c r="BM49" s="12" t="str">
        <f t="shared" si="15"/>
        <v>-</v>
      </c>
      <c r="BN49" s="12">
        <f t="shared" si="39"/>
        <v>1.3070036270721557E-8</v>
      </c>
      <c r="BO49" s="28">
        <f t="shared" ca="1" si="13"/>
        <v>9.5100000000000002E-4</v>
      </c>
      <c r="BP49" s="87">
        <f t="shared" si="14"/>
        <v>9.5099999999999994E-3</v>
      </c>
    </row>
    <row r="50" spans="1:68">
      <c r="A50" s="28">
        <v>47</v>
      </c>
      <c r="B50" s="26">
        <f>LARGE(Data!$BH$4:$BH$400,Large!A50)</f>
        <v>9.5E-4</v>
      </c>
      <c r="C50" s="28">
        <f>MATCH(Large!B50,Data!$BH$4:$BH$400,0)</f>
        <v>47</v>
      </c>
      <c r="D50" s="5">
        <f>VALUE(INDEX(Data!$C$4:$BK$400,Large!$C50,D$2))</f>
        <v>0</v>
      </c>
      <c r="E50" s="28">
        <f>INDEX(Data!$C$4:$BK$400,Large!$C50,E$2)</f>
        <v>0</v>
      </c>
      <c r="F50" s="28">
        <f>INDEX(Data!$C$4:$BK$400,Large!$C50,F$2)</f>
        <v>0</v>
      </c>
      <c r="G50" s="28">
        <f>INDEX(Data!$C$4:$BK$400,Large!$C50,G$2)</f>
        <v>0</v>
      </c>
      <c r="H50" s="28">
        <f>INDEX(Data!$C$4:$BK$400,Large!$C50,H$2)</f>
        <v>0</v>
      </c>
      <c r="I50" s="28">
        <f>INDEX(Data!$C$4:$BK$400,Large!$C50,I$2)</f>
        <v>0</v>
      </c>
      <c r="J50" s="28">
        <f>INDEX(Data!$C$4:$BK$400,Large!$C50,J$2)</f>
        <v>0</v>
      </c>
      <c r="K50" s="28">
        <f>INDEX(Data!$C$4:$BK$400,Large!$C50,K$2)</f>
        <v>0</v>
      </c>
      <c r="L50" s="28">
        <f>INDEX(Data!$C$4:$BK$400,Large!$C50,L$2)</f>
        <v>0</v>
      </c>
      <c r="M50" s="28">
        <f>INDEX(Data!$C$4:$BK$400,Large!$C50,M$2)</f>
        <v>0</v>
      </c>
      <c r="N50" s="28">
        <f>INDEX(Data!$C$4:$BK$400,Large!$C50,N$2)</f>
        <v>0</v>
      </c>
      <c r="O50" s="28">
        <f>INDEX(Data!$C$4:$BK$400,Large!$C50,O$2)</f>
        <v>0</v>
      </c>
      <c r="P50" s="28">
        <f>INDEX(Data!$C$4:$BK$400,Large!$C50,P$2)</f>
        <v>0</v>
      </c>
      <c r="Q50" s="28">
        <f>INDEX(Data!$C$4:$BK$400,Large!$C50,Q$2)</f>
        <v>0</v>
      </c>
      <c r="R50" s="28">
        <f>INDEX(Data!$C$4:$BK$400,Large!$C50,R$2)</f>
        <v>0</v>
      </c>
      <c r="S50" s="28">
        <f>INDEX(Data!$C$4:$BK$400,Large!$C50,S$2)</f>
        <v>0</v>
      </c>
      <c r="T50" s="28">
        <f>INDEX(Data!$C$4:$BK$400,Large!$C50,T$2)</f>
        <v>0</v>
      </c>
      <c r="U50" s="28">
        <f>INDEX(Data!$C$4:$BK$400,Large!$C50,U$2)</f>
        <v>0</v>
      </c>
      <c r="V50" s="28">
        <f>INDEX(Data!$C$4:$BK$400,Large!$C50,V$2)</f>
        <v>0</v>
      </c>
      <c r="W50" s="28">
        <f>INDEX(Data!$C$4:$BK$400,Large!$C50,W$2)</f>
        <v>0</v>
      </c>
      <c r="X50" s="28">
        <f>INDEX(Data!$C$4:$BK$400,Large!$C50,X$2)</f>
        <v>0</v>
      </c>
      <c r="Y50" s="28">
        <f>INDEX(Data!$C$4:$BK$400,Large!$C50,Y$2)</f>
        <v>0</v>
      </c>
      <c r="Z50" s="28">
        <f>INDEX(Data!$C$4:$BK$400,Large!$C50,Z$2)</f>
        <v>0</v>
      </c>
      <c r="AA50" s="28">
        <f>INDEX(Data!$C$4:$BK$400,Large!$C50,AA$2)</f>
        <v>0</v>
      </c>
      <c r="AB50" s="28">
        <f>INDEX(Data!$C$4:$BK$400,Large!$C50,AB$2)</f>
        <v>0</v>
      </c>
      <c r="AC50" s="28">
        <f>INDEX(Data!$C$4:$BK$400,Large!$C50,AC$2)</f>
        <v>0</v>
      </c>
      <c r="AD50" s="28">
        <f>INDEX(Data!$C$4:$BK$400,Large!$C50,AD$2)</f>
        <v>0</v>
      </c>
      <c r="AE50" s="28">
        <f>INDEX(Data!$C$4:$BK$400,Large!$C50,AE$2)</f>
        <v>0</v>
      </c>
      <c r="AF50" s="28">
        <f>INDEX(Data!$C$4:$BK$400,Large!$C50,AF$2)</f>
        <v>0</v>
      </c>
      <c r="AG50" s="28">
        <f>INDEX(Data!$C$4:$BK$400,Large!$C50,AG$2)</f>
        <v>0</v>
      </c>
      <c r="AH50" s="28">
        <f>INDEX(Data!$C$4:$BK$400,Large!$C50,AH$2)</f>
        <v>0</v>
      </c>
      <c r="AI50" s="28">
        <f>INDEX(Data!$C$4:$BK$400,Large!$C50,AI$2)</f>
        <v>0</v>
      </c>
      <c r="AJ50" s="28">
        <f>INDEX(Data!$C$4:$BK$400,Large!$C50,AJ$2)</f>
        <v>0</v>
      </c>
      <c r="AK50" s="28">
        <f>INDEX(Data!$C$4:$BK$400,Large!$C50,AK$2)</f>
        <v>0</v>
      </c>
      <c r="AL50" s="28">
        <f>INDEX(Data!$C$4:$BK$400,Large!$C50,AL$2)</f>
        <v>0</v>
      </c>
      <c r="AM50" s="28">
        <f>INDEX(Data!$C$4:$BK$400,Large!$C50,AM$2)</f>
        <v>0</v>
      </c>
      <c r="AN50" s="28">
        <f>INDEX(Data!$C$4:$BK$400,Large!$C50,AN$2)</f>
        <v>0</v>
      </c>
      <c r="AO50" s="28">
        <f>INDEX(Data!$C$4:$BK$400,Large!$C50,AO$2)</f>
        <v>0</v>
      </c>
      <c r="AP50" s="28">
        <f>INDEX(Data!$C$4:$BK$400,Large!$C50,AP$2)</f>
        <v>0</v>
      </c>
      <c r="AQ50" s="28">
        <f>INDEX(Data!$C$4:$BK$400,Large!$C50,AQ$2)</f>
        <v>0</v>
      </c>
      <c r="AR50" s="28">
        <f>INDEX(Data!$C$4:$BK$400,Large!$C50,AR$2)</f>
        <v>0</v>
      </c>
      <c r="AS50" s="28">
        <f>INDEX(Data!$C$4:$BK$400,Large!$C50,AS$2)</f>
        <v>0</v>
      </c>
      <c r="AT50" s="28">
        <f>INDEX(Data!$C$4:$BK$400,Large!$C50,AT$2)</f>
        <v>0</v>
      </c>
      <c r="AU50" s="5">
        <f>VALUE(INDEX(Data!$C$4:$BK$400,Large!$C50,AU$2))</f>
        <v>0</v>
      </c>
      <c r="AV50" s="5">
        <f>INDEX(Data!$C$4:$BK$400,Large!$C50,AV$1)</f>
        <v>0</v>
      </c>
      <c r="AW50" s="28">
        <f>IFERROR(VALUE(INDEX(Data!$C$4:$BK$400,Large!$C50,AW$1)),"-")</f>
        <v>0</v>
      </c>
      <c r="AX50" s="14">
        <f>IFERROR(INDEX(Data!$C$4:$BK$95,Large!$C50,AX$1),0)</f>
        <v>0</v>
      </c>
      <c r="AY50" s="14" t="str">
        <f ca="1">IFERROR(INDEX(Data!$C$4:$BK$95,Large!$C50,AY$1),0)</f>
        <v>0</v>
      </c>
      <c r="AZ50" s="14">
        <f ca="1">INDEX(Data!$C$4:$BK$95,Large!$C50,AZ$1)</f>
        <v>71000</v>
      </c>
      <c r="BA50" s="5" t="str">
        <f t="shared" si="28"/>
        <v>-</v>
      </c>
      <c r="BB50" s="5" t="str">
        <f t="shared" si="29"/>
        <v>-</v>
      </c>
      <c r="BC50" s="5" t="str">
        <f t="shared" si="30"/>
        <v>-</v>
      </c>
      <c r="BD50" s="22" t="str">
        <f t="shared" si="31"/>
        <v>-</v>
      </c>
      <c r="BE50" s="28">
        <f t="shared" si="32"/>
        <v>0</v>
      </c>
      <c r="BF50" s="5">
        <f t="shared" si="33"/>
        <v>0</v>
      </c>
      <c r="BG50" s="5">
        <f t="shared" si="34"/>
        <v>0</v>
      </c>
      <c r="BH50" s="5">
        <f t="shared" si="35"/>
        <v>0</v>
      </c>
      <c r="BI50" s="11" t="e">
        <f t="shared" si="36"/>
        <v>#DIV/0!</v>
      </c>
      <c r="BJ50" s="5">
        <f t="shared" si="37"/>
        <v>0</v>
      </c>
      <c r="BK50" s="11">
        <f>Data!BH48/SUM(Data!$BH$4:$BH$49)</f>
        <v>1.3083780419055453E-8</v>
      </c>
      <c r="BL50" s="3">
        <f t="shared" si="38"/>
        <v>0</v>
      </c>
      <c r="BM50" s="12" t="str">
        <f t="shared" si="15"/>
        <v>-</v>
      </c>
      <c r="BN50" s="12">
        <f t="shared" si="39"/>
        <v>1.305629280461144E-8</v>
      </c>
      <c r="BO50" s="28">
        <f t="shared" ca="1" si="13"/>
        <v>9.5E-4</v>
      </c>
      <c r="BP50" s="87">
        <f t="shared" si="14"/>
        <v>9.4999999999999998E-3</v>
      </c>
    </row>
    <row r="51" spans="1:68">
      <c r="A51" s="28">
        <v>48</v>
      </c>
      <c r="B51" s="26">
        <f>LARGE(Data!$BH$4:$BH$400,Large!A51)</f>
        <v>9.4899999999999997E-4</v>
      </c>
      <c r="C51" s="28">
        <f>MATCH(Large!B51,Data!$BH$4:$BH$400,0)</f>
        <v>48</v>
      </c>
      <c r="D51" s="5">
        <f>VALUE(INDEX(Data!$C$4:$BK$400,Large!$C51,D$2))</f>
        <v>0</v>
      </c>
      <c r="E51" s="28">
        <f>INDEX(Data!$C$4:$BK$400,Large!$C51,E$2)</f>
        <v>0</v>
      </c>
      <c r="F51" s="28">
        <f>INDEX(Data!$C$4:$BK$400,Large!$C51,F$2)</f>
        <v>0</v>
      </c>
      <c r="G51" s="28">
        <f>INDEX(Data!$C$4:$BK$400,Large!$C51,G$2)</f>
        <v>0</v>
      </c>
      <c r="H51" s="28">
        <f>INDEX(Data!$C$4:$BK$400,Large!$C51,H$2)</f>
        <v>0</v>
      </c>
      <c r="I51" s="28">
        <f>INDEX(Data!$C$4:$BK$400,Large!$C51,I$2)</f>
        <v>0</v>
      </c>
      <c r="J51" s="28">
        <f>INDEX(Data!$C$4:$BK$400,Large!$C51,J$2)</f>
        <v>0</v>
      </c>
      <c r="K51" s="28">
        <f>INDEX(Data!$C$4:$BK$400,Large!$C51,K$2)</f>
        <v>0</v>
      </c>
      <c r="L51" s="28">
        <f>INDEX(Data!$C$4:$BK$400,Large!$C51,L$2)</f>
        <v>0</v>
      </c>
      <c r="M51" s="28">
        <f>INDEX(Data!$C$4:$BK$400,Large!$C51,M$2)</f>
        <v>0</v>
      </c>
      <c r="N51" s="28">
        <f>INDEX(Data!$C$4:$BK$400,Large!$C51,N$2)</f>
        <v>0</v>
      </c>
      <c r="O51" s="28">
        <f>INDEX(Data!$C$4:$BK$400,Large!$C51,O$2)</f>
        <v>0</v>
      </c>
      <c r="P51" s="28">
        <f>INDEX(Data!$C$4:$BK$400,Large!$C51,P$2)</f>
        <v>0</v>
      </c>
      <c r="Q51" s="28">
        <f>INDEX(Data!$C$4:$BK$400,Large!$C51,Q$2)</f>
        <v>0</v>
      </c>
      <c r="R51" s="28">
        <f>INDEX(Data!$C$4:$BK$400,Large!$C51,R$2)</f>
        <v>0</v>
      </c>
      <c r="S51" s="28">
        <f>INDEX(Data!$C$4:$BK$400,Large!$C51,S$2)</f>
        <v>0</v>
      </c>
      <c r="T51" s="28">
        <f>INDEX(Data!$C$4:$BK$400,Large!$C51,T$2)</f>
        <v>0</v>
      </c>
      <c r="U51" s="28">
        <f>INDEX(Data!$C$4:$BK$400,Large!$C51,U$2)</f>
        <v>0</v>
      </c>
      <c r="V51" s="28">
        <f>INDEX(Data!$C$4:$BK$400,Large!$C51,V$2)</f>
        <v>0</v>
      </c>
      <c r="W51" s="28">
        <f>INDEX(Data!$C$4:$BK$400,Large!$C51,W$2)</f>
        <v>0</v>
      </c>
      <c r="X51" s="28">
        <f>INDEX(Data!$C$4:$BK$400,Large!$C51,X$2)</f>
        <v>0</v>
      </c>
      <c r="Y51" s="28">
        <f>INDEX(Data!$C$4:$BK$400,Large!$C51,Y$2)</f>
        <v>0</v>
      </c>
      <c r="Z51" s="28">
        <f>INDEX(Data!$C$4:$BK$400,Large!$C51,Z$2)</f>
        <v>0</v>
      </c>
      <c r="AA51" s="28">
        <f>INDEX(Data!$C$4:$BK$400,Large!$C51,AA$2)</f>
        <v>0</v>
      </c>
      <c r="AB51" s="28">
        <f>INDEX(Data!$C$4:$BK$400,Large!$C51,AB$2)</f>
        <v>0</v>
      </c>
      <c r="AC51" s="28">
        <f>INDEX(Data!$C$4:$BK$400,Large!$C51,AC$2)</f>
        <v>0</v>
      </c>
      <c r="AD51" s="28">
        <f>INDEX(Data!$C$4:$BK$400,Large!$C51,AD$2)</f>
        <v>0</v>
      </c>
      <c r="AE51" s="28">
        <f>INDEX(Data!$C$4:$BK$400,Large!$C51,AE$2)</f>
        <v>0</v>
      </c>
      <c r="AF51" s="28">
        <f>INDEX(Data!$C$4:$BK$400,Large!$C51,AF$2)</f>
        <v>0</v>
      </c>
      <c r="AG51" s="28">
        <f>INDEX(Data!$C$4:$BK$400,Large!$C51,AG$2)</f>
        <v>0</v>
      </c>
      <c r="AH51" s="28">
        <f>INDEX(Data!$C$4:$BK$400,Large!$C51,AH$2)</f>
        <v>0</v>
      </c>
      <c r="AI51" s="28">
        <f>INDEX(Data!$C$4:$BK$400,Large!$C51,AI$2)</f>
        <v>0</v>
      </c>
      <c r="AJ51" s="28">
        <f>INDEX(Data!$C$4:$BK$400,Large!$C51,AJ$2)</f>
        <v>0</v>
      </c>
      <c r="AK51" s="28">
        <f>INDEX(Data!$C$4:$BK$400,Large!$C51,AK$2)</f>
        <v>0</v>
      </c>
      <c r="AL51" s="28">
        <f>INDEX(Data!$C$4:$BK$400,Large!$C51,AL$2)</f>
        <v>0</v>
      </c>
      <c r="AM51" s="28">
        <f>INDEX(Data!$C$4:$BK$400,Large!$C51,AM$2)</f>
        <v>0</v>
      </c>
      <c r="AN51" s="28">
        <f>INDEX(Data!$C$4:$BK$400,Large!$C51,AN$2)</f>
        <v>0</v>
      </c>
      <c r="AO51" s="28">
        <f>INDEX(Data!$C$4:$BK$400,Large!$C51,AO$2)</f>
        <v>0</v>
      </c>
      <c r="AP51" s="28">
        <f>INDEX(Data!$C$4:$BK$400,Large!$C51,AP$2)</f>
        <v>0</v>
      </c>
      <c r="AQ51" s="28">
        <f>INDEX(Data!$C$4:$BK$400,Large!$C51,AQ$2)</f>
        <v>0</v>
      </c>
      <c r="AR51" s="28">
        <f>INDEX(Data!$C$4:$BK$400,Large!$C51,AR$2)</f>
        <v>0</v>
      </c>
      <c r="AS51" s="28">
        <f>INDEX(Data!$C$4:$BK$400,Large!$C51,AS$2)</f>
        <v>0</v>
      </c>
      <c r="AT51" s="28">
        <f>INDEX(Data!$C$4:$BK$400,Large!$C51,AT$2)</f>
        <v>0</v>
      </c>
      <c r="AU51" s="5">
        <f>VALUE(INDEX(Data!$C$4:$BK$400,Large!$C51,AU$2))</f>
        <v>0</v>
      </c>
      <c r="AV51" s="5">
        <f>INDEX(Data!$C$4:$BK$400,Large!$C51,AV$1)</f>
        <v>0</v>
      </c>
      <c r="AW51" s="28">
        <f>IFERROR(VALUE(INDEX(Data!$C$4:$BK$400,Large!$C51,AW$1)),"-")</f>
        <v>0</v>
      </c>
      <c r="AX51" s="14">
        <f>IFERROR(INDEX(Data!$C$4:$BK$95,Large!$C51,AX$1),0)</f>
        <v>0</v>
      </c>
      <c r="AY51" s="14" t="str">
        <f ca="1">IFERROR(INDEX(Data!$C$4:$BK$95,Large!$C51,AY$1),0)</f>
        <v>0</v>
      </c>
      <c r="AZ51" s="14">
        <f ca="1">INDEX(Data!$C$4:$BK$95,Large!$C51,AZ$1)</f>
        <v>-1905000</v>
      </c>
      <c r="BA51" s="5" t="str">
        <f t="shared" si="28"/>
        <v>-</v>
      </c>
      <c r="BB51" s="5" t="str">
        <f t="shared" si="29"/>
        <v>-</v>
      </c>
      <c r="BC51" s="5" t="str">
        <f t="shared" si="30"/>
        <v>-</v>
      </c>
      <c r="BD51" s="22" t="str">
        <f t="shared" si="31"/>
        <v>-</v>
      </c>
      <c r="BE51" s="28">
        <f t="shared" si="32"/>
        <v>0</v>
      </c>
      <c r="BF51" s="5">
        <f t="shared" si="33"/>
        <v>0</v>
      </c>
      <c r="BG51" s="5">
        <f t="shared" si="34"/>
        <v>0</v>
      </c>
      <c r="BH51" s="5">
        <f t="shared" si="35"/>
        <v>0</v>
      </c>
      <c r="BI51" s="11" t="e">
        <f t="shared" si="36"/>
        <v>#DIV/0!</v>
      </c>
      <c r="BJ51" s="5">
        <f t="shared" si="37"/>
        <v>0</v>
      </c>
      <c r="BK51" s="11">
        <f>Data!BH49/SUM(Data!$BH$4:$BH$49)</f>
        <v>1.3070036952228712E-8</v>
      </c>
      <c r="BL51" s="3">
        <f t="shared" si="38"/>
        <v>0</v>
      </c>
      <c r="BM51" s="12" t="str">
        <f t="shared" si="15"/>
        <v>-</v>
      </c>
      <c r="BN51" s="12">
        <f t="shared" si="39"/>
        <v>1.3042549338501322E-8</v>
      </c>
      <c r="BO51" s="28">
        <f t="shared" ca="1" si="13"/>
        <v>9.4899999999999997E-4</v>
      </c>
      <c r="BP51" s="87">
        <f t="shared" si="14"/>
        <v>9.4900000000000002E-3</v>
      </c>
    </row>
    <row r="52" spans="1:68">
      <c r="A52" s="28">
        <v>49</v>
      </c>
      <c r="B52" s="26">
        <f>LARGE(Data!$BH$4:$BH$400,Large!A52)</f>
        <v>9.4799999999999995E-4</v>
      </c>
      <c r="C52" s="28">
        <f>MATCH(Large!B52,Data!$BH$4:$BH$400,0)</f>
        <v>49</v>
      </c>
      <c r="D52" s="5">
        <f>VALUE(INDEX(Data!$C$4:$BK$400,Large!$C52,D$2))</f>
        <v>0</v>
      </c>
      <c r="E52" s="28">
        <f>INDEX(Data!$C$4:$BK$400,Large!$C52,E$2)</f>
        <v>0</v>
      </c>
      <c r="F52" s="28">
        <f>INDEX(Data!$C$4:$BK$400,Large!$C52,F$2)</f>
        <v>0</v>
      </c>
      <c r="G52" s="28">
        <f>INDEX(Data!$C$4:$BK$400,Large!$C52,G$2)</f>
        <v>0</v>
      </c>
      <c r="H52" s="28">
        <f>INDEX(Data!$C$4:$BK$400,Large!$C52,H$2)</f>
        <v>0</v>
      </c>
      <c r="I52" s="28">
        <f>INDEX(Data!$C$4:$BK$400,Large!$C52,I$2)</f>
        <v>0</v>
      </c>
      <c r="J52" s="28">
        <f>INDEX(Data!$C$4:$BK$400,Large!$C52,J$2)</f>
        <v>0</v>
      </c>
      <c r="K52" s="28">
        <f>INDEX(Data!$C$4:$BK$400,Large!$C52,K$2)</f>
        <v>0</v>
      </c>
      <c r="L52" s="28">
        <f>INDEX(Data!$C$4:$BK$400,Large!$C52,L$2)</f>
        <v>0</v>
      </c>
      <c r="M52" s="28">
        <f>INDEX(Data!$C$4:$BK$400,Large!$C52,M$2)</f>
        <v>0</v>
      </c>
      <c r="N52" s="28">
        <f>INDEX(Data!$C$4:$BK$400,Large!$C52,N$2)</f>
        <v>0</v>
      </c>
      <c r="O52" s="28">
        <f>INDEX(Data!$C$4:$BK$400,Large!$C52,O$2)</f>
        <v>0</v>
      </c>
      <c r="P52" s="28">
        <f>INDEX(Data!$C$4:$BK$400,Large!$C52,P$2)</f>
        <v>0</v>
      </c>
      <c r="Q52" s="28">
        <f>INDEX(Data!$C$4:$BK$400,Large!$C52,Q$2)</f>
        <v>0</v>
      </c>
      <c r="R52" s="28">
        <f>INDEX(Data!$C$4:$BK$400,Large!$C52,R$2)</f>
        <v>0</v>
      </c>
      <c r="S52" s="28">
        <f>INDEX(Data!$C$4:$BK$400,Large!$C52,S$2)</f>
        <v>0</v>
      </c>
      <c r="T52" s="28">
        <f>INDEX(Data!$C$4:$BK$400,Large!$C52,T$2)</f>
        <v>0</v>
      </c>
      <c r="U52" s="28">
        <f>INDEX(Data!$C$4:$BK$400,Large!$C52,U$2)</f>
        <v>0</v>
      </c>
      <c r="V52" s="28">
        <f>INDEX(Data!$C$4:$BK$400,Large!$C52,V$2)</f>
        <v>0</v>
      </c>
      <c r="W52" s="28">
        <f>INDEX(Data!$C$4:$BK$400,Large!$C52,W$2)</f>
        <v>0</v>
      </c>
      <c r="X52" s="28">
        <f>INDEX(Data!$C$4:$BK$400,Large!$C52,X$2)</f>
        <v>0</v>
      </c>
      <c r="Y52" s="28">
        <f>INDEX(Data!$C$4:$BK$400,Large!$C52,Y$2)</f>
        <v>0</v>
      </c>
      <c r="Z52" s="28">
        <f>INDEX(Data!$C$4:$BK$400,Large!$C52,Z$2)</f>
        <v>0</v>
      </c>
      <c r="AA52" s="28">
        <f>INDEX(Data!$C$4:$BK$400,Large!$C52,AA$2)</f>
        <v>0</v>
      </c>
      <c r="AB52" s="28">
        <f>INDEX(Data!$C$4:$BK$400,Large!$C52,AB$2)</f>
        <v>0</v>
      </c>
      <c r="AC52" s="28">
        <f>INDEX(Data!$C$4:$BK$400,Large!$C52,AC$2)</f>
        <v>0</v>
      </c>
      <c r="AD52" s="28">
        <f>INDEX(Data!$C$4:$BK$400,Large!$C52,AD$2)</f>
        <v>0</v>
      </c>
      <c r="AE52" s="28">
        <f>INDEX(Data!$C$4:$BK$400,Large!$C52,AE$2)</f>
        <v>0</v>
      </c>
      <c r="AF52" s="28">
        <f>INDEX(Data!$C$4:$BK$400,Large!$C52,AF$2)</f>
        <v>0</v>
      </c>
      <c r="AG52" s="28">
        <f>INDEX(Data!$C$4:$BK$400,Large!$C52,AG$2)</f>
        <v>0</v>
      </c>
      <c r="AH52" s="28">
        <f>INDEX(Data!$C$4:$BK$400,Large!$C52,AH$2)</f>
        <v>0</v>
      </c>
      <c r="AI52" s="28">
        <f>INDEX(Data!$C$4:$BK$400,Large!$C52,AI$2)</f>
        <v>0</v>
      </c>
      <c r="AJ52" s="28">
        <f>INDEX(Data!$C$4:$BK$400,Large!$C52,AJ$2)</f>
        <v>0</v>
      </c>
      <c r="AK52" s="28">
        <f>INDEX(Data!$C$4:$BK$400,Large!$C52,AK$2)</f>
        <v>0</v>
      </c>
      <c r="AL52" s="28">
        <f>INDEX(Data!$C$4:$BK$400,Large!$C52,AL$2)</f>
        <v>0</v>
      </c>
      <c r="AM52" s="28">
        <f>INDEX(Data!$C$4:$BK$400,Large!$C52,AM$2)</f>
        <v>0</v>
      </c>
      <c r="AN52" s="28">
        <f>INDEX(Data!$C$4:$BK$400,Large!$C52,AN$2)</f>
        <v>0</v>
      </c>
      <c r="AO52" s="28">
        <f>INDEX(Data!$C$4:$BK$400,Large!$C52,AO$2)</f>
        <v>0</v>
      </c>
      <c r="AP52" s="28">
        <f>INDEX(Data!$C$4:$BK$400,Large!$C52,AP$2)</f>
        <v>0</v>
      </c>
      <c r="AQ52" s="28">
        <f>INDEX(Data!$C$4:$BK$400,Large!$C52,AQ$2)</f>
        <v>0</v>
      </c>
      <c r="AR52" s="28">
        <f>INDEX(Data!$C$4:$BK$400,Large!$C52,AR$2)</f>
        <v>0</v>
      </c>
      <c r="AS52" s="28">
        <f>INDEX(Data!$C$4:$BK$400,Large!$C52,AS$2)</f>
        <v>0</v>
      </c>
      <c r="AT52" s="28">
        <f>INDEX(Data!$C$4:$BK$400,Large!$C52,AT$2)</f>
        <v>0</v>
      </c>
      <c r="AU52" s="5">
        <f>VALUE(INDEX(Data!$C$4:$BK$400,Large!$C52,AU$2))</f>
        <v>0</v>
      </c>
      <c r="AV52" s="5">
        <f>INDEX(Data!$C$4:$BK$400,Large!$C52,AV$1)</f>
        <v>0</v>
      </c>
      <c r="AW52" s="28">
        <f>IFERROR(VALUE(INDEX(Data!$C$4:$BK$400,Large!$C52,AW$1)),"-")</f>
        <v>0</v>
      </c>
      <c r="AX52" s="14">
        <f>IFERROR(INDEX(Data!$C$4:$BK$95,Large!$C52,AX$1),0)</f>
        <v>0</v>
      </c>
      <c r="AY52" s="14" t="str">
        <f ca="1">IFERROR(INDEX(Data!$C$4:$BK$95,Large!$C52,AY$1),0)</f>
        <v>0</v>
      </c>
      <c r="AZ52" s="14">
        <f ca="1">INDEX(Data!$C$4:$BK$95,Large!$C52,AZ$1)</f>
        <v>-69000</v>
      </c>
      <c r="BA52" s="5" t="str">
        <f t="shared" si="28"/>
        <v>-</v>
      </c>
      <c r="BB52" s="5" t="str">
        <f t="shared" si="29"/>
        <v>-</v>
      </c>
      <c r="BC52" s="5" t="str">
        <f t="shared" si="30"/>
        <v>-</v>
      </c>
      <c r="BD52" s="22" t="str">
        <f t="shared" si="31"/>
        <v>-</v>
      </c>
      <c r="BE52" s="28">
        <f t="shared" si="32"/>
        <v>0</v>
      </c>
      <c r="BF52" s="5">
        <f t="shared" si="33"/>
        <v>0</v>
      </c>
      <c r="BG52" s="5">
        <f t="shared" si="34"/>
        <v>0</v>
      </c>
      <c r="BH52" s="5">
        <f t="shared" si="35"/>
        <v>0</v>
      </c>
      <c r="BI52" s="11" t="e">
        <f t="shared" si="36"/>
        <v>#DIV/0!</v>
      </c>
      <c r="BJ52" s="5">
        <f t="shared" si="37"/>
        <v>0</v>
      </c>
      <c r="BK52" s="11">
        <f>Data!BH50/SUM(Data!$BH$4:$BH$49)</f>
        <v>1.3056293485401973E-8</v>
      </c>
      <c r="BL52" s="3">
        <f t="shared" si="38"/>
        <v>0</v>
      </c>
      <c r="BM52" s="12" t="str">
        <f t="shared" si="15"/>
        <v>-</v>
      </c>
      <c r="BN52" s="12">
        <f t="shared" si="39"/>
        <v>1.3028805872391204E-8</v>
      </c>
      <c r="BO52" s="28">
        <f t="shared" ca="1" si="13"/>
        <v>9.4799999999999995E-4</v>
      </c>
      <c r="BP52" s="87">
        <f t="shared" si="14"/>
        <v>9.4800000000000006E-3</v>
      </c>
    </row>
    <row r="53" spans="1:68">
      <c r="A53" s="28">
        <v>50</v>
      </c>
      <c r="B53" s="26">
        <f>LARGE(Data!$BH$4:$BH$400,Large!A53)</f>
        <v>9.4700000000000003E-4</v>
      </c>
      <c r="C53" s="28">
        <f>MATCH(Large!B53,Data!$BH$4:$BH$400,0)</f>
        <v>50</v>
      </c>
      <c r="D53" s="5">
        <f>VALUE(INDEX(Data!$C$4:$BK$400,Large!$C53,D$2))</f>
        <v>0</v>
      </c>
      <c r="E53" s="28">
        <f>INDEX(Data!$C$4:$BK$400,Large!$C53,E$2)</f>
        <v>0</v>
      </c>
      <c r="F53" s="28">
        <f>INDEX(Data!$C$4:$BK$400,Large!$C53,F$2)</f>
        <v>0</v>
      </c>
      <c r="G53" s="28">
        <f>INDEX(Data!$C$4:$BK$400,Large!$C53,G$2)</f>
        <v>0</v>
      </c>
      <c r="H53" s="28">
        <f>INDEX(Data!$C$4:$BK$400,Large!$C53,H$2)</f>
        <v>0</v>
      </c>
      <c r="I53" s="28">
        <f>INDEX(Data!$C$4:$BK$400,Large!$C53,I$2)</f>
        <v>0</v>
      </c>
      <c r="J53" s="28">
        <f>INDEX(Data!$C$4:$BK$400,Large!$C53,J$2)</f>
        <v>0</v>
      </c>
      <c r="K53" s="28">
        <f>INDEX(Data!$C$4:$BK$400,Large!$C53,K$2)</f>
        <v>0</v>
      </c>
      <c r="L53" s="28">
        <f>INDEX(Data!$C$4:$BK$400,Large!$C53,L$2)</f>
        <v>0</v>
      </c>
      <c r="M53" s="28">
        <f>INDEX(Data!$C$4:$BK$400,Large!$C53,M$2)</f>
        <v>0</v>
      </c>
      <c r="N53" s="28">
        <f>INDEX(Data!$C$4:$BK$400,Large!$C53,N$2)</f>
        <v>0</v>
      </c>
      <c r="O53" s="28">
        <f>INDEX(Data!$C$4:$BK$400,Large!$C53,O$2)</f>
        <v>0</v>
      </c>
      <c r="P53" s="28">
        <f>INDEX(Data!$C$4:$BK$400,Large!$C53,P$2)</f>
        <v>0</v>
      </c>
      <c r="Q53" s="28">
        <f>INDEX(Data!$C$4:$BK$400,Large!$C53,Q$2)</f>
        <v>0</v>
      </c>
      <c r="R53" s="28">
        <f>INDEX(Data!$C$4:$BK$400,Large!$C53,R$2)</f>
        <v>0</v>
      </c>
      <c r="S53" s="28">
        <f>INDEX(Data!$C$4:$BK$400,Large!$C53,S$2)</f>
        <v>0</v>
      </c>
      <c r="T53" s="28">
        <f>INDEX(Data!$C$4:$BK$400,Large!$C53,T$2)</f>
        <v>0</v>
      </c>
      <c r="U53" s="28">
        <f>INDEX(Data!$C$4:$BK$400,Large!$C53,U$2)</f>
        <v>0</v>
      </c>
      <c r="V53" s="28">
        <f>INDEX(Data!$C$4:$BK$400,Large!$C53,V$2)</f>
        <v>0</v>
      </c>
      <c r="W53" s="28">
        <f>INDEX(Data!$C$4:$BK$400,Large!$C53,W$2)</f>
        <v>0</v>
      </c>
      <c r="X53" s="28">
        <f>INDEX(Data!$C$4:$BK$400,Large!$C53,X$2)</f>
        <v>0</v>
      </c>
      <c r="Y53" s="28">
        <f>INDEX(Data!$C$4:$BK$400,Large!$C53,Y$2)</f>
        <v>0</v>
      </c>
      <c r="Z53" s="28">
        <f>INDEX(Data!$C$4:$BK$400,Large!$C53,Z$2)</f>
        <v>0</v>
      </c>
      <c r="AA53" s="28">
        <f>INDEX(Data!$C$4:$BK$400,Large!$C53,AA$2)</f>
        <v>0</v>
      </c>
      <c r="AB53" s="28">
        <f>INDEX(Data!$C$4:$BK$400,Large!$C53,AB$2)</f>
        <v>0</v>
      </c>
      <c r="AC53" s="28">
        <f>INDEX(Data!$C$4:$BK$400,Large!$C53,AC$2)</f>
        <v>0</v>
      </c>
      <c r="AD53" s="28">
        <f>INDEX(Data!$C$4:$BK$400,Large!$C53,AD$2)</f>
        <v>0</v>
      </c>
      <c r="AE53" s="28">
        <f>INDEX(Data!$C$4:$BK$400,Large!$C53,AE$2)</f>
        <v>0</v>
      </c>
      <c r="AF53" s="28">
        <f>INDEX(Data!$C$4:$BK$400,Large!$C53,AF$2)</f>
        <v>0</v>
      </c>
      <c r="AG53" s="28">
        <f>INDEX(Data!$C$4:$BK$400,Large!$C53,AG$2)</f>
        <v>0</v>
      </c>
      <c r="AH53" s="28">
        <f>INDEX(Data!$C$4:$BK$400,Large!$C53,AH$2)</f>
        <v>0</v>
      </c>
      <c r="AI53" s="28">
        <f>INDEX(Data!$C$4:$BK$400,Large!$C53,AI$2)</f>
        <v>0</v>
      </c>
      <c r="AJ53" s="28">
        <f>INDEX(Data!$C$4:$BK$400,Large!$C53,AJ$2)</f>
        <v>0</v>
      </c>
      <c r="AK53" s="28">
        <f>INDEX(Data!$C$4:$BK$400,Large!$C53,AK$2)</f>
        <v>0</v>
      </c>
      <c r="AL53" s="28">
        <f>INDEX(Data!$C$4:$BK$400,Large!$C53,AL$2)</f>
        <v>0</v>
      </c>
      <c r="AM53" s="28">
        <f>INDEX(Data!$C$4:$BK$400,Large!$C53,AM$2)</f>
        <v>0</v>
      </c>
      <c r="AN53" s="28">
        <f>INDEX(Data!$C$4:$BK$400,Large!$C53,AN$2)</f>
        <v>0</v>
      </c>
      <c r="AO53" s="28">
        <f>INDEX(Data!$C$4:$BK$400,Large!$C53,AO$2)</f>
        <v>0</v>
      </c>
      <c r="AP53" s="28">
        <f>INDEX(Data!$C$4:$BK$400,Large!$C53,AP$2)</f>
        <v>0</v>
      </c>
      <c r="AQ53" s="28">
        <f>INDEX(Data!$C$4:$BK$400,Large!$C53,AQ$2)</f>
        <v>0</v>
      </c>
      <c r="AR53" s="28">
        <f>INDEX(Data!$C$4:$BK$400,Large!$C53,AR$2)</f>
        <v>0</v>
      </c>
      <c r="AS53" s="28">
        <f>INDEX(Data!$C$4:$BK$400,Large!$C53,AS$2)</f>
        <v>0</v>
      </c>
      <c r="AT53" s="28">
        <f>INDEX(Data!$C$4:$BK$400,Large!$C53,AT$2)</f>
        <v>0</v>
      </c>
      <c r="AU53" s="5">
        <f>VALUE(INDEX(Data!$C$4:$BK$400,Large!$C53,AU$2))</f>
        <v>0</v>
      </c>
      <c r="AV53" s="5">
        <f>INDEX(Data!$C$4:$BK$400,Large!$C53,AV$1)</f>
        <v>0</v>
      </c>
      <c r="AW53" s="28">
        <f>IFERROR(VALUE(INDEX(Data!$C$4:$BK$400,Large!$C53,AW$1)),"-")</f>
        <v>0</v>
      </c>
      <c r="AX53" s="14">
        <f>IFERROR(INDEX(Data!$C$4:$BK$95,Large!$C53,AX$1),0)</f>
        <v>0</v>
      </c>
      <c r="AY53" s="14" t="str">
        <f ca="1">IFERROR(INDEX(Data!$C$4:$BK$95,Large!$C53,AY$1),0)</f>
        <v>0</v>
      </c>
      <c r="AZ53" s="14">
        <f ca="1">INDEX(Data!$C$4:$BK$95,Large!$C53,AZ$1)</f>
        <v>-6000</v>
      </c>
      <c r="BA53" s="5" t="str">
        <f t="shared" si="28"/>
        <v>-</v>
      </c>
      <c r="BB53" s="5" t="str">
        <f t="shared" si="29"/>
        <v>-</v>
      </c>
      <c r="BC53" s="5" t="str">
        <f t="shared" si="30"/>
        <v>-</v>
      </c>
      <c r="BD53" s="22" t="str">
        <f t="shared" si="31"/>
        <v>-</v>
      </c>
      <c r="BE53" s="28">
        <f t="shared" si="32"/>
        <v>0</v>
      </c>
      <c r="BF53" s="5">
        <f t="shared" si="33"/>
        <v>0</v>
      </c>
      <c r="BG53" s="5">
        <f t="shared" si="34"/>
        <v>0</v>
      </c>
      <c r="BH53" s="5">
        <f t="shared" si="35"/>
        <v>0</v>
      </c>
      <c r="BI53" s="11" t="e">
        <f t="shared" si="36"/>
        <v>#DIV/0!</v>
      </c>
      <c r="BJ53" s="5">
        <f t="shared" si="37"/>
        <v>0</v>
      </c>
      <c r="BK53" s="11">
        <f>Data!BH51/SUM(Data!$BH$4:$BH$49)</f>
        <v>1.3042550018575234E-8</v>
      </c>
      <c r="BL53" s="3">
        <f t="shared" si="38"/>
        <v>0</v>
      </c>
      <c r="BM53" s="12" t="str">
        <f t="shared" si="15"/>
        <v>-</v>
      </c>
      <c r="BN53" s="12">
        <f t="shared" si="39"/>
        <v>1.3015062406281088E-8</v>
      </c>
      <c r="BO53" s="28">
        <f t="shared" ca="1" si="13"/>
        <v>9.4700000000000003E-4</v>
      </c>
      <c r="BP53" s="87">
        <f t="shared" si="14"/>
        <v>9.4699999999999993E-3</v>
      </c>
    </row>
    <row r="54" spans="1:68">
      <c r="A54" s="28">
        <v>51</v>
      </c>
      <c r="B54" s="26">
        <f>LARGE(Data!$BH$4:$BH$400,Large!A54)</f>
        <v>9.4600000000000001E-4</v>
      </c>
      <c r="C54" s="28">
        <f>MATCH(Large!B54,Data!$BH$4:$BH$400,0)</f>
        <v>51</v>
      </c>
      <c r="D54" s="5">
        <f>VALUE(INDEX(Data!$C$4:$BK$400,Large!$C54,D$2))</f>
        <v>0</v>
      </c>
      <c r="E54" s="28">
        <f>INDEX(Data!$C$4:$BK$400,Large!$C54,E$2)</f>
        <v>0</v>
      </c>
      <c r="F54" s="28">
        <f>INDEX(Data!$C$4:$BK$400,Large!$C54,F$2)</f>
        <v>0</v>
      </c>
      <c r="G54" s="28">
        <f>INDEX(Data!$C$4:$BK$400,Large!$C54,G$2)</f>
        <v>0</v>
      </c>
      <c r="H54" s="28">
        <f>INDEX(Data!$C$4:$BK$400,Large!$C54,H$2)</f>
        <v>0</v>
      </c>
      <c r="I54" s="28">
        <f>INDEX(Data!$C$4:$BK$400,Large!$C54,I$2)</f>
        <v>0</v>
      </c>
      <c r="J54" s="28">
        <f>INDEX(Data!$C$4:$BK$400,Large!$C54,J$2)</f>
        <v>0</v>
      </c>
      <c r="K54" s="28">
        <f>INDEX(Data!$C$4:$BK$400,Large!$C54,K$2)</f>
        <v>0</v>
      </c>
      <c r="L54" s="28">
        <f>INDEX(Data!$C$4:$BK$400,Large!$C54,L$2)</f>
        <v>0</v>
      </c>
      <c r="M54" s="28">
        <f>INDEX(Data!$C$4:$BK$400,Large!$C54,M$2)</f>
        <v>0</v>
      </c>
      <c r="N54" s="28">
        <f>INDEX(Data!$C$4:$BK$400,Large!$C54,N$2)</f>
        <v>0</v>
      </c>
      <c r="O54" s="28">
        <f>INDEX(Data!$C$4:$BK$400,Large!$C54,O$2)</f>
        <v>0</v>
      </c>
      <c r="P54" s="28">
        <f>INDEX(Data!$C$4:$BK$400,Large!$C54,P$2)</f>
        <v>0</v>
      </c>
      <c r="Q54" s="28">
        <f>INDEX(Data!$C$4:$BK$400,Large!$C54,Q$2)</f>
        <v>0</v>
      </c>
      <c r="R54" s="28">
        <f>INDEX(Data!$C$4:$BK$400,Large!$C54,R$2)</f>
        <v>0</v>
      </c>
      <c r="S54" s="28">
        <f>INDEX(Data!$C$4:$BK$400,Large!$C54,S$2)</f>
        <v>0</v>
      </c>
      <c r="T54" s="28">
        <f>INDEX(Data!$C$4:$BK$400,Large!$C54,T$2)</f>
        <v>0</v>
      </c>
      <c r="U54" s="28">
        <f>INDEX(Data!$C$4:$BK$400,Large!$C54,U$2)</f>
        <v>0</v>
      </c>
      <c r="V54" s="28">
        <f>INDEX(Data!$C$4:$BK$400,Large!$C54,V$2)</f>
        <v>0</v>
      </c>
      <c r="W54" s="28">
        <f>INDEX(Data!$C$4:$BK$400,Large!$C54,W$2)</f>
        <v>0</v>
      </c>
      <c r="X54" s="28">
        <f>INDEX(Data!$C$4:$BK$400,Large!$C54,X$2)</f>
        <v>0</v>
      </c>
      <c r="Y54" s="28">
        <f>INDEX(Data!$C$4:$BK$400,Large!$C54,Y$2)</f>
        <v>0</v>
      </c>
      <c r="Z54" s="28">
        <f>INDEX(Data!$C$4:$BK$400,Large!$C54,Z$2)</f>
        <v>0</v>
      </c>
      <c r="AA54" s="28">
        <f>INDEX(Data!$C$4:$BK$400,Large!$C54,AA$2)</f>
        <v>0</v>
      </c>
      <c r="AB54" s="28">
        <f>INDEX(Data!$C$4:$BK$400,Large!$C54,AB$2)</f>
        <v>0</v>
      </c>
      <c r="AC54" s="28">
        <f>INDEX(Data!$C$4:$BK$400,Large!$C54,AC$2)</f>
        <v>0</v>
      </c>
      <c r="AD54" s="28">
        <f>INDEX(Data!$C$4:$BK$400,Large!$C54,AD$2)</f>
        <v>0</v>
      </c>
      <c r="AE54" s="28">
        <f>INDEX(Data!$C$4:$BK$400,Large!$C54,AE$2)</f>
        <v>0</v>
      </c>
      <c r="AF54" s="28">
        <f>INDEX(Data!$C$4:$BK$400,Large!$C54,AF$2)</f>
        <v>0</v>
      </c>
      <c r="AG54" s="28">
        <f>INDEX(Data!$C$4:$BK$400,Large!$C54,AG$2)</f>
        <v>0</v>
      </c>
      <c r="AH54" s="28">
        <f>INDEX(Data!$C$4:$BK$400,Large!$C54,AH$2)</f>
        <v>0</v>
      </c>
      <c r="AI54" s="28">
        <f>INDEX(Data!$C$4:$BK$400,Large!$C54,AI$2)</f>
        <v>0</v>
      </c>
      <c r="AJ54" s="28">
        <f>INDEX(Data!$C$4:$BK$400,Large!$C54,AJ$2)</f>
        <v>0</v>
      </c>
      <c r="AK54" s="28">
        <f>INDEX(Data!$C$4:$BK$400,Large!$C54,AK$2)</f>
        <v>0</v>
      </c>
      <c r="AL54" s="28">
        <f>INDEX(Data!$C$4:$BK$400,Large!$C54,AL$2)</f>
        <v>0</v>
      </c>
      <c r="AM54" s="28">
        <f>INDEX(Data!$C$4:$BK$400,Large!$C54,AM$2)</f>
        <v>0</v>
      </c>
      <c r="AN54" s="28">
        <f>INDEX(Data!$C$4:$BK$400,Large!$C54,AN$2)</f>
        <v>0</v>
      </c>
      <c r="AO54" s="28">
        <f>INDEX(Data!$C$4:$BK$400,Large!$C54,AO$2)</f>
        <v>0</v>
      </c>
      <c r="AP54" s="28">
        <f>INDEX(Data!$C$4:$BK$400,Large!$C54,AP$2)</f>
        <v>0</v>
      </c>
      <c r="AQ54" s="28">
        <f>INDEX(Data!$C$4:$BK$400,Large!$C54,AQ$2)</f>
        <v>0</v>
      </c>
      <c r="AR54" s="28">
        <f>INDEX(Data!$C$4:$BK$400,Large!$C54,AR$2)</f>
        <v>0</v>
      </c>
      <c r="AS54" s="28">
        <f>INDEX(Data!$C$4:$BK$400,Large!$C54,AS$2)</f>
        <v>0</v>
      </c>
      <c r="AT54" s="28">
        <f>INDEX(Data!$C$4:$BK$400,Large!$C54,AT$2)</f>
        <v>0</v>
      </c>
      <c r="AU54" s="5">
        <f>VALUE(INDEX(Data!$C$4:$BK$400,Large!$C54,AU$2))</f>
        <v>0</v>
      </c>
      <c r="AV54" s="5">
        <f>INDEX(Data!$C$4:$BK$400,Large!$C54,AV$1)</f>
        <v>0</v>
      </c>
      <c r="AW54" s="28">
        <f>IFERROR(VALUE(INDEX(Data!$C$4:$BK$400,Large!$C54,AW$1)),"-")</f>
        <v>0</v>
      </c>
      <c r="AX54" s="14">
        <f>IFERROR(INDEX(Data!$C$4:$BK$95,Large!$C54,AX$1),0)</f>
        <v>0</v>
      </c>
      <c r="AY54" s="14" t="str">
        <f ca="1">IFERROR(INDEX(Data!$C$4:$BK$95,Large!$C54,AY$1),0)</f>
        <v>0</v>
      </c>
      <c r="AZ54" s="14">
        <f ca="1">INDEX(Data!$C$4:$BK$95,Large!$C54,AZ$1)</f>
        <v>-841000</v>
      </c>
      <c r="BA54" s="5" t="str">
        <f t="shared" si="28"/>
        <v>-</v>
      </c>
      <c r="BB54" s="5" t="str">
        <f t="shared" si="29"/>
        <v>-</v>
      </c>
      <c r="BC54" s="5" t="str">
        <f t="shared" si="30"/>
        <v>-</v>
      </c>
      <c r="BD54" s="22" t="str">
        <f t="shared" si="31"/>
        <v>-</v>
      </c>
      <c r="BE54" s="28">
        <f t="shared" si="32"/>
        <v>0</v>
      </c>
      <c r="BF54" s="5">
        <f t="shared" si="33"/>
        <v>0</v>
      </c>
      <c r="BG54" s="5">
        <f t="shared" si="34"/>
        <v>0</v>
      </c>
      <c r="BH54" s="5">
        <f t="shared" si="35"/>
        <v>0</v>
      </c>
      <c r="BI54" s="11" t="e">
        <f t="shared" si="36"/>
        <v>#DIV/0!</v>
      </c>
      <c r="BJ54" s="5">
        <f t="shared" si="37"/>
        <v>0</v>
      </c>
      <c r="BK54" s="11">
        <f>Data!BH52/SUM(Data!$BH$4:$BH$49)</f>
        <v>1.3028806551748495E-8</v>
      </c>
      <c r="BL54" s="3">
        <f t="shared" si="38"/>
        <v>0</v>
      </c>
      <c r="BM54" s="12" t="str">
        <f t="shared" si="15"/>
        <v>-</v>
      </c>
      <c r="BN54" s="12">
        <f t="shared" si="39"/>
        <v>1.3001318940170972E-8</v>
      </c>
      <c r="BO54" s="28">
        <f t="shared" ca="1" si="13"/>
        <v>9.4600000000000001E-4</v>
      </c>
      <c r="BP54" s="87">
        <f t="shared" si="14"/>
        <v>9.4599999999999997E-3</v>
      </c>
    </row>
    <row r="55" spans="1:68">
      <c r="A55" s="28">
        <v>52</v>
      </c>
      <c r="B55" s="26">
        <f>LARGE(Data!$BH$4:$BH$400,Large!A55)</f>
        <v>9.4499999999999998E-4</v>
      </c>
      <c r="C55" s="28">
        <f>MATCH(Large!B55,Data!$BH$4:$BH$400,0)</f>
        <v>52</v>
      </c>
      <c r="D55" s="5">
        <f>VALUE(INDEX(Data!$C$4:$BK$400,Large!$C55,D$2))</f>
        <v>0</v>
      </c>
      <c r="E55" s="28">
        <f>INDEX(Data!$C$4:$BK$400,Large!$C55,E$2)</f>
        <v>0</v>
      </c>
      <c r="F55" s="28">
        <f>INDEX(Data!$C$4:$BK$400,Large!$C55,F$2)</f>
        <v>0</v>
      </c>
      <c r="G55" s="28">
        <f>INDEX(Data!$C$4:$BK$400,Large!$C55,G$2)</f>
        <v>0</v>
      </c>
      <c r="H55" s="28">
        <f>INDEX(Data!$C$4:$BK$400,Large!$C55,H$2)</f>
        <v>0</v>
      </c>
      <c r="I55" s="28">
        <f>INDEX(Data!$C$4:$BK$400,Large!$C55,I$2)</f>
        <v>0</v>
      </c>
      <c r="J55" s="28">
        <f>INDEX(Data!$C$4:$BK$400,Large!$C55,J$2)</f>
        <v>0</v>
      </c>
      <c r="K55" s="28">
        <f>INDEX(Data!$C$4:$BK$400,Large!$C55,K$2)</f>
        <v>0</v>
      </c>
      <c r="L55" s="28">
        <f>INDEX(Data!$C$4:$BK$400,Large!$C55,L$2)</f>
        <v>0</v>
      </c>
      <c r="M55" s="28">
        <f>INDEX(Data!$C$4:$BK$400,Large!$C55,M$2)</f>
        <v>0</v>
      </c>
      <c r="N55" s="28">
        <f>INDEX(Data!$C$4:$BK$400,Large!$C55,N$2)</f>
        <v>0</v>
      </c>
      <c r="O55" s="28">
        <f>INDEX(Data!$C$4:$BK$400,Large!$C55,O$2)</f>
        <v>0</v>
      </c>
      <c r="P55" s="28">
        <f>INDEX(Data!$C$4:$BK$400,Large!$C55,P$2)</f>
        <v>0</v>
      </c>
      <c r="Q55" s="28">
        <f>INDEX(Data!$C$4:$BK$400,Large!$C55,Q$2)</f>
        <v>0</v>
      </c>
      <c r="R55" s="28">
        <f>INDEX(Data!$C$4:$BK$400,Large!$C55,R$2)</f>
        <v>0</v>
      </c>
      <c r="S55" s="28">
        <f>INDEX(Data!$C$4:$BK$400,Large!$C55,S$2)</f>
        <v>0</v>
      </c>
      <c r="T55" s="28">
        <f>INDEX(Data!$C$4:$BK$400,Large!$C55,T$2)</f>
        <v>0</v>
      </c>
      <c r="U55" s="28">
        <f>INDEX(Data!$C$4:$BK$400,Large!$C55,U$2)</f>
        <v>0</v>
      </c>
      <c r="V55" s="28">
        <f>INDEX(Data!$C$4:$BK$400,Large!$C55,V$2)</f>
        <v>0</v>
      </c>
      <c r="W55" s="28">
        <f>INDEX(Data!$C$4:$BK$400,Large!$C55,W$2)</f>
        <v>0</v>
      </c>
      <c r="X55" s="28">
        <f>INDEX(Data!$C$4:$BK$400,Large!$C55,X$2)</f>
        <v>0</v>
      </c>
      <c r="Y55" s="28">
        <f>INDEX(Data!$C$4:$BK$400,Large!$C55,Y$2)</f>
        <v>0</v>
      </c>
      <c r="Z55" s="28">
        <f>INDEX(Data!$C$4:$BK$400,Large!$C55,Z$2)</f>
        <v>0</v>
      </c>
      <c r="AA55" s="28">
        <f>INDEX(Data!$C$4:$BK$400,Large!$C55,AA$2)</f>
        <v>0</v>
      </c>
      <c r="AB55" s="28">
        <f>INDEX(Data!$C$4:$BK$400,Large!$C55,AB$2)</f>
        <v>0</v>
      </c>
      <c r="AC55" s="28">
        <f>INDEX(Data!$C$4:$BK$400,Large!$C55,AC$2)</f>
        <v>0</v>
      </c>
      <c r="AD55" s="28">
        <f>INDEX(Data!$C$4:$BK$400,Large!$C55,AD$2)</f>
        <v>0</v>
      </c>
      <c r="AE55" s="28">
        <f>INDEX(Data!$C$4:$BK$400,Large!$C55,AE$2)</f>
        <v>0</v>
      </c>
      <c r="AF55" s="28">
        <f>INDEX(Data!$C$4:$BK$400,Large!$C55,AF$2)</f>
        <v>0</v>
      </c>
      <c r="AG55" s="28">
        <f>INDEX(Data!$C$4:$BK$400,Large!$C55,AG$2)</f>
        <v>0</v>
      </c>
      <c r="AH55" s="28">
        <f>INDEX(Data!$C$4:$BK$400,Large!$C55,AH$2)</f>
        <v>0</v>
      </c>
      <c r="AI55" s="28">
        <f>INDEX(Data!$C$4:$BK$400,Large!$C55,AI$2)</f>
        <v>0</v>
      </c>
      <c r="AJ55" s="28">
        <f>INDEX(Data!$C$4:$BK$400,Large!$C55,AJ$2)</f>
        <v>0</v>
      </c>
      <c r="AK55" s="28">
        <f>INDEX(Data!$C$4:$BK$400,Large!$C55,AK$2)</f>
        <v>0</v>
      </c>
      <c r="AL55" s="28">
        <f>INDEX(Data!$C$4:$BK$400,Large!$C55,AL$2)</f>
        <v>0</v>
      </c>
      <c r="AM55" s="28">
        <f>INDEX(Data!$C$4:$BK$400,Large!$C55,AM$2)</f>
        <v>0</v>
      </c>
      <c r="AN55" s="28">
        <f>INDEX(Data!$C$4:$BK$400,Large!$C55,AN$2)</f>
        <v>0</v>
      </c>
      <c r="AO55" s="28">
        <f>INDEX(Data!$C$4:$BK$400,Large!$C55,AO$2)</f>
        <v>0</v>
      </c>
      <c r="AP55" s="28">
        <f>INDEX(Data!$C$4:$BK$400,Large!$C55,AP$2)</f>
        <v>0</v>
      </c>
      <c r="AQ55" s="28">
        <f>INDEX(Data!$C$4:$BK$400,Large!$C55,AQ$2)</f>
        <v>0</v>
      </c>
      <c r="AR55" s="28">
        <f>INDEX(Data!$C$4:$BK$400,Large!$C55,AR$2)</f>
        <v>0</v>
      </c>
      <c r="AS55" s="28">
        <f>INDEX(Data!$C$4:$BK$400,Large!$C55,AS$2)</f>
        <v>0</v>
      </c>
      <c r="AT55" s="28">
        <f>INDEX(Data!$C$4:$BK$400,Large!$C55,AT$2)</f>
        <v>0</v>
      </c>
      <c r="AU55" s="5">
        <f>VALUE(INDEX(Data!$C$4:$BK$400,Large!$C55,AU$2))</f>
        <v>0</v>
      </c>
      <c r="AV55" s="5">
        <f>INDEX(Data!$C$4:$BK$400,Large!$C55,AV$1)</f>
        <v>0</v>
      </c>
      <c r="AW55" s="28">
        <f>IFERROR(VALUE(INDEX(Data!$C$4:$BK$400,Large!$C55,AW$1)),"-")</f>
        <v>0</v>
      </c>
      <c r="AX55" s="14">
        <f>IFERROR(INDEX(Data!$C$4:$BK$95,Large!$C55,AX$1),0)</f>
        <v>0</v>
      </c>
      <c r="AY55" s="14" t="str">
        <f ca="1">IFERROR(INDEX(Data!$C$4:$BK$95,Large!$C55,AY$1),0)</f>
        <v>0</v>
      </c>
      <c r="AZ55" s="14">
        <f ca="1">INDEX(Data!$C$4:$BK$95,Large!$C55,AZ$1)</f>
        <v>-4891000</v>
      </c>
      <c r="BA55" s="5" t="str">
        <f t="shared" si="28"/>
        <v>-</v>
      </c>
      <c r="BB55" s="5" t="str">
        <f t="shared" si="29"/>
        <v>-</v>
      </c>
      <c r="BC55" s="5" t="str">
        <f t="shared" si="30"/>
        <v>-</v>
      </c>
      <c r="BD55" s="22" t="str">
        <f t="shared" si="31"/>
        <v>-</v>
      </c>
      <c r="BE55" s="28">
        <f t="shared" si="32"/>
        <v>0</v>
      </c>
      <c r="BF55" s="5">
        <f t="shared" si="33"/>
        <v>0</v>
      </c>
      <c r="BG55" s="5">
        <f t="shared" si="34"/>
        <v>0</v>
      </c>
      <c r="BH55" s="5">
        <f t="shared" si="35"/>
        <v>0</v>
      </c>
      <c r="BI55" s="11" t="e">
        <f t="shared" si="36"/>
        <v>#DIV/0!</v>
      </c>
      <c r="BJ55" s="5">
        <f t="shared" si="37"/>
        <v>0</v>
      </c>
      <c r="BK55" s="11">
        <f>Data!BH53/SUM(Data!$BH$4:$BH$49)</f>
        <v>1.3015063084921758E-8</v>
      </c>
      <c r="BL55" s="3">
        <f t="shared" si="38"/>
        <v>0</v>
      </c>
      <c r="BM55" s="12" t="str">
        <f t="shared" si="15"/>
        <v>-</v>
      </c>
      <c r="BN55" s="12">
        <f t="shared" si="39"/>
        <v>1.2987575474060854E-8</v>
      </c>
      <c r="BO55" s="28">
        <f t="shared" ca="1" si="13"/>
        <v>9.4499999999999998E-4</v>
      </c>
      <c r="BP55" s="87">
        <f t="shared" si="14"/>
        <v>9.4500000000000001E-3</v>
      </c>
    </row>
    <row r="56" spans="1:68">
      <c r="A56" s="28">
        <v>53</v>
      </c>
      <c r="B56" s="26">
        <f>LARGE(Data!$BH$4:$BH$400,Large!A56)</f>
        <v>9.4399999999999996E-4</v>
      </c>
      <c r="C56" s="28">
        <f>MATCH(Large!B56,Data!$BH$4:$BH$400,0)</f>
        <v>53</v>
      </c>
      <c r="D56" s="5">
        <f>VALUE(INDEX(Data!$C$4:$BK$400,Large!$C56,D$2))</f>
        <v>0</v>
      </c>
      <c r="E56" s="28">
        <f>INDEX(Data!$C$4:$BK$400,Large!$C56,E$2)</f>
        <v>0</v>
      </c>
      <c r="F56" s="28">
        <f>INDEX(Data!$C$4:$BK$400,Large!$C56,F$2)</f>
        <v>0</v>
      </c>
      <c r="G56" s="28">
        <f>INDEX(Data!$C$4:$BK$400,Large!$C56,G$2)</f>
        <v>0</v>
      </c>
      <c r="H56" s="28">
        <f>INDEX(Data!$C$4:$BK$400,Large!$C56,H$2)</f>
        <v>0</v>
      </c>
      <c r="I56" s="28">
        <f>INDEX(Data!$C$4:$BK$400,Large!$C56,I$2)</f>
        <v>0</v>
      </c>
      <c r="J56" s="28">
        <f>INDEX(Data!$C$4:$BK$400,Large!$C56,J$2)</f>
        <v>0</v>
      </c>
      <c r="K56" s="28">
        <f>INDEX(Data!$C$4:$BK$400,Large!$C56,K$2)</f>
        <v>0</v>
      </c>
      <c r="L56" s="28">
        <f>INDEX(Data!$C$4:$BK$400,Large!$C56,L$2)</f>
        <v>0</v>
      </c>
      <c r="M56" s="28">
        <f>INDEX(Data!$C$4:$BK$400,Large!$C56,M$2)</f>
        <v>0</v>
      </c>
      <c r="N56" s="28">
        <f>INDEX(Data!$C$4:$BK$400,Large!$C56,N$2)</f>
        <v>0</v>
      </c>
      <c r="O56" s="28">
        <f>INDEX(Data!$C$4:$BK$400,Large!$C56,O$2)</f>
        <v>0</v>
      </c>
      <c r="P56" s="28">
        <f>INDEX(Data!$C$4:$BK$400,Large!$C56,P$2)</f>
        <v>0</v>
      </c>
      <c r="Q56" s="28">
        <f>INDEX(Data!$C$4:$BK$400,Large!$C56,Q$2)</f>
        <v>0</v>
      </c>
      <c r="R56" s="28">
        <f>INDEX(Data!$C$4:$BK$400,Large!$C56,R$2)</f>
        <v>0</v>
      </c>
      <c r="S56" s="28">
        <f>INDEX(Data!$C$4:$BK$400,Large!$C56,S$2)</f>
        <v>0</v>
      </c>
      <c r="T56" s="28">
        <f>INDEX(Data!$C$4:$BK$400,Large!$C56,T$2)</f>
        <v>0</v>
      </c>
      <c r="U56" s="28">
        <f>INDEX(Data!$C$4:$BK$400,Large!$C56,U$2)</f>
        <v>0</v>
      </c>
      <c r="V56" s="28">
        <f>INDEX(Data!$C$4:$BK$400,Large!$C56,V$2)</f>
        <v>0</v>
      </c>
      <c r="W56" s="28">
        <f>INDEX(Data!$C$4:$BK$400,Large!$C56,W$2)</f>
        <v>0</v>
      </c>
      <c r="X56" s="28">
        <f>INDEX(Data!$C$4:$BK$400,Large!$C56,X$2)</f>
        <v>0</v>
      </c>
      <c r="Y56" s="28">
        <f>INDEX(Data!$C$4:$BK$400,Large!$C56,Y$2)</f>
        <v>0</v>
      </c>
      <c r="Z56" s="28">
        <f>INDEX(Data!$C$4:$BK$400,Large!$C56,Z$2)</f>
        <v>0</v>
      </c>
      <c r="AA56" s="28">
        <f>INDEX(Data!$C$4:$BK$400,Large!$C56,AA$2)</f>
        <v>0</v>
      </c>
      <c r="AB56" s="28">
        <f>INDEX(Data!$C$4:$BK$400,Large!$C56,AB$2)</f>
        <v>0</v>
      </c>
      <c r="AC56" s="28">
        <f>INDEX(Data!$C$4:$BK$400,Large!$C56,AC$2)</f>
        <v>0</v>
      </c>
      <c r="AD56" s="28">
        <f>INDEX(Data!$C$4:$BK$400,Large!$C56,AD$2)</f>
        <v>0</v>
      </c>
      <c r="AE56" s="28">
        <f>INDEX(Data!$C$4:$BK$400,Large!$C56,AE$2)</f>
        <v>0</v>
      </c>
      <c r="AF56" s="28">
        <f>INDEX(Data!$C$4:$BK$400,Large!$C56,AF$2)</f>
        <v>0</v>
      </c>
      <c r="AG56" s="28">
        <f>INDEX(Data!$C$4:$BK$400,Large!$C56,AG$2)</f>
        <v>0</v>
      </c>
      <c r="AH56" s="28">
        <f>INDEX(Data!$C$4:$BK$400,Large!$C56,AH$2)</f>
        <v>0</v>
      </c>
      <c r="AI56" s="28">
        <f>INDEX(Data!$C$4:$BK$400,Large!$C56,AI$2)</f>
        <v>0</v>
      </c>
      <c r="AJ56" s="28">
        <f>INDEX(Data!$C$4:$BK$400,Large!$C56,AJ$2)</f>
        <v>0</v>
      </c>
      <c r="AK56" s="28">
        <f>INDEX(Data!$C$4:$BK$400,Large!$C56,AK$2)</f>
        <v>0</v>
      </c>
      <c r="AL56" s="28">
        <f>INDEX(Data!$C$4:$BK$400,Large!$C56,AL$2)</f>
        <v>0</v>
      </c>
      <c r="AM56" s="28">
        <f>INDEX(Data!$C$4:$BK$400,Large!$C56,AM$2)</f>
        <v>0</v>
      </c>
      <c r="AN56" s="28">
        <f>INDEX(Data!$C$4:$BK$400,Large!$C56,AN$2)</f>
        <v>0</v>
      </c>
      <c r="AO56" s="28">
        <f>INDEX(Data!$C$4:$BK$400,Large!$C56,AO$2)</f>
        <v>0</v>
      </c>
      <c r="AP56" s="28">
        <f>INDEX(Data!$C$4:$BK$400,Large!$C56,AP$2)</f>
        <v>0</v>
      </c>
      <c r="AQ56" s="28">
        <f>INDEX(Data!$C$4:$BK$400,Large!$C56,AQ$2)</f>
        <v>0</v>
      </c>
      <c r="AR56" s="28">
        <f>INDEX(Data!$C$4:$BK$400,Large!$C56,AR$2)</f>
        <v>0</v>
      </c>
      <c r="AS56" s="28">
        <f>INDEX(Data!$C$4:$BK$400,Large!$C56,AS$2)</f>
        <v>0</v>
      </c>
      <c r="AT56" s="28">
        <f>INDEX(Data!$C$4:$BK$400,Large!$C56,AT$2)</f>
        <v>0</v>
      </c>
      <c r="AU56" s="5">
        <f>VALUE(INDEX(Data!$C$4:$BK$400,Large!$C56,AU$2))</f>
        <v>0</v>
      </c>
      <c r="AV56" s="5">
        <f>INDEX(Data!$C$4:$BK$400,Large!$C56,AV$1)</f>
        <v>0</v>
      </c>
      <c r="AW56" s="28">
        <f>IFERROR(VALUE(INDEX(Data!$C$4:$BK$400,Large!$C56,AW$1)),"-")</f>
        <v>0</v>
      </c>
      <c r="AX56" s="14">
        <f>IFERROR(INDEX(Data!$C$4:$BK$95,Large!$C56,AX$1),0)</f>
        <v>0</v>
      </c>
      <c r="AY56" s="14" t="str">
        <f ca="1">IFERROR(INDEX(Data!$C$4:$BK$95,Large!$C56,AY$1),0)</f>
        <v>0</v>
      </c>
      <c r="AZ56" s="14">
        <f ca="1">INDEX(Data!$C$4:$BK$95,Large!$C56,AZ$1)</f>
        <v>-86000</v>
      </c>
      <c r="BA56" s="5" t="str">
        <f t="shared" si="28"/>
        <v>-</v>
      </c>
      <c r="BB56" s="5" t="str">
        <f t="shared" si="29"/>
        <v>-</v>
      </c>
      <c r="BC56" s="5" t="str">
        <f t="shared" si="30"/>
        <v>-</v>
      </c>
      <c r="BD56" s="22" t="str">
        <f t="shared" si="31"/>
        <v>-</v>
      </c>
      <c r="BE56" s="28">
        <f t="shared" si="32"/>
        <v>0</v>
      </c>
      <c r="BF56" s="5">
        <f t="shared" si="33"/>
        <v>0</v>
      </c>
      <c r="BG56" s="5">
        <f t="shared" si="34"/>
        <v>0</v>
      </c>
      <c r="BH56" s="5">
        <f t="shared" si="35"/>
        <v>0</v>
      </c>
      <c r="BI56" s="11" t="e">
        <f t="shared" si="36"/>
        <v>#DIV/0!</v>
      </c>
      <c r="BJ56" s="5">
        <f t="shared" si="37"/>
        <v>0</v>
      </c>
      <c r="BK56" s="11">
        <f>Data!BH54/SUM(Data!$BH$4:$BH$49)</f>
        <v>1.3001319618095019E-8</v>
      </c>
      <c r="BL56" s="3">
        <f t="shared" si="38"/>
        <v>0</v>
      </c>
      <c r="BM56" s="12" t="str">
        <f t="shared" si="15"/>
        <v>-</v>
      </c>
      <c r="BN56" s="12">
        <f t="shared" si="39"/>
        <v>1.2973832007950736E-8</v>
      </c>
      <c r="BO56" s="28">
        <f t="shared" ca="1" si="13"/>
        <v>9.4399999999999996E-4</v>
      </c>
      <c r="BP56" s="87">
        <f t="shared" si="14"/>
        <v>9.4400000000000005E-3</v>
      </c>
    </row>
    <row r="57" spans="1:68">
      <c r="A57" s="28">
        <v>54</v>
      </c>
      <c r="B57" s="26">
        <f>LARGE(Data!$BH$4:$BH$400,Large!A57)</f>
        <v>9.4300000000000004E-4</v>
      </c>
      <c r="C57" s="28">
        <f>MATCH(Large!B57,Data!$BH$4:$BH$400,0)</f>
        <v>54</v>
      </c>
      <c r="D57" s="5">
        <f>VALUE(INDEX(Data!$C$4:$BK$400,Large!$C57,D$2))</f>
        <v>0</v>
      </c>
      <c r="E57" s="28">
        <f>INDEX(Data!$C$4:$BK$400,Large!$C57,E$2)</f>
        <v>0</v>
      </c>
      <c r="F57" s="28">
        <f>INDEX(Data!$C$4:$BK$400,Large!$C57,F$2)</f>
        <v>0</v>
      </c>
      <c r="G57" s="28">
        <f>INDEX(Data!$C$4:$BK$400,Large!$C57,G$2)</f>
        <v>0</v>
      </c>
      <c r="H57" s="28">
        <f>INDEX(Data!$C$4:$BK$400,Large!$C57,H$2)</f>
        <v>0</v>
      </c>
      <c r="I57" s="28">
        <f>INDEX(Data!$C$4:$BK$400,Large!$C57,I$2)</f>
        <v>0</v>
      </c>
      <c r="J57" s="28">
        <f>INDEX(Data!$C$4:$BK$400,Large!$C57,J$2)</f>
        <v>0</v>
      </c>
      <c r="K57" s="28">
        <f>INDEX(Data!$C$4:$BK$400,Large!$C57,K$2)</f>
        <v>0</v>
      </c>
      <c r="L57" s="28">
        <f>INDEX(Data!$C$4:$BK$400,Large!$C57,L$2)</f>
        <v>0</v>
      </c>
      <c r="M57" s="28">
        <f>INDEX(Data!$C$4:$BK$400,Large!$C57,M$2)</f>
        <v>0</v>
      </c>
      <c r="N57" s="28">
        <f>INDEX(Data!$C$4:$BK$400,Large!$C57,N$2)</f>
        <v>0</v>
      </c>
      <c r="O57" s="28">
        <f>INDEX(Data!$C$4:$BK$400,Large!$C57,O$2)</f>
        <v>0</v>
      </c>
      <c r="P57" s="28">
        <f>INDEX(Data!$C$4:$BK$400,Large!$C57,P$2)</f>
        <v>0</v>
      </c>
      <c r="Q57" s="28">
        <f>INDEX(Data!$C$4:$BK$400,Large!$C57,Q$2)</f>
        <v>0</v>
      </c>
      <c r="R57" s="28">
        <f>INDEX(Data!$C$4:$BK$400,Large!$C57,R$2)</f>
        <v>0</v>
      </c>
      <c r="S57" s="28">
        <f>INDEX(Data!$C$4:$BK$400,Large!$C57,S$2)</f>
        <v>0</v>
      </c>
      <c r="T57" s="28">
        <f>INDEX(Data!$C$4:$BK$400,Large!$C57,T$2)</f>
        <v>0</v>
      </c>
      <c r="U57" s="28">
        <f>INDEX(Data!$C$4:$BK$400,Large!$C57,U$2)</f>
        <v>0</v>
      </c>
      <c r="V57" s="28">
        <f>INDEX(Data!$C$4:$BK$400,Large!$C57,V$2)</f>
        <v>0</v>
      </c>
      <c r="W57" s="28">
        <f>INDEX(Data!$C$4:$BK$400,Large!$C57,W$2)</f>
        <v>0</v>
      </c>
      <c r="X57" s="28">
        <f>INDEX(Data!$C$4:$BK$400,Large!$C57,X$2)</f>
        <v>0</v>
      </c>
      <c r="Y57" s="28">
        <f>INDEX(Data!$C$4:$BK$400,Large!$C57,Y$2)</f>
        <v>0</v>
      </c>
      <c r="Z57" s="28">
        <f>INDEX(Data!$C$4:$BK$400,Large!$C57,Z$2)</f>
        <v>0</v>
      </c>
      <c r="AA57" s="28">
        <f>INDEX(Data!$C$4:$BK$400,Large!$C57,AA$2)</f>
        <v>0</v>
      </c>
      <c r="AB57" s="28">
        <f>INDEX(Data!$C$4:$BK$400,Large!$C57,AB$2)</f>
        <v>0</v>
      </c>
      <c r="AC57" s="28">
        <f>INDEX(Data!$C$4:$BK$400,Large!$C57,AC$2)</f>
        <v>0</v>
      </c>
      <c r="AD57" s="28">
        <f>INDEX(Data!$C$4:$BK$400,Large!$C57,AD$2)</f>
        <v>0</v>
      </c>
      <c r="AE57" s="28">
        <f>INDEX(Data!$C$4:$BK$400,Large!$C57,AE$2)</f>
        <v>0</v>
      </c>
      <c r="AF57" s="28">
        <f>INDEX(Data!$C$4:$BK$400,Large!$C57,AF$2)</f>
        <v>0</v>
      </c>
      <c r="AG57" s="28">
        <f>INDEX(Data!$C$4:$BK$400,Large!$C57,AG$2)</f>
        <v>0</v>
      </c>
      <c r="AH57" s="28">
        <f>INDEX(Data!$C$4:$BK$400,Large!$C57,AH$2)</f>
        <v>0</v>
      </c>
      <c r="AI57" s="28">
        <f>INDEX(Data!$C$4:$BK$400,Large!$C57,AI$2)</f>
        <v>0</v>
      </c>
      <c r="AJ57" s="28">
        <f>INDEX(Data!$C$4:$BK$400,Large!$C57,AJ$2)</f>
        <v>0</v>
      </c>
      <c r="AK57" s="28">
        <f>INDEX(Data!$C$4:$BK$400,Large!$C57,AK$2)</f>
        <v>0</v>
      </c>
      <c r="AL57" s="28">
        <f>INDEX(Data!$C$4:$BK$400,Large!$C57,AL$2)</f>
        <v>0</v>
      </c>
      <c r="AM57" s="28">
        <f>INDEX(Data!$C$4:$BK$400,Large!$C57,AM$2)</f>
        <v>0</v>
      </c>
      <c r="AN57" s="28">
        <f>INDEX(Data!$C$4:$BK$400,Large!$C57,AN$2)</f>
        <v>0</v>
      </c>
      <c r="AO57" s="28">
        <f>INDEX(Data!$C$4:$BK$400,Large!$C57,AO$2)</f>
        <v>0</v>
      </c>
      <c r="AP57" s="28">
        <f>INDEX(Data!$C$4:$BK$400,Large!$C57,AP$2)</f>
        <v>0</v>
      </c>
      <c r="AQ57" s="28">
        <f>INDEX(Data!$C$4:$BK$400,Large!$C57,AQ$2)</f>
        <v>0</v>
      </c>
      <c r="AR57" s="28">
        <f>INDEX(Data!$C$4:$BK$400,Large!$C57,AR$2)</f>
        <v>0</v>
      </c>
      <c r="AS57" s="28">
        <f>INDEX(Data!$C$4:$BK$400,Large!$C57,AS$2)</f>
        <v>0</v>
      </c>
      <c r="AT57" s="28">
        <f>INDEX(Data!$C$4:$BK$400,Large!$C57,AT$2)</f>
        <v>0</v>
      </c>
      <c r="AU57" s="5">
        <f>VALUE(INDEX(Data!$C$4:$BK$400,Large!$C57,AU$2))</f>
        <v>0</v>
      </c>
      <c r="AV57" s="5">
        <f>INDEX(Data!$C$4:$BK$400,Large!$C57,AV$1)</f>
        <v>0</v>
      </c>
      <c r="AW57" s="28">
        <f>IFERROR(VALUE(INDEX(Data!$C$4:$BK$400,Large!$C57,AW$1)),"-")</f>
        <v>0</v>
      </c>
      <c r="AX57" s="14">
        <f>IFERROR(INDEX(Data!$C$4:$BK$95,Large!$C57,AX$1),0)</f>
        <v>0</v>
      </c>
      <c r="AY57" s="14" t="str">
        <f ca="1">IFERROR(INDEX(Data!$C$4:$BK$95,Large!$C57,AY$1),0)</f>
        <v>0</v>
      </c>
      <c r="AZ57" s="14">
        <f ca="1">INDEX(Data!$C$4:$BK$95,Large!$C57,AZ$1)</f>
        <v>-35000</v>
      </c>
      <c r="BA57" s="5" t="str">
        <f t="shared" si="28"/>
        <v>-</v>
      </c>
      <c r="BB57" s="5" t="str">
        <f t="shared" si="29"/>
        <v>-</v>
      </c>
      <c r="BC57" s="5" t="str">
        <f t="shared" si="30"/>
        <v>-</v>
      </c>
      <c r="BD57" s="22" t="str">
        <f t="shared" si="31"/>
        <v>-</v>
      </c>
      <c r="BE57" s="28">
        <f t="shared" si="32"/>
        <v>0</v>
      </c>
      <c r="BF57" s="5">
        <f t="shared" si="33"/>
        <v>0</v>
      </c>
      <c r="BG57" s="5">
        <f t="shared" si="34"/>
        <v>0</v>
      </c>
      <c r="BH57" s="5">
        <f t="shared" si="35"/>
        <v>0</v>
      </c>
      <c r="BI57" s="11" t="e">
        <f t="shared" si="36"/>
        <v>#DIV/0!</v>
      </c>
      <c r="BJ57" s="5">
        <f t="shared" si="37"/>
        <v>0</v>
      </c>
      <c r="BK57" s="11">
        <f>Data!BH55/SUM(Data!$BH$4:$BH$49)</f>
        <v>1.298757615126828E-8</v>
      </c>
      <c r="BL57" s="3">
        <f t="shared" si="38"/>
        <v>0</v>
      </c>
      <c r="BM57" s="12" t="str">
        <f t="shared" si="15"/>
        <v>-</v>
      </c>
      <c r="BN57" s="12">
        <f t="shared" si="39"/>
        <v>1.296008854184062E-8</v>
      </c>
      <c r="BO57" s="28">
        <f t="shared" ca="1" si="13"/>
        <v>9.4300000000000004E-4</v>
      </c>
      <c r="BP57" s="87">
        <f t="shared" si="14"/>
        <v>9.4299999999999991E-3</v>
      </c>
    </row>
    <row r="58" spans="1:68">
      <c r="A58" s="28">
        <v>55</v>
      </c>
      <c r="B58" s="26">
        <f>LARGE(Data!$BH$4:$BH$400,Large!A58)</f>
        <v>9.4200000000000002E-4</v>
      </c>
      <c r="C58" s="28">
        <f>MATCH(Large!B58,Data!$BH$4:$BH$400,0)</f>
        <v>55</v>
      </c>
      <c r="D58" s="5">
        <f>VALUE(INDEX(Data!$C$4:$BK$400,Large!$C58,D$2))</f>
        <v>0</v>
      </c>
      <c r="E58" s="28">
        <f>INDEX(Data!$C$4:$BK$400,Large!$C58,E$2)</f>
        <v>0</v>
      </c>
      <c r="F58" s="28">
        <f>INDEX(Data!$C$4:$BK$400,Large!$C58,F$2)</f>
        <v>0</v>
      </c>
      <c r="G58" s="28">
        <f>INDEX(Data!$C$4:$BK$400,Large!$C58,G$2)</f>
        <v>0</v>
      </c>
      <c r="H58" s="28">
        <f>INDEX(Data!$C$4:$BK$400,Large!$C58,H$2)</f>
        <v>0</v>
      </c>
      <c r="I58" s="28">
        <f>INDEX(Data!$C$4:$BK$400,Large!$C58,I$2)</f>
        <v>0</v>
      </c>
      <c r="J58" s="28">
        <f>INDEX(Data!$C$4:$BK$400,Large!$C58,J$2)</f>
        <v>0</v>
      </c>
      <c r="K58" s="28">
        <f>INDEX(Data!$C$4:$BK$400,Large!$C58,K$2)</f>
        <v>0</v>
      </c>
      <c r="L58" s="28">
        <f>INDEX(Data!$C$4:$BK$400,Large!$C58,L$2)</f>
        <v>0</v>
      </c>
      <c r="M58" s="28">
        <f>INDEX(Data!$C$4:$BK$400,Large!$C58,M$2)</f>
        <v>0</v>
      </c>
      <c r="N58" s="28">
        <f>INDEX(Data!$C$4:$BK$400,Large!$C58,N$2)</f>
        <v>0</v>
      </c>
      <c r="O58" s="28">
        <f>INDEX(Data!$C$4:$BK$400,Large!$C58,O$2)</f>
        <v>0</v>
      </c>
      <c r="P58" s="28">
        <f>INDEX(Data!$C$4:$BK$400,Large!$C58,P$2)</f>
        <v>0</v>
      </c>
      <c r="Q58" s="28">
        <f>INDEX(Data!$C$4:$BK$400,Large!$C58,Q$2)</f>
        <v>0</v>
      </c>
      <c r="R58" s="28">
        <f>INDEX(Data!$C$4:$BK$400,Large!$C58,R$2)</f>
        <v>0</v>
      </c>
      <c r="S58" s="28">
        <f>INDEX(Data!$C$4:$BK$400,Large!$C58,S$2)</f>
        <v>0</v>
      </c>
      <c r="T58" s="28">
        <f>INDEX(Data!$C$4:$BK$400,Large!$C58,T$2)</f>
        <v>0</v>
      </c>
      <c r="U58" s="28">
        <f>INDEX(Data!$C$4:$BK$400,Large!$C58,U$2)</f>
        <v>0</v>
      </c>
      <c r="V58" s="28">
        <f>INDEX(Data!$C$4:$BK$400,Large!$C58,V$2)</f>
        <v>0</v>
      </c>
      <c r="W58" s="28">
        <f>INDEX(Data!$C$4:$BK$400,Large!$C58,W$2)</f>
        <v>0</v>
      </c>
      <c r="X58" s="28">
        <f>INDEX(Data!$C$4:$BK$400,Large!$C58,X$2)</f>
        <v>0</v>
      </c>
      <c r="Y58" s="28">
        <f>INDEX(Data!$C$4:$BK$400,Large!$C58,Y$2)</f>
        <v>0</v>
      </c>
      <c r="Z58" s="28">
        <f>INDEX(Data!$C$4:$BK$400,Large!$C58,Z$2)</f>
        <v>0</v>
      </c>
      <c r="AA58" s="28">
        <f>INDEX(Data!$C$4:$BK$400,Large!$C58,AA$2)</f>
        <v>0</v>
      </c>
      <c r="AB58" s="28">
        <f>INDEX(Data!$C$4:$BK$400,Large!$C58,AB$2)</f>
        <v>0</v>
      </c>
      <c r="AC58" s="28">
        <f>INDEX(Data!$C$4:$BK$400,Large!$C58,AC$2)</f>
        <v>0</v>
      </c>
      <c r="AD58" s="28">
        <f>INDEX(Data!$C$4:$BK$400,Large!$C58,AD$2)</f>
        <v>0</v>
      </c>
      <c r="AE58" s="28">
        <f>INDEX(Data!$C$4:$BK$400,Large!$C58,AE$2)</f>
        <v>0</v>
      </c>
      <c r="AF58" s="28">
        <f>INDEX(Data!$C$4:$BK$400,Large!$C58,AF$2)</f>
        <v>0</v>
      </c>
      <c r="AG58" s="28">
        <f>INDEX(Data!$C$4:$BK$400,Large!$C58,AG$2)</f>
        <v>0</v>
      </c>
      <c r="AH58" s="28">
        <f>INDEX(Data!$C$4:$BK$400,Large!$C58,AH$2)</f>
        <v>0</v>
      </c>
      <c r="AI58" s="28">
        <f>INDEX(Data!$C$4:$BK$400,Large!$C58,AI$2)</f>
        <v>0</v>
      </c>
      <c r="AJ58" s="28">
        <f>INDEX(Data!$C$4:$BK$400,Large!$C58,AJ$2)</f>
        <v>0</v>
      </c>
      <c r="AK58" s="28">
        <f>INDEX(Data!$C$4:$BK$400,Large!$C58,AK$2)</f>
        <v>0</v>
      </c>
      <c r="AL58" s="28">
        <f>INDEX(Data!$C$4:$BK$400,Large!$C58,AL$2)</f>
        <v>0</v>
      </c>
      <c r="AM58" s="28">
        <f>INDEX(Data!$C$4:$BK$400,Large!$C58,AM$2)</f>
        <v>0</v>
      </c>
      <c r="AN58" s="28">
        <f>INDEX(Data!$C$4:$BK$400,Large!$C58,AN$2)</f>
        <v>0</v>
      </c>
      <c r="AO58" s="28">
        <f>INDEX(Data!$C$4:$BK$400,Large!$C58,AO$2)</f>
        <v>0</v>
      </c>
      <c r="AP58" s="28">
        <f>INDEX(Data!$C$4:$BK$400,Large!$C58,AP$2)</f>
        <v>0</v>
      </c>
      <c r="AQ58" s="28">
        <f>INDEX(Data!$C$4:$BK$400,Large!$C58,AQ$2)</f>
        <v>0</v>
      </c>
      <c r="AR58" s="28">
        <f>INDEX(Data!$C$4:$BK$400,Large!$C58,AR$2)</f>
        <v>0</v>
      </c>
      <c r="AS58" s="28">
        <f>INDEX(Data!$C$4:$BK$400,Large!$C58,AS$2)</f>
        <v>0</v>
      </c>
      <c r="AT58" s="28">
        <f>INDEX(Data!$C$4:$BK$400,Large!$C58,AT$2)</f>
        <v>0</v>
      </c>
      <c r="AU58" s="5">
        <f>VALUE(INDEX(Data!$C$4:$BK$400,Large!$C58,AU$2))</f>
        <v>0</v>
      </c>
      <c r="AV58" s="5">
        <f>INDEX(Data!$C$4:$BK$400,Large!$C58,AV$1)</f>
        <v>0</v>
      </c>
      <c r="AW58" s="28">
        <f>IFERROR(VALUE(INDEX(Data!$C$4:$BK$400,Large!$C58,AW$1)),"-")</f>
        <v>0</v>
      </c>
      <c r="AX58" s="14">
        <f>IFERROR(INDEX(Data!$C$4:$BK$95,Large!$C58,AX$1),0)</f>
        <v>0</v>
      </c>
      <c r="AY58" s="14" t="str">
        <f ca="1">IFERROR(INDEX(Data!$C$4:$BK$95,Large!$C58,AY$1),0)</f>
        <v>0</v>
      </c>
      <c r="AZ58" s="14">
        <f ca="1">INDEX(Data!$C$4:$BK$95,Large!$C58,AZ$1)</f>
        <v>7733000</v>
      </c>
      <c r="BA58" s="5" t="str">
        <f t="shared" si="28"/>
        <v>-</v>
      </c>
      <c r="BB58" s="5" t="str">
        <f t="shared" si="29"/>
        <v>-</v>
      </c>
      <c r="BC58" s="5" t="str">
        <f t="shared" si="30"/>
        <v>-</v>
      </c>
      <c r="BD58" s="22" t="str">
        <f t="shared" si="31"/>
        <v>-</v>
      </c>
      <c r="BE58" s="28">
        <f t="shared" si="32"/>
        <v>0</v>
      </c>
      <c r="BF58" s="5">
        <f t="shared" si="33"/>
        <v>0</v>
      </c>
      <c r="BG58" s="5">
        <f t="shared" si="34"/>
        <v>0</v>
      </c>
      <c r="BH58" s="5">
        <f t="shared" si="35"/>
        <v>0</v>
      </c>
      <c r="BI58" s="11" t="e">
        <f t="shared" si="36"/>
        <v>#DIV/0!</v>
      </c>
      <c r="BJ58" s="5">
        <f t="shared" si="37"/>
        <v>0</v>
      </c>
      <c r="BK58" s="11">
        <f>Data!BH56/SUM(Data!$BH$4:$BH$49)</f>
        <v>1.2973832684441541E-8</v>
      </c>
      <c r="BL58" s="3">
        <f t="shared" si="38"/>
        <v>0</v>
      </c>
      <c r="BM58" s="12" t="str">
        <f t="shared" si="15"/>
        <v>-</v>
      </c>
      <c r="BN58" s="12">
        <f t="shared" si="39"/>
        <v>1.2946345075730502E-8</v>
      </c>
      <c r="BO58" s="28">
        <f t="shared" ca="1" si="13"/>
        <v>9.4200000000000002E-4</v>
      </c>
      <c r="BP58" s="87">
        <f t="shared" si="14"/>
        <v>9.4199999999999996E-3</v>
      </c>
    </row>
    <row r="59" spans="1:68">
      <c r="A59" s="28">
        <v>56</v>
      </c>
      <c r="B59" s="26">
        <f>LARGE(Data!$BH$4:$BH$400,Large!A59)</f>
        <v>9.41E-4</v>
      </c>
      <c r="C59" s="28">
        <f>MATCH(Large!B59,Data!$BH$4:$BH$400,0)</f>
        <v>56</v>
      </c>
      <c r="D59" s="5">
        <f>VALUE(INDEX(Data!$C$4:$BK$400,Large!$C59,D$2))</f>
        <v>0</v>
      </c>
      <c r="E59" s="28">
        <f>INDEX(Data!$C$4:$BK$400,Large!$C59,E$2)</f>
        <v>0</v>
      </c>
      <c r="F59" s="28">
        <f>INDEX(Data!$C$4:$BK$400,Large!$C59,F$2)</f>
        <v>0</v>
      </c>
      <c r="G59" s="28">
        <f>INDEX(Data!$C$4:$BK$400,Large!$C59,G$2)</f>
        <v>0</v>
      </c>
      <c r="H59" s="28">
        <f>INDEX(Data!$C$4:$BK$400,Large!$C59,H$2)</f>
        <v>0</v>
      </c>
      <c r="I59" s="28">
        <f>INDEX(Data!$C$4:$BK$400,Large!$C59,I$2)</f>
        <v>0</v>
      </c>
      <c r="J59" s="28">
        <f>INDEX(Data!$C$4:$BK$400,Large!$C59,J$2)</f>
        <v>0</v>
      </c>
      <c r="K59" s="28">
        <f>INDEX(Data!$C$4:$BK$400,Large!$C59,K$2)</f>
        <v>0</v>
      </c>
      <c r="L59" s="28">
        <f>INDEX(Data!$C$4:$BK$400,Large!$C59,L$2)</f>
        <v>0</v>
      </c>
      <c r="M59" s="28">
        <f>INDEX(Data!$C$4:$BK$400,Large!$C59,M$2)</f>
        <v>0</v>
      </c>
      <c r="N59" s="28">
        <f>INDEX(Data!$C$4:$BK$400,Large!$C59,N$2)</f>
        <v>0</v>
      </c>
      <c r="O59" s="28">
        <f>INDEX(Data!$C$4:$BK$400,Large!$C59,O$2)</f>
        <v>0</v>
      </c>
      <c r="P59" s="28">
        <f>INDEX(Data!$C$4:$BK$400,Large!$C59,P$2)</f>
        <v>0</v>
      </c>
      <c r="Q59" s="28">
        <f>INDEX(Data!$C$4:$BK$400,Large!$C59,Q$2)</f>
        <v>0</v>
      </c>
      <c r="R59" s="28">
        <f>INDEX(Data!$C$4:$BK$400,Large!$C59,R$2)</f>
        <v>0</v>
      </c>
      <c r="S59" s="28">
        <f>INDEX(Data!$C$4:$BK$400,Large!$C59,S$2)</f>
        <v>0</v>
      </c>
      <c r="T59" s="28">
        <f>INDEX(Data!$C$4:$BK$400,Large!$C59,T$2)</f>
        <v>0</v>
      </c>
      <c r="U59" s="28">
        <f>INDEX(Data!$C$4:$BK$400,Large!$C59,U$2)</f>
        <v>0</v>
      </c>
      <c r="V59" s="28">
        <f>INDEX(Data!$C$4:$BK$400,Large!$C59,V$2)</f>
        <v>0</v>
      </c>
      <c r="W59" s="28">
        <f>INDEX(Data!$C$4:$BK$400,Large!$C59,W$2)</f>
        <v>0</v>
      </c>
      <c r="X59" s="28">
        <f>INDEX(Data!$C$4:$BK$400,Large!$C59,X$2)</f>
        <v>0</v>
      </c>
      <c r="Y59" s="28">
        <f>INDEX(Data!$C$4:$BK$400,Large!$C59,Y$2)</f>
        <v>0</v>
      </c>
      <c r="Z59" s="28">
        <f>INDEX(Data!$C$4:$BK$400,Large!$C59,Z$2)</f>
        <v>0</v>
      </c>
      <c r="AA59" s="28">
        <f>INDEX(Data!$C$4:$BK$400,Large!$C59,AA$2)</f>
        <v>0</v>
      </c>
      <c r="AB59" s="28">
        <f>INDEX(Data!$C$4:$BK$400,Large!$C59,AB$2)</f>
        <v>0</v>
      </c>
      <c r="AC59" s="28">
        <f>INDEX(Data!$C$4:$BK$400,Large!$C59,AC$2)</f>
        <v>0</v>
      </c>
      <c r="AD59" s="28">
        <f>INDEX(Data!$C$4:$BK$400,Large!$C59,AD$2)</f>
        <v>0</v>
      </c>
      <c r="AE59" s="28">
        <f>INDEX(Data!$C$4:$BK$400,Large!$C59,AE$2)</f>
        <v>0</v>
      </c>
      <c r="AF59" s="28">
        <f>INDEX(Data!$C$4:$BK$400,Large!$C59,AF$2)</f>
        <v>0</v>
      </c>
      <c r="AG59" s="28">
        <f>INDEX(Data!$C$4:$BK$400,Large!$C59,AG$2)</f>
        <v>0</v>
      </c>
      <c r="AH59" s="28">
        <f>INDEX(Data!$C$4:$BK$400,Large!$C59,AH$2)</f>
        <v>0</v>
      </c>
      <c r="AI59" s="28">
        <f>INDEX(Data!$C$4:$BK$400,Large!$C59,AI$2)</f>
        <v>0</v>
      </c>
      <c r="AJ59" s="28">
        <f>INDEX(Data!$C$4:$BK$400,Large!$C59,AJ$2)</f>
        <v>0</v>
      </c>
      <c r="AK59" s="28">
        <f>INDEX(Data!$C$4:$BK$400,Large!$C59,AK$2)</f>
        <v>0</v>
      </c>
      <c r="AL59" s="28">
        <f>INDEX(Data!$C$4:$BK$400,Large!$C59,AL$2)</f>
        <v>0</v>
      </c>
      <c r="AM59" s="28">
        <f>INDEX(Data!$C$4:$BK$400,Large!$C59,AM$2)</f>
        <v>0</v>
      </c>
      <c r="AN59" s="28">
        <f>INDEX(Data!$C$4:$BK$400,Large!$C59,AN$2)</f>
        <v>0</v>
      </c>
      <c r="AO59" s="28">
        <f>INDEX(Data!$C$4:$BK$400,Large!$C59,AO$2)</f>
        <v>0</v>
      </c>
      <c r="AP59" s="28">
        <f>INDEX(Data!$C$4:$BK$400,Large!$C59,AP$2)</f>
        <v>0</v>
      </c>
      <c r="AQ59" s="28">
        <f>INDEX(Data!$C$4:$BK$400,Large!$C59,AQ$2)</f>
        <v>0</v>
      </c>
      <c r="AR59" s="28">
        <f>INDEX(Data!$C$4:$BK$400,Large!$C59,AR$2)</f>
        <v>0</v>
      </c>
      <c r="AS59" s="28">
        <f>INDEX(Data!$C$4:$BK$400,Large!$C59,AS$2)</f>
        <v>0</v>
      </c>
      <c r="AT59" s="28">
        <f>INDEX(Data!$C$4:$BK$400,Large!$C59,AT$2)</f>
        <v>0</v>
      </c>
      <c r="AU59" s="5">
        <f>VALUE(INDEX(Data!$C$4:$BK$400,Large!$C59,AU$2))</f>
        <v>0</v>
      </c>
      <c r="AV59" s="5">
        <f>INDEX(Data!$C$4:$BK$400,Large!$C59,AV$1)</f>
        <v>0</v>
      </c>
      <c r="AW59" s="28">
        <f>IFERROR(VALUE(INDEX(Data!$C$4:$BK$400,Large!$C59,AW$1)),"-")</f>
        <v>0</v>
      </c>
      <c r="AX59" s="14">
        <f>IFERROR(INDEX(Data!$C$4:$BK$95,Large!$C59,AX$1),0)</f>
        <v>0</v>
      </c>
      <c r="AY59" s="14" t="str">
        <f ca="1">IFERROR(INDEX(Data!$C$4:$BK$95,Large!$C59,AY$1),0)</f>
        <v>0</v>
      </c>
      <c r="AZ59" s="14">
        <f ca="1">INDEX(Data!$C$4:$BK$95,Large!$C59,AZ$1)</f>
        <v>42000</v>
      </c>
      <c r="BA59" s="5" t="str">
        <f t="shared" si="28"/>
        <v>-</v>
      </c>
      <c r="BB59" s="5" t="str">
        <f t="shared" si="29"/>
        <v>-</v>
      </c>
      <c r="BC59" s="5" t="str">
        <f t="shared" si="30"/>
        <v>-</v>
      </c>
      <c r="BD59" s="22" t="str">
        <f t="shared" si="31"/>
        <v>-</v>
      </c>
      <c r="BE59" s="28">
        <f t="shared" si="32"/>
        <v>0</v>
      </c>
      <c r="BF59" s="5">
        <f t="shared" si="33"/>
        <v>0</v>
      </c>
      <c r="BG59" s="5">
        <f t="shared" si="34"/>
        <v>0</v>
      </c>
      <c r="BH59" s="5">
        <f t="shared" si="35"/>
        <v>0</v>
      </c>
      <c r="BI59" s="11" t="e">
        <f t="shared" si="36"/>
        <v>#DIV/0!</v>
      </c>
      <c r="BJ59" s="5">
        <f t="shared" si="37"/>
        <v>0</v>
      </c>
      <c r="BK59" s="11">
        <f>Data!BH57/SUM(Data!$BH$4:$BH$49)</f>
        <v>1.2960089217614801E-8</v>
      </c>
      <c r="BL59" s="3">
        <f t="shared" si="38"/>
        <v>0</v>
      </c>
      <c r="BM59" s="12" t="str">
        <f t="shared" si="15"/>
        <v>-</v>
      </c>
      <c r="BN59" s="12">
        <f t="shared" si="39"/>
        <v>1.2932601609620385E-8</v>
      </c>
      <c r="BO59" s="28">
        <f t="shared" ca="1" si="13"/>
        <v>9.41E-4</v>
      </c>
      <c r="BP59" s="87">
        <f t="shared" si="14"/>
        <v>9.41E-3</v>
      </c>
    </row>
    <row r="60" spans="1:68">
      <c r="A60" s="28">
        <v>57</v>
      </c>
      <c r="B60" s="26">
        <f>LARGE(Data!$BH$4:$BH$400,Large!A60)</f>
        <v>9.3999999999999997E-4</v>
      </c>
      <c r="C60" s="28">
        <f>MATCH(Large!B60,Data!$BH$4:$BH$400,0)</f>
        <v>57</v>
      </c>
      <c r="D60" s="5">
        <f>VALUE(INDEX(Data!$C$4:$BK$400,Large!$C60,D$2))</f>
        <v>0</v>
      </c>
      <c r="E60" s="28">
        <f>INDEX(Data!$C$4:$BK$400,Large!$C60,E$2)</f>
        <v>0</v>
      </c>
      <c r="F60" s="28">
        <f>INDEX(Data!$C$4:$BK$400,Large!$C60,F$2)</f>
        <v>0</v>
      </c>
      <c r="G60" s="28">
        <f>INDEX(Data!$C$4:$BK$400,Large!$C60,G$2)</f>
        <v>0</v>
      </c>
      <c r="H60" s="28">
        <f>INDEX(Data!$C$4:$BK$400,Large!$C60,H$2)</f>
        <v>0</v>
      </c>
      <c r="I60" s="28">
        <f>INDEX(Data!$C$4:$BK$400,Large!$C60,I$2)</f>
        <v>0</v>
      </c>
      <c r="J60" s="28">
        <f>INDEX(Data!$C$4:$BK$400,Large!$C60,J$2)</f>
        <v>0</v>
      </c>
      <c r="K60" s="28">
        <f>INDEX(Data!$C$4:$BK$400,Large!$C60,K$2)</f>
        <v>0</v>
      </c>
      <c r="L60" s="28">
        <f>INDEX(Data!$C$4:$BK$400,Large!$C60,L$2)</f>
        <v>0</v>
      </c>
      <c r="M60" s="28">
        <f>INDEX(Data!$C$4:$BK$400,Large!$C60,M$2)</f>
        <v>0</v>
      </c>
      <c r="N60" s="28">
        <f>INDEX(Data!$C$4:$BK$400,Large!$C60,N$2)</f>
        <v>0</v>
      </c>
      <c r="O60" s="28">
        <f>INDEX(Data!$C$4:$BK$400,Large!$C60,O$2)</f>
        <v>0</v>
      </c>
      <c r="P60" s="28">
        <f>INDEX(Data!$C$4:$BK$400,Large!$C60,P$2)</f>
        <v>0</v>
      </c>
      <c r="Q60" s="28">
        <f>INDEX(Data!$C$4:$BK$400,Large!$C60,Q$2)</f>
        <v>0</v>
      </c>
      <c r="R60" s="28">
        <f>INDEX(Data!$C$4:$BK$400,Large!$C60,R$2)</f>
        <v>0</v>
      </c>
      <c r="S60" s="28">
        <f>INDEX(Data!$C$4:$BK$400,Large!$C60,S$2)</f>
        <v>0</v>
      </c>
      <c r="T60" s="28">
        <f>INDEX(Data!$C$4:$BK$400,Large!$C60,T$2)</f>
        <v>0</v>
      </c>
      <c r="U60" s="28">
        <f>INDEX(Data!$C$4:$BK$400,Large!$C60,U$2)</f>
        <v>0</v>
      </c>
      <c r="V60" s="28">
        <f>INDEX(Data!$C$4:$BK$400,Large!$C60,V$2)</f>
        <v>0</v>
      </c>
      <c r="W60" s="28">
        <f>INDEX(Data!$C$4:$BK$400,Large!$C60,W$2)</f>
        <v>0</v>
      </c>
      <c r="X60" s="28">
        <f>INDEX(Data!$C$4:$BK$400,Large!$C60,X$2)</f>
        <v>0</v>
      </c>
      <c r="Y60" s="28">
        <f>INDEX(Data!$C$4:$BK$400,Large!$C60,Y$2)</f>
        <v>0</v>
      </c>
      <c r="Z60" s="28">
        <f>INDEX(Data!$C$4:$BK$400,Large!$C60,Z$2)</f>
        <v>0</v>
      </c>
      <c r="AA60" s="28">
        <f>INDEX(Data!$C$4:$BK$400,Large!$C60,AA$2)</f>
        <v>0</v>
      </c>
      <c r="AB60" s="28">
        <f>INDEX(Data!$C$4:$BK$400,Large!$C60,AB$2)</f>
        <v>0</v>
      </c>
      <c r="AC60" s="28">
        <f>INDEX(Data!$C$4:$BK$400,Large!$C60,AC$2)</f>
        <v>0</v>
      </c>
      <c r="AD60" s="28">
        <f>INDEX(Data!$C$4:$BK$400,Large!$C60,AD$2)</f>
        <v>0</v>
      </c>
      <c r="AE60" s="28">
        <f>INDEX(Data!$C$4:$BK$400,Large!$C60,AE$2)</f>
        <v>0</v>
      </c>
      <c r="AF60" s="28">
        <f>INDEX(Data!$C$4:$BK$400,Large!$C60,AF$2)</f>
        <v>0</v>
      </c>
      <c r="AG60" s="28">
        <f>INDEX(Data!$C$4:$BK$400,Large!$C60,AG$2)</f>
        <v>0</v>
      </c>
      <c r="AH60" s="28">
        <f>INDEX(Data!$C$4:$BK$400,Large!$C60,AH$2)</f>
        <v>0</v>
      </c>
      <c r="AI60" s="28">
        <f>INDEX(Data!$C$4:$BK$400,Large!$C60,AI$2)</f>
        <v>0</v>
      </c>
      <c r="AJ60" s="28">
        <f>INDEX(Data!$C$4:$BK$400,Large!$C60,AJ$2)</f>
        <v>0</v>
      </c>
      <c r="AK60" s="28">
        <f>INDEX(Data!$C$4:$BK$400,Large!$C60,AK$2)</f>
        <v>0</v>
      </c>
      <c r="AL60" s="28">
        <f>INDEX(Data!$C$4:$BK$400,Large!$C60,AL$2)</f>
        <v>0</v>
      </c>
      <c r="AM60" s="28">
        <f>INDEX(Data!$C$4:$BK$400,Large!$C60,AM$2)</f>
        <v>0</v>
      </c>
      <c r="AN60" s="28">
        <f>INDEX(Data!$C$4:$BK$400,Large!$C60,AN$2)</f>
        <v>0</v>
      </c>
      <c r="AO60" s="28">
        <f>INDEX(Data!$C$4:$BK$400,Large!$C60,AO$2)</f>
        <v>0</v>
      </c>
      <c r="AP60" s="28">
        <f>INDEX(Data!$C$4:$BK$400,Large!$C60,AP$2)</f>
        <v>0</v>
      </c>
      <c r="AQ60" s="28">
        <f>INDEX(Data!$C$4:$BK$400,Large!$C60,AQ$2)</f>
        <v>0</v>
      </c>
      <c r="AR60" s="28">
        <f>INDEX(Data!$C$4:$BK$400,Large!$C60,AR$2)</f>
        <v>0</v>
      </c>
      <c r="AS60" s="28">
        <f>INDEX(Data!$C$4:$BK$400,Large!$C60,AS$2)</f>
        <v>0</v>
      </c>
      <c r="AT60" s="28">
        <f>INDEX(Data!$C$4:$BK$400,Large!$C60,AT$2)</f>
        <v>0</v>
      </c>
      <c r="AU60" s="5">
        <f>VALUE(INDEX(Data!$C$4:$BK$400,Large!$C60,AU$2))</f>
        <v>0</v>
      </c>
      <c r="AV60" s="5">
        <f>INDEX(Data!$C$4:$BK$400,Large!$C60,AV$1)</f>
        <v>0</v>
      </c>
      <c r="AW60" s="28">
        <f>IFERROR(VALUE(INDEX(Data!$C$4:$BK$400,Large!$C60,AW$1)),"-")</f>
        <v>0</v>
      </c>
      <c r="AX60" s="14">
        <f>IFERROR(INDEX(Data!$C$4:$BK$95,Large!$C60,AX$1),0)</f>
        <v>0</v>
      </c>
      <c r="AY60" s="14" t="str">
        <f ca="1">IFERROR(INDEX(Data!$C$4:$BK$95,Large!$C60,AY$1),0)</f>
        <v>0</v>
      </c>
      <c r="AZ60" s="14">
        <f ca="1">INDEX(Data!$C$4:$BK$95,Large!$C60,AZ$1)</f>
        <v>-46000</v>
      </c>
      <c r="BA60" s="5" t="str">
        <f t="shared" si="28"/>
        <v>-</v>
      </c>
      <c r="BB60" s="5" t="str">
        <f t="shared" si="29"/>
        <v>-</v>
      </c>
      <c r="BC60" s="5" t="str">
        <f t="shared" si="30"/>
        <v>-</v>
      </c>
      <c r="BD60" s="22" t="str">
        <f t="shared" si="31"/>
        <v>-</v>
      </c>
      <c r="BE60" s="28">
        <f t="shared" si="32"/>
        <v>0</v>
      </c>
      <c r="BF60" s="5">
        <f t="shared" si="33"/>
        <v>0</v>
      </c>
      <c r="BG60" s="5">
        <f t="shared" si="34"/>
        <v>0</v>
      </c>
      <c r="BH60" s="5">
        <f t="shared" si="35"/>
        <v>0</v>
      </c>
      <c r="BI60" s="11" t="e">
        <f t="shared" si="36"/>
        <v>#DIV/0!</v>
      </c>
      <c r="BJ60" s="5">
        <f t="shared" si="37"/>
        <v>0</v>
      </c>
      <c r="BK60" s="11">
        <f>Data!BH58/SUM(Data!$BH$4:$BH$49)</f>
        <v>1.2946345750788062E-8</v>
      </c>
      <c r="BL60" s="3">
        <f t="shared" si="38"/>
        <v>0</v>
      </c>
      <c r="BM60" s="12" t="str">
        <f t="shared" si="15"/>
        <v>-</v>
      </c>
      <c r="BN60" s="12">
        <f t="shared" si="39"/>
        <v>1.2918858143510267E-8</v>
      </c>
      <c r="BO60" s="28">
        <f t="shared" ca="1" si="13"/>
        <v>9.3999999999999997E-4</v>
      </c>
      <c r="BP60" s="87">
        <f t="shared" si="14"/>
        <v>9.4000000000000004E-3</v>
      </c>
    </row>
    <row r="61" spans="1:68">
      <c r="A61" s="28">
        <v>58</v>
      </c>
      <c r="B61" s="26">
        <f>LARGE(Data!$BH$4:$BH$400,Large!A61)</f>
        <v>9.3899999999999995E-4</v>
      </c>
      <c r="C61" s="28">
        <f>MATCH(Large!B61,Data!$BH$4:$BH$400,0)</f>
        <v>58</v>
      </c>
      <c r="D61" s="5">
        <f>VALUE(INDEX(Data!$C$4:$BK$400,Large!$C61,D$2))</f>
        <v>0</v>
      </c>
      <c r="E61" s="28">
        <f>INDEX(Data!$C$4:$BK$400,Large!$C61,E$2)</f>
        <v>0</v>
      </c>
      <c r="F61" s="28">
        <f>INDEX(Data!$C$4:$BK$400,Large!$C61,F$2)</f>
        <v>0</v>
      </c>
      <c r="G61" s="28">
        <f>INDEX(Data!$C$4:$BK$400,Large!$C61,G$2)</f>
        <v>0</v>
      </c>
      <c r="H61" s="28">
        <f>INDEX(Data!$C$4:$BK$400,Large!$C61,H$2)</f>
        <v>0</v>
      </c>
      <c r="I61" s="28">
        <f>INDEX(Data!$C$4:$BK$400,Large!$C61,I$2)</f>
        <v>0</v>
      </c>
      <c r="J61" s="28">
        <f>INDEX(Data!$C$4:$BK$400,Large!$C61,J$2)</f>
        <v>0</v>
      </c>
      <c r="K61" s="28">
        <f>INDEX(Data!$C$4:$BK$400,Large!$C61,K$2)</f>
        <v>0</v>
      </c>
      <c r="L61" s="28">
        <f>INDEX(Data!$C$4:$BK$400,Large!$C61,L$2)</f>
        <v>0</v>
      </c>
      <c r="M61" s="28">
        <f>INDEX(Data!$C$4:$BK$400,Large!$C61,M$2)</f>
        <v>0</v>
      </c>
      <c r="N61" s="28">
        <f>INDEX(Data!$C$4:$BK$400,Large!$C61,N$2)</f>
        <v>0</v>
      </c>
      <c r="O61" s="28">
        <f>INDEX(Data!$C$4:$BK$400,Large!$C61,O$2)</f>
        <v>0</v>
      </c>
      <c r="P61" s="28">
        <f>INDEX(Data!$C$4:$BK$400,Large!$C61,P$2)</f>
        <v>0</v>
      </c>
      <c r="Q61" s="28">
        <f>INDEX(Data!$C$4:$BK$400,Large!$C61,Q$2)</f>
        <v>0</v>
      </c>
      <c r="R61" s="28">
        <f>INDEX(Data!$C$4:$BK$400,Large!$C61,R$2)</f>
        <v>0</v>
      </c>
      <c r="S61" s="28">
        <f>INDEX(Data!$C$4:$BK$400,Large!$C61,S$2)</f>
        <v>0</v>
      </c>
      <c r="T61" s="28">
        <f>INDEX(Data!$C$4:$BK$400,Large!$C61,T$2)</f>
        <v>0</v>
      </c>
      <c r="U61" s="28">
        <f>INDEX(Data!$C$4:$BK$400,Large!$C61,U$2)</f>
        <v>0</v>
      </c>
      <c r="V61" s="28">
        <f>INDEX(Data!$C$4:$BK$400,Large!$C61,V$2)</f>
        <v>0</v>
      </c>
      <c r="W61" s="28">
        <f>INDEX(Data!$C$4:$BK$400,Large!$C61,W$2)</f>
        <v>0</v>
      </c>
      <c r="X61" s="28">
        <f>INDEX(Data!$C$4:$BK$400,Large!$C61,X$2)</f>
        <v>0</v>
      </c>
      <c r="Y61" s="28">
        <f>INDEX(Data!$C$4:$BK$400,Large!$C61,Y$2)</f>
        <v>0</v>
      </c>
      <c r="Z61" s="28">
        <f>INDEX(Data!$C$4:$BK$400,Large!$C61,Z$2)</f>
        <v>0</v>
      </c>
      <c r="AA61" s="28">
        <f>INDEX(Data!$C$4:$BK$400,Large!$C61,AA$2)</f>
        <v>0</v>
      </c>
      <c r="AB61" s="28">
        <f>INDEX(Data!$C$4:$BK$400,Large!$C61,AB$2)</f>
        <v>0</v>
      </c>
      <c r="AC61" s="28">
        <f>INDEX(Data!$C$4:$BK$400,Large!$C61,AC$2)</f>
        <v>0</v>
      </c>
      <c r="AD61" s="28">
        <f>INDEX(Data!$C$4:$BK$400,Large!$C61,AD$2)</f>
        <v>0</v>
      </c>
      <c r="AE61" s="28">
        <f>INDEX(Data!$C$4:$BK$400,Large!$C61,AE$2)</f>
        <v>0</v>
      </c>
      <c r="AF61" s="28">
        <f>INDEX(Data!$C$4:$BK$400,Large!$C61,AF$2)</f>
        <v>0</v>
      </c>
      <c r="AG61" s="28">
        <f>INDEX(Data!$C$4:$BK$400,Large!$C61,AG$2)</f>
        <v>0</v>
      </c>
      <c r="AH61" s="28">
        <f>INDEX(Data!$C$4:$BK$400,Large!$C61,AH$2)</f>
        <v>0</v>
      </c>
      <c r="AI61" s="28">
        <f>INDEX(Data!$C$4:$BK$400,Large!$C61,AI$2)</f>
        <v>0</v>
      </c>
      <c r="AJ61" s="28">
        <f>INDEX(Data!$C$4:$BK$400,Large!$C61,AJ$2)</f>
        <v>0</v>
      </c>
      <c r="AK61" s="28">
        <f>INDEX(Data!$C$4:$BK$400,Large!$C61,AK$2)</f>
        <v>0</v>
      </c>
      <c r="AL61" s="28">
        <f>INDEX(Data!$C$4:$BK$400,Large!$C61,AL$2)</f>
        <v>0</v>
      </c>
      <c r="AM61" s="28">
        <f>INDEX(Data!$C$4:$BK$400,Large!$C61,AM$2)</f>
        <v>0</v>
      </c>
      <c r="AN61" s="28">
        <f>INDEX(Data!$C$4:$BK$400,Large!$C61,AN$2)</f>
        <v>0</v>
      </c>
      <c r="AO61" s="28">
        <f>INDEX(Data!$C$4:$BK$400,Large!$C61,AO$2)</f>
        <v>0</v>
      </c>
      <c r="AP61" s="28">
        <f>INDEX(Data!$C$4:$BK$400,Large!$C61,AP$2)</f>
        <v>0</v>
      </c>
      <c r="AQ61" s="28">
        <f>INDEX(Data!$C$4:$BK$400,Large!$C61,AQ$2)</f>
        <v>0</v>
      </c>
      <c r="AR61" s="28">
        <f>INDEX(Data!$C$4:$BK$400,Large!$C61,AR$2)</f>
        <v>0</v>
      </c>
      <c r="AS61" s="28">
        <f>INDEX(Data!$C$4:$BK$400,Large!$C61,AS$2)</f>
        <v>0</v>
      </c>
      <c r="AT61" s="28">
        <f>INDEX(Data!$C$4:$BK$400,Large!$C61,AT$2)</f>
        <v>0</v>
      </c>
      <c r="AU61" s="5">
        <f>VALUE(INDEX(Data!$C$4:$BK$400,Large!$C61,AU$2))</f>
        <v>0</v>
      </c>
      <c r="AV61" s="5">
        <f>INDEX(Data!$C$4:$BK$400,Large!$C61,AV$1)</f>
        <v>0</v>
      </c>
      <c r="AW61" s="28">
        <f>IFERROR(VALUE(INDEX(Data!$C$4:$BK$400,Large!$C61,AW$1)),"-")</f>
        <v>0</v>
      </c>
      <c r="AX61" s="14">
        <f>IFERROR(INDEX(Data!$C$4:$BK$95,Large!$C61,AX$1),0)</f>
        <v>0</v>
      </c>
      <c r="AY61" s="14" t="str">
        <f ca="1">IFERROR(INDEX(Data!$C$4:$BK$95,Large!$C61,AY$1),0)</f>
        <v>0</v>
      </c>
      <c r="AZ61" s="14">
        <f ca="1">INDEX(Data!$C$4:$BK$95,Large!$C61,AZ$1)</f>
        <v>0</v>
      </c>
      <c r="BA61" s="5" t="str">
        <f t="shared" si="28"/>
        <v>-</v>
      </c>
      <c r="BB61" s="5" t="str">
        <f t="shared" si="29"/>
        <v>-</v>
      </c>
      <c r="BC61" s="5" t="str">
        <f t="shared" si="30"/>
        <v>-</v>
      </c>
      <c r="BD61" s="22" t="str">
        <f t="shared" si="31"/>
        <v>-</v>
      </c>
      <c r="BE61" s="28">
        <f t="shared" si="32"/>
        <v>0</v>
      </c>
      <c r="BF61" s="5">
        <f t="shared" si="33"/>
        <v>0</v>
      </c>
      <c r="BG61" s="5">
        <f t="shared" si="34"/>
        <v>0</v>
      </c>
      <c r="BH61" s="5">
        <f t="shared" si="35"/>
        <v>0</v>
      </c>
      <c r="BI61" s="11" t="e">
        <f t="shared" si="36"/>
        <v>#DIV/0!</v>
      </c>
      <c r="BJ61" s="5">
        <f t="shared" si="37"/>
        <v>0</v>
      </c>
      <c r="BK61" s="11">
        <f>Data!BH59/SUM(Data!$BH$4:$BH$49)</f>
        <v>1.2932602283961323E-8</v>
      </c>
      <c r="BL61" s="3">
        <f t="shared" si="38"/>
        <v>0</v>
      </c>
      <c r="BM61" s="12" t="str">
        <f t="shared" si="15"/>
        <v>-</v>
      </c>
      <c r="BN61" s="12">
        <f t="shared" si="39"/>
        <v>1.2905114677400149E-8</v>
      </c>
      <c r="BO61" s="28">
        <f t="shared" ca="1" si="13"/>
        <v>9.3899999999999995E-4</v>
      </c>
      <c r="BP61" s="87">
        <f t="shared" si="14"/>
        <v>9.3900000000000008E-3</v>
      </c>
    </row>
    <row r="62" spans="1:68">
      <c r="A62" s="28">
        <v>59</v>
      </c>
      <c r="B62" s="26">
        <f>LARGE(Data!$BH$4:$BH$400,Large!A62)</f>
        <v>9.3800000000000003E-4</v>
      </c>
      <c r="C62" s="28">
        <f>MATCH(Large!B62,Data!$BH$4:$BH$400,0)</f>
        <v>59</v>
      </c>
      <c r="D62" s="5">
        <f>VALUE(INDEX(Data!$C$4:$BK$400,Large!$C62,D$2))</f>
        <v>0</v>
      </c>
      <c r="E62" s="28">
        <f>INDEX(Data!$C$4:$BK$400,Large!$C62,E$2)</f>
        <v>0</v>
      </c>
      <c r="F62" s="28">
        <f>INDEX(Data!$C$4:$BK$400,Large!$C62,F$2)</f>
        <v>0</v>
      </c>
      <c r="G62" s="28">
        <f>INDEX(Data!$C$4:$BK$400,Large!$C62,G$2)</f>
        <v>0</v>
      </c>
      <c r="H62" s="28">
        <f>INDEX(Data!$C$4:$BK$400,Large!$C62,H$2)</f>
        <v>0</v>
      </c>
      <c r="I62" s="28">
        <f>INDEX(Data!$C$4:$BK$400,Large!$C62,I$2)</f>
        <v>0</v>
      </c>
      <c r="J62" s="28">
        <f>INDEX(Data!$C$4:$BK$400,Large!$C62,J$2)</f>
        <v>0</v>
      </c>
      <c r="K62" s="28">
        <f>INDEX(Data!$C$4:$BK$400,Large!$C62,K$2)</f>
        <v>0</v>
      </c>
      <c r="L62" s="28">
        <f>INDEX(Data!$C$4:$BK$400,Large!$C62,L$2)</f>
        <v>0</v>
      </c>
      <c r="M62" s="28">
        <f>INDEX(Data!$C$4:$BK$400,Large!$C62,M$2)</f>
        <v>0</v>
      </c>
      <c r="N62" s="28">
        <f>INDEX(Data!$C$4:$BK$400,Large!$C62,N$2)</f>
        <v>0</v>
      </c>
      <c r="O62" s="28">
        <f>INDEX(Data!$C$4:$BK$400,Large!$C62,O$2)</f>
        <v>0</v>
      </c>
      <c r="P62" s="28">
        <f>INDEX(Data!$C$4:$BK$400,Large!$C62,P$2)</f>
        <v>0</v>
      </c>
      <c r="Q62" s="28">
        <f>INDEX(Data!$C$4:$BK$400,Large!$C62,Q$2)</f>
        <v>0</v>
      </c>
      <c r="R62" s="28">
        <f>INDEX(Data!$C$4:$BK$400,Large!$C62,R$2)</f>
        <v>0</v>
      </c>
      <c r="S62" s="28">
        <f>INDEX(Data!$C$4:$BK$400,Large!$C62,S$2)</f>
        <v>0</v>
      </c>
      <c r="T62" s="28">
        <f>INDEX(Data!$C$4:$BK$400,Large!$C62,T$2)</f>
        <v>0</v>
      </c>
      <c r="U62" s="28">
        <f>INDEX(Data!$C$4:$BK$400,Large!$C62,U$2)</f>
        <v>0</v>
      </c>
      <c r="V62" s="28">
        <f>INDEX(Data!$C$4:$BK$400,Large!$C62,V$2)</f>
        <v>0</v>
      </c>
      <c r="W62" s="28">
        <f>INDEX(Data!$C$4:$BK$400,Large!$C62,W$2)</f>
        <v>0</v>
      </c>
      <c r="X62" s="28">
        <f>INDEX(Data!$C$4:$BK$400,Large!$C62,X$2)</f>
        <v>0</v>
      </c>
      <c r="Y62" s="28">
        <f>INDEX(Data!$C$4:$BK$400,Large!$C62,Y$2)</f>
        <v>0</v>
      </c>
      <c r="Z62" s="28">
        <f>INDEX(Data!$C$4:$BK$400,Large!$C62,Z$2)</f>
        <v>0</v>
      </c>
      <c r="AA62" s="28">
        <f>INDEX(Data!$C$4:$BK$400,Large!$C62,AA$2)</f>
        <v>0</v>
      </c>
      <c r="AB62" s="28">
        <f>INDEX(Data!$C$4:$BK$400,Large!$C62,AB$2)</f>
        <v>0</v>
      </c>
      <c r="AC62" s="28">
        <f>INDEX(Data!$C$4:$BK$400,Large!$C62,AC$2)</f>
        <v>0</v>
      </c>
      <c r="AD62" s="28">
        <f>INDEX(Data!$C$4:$BK$400,Large!$C62,AD$2)</f>
        <v>0</v>
      </c>
      <c r="AE62" s="28">
        <f>INDEX(Data!$C$4:$BK$400,Large!$C62,AE$2)</f>
        <v>0</v>
      </c>
      <c r="AF62" s="28">
        <f>INDEX(Data!$C$4:$BK$400,Large!$C62,AF$2)</f>
        <v>0</v>
      </c>
      <c r="AG62" s="28">
        <f>INDEX(Data!$C$4:$BK$400,Large!$C62,AG$2)</f>
        <v>0</v>
      </c>
      <c r="AH62" s="28">
        <f>INDEX(Data!$C$4:$BK$400,Large!$C62,AH$2)</f>
        <v>0</v>
      </c>
      <c r="AI62" s="28">
        <f>INDEX(Data!$C$4:$BK$400,Large!$C62,AI$2)</f>
        <v>0</v>
      </c>
      <c r="AJ62" s="28">
        <f>INDEX(Data!$C$4:$BK$400,Large!$C62,AJ$2)</f>
        <v>0</v>
      </c>
      <c r="AK62" s="28">
        <f>INDEX(Data!$C$4:$BK$400,Large!$C62,AK$2)</f>
        <v>0</v>
      </c>
      <c r="AL62" s="28">
        <f>INDEX(Data!$C$4:$BK$400,Large!$C62,AL$2)</f>
        <v>0</v>
      </c>
      <c r="AM62" s="28">
        <f>INDEX(Data!$C$4:$BK$400,Large!$C62,AM$2)</f>
        <v>0</v>
      </c>
      <c r="AN62" s="28">
        <f>INDEX(Data!$C$4:$BK$400,Large!$C62,AN$2)</f>
        <v>0</v>
      </c>
      <c r="AO62" s="28">
        <f>INDEX(Data!$C$4:$BK$400,Large!$C62,AO$2)</f>
        <v>0</v>
      </c>
      <c r="AP62" s="28">
        <f>INDEX(Data!$C$4:$BK$400,Large!$C62,AP$2)</f>
        <v>0</v>
      </c>
      <c r="AQ62" s="28">
        <f>INDEX(Data!$C$4:$BK$400,Large!$C62,AQ$2)</f>
        <v>0</v>
      </c>
      <c r="AR62" s="28">
        <f>INDEX(Data!$C$4:$BK$400,Large!$C62,AR$2)</f>
        <v>0</v>
      </c>
      <c r="AS62" s="28">
        <f>INDEX(Data!$C$4:$BK$400,Large!$C62,AS$2)</f>
        <v>0</v>
      </c>
      <c r="AT62" s="28">
        <f>INDEX(Data!$C$4:$BK$400,Large!$C62,AT$2)</f>
        <v>0</v>
      </c>
      <c r="AU62" s="5">
        <f>VALUE(INDEX(Data!$C$4:$BK$400,Large!$C62,AU$2))</f>
        <v>0</v>
      </c>
      <c r="AV62" s="5">
        <f>INDEX(Data!$C$4:$BK$400,Large!$C62,AV$1)</f>
        <v>0</v>
      </c>
      <c r="AW62" s="28">
        <f>IFERROR(VALUE(INDEX(Data!$C$4:$BK$400,Large!$C62,AW$1)),"-")</f>
        <v>0</v>
      </c>
      <c r="AX62" s="14">
        <f>IFERROR(INDEX(Data!$C$4:$BK$95,Large!$C62,AX$1),0)</f>
        <v>0</v>
      </c>
      <c r="AY62" s="14" t="str">
        <f ca="1">IFERROR(INDEX(Data!$C$4:$BK$95,Large!$C62,AY$1),0)</f>
        <v>0</v>
      </c>
      <c r="AZ62" s="14">
        <f ca="1">INDEX(Data!$C$4:$BK$95,Large!$C62,AZ$1)</f>
        <v>10989000</v>
      </c>
      <c r="BA62" s="5" t="str">
        <f t="shared" si="28"/>
        <v>-</v>
      </c>
      <c r="BB62" s="5" t="str">
        <f t="shared" si="29"/>
        <v>-</v>
      </c>
      <c r="BC62" s="5" t="str">
        <f t="shared" si="30"/>
        <v>-</v>
      </c>
      <c r="BD62" s="22" t="str">
        <f t="shared" si="31"/>
        <v>-</v>
      </c>
      <c r="BE62" s="28">
        <f t="shared" si="32"/>
        <v>0</v>
      </c>
      <c r="BF62" s="5">
        <f t="shared" si="33"/>
        <v>0</v>
      </c>
      <c r="BG62" s="5">
        <f t="shared" si="34"/>
        <v>0</v>
      </c>
      <c r="BH62" s="5">
        <f t="shared" si="35"/>
        <v>0</v>
      </c>
      <c r="BI62" s="11" t="e">
        <f t="shared" si="36"/>
        <v>#DIV/0!</v>
      </c>
      <c r="BJ62" s="5">
        <f t="shared" si="37"/>
        <v>0</v>
      </c>
      <c r="BK62" s="11">
        <f>Data!BH60/SUM(Data!$BH$4:$BH$49)</f>
        <v>1.2918858817134584E-8</v>
      </c>
      <c r="BL62" s="3">
        <f t="shared" si="38"/>
        <v>0</v>
      </c>
      <c r="BM62" s="12" t="str">
        <f t="shared" si="15"/>
        <v>-</v>
      </c>
      <c r="BN62" s="12">
        <f t="shared" si="39"/>
        <v>1.2891371211290033E-8</v>
      </c>
      <c r="BO62" s="28">
        <f t="shared" ca="1" si="13"/>
        <v>9.3800000000000003E-4</v>
      </c>
      <c r="BP62" s="87">
        <f t="shared" si="14"/>
        <v>9.3799999999999994E-3</v>
      </c>
    </row>
    <row r="63" spans="1:68">
      <c r="A63" s="28">
        <v>60</v>
      </c>
      <c r="B63" s="26">
        <f>LARGE(Data!$BH$4:$BH$400,Large!A63)</f>
        <v>9.3700000000000001E-4</v>
      </c>
      <c r="C63" s="28">
        <f>MATCH(Large!B63,Data!$BH$4:$BH$400,0)</f>
        <v>60</v>
      </c>
      <c r="D63" s="5">
        <f>VALUE(INDEX(Data!$C$4:$BK$400,Large!$C63,D$2))</f>
        <v>0</v>
      </c>
      <c r="E63" s="28">
        <f>INDEX(Data!$C$4:$BK$400,Large!$C63,E$2)</f>
        <v>0</v>
      </c>
      <c r="F63" s="28">
        <f>INDEX(Data!$C$4:$BK$400,Large!$C63,F$2)</f>
        <v>0</v>
      </c>
      <c r="G63" s="28">
        <f>INDEX(Data!$C$4:$BK$400,Large!$C63,G$2)</f>
        <v>0</v>
      </c>
      <c r="H63" s="28">
        <f>INDEX(Data!$C$4:$BK$400,Large!$C63,H$2)</f>
        <v>0</v>
      </c>
      <c r="I63" s="28">
        <f>INDEX(Data!$C$4:$BK$400,Large!$C63,I$2)</f>
        <v>0</v>
      </c>
      <c r="J63" s="28">
        <f>INDEX(Data!$C$4:$BK$400,Large!$C63,J$2)</f>
        <v>0</v>
      </c>
      <c r="K63" s="28">
        <f>INDEX(Data!$C$4:$BK$400,Large!$C63,K$2)</f>
        <v>0</v>
      </c>
      <c r="L63" s="28">
        <f>INDEX(Data!$C$4:$BK$400,Large!$C63,L$2)</f>
        <v>0</v>
      </c>
      <c r="M63" s="28">
        <f>INDEX(Data!$C$4:$BK$400,Large!$C63,M$2)</f>
        <v>0</v>
      </c>
      <c r="N63" s="28">
        <f>INDEX(Data!$C$4:$BK$400,Large!$C63,N$2)</f>
        <v>0</v>
      </c>
      <c r="O63" s="28">
        <f>INDEX(Data!$C$4:$BK$400,Large!$C63,O$2)</f>
        <v>0</v>
      </c>
      <c r="P63" s="28">
        <f>INDEX(Data!$C$4:$BK$400,Large!$C63,P$2)</f>
        <v>0</v>
      </c>
      <c r="Q63" s="28">
        <f>INDEX(Data!$C$4:$BK$400,Large!$C63,Q$2)</f>
        <v>0</v>
      </c>
      <c r="R63" s="28">
        <f>INDEX(Data!$C$4:$BK$400,Large!$C63,R$2)</f>
        <v>0</v>
      </c>
      <c r="S63" s="28">
        <f>INDEX(Data!$C$4:$BK$400,Large!$C63,S$2)</f>
        <v>0</v>
      </c>
      <c r="T63" s="28">
        <f>INDEX(Data!$C$4:$BK$400,Large!$C63,T$2)</f>
        <v>0</v>
      </c>
      <c r="U63" s="28">
        <f>INDEX(Data!$C$4:$BK$400,Large!$C63,U$2)</f>
        <v>0</v>
      </c>
      <c r="V63" s="28">
        <f>INDEX(Data!$C$4:$BK$400,Large!$C63,V$2)</f>
        <v>0</v>
      </c>
      <c r="W63" s="28">
        <f>INDEX(Data!$C$4:$BK$400,Large!$C63,W$2)</f>
        <v>0</v>
      </c>
      <c r="X63" s="28">
        <f>INDEX(Data!$C$4:$BK$400,Large!$C63,X$2)</f>
        <v>0</v>
      </c>
      <c r="Y63" s="28">
        <f>INDEX(Data!$C$4:$BK$400,Large!$C63,Y$2)</f>
        <v>0</v>
      </c>
      <c r="Z63" s="28">
        <f>INDEX(Data!$C$4:$BK$400,Large!$C63,Z$2)</f>
        <v>0</v>
      </c>
      <c r="AA63" s="28">
        <f>INDEX(Data!$C$4:$BK$400,Large!$C63,AA$2)</f>
        <v>0</v>
      </c>
      <c r="AB63" s="28">
        <f>INDEX(Data!$C$4:$BK$400,Large!$C63,AB$2)</f>
        <v>0</v>
      </c>
      <c r="AC63" s="28">
        <f>INDEX(Data!$C$4:$BK$400,Large!$C63,AC$2)</f>
        <v>0</v>
      </c>
      <c r="AD63" s="28">
        <f>INDEX(Data!$C$4:$BK$400,Large!$C63,AD$2)</f>
        <v>0</v>
      </c>
      <c r="AE63" s="28">
        <f>INDEX(Data!$C$4:$BK$400,Large!$C63,AE$2)</f>
        <v>0</v>
      </c>
      <c r="AF63" s="28">
        <f>INDEX(Data!$C$4:$BK$400,Large!$C63,AF$2)</f>
        <v>0</v>
      </c>
      <c r="AG63" s="28">
        <f>INDEX(Data!$C$4:$BK$400,Large!$C63,AG$2)</f>
        <v>0</v>
      </c>
      <c r="AH63" s="28">
        <f>INDEX(Data!$C$4:$BK$400,Large!$C63,AH$2)</f>
        <v>0</v>
      </c>
      <c r="AI63" s="28">
        <f>INDEX(Data!$C$4:$BK$400,Large!$C63,AI$2)</f>
        <v>0</v>
      </c>
      <c r="AJ63" s="28">
        <f>INDEX(Data!$C$4:$BK$400,Large!$C63,AJ$2)</f>
        <v>0</v>
      </c>
      <c r="AK63" s="28">
        <f>INDEX(Data!$C$4:$BK$400,Large!$C63,AK$2)</f>
        <v>0</v>
      </c>
      <c r="AL63" s="28">
        <f>INDEX(Data!$C$4:$BK$400,Large!$C63,AL$2)</f>
        <v>0</v>
      </c>
      <c r="AM63" s="28">
        <f>INDEX(Data!$C$4:$BK$400,Large!$C63,AM$2)</f>
        <v>0</v>
      </c>
      <c r="AN63" s="28">
        <f>INDEX(Data!$C$4:$BK$400,Large!$C63,AN$2)</f>
        <v>0</v>
      </c>
      <c r="AO63" s="28">
        <f>INDEX(Data!$C$4:$BK$400,Large!$C63,AO$2)</f>
        <v>0</v>
      </c>
      <c r="AP63" s="28">
        <f>INDEX(Data!$C$4:$BK$400,Large!$C63,AP$2)</f>
        <v>0</v>
      </c>
      <c r="AQ63" s="28">
        <f>INDEX(Data!$C$4:$BK$400,Large!$C63,AQ$2)</f>
        <v>0</v>
      </c>
      <c r="AR63" s="28">
        <f>INDEX(Data!$C$4:$BK$400,Large!$C63,AR$2)</f>
        <v>0</v>
      </c>
      <c r="AS63" s="28">
        <f>INDEX(Data!$C$4:$BK$400,Large!$C63,AS$2)</f>
        <v>0</v>
      </c>
      <c r="AT63" s="28">
        <f>INDEX(Data!$C$4:$BK$400,Large!$C63,AT$2)</f>
        <v>0</v>
      </c>
      <c r="AU63" s="5">
        <f>VALUE(INDEX(Data!$C$4:$BK$400,Large!$C63,AU$2))</f>
        <v>0</v>
      </c>
      <c r="AV63" s="5">
        <f>INDEX(Data!$C$4:$BK$400,Large!$C63,AV$1)</f>
        <v>0</v>
      </c>
      <c r="AW63" s="28">
        <f>IFERROR(VALUE(INDEX(Data!$C$4:$BK$400,Large!$C63,AW$1)),"-")</f>
        <v>0</v>
      </c>
      <c r="AX63" s="14">
        <f>IFERROR(INDEX(Data!$C$4:$BK$95,Large!$C63,AX$1),0)</f>
        <v>0</v>
      </c>
      <c r="AY63" s="14" t="str">
        <f ca="1">IFERROR(INDEX(Data!$C$4:$BK$95,Large!$C63,AY$1),0)</f>
        <v>0</v>
      </c>
      <c r="AZ63" s="14">
        <f ca="1">INDEX(Data!$C$4:$BK$95,Large!$C63,AZ$1)</f>
        <v>-3000</v>
      </c>
      <c r="BA63" s="5" t="str">
        <f t="shared" si="28"/>
        <v>-</v>
      </c>
      <c r="BB63" s="5" t="str">
        <f t="shared" si="29"/>
        <v>-</v>
      </c>
      <c r="BC63" s="5" t="str">
        <f t="shared" si="30"/>
        <v>-</v>
      </c>
      <c r="BD63" s="22" t="str">
        <f t="shared" si="31"/>
        <v>-</v>
      </c>
      <c r="BE63" s="28">
        <f t="shared" si="32"/>
        <v>0</v>
      </c>
      <c r="BF63" s="5">
        <f t="shared" si="33"/>
        <v>0</v>
      </c>
      <c r="BG63" s="5">
        <f t="shared" si="34"/>
        <v>0</v>
      </c>
      <c r="BH63" s="5">
        <f t="shared" si="35"/>
        <v>0</v>
      </c>
      <c r="BI63" s="11" t="e">
        <f t="shared" si="36"/>
        <v>#DIV/0!</v>
      </c>
      <c r="BJ63" s="5">
        <f t="shared" si="37"/>
        <v>0</v>
      </c>
      <c r="BK63" s="11">
        <f>Data!BH61/SUM(Data!$BH$4:$BH$49)</f>
        <v>1.2905115350307845E-8</v>
      </c>
      <c r="BL63" s="3">
        <f t="shared" si="38"/>
        <v>0</v>
      </c>
      <c r="BM63" s="12" t="str">
        <f t="shared" si="15"/>
        <v>-</v>
      </c>
      <c r="BN63" s="12">
        <f t="shared" si="39"/>
        <v>1.2877627745179915E-8</v>
      </c>
      <c r="BO63" s="28">
        <f t="shared" ca="1" si="13"/>
        <v>9.3700000000000001E-4</v>
      </c>
      <c r="BP63" s="87">
        <f t="shared" si="14"/>
        <v>9.3699999999999999E-3</v>
      </c>
    </row>
    <row r="64" spans="1:68">
      <c r="A64" s="28">
        <v>61</v>
      </c>
      <c r="B64" s="26">
        <f>LARGE(Data!$BH$4:$BH$400,Large!A64)</f>
        <v>9.3599999999999998E-4</v>
      </c>
      <c r="C64" s="28">
        <f>MATCH(Large!B64,Data!$BH$4:$BH$400,0)</f>
        <v>61</v>
      </c>
      <c r="D64" s="5">
        <f>VALUE(INDEX(Data!$C$4:$BK$400,Large!$C64,D$2))</f>
        <v>0</v>
      </c>
      <c r="E64" s="28">
        <f>INDEX(Data!$C$4:$BK$400,Large!$C64,E$2)</f>
        <v>0</v>
      </c>
      <c r="F64" s="28">
        <f>INDEX(Data!$C$4:$BK$400,Large!$C64,F$2)</f>
        <v>0</v>
      </c>
      <c r="G64" s="28">
        <f>INDEX(Data!$C$4:$BK$400,Large!$C64,G$2)</f>
        <v>0</v>
      </c>
      <c r="H64" s="28">
        <f>INDEX(Data!$C$4:$BK$400,Large!$C64,H$2)</f>
        <v>0</v>
      </c>
      <c r="I64" s="28">
        <f>INDEX(Data!$C$4:$BK$400,Large!$C64,I$2)</f>
        <v>0</v>
      </c>
      <c r="J64" s="28">
        <f>INDEX(Data!$C$4:$BK$400,Large!$C64,J$2)</f>
        <v>0</v>
      </c>
      <c r="K64" s="28">
        <f>INDEX(Data!$C$4:$BK$400,Large!$C64,K$2)</f>
        <v>0</v>
      </c>
      <c r="L64" s="28">
        <f>INDEX(Data!$C$4:$BK$400,Large!$C64,L$2)</f>
        <v>0</v>
      </c>
      <c r="M64" s="28">
        <f>INDEX(Data!$C$4:$BK$400,Large!$C64,M$2)</f>
        <v>0</v>
      </c>
      <c r="N64" s="28">
        <f>INDEX(Data!$C$4:$BK$400,Large!$C64,N$2)</f>
        <v>0</v>
      </c>
      <c r="O64" s="28">
        <f>INDEX(Data!$C$4:$BK$400,Large!$C64,O$2)</f>
        <v>0</v>
      </c>
      <c r="P64" s="28">
        <f>INDEX(Data!$C$4:$BK$400,Large!$C64,P$2)</f>
        <v>0</v>
      </c>
      <c r="Q64" s="28">
        <f>INDEX(Data!$C$4:$BK$400,Large!$C64,Q$2)</f>
        <v>0</v>
      </c>
      <c r="R64" s="28">
        <f>INDEX(Data!$C$4:$BK$400,Large!$C64,R$2)</f>
        <v>0</v>
      </c>
      <c r="S64" s="28">
        <f>INDEX(Data!$C$4:$BK$400,Large!$C64,S$2)</f>
        <v>0</v>
      </c>
      <c r="T64" s="28">
        <f>INDEX(Data!$C$4:$BK$400,Large!$C64,T$2)</f>
        <v>0</v>
      </c>
      <c r="U64" s="28">
        <f>INDEX(Data!$C$4:$BK$400,Large!$C64,U$2)</f>
        <v>0</v>
      </c>
      <c r="V64" s="28">
        <f>INDEX(Data!$C$4:$BK$400,Large!$C64,V$2)</f>
        <v>0</v>
      </c>
      <c r="W64" s="28">
        <f>INDEX(Data!$C$4:$BK$400,Large!$C64,W$2)</f>
        <v>0</v>
      </c>
      <c r="X64" s="28">
        <f>INDEX(Data!$C$4:$BK$400,Large!$C64,X$2)</f>
        <v>0</v>
      </c>
      <c r="Y64" s="28">
        <f>INDEX(Data!$C$4:$BK$400,Large!$C64,Y$2)</f>
        <v>0</v>
      </c>
      <c r="Z64" s="28">
        <f>INDEX(Data!$C$4:$BK$400,Large!$C64,Z$2)</f>
        <v>0</v>
      </c>
      <c r="AA64" s="28">
        <f>INDEX(Data!$C$4:$BK$400,Large!$C64,AA$2)</f>
        <v>0</v>
      </c>
      <c r="AB64" s="28">
        <f>INDEX(Data!$C$4:$BK$400,Large!$C64,AB$2)</f>
        <v>0</v>
      </c>
      <c r="AC64" s="28">
        <f>INDEX(Data!$C$4:$BK$400,Large!$C64,AC$2)</f>
        <v>0</v>
      </c>
      <c r="AD64" s="28">
        <f>INDEX(Data!$C$4:$BK$400,Large!$C64,AD$2)</f>
        <v>0</v>
      </c>
      <c r="AE64" s="28">
        <f>INDEX(Data!$C$4:$BK$400,Large!$C64,AE$2)</f>
        <v>0</v>
      </c>
      <c r="AF64" s="28">
        <f>INDEX(Data!$C$4:$BK$400,Large!$C64,AF$2)</f>
        <v>0</v>
      </c>
      <c r="AG64" s="28">
        <f>INDEX(Data!$C$4:$BK$400,Large!$C64,AG$2)</f>
        <v>0</v>
      </c>
      <c r="AH64" s="28">
        <f>INDEX(Data!$C$4:$BK$400,Large!$C64,AH$2)</f>
        <v>0</v>
      </c>
      <c r="AI64" s="28">
        <f>INDEX(Data!$C$4:$BK$400,Large!$C64,AI$2)</f>
        <v>0</v>
      </c>
      <c r="AJ64" s="28">
        <f>INDEX(Data!$C$4:$BK$400,Large!$C64,AJ$2)</f>
        <v>0</v>
      </c>
      <c r="AK64" s="28">
        <f>INDEX(Data!$C$4:$BK$400,Large!$C64,AK$2)</f>
        <v>0</v>
      </c>
      <c r="AL64" s="28">
        <f>INDEX(Data!$C$4:$BK$400,Large!$C64,AL$2)</f>
        <v>0</v>
      </c>
      <c r="AM64" s="28">
        <f>INDEX(Data!$C$4:$BK$400,Large!$C64,AM$2)</f>
        <v>0</v>
      </c>
      <c r="AN64" s="28">
        <f>INDEX(Data!$C$4:$BK$400,Large!$C64,AN$2)</f>
        <v>0</v>
      </c>
      <c r="AO64" s="28">
        <f>INDEX(Data!$C$4:$BK$400,Large!$C64,AO$2)</f>
        <v>0</v>
      </c>
      <c r="AP64" s="28">
        <f>INDEX(Data!$C$4:$BK$400,Large!$C64,AP$2)</f>
        <v>0</v>
      </c>
      <c r="AQ64" s="28">
        <f>INDEX(Data!$C$4:$BK$400,Large!$C64,AQ$2)</f>
        <v>0</v>
      </c>
      <c r="AR64" s="28">
        <f>INDEX(Data!$C$4:$BK$400,Large!$C64,AR$2)</f>
        <v>0</v>
      </c>
      <c r="AS64" s="28">
        <f>INDEX(Data!$C$4:$BK$400,Large!$C64,AS$2)</f>
        <v>0</v>
      </c>
      <c r="AT64" s="28">
        <f>INDEX(Data!$C$4:$BK$400,Large!$C64,AT$2)</f>
        <v>0</v>
      </c>
      <c r="AU64" s="5">
        <f>VALUE(INDEX(Data!$C$4:$BK$400,Large!$C64,AU$2))</f>
        <v>0</v>
      </c>
      <c r="AV64" s="5">
        <f>INDEX(Data!$C$4:$BK$400,Large!$C64,AV$1)</f>
        <v>0</v>
      </c>
      <c r="AW64" s="28">
        <f>IFERROR(VALUE(INDEX(Data!$C$4:$BK$400,Large!$C64,AW$1)),"-")</f>
        <v>0</v>
      </c>
      <c r="AX64" s="14">
        <f>IFERROR(INDEX(Data!$C$4:$BK$95,Large!$C64,AX$1),0)</f>
        <v>0</v>
      </c>
      <c r="AY64" s="14" t="str">
        <f ca="1">IFERROR(INDEX(Data!$C$4:$BK$95,Large!$C64,AY$1),0)</f>
        <v>0</v>
      </c>
      <c r="AZ64" s="14">
        <f ca="1">INDEX(Data!$C$4:$BK$95,Large!$C64,AZ$1)</f>
        <v>-1000</v>
      </c>
      <c r="BA64" s="5" t="str">
        <f t="shared" si="28"/>
        <v>-</v>
      </c>
      <c r="BB64" s="5" t="str">
        <f t="shared" si="29"/>
        <v>-</v>
      </c>
      <c r="BC64" s="5" t="str">
        <f t="shared" si="30"/>
        <v>-</v>
      </c>
      <c r="BD64" s="22" t="str">
        <f t="shared" si="31"/>
        <v>-</v>
      </c>
      <c r="BE64" s="28">
        <f t="shared" si="32"/>
        <v>0</v>
      </c>
      <c r="BF64" s="5">
        <f t="shared" si="33"/>
        <v>0</v>
      </c>
      <c r="BG64" s="5">
        <f t="shared" si="34"/>
        <v>0</v>
      </c>
      <c r="BH64" s="5">
        <f t="shared" si="35"/>
        <v>0</v>
      </c>
      <c r="BI64" s="11" t="e">
        <f t="shared" si="36"/>
        <v>#DIV/0!</v>
      </c>
      <c r="BJ64" s="5">
        <f t="shared" si="37"/>
        <v>0</v>
      </c>
      <c r="BK64" s="11">
        <f>Data!BH62/SUM(Data!$BH$4:$BH$49)</f>
        <v>1.2891371883481108E-8</v>
      </c>
      <c r="BL64" s="3">
        <f t="shared" si="38"/>
        <v>0</v>
      </c>
      <c r="BM64" s="12" t="str">
        <f t="shared" si="15"/>
        <v>-</v>
      </c>
      <c r="BN64" s="12">
        <f t="shared" si="39"/>
        <v>1.2863884279069797E-8</v>
      </c>
      <c r="BO64" s="28">
        <f t="shared" ca="1" si="13"/>
        <v>9.3599999999999998E-4</v>
      </c>
      <c r="BP64" s="87">
        <f t="shared" si="14"/>
        <v>9.3600000000000003E-3</v>
      </c>
    </row>
    <row r="65" spans="1:68">
      <c r="A65" s="28">
        <v>62</v>
      </c>
      <c r="B65" s="26">
        <f>LARGE(Data!$BH$4:$BH$400,Large!A65)</f>
        <v>9.3499999999999996E-4</v>
      </c>
      <c r="C65" s="28">
        <f>MATCH(Large!B65,Data!$BH$4:$BH$400,0)</f>
        <v>62</v>
      </c>
      <c r="D65" s="5">
        <f>VALUE(INDEX(Data!$C$4:$BK$400,Large!$C65,D$2))</f>
        <v>0</v>
      </c>
      <c r="E65" s="28">
        <f>INDEX(Data!$C$4:$BK$400,Large!$C65,E$2)</f>
        <v>0</v>
      </c>
      <c r="F65" s="28">
        <f>INDEX(Data!$C$4:$BK$400,Large!$C65,F$2)</f>
        <v>0</v>
      </c>
      <c r="G65" s="28">
        <f>INDEX(Data!$C$4:$BK$400,Large!$C65,G$2)</f>
        <v>0</v>
      </c>
      <c r="H65" s="28">
        <f>INDEX(Data!$C$4:$BK$400,Large!$C65,H$2)</f>
        <v>0</v>
      </c>
      <c r="I65" s="28">
        <f>INDEX(Data!$C$4:$BK$400,Large!$C65,I$2)</f>
        <v>0</v>
      </c>
      <c r="J65" s="28">
        <f>INDEX(Data!$C$4:$BK$400,Large!$C65,J$2)</f>
        <v>0</v>
      </c>
      <c r="K65" s="28">
        <f>INDEX(Data!$C$4:$BK$400,Large!$C65,K$2)</f>
        <v>0</v>
      </c>
      <c r="L65" s="28">
        <f>INDEX(Data!$C$4:$BK$400,Large!$C65,L$2)</f>
        <v>0</v>
      </c>
      <c r="M65" s="28">
        <f>INDEX(Data!$C$4:$BK$400,Large!$C65,M$2)</f>
        <v>0</v>
      </c>
      <c r="N65" s="28">
        <f>INDEX(Data!$C$4:$BK$400,Large!$C65,N$2)</f>
        <v>0</v>
      </c>
      <c r="O65" s="28">
        <f>INDEX(Data!$C$4:$BK$400,Large!$C65,O$2)</f>
        <v>0</v>
      </c>
      <c r="P65" s="28">
        <f>INDEX(Data!$C$4:$BK$400,Large!$C65,P$2)</f>
        <v>0</v>
      </c>
      <c r="Q65" s="28">
        <f>INDEX(Data!$C$4:$BK$400,Large!$C65,Q$2)</f>
        <v>0</v>
      </c>
      <c r="R65" s="28">
        <f>INDEX(Data!$C$4:$BK$400,Large!$C65,R$2)</f>
        <v>0</v>
      </c>
      <c r="S65" s="28">
        <f>INDEX(Data!$C$4:$BK$400,Large!$C65,S$2)</f>
        <v>0</v>
      </c>
      <c r="T65" s="28">
        <f>INDEX(Data!$C$4:$BK$400,Large!$C65,T$2)</f>
        <v>0</v>
      </c>
      <c r="U65" s="28">
        <f>INDEX(Data!$C$4:$BK$400,Large!$C65,U$2)</f>
        <v>0</v>
      </c>
      <c r="V65" s="28">
        <f>INDEX(Data!$C$4:$BK$400,Large!$C65,V$2)</f>
        <v>0</v>
      </c>
      <c r="W65" s="28">
        <f>INDEX(Data!$C$4:$BK$400,Large!$C65,W$2)</f>
        <v>0</v>
      </c>
      <c r="X65" s="28">
        <f>INDEX(Data!$C$4:$BK$400,Large!$C65,X$2)</f>
        <v>0</v>
      </c>
      <c r="Y65" s="28">
        <f>INDEX(Data!$C$4:$BK$400,Large!$C65,Y$2)</f>
        <v>0</v>
      </c>
      <c r="Z65" s="28">
        <f>INDEX(Data!$C$4:$BK$400,Large!$C65,Z$2)</f>
        <v>0</v>
      </c>
      <c r="AA65" s="28">
        <f>INDEX(Data!$C$4:$BK$400,Large!$C65,AA$2)</f>
        <v>0</v>
      </c>
      <c r="AB65" s="28">
        <f>INDEX(Data!$C$4:$BK$400,Large!$C65,AB$2)</f>
        <v>0</v>
      </c>
      <c r="AC65" s="28">
        <f>INDEX(Data!$C$4:$BK$400,Large!$C65,AC$2)</f>
        <v>0</v>
      </c>
      <c r="AD65" s="28">
        <f>INDEX(Data!$C$4:$BK$400,Large!$C65,AD$2)</f>
        <v>0</v>
      </c>
      <c r="AE65" s="28">
        <f>INDEX(Data!$C$4:$BK$400,Large!$C65,AE$2)</f>
        <v>0</v>
      </c>
      <c r="AF65" s="28">
        <f>INDEX(Data!$C$4:$BK$400,Large!$C65,AF$2)</f>
        <v>0</v>
      </c>
      <c r="AG65" s="28">
        <f>INDEX(Data!$C$4:$BK$400,Large!$C65,AG$2)</f>
        <v>0</v>
      </c>
      <c r="AH65" s="28">
        <f>INDEX(Data!$C$4:$BK$400,Large!$C65,AH$2)</f>
        <v>0</v>
      </c>
      <c r="AI65" s="28">
        <f>INDEX(Data!$C$4:$BK$400,Large!$C65,AI$2)</f>
        <v>0</v>
      </c>
      <c r="AJ65" s="28">
        <f>INDEX(Data!$C$4:$BK$400,Large!$C65,AJ$2)</f>
        <v>0</v>
      </c>
      <c r="AK65" s="28">
        <f>INDEX(Data!$C$4:$BK$400,Large!$C65,AK$2)</f>
        <v>0</v>
      </c>
      <c r="AL65" s="28">
        <f>INDEX(Data!$C$4:$BK$400,Large!$C65,AL$2)</f>
        <v>0</v>
      </c>
      <c r="AM65" s="28">
        <f>INDEX(Data!$C$4:$BK$400,Large!$C65,AM$2)</f>
        <v>0</v>
      </c>
      <c r="AN65" s="28">
        <f>INDEX(Data!$C$4:$BK$400,Large!$C65,AN$2)</f>
        <v>0</v>
      </c>
      <c r="AO65" s="28">
        <f>INDEX(Data!$C$4:$BK$400,Large!$C65,AO$2)</f>
        <v>0</v>
      </c>
      <c r="AP65" s="28">
        <f>INDEX(Data!$C$4:$BK$400,Large!$C65,AP$2)</f>
        <v>0</v>
      </c>
      <c r="AQ65" s="28">
        <f>INDEX(Data!$C$4:$BK$400,Large!$C65,AQ$2)</f>
        <v>0</v>
      </c>
      <c r="AR65" s="28">
        <f>INDEX(Data!$C$4:$BK$400,Large!$C65,AR$2)</f>
        <v>0</v>
      </c>
      <c r="AS65" s="28">
        <f>INDEX(Data!$C$4:$BK$400,Large!$C65,AS$2)</f>
        <v>0</v>
      </c>
      <c r="AT65" s="28">
        <f>INDEX(Data!$C$4:$BK$400,Large!$C65,AT$2)</f>
        <v>0</v>
      </c>
      <c r="AU65" s="5">
        <f>VALUE(INDEX(Data!$C$4:$BK$400,Large!$C65,AU$2))</f>
        <v>0</v>
      </c>
      <c r="AV65" s="5">
        <f>INDEX(Data!$C$4:$BK$400,Large!$C65,AV$1)</f>
        <v>0</v>
      </c>
      <c r="AW65" s="28">
        <f>IFERROR(VALUE(INDEX(Data!$C$4:$BK$400,Large!$C65,AW$1)),"-")</f>
        <v>0</v>
      </c>
      <c r="AX65" s="14">
        <f>IFERROR(INDEX(Data!$C$4:$BK$95,Large!$C65,AX$1),0)</f>
        <v>0</v>
      </c>
      <c r="AY65" s="14" t="str">
        <f ca="1">IFERROR(INDEX(Data!$C$4:$BK$95,Large!$C65,AY$1),0)</f>
        <v>0</v>
      </c>
      <c r="AZ65" s="14">
        <f ca="1">INDEX(Data!$C$4:$BK$95,Large!$C65,AZ$1)</f>
        <v>-2168000</v>
      </c>
      <c r="BA65" s="5" t="str">
        <f t="shared" si="28"/>
        <v>-</v>
      </c>
      <c r="BB65" s="5" t="str">
        <f t="shared" si="29"/>
        <v>-</v>
      </c>
      <c r="BC65" s="5" t="str">
        <f t="shared" si="30"/>
        <v>-</v>
      </c>
      <c r="BD65" s="22" t="str">
        <f t="shared" si="31"/>
        <v>-</v>
      </c>
      <c r="BE65" s="28">
        <f t="shared" si="32"/>
        <v>0</v>
      </c>
      <c r="BF65" s="5">
        <f t="shared" si="33"/>
        <v>0</v>
      </c>
      <c r="BG65" s="5">
        <f t="shared" si="34"/>
        <v>0</v>
      </c>
      <c r="BH65" s="5">
        <f t="shared" si="35"/>
        <v>0</v>
      </c>
      <c r="BI65" s="11" t="e">
        <f t="shared" si="36"/>
        <v>#DIV/0!</v>
      </c>
      <c r="BJ65" s="5">
        <f t="shared" si="37"/>
        <v>0</v>
      </c>
      <c r="BK65" s="11">
        <f>Data!BH63/SUM(Data!$BH$4:$BH$49)</f>
        <v>1.2877628416654369E-8</v>
      </c>
      <c r="BL65" s="3">
        <f t="shared" si="38"/>
        <v>0</v>
      </c>
      <c r="BM65" s="12" t="str">
        <f t="shared" si="15"/>
        <v>-</v>
      </c>
      <c r="BN65" s="12">
        <f t="shared" si="39"/>
        <v>1.285014081295968E-8</v>
      </c>
      <c r="BO65" s="28">
        <f t="shared" ca="1" si="13"/>
        <v>9.3499999999999996E-4</v>
      </c>
      <c r="BP65" s="87">
        <f t="shared" si="14"/>
        <v>9.3500000000000007E-3</v>
      </c>
    </row>
    <row r="66" spans="1:68">
      <c r="A66" s="28">
        <v>63</v>
      </c>
      <c r="B66" s="26">
        <f>LARGE(Data!$BH$4:$BH$400,Large!A66)</f>
        <v>9.3400000000000004E-4</v>
      </c>
      <c r="C66" s="28">
        <f>MATCH(Large!B66,Data!$BH$4:$BH$400,0)</f>
        <v>63</v>
      </c>
      <c r="D66" s="5">
        <f>VALUE(INDEX(Data!$C$4:$BK$400,Large!$C66,D$2))</f>
        <v>0</v>
      </c>
      <c r="E66" s="28">
        <f>INDEX(Data!$C$4:$BK$400,Large!$C66,E$2)</f>
        <v>0</v>
      </c>
      <c r="F66" s="28">
        <f>INDEX(Data!$C$4:$BK$400,Large!$C66,F$2)</f>
        <v>0</v>
      </c>
      <c r="G66" s="28">
        <f>INDEX(Data!$C$4:$BK$400,Large!$C66,G$2)</f>
        <v>0</v>
      </c>
      <c r="H66" s="28">
        <f>INDEX(Data!$C$4:$BK$400,Large!$C66,H$2)</f>
        <v>0</v>
      </c>
      <c r="I66" s="28">
        <f>INDEX(Data!$C$4:$BK$400,Large!$C66,I$2)</f>
        <v>0</v>
      </c>
      <c r="J66" s="28">
        <f>INDEX(Data!$C$4:$BK$400,Large!$C66,J$2)</f>
        <v>0</v>
      </c>
      <c r="K66" s="28">
        <f>INDEX(Data!$C$4:$BK$400,Large!$C66,K$2)</f>
        <v>0</v>
      </c>
      <c r="L66" s="28">
        <f>INDEX(Data!$C$4:$BK$400,Large!$C66,L$2)</f>
        <v>0</v>
      </c>
      <c r="M66" s="28">
        <f>INDEX(Data!$C$4:$BK$400,Large!$C66,M$2)</f>
        <v>0</v>
      </c>
      <c r="N66" s="28">
        <f>INDEX(Data!$C$4:$BK$400,Large!$C66,N$2)</f>
        <v>0</v>
      </c>
      <c r="O66" s="28">
        <f>INDEX(Data!$C$4:$BK$400,Large!$C66,O$2)</f>
        <v>0</v>
      </c>
      <c r="P66" s="28">
        <f>INDEX(Data!$C$4:$BK$400,Large!$C66,P$2)</f>
        <v>0</v>
      </c>
      <c r="Q66" s="28">
        <f>INDEX(Data!$C$4:$BK$400,Large!$C66,Q$2)</f>
        <v>0</v>
      </c>
      <c r="R66" s="28">
        <f>INDEX(Data!$C$4:$BK$400,Large!$C66,R$2)</f>
        <v>0</v>
      </c>
      <c r="S66" s="28">
        <f>INDEX(Data!$C$4:$BK$400,Large!$C66,S$2)</f>
        <v>0</v>
      </c>
      <c r="T66" s="28">
        <f>INDEX(Data!$C$4:$BK$400,Large!$C66,T$2)</f>
        <v>0</v>
      </c>
      <c r="U66" s="28">
        <f>INDEX(Data!$C$4:$BK$400,Large!$C66,U$2)</f>
        <v>0</v>
      </c>
      <c r="V66" s="28">
        <f>INDEX(Data!$C$4:$BK$400,Large!$C66,V$2)</f>
        <v>0</v>
      </c>
      <c r="W66" s="28">
        <f>INDEX(Data!$C$4:$BK$400,Large!$C66,W$2)</f>
        <v>0</v>
      </c>
      <c r="X66" s="28">
        <f>INDEX(Data!$C$4:$BK$400,Large!$C66,X$2)</f>
        <v>0</v>
      </c>
      <c r="Y66" s="28">
        <f>INDEX(Data!$C$4:$BK$400,Large!$C66,Y$2)</f>
        <v>0</v>
      </c>
      <c r="Z66" s="28">
        <f>INDEX(Data!$C$4:$BK$400,Large!$C66,Z$2)</f>
        <v>0</v>
      </c>
      <c r="AA66" s="28">
        <f>INDEX(Data!$C$4:$BK$400,Large!$C66,AA$2)</f>
        <v>0</v>
      </c>
      <c r="AB66" s="28">
        <f>INDEX(Data!$C$4:$BK$400,Large!$C66,AB$2)</f>
        <v>0</v>
      </c>
      <c r="AC66" s="28">
        <f>INDEX(Data!$C$4:$BK$400,Large!$C66,AC$2)</f>
        <v>0</v>
      </c>
      <c r="AD66" s="28">
        <f>INDEX(Data!$C$4:$BK$400,Large!$C66,AD$2)</f>
        <v>0</v>
      </c>
      <c r="AE66" s="28">
        <f>INDEX(Data!$C$4:$BK$400,Large!$C66,AE$2)</f>
        <v>0</v>
      </c>
      <c r="AF66" s="28">
        <f>INDEX(Data!$C$4:$BK$400,Large!$C66,AF$2)</f>
        <v>0</v>
      </c>
      <c r="AG66" s="28">
        <f>INDEX(Data!$C$4:$BK$400,Large!$C66,AG$2)</f>
        <v>0</v>
      </c>
      <c r="AH66" s="28">
        <f>INDEX(Data!$C$4:$BK$400,Large!$C66,AH$2)</f>
        <v>0</v>
      </c>
      <c r="AI66" s="28">
        <f>INDEX(Data!$C$4:$BK$400,Large!$C66,AI$2)</f>
        <v>0</v>
      </c>
      <c r="AJ66" s="28">
        <f>INDEX(Data!$C$4:$BK$400,Large!$C66,AJ$2)</f>
        <v>0</v>
      </c>
      <c r="AK66" s="28">
        <f>INDEX(Data!$C$4:$BK$400,Large!$C66,AK$2)</f>
        <v>0</v>
      </c>
      <c r="AL66" s="28">
        <f>INDEX(Data!$C$4:$BK$400,Large!$C66,AL$2)</f>
        <v>0</v>
      </c>
      <c r="AM66" s="28">
        <f>INDEX(Data!$C$4:$BK$400,Large!$C66,AM$2)</f>
        <v>0</v>
      </c>
      <c r="AN66" s="28">
        <f>INDEX(Data!$C$4:$BK$400,Large!$C66,AN$2)</f>
        <v>0</v>
      </c>
      <c r="AO66" s="28">
        <f>INDEX(Data!$C$4:$BK$400,Large!$C66,AO$2)</f>
        <v>0</v>
      </c>
      <c r="AP66" s="28">
        <f>INDEX(Data!$C$4:$BK$400,Large!$C66,AP$2)</f>
        <v>0</v>
      </c>
      <c r="AQ66" s="28">
        <f>INDEX(Data!$C$4:$BK$400,Large!$C66,AQ$2)</f>
        <v>0</v>
      </c>
      <c r="AR66" s="28">
        <f>INDEX(Data!$C$4:$BK$400,Large!$C66,AR$2)</f>
        <v>0</v>
      </c>
      <c r="AS66" s="28">
        <f>INDEX(Data!$C$4:$BK$400,Large!$C66,AS$2)</f>
        <v>0</v>
      </c>
      <c r="AT66" s="28">
        <f>INDEX(Data!$C$4:$BK$400,Large!$C66,AT$2)</f>
        <v>0</v>
      </c>
      <c r="AU66" s="5">
        <f>VALUE(INDEX(Data!$C$4:$BK$400,Large!$C66,AU$2))</f>
        <v>0</v>
      </c>
      <c r="AV66" s="5">
        <f>INDEX(Data!$C$4:$BK$400,Large!$C66,AV$1)</f>
        <v>0</v>
      </c>
      <c r="AW66" s="28">
        <f>IFERROR(VALUE(INDEX(Data!$C$4:$BK$400,Large!$C66,AW$1)),"-")</f>
        <v>0</v>
      </c>
      <c r="AX66" s="14">
        <f>IFERROR(INDEX(Data!$C$4:$BK$95,Large!$C66,AX$1),0)</f>
        <v>0</v>
      </c>
      <c r="AY66" s="14" t="str">
        <f ca="1">IFERROR(INDEX(Data!$C$4:$BK$95,Large!$C66,AY$1),0)</f>
        <v>0</v>
      </c>
      <c r="AZ66" s="14">
        <f ca="1">INDEX(Data!$C$4:$BK$95,Large!$C66,AZ$1)</f>
        <v>-2074000</v>
      </c>
      <c r="BA66" s="5" t="str">
        <f t="shared" si="28"/>
        <v>-</v>
      </c>
      <c r="BB66" s="5" t="str">
        <f t="shared" si="29"/>
        <v>-</v>
      </c>
      <c r="BC66" s="5" t="str">
        <f t="shared" si="30"/>
        <v>-</v>
      </c>
      <c r="BD66" s="22" t="str">
        <f t="shared" si="31"/>
        <v>-</v>
      </c>
      <c r="BE66" s="28">
        <f t="shared" si="32"/>
        <v>0</v>
      </c>
      <c r="BF66" s="5">
        <f t="shared" si="33"/>
        <v>0</v>
      </c>
      <c r="BG66" s="5">
        <f t="shared" si="34"/>
        <v>0</v>
      </c>
      <c r="BH66" s="5">
        <f t="shared" si="35"/>
        <v>0</v>
      </c>
      <c r="BI66" s="11" t="e">
        <f t="shared" si="36"/>
        <v>#DIV/0!</v>
      </c>
      <c r="BJ66" s="5">
        <f t="shared" si="37"/>
        <v>0</v>
      </c>
      <c r="BK66" s="11">
        <f>Data!BH64/SUM(Data!$BH$4:$BH$49)</f>
        <v>1.2863884949827628E-8</v>
      </c>
      <c r="BL66" s="3">
        <f t="shared" si="38"/>
        <v>0</v>
      </c>
      <c r="BM66" s="12" t="str">
        <f t="shared" si="15"/>
        <v>-</v>
      </c>
      <c r="BN66" s="12">
        <f t="shared" si="39"/>
        <v>1.2836397346849564E-8</v>
      </c>
      <c r="BO66" s="28">
        <f t="shared" ca="1" si="13"/>
        <v>9.3400000000000004E-4</v>
      </c>
      <c r="BP66" s="87">
        <f t="shared" si="14"/>
        <v>9.3399999999999993E-3</v>
      </c>
    </row>
    <row r="67" spans="1:68">
      <c r="A67" s="28">
        <v>64</v>
      </c>
      <c r="B67" s="26">
        <f>LARGE(Data!$BH$4:$BH$400,Large!A67)</f>
        <v>9.3300000000000002E-4</v>
      </c>
      <c r="C67" s="28">
        <f>MATCH(Large!B67,Data!$BH$4:$BH$400,0)</f>
        <v>64</v>
      </c>
      <c r="D67" s="5">
        <f>VALUE(INDEX(Data!$C$4:$BK$400,Large!$C67,D$2))</f>
        <v>0</v>
      </c>
      <c r="E67" s="28">
        <f>INDEX(Data!$C$4:$BK$400,Large!$C67,E$2)</f>
        <v>0</v>
      </c>
      <c r="F67" s="28">
        <f>INDEX(Data!$C$4:$BK$400,Large!$C67,F$2)</f>
        <v>0</v>
      </c>
      <c r="G67" s="28">
        <f>INDEX(Data!$C$4:$BK$400,Large!$C67,G$2)</f>
        <v>0</v>
      </c>
      <c r="H67" s="28">
        <f>INDEX(Data!$C$4:$BK$400,Large!$C67,H$2)</f>
        <v>0</v>
      </c>
      <c r="I67" s="28">
        <f>INDEX(Data!$C$4:$BK$400,Large!$C67,I$2)</f>
        <v>0</v>
      </c>
      <c r="J67" s="28">
        <f>INDEX(Data!$C$4:$BK$400,Large!$C67,J$2)</f>
        <v>0</v>
      </c>
      <c r="K67" s="28">
        <f>INDEX(Data!$C$4:$BK$400,Large!$C67,K$2)</f>
        <v>0</v>
      </c>
      <c r="L67" s="28">
        <f>INDEX(Data!$C$4:$BK$400,Large!$C67,L$2)</f>
        <v>0</v>
      </c>
      <c r="M67" s="28">
        <f>INDEX(Data!$C$4:$BK$400,Large!$C67,M$2)</f>
        <v>0</v>
      </c>
      <c r="N67" s="28">
        <f>INDEX(Data!$C$4:$BK$400,Large!$C67,N$2)</f>
        <v>0</v>
      </c>
      <c r="O67" s="28">
        <f>INDEX(Data!$C$4:$BK$400,Large!$C67,O$2)</f>
        <v>0</v>
      </c>
      <c r="P67" s="28">
        <f>INDEX(Data!$C$4:$BK$400,Large!$C67,P$2)</f>
        <v>0</v>
      </c>
      <c r="Q67" s="28">
        <f>INDEX(Data!$C$4:$BK$400,Large!$C67,Q$2)</f>
        <v>0</v>
      </c>
      <c r="R67" s="28">
        <f>INDEX(Data!$C$4:$BK$400,Large!$C67,R$2)</f>
        <v>0</v>
      </c>
      <c r="S67" s="28">
        <f>INDEX(Data!$C$4:$BK$400,Large!$C67,S$2)</f>
        <v>0</v>
      </c>
      <c r="T67" s="28">
        <f>INDEX(Data!$C$4:$BK$400,Large!$C67,T$2)</f>
        <v>0</v>
      </c>
      <c r="U67" s="28">
        <f>INDEX(Data!$C$4:$BK$400,Large!$C67,U$2)</f>
        <v>0</v>
      </c>
      <c r="V67" s="28">
        <f>INDEX(Data!$C$4:$BK$400,Large!$C67,V$2)</f>
        <v>0</v>
      </c>
      <c r="W67" s="28">
        <f>INDEX(Data!$C$4:$BK$400,Large!$C67,W$2)</f>
        <v>0</v>
      </c>
      <c r="X67" s="28">
        <f>INDEX(Data!$C$4:$BK$400,Large!$C67,X$2)</f>
        <v>0</v>
      </c>
      <c r="Y67" s="28">
        <f>INDEX(Data!$C$4:$BK$400,Large!$C67,Y$2)</f>
        <v>0</v>
      </c>
      <c r="Z67" s="28">
        <f>INDEX(Data!$C$4:$BK$400,Large!$C67,Z$2)</f>
        <v>0</v>
      </c>
      <c r="AA67" s="28">
        <f>INDEX(Data!$C$4:$BK$400,Large!$C67,AA$2)</f>
        <v>0</v>
      </c>
      <c r="AB67" s="28">
        <f>INDEX(Data!$C$4:$BK$400,Large!$C67,AB$2)</f>
        <v>0</v>
      </c>
      <c r="AC67" s="28">
        <f>INDEX(Data!$C$4:$BK$400,Large!$C67,AC$2)</f>
        <v>0</v>
      </c>
      <c r="AD67" s="28">
        <f>INDEX(Data!$C$4:$BK$400,Large!$C67,AD$2)</f>
        <v>0</v>
      </c>
      <c r="AE67" s="28">
        <f>INDEX(Data!$C$4:$BK$400,Large!$C67,AE$2)</f>
        <v>0</v>
      </c>
      <c r="AF67" s="28">
        <f>INDEX(Data!$C$4:$BK$400,Large!$C67,AF$2)</f>
        <v>0</v>
      </c>
      <c r="AG67" s="28">
        <f>INDEX(Data!$C$4:$BK$400,Large!$C67,AG$2)</f>
        <v>0</v>
      </c>
      <c r="AH67" s="28">
        <f>INDEX(Data!$C$4:$BK$400,Large!$C67,AH$2)</f>
        <v>0</v>
      </c>
      <c r="AI67" s="28">
        <f>INDEX(Data!$C$4:$BK$400,Large!$C67,AI$2)</f>
        <v>0</v>
      </c>
      <c r="AJ67" s="28">
        <f>INDEX(Data!$C$4:$BK$400,Large!$C67,AJ$2)</f>
        <v>0</v>
      </c>
      <c r="AK67" s="28">
        <f>INDEX(Data!$C$4:$BK$400,Large!$C67,AK$2)</f>
        <v>0</v>
      </c>
      <c r="AL67" s="28">
        <f>INDEX(Data!$C$4:$BK$400,Large!$C67,AL$2)</f>
        <v>0</v>
      </c>
      <c r="AM67" s="28">
        <f>INDEX(Data!$C$4:$BK$400,Large!$C67,AM$2)</f>
        <v>0</v>
      </c>
      <c r="AN67" s="28">
        <f>INDEX(Data!$C$4:$BK$400,Large!$C67,AN$2)</f>
        <v>0</v>
      </c>
      <c r="AO67" s="28">
        <f>INDEX(Data!$C$4:$BK$400,Large!$C67,AO$2)</f>
        <v>0</v>
      </c>
      <c r="AP67" s="28">
        <f>INDEX(Data!$C$4:$BK$400,Large!$C67,AP$2)</f>
        <v>0</v>
      </c>
      <c r="AQ67" s="28">
        <f>INDEX(Data!$C$4:$BK$400,Large!$C67,AQ$2)</f>
        <v>0</v>
      </c>
      <c r="AR67" s="28">
        <f>INDEX(Data!$C$4:$BK$400,Large!$C67,AR$2)</f>
        <v>0</v>
      </c>
      <c r="AS67" s="28">
        <f>INDEX(Data!$C$4:$BK$400,Large!$C67,AS$2)</f>
        <v>0</v>
      </c>
      <c r="AT67" s="28">
        <f>INDEX(Data!$C$4:$BK$400,Large!$C67,AT$2)</f>
        <v>0</v>
      </c>
      <c r="AU67" s="5">
        <f>VALUE(INDEX(Data!$C$4:$BK$400,Large!$C67,AU$2))</f>
        <v>0</v>
      </c>
      <c r="AV67" s="5">
        <f>INDEX(Data!$C$4:$BK$400,Large!$C67,AV$1)</f>
        <v>0</v>
      </c>
      <c r="AW67" s="28">
        <f>IFERROR(VALUE(INDEX(Data!$C$4:$BK$400,Large!$C67,AW$1)),"-")</f>
        <v>0</v>
      </c>
      <c r="AX67" s="14">
        <f>IFERROR(INDEX(Data!$C$4:$BK$95,Large!$C67,AX$1),0)</f>
        <v>0</v>
      </c>
      <c r="AY67" s="14" t="str">
        <f ca="1">IFERROR(INDEX(Data!$C$4:$BK$95,Large!$C67,AY$1),0)</f>
        <v>0</v>
      </c>
      <c r="AZ67" s="14">
        <f ca="1">INDEX(Data!$C$4:$BK$95,Large!$C67,AZ$1)</f>
        <v>695000</v>
      </c>
      <c r="BA67" s="5" t="str">
        <f t="shared" si="28"/>
        <v>-</v>
      </c>
      <c r="BB67" s="5" t="str">
        <f t="shared" si="29"/>
        <v>-</v>
      </c>
      <c r="BC67" s="5" t="str">
        <f t="shared" si="30"/>
        <v>-</v>
      </c>
      <c r="BD67" s="22" t="str">
        <f t="shared" si="31"/>
        <v>-</v>
      </c>
      <c r="BE67" s="28">
        <f t="shared" si="32"/>
        <v>0</v>
      </c>
      <c r="BF67" s="5">
        <f t="shared" si="33"/>
        <v>0</v>
      </c>
      <c r="BG67" s="5">
        <f t="shared" si="34"/>
        <v>0</v>
      </c>
      <c r="BH67" s="5">
        <f t="shared" si="35"/>
        <v>0</v>
      </c>
      <c r="BI67" s="11" t="e">
        <f t="shared" si="36"/>
        <v>#DIV/0!</v>
      </c>
      <c r="BJ67" s="5">
        <f t="shared" si="37"/>
        <v>0</v>
      </c>
      <c r="BK67" s="11">
        <f>Data!BH65/SUM(Data!$BH$4:$BH$49)</f>
        <v>1.2850141483000889E-8</v>
      </c>
      <c r="BL67" s="3">
        <f t="shared" si="38"/>
        <v>0</v>
      </c>
      <c r="BM67" s="12" t="str">
        <f t="shared" si="15"/>
        <v>-</v>
      </c>
      <c r="BN67" s="12">
        <f t="shared" si="39"/>
        <v>1.2822653880739446E-8</v>
      </c>
      <c r="BO67" s="28">
        <f t="shared" ca="1" si="13"/>
        <v>9.3300000000000002E-4</v>
      </c>
      <c r="BP67" s="87">
        <f t="shared" si="14"/>
        <v>9.3299999999999998E-3</v>
      </c>
    </row>
    <row r="68" spans="1:68">
      <c r="A68" s="28">
        <v>65</v>
      </c>
      <c r="B68" s="26">
        <f>LARGE(Data!$BH$4:$BH$400,Large!A68)</f>
        <v>9.3199999999999999E-4</v>
      </c>
      <c r="C68" s="28">
        <f>MATCH(Large!B68,Data!$BH$4:$BH$400,0)</f>
        <v>65</v>
      </c>
      <c r="D68" s="5">
        <f>VALUE(INDEX(Data!$C$4:$BK$400,Large!$C68,D$2))</f>
        <v>0</v>
      </c>
      <c r="E68" s="28">
        <f>INDEX(Data!$C$4:$BK$400,Large!$C68,E$2)</f>
        <v>0</v>
      </c>
      <c r="F68" s="28">
        <f>INDEX(Data!$C$4:$BK$400,Large!$C68,F$2)</f>
        <v>0</v>
      </c>
      <c r="G68" s="28">
        <f>INDEX(Data!$C$4:$BK$400,Large!$C68,G$2)</f>
        <v>0</v>
      </c>
      <c r="H68" s="28">
        <f>INDEX(Data!$C$4:$BK$400,Large!$C68,H$2)</f>
        <v>0</v>
      </c>
      <c r="I68" s="28">
        <f>INDEX(Data!$C$4:$BK$400,Large!$C68,I$2)</f>
        <v>0</v>
      </c>
      <c r="J68" s="28">
        <f>INDEX(Data!$C$4:$BK$400,Large!$C68,J$2)</f>
        <v>0</v>
      </c>
      <c r="K68" s="28">
        <f>INDEX(Data!$C$4:$BK$400,Large!$C68,K$2)</f>
        <v>0</v>
      </c>
      <c r="L68" s="28">
        <f>INDEX(Data!$C$4:$BK$400,Large!$C68,L$2)</f>
        <v>0</v>
      </c>
      <c r="M68" s="28">
        <f>INDEX(Data!$C$4:$BK$400,Large!$C68,M$2)</f>
        <v>0</v>
      </c>
      <c r="N68" s="28">
        <f>INDEX(Data!$C$4:$BK$400,Large!$C68,N$2)</f>
        <v>0</v>
      </c>
      <c r="O68" s="28">
        <f>INDEX(Data!$C$4:$BK$400,Large!$C68,O$2)</f>
        <v>0</v>
      </c>
      <c r="P68" s="28">
        <f>INDEX(Data!$C$4:$BK$400,Large!$C68,P$2)</f>
        <v>0</v>
      </c>
      <c r="Q68" s="28">
        <f>INDEX(Data!$C$4:$BK$400,Large!$C68,Q$2)</f>
        <v>0</v>
      </c>
      <c r="R68" s="28">
        <f>INDEX(Data!$C$4:$BK$400,Large!$C68,R$2)</f>
        <v>0</v>
      </c>
      <c r="S68" s="28">
        <f>INDEX(Data!$C$4:$BK$400,Large!$C68,S$2)</f>
        <v>0</v>
      </c>
      <c r="T68" s="28">
        <f>INDEX(Data!$C$4:$BK$400,Large!$C68,T$2)</f>
        <v>0</v>
      </c>
      <c r="U68" s="28">
        <f>INDEX(Data!$C$4:$BK$400,Large!$C68,U$2)</f>
        <v>0</v>
      </c>
      <c r="V68" s="28">
        <f>INDEX(Data!$C$4:$BK$400,Large!$C68,V$2)</f>
        <v>0</v>
      </c>
      <c r="W68" s="28">
        <f>INDEX(Data!$C$4:$BK$400,Large!$C68,W$2)</f>
        <v>0</v>
      </c>
      <c r="X68" s="28">
        <f>INDEX(Data!$C$4:$BK$400,Large!$C68,X$2)</f>
        <v>0</v>
      </c>
      <c r="Y68" s="28">
        <f>INDEX(Data!$C$4:$BK$400,Large!$C68,Y$2)</f>
        <v>0</v>
      </c>
      <c r="Z68" s="28">
        <f>INDEX(Data!$C$4:$BK$400,Large!$C68,Z$2)</f>
        <v>0</v>
      </c>
      <c r="AA68" s="28">
        <f>INDEX(Data!$C$4:$BK$400,Large!$C68,AA$2)</f>
        <v>0</v>
      </c>
      <c r="AB68" s="28">
        <f>INDEX(Data!$C$4:$BK$400,Large!$C68,AB$2)</f>
        <v>0</v>
      </c>
      <c r="AC68" s="28">
        <f>INDEX(Data!$C$4:$BK$400,Large!$C68,AC$2)</f>
        <v>0</v>
      </c>
      <c r="AD68" s="28">
        <f>INDEX(Data!$C$4:$BK$400,Large!$C68,AD$2)</f>
        <v>0</v>
      </c>
      <c r="AE68" s="28">
        <f>INDEX(Data!$C$4:$BK$400,Large!$C68,AE$2)</f>
        <v>0</v>
      </c>
      <c r="AF68" s="28">
        <f>INDEX(Data!$C$4:$BK$400,Large!$C68,AF$2)</f>
        <v>0</v>
      </c>
      <c r="AG68" s="28">
        <f>INDEX(Data!$C$4:$BK$400,Large!$C68,AG$2)</f>
        <v>0</v>
      </c>
      <c r="AH68" s="28">
        <f>INDEX(Data!$C$4:$BK$400,Large!$C68,AH$2)</f>
        <v>0</v>
      </c>
      <c r="AI68" s="28">
        <f>INDEX(Data!$C$4:$BK$400,Large!$C68,AI$2)</f>
        <v>0</v>
      </c>
      <c r="AJ68" s="28">
        <f>INDEX(Data!$C$4:$BK$400,Large!$C68,AJ$2)</f>
        <v>0</v>
      </c>
      <c r="AK68" s="28">
        <f>INDEX(Data!$C$4:$BK$400,Large!$C68,AK$2)</f>
        <v>0</v>
      </c>
      <c r="AL68" s="28">
        <f>INDEX(Data!$C$4:$BK$400,Large!$C68,AL$2)</f>
        <v>0</v>
      </c>
      <c r="AM68" s="28">
        <f>INDEX(Data!$C$4:$BK$400,Large!$C68,AM$2)</f>
        <v>0</v>
      </c>
      <c r="AN68" s="28">
        <f>INDEX(Data!$C$4:$BK$400,Large!$C68,AN$2)</f>
        <v>0</v>
      </c>
      <c r="AO68" s="28">
        <f>INDEX(Data!$C$4:$BK$400,Large!$C68,AO$2)</f>
        <v>0</v>
      </c>
      <c r="AP68" s="28">
        <f>INDEX(Data!$C$4:$BK$400,Large!$C68,AP$2)</f>
        <v>0</v>
      </c>
      <c r="AQ68" s="28">
        <f>INDEX(Data!$C$4:$BK$400,Large!$C68,AQ$2)</f>
        <v>0</v>
      </c>
      <c r="AR68" s="28">
        <f>INDEX(Data!$C$4:$BK$400,Large!$C68,AR$2)</f>
        <v>0</v>
      </c>
      <c r="AS68" s="28">
        <f>INDEX(Data!$C$4:$BK$400,Large!$C68,AS$2)</f>
        <v>0</v>
      </c>
      <c r="AT68" s="28">
        <f>INDEX(Data!$C$4:$BK$400,Large!$C68,AT$2)</f>
        <v>0</v>
      </c>
      <c r="AU68" s="5">
        <f>VALUE(INDEX(Data!$C$4:$BK$400,Large!$C68,AU$2))</f>
        <v>0</v>
      </c>
      <c r="AV68" s="5">
        <f>INDEX(Data!$C$4:$BK$400,Large!$C68,AV$1)</f>
        <v>0</v>
      </c>
      <c r="AW68" s="28">
        <f>IFERROR(VALUE(INDEX(Data!$C$4:$BK$400,Large!$C68,AW$1)),"-")</f>
        <v>0</v>
      </c>
      <c r="AX68" s="14">
        <f>IFERROR(INDEX(Data!$C$4:$BK$95,Large!$C68,AX$1),0)</f>
        <v>0</v>
      </c>
      <c r="AY68" s="14" t="str">
        <f ca="1">IFERROR(INDEX(Data!$C$4:$BK$95,Large!$C68,AY$1),0)</f>
        <v>0</v>
      </c>
      <c r="AZ68" s="14">
        <f ca="1">INDEX(Data!$C$4:$BK$95,Large!$C68,AZ$1)</f>
        <v>-381000</v>
      </c>
      <c r="BA68" s="5" t="str">
        <f t="shared" si="28"/>
        <v>-</v>
      </c>
      <c r="BB68" s="5" t="str">
        <f t="shared" si="29"/>
        <v>-</v>
      </c>
      <c r="BC68" s="5" t="str">
        <f t="shared" si="30"/>
        <v>-</v>
      </c>
      <c r="BD68" s="22" t="str">
        <f t="shared" si="31"/>
        <v>-</v>
      </c>
      <c r="BE68" s="28">
        <f t="shared" si="32"/>
        <v>0</v>
      </c>
      <c r="BF68" s="5">
        <f t="shared" si="33"/>
        <v>0</v>
      </c>
      <c r="BG68" s="5">
        <f t="shared" si="34"/>
        <v>0</v>
      </c>
      <c r="BH68" s="5">
        <f t="shared" si="35"/>
        <v>0</v>
      </c>
      <c r="BI68" s="11" t="e">
        <f t="shared" si="36"/>
        <v>#DIV/0!</v>
      </c>
      <c r="BJ68" s="5">
        <f t="shared" si="37"/>
        <v>0</v>
      </c>
      <c r="BK68" s="11">
        <f>Data!BH66/SUM(Data!$BH$4:$BH$49)</f>
        <v>1.2836398016174151E-8</v>
      </c>
      <c r="BL68" s="3">
        <f t="shared" si="38"/>
        <v>0</v>
      </c>
      <c r="BM68" s="12" t="str">
        <f t="shared" si="15"/>
        <v>-</v>
      </c>
      <c r="BN68" s="12">
        <f t="shared" si="39"/>
        <v>1.2808910414629328E-8</v>
      </c>
      <c r="BO68" s="28">
        <f t="shared" ca="1" si="13"/>
        <v>9.3199999999999999E-4</v>
      </c>
      <c r="BP68" s="87">
        <f t="shared" si="14"/>
        <v>9.3200000000000002E-3</v>
      </c>
    </row>
    <row r="69" spans="1:68">
      <c r="A69" s="28">
        <v>66</v>
      </c>
      <c r="B69" s="26">
        <f>LARGE(Data!$BH$4:$BH$400,Large!A69)</f>
        <v>9.3099999999999997E-4</v>
      </c>
      <c r="C69" s="28">
        <f>MATCH(Large!B69,Data!$BH$4:$BH$400,0)</f>
        <v>66</v>
      </c>
      <c r="D69" s="5">
        <f>VALUE(INDEX(Data!$C$4:$BK$400,Large!$C69,D$2))</f>
        <v>0</v>
      </c>
      <c r="E69" s="28">
        <f>INDEX(Data!$C$4:$BK$400,Large!$C69,E$2)</f>
        <v>0</v>
      </c>
      <c r="F69" s="28">
        <f>INDEX(Data!$C$4:$BK$400,Large!$C69,F$2)</f>
        <v>0</v>
      </c>
      <c r="G69" s="28">
        <f>INDEX(Data!$C$4:$BK$400,Large!$C69,G$2)</f>
        <v>0</v>
      </c>
      <c r="H69" s="28">
        <f>INDEX(Data!$C$4:$BK$400,Large!$C69,H$2)</f>
        <v>0</v>
      </c>
      <c r="I69" s="28">
        <f>INDEX(Data!$C$4:$BK$400,Large!$C69,I$2)</f>
        <v>0</v>
      </c>
      <c r="J69" s="28">
        <f>INDEX(Data!$C$4:$BK$400,Large!$C69,J$2)</f>
        <v>0</v>
      </c>
      <c r="K69" s="28">
        <f>INDEX(Data!$C$4:$BK$400,Large!$C69,K$2)</f>
        <v>0</v>
      </c>
      <c r="L69" s="28">
        <f>INDEX(Data!$C$4:$BK$400,Large!$C69,L$2)</f>
        <v>0</v>
      </c>
      <c r="M69" s="28">
        <f>INDEX(Data!$C$4:$BK$400,Large!$C69,M$2)</f>
        <v>0</v>
      </c>
      <c r="N69" s="28">
        <f>INDEX(Data!$C$4:$BK$400,Large!$C69,N$2)</f>
        <v>0</v>
      </c>
      <c r="O69" s="28">
        <f>INDEX(Data!$C$4:$BK$400,Large!$C69,O$2)</f>
        <v>0</v>
      </c>
      <c r="P69" s="28">
        <f>INDEX(Data!$C$4:$BK$400,Large!$C69,P$2)</f>
        <v>0</v>
      </c>
      <c r="Q69" s="28">
        <f>INDEX(Data!$C$4:$BK$400,Large!$C69,Q$2)</f>
        <v>0</v>
      </c>
      <c r="R69" s="28">
        <f>INDEX(Data!$C$4:$BK$400,Large!$C69,R$2)</f>
        <v>0</v>
      </c>
      <c r="S69" s="28">
        <f>INDEX(Data!$C$4:$BK$400,Large!$C69,S$2)</f>
        <v>0</v>
      </c>
      <c r="T69" s="28">
        <f>INDEX(Data!$C$4:$BK$400,Large!$C69,T$2)</f>
        <v>0</v>
      </c>
      <c r="U69" s="28">
        <f>INDEX(Data!$C$4:$BK$400,Large!$C69,U$2)</f>
        <v>0</v>
      </c>
      <c r="V69" s="28">
        <f>INDEX(Data!$C$4:$BK$400,Large!$C69,V$2)</f>
        <v>0</v>
      </c>
      <c r="W69" s="28">
        <f>INDEX(Data!$C$4:$BK$400,Large!$C69,W$2)</f>
        <v>0</v>
      </c>
      <c r="X69" s="28">
        <f>INDEX(Data!$C$4:$BK$400,Large!$C69,X$2)</f>
        <v>0</v>
      </c>
      <c r="Y69" s="28">
        <f>INDEX(Data!$C$4:$BK$400,Large!$C69,Y$2)</f>
        <v>0</v>
      </c>
      <c r="Z69" s="28">
        <f>INDEX(Data!$C$4:$BK$400,Large!$C69,Z$2)</f>
        <v>0</v>
      </c>
      <c r="AA69" s="28">
        <f>INDEX(Data!$C$4:$BK$400,Large!$C69,AA$2)</f>
        <v>0</v>
      </c>
      <c r="AB69" s="28">
        <f>INDEX(Data!$C$4:$BK$400,Large!$C69,AB$2)</f>
        <v>0</v>
      </c>
      <c r="AC69" s="28">
        <f>INDEX(Data!$C$4:$BK$400,Large!$C69,AC$2)</f>
        <v>0</v>
      </c>
      <c r="AD69" s="28">
        <f>INDEX(Data!$C$4:$BK$400,Large!$C69,AD$2)</f>
        <v>0</v>
      </c>
      <c r="AE69" s="28">
        <f>INDEX(Data!$C$4:$BK$400,Large!$C69,AE$2)</f>
        <v>0</v>
      </c>
      <c r="AF69" s="28">
        <f>INDEX(Data!$C$4:$BK$400,Large!$C69,AF$2)</f>
        <v>0</v>
      </c>
      <c r="AG69" s="28">
        <f>INDEX(Data!$C$4:$BK$400,Large!$C69,AG$2)</f>
        <v>0</v>
      </c>
      <c r="AH69" s="28">
        <f>INDEX(Data!$C$4:$BK$400,Large!$C69,AH$2)</f>
        <v>0</v>
      </c>
      <c r="AI69" s="28">
        <f>INDEX(Data!$C$4:$BK$400,Large!$C69,AI$2)</f>
        <v>0</v>
      </c>
      <c r="AJ69" s="28">
        <f>INDEX(Data!$C$4:$BK$400,Large!$C69,AJ$2)</f>
        <v>0</v>
      </c>
      <c r="AK69" s="28">
        <f>INDEX(Data!$C$4:$BK$400,Large!$C69,AK$2)</f>
        <v>0</v>
      </c>
      <c r="AL69" s="28">
        <f>INDEX(Data!$C$4:$BK$400,Large!$C69,AL$2)</f>
        <v>0</v>
      </c>
      <c r="AM69" s="28">
        <f>INDEX(Data!$C$4:$BK$400,Large!$C69,AM$2)</f>
        <v>0</v>
      </c>
      <c r="AN69" s="28">
        <f>INDEX(Data!$C$4:$BK$400,Large!$C69,AN$2)</f>
        <v>0</v>
      </c>
      <c r="AO69" s="28">
        <f>INDEX(Data!$C$4:$BK$400,Large!$C69,AO$2)</f>
        <v>0</v>
      </c>
      <c r="AP69" s="28">
        <f>INDEX(Data!$C$4:$BK$400,Large!$C69,AP$2)</f>
        <v>0</v>
      </c>
      <c r="AQ69" s="28">
        <f>INDEX(Data!$C$4:$BK$400,Large!$C69,AQ$2)</f>
        <v>0</v>
      </c>
      <c r="AR69" s="28">
        <f>INDEX(Data!$C$4:$BK$400,Large!$C69,AR$2)</f>
        <v>0</v>
      </c>
      <c r="AS69" s="28">
        <f>INDEX(Data!$C$4:$BK$400,Large!$C69,AS$2)</f>
        <v>0</v>
      </c>
      <c r="AT69" s="28">
        <f>INDEX(Data!$C$4:$BK$400,Large!$C69,AT$2)</f>
        <v>0</v>
      </c>
      <c r="AU69" s="5">
        <f>VALUE(INDEX(Data!$C$4:$BK$400,Large!$C69,AU$2))</f>
        <v>0</v>
      </c>
      <c r="AV69" s="5">
        <f>INDEX(Data!$C$4:$BK$400,Large!$C69,AV$1)</f>
        <v>0</v>
      </c>
      <c r="AW69" s="28">
        <f>IFERROR(VALUE(INDEX(Data!$C$4:$BK$400,Large!$C69,AW$1)),"-")</f>
        <v>0</v>
      </c>
      <c r="AX69" s="14">
        <f>IFERROR(INDEX(Data!$C$4:$BK$95,Large!$C69,AX$1),0)</f>
        <v>0</v>
      </c>
      <c r="AY69" s="14" t="str">
        <f ca="1">IFERROR(INDEX(Data!$C$4:$BK$95,Large!$C69,AY$1),0)</f>
        <v>0</v>
      </c>
      <c r="AZ69" s="14">
        <f ca="1">INDEX(Data!$C$4:$BK$95,Large!$C69,AZ$1)</f>
        <v>-4170000</v>
      </c>
      <c r="BA69" s="5" t="str">
        <f t="shared" si="28"/>
        <v>-</v>
      </c>
      <c r="BB69" s="5" t="str">
        <f t="shared" si="29"/>
        <v>-</v>
      </c>
      <c r="BC69" s="5" t="str">
        <f t="shared" si="30"/>
        <v>-</v>
      </c>
      <c r="BD69" s="22" t="str">
        <f t="shared" si="31"/>
        <v>-</v>
      </c>
      <c r="BE69" s="28">
        <f t="shared" si="32"/>
        <v>0</v>
      </c>
      <c r="BF69" s="5">
        <f t="shared" si="33"/>
        <v>0</v>
      </c>
      <c r="BG69" s="5">
        <f t="shared" si="34"/>
        <v>0</v>
      </c>
      <c r="BH69" s="5">
        <f t="shared" si="35"/>
        <v>0</v>
      </c>
      <c r="BI69" s="11" t="e">
        <f t="shared" si="36"/>
        <v>#DIV/0!</v>
      </c>
      <c r="BJ69" s="5">
        <f t="shared" si="37"/>
        <v>0</v>
      </c>
      <c r="BK69" s="11">
        <f>Data!BH67/SUM(Data!$BH$4:$BH$49)</f>
        <v>1.2822654549347412E-8</v>
      </c>
      <c r="BL69" s="3">
        <f t="shared" si="38"/>
        <v>0</v>
      </c>
      <c r="BM69" s="12" t="str">
        <f t="shared" si="15"/>
        <v>-</v>
      </c>
      <c r="BN69" s="12">
        <f t="shared" si="39"/>
        <v>1.279516694851921E-8</v>
      </c>
      <c r="BO69" s="28">
        <f t="shared" ref="BO69:BO132" ca="1" si="40">IFERROR(AY69+(1000-ROW())/1000000,0)</f>
        <v>9.3099999999999997E-4</v>
      </c>
      <c r="BP69" s="87">
        <f t="shared" ref="BP69:BP132" si="41">AU69+(1000-ROW())/100000</f>
        <v>9.3100000000000006E-3</v>
      </c>
    </row>
    <row r="70" spans="1:68">
      <c r="A70" s="28">
        <v>67</v>
      </c>
      <c r="B70" s="26">
        <f>LARGE(Data!$BH$4:$BH$400,Large!A70)</f>
        <v>9.3000000000000005E-4</v>
      </c>
      <c r="C70" s="28">
        <f>MATCH(Large!B70,Data!$BH$4:$BH$400,0)</f>
        <v>67</v>
      </c>
      <c r="D70" s="5">
        <f>VALUE(INDEX(Data!$C$4:$BK$400,Large!$C70,D$2))</f>
        <v>0</v>
      </c>
      <c r="E70" s="28">
        <f>INDEX(Data!$C$4:$BK$400,Large!$C70,E$2)</f>
        <v>0</v>
      </c>
      <c r="F70" s="28">
        <f>INDEX(Data!$C$4:$BK$400,Large!$C70,F$2)</f>
        <v>0</v>
      </c>
      <c r="G70" s="28">
        <f>INDEX(Data!$C$4:$BK$400,Large!$C70,G$2)</f>
        <v>0</v>
      </c>
      <c r="H70" s="28">
        <f>INDEX(Data!$C$4:$BK$400,Large!$C70,H$2)</f>
        <v>0</v>
      </c>
      <c r="I70" s="28">
        <f>INDEX(Data!$C$4:$BK$400,Large!$C70,I$2)</f>
        <v>0</v>
      </c>
      <c r="J70" s="28">
        <f>INDEX(Data!$C$4:$BK$400,Large!$C70,J$2)</f>
        <v>0</v>
      </c>
      <c r="K70" s="28">
        <f>INDEX(Data!$C$4:$BK$400,Large!$C70,K$2)</f>
        <v>0</v>
      </c>
      <c r="L70" s="28">
        <f>INDEX(Data!$C$4:$BK$400,Large!$C70,L$2)</f>
        <v>0</v>
      </c>
      <c r="M70" s="28">
        <f>INDEX(Data!$C$4:$BK$400,Large!$C70,M$2)</f>
        <v>0</v>
      </c>
      <c r="N70" s="28">
        <f>INDEX(Data!$C$4:$BK$400,Large!$C70,N$2)</f>
        <v>0</v>
      </c>
      <c r="O70" s="28">
        <f>INDEX(Data!$C$4:$BK$400,Large!$C70,O$2)</f>
        <v>0</v>
      </c>
      <c r="P70" s="28">
        <f>INDEX(Data!$C$4:$BK$400,Large!$C70,P$2)</f>
        <v>0</v>
      </c>
      <c r="Q70" s="28">
        <f>INDEX(Data!$C$4:$BK$400,Large!$C70,Q$2)</f>
        <v>0</v>
      </c>
      <c r="R70" s="28">
        <f>INDEX(Data!$C$4:$BK$400,Large!$C70,R$2)</f>
        <v>0</v>
      </c>
      <c r="S70" s="28">
        <f>INDEX(Data!$C$4:$BK$400,Large!$C70,S$2)</f>
        <v>0</v>
      </c>
      <c r="T70" s="28">
        <f>INDEX(Data!$C$4:$BK$400,Large!$C70,T$2)</f>
        <v>0</v>
      </c>
      <c r="U70" s="28">
        <f>INDEX(Data!$C$4:$BK$400,Large!$C70,U$2)</f>
        <v>0</v>
      </c>
      <c r="V70" s="28">
        <f>INDEX(Data!$C$4:$BK$400,Large!$C70,V$2)</f>
        <v>0</v>
      </c>
      <c r="W70" s="28">
        <f>INDEX(Data!$C$4:$BK$400,Large!$C70,W$2)</f>
        <v>0</v>
      </c>
      <c r="X70" s="28">
        <f>INDEX(Data!$C$4:$BK$400,Large!$C70,X$2)</f>
        <v>0</v>
      </c>
      <c r="Y70" s="28">
        <f>INDEX(Data!$C$4:$BK$400,Large!$C70,Y$2)</f>
        <v>0</v>
      </c>
      <c r="Z70" s="28">
        <f>INDEX(Data!$C$4:$BK$400,Large!$C70,Z$2)</f>
        <v>0</v>
      </c>
      <c r="AA70" s="28">
        <f>INDEX(Data!$C$4:$BK$400,Large!$C70,AA$2)</f>
        <v>0</v>
      </c>
      <c r="AB70" s="28">
        <f>INDEX(Data!$C$4:$BK$400,Large!$C70,AB$2)</f>
        <v>0</v>
      </c>
      <c r="AC70" s="28">
        <f>INDEX(Data!$C$4:$BK$400,Large!$C70,AC$2)</f>
        <v>0</v>
      </c>
      <c r="AD70" s="28">
        <f>INDEX(Data!$C$4:$BK$400,Large!$C70,AD$2)</f>
        <v>0</v>
      </c>
      <c r="AE70" s="28">
        <f>INDEX(Data!$C$4:$BK$400,Large!$C70,AE$2)</f>
        <v>0</v>
      </c>
      <c r="AF70" s="28">
        <f>INDEX(Data!$C$4:$BK$400,Large!$C70,AF$2)</f>
        <v>0</v>
      </c>
      <c r="AG70" s="28">
        <f>INDEX(Data!$C$4:$BK$400,Large!$C70,AG$2)</f>
        <v>0</v>
      </c>
      <c r="AH70" s="28">
        <f>INDEX(Data!$C$4:$BK$400,Large!$C70,AH$2)</f>
        <v>0</v>
      </c>
      <c r="AI70" s="28">
        <f>INDEX(Data!$C$4:$BK$400,Large!$C70,AI$2)</f>
        <v>0</v>
      </c>
      <c r="AJ70" s="28">
        <f>INDEX(Data!$C$4:$BK$400,Large!$C70,AJ$2)</f>
        <v>0</v>
      </c>
      <c r="AK70" s="28">
        <f>INDEX(Data!$C$4:$BK$400,Large!$C70,AK$2)</f>
        <v>0</v>
      </c>
      <c r="AL70" s="28">
        <f>INDEX(Data!$C$4:$BK$400,Large!$C70,AL$2)</f>
        <v>0</v>
      </c>
      <c r="AM70" s="28">
        <f>INDEX(Data!$C$4:$BK$400,Large!$C70,AM$2)</f>
        <v>0</v>
      </c>
      <c r="AN70" s="28">
        <f>INDEX(Data!$C$4:$BK$400,Large!$C70,AN$2)</f>
        <v>0</v>
      </c>
      <c r="AO70" s="28">
        <f>INDEX(Data!$C$4:$BK$400,Large!$C70,AO$2)</f>
        <v>0</v>
      </c>
      <c r="AP70" s="28">
        <f>INDEX(Data!$C$4:$BK$400,Large!$C70,AP$2)</f>
        <v>0</v>
      </c>
      <c r="AQ70" s="28">
        <f>INDEX(Data!$C$4:$BK$400,Large!$C70,AQ$2)</f>
        <v>0</v>
      </c>
      <c r="AR70" s="28">
        <f>INDEX(Data!$C$4:$BK$400,Large!$C70,AR$2)</f>
        <v>0</v>
      </c>
      <c r="AS70" s="28">
        <f>INDEX(Data!$C$4:$BK$400,Large!$C70,AS$2)</f>
        <v>0</v>
      </c>
      <c r="AT70" s="28">
        <f>INDEX(Data!$C$4:$BK$400,Large!$C70,AT$2)</f>
        <v>0</v>
      </c>
      <c r="AU70" s="5">
        <f>VALUE(INDEX(Data!$C$4:$BK$400,Large!$C70,AU$2))</f>
        <v>0</v>
      </c>
      <c r="AV70" s="5">
        <f>INDEX(Data!$C$4:$BK$400,Large!$C70,AV$1)</f>
        <v>0</v>
      </c>
      <c r="AW70" s="28">
        <f>IFERROR(VALUE(INDEX(Data!$C$4:$BK$400,Large!$C70,AW$1)),"-")</f>
        <v>0</v>
      </c>
      <c r="AX70" s="14">
        <f>IFERROR(INDEX(Data!$C$4:$BK$95,Large!$C70,AX$1),0)</f>
        <v>0</v>
      </c>
      <c r="AY70" s="14" t="str">
        <f ca="1">IFERROR(INDEX(Data!$C$4:$BK$95,Large!$C70,AY$1),0)</f>
        <v>0</v>
      </c>
      <c r="AZ70" s="14">
        <f ca="1">INDEX(Data!$C$4:$BK$95,Large!$C70,AZ$1)</f>
        <v>-345000</v>
      </c>
      <c r="BA70" s="5" t="str">
        <f t="shared" si="28"/>
        <v>-</v>
      </c>
      <c r="BB70" s="5" t="str">
        <f t="shared" si="29"/>
        <v>-</v>
      </c>
      <c r="BC70" s="5" t="str">
        <f t="shared" si="30"/>
        <v>-</v>
      </c>
      <c r="BD70" s="22" t="str">
        <f t="shared" si="31"/>
        <v>-</v>
      </c>
      <c r="BE70" s="28">
        <f t="shared" si="32"/>
        <v>0</v>
      </c>
      <c r="BF70" s="5">
        <f t="shared" si="33"/>
        <v>0</v>
      </c>
      <c r="BG70" s="5">
        <f t="shared" si="34"/>
        <v>0</v>
      </c>
      <c r="BH70" s="5">
        <f t="shared" si="35"/>
        <v>0</v>
      </c>
      <c r="BI70" s="11" t="e">
        <f t="shared" si="36"/>
        <v>#DIV/0!</v>
      </c>
      <c r="BJ70" s="5">
        <f t="shared" si="37"/>
        <v>0</v>
      </c>
      <c r="BK70" s="11">
        <f>Data!BH68/SUM(Data!$BH$4:$BH$49)</f>
        <v>1.2808911082520673E-8</v>
      </c>
      <c r="BL70" s="3">
        <f t="shared" si="38"/>
        <v>0</v>
      </c>
      <c r="BM70" s="12" t="str">
        <f t="shared" si="15"/>
        <v>-</v>
      </c>
      <c r="BN70" s="12">
        <f t="shared" si="39"/>
        <v>1.2781423482409094E-8</v>
      </c>
      <c r="BO70" s="28">
        <f t="shared" ca="1" si="40"/>
        <v>9.3000000000000005E-4</v>
      </c>
      <c r="BP70" s="87">
        <f t="shared" si="41"/>
        <v>9.2999999999999992E-3</v>
      </c>
    </row>
    <row r="71" spans="1:68">
      <c r="A71" s="28">
        <v>68</v>
      </c>
      <c r="B71" s="26">
        <f>LARGE(Data!$BH$4:$BH$400,Large!A71)</f>
        <v>9.2900000000000003E-4</v>
      </c>
      <c r="C71" s="28">
        <f>MATCH(Large!B71,Data!$BH$4:$BH$400,0)</f>
        <v>68</v>
      </c>
      <c r="D71" s="5">
        <f>VALUE(INDEX(Data!$C$4:$BK$400,Large!$C71,D$2))</f>
        <v>0</v>
      </c>
      <c r="E71" s="28">
        <f>INDEX(Data!$C$4:$BK$400,Large!$C71,E$2)</f>
        <v>0</v>
      </c>
      <c r="F71" s="28">
        <f>INDEX(Data!$C$4:$BK$400,Large!$C71,F$2)</f>
        <v>0</v>
      </c>
      <c r="G71" s="28">
        <f>INDEX(Data!$C$4:$BK$400,Large!$C71,G$2)</f>
        <v>0</v>
      </c>
      <c r="H71" s="28">
        <f>INDEX(Data!$C$4:$BK$400,Large!$C71,H$2)</f>
        <v>0</v>
      </c>
      <c r="I71" s="28">
        <f>INDEX(Data!$C$4:$BK$400,Large!$C71,I$2)</f>
        <v>0</v>
      </c>
      <c r="J71" s="28">
        <f>INDEX(Data!$C$4:$BK$400,Large!$C71,J$2)</f>
        <v>0</v>
      </c>
      <c r="K71" s="28">
        <f>INDEX(Data!$C$4:$BK$400,Large!$C71,K$2)</f>
        <v>0</v>
      </c>
      <c r="L71" s="28">
        <f>INDEX(Data!$C$4:$BK$400,Large!$C71,L$2)</f>
        <v>0</v>
      </c>
      <c r="M71" s="28">
        <f>INDEX(Data!$C$4:$BK$400,Large!$C71,M$2)</f>
        <v>0</v>
      </c>
      <c r="N71" s="28">
        <f>INDEX(Data!$C$4:$BK$400,Large!$C71,N$2)</f>
        <v>0</v>
      </c>
      <c r="O71" s="28">
        <f>INDEX(Data!$C$4:$BK$400,Large!$C71,O$2)</f>
        <v>0</v>
      </c>
      <c r="P71" s="28">
        <f>INDEX(Data!$C$4:$BK$400,Large!$C71,P$2)</f>
        <v>0</v>
      </c>
      <c r="Q71" s="28">
        <f>INDEX(Data!$C$4:$BK$400,Large!$C71,Q$2)</f>
        <v>0</v>
      </c>
      <c r="R71" s="28">
        <f>INDEX(Data!$C$4:$BK$400,Large!$C71,R$2)</f>
        <v>0</v>
      </c>
      <c r="S71" s="28">
        <f>INDEX(Data!$C$4:$BK$400,Large!$C71,S$2)</f>
        <v>0</v>
      </c>
      <c r="T71" s="28">
        <f>INDEX(Data!$C$4:$BK$400,Large!$C71,T$2)</f>
        <v>0</v>
      </c>
      <c r="U71" s="28">
        <f>INDEX(Data!$C$4:$BK$400,Large!$C71,U$2)</f>
        <v>0</v>
      </c>
      <c r="V71" s="28">
        <f>INDEX(Data!$C$4:$BK$400,Large!$C71,V$2)</f>
        <v>0</v>
      </c>
      <c r="W71" s="28">
        <f>INDEX(Data!$C$4:$BK$400,Large!$C71,W$2)</f>
        <v>0</v>
      </c>
      <c r="X71" s="28">
        <f>INDEX(Data!$C$4:$BK$400,Large!$C71,X$2)</f>
        <v>0</v>
      </c>
      <c r="Y71" s="28">
        <f>INDEX(Data!$C$4:$BK$400,Large!$C71,Y$2)</f>
        <v>0</v>
      </c>
      <c r="Z71" s="28">
        <f>INDEX(Data!$C$4:$BK$400,Large!$C71,Z$2)</f>
        <v>0</v>
      </c>
      <c r="AA71" s="28">
        <f>INDEX(Data!$C$4:$BK$400,Large!$C71,AA$2)</f>
        <v>0</v>
      </c>
      <c r="AB71" s="28">
        <f>INDEX(Data!$C$4:$BK$400,Large!$C71,AB$2)</f>
        <v>0</v>
      </c>
      <c r="AC71" s="28">
        <f>INDEX(Data!$C$4:$BK$400,Large!$C71,AC$2)</f>
        <v>0</v>
      </c>
      <c r="AD71" s="28">
        <f>INDEX(Data!$C$4:$BK$400,Large!$C71,AD$2)</f>
        <v>0</v>
      </c>
      <c r="AE71" s="28">
        <f>INDEX(Data!$C$4:$BK$400,Large!$C71,AE$2)</f>
        <v>0</v>
      </c>
      <c r="AF71" s="28">
        <f>INDEX(Data!$C$4:$BK$400,Large!$C71,AF$2)</f>
        <v>0</v>
      </c>
      <c r="AG71" s="28">
        <f>INDEX(Data!$C$4:$BK$400,Large!$C71,AG$2)</f>
        <v>0</v>
      </c>
      <c r="AH71" s="28">
        <f>INDEX(Data!$C$4:$BK$400,Large!$C71,AH$2)</f>
        <v>0</v>
      </c>
      <c r="AI71" s="28">
        <f>INDEX(Data!$C$4:$BK$400,Large!$C71,AI$2)</f>
        <v>0</v>
      </c>
      <c r="AJ71" s="28">
        <f>INDEX(Data!$C$4:$BK$400,Large!$C71,AJ$2)</f>
        <v>0</v>
      </c>
      <c r="AK71" s="28">
        <f>INDEX(Data!$C$4:$BK$400,Large!$C71,AK$2)</f>
        <v>0</v>
      </c>
      <c r="AL71" s="28">
        <f>INDEX(Data!$C$4:$BK$400,Large!$C71,AL$2)</f>
        <v>0</v>
      </c>
      <c r="AM71" s="28">
        <f>INDEX(Data!$C$4:$BK$400,Large!$C71,AM$2)</f>
        <v>0</v>
      </c>
      <c r="AN71" s="28">
        <f>INDEX(Data!$C$4:$BK$400,Large!$C71,AN$2)</f>
        <v>0</v>
      </c>
      <c r="AO71" s="28">
        <f>INDEX(Data!$C$4:$BK$400,Large!$C71,AO$2)</f>
        <v>0</v>
      </c>
      <c r="AP71" s="28">
        <f>INDEX(Data!$C$4:$BK$400,Large!$C71,AP$2)</f>
        <v>0</v>
      </c>
      <c r="AQ71" s="28">
        <f>INDEX(Data!$C$4:$BK$400,Large!$C71,AQ$2)</f>
        <v>0</v>
      </c>
      <c r="AR71" s="28">
        <f>INDEX(Data!$C$4:$BK$400,Large!$C71,AR$2)</f>
        <v>0</v>
      </c>
      <c r="AS71" s="28">
        <f>INDEX(Data!$C$4:$BK$400,Large!$C71,AS$2)</f>
        <v>0</v>
      </c>
      <c r="AT71" s="28">
        <f>INDEX(Data!$C$4:$BK$400,Large!$C71,AT$2)</f>
        <v>0</v>
      </c>
      <c r="AU71" s="5">
        <f>VALUE(INDEX(Data!$C$4:$BK$400,Large!$C71,AU$2))</f>
        <v>0</v>
      </c>
      <c r="AV71" s="5">
        <f>INDEX(Data!$C$4:$BK$400,Large!$C71,AV$1)</f>
        <v>0</v>
      </c>
      <c r="AW71" s="28">
        <f>IFERROR(VALUE(INDEX(Data!$C$4:$BK$400,Large!$C71,AW$1)),"-")</f>
        <v>0</v>
      </c>
      <c r="AX71" s="14">
        <f>IFERROR(INDEX(Data!$C$4:$BK$95,Large!$C71,AX$1),0)</f>
        <v>0</v>
      </c>
      <c r="AY71" s="14" t="str">
        <f ca="1">IFERROR(INDEX(Data!$C$4:$BK$95,Large!$C71,AY$1),0)</f>
        <v>0</v>
      </c>
      <c r="AZ71" s="14">
        <f ca="1">INDEX(Data!$C$4:$BK$95,Large!$C71,AZ$1)</f>
        <v>5000</v>
      </c>
      <c r="BA71" s="5" t="str">
        <f t="shared" si="28"/>
        <v>-</v>
      </c>
      <c r="BB71" s="5" t="str">
        <f t="shared" si="29"/>
        <v>-</v>
      </c>
      <c r="BC71" s="5" t="str">
        <f t="shared" si="30"/>
        <v>-</v>
      </c>
      <c r="BD71" s="22" t="str">
        <f t="shared" si="31"/>
        <v>-</v>
      </c>
      <c r="BE71" s="28">
        <f t="shared" si="32"/>
        <v>0</v>
      </c>
      <c r="BF71" s="5">
        <f t="shared" si="33"/>
        <v>0</v>
      </c>
      <c r="BG71" s="5">
        <f t="shared" si="34"/>
        <v>0</v>
      </c>
      <c r="BH71" s="5">
        <f t="shared" si="35"/>
        <v>0</v>
      </c>
      <c r="BI71" s="11" t="e">
        <f t="shared" si="36"/>
        <v>#DIV/0!</v>
      </c>
      <c r="BJ71" s="5">
        <f t="shared" si="37"/>
        <v>0</v>
      </c>
      <c r="BK71" s="11">
        <f>Data!BH69/SUM(Data!$BH$4:$BH$49)</f>
        <v>1.2795167615693934E-8</v>
      </c>
      <c r="BL71" s="3">
        <f t="shared" si="38"/>
        <v>0</v>
      </c>
      <c r="BM71" s="12" t="str">
        <f t="shared" si="15"/>
        <v>-</v>
      </c>
      <c r="BN71" s="12">
        <f t="shared" si="39"/>
        <v>1.2767680016298976E-8</v>
      </c>
      <c r="BO71" s="28">
        <f t="shared" ca="1" si="40"/>
        <v>9.2900000000000003E-4</v>
      </c>
      <c r="BP71" s="87">
        <f t="shared" si="41"/>
        <v>9.2899999999999996E-3</v>
      </c>
    </row>
    <row r="72" spans="1:68">
      <c r="A72" s="28">
        <v>69</v>
      </c>
      <c r="B72" s="26">
        <f>LARGE(Data!$BH$4:$BH$400,Large!A72)</f>
        <v>9.2800000000000001E-4</v>
      </c>
      <c r="C72" s="28">
        <f>MATCH(Large!B72,Data!$BH$4:$BH$400,0)</f>
        <v>69</v>
      </c>
      <c r="D72" s="5">
        <f>VALUE(INDEX(Data!$C$4:$BK$400,Large!$C72,D$2))</f>
        <v>0</v>
      </c>
      <c r="E72" s="28">
        <f>INDEX(Data!$C$4:$BK$400,Large!$C72,E$2)</f>
        <v>0</v>
      </c>
      <c r="F72" s="28">
        <f>INDEX(Data!$C$4:$BK$400,Large!$C72,F$2)</f>
        <v>0</v>
      </c>
      <c r="G72" s="28">
        <f>INDEX(Data!$C$4:$BK$400,Large!$C72,G$2)</f>
        <v>0</v>
      </c>
      <c r="H72" s="28">
        <f>INDEX(Data!$C$4:$BK$400,Large!$C72,H$2)</f>
        <v>0</v>
      </c>
      <c r="I72" s="28">
        <f>INDEX(Data!$C$4:$BK$400,Large!$C72,I$2)</f>
        <v>0</v>
      </c>
      <c r="J72" s="28">
        <f>INDEX(Data!$C$4:$BK$400,Large!$C72,J$2)</f>
        <v>0</v>
      </c>
      <c r="K72" s="28">
        <f>INDEX(Data!$C$4:$BK$400,Large!$C72,K$2)</f>
        <v>0</v>
      </c>
      <c r="L72" s="28">
        <f>INDEX(Data!$C$4:$BK$400,Large!$C72,L$2)</f>
        <v>0</v>
      </c>
      <c r="M72" s="28">
        <f>INDEX(Data!$C$4:$BK$400,Large!$C72,M$2)</f>
        <v>0</v>
      </c>
      <c r="N72" s="28">
        <f>INDEX(Data!$C$4:$BK$400,Large!$C72,N$2)</f>
        <v>0</v>
      </c>
      <c r="O72" s="28">
        <f>INDEX(Data!$C$4:$BK$400,Large!$C72,O$2)</f>
        <v>0</v>
      </c>
      <c r="P72" s="28">
        <f>INDEX(Data!$C$4:$BK$400,Large!$C72,P$2)</f>
        <v>0</v>
      </c>
      <c r="Q72" s="28">
        <f>INDEX(Data!$C$4:$BK$400,Large!$C72,Q$2)</f>
        <v>0</v>
      </c>
      <c r="R72" s="28">
        <f>INDEX(Data!$C$4:$BK$400,Large!$C72,R$2)</f>
        <v>0</v>
      </c>
      <c r="S72" s="28">
        <f>INDEX(Data!$C$4:$BK$400,Large!$C72,S$2)</f>
        <v>0</v>
      </c>
      <c r="T72" s="28">
        <f>INDEX(Data!$C$4:$BK$400,Large!$C72,T$2)</f>
        <v>0</v>
      </c>
      <c r="U72" s="28">
        <f>INDEX(Data!$C$4:$BK$400,Large!$C72,U$2)</f>
        <v>0</v>
      </c>
      <c r="V72" s="28">
        <f>INDEX(Data!$C$4:$BK$400,Large!$C72,V$2)</f>
        <v>0</v>
      </c>
      <c r="W72" s="28">
        <f>INDEX(Data!$C$4:$BK$400,Large!$C72,W$2)</f>
        <v>0</v>
      </c>
      <c r="X72" s="28">
        <f>INDEX(Data!$C$4:$BK$400,Large!$C72,X$2)</f>
        <v>0</v>
      </c>
      <c r="Y72" s="28">
        <f>INDEX(Data!$C$4:$BK$400,Large!$C72,Y$2)</f>
        <v>0</v>
      </c>
      <c r="Z72" s="28">
        <f>INDEX(Data!$C$4:$BK$400,Large!$C72,Z$2)</f>
        <v>0</v>
      </c>
      <c r="AA72" s="28">
        <f>INDEX(Data!$C$4:$BK$400,Large!$C72,AA$2)</f>
        <v>0</v>
      </c>
      <c r="AB72" s="28">
        <f>INDEX(Data!$C$4:$BK$400,Large!$C72,AB$2)</f>
        <v>0</v>
      </c>
      <c r="AC72" s="28">
        <f>INDEX(Data!$C$4:$BK$400,Large!$C72,AC$2)</f>
        <v>0</v>
      </c>
      <c r="AD72" s="28">
        <f>INDEX(Data!$C$4:$BK$400,Large!$C72,AD$2)</f>
        <v>0</v>
      </c>
      <c r="AE72" s="28">
        <f>INDEX(Data!$C$4:$BK$400,Large!$C72,AE$2)</f>
        <v>0</v>
      </c>
      <c r="AF72" s="28">
        <f>INDEX(Data!$C$4:$BK$400,Large!$C72,AF$2)</f>
        <v>0</v>
      </c>
      <c r="AG72" s="28">
        <f>INDEX(Data!$C$4:$BK$400,Large!$C72,AG$2)</f>
        <v>0</v>
      </c>
      <c r="AH72" s="28">
        <f>INDEX(Data!$C$4:$BK$400,Large!$C72,AH$2)</f>
        <v>0</v>
      </c>
      <c r="AI72" s="28">
        <f>INDEX(Data!$C$4:$BK$400,Large!$C72,AI$2)</f>
        <v>0</v>
      </c>
      <c r="AJ72" s="28">
        <f>INDEX(Data!$C$4:$BK$400,Large!$C72,AJ$2)</f>
        <v>0</v>
      </c>
      <c r="AK72" s="28">
        <f>INDEX(Data!$C$4:$BK$400,Large!$C72,AK$2)</f>
        <v>0</v>
      </c>
      <c r="AL72" s="28">
        <f>INDEX(Data!$C$4:$BK$400,Large!$C72,AL$2)</f>
        <v>0</v>
      </c>
      <c r="AM72" s="28">
        <f>INDEX(Data!$C$4:$BK$400,Large!$C72,AM$2)</f>
        <v>0</v>
      </c>
      <c r="AN72" s="28">
        <f>INDEX(Data!$C$4:$BK$400,Large!$C72,AN$2)</f>
        <v>0</v>
      </c>
      <c r="AO72" s="28">
        <f>INDEX(Data!$C$4:$BK$400,Large!$C72,AO$2)</f>
        <v>0</v>
      </c>
      <c r="AP72" s="28">
        <f>INDEX(Data!$C$4:$BK$400,Large!$C72,AP$2)</f>
        <v>0</v>
      </c>
      <c r="AQ72" s="28">
        <f>INDEX(Data!$C$4:$BK$400,Large!$C72,AQ$2)</f>
        <v>0</v>
      </c>
      <c r="AR72" s="28">
        <f>INDEX(Data!$C$4:$BK$400,Large!$C72,AR$2)</f>
        <v>0</v>
      </c>
      <c r="AS72" s="28">
        <f>INDEX(Data!$C$4:$BK$400,Large!$C72,AS$2)</f>
        <v>0</v>
      </c>
      <c r="AT72" s="28">
        <f>INDEX(Data!$C$4:$BK$400,Large!$C72,AT$2)</f>
        <v>0</v>
      </c>
      <c r="AU72" s="5">
        <f>VALUE(INDEX(Data!$C$4:$BK$400,Large!$C72,AU$2))</f>
        <v>0</v>
      </c>
      <c r="AV72" s="5">
        <f>INDEX(Data!$C$4:$BK$400,Large!$C72,AV$1)</f>
        <v>0</v>
      </c>
      <c r="AW72" s="28">
        <f>IFERROR(VALUE(INDEX(Data!$C$4:$BK$400,Large!$C72,AW$1)),"-")</f>
        <v>0</v>
      </c>
      <c r="AX72" s="14">
        <f>IFERROR(INDEX(Data!$C$4:$BK$95,Large!$C72,AX$1),0)</f>
        <v>0</v>
      </c>
      <c r="AY72" s="14" t="str">
        <f ca="1">IFERROR(INDEX(Data!$C$4:$BK$95,Large!$C72,AY$1),0)</f>
        <v>0</v>
      </c>
      <c r="AZ72" s="14">
        <f ca="1">INDEX(Data!$C$4:$BK$95,Large!$C72,AZ$1)</f>
        <v>93000</v>
      </c>
      <c r="BA72" s="5" t="str">
        <f t="shared" si="28"/>
        <v>-</v>
      </c>
      <c r="BB72" s="5" t="str">
        <f t="shared" si="29"/>
        <v>-</v>
      </c>
      <c r="BC72" s="5" t="str">
        <f t="shared" si="30"/>
        <v>-</v>
      </c>
      <c r="BD72" s="22" t="str">
        <f t="shared" si="31"/>
        <v>-</v>
      </c>
      <c r="BE72" s="28">
        <f t="shared" si="32"/>
        <v>0</v>
      </c>
      <c r="BF72" s="5">
        <f t="shared" si="33"/>
        <v>0</v>
      </c>
      <c r="BG72" s="5">
        <f t="shared" si="34"/>
        <v>0</v>
      </c>
      <c r="BH72" s="5">
        <f t="shared" si="35"/>
        <v>0</v>
      </c>
      <c r="BI72" s="11" t="e">
        <f t="shared" si="36"/>
        <v>#DIV/0!</v>
      </c>
      <c r="BJ72" s="5">
        <f t="shared" si="37"/>
        <v>0</v>
      </c>
      <c r="BK72" s="11">
        <f>Data!BH70/SUM(Data!$BH$4:$BH$49)</f>
        <v>1.2781424148867197E-8</v>
      </c>
      <c r="BL72" s="3">
        <f t="shared" si="38"/>
        <v>0</v>
      </c>
      <c r="BM72" s="12" t="str">
        <f t="shared" si="15"/>
        <v>-</v>
      </c>
      <c r="BN72" s="12">
        <f t="shared" si="39"/>
        <v>1.275393655018886E-8</v>
      </c>
      <c r="BO72" s="28">
        <f t="shared" ca="1" si="40"/>
        <v>9.2800000000000001E-4</v>
      </c>
      <c r="BP72" s="87">
        <f t="shared" si="41"/>
        <v>9.2800000000000001E-3</v>
      </c>
    </row>
    <row r="73" spans="1:68">
      <c r="A73" s="28">
        <v>70</v>
      </c>
      <c r="B73" s="26">
        <f>LARGE(Data!$BH$4:$BH$400,Large!A73)</f>
        <v>9.2699999999999998E-4</v>
      </c>
      <c r="C73" s="28">
        <f>MATCH(Large!B73,Data!$BH$4:$BH$400,0)</f>
        <v>70</v>
      </c>
      <c r="D73" s="5">
        <f>VALUE(INDEX(Data!$C$4:$BK$400,Large!$C73,D$2))</f>
        <v>0</v>
      </c>
      <c r="E73" s="28">
        <f>INDEX(Data!$C$4:$BK$400,Large!$C73,E$2)</f>
        <v>0</v>
      </c>
      <c r="F73" s="28">
        <f>INDEX(Data!$C$4:$BK$400,Large!$C73,F$2)</f>
        <v>0</v>
      </c>
      <c r="G73" s="28">
        <f>INDEX(Data!$C$4:$BK$400,Large!$C73,G$2)</f>
        <v>0</v>
      </c>
      <c r="H73" s="28">
        <f>INDEX(Data!$C$4:$BK$400,Large!$C73,H$2)</f>
        <v>0</v>
      </c>
      <c r="I73" s="28">
        <f>INDEX(Data!$C$4:$BK$400,Large!$C73,I$2)</f>
        <v>0</v>
      </c>
      <c r="J73" s="28">
        <f>INDEX(Data!$C$4:$BK$400,Large!$C73,J$2)</f>
        <v>0</v>
      </c>
      <c r="K73" s="28">
        <f>INDEX(Data!$C$4:$BK$400,Large!$C73,K$2)</f>
        <v>0</v>
      </c>
      <c r="L73" s="28">
        <f>INDEX(Data!$C$4:$BK$400,Large!$C73,L$2)</f>
        <v>0</v>
      </c>
      <c r="M73" s="28">
        <f>INDEX(Data!$C$4:$BK$400,Large!$C73,M$2)</f>
        <v>0</v>
      </c>
      <c r="N73" s="28">
        <f>INDEX(Data!$C$4:$BK$400,Large!$C73,N$2)</f>
        <v>0</v>
      </c>
      <c r="O73" s="28">
        <f>INDEX(Data!$C$4:$BK$400,Large!$C73,O$2)</f>
        <v>0</v>
      </c>
      <c r="P73" s="28">
        <f>INDEX(Data!$C$4:$BK$400,Large!$C73,P$2)</f>
        <v>0</v>
      </c>
      <c r="Q73" s="28">
        <f>INDEX(Data!$C$4:$BK$400,Large!$C73,Q$2)</f>
        <v>0</v>
      </c>
      <c r="R73" s="28">
        <f>INDEX(Data!$C$4:$BK$400,Large!$C73,R$2)</f>
        <v>0</v>
      </c>
      <c r="S73" s="28">
        <f>INDEX(Data!$C$4:$BK$400,Large!$C73,S$2)</f>
        <v>0</v>
      </c>
      <c r="T73" s="28">
        <f>INDEX(Data!$C$4:$BK$400,Large!$C73,T$2)</f>
        <v>0</v>
      </c>
      <c r="U73" s="28">
        <f>INDEX(Data!$C$4:$BK$400,Large!$C73,U$2)</f>
        <v>0</v>
      </c>
      <c r="V73" s="28">
        <f>INDEX(Data!$C$4:$BK$400,Large!$C73,V$2)</f>
        <v>0</v>
      </c>
      <c r="W73" s="28">
        <f>INDEX(Data!$C$4:$BK$400,Large!$C73,W$2)</f>
        <v>0</v>
      </c>
      <c r="X73" s="28">
        <f>INDEX(Data!$C$4:$BK$400,Large!$C73,X$2)</f>
        <v>0</v>
      </c>
      <c r="Y73" s="28">
        <f>INDEX(Data!$C$4:$BK$400,Large!$C73,Y$2)</f>
        <v>0</v>
      </c>
      <c r="Z73" s="28">
        <f>INDEX(Data!$C$4:$BK$400,Large!$C73,Z$2)</f>
        <v>0</v>
      </c>
      <c r="AA73" s="28">
        <f>INDEX(Data!$C$4:$BK$400,Large!$C73,AA$2)</f>
        <v>0</v>
      </c>
      <c r="AB73" s="28">
        <f>INDEX(Data!$C$4:$BK$400,Large!$C73,AB$2)</f>
        <v>0</v>
      </c>
      <c r="AC73" s="28">
        <f>INDEX(Data!$C$4:$BK$400,Large!$C73,AC$2)</f>
        <v>0</v>
      </c>
      <c r="AD73" s="28">
        <f>INDEX(Data!$C$4:$BK$400,Large!$C73,AD$2)</f>
        <v>0</v>
      </c>
      <c r="AE73" s="28">
        <f>INDEX(Data!$C$4:$BK$400,Large!$C73,AE$2)</f>
        <v>0</v>
      </c>
      <c r="AF73" s="28">
        <f>INDEX(Data!$C$4:$BK$400,Large!$C73,AF$2)</f>
        <v>0</v>
      </c>
      <c r="AG73" s="28">
        <f>INDEX(Data!$C$4:$BK$400,Large!$C73,AG$2)</f>
        <v>0</v>
      </c>
      <c r="AH73" s="28">
        <f>INDEX(Data!$C$4:$BK$400,Large!$C73,AH$2)</f>
        <v>0</v>
      </c>
      <c r="AI73" s="28">
        <f>INDEX(Data!$C$4:$BK$400,Large!$C73,AI$2)</f>
        <v>0</v>
      </c>
      <c r="AJ73" s="28">
        <f>INDEX(Data!$C$4:$BK$400,Large!$C73,AJ$2)</f>
        <v>0</v>
      </c>
      <c r="AK73" s="28">
        <f>INDEX(Data!$C$4:$BK$400,Large!$C73,AK$2)</f>
        <v>0</v>
      </c>
      <c r="AL73" s="28">
        <f>INDEX(Data!$C$4:$BK$400,Large!$C73,AL$2)</f>
        <v>0</v>
      </c>
      <c r="AM73" s="28">
        <f>INDEX(Data!$C$4:$BK$400,Large!$C73,AM$2)</f>
        <v>0</v>
      </c>
      <c r="AN73" s="28">
        <f>INDEX(Data!$C$4:$BK$400,Large!$C73,AN$2)</f>
        <v>0</v>
      </c>
      <c r="AO73" s="28">
        <f>INDEX(Data!$C$4:$BK$400,Large!$C73,AO$2)</f>
        <v>0</v>
      </c>
      <c r="AP73" s="28">
        <f>INDEX(Data!$C$4:$BK$400,Large!$C73,AP$2)</f>
        <v>0</v>
      </c>
      <c r="AQ73" s="28">
        <f>INDEX(Data!$C$4:$BK$400,Large!$C73,AQ$2)</f>
        <v>0</v>
      </c>
      <c r="AR73" s="28">
        <f>INDEX(Data!$C$4:$BK$400,Large!$C73,AR$2)</f>
        <v>0</v>
      </c>
      <c r="AS73" s="28">
        <f>INDEX(Data!$C$4:$BK$400,Large!$C73,AS$2)</f>
        <v>0</v>
      </c>
      <c r="AT73" s="28">
        <f>INDEX(Data!$C$4:$BK$400,Large!$C73,AT$2)</f>
        <v>0</v>
      </c>
      <c r="AU73" s="5">
        <f>VALUE(INDEX(Data!$C$4:$BK$400,Large!$C73,AU$2))</f>
        <v>0</v>
      </c>
      <c r="AV73" s="5">
        <f>INDEX(Data!$C$4:$BK$400,Large!$C73,AV$1)</f>
        <v>0</v>
      </c>
      <c r="AW73" s="28">
        <f>IFERROR(VALUE(INDEX(Data!$C$4:$BK$400,Large!$C73,AW$1)),"-")</f>
        <v>0</v>
      </c>
      <c r="AX73" s="14">
        <f>IFERROR(INDEX(Data!$C$4:$BK$95,Large!$C73,AX$1),0)</f>
        <v>0</v>
      </c>
      <c r="AY73" s="14" t="str">
        <f ca="1">IFERROR(INDEX(Data!$C$4:$BK$95,Large!$C73,AY$1),0)</f>
        <v>0</v>
      </c>
      <c r="AZ73" s="14">
        <f ca="1">INDEX(Data!$C$4:$BK$95,Large!$C73,AZ$1)</f>
        <v>1000</v>
      </c>
      <c r="BA73" s="5" t="str">
        <f t="shared" si="28"/>
        <v>-</v>
      </c>
      <c r="BB73" s="5" t="str">
        <f t="shared" si="29"/>
        <v>-</v>
      </c>
      <c r="BC73" s="5" t="str">
        <f t="shared" si="30"/>
        <v>-</v>
      </c>
      <c r="BD73" s="22" t="str">
        <f t="shared" si="31"/>
        <v>-</v>
      </c>
      <c r="BE73" s="28">
        <f t="shared" si="32"/>
        <v>0</v>
      </c>
      <c r="BF73" s="5">
        <f t="shared" si="33"/>
        <v>0</v>
      </c>
      <c r="BG73" s="5">
        <f t="shared" si="34"/>
        <v>0</v>
      </c>
      <c r="BH73" s="5">
        <f t="shared" si="35"/>
        <v>0</v>
      </c>
      <c r="BI73" s="11" t="e">
        <f t="shared" si="36"/>
        <v>#DIV/0!</v>
      </c>
      <c r="BJ73" s="5">
        <f t="shared" si="37"/>
        <v>0</v>
      </c>
      <c r="BK73" s="11">
        <f>Data!BH71/SUM(Data!$BH$4:$BH$49)</f>
        <v>1.2767680682040456E-8</v>
      </c>
      <c r="BL73" s="3">
        <f t="shared" si="38"/>
        <v>0</v>
      </c>
      <c r="BM73" s="12" t="str">
        <f t="shared" si="15"/>
        <v>-</v>
      </c>
      <c r="BN73" s="12">
        <f t="shared" si="39"/>
        <v>1.2740193084078743E-8</v>
      </c>
      <c r="BO73" s="28">
        <f t="shared" ca="1" si="40"/>
        <v>9.2699999999999998E-4</v>
      </c>
      <c r="BP73" s="87">
        <f t="shared" si="41"/>
        <v>9.2700000000000005E-3</v>
      </c>
    </row>
    <row r="74" spans="1:68">
      <c r="A74" s="28">
        <v>71</v>
      </c>
      <c r="B74" s="26">
        <f>LARGE(Data!$BH$4:$BH$400,Large!A74)</f>
        <v>9.2599999999999996E-4</v>
      </c>
      <c r="C74" s="28">
        <f>MATCH(Large!B74,Data!$BH$4:$BH$400,0)</f>
        <v>71</v>
      </c>
      <c r="D74" s="5">
        <f>VALUE(INDEX(Data!$C$4:$BK$400,Large!$C74,D$2))</f>
        <v>0</v>
      </c>
      <c r="E74" s="28">
        <f>INDEX(Data!$C$4:$BK$400,Large!$C74,E$2)</f>
        <v>0</v>
      </c>
      <c r="F74" s="28">
        <f>INDEX(Data!$C$4:$BK$400,Large!$C74,F$2)</f>
        <v>0</v>
      </c>
      <c r="G74" s="28">
        <f>INDEX(Data!$C$4:$BK$400,Large!$C74,G$2)</f>
        <v>0</v>
      </c>
      <c r="H74" s="28">
        <f>INDEX(Data!$C$4:$BK$400,Large!$C74,H$2)</f>
        <v>0</v>
      </c>
      <c r="I74" s="28">
        <f>INDEX(Data!$C$4:$BK$400,Large!$C74,I$2)</f>
        <v>0</v>
      </c>
      <c r="J74" s="28">
        <f>INDEX(Data!$C$4:$BK$400,Large!$C74,J$2)</f>
        <v>0</v>
      </c>
      <c r="K74" s="28">
        <f>INDEX(Data!$C$4:$BK$400,Large!$C74,K$2)</f>
        <v>0</v>
      </c>
      <c r="L74" s="28">
        <f>INDEX(Data!$C$4:$BK$400,Large!$C74,L$2)</f>
        <v>0</v>
      </c>
      <c r="M74" s="28">
        <f>INDEX(Data!$C$4:$BK$400,Large!$C74,M$2)</f>
        <v>0</v>
      </c>
      <c r="N74" s="28">
        <f>INDEX(Data!$C$4:$BK$400,Large!$C74,N$2)</f>
        <v>0</v>
      </c>
      <c r="O74" s="28">
        <f>INDEX(Data!$C$4:$BK$400,Large!$C74,O$2)</f>
        <v>0</v>
      </c>
      <c r="P74" s="28">
        <f>INDEX(Data!$C$4:$BK$400,Large!$C74,P$2)</f>
        <v>0</v>
      </c>
      <c r="Q74" s="28">
        <f>INDEX(Data!$C$4:$BK$400,Large!$C74,Q$2)</f>
        <v>0</v>
      </c>
      <c r="R74" s="28">
        <f>INDEX(Data!$C$4:$BK$400,Large!$C74,R$2)</f>
        <v>0</v>
      </c>
      <c r="S74" s="28">
        <f>INDEX(Data!$C$4:$BK$400,Large!$C74,S$2)</f>
        <v>0</v>
      </c>
      <c r="T74" s="28">
        <f>INDEX(Data!$C$4:$BK$400,Large!$C74,T$2)</f>
        <v>0</v>
      </c>
      <c r="U74" s="28">
        <f>INDEX(Data!$C$4:$BK$400,Large!$C74,U$2)</f>
        <v>0</v>
      </c>
      <c r="V74" s="28">
        <f>INDEX(Data!$C$4:$BK$400,Large!$C74,V$2)</f>
        <v>0</v>
      </c>
      <c r="W74" s="28">
        <f>INDEX(Data!$C$4:$BK$400,Large!$C74,W$2)</f>
        <v>0</v>
      </c>
      <c r="X74" s="28">
        <f>INDEX(Data!$C$4:$BK$400,Large!$C74,X$2)</f>
        <v>0</v>
      </c>
      <c r="Y74" s="28">
        <f>INDEX(Data!$C$4:$BK$400,Large!$C74,Y$2)</f>
        <v>0</v>
      </c>
      <c r="Z74" s="28">
        <f>INDEX(Data!$C$4:$BK$400,Large!$C74,Z$2)</f>
        <v>0</v>
      </c>
      <c r="AA74" s="28">
        <f>INDEX(Data!$C$4:$BK$400,Large!$C74,AA$2)</f>
        <v>0</v>
      </c>
      <c r="AB74" s="28">
        <f>INDEX(Data!$C$4:$BK$400,Large!$C74,AB$2)</f>
        <v>0</v>
      </c>
      <c r="AC74" s="28">
        <f>INDEX(Data!$C$4:$BK$400,Large!$C74,AC$2)</f>
        <v>0</v>
      </c>
      <c r="AD74" s="28">
        <f>INDEX(Data!$C$4:$BK$400,Large!$C74,AD$2)</f>
        <v>0</v>
      </c>
      <c r="AE74" s="28">
        <f>INDEX(Data!$C$4:$BK$400,Large!$C74,AE$2)</f>
        <v>0</v>
      </c>
      <c r="AF74" s="28">
        <f>INDEX(Data!$C$4:$BK$400,Large!$C74,AF$2)</f>
        <v>0</v>
      </c>
      <c r="AG74" s="28">
        <f>INDEX(Data!$C$4:$BK$400,Large!$C74,AG$2)</f>
        <v>0</v>
      </c>
      <c r="AH74" s="28">
        <f>INDEX(Data!$C$4:$BK$400,Large!$C74,AH$2)</f>
        <v>0</v>
      </c>
      <c r="AI74" s="28">
        <f>INDEX(Data!$C$4:$BK$400,Large!$C74,AI$2)</f>
        <v>0</v>
      </c>
      <c r="AJ74" s="28">
        <f>INDEX(Data!$C$4:$BK$400,Large!$C74,AJ$2)</f>
        <v>0</v>
      </c>
      <c r="AK74" s="28">
        <f>INDEX(Data!$C$4:$BK$400,Large!$C74,AK$2)</f>
        <v>0</v>
      </c>
      <c r="AL74" s="28">
        <f>INDEX(Data!$C$4:$BK$400,Large!$C74,AL$2)</f>
        <v>0</v>
      </c>
      <c r="AM74" s="28">
        <f>INDEX(Data!$C$4:$BK$400,Large!$C74,AM$2)</f>
        <v>0</v>
      </c>
      <c r="AN74" s="28">
        <f>INDEX(Data!$C$4:$BK$400,Large!$C74,AN$2)</f>
        <v>0</v>
      </c>
      <c r="AO74" s="28">
        <f>INDEX(Data!$C$4:$BK$400,Large!$C74,AO$2)</f>
        <v>0</v>
      </c>
      <c r="AP74" s="28">
        <f>INDEX(Data!$C$4:$BK$400,Large!$C74,AP$2)</f>
        <v>0</v>
      </c>
      <c r="AQ74" s="28">
        <f>INDEX(Data!$C$4:$BK$400,Large!$C74,AQ$2)</f>
        <v>0</v>
      </c>
      <c r="AR74" s="28">
        <f>INDEX(Data!$C$4:$BK$400,Large!$C74,AR$2)</f>
        <v>0</v>
      </c>
      <c r="AS74" s="28">
        <f>INDEX(Data!$C$4:$BK$400,Large!$C74,AS$2)</f>
        <v>0</v>
      </c>
      <c r="AT74" s="28">
        <f>INDEX(Data!$C$4:$BK$400,Large!$C74,AT$2)</f>
        <v>0</v>
      </c>
      <c r="AU74" s="5">
        <f>VALUE(INDEX(Data!$C$4:$BK$400,Large!$C74,AU$2))</f>
        <v>0</v>
      </c>
      <c r="AV74" s="5">
        <f>INDEX(Data!$C$4:$BK$400,Large!$C74,AV$1)</f>
        <v>0</v>
      </c>
      <c r="AW74" s="28">
        <f>IFERROR(VALUE(INDEX(Data!$C$4:$BK$400,Large!$C74,AW$1)),"-")</f>
        <v>0</v>
      </c>
      <c r="AX74" s="14">
        <f>IFERROR(INDEX(Data!$C$4:$BK$95,Large!$C74,AX$1),0)</f>
        <v>0</v>
      </c>
      <c r="AY74" s="14" t="str">
        <f ca="1">IFERROR(INDEX(Data!$C$4:$BK$95,Large!$C74,AY$1),0)</f>
        <v>0</v>
      </c>
      <c r="AZ74" s="14">
        <f ca="1">INDEX(Data!$C$4:$BK$95,Large!$C74,AZ$1)</f>
        <v>64000</v>
      </c>
      <c r="BA74" s="5" t="str">
        <f t="shared" si="28"/>
        <v>-</v>
      </c>
      <c r="BB74" s="5" t="str">
        <f t="shared" si="29"/>
        <v>-</v>
      </c>
      <c r="BC74" s="5" t="str">
        <f t="shared" si="30"/>
        <v>-</v>
      </c>
      <c r="BD74" s="22" t="str">
        <f t="shared" si="31"/>
        <v>-</v>
      </c>
      <c r="BE74" s="28">
        <f t="shared" si="32"/>
        <v>0</v>
      </c>
      <c r="BF74" s="5">
        <f t="shared" si="33"/>
        <v>0</v>
      </c>
      <c r="BG74" s="5">
        <f t="shared" si="34"/>
        <v>0</v>
      </c>
      <c r="BH74" s="5">
        <f t="shared" si="35"/>
        <v>0</v>
      </c>
      <c r="BI74" s="11" t="e">
        <f t="shared" si="36"/>
        <v>#DIV/0!</v>
      </c>
      <c r="BJ74" s="5">
        <f t="shared" si="37"/>
        <v>0</v>
      </c>
      <c r="BK74" s="11">
        <f>Data!BH72/SUM(Data!$BH$4:$BH$49)</f>
        <v>1.2753937215213717E-8</v>
      </c>
      <c r="BL74" s="3">
        <f t="shared" si="38"/>
        <v>0</v>
      </c>
      <c r="BM74" s="12" t="str">
        <f t="shared" si="15"/>
        <v>-</v>
      </c>
      <c r="BN74" s="12">
        <f t="shared" si="39"/>
        <v>1.2726449617968625E-8</v>
      </c>
      <c r="BO74" s="28">
        <f t="shared" ca="1" si="40"/>
        <v>9.2599999999999996E-4</v>
      </c>
      <c r="BP74" s="87">
        <f t="shared" si="41"/>
        <v>9.2599999999999991E-3</v>
      </c>
    </row>
    <row r="75" spans="1:68">
      <c r="A75" s="28">
        <v>72</v>
      </c>
      <c r="B75" s="26">
        <f>LARGE(Data!$BH$4:$BH$400,Large!A75)</f>
        <v>9.2500000000000004E-4</v>
      </c>
      <c r="C75" s="28">
        <f>MATCH(Large!B75,Data!$BH$4:$BH$400,0)</f>
        <v>72</v>
      </c>
      <c r="D75" s="5">
        <f>VALUE(INDEX(Data!$C$4:$BK$400,Large!$C75,D$2))</f>
        <v>0</v>
      </c>
      <c r="E75" s="28">
        <f>INDEX(Data!$C$4:$BK$400,Large!$C75,E$2)</f>
        <v>0</v>
      </c>
      <c r="F75" s="28">
        <f>INDEX(Data!$C$4:$BK$400,Large!$C75,F$2)</f>
        <v>0</v>
      </c>
      <c r="G75" s="28">
        <f>INDEX(Data!$C$4:$BK$400,Large!$C75,G$2)</f>
        <v>0</v>
      </c>
      <c r="H75" s="28">
        <f>INDEX(Data!$C$4:$BK$400,Large!$C75,H$2)</f>
        <v>0</v>
      </c>
      <c r="I75" s="28">
        <f>INDEX(Data!$C$4:$BK$400,Large!$C75,I$2)</f>
        <v>0</v>
      </c>
      <c r="J75" s="28">
        <f>INDEX(Data!$C$4:$BK$400,Large!$C75,J$2)</f>
        <v>0</v>
      </c>
      <c r="K75" s="28">
        <f>INDEX(Data!$C$4:$BK$400,Large!$C75,K$2)</f>
        <v>0</v>
      </c>
      <c r="L75" s="28">
        <f>INDEX(Data!$C$4:$BK$400,Large!$C75,L$2)</f>
        <v>0</v>
      </c>
      <c r="M75" s="28">
        <f>INDEX(Data!$C$4:$BK$400,Large!$C75,M$2)</f>
        <v>0</v>
      </c>
      <c r="N75" s="28">
        <f>INDEX(Data!$C$4:$BK$400,Large!$C75,N$2)</f>
        <v>0</v>
      </c>
      <c r="O75" s="28">
        <f>INDEX(Data!$C$4:$BK$400,Large!$C75,O$2)</f>
        <v>0</v>
      </c>
      <c r="P75" s="28">
        <f>INDEX(Data!$C$4:$BK$400,Large!$C75,P$2)</f>
        <v>0</v>
      </c>
      <c r="Q75" s="28">
        <f>INDEX(Data!$C$4:$BK$400,Large!$C75,Q$2)</f>
        <v>0</v>
      </c>
      <c r="R75" s="28">
        <f>INDEX(Data!$C$4:$BK$400,Large!$C75,R$2)</f>
        <v>0</v>
      </c>
      <c r="S75" s="28">
        <f>INDEX(Data!$C$4:$BK$400,Large!$C75,S$2)</f>
        <v>0</v>
      </c>
      <c r="T75" s="28">
        <f>INDEX(Data!$C$4:$BK$400,Large!$C75,T$2)</f>
        <v>0</v>
      </c>
      <c r="U75" s="28">
        <f>INDEX(Data!$C$4:$BK$400,Large!$C75,U$2)</f>
        <v>0</v>
      </c>
      <c r="V75" s="28">
        <f>INDEX(Data!$C$4:$BK$400,Large!$C75,V$2)</f>
        <v>0</v>
      </c>
      <c r="W75" s="28">
        <f>INDEX(Data!$C$4:$BK$400,Large!$C75,W$2)</f>
        <v>0</v>
      </c>
      <c r="X75" s="28">
        <f>INDEX(Data!$C$4:$BK$400,Large!$C75,X$2)</f>
        <v>0</v>
      </c>
      <c r="Y75" s="28">
        <f>INDEX(Data!$C$4:$BK$400,Large!$C75,Y$2)</f>
        <v>0</v>
      </c>
      <c r="Z75" s="28">
        <f>INDEX(Data!$C$4:$BK$400,Large!$C75,Z$2)</f>
        <v>0</v>
      </c>
      <c r="AA75" s="28">
        <f>INDEX(Data!$C$4:$BK$400,Large!$C75,AA$2)</f>
        <v>0</v>
      </c>
      <c r="AB75" s="28">
        <f>INDEX(Data!$C$4:$BK$400,Large!$C75,AB$2)</f>
        <v>0</v>
      </c>
      <c r="AC75" s="28">
        <f>INDEX(Data!$C$4:$BK$400,Large!$C75,AC$2)</f>
        <v>0</v>
      </c>
      <c r="AD75" s="28">
        <f>INDEX(Data!$C$4:$BK$400,Large!$C75,AD$2)</f>
        <v>0</v>
      </c>
      <c r="AE75" s="28">
        <f>INDEX(Data!$C$4:$BK$400,Large!$C75,AE$2)</f>
        <v>0</v>
      </c>
      <c r="AF75" s="28">
        <f>INDEX(Data!$C$4:$BK$400,Large!$C75,AF$2)</f>
        <v>0</v>
      </c>
      <c r="AG75" s="28">
        <f>INDEX(Data!$C$4:$BK$400,Large!$C75,AG$2)</f>
        <v>0</v>
      </c>
      <c r="AH75" s="28">
        <f>INDEX(Data!$C$4:$BK$400,Large!$C75,AH$2)</f>
        <v>0</v>
      </c>
      <c r="AI75" s="28">
        <f>INDEX(Data!$C$4:$BK$400,Large!$C75,AI$2)</f>
        <v>0</v>
      </c>
      <c r="AJ75" s="28">
        <f>INDEX(Data!$C$4:$BK$400,Large!$C75,AJ$2)</f>
        <v>0</v>
      </c>
      <c r="AK75" s="28">
        <f>INDEX(Data!$C$4:$BK$400,Large!$C75,AK$2)</f>
        <v>0</v>
      </c>
      <c r="AL75" s="28">
        <f>INDEX(Data!$C$4:$BK$400,Large!$C75,AL$2)</f>
        <v>0</v>
      </c>
      <c r="AM75" s="28">
        <f>INDEX(Data!$C$4:$BK$400,Large!$C75,AM$2)</f>
        <v>0</v>
      </c>
      <c r="AN75" s="28">
        <f>INDEX(Data!$C$4:$BK$400,Large!$C75,AN$2)</f>
        <v>0</v>
      </c>
      <c r="AO75" s="28">
        <f>INDEX(Data!$C$4:$BK$400,Large!$C75,AO$2)</f>
        <v>0</v>
      </c>
      <c r="AP75" s="28">
        <f>INDEX(Data!$C$4:$BK$400,Large!$C75,AP$2)</f>
        <v>0</v>
      </c>
      <c r="AQ75" s="28">
        <f>INDEX(Data!$C$4:$BK$400,Large!$C75,AQ$2)</f>
        <v>0</v>
      </c>
      <c r="AR75" s="28">
        <f>INDEX(Data!$C$4:$BK$400,Large!$C75,AR$2)</f>
        <v>0</v>
      </c>
      <c r="AS75" s="28">
        <f>INDEX(Data!$C$4:$BK$400,Large!$C75,AS$2)</f>
        <v>0</v>
      </c>
      <c r="AT75" s="28">
        <f>INDEX(Data!$C$4:$BK$400,Large!$C75,AT$2)</f>
        <v>0</v>
      </c>
      <c r="AU75" s="5">
        <f>VALUE(INDEX(Data!$C$4:$BK$400,Large!$C75,AU$2))</f>
        <v>0</v>
      </c>
      <c r="AV75" s="5">
        <f>INDEX(Data!$C$4:$BK$400,Large!$C75,AV$1)</f>
        <v>0</v>
      </c>
      <c r="AW75" s="28">
        <f>IFERROR(VALUE(INDEX(Data!$C$4:$BK$400,Large!$C75,AW$1)),"-")</f>
        <v>0</v>
      </c>
      <c r="AX75" s="14">
        <f>IFERROR(INDEX(Data!$C$4:$BK$95,Large!$C75,AX$1),0)</f>
        <v>0</v>
      </c>
      <c r="AY75" s="14" t="str">
        <f ca="1">IFERROR(INDEX(Data!$C$4:$BK$95,Large!$C75,AY$1),0)</f>
        <v>0</v>
      </c>
      <c r="AZ75" s="14">
        <f ca="1">INDEX(Data!$C$4:$BK$95,Large!$C75,AZ$1)</f>
        <v>-88000</v>
      </c>
      <c r="BA75" s="5" t="str">
        <f t="shared" si="28"/>
        <v>-</v>
      </c>
      <c r="BB75" s="5" t="str">
        <f t="shared" si="29"/>
        <v>-</v>
      </c>
      <c r="BC75" s="5" t="str">
        <f t="shared" si="30"/>
        <v>-</v>
      </c>
      <c r="BD75" s="22" t="str">
        <f t="shared" si="31"/>
        <v>-</v>
      </c>
      <c r="BE75" s="28">
        <f t="shared" si="32"/>
        <v>0</v>
      </c>
      <c r="BF75" s="5">
        <f t="shared" si="33"/>
        <v>0</v>
      </c>
      <c r="BG75" s="5">
        <f t="shared" si="34"/>
        <v>0</v>
      </c>
      <c r="BH75" s="5">
        <f t="shared" si="35"/>
        <v>0</v>
      </c>
      <c r="BI75" s="11" t="e">
        <f t="shared" si="36"/>
        <v>#DIV/0!</v>
      </c>
      <c r="BJ75" s="5">
        <f t="shared" si="37"/>
        <v>0</v>
      </c>
      <c r="BK75" s="11">
        <f>Data!BH73/SUM(Data!$BH$4:$BH$49)</f>
        <v>1.2740193748386978E-8</v>
      </c>
      <c r="BL75" s="3">
        <f t="shared" si="38"/>
        <v>0</v>
      </c>
      <c r="BM75" s="12" t="str">
        <f t="shared" si="15"/>
        <v>-</v>
      </c>
      <c r="BN75" s="12">
        <f t="shared" si="39"/>
        <v>1.2712706151858509E-8</v>
      </c>
      <c r="BO75" s="28">
        <f t="shared" ca="1" si="40"/>
        <v>9.2500000000000004E-4</v>
      </c>
      <c r="BP75" s="87">
        <f t="shared" si="41"/>
        <v>9.2499999999999995E-3</v>
      </c>
    </row>
    <row r="76" spans="1:68">
      <c r="A76" s="28">
        <v>73</v>
      </c>
      <c r="B76" s="26">
        <f>LARGE(Data!$BH$4:$BH$400,Large!A76)</f>
        <v>9.2400000000000002E-4</v>
      </c>
      <c r="C76" s="28">
        <f>MATCH(Large!B76,Data!$BH$4:$BH$400,0)</f>
        <v>73</v>
      </c>
      <c r="D76" s="5">
        <f>VALUE(INDEX(Data!$C$4:$BK$400,Large!$C76,D$2))</f>
        <v>0</v>
      </c>
      <c r="E76" s="28">
        <f>INDEX(Data!$C$4:$BK$400,Large!$C76,E$2)</f>
        <v>0</v>
      </c>
      <c r="F76" s="28">
        <f>INDEX(Data!$C$4:$BK$400,Large!$C76,F$2)</f>
        <v>0</v>
      </c>
      <c r="G76" s="28">
        <f>INDEX(Data!$C$4:$BK$400,Large!$C76,G$2)</f>
        <v>0</v>
      </c>
      <c r="H76" s="28">
        <f>INDEX(Data!$C$4:$BK$400,Large!$C76,H$2)</f>
        <v>0</v>
      </c>
      <c r="I76" s="28">
        <f>INDEX(Data!$C$4:$BK$400,Large!$C76,I$2)</f>
        <v>0</v>
      </c>
      <c r="J76" s="28">
        <f>INDEX(Data!$C$4:$BK$400,Large!$C76,J$2)</f>
        <v>0</v>
      </c>
      <c r="K76" s="28">
        <f>INDEX(Data!$C$4:$BK$400,Large!$C76,K$2)</f>
        <v>0</v>
      </c>
      <c r="L76" s="28">
        <f>INDEX(Data!$C$4:$BK$400,Large!$C76,L$2)</f>
        <v>0</v>
      </c>
      <c r="M76" s="28">
        <f>INDEX(Data!$C$4:$BK$400,Large!$C76,M$2)</f>
        <v>0</v>
      </c>
      <c r="N76" s="28">
        <f>INDEX(Data!$C$4:$BK$400,Large!$C76,N$2)</f>
        <v>0</v>
      </c>
      <c r="O76" s="28">
        <f>INDEX(Data!$C$4:$BK$400,Large!$C76,O$2)</f>
        <v>0</v>
      </c>
      <c r="P76" s="28">
        <f>INDEX(Data!$C$4:$BK$400,Large!$C76,P$2)</f>
        <v>0</v>
      </c>
      <c r="Q76" s="28">
        <f>INDEX(Data!$C$4:$BK$400,Large!$C76,Q$2)</f>
        <v>0</v>
      </c>
      <c r="R76" s="28">
        <f>INDEX(Data!$C$4:$BK$400,Large!$C76,R$2)</f>
        <v>0</v>
      </c>
      <c r="S76" s="28">
        <f>INDEX(Data!$C$4:$BK$400,Large!$C76,S$2)</f>
        <v>0</v>
      </c>
      <c r="T76" s="28">
        <f>INDEX(Data!$C$4:$BK$400,Large!$C76,T$2)</f>
        <v>0</v>
      </c>
      <c r="U76" s="28">
        <f>INDEX(Data!$C$4:$BK$400,Large!$C76,U$2)</f>
        <v>0</v>
      </c>
      <c r="V76" s="28">
        <f>INDEX(Data!$C$4:$BK$400,Large!$C76,V$2)</f>
        <v>0</v>
      </c>
      <c r="W76" s="28">
        <f>INDEX(Data!$C$4:$BK$400,Large!$C76,W$2)</f>
        <v>0</v>
      </c>
      <c r="X76" s="28">
        <f>INDEX(Data!$C$4:$BK$400,Large!$C76,X$2)</f>
        <v>0</v>
      </c>
      <c r="Y76" s="28">
        <f>INDEX(Data!$C$4:$BK$400,Large!$C76,Y$2)</f>
        <v>0</v>
      </c>
      <c r="Z76" s="28">
        <f>INDEX(Data!$C$4:$BK$400,Large!$C76,Z$2)</f>
        <v>0</v>
      </c>
      <c r="AA76" s="28">
        <f>INDEX(Data!$C$4:$BK$400,Large!$C76,AA$2)</f>
        <v>0</v>
      </c>
      <c r="AB76" s="28">
        <f>INDEX(Data!$C$4:$BK$400,Large!$C76,AB$2)</f>
        <v>0</v>
      </c>
      <c r="AC76" s="28">
        <f>INDEX(Data!$C$4:$BK$400,Large!$C76,AC$2)</f>
        <v>0</v>
      </c>
      <c r="AD76" s="28">
        <f>INDEX(Data!$C$4:$BK$400,Large!$C76,AD$2)</f>
        <v>0</v>
      </c>
      <c r="AE76" s="28">
        <f>INDEX(Data!$C$4:$BK$400,Large!$C76,AE$2)</f>
        <v>0</v>
      </c>
      <c r="AF76" s="28">
        <f>INDEX(Data!$C$4:$BK$400,Large!$C76,AF$2)</f>
        <v>0</v>
      </c>
      <c r="AG76" s="28">
        <f>INDEX(Data!$C$4:$BK$400,Large!$C76,AG$2)</f>
        <v>0</v>
      </c>
      <c r="AH76" s="28">
        <f>INDEX(Data!$C$4:$BK$400,Large!$C76,AH$2)</f>
        <v>0</v>
      </c>
      <c r="AI76" s="28">
        <f>INDEX(Data!$C$4:$BK$400,Large!$C76,AI$2)</f>
        <v>0</v>
      </c>
      <c r="AJ76" s="28">
        <f>INDEX(Data!$C$4:$BK$400,Large!$C76,AJ$2)</f>
        <v>0</v>
      </c>
      <c r="AK76" s="28">
        <f>INDEX(Data!$C$4:$BK$400,Large!$C76,AK$2)</f>
        <v>0</v>
      </c>
      <c r="AL76" s="28">
        <f>INDEX(Data!$C$4:$BK$400,Large!$C76,AL$2)</f>
        <v>0</v>
      </c>
      <c r="AM76" s="28">
        <f>INDEX(Data!$C$4:$BK$400,Large!$C76,AM$2)</f>
        <v>0</v>
      </c>
      <c r="AN76" s="28">
        <f>INDEX(Data!$C$4:$BK$400,Large!$C76,AN$2)</f>
        <v>0</v>
      </c>
      <c r="AO76" s="28">
        <f>INDEX(Data!$C$4:$BK$400,Large!$C76,AO$2)</f>
        <v>0</v>
      </c>
      <c r="AP76" s="28">
        <f>INDEX(Data!$C$4:$BK$400,Large!$C76,AP$2)</f>
        <v>0</v>
      </c>
      <c r="AQ76" s="28">
        <f>INDEX(Data!$C$4:$BK$400,Large!$C76,AQ$2)</f>
        <v>0</v>
      </c>
      <c r="AR76" s="28">
        <f>INDEX(Data!$C$4:$BK$400,Large!$C76,AR$2)</f>
        <v>0</v>
      </c>
      <c r="AS76" s="28">
        <f>INDEX(Data!$C$4:$BK$400,Large!$C76,AS$2)</f>
        <v>0</v>
      </c>
      <c r="AT76" s="28">
        <f>INDEX(Data!$C$4:$BK$400,Large!$C76,AT$2)</f>
        <v>0</v>
      </c>
      <c r="AU76" s="5">
        <f>VALUE(INDEX(Data!$C$4:$BK$400,Large!$C76,AU$2))</f>
        <v>0</v>
      </c>
      <c r="AV76" s="5">
        <f>INDEX(Data!$C$4:$BK$400,Large!$C76,AV$1)</f>
        <v>0</v>
      </c>
      <c r="AW76" s="28">
        <f>IFERROR(VALUE(INDEX(Data!$C$4:$BK$400,Large!$C76,AW$1)),"-")</f>
        <v>0</v>
      </c>
      <c r="AX76" s="14">
        <f>IFERROR(INDEX(Data!$C$4:$BK$95,Large!$C76,AX$1),0)</f>
        <v>0</v>
      </c>
      <c r="AY76" s="14" t="str">
        <f ca="1">IFERROR(INDEX(Data!$C$4:$BK$95,Large!$C76,AY$1),0)</f>
        <v>0</v>
      </c>
      <c r="AZ76" s="14">
        <f ca="1">INDEX(Data!$C$4:$BK$95,Large!$C76,AZ$1)</f>
        <v>-135000</v>
      </c>
      <c r="BA76" s="5" t="str">
        <f t="shared" si="28"/>
        <v>-</v>
      </c>
      <c r="BB76" s="5" t="str">
        <f t="shared" si="29"/>
        <v>-</v>
      </c>
      <c r="BC76" s="5" t="str">
        <f t="shared" si="30"/>
        <v>-</v>
      </c>
      <c r="BD76" s="22" t="str">
        <f t="shared" si="31"/>
        <v>-</v>
      </c>
      <c r="BE76" s="28">
        <f t="shared" si="32"/>
        <v>0</v>
      </c>
      <c r="BF76" s="5">
        <f t="shared" si="33"/>
        <v>0</v>
      </c>
      <c r="BG76" s="5">
        <f t="shared" si="34"/>
        <v>0</v>
      </c>
      <c r="BH76" s="5">
        <f t="shared" si="35"/>
        <v>0</v>
      </c>
      <c r="BI76" s="11" t="e">
        <f t="shared" si="36"/>
        <v>#DIV/0!</v>
      </c>
      <c r="BJ76" s="5">
        <f t="shared" si="37"/>
        <v>0</v>
      </c>
      <c r="BK76" s="11">
        <f>Data!BH74/SUM(Data!$BH$4:$BH$49)</f>
        <v>1.2726450281560239E-8</v>
      </c>
      <c r="BL76" s="3">
        <f t="shared" si="38"/>
        <v>0</v>
      </c>
      <c r="BM76" s="12" t="str">
        <f t="shared" si="15"/>
        <v>-</v>
      </c>
      <c r="BN76" s="12">
        <f t="shared" si="39"/>
        <v>1.2698962685748391E-8</v>
      </c>
      <c r="BO76" s="28">
        <f t="shared" ca="1" si="40"/>
        <v>9.2400000000000002E-4</v>
      </c>
      <c r="BP76" s="87">
        <f t="shared" si="41"/>
        <v>9.2399999999999999E-3</v>
      </c>
    </row>
    <row r="77" spans="1:68">
      <c r="A77" s="28">
        <v>74</v>
      </c>
      <c r="B77" s="26">
        <f>LARGE(Data!$BH$4:$BH$400,Large!A77)</f>
        <v>9.2299999999999999E-4</v>
      </c>
      <c r="C77" s="28">
        <f>MATCH(Large!B77,Data!$BH$4:$BH$400,0)</f>
        <v>74</v>
      </c>
      <c r="D77" s="5">
        <f>VALUE(INDEX(Data!$C$4:$BK$400,Large!$C77,D$2))</f>
        <v>0</v>
      </c>
      <c r="E77" s="28">
        <f>INDEX(Data!$C$4:$BK$400,Large!$C77,E$2)</f>
        <v>0</v>
      </c>
      <c r="F77" s="28">
        <f>INDEX(Data!$C$4:$BK$400,Large!$C77,F$2)</f>
        <v>0</v>
      </c>
      <c r="G77" s="28">
        <f>INDEX(Data!$C$4:$BK$400,Large!$C77,G$2)</f>
        <v>0</v>
      </c>
      <c r="H77" s="28">
        <f>INDEX(Data!$C$4:$BK$400,Large!$C77,H$2)</f>
        <v>0</v>
      </c>
      <c r="I77" s="28">
        <f>INDEX(Data!$C$4:$BK$400,Large!$C77,I$2)</f>
        <v>0</v>
      </c>
      <c r="J77" s="28">
        <f>INDEX(Data!$C$4:$BK$400,Large!$C77,J$2)</f>
        <v>0</v>
      </c>
      <c r="K77" s="28">
        <f>INDEX(Data!$C$4:$BK$400,Large!$C77,K$2)</f>
        <v>0</v>
      </c>
      <c r="L77" s="28">
        <f>INDEX(Data!$C$4:$BK$400,Large!$C77,L$2)</f>
        <v>0</v>
      </c>
      <c r="M77" s="28">
        <f>INDEX(Data!$C$4:$BK$400,Large!$C77,M$2)</f>
        <v>0</v>
      </c>
      <c r="N77" s="28">
        <f>INDEX(Data!$C$4:$BK$400,Large!$C77,N$2)</f>
        <v>0</v>
      </c>
      <c r="O77" s="28">
        <f>INDEX(Data!$C$4:$BK$400,Large!$C77,O$2)</f>
        <v>0</v>
      </c>
      <c r="P77" s="28">
        <f>INDEX(Data!$C$4:$BK$400,Large!$C77,P$2)</f>
        <v>0</v>
      </c>
      <c r="Q77" s="28">
        <f>INDEX(Data!$C$4:$BK$400,Large!$C77,Q$2)</f>
        <v>0</v>
      </c>
      <c r="R77" s="28">
        <f>INDEX(Data!$C$4:$BK$400,Large!$C77,R$2)</f>
        <v>0</v>
      </c>
      <c r="S77" s="28">
        <f>INDEX(Data!$C$4:$BK$400,Large!$C77,S$2)</f>
        <v>0</v>
      </c>
      <c r="T77" s="28">
        <f>INDEX(Data!$C$4:$BK$400,Large!$C77,T$2)</f>
        <v>0</v>
      </c>
      <c r="U77" s="28">
        <f>INDEX(Data!$C$4:$BK$400,Large!$C77,U$2)</f>
        <v>0</v>
      </c>
      <c r="V77" s="28">
        <f>INDEX(Data!$C$4:$BK$400,Large!$C77,V$2)</f>
        <v>0</v>
      </c>
      <c r="W77" s="28">
        <f>INDEX(Data!$C$4:$BK$400,Large!$C77,W$2)</f>
        <v>0</v>
      </c>
      <c r="X77" s="28">
        <f>INDEX(Data!$C$4:$BK$400,Large!$C77,X$2)</f>
        <v>0</v>
      </c>
      <c r="Y77" s="28">
        <f>INDEX(Data!$C$4:$BK$400,Large!$C77,Y$2)</f>
        <v>0</v>
      </c>
      <c r="Z77" s="28">
        <f>INDEX(Data!$C$4:$BK$400,Large!$C77,Z$2)</f>
        <v>0</v>
      </c>
      <c r="AA77" s="28">
        <f>INDEX(Data!$C$4:$BK$400,Large!$C77,AA$2)</f>
        <v>0</v>
      </c>
      <c r="AB77" s="28">
        <f>INDEX(Data!$C$4:$BK$400,Large!$C77,AB$2)</f>
        <v>0</v>
      </c>
      <c r="AC77" s="28">
        <f>INDEX(Data!$C$4:$BK$400,Large!$C77,AC$2)</f>
        <v>0</v>
      </c>
      <c r="AD77" s="28">
        <f>INDEX(Data!$C$4:$BK$400,Large!$C77,AD$2)</f>
        <v>0</v>
      </c>
      <c r="AE77" s="28">
        <f>INDEX(Data!$C$4:$BK$400,Large!$C77,AE$2)</f>
        <v>0</v>
      </c>
      <c r="AF77" s="28">
        <f>INDEX(Data!$C$4:$BK$400,Large!$C77,AF$2)</f>
        <v>0</v>
      </c>
      <c r="AG77" s="28">
        <f>INDEX(Data!$C$4:$BK$400,Large!$C77,AG$2)</f>
        <v>0</v>
      </c>
      <c r="AH77" s="28">
        <f>INDEX(Data!$C$4:$BK$400,Large!$C77,AH$2)</f>
        <v>0</v>
      </c>
      <c r="AI77" s="28">
        <f>INDEX(Data!$C$4:$BK$400,Large!$C77,AI$2)</f>
        <v>0</v>
      </c>
      <c r="AJ77" s="28">
        <f>INDEX(Data!$C$4:$BK$400,Large!$C77,AJ$2)</f>
        <v>0</v>
      </c>
      <c r="AK77" s="28">
        <f>INDEX(Data!$C$4:$BK$400,Large!$C77,AK$2)</f>
        <v>0</v>
      </c>
      <c r="AL77" s="28">
        <f>INDEX(Data!$C$4:$BK$400,Large!$C77,AL$2)</f>
        <v>0</v>
      </c>
      <c r="AM77" s="28">
        <f>INDEX(Data!$C$4:$BK$400,Large!$C77,AM$2)</f>
        <v>0</v>
      </c>
      <c r="AN77" s="28">
        <f>INDEX(Data!$C$4:$BK$400,Large!$C77,AN$2)</f>
        <v>0</v>
      </c>
      <c r="AO77" s="28">
        <f>INDEX(Data!$C$4:$BK$400,Large!$C77,AO$2)</f>
        <v>0</v>
      </c>
      <c r="AP77" s="28">
        <f>INDEX(Data!$C$4:$BK$400,Large!$C77,AP$2)</f>
        <v>0</v>
      </c>
      <c r="AQ77" s="28">
        <f>INDEX(Data!$C$4:$BK$400,Large!$C77,AQ$2)</f>
        <v>0</v>
      </c>
      <c r="AR77" s="28">
        <f>INDEX(Data!$C$4:$BK$400,Large!$C77,AR$2)</f>
        <v>0</v>
      </c>
      <c r="AS77" s="28">
        <f>INDEX(Data!$C$4:$BK$400,Large!$C77,AS$2)</f>
        <v>0</v>
      </c>
      <c r="AT77" s="28">
        <f>INDEX(Data!$C$4:$BK$400,Large!$C77,AT$2)</f>
        <v>0</v>
      </c>
      <c r="AU77" s="5">
        <f>VALUE(INDEX(Data!$C$4:$BK$400,Large!$C77,AU$2))</f>
        <v>0</v>
      </c>
      <c r="AV77" s="5">
        <f>INDEX(Data!$C$4:$BK$400,Large!$C77,AV$1)</f>
        <v>0</v>
      </c>
      <c r="AW77" s="28">
        <f>IFERROR(VALUE(INDEX(Data!$C$4:$BK$400,Large!$C77,AW$1)),"-")</f>
        <v>0</v>
      </c>
      <c r="AX77" s="14">
        <f>IFERROR(INDEX(Data!$C$4:$BK$95,Large!$C77,AX$1),0)</f>
        <v>0</v>
      </c>
      <c r="AY77" s="14" t="str">
        <f ca="1">IFERROR(INDEX(Data!$C$4:$BK$95,Large!$C77,AY$1),0)</f>
        <v>0</v>
      </c>
      <c r="AZ77" s="14">
        <f ca="1">INDEX(Data!$C$4:$BK$95,Large!$C77,AZ$1)</f>
        <v>181000</v>
      </c>
      <c r="BA77" s="5" t="str">
        <f t="shared" si="28"/>
        <v>-</v>
      </c>
      <c r="BB77" s="5" t="str">
        <f t="shared" si="29"/>
        <v>-</v>
      </c>
      <c r="BC77" s="5" t="str">
        <f t="shared" si="30"/>
        <v>-</v>
      </c>
      <c r="BD77" s="22" t="str">
        <f t="shared" si="31"/>
        <v>-</v>
      </c>
      <c r="BE77" s="28">
        <f t="shared" si="32"/>
        <v>0</v>
      </c>
      <c r="BF77" s="5">
        <f t="shared" si="33"/>
        <v>0</v>
      </c>
      <c r="BG77" s="5">
        <f t="shared" si="34"/>
        <v>0</v>
      </c>
      <c r="BH77" s="5">
        <f t="shared" si="35"/>
        <v>0</v>
      </c>
      <c r="BI77" s="11" t="e">
        <f t="shared" si="36"/>
        <v>#DIV/0!</v>
      </c>
      <c r="BJ77" s="5">
        <f t="shared" si="37"/>
        <v>0</v>
      </c>
      <c r="BK77" s="11">
        <f>Data!BH75/SUM(Data!$BH$4:$BH$49)</f>
        <v>1.2712706814733501E-8</v>
      </c>
      <c r="BL77" s="3">
        <f t="shared" si="38"/>
        <v>0</v>
      </c>
      <c r="BM77" s="12" t="str">
        <f t="shared" si="15"/>
        <v>-</v>
      </c>
      <c r="BN77" s="12">
        <f t="shared" si="39"/>
        <v>1.2685219219638273E-8</v>
      </c>
      <c r="BO77" s="28">
        <f t="shared" ca="1" si="40"/>
        <v>9.2299999999999999E-4</v>
      </c>
      <c r="BP77" s="87">
        <f t="shared" si="41"/>
        <v>9.2300000000000004E-3</v>
      </c>
    </row>
    <row r="78" spans="1:68">
      <c r="A78" s="28">
        <v>75</v>
      </c>
      <c r="B78" s="26">
        <f>LARGE(Data!$BH$4:$BH$400,Large!A78)</f>
        <v>9.2199999999999997E-4</v>
      </c>
      <c r="C78" s="28">
        <f>MATCH(Large!B78,Data!$BH$4:$BH$400,0)</f>
        <v>75</v>
      </c>
      <c r="D78" s="5">
        <f>VALUE(INDEX(Data!$C$4:$BK$400,Large!$C78,D$2))</f>
        <v>0</v>
      </c>
      <c r="E78" s="28">
        <f>INDEX(Data!$C$4:$BK$400,Large!$C78,E$2)</f>
        <v>0</v>
      </c>
      <c r="F78" s="28">
        <f>INDEX(Data!$C$4:$BK$400,Large!$C78,F$2)</f>
        <v>0</v>
      </c>
      <c r="G78" s="28">
        <f>INDEX(Data!$C$4:$BK$400,Large!$C78,G$2)</f>
        <v>0</v>
      </c>
      <c r="H78" s="28">
        <f>INDEX(Data!$C$4:$BK$400,Large!$C78,H$2)</f>
        <v>0</v>
      </c>
      <c r="I78" s="28">
        <f>INDEX(Data!$C$4:$BK$400,Large!$C78,I$2)</f>
        <v>0</v>
      </c>
      <c r="J78" s="28">
        <f>INDEX(Data!$C$4:$BK$400,Large!$C78,J$2)</f>
        <v>0</v>
      </c>
      <c r="K78" s="28">
        <f>INDEX(Data!$C$4:$BK$400,Large!$C78,K$2)</f>
        <v>0</v>
      </c>
      <c r="L78" s="28">
        <f>INDEX(Data!$C$4:$BK$400,Large!$C78,L$2)</f>
        <v>0</v>
      </c>
      <c r="M78" s="28">
        <f>INDEX(Data!$C$4:$BK$400,Large!$C78,M$2)</f>
        <v>0</v>
      </c>
      <c r="N78" s="28">
        <f>INDEX(Data!$C$4:$BK$400,Large!$C78,N$2)</f>
        <v>0</v>
      </c>
      <c r="O78" s="28">
        <f>INDEX(Data!$C$4:$BK$400,Large!$C78,O$2)</f>
        <v>0</v>
      </c>
      <c r="P78" s="28">
        <f>INDEX(Data!$C$4:$BK$400,Large!$C78,P$2)</f>
        <v>0</v>
      </c>
      <c r="Q78" s="28">
        <f>INDEX(Data!$C$4:$BK$400,Large!$C78,Q$2)</f>
        <v>0</v>
      </c>
      <c r="R78" s="28">
        <f>INDEX(Data!$C$4:$BK$400,Large!$C78,R$2)</f>
        <v>0</v>
      </c>
      <c r="S78" s="28">
        <f>INDEX(Data!$C$4:$BK$400,Large!$C78,S$2)</f>
        <v>0</v>
      </c>
      <c r="T78" s="28">
        <f>INDEX(Data!$C$4:$BK$400,Large!$C78,T$2)</f>
        <v>0</v>
      </c>
      <c r="U78" s="28">
        <f>INDEX(Data!$C$4:$BK$400,Large!$C78,U$2)</f>
        <v>0</v>
      </c>
      <c r="V78" s="28">
        <f>INDEX(Data!$C$4:$BK$400,Large!$C78,V$2)</f>
        <v>0</v>
      </c>
      <c r="W78" s="28">
        <f>INDEX(Data!$C$4:$BK$400,Large!$C78,W$2)</f>
        <v>0</v>
      </c>
      <c r="X78" s="28">
        <f>INDEX(Data!$C$4:$BK$400,Large!$C78,X$2)</f>
        <v>0</v>
      </c>
      <c r="Y78" s="28">
        <f>INDEX(Data!$C$4:$BK$400,Large!$C78,Y$2)</f>
        <v>0</v>
      </c>
      <c r="Z78" s="28">
        <f>INDEX(Data!$C$4:$BK$400,Large!$C78,Z$2)</f>
        <v>0</v>
      </c>
      <c r="AA78" s="28">
        <f>INDEX(Data!$C$4:$BK$400,Large!$C78,AA$2)</f>
        <v>0</v>
      </c>
      <c r="AB78" s="28">
        <f>INDEX(Data!$C$4:$BK$400,Large!$C78,AB$2)</f>
        <v>0</v>
      </c>
      <c r="AC78" s="28">
        <f>INDEX(Data!$C$4:$BK$400,Large!$C78,AC$2)</f>
        <v>0</v>
      </c>
      <c r="AD78" s="28">
        <f>INDEX(Data!$C$4:$BK$400,Large!$C78,AD$2)</f>
        <v>0</v>
      </c>
      <c r="AE78" s="28">
        <f>INDEX(Data!$C$4:$BK$400,Large!$C78,AE$2)</f>
        <v>0</v>
      </c>
      <c r="AF78" s="28">
        <f>INDEX(Data!$C$4:$BK$400,Large!$C78,AF$2)</f>
        <v>0</v>
      </c>
      <c r="AG78" s="28">
        <f>INDEX(Data!$C$4:$BK$400,Large!$C78,AG$2)</f>
        <v>0</v>
      </c>
      <c r="AH78" s="28">
        <f>INDEX(Data!$C$4:$BK$400,Large!$C78,AH$2)</f>
        <v>0</v>
      </c>
      <c r="AI78" s="28">
        <f>INDEX(Data!$C$4:$BK$400,Large!$C78,AI$2)</f>
        <v>0</v>
      </c>
      <c r="AJ78" s="28">
        <f>INDEX(Data!$C$4:$BK$400,Large!$C78,AJ$2)</f>
        <v>0</v>
      </c>
      <c r="AK78" s="28">
        <f>INDEX(Data!$C$4:$BK$400,Large!$C78,AK$2)</f>
        <v>0</v>
      </c>
      <c r="AL78" s="28">
        <f>INDEX(Data!$C$4:$BK$400,Large!$C78,AL$2)</f>
        <v>0</v>
      </c>
      <c r="AM78" s="28">
        <f>INDEX(Data!$C$4:$BK$400,Large!$C78,AM$2)</f>
        <v>0</v>
      </c>
      <c r="AN78" s="28">
        <f>INDEX(Data!$C$4:$BK$400,Large!$C78,AN$2)</f>
        <v>0</v>
      </c>
      <c r="AO78" s="28">
        <f>INDEX(Data!$C$4:$BK$400,Large!$C78,AO$2)</f>
        <v>0</v>
      </c>
      <c r="AP78" s="28">
        <f>INDEX(Data!$C$4:$BK$400,Large!$C78,AP$2)</f>
        <v>0</v>
      </c>
      <c r="AQ78" s="28">
        <f>INDEX(Data!$C$4:$BK$400,Large!$C78,AQ$2)</f>
        <v>0</v>
      </c>
      <c r="AR78" s="28">
        <f>INDEX(Data!$C$4:$BK$400,Large!$C78,AR$2)</f>
        <v>0</v>
      </c>
      <c r="AS78" s="28">
        <f>INDEX(Data!$C$4:$BK$400,Large!$C78,AS$2)</f>
        <v>0</v>
      </c>
      <c r="AT78" s="28">
        <f>INDEX(Data!$C$4:$BK$400,Large!$C78,AT$2)</f>
        <v>0</v>
      </c>
      <c r="AU78" s="5">
        <f>VALUE(INDEX(Data!$C$4:$BK$400,Large!$C78,AU$2))</f>
        <v>0</v>
      </c>
      <c r="AV78" s="5">
        <f>INDEX(Data!$C$4:$BK$400,Large!$C78,AV$1)</f>
        <v>0</v>
      </c>
      <c r="AW78" s="28">
        <f>IFERROR(VALUE(INDEX(Data!$C$4:$BK$400,Large!$C78,AW$1)),"-")</f>
        <v>0</v>
      </c>
      <c r="AX78" s="14">
        <f>IFERROR(INDEX(Data!$C$4:$BK$95,Large!$C78,AX$1),0)</f>
        <v>0</v>
      </c>
      <c r="AY78" s="14" t="str">
        <f ca="1">IFERROR(INDEX(Data!$C$4:$BK$95,Large!$C78,AY$1),0)</f>
        <v>0</v>
      </c>
      <c r="AZ78" s="14">
        <f ca="1">INDEX(Data!$C$4:$BK$95,Large!$C78,AZ$1)</f>
        <v>-14000</v>
      </c>
      <c r="BA78" s="5" t="str">
        <f t="shared" si="28"/>
        <v>-</v>
      </c>
      <c r="BB78" s="5" t="str">
        <f t="shared" si="29"/>
        <v>-</v>
      </c>
      <c r="BC78" s="5" t="str">
        <f t="shared" si="30"/>
        <v>-</v>
      </c>
      <c r="BD78" s="22" t="str">
        <f t="shared" si="31"/>
        <v>-</v>
      </c>
      <c r="BE78" s="28">
        <f t="shared" si="32"/>
        <v>0</v>
      </c>
      <c r="BF78" s="5">
        <f t="shared" si="33"/>
        <v>0</v>
      </c>
      <c r="BG78" s="5">
        <f t="shared" si="34"/>
        <v>0</v>
      </c>
      <c r="BH78" s="5">
        <f t="shared" si="35"/>
        <v>0</v>
      </c>
      <c r="BI78" s="11" t="e">
        <f t="shared" si="36"/>
        <v>#DIV/0!</v>
      </c>
      <c r="BJ78" s="5">
        <f t="shared" si="37"/>
        <v>0</v>
      </c>
      <c r="BK78" s="11">
        <f>Data!BH76/SUM(Data!$BH$4:$BH$49)</f>
        <v>1.2698963347906762E-8</v>
      </c>
      <c r="BL78" s="3">
        <f t="shared" si="38"/>
        <v>0</v>
      </c>
      <c r="BM78" s="12" t="str">
        <f t="shared" ref="BM78:BM141" si="42">IFERROR(IF(N78&gt;AT78,(N78-AT78)/AT78,-((AT78-N78)/AT78)),"-")</f>
        <v>-</v>
      </c>
      <c r="BN78" s="12">
        <f t="shared" si="39"/>
        <v>1.2671475753528155E-8</v>
      </c>
      <c r="BO78" s="28">
        <f t="shared" ca="1" si="40"/>
        <v>9.2199999999999997E-4</v>
      </c>
      <c r="BP78" s="87">
        <f t="shared" si="41"/>
        <v>9.2200000000000008E-3</v>
      </c>
    </row>
    <row r="79" spans="1:68">
      <c r="A79" s="28">
        <v>76</v>
      </c>
      <c r="B79" s="26">
        <f>LARGE(Data!$BH$4:$BH$400,Large!A79)</f>
        <v>9.2100000000000005E-4</v>
      </c>
      <c r="C79" s="28">
        <f>MATCH(Large!B79,Data!$BH$4:$BH$400,0)</f>
        <v>76</v>
      </c>
      <c r="D79" s="5">
        <f>VALUE(INDEX(Data!$C$4:$BK$400,Large!$C79,D$2))</f>
        <v>0</v>
      </c>
      <c r="E79" s="28">
        <f>INDEX(Data!$C$4:$BK$400,Large!$C79,E$2)</f>
        <v>0</v>
      </c>
      <c r="F79" s="28">
        <f>INDEX(Data!$C$4:$BK$400,Large!$C79,F$2)</f>
        <v>0</v>
      </c>
      <c r="G79" s="28">
        <f>INDEX(Data!$C$4:$BK$400,Large!$C79,G$2)</f>
        <v>0</v>
      </c>
      <c r="H79" s="28">
        <f>INDEX(Data!$C$4:$BK$400,Large!$C79,H$2)</f>
        <v>0</v>
      </c>
      <c r="I79" s="28">
        <f>INDEX(Data!$C$4:$BK$400,Large!$C79,I$2)</f>
        <v>0</v>
      </c>
      <c r="J79" s="28">
        <f>INDEX(Data!$C$4:$BK$400,Large!$C79,J$2)</f>
        <v>0</v>
      </c>
      <c r="K79" s="28">
        <f>INDEX(Data!$C$4:$BK$400,Large!$C79,K$2)</f>
        <v>0</v>
      </c>
      <c r="L79" s="28">
        <f>INDEX(Data!$C$4:$BK$400,Large!$C79,L$2)</f>
        <v>0</v>
      </c>
      <c r="M79" s="28">
        <f>INDEX(Data!$C$4:$BK$400,Large!$C79,M$2)</f>
        <v>0</v>
      </c>
      <c r="N79" s="28">
        <f>INDEX(Data!$C$4:$BK$400,Large!$C79,N$2)</f>
        <v>0</v>
      </c>
      <c r="O79" s="28">
        <f>INDEX(Data!$C$4:$BK$400,Large!$C79,O$2)</f>
        <v>0</v>
      </c>
      <c r="P79" s="28">
        <f>INDEX(Data!$C$4:$BK$400,Large!$C79,P$2)</f>
        <v>0</v>
      </c>
      <c r="Q79" s="28">
        <f>INDEX(Data!$C$4:$BK$400,Large!$C79,Q$2)</f>
        <v>0</v>
      </c>
      <c r="R79" s="28">
        <f>INDEX(Data!$C$4:$BK$400,Large!$C79,R$2)</f>
        <v>0</v>
      </c>
      <c r="S79" s="28">
        <f>INDEX(Data!$C$4:$BK$400,Large!$C79,S$2)</f>
        <v>0</v>
      </c>
      <c r="T79" s="28">
        <f>INDEX(Data!$C$4:$BK$400,Large!$C79,T$2)</f>
        <v>0</v>
      </c>
      <c r="U79" s="28">
        <f>INDEX(Data!$C$4:$BK$400,Large!$C79,U$2)</f>
        <v>0</v>
      </c>
      <c r="V79" s="28">
        <f>INDEX(Data!$C$4:$BK$400,Large!$C79,V$2)</f>
        <v>0</v>
      </c>
      <c r="W79" s="28">
        <f>INDEX(Data!$C$4:$BK$400,Large!$C79,W$2)</f>
        <v>0</v>
      </c>
      <c r="X79" s="28">
        <f>INDEX(Data!$C$4:$BK$400,Large!$C79,X$2)</f>
        <v>0</v>
      </c>
      <c r="Y79" s="28">
        <f>INDEX(Data!$C$4:$BK$400,Large!$C79,Y$2)</f>
        <v>0</v>
      </c>
      <c r="Z79" s="28">
        <f>INDEX(Data!$C$4:$BK$400,Large!$C79,Z$2)</f>
        <v>0</v>
      </c>
      <c r="AA79" s="28">
        <f>INDEX(Data!$C$4:$BK$400,Large!$C79,AA$2)</f>
        <v>0</v>
      </c>
      <c r="AB79" s="28">
        <f>INDEX(Data!$C$4:$BK$400,Large!$C79,AB$2)</f>
        <v>0</v>
      </c>
      <c r="AC79" s="28">
        <f>INDEX(Data!$C$4:$BK$400,Large!$C79,AC$2)</f>
        <v>0</v>
      </c>
      <c r="AD79" s="28">
        <f>INDEX(Data!$C$4:$BK$400,Large!$C79,AD$2)</f>
        <v>0</v>
      </c>
      <c r="AE79" s="28">
        <f>INDEX(Data!$C$4:$BK$400,Large!$C79,AE$2)</f>
        <v>0</v>
      </c>
      <c r="AF79" s="28">
        <f>INDEX(Data!$C$4:$BK$400,Large!$C79,AF$2)</f>
        <v>0</v>
      </c>
      <c r="AG79" s="28">
        <f>INDEX(Data!$C$4:$BK$400,Large!$C79,AG$2)</f>
        <v>0</v>
      </c>
      <c r="AH79" s="28">
        <f>INDEX(Data!$C$4:$BK$400,Large!$C79,AH$2)</f>
        <v>0</v>
      </c>
      <c r="AI79" s="28">
        <f>INDEX(Data!$C$4:$BK$400,Large!$C79,AI$2)</f>
        <v>0</v>
      </c>
      <c r="AJ79" s="28">
        <f>INDEX(Data!$C$4:$BK$400,Large!$C79,AJ$2)</f>
        <v>0</v>
      </c>
      <c r="AK79" s="28">
        <f>INDEX(Data!$C$4:$BK$400,Large!$C79,AK$2)</f>
        <v>0</v>
      </c>
      <c r="AL79" s="28">
        <f>INDEX(Data!$C$4:$BK$400,Large!$C79,AL$2)</f>
        <v>0</v>
      </c>
      <c r="AM79" s="28">
        <f>INDEX(Data!$C$4:$BK$400,Large!$C79,AM$2)</f>
        <v>0</v>
      </c>
      <c r="AN79" s="28">
        <f>INDEX(Data!$C$4:$BK$400,Large!$C79,AN$2)</f>
        <v>0</v>
      </c>
      <c r="AO79" s="28">
        <f>INDEX(Data!$C$4:$BK$400,Large!$C79,AO$2)</f>
        <v>0</v>
      </c>
      <c r="AP79" s="28">
        <f>INDEX(Data!$C$4:$BK$400,Large!$C79,AP$2)</f>
        <v>0</v>
      </c>
      <c r="AQ79" s="28">
        <f>INDEX(Data!$C$4:$BK$400,Large!$C79,AQ$2)</f>
        <v>0</v>
      </c>
      <c r="AR79" s="28">
        <f>INDEX(Data!$C$4:$BK$400,Large!$C79,AR$2)</f>
        <v>0</v>
      </c>
      <c r="AS79" s="28">
        <f>INDEX(Data!$C$4:$BK$400,Large!$C79,AS$2)</f>
        <v>0</v>
      </c>
      <c r="AT79" s="28">
        <f>INDEX(Data!$C$4:$BK$400,Large!$C79,AT$2)</f>
        <v>0</v>
      </c>
      <c r="AU79" s="5">
        <f>VALUE(INDEX(Data!$C$4:$BK$400,Large!$C79,AU$2))</f>
        <v>0</v>
      </c>
      <c r="AV79" s="5">
        <f>INDEX(Data!$C$4:$BK$400,Large!$C79,AV$1)</f>
        <v>0</v>
      </c>
      <c r="AW79" s="28">
        <f>IFERROR(VALUE(INDEX(Data!$C$4:$BK$400,Large!$C79,AW$1)),"-")</f>
        <v>0</v>
      </c>
      <c r="AX79" s="14">
        <f>IFERROR(INDEX(Data!$C$4:$BK$95,Large!$C79,AX$1),0)</f>
        <v>0</v>
      </c>
      <c r="AY79" s="14" t="str">
        <f ca="1">IFERROR(INDEX(Data!$C$4:$BK$95,Large!$C79,AY$1),0)</f>
        <v>0</v>
      </c>
      <c r="AZ79" s="14">
        <f ca="1">INDEX(Data!$C$4:$BK$95,Large!$C79,AZ$1)</f>
        <v>-73000</v>
      </c>
      <c r="BA79" s="5" t="str">
        <f t="shared" si="28"/>
        <v>-</v>
      </c>
      <c r="BB79" s="5" t="str">
        <f t="shared" si="29"/>
        <v>-</v>
      </c>
      <c r="BC79" s="5" t="str">
        <f t="shared" si="30"/>
        <v>-</v>
      </c>
      <c r="BD79" s="22" t="str">
        <f t="shared" si="31"/>
        <v>-</v>
      </c>
      <c r="BE79" s="28">
        <f t="shared" si="32"/>
        <v>0</v>
      </c>
      <c r="BF79" s="5">
        <f t="shared" si="33"/>
        <v>0</v>
      </c>
      <c r="BG79" s="5">
        <f t="shared" si="34"/>
        <v>0</v>
      </c>
      <c r="BH79" s="5">
        <f t="shared" si="35"/>
        <v>0</v>
      </c>
      <c r="BI79" s="11" t="e">
        <f t="shared" si="36"/>
        <v>#DIV/0!</v>
      </c>
      <c r="BJ79" s="5">
        <f t="shared" si="37"/>
        <v>0</v>
      </c>
      <c r="BK79" s="11">
        <f>Data!BH77/SUM(Data!$BH$4:$BH$49)</f>
        <v>1.2685219881080023E-8</v>
      </c>
      <c r="BL79" s="3">
        <f t="shared" si="38"/>
        <v>0</v>
      </c>
      <c r="BM79" s="12" t="str">
        <f t="shared" si="42"/>
        <v>-</v>
      </c>
      <c r="BN79" s="12">
        <f t="shared" si="39"/>
        <v>1.2657732287418039E-8</v>
      </c>
      <c r="BO79" s="28">
        <f t="shared" ca="1" si="40"/>
        <v>9.2100000000000005E-4</v>
      </c>
      <c r="BP79" s="87">
        <f t="shared" si="41"/>
        <v>9.2099999999999994E-3</v>
      </c>
    </row>
    <row r="80" spans="1:68">
      <c r="A80" s="28">
        <v>77</v>
      </c>
      <c r="B80" s="26">
        <f>LARGE(Data!$BH$4:$BH$400,Large!A80)</f>
        <v>9.2000000000000003E-4</v>
      </c>
      <c r="C80" s="28">
        <f>MATCH(Large!B80,Data!$BH$4:$BH$400,0)</f>
        <v>77</v>
      </c>
      <c r="D80" s="5">
        <f>VALUE(INDEX(Data!$C$4:$BK$400,Large!$C80,D$2))</f>
        <v>0</v>
      </c>
      <c r="E80" s="28">
        <f>INDEX(Data!$C$4:$BK$400,Large!$C80,E$2)</f>
        <v>0</v>
      </c>
      <c r="F80" s="28">
        <f>INDEX(Data!$C$4:$BK$400,Large!$C80,F$2)</f>
        <v>0</v>
      </c>
      <c r="G80" s="28">
        <f>INDEX(Data!$C$4:$BK$400,Large!$C80,G$2)</f>
        <v>0</v>
      </c>
      <c r="H80" s="28">
        <f>INDEX(Data!$C$4:$BK$400,Large!$C80,H$2)</f>
        <v>0</v>
      </c>
      <c r="I80" s="28">
        <f>INDEX(Data!$C$4:$BK$400,Large!$C80,I$2)</f>
        <v>0</v>
      </c>
      <c r="J80" s="28">
        <f>INDEX(Data!$C$4:$BK$400,Large!$C80,J$2)</f>
        <v>0</v>
      </c>
      <c r="K80" s="28">
        <f>INDEX(Data!$C$4:$BK$400,Large!$C80,K$2)</f>
        <v>0</v>
      </c>
      <c r="L80" s="28">
        <f>INDEX(Data!$C$4:$BK$400,Large!$C80,L$2)</f>
        <v>0</v>
      </c>
      <c r="M80" s="28">
        <f>INDEX(Data!$C$4:$BK$400,Large!$C80,M$2)</f>
        <v>0</v>
      </c>
      <c r="N80" s="28">
        <f>INDEX(Data!$C$4:$BK$400,Large!$C80,N$2)</f>
        <v>0</v>
      </c>
      <c r="O80" s="28">
        <f>INDEX(Data!$C$4:$BK$400,Large!$C80,O$2)</f>
        <v>0</v>
      </c>
      <c r="P80" s="28">
        <f>INDEX(Data!$C$4:$BK$400,Large!$C80,P$2)</f>
        <v>0</v>
      </c>
      <c r="Q80" s="28">
        <f>INDEX(Data!$C$4:$BK$400,Large!$C80,Q$2)</f>
        <v>0</v>
      </c>
      <c r="R80" s="28">
        <f>INDEX(Data!$C$4:$BK$400,Large!$C80,R$2)</f>
        <v>0</v>
      </c>
      <c r="S80" s="28">
        <f>INDEX(Data!$C$4:$BK$400,Large!$C80,S$2)</f>
        <v>0</v>
      </c>
      <c r="T80" s="28">
        <f>INDEX(Data!$C$4:$BK$400,Large!$C80,T$2)</f>
        <v>0</v>
      </c>
      <c r="U80" s="28">
        <f>INDEX(Data!$C$4:$BK$400,Large!$C80,U$2)</f>
        <v>0</v>
      </c>
      <c r="V80" s="28">
        <f>INDEX(Data!$C$4:$BK$400,Large!$C80,V$2)</f>
        <v>0</v>
      </c>
      <c r="W80" s="28">
        <f>INDEX(Data!$C$4:$BK$400,Large!$C80,W$2)</f>
        <v>0</v>
      </c>
      <c r="X80" s="28">
        <f>INDEX(Data!$C$4:$BK$400,Large!$C80,X$2)</f>
        <v>0</v>
      </c>
      <c r="Y80" s="28">
        <f>INDEX(Data!$C$4:$BK$400,Large!$C80,Y$2)</f>
        <v>0</v>
      </c>
      <c r="Z80" s="28">
        <f>INDEX(Data!$C$4:$BK$400,Large!$C80,Z$2)</f>
        <v>0</v>
      </c>
      <c r="AA80" s="28">
        <f>INDEX(Data!$C$4:$BK$400,Large!$C80,AA$2)</f>
        <v>0</v>
      </c>
      <c r="AB80" s="28">
        <f>INDEX(Data!$C$4:$BK$400,Large!$C80,AB$2)</f>
        <v>0</v>
      </c>
      <c r="AC80" s="28">
        <f>INDEX(Data!$C$4:$BK$400,Large!$C80,AC$2)</f>
        <v>0</v>
      </c>
      <c r="AD80" s="28">
        <f>INDEX(Data!$C$4:$BK$400,Large!$C80,AD$2)</f>
        <v>0</v>
      </c>
      <c r="AE80" s="28">
        <f>INDEX(Data!$C$4:$BK$400,Large!$C80,AE$2)</f>
        <v>0</v>
      </c>
      <c r="AF80" s="28">
        <f>INDEX(Data!$C$4:$BK$400,Large!$C80,AF$2)</f>
        <v>0</v>
      </c>
      <c r="AG80" s="28">
        <f>INDEX(Data!$C$4:$BK$400,Large!$C80,AG$2)</f>
        <v>0</v>
      </c>
      <c r="AH80" s="28">
        <f>INDEX(Data!$C$4:$BK$400,Large!$C80,AH$2)</f>
        <v>0</v>
      </c>
      <c r="AI80" s="28">
        <f>INDEX(Data!$C$4:$BK$400,Large!$C80,AI$2)</f>
        <v>0</v>
      </c>
      <c r="AJ80" s="28">
        <f>INDEX(Data!$C$4:$BK$400,Large!$C80,AJ$2)</f>
        <v>0</v>
      </c>
      <c r="AK80" s="28">
        <f>INDEX(Data!$C$4:$BK$400,Large!$C80,AK$2)</f>
        <v>0</v>
      </c>
      <c r="AL80" s="28">
        <f>INDEX(Data!$C$4:$BK$400,Large!$C80,AL$2)</f>
        <v>0</v>
      </c>
      <c r="AM80" s="28">
        <f>INDEX(Data!$C$4:$BK$400,Large!$C80,AM$2)</f>
        <v>0</v>
      </c>
      <c r="AN80" s="28">
        <f>INDEX(Data!$C$4:$BK$400,Large!$C80,AN$2)</f>
        <v>0</v>
      </c>
      <c r="AO80" s="28">
        <f>INDEX(Data!$C$4:$BK$400,Large!$C80,AO$2)</f>
        <v>0</v>
      </c>
      <c r="AP80" s="28">
        <f>INDEX(Data!$C$4:$BK$400,Large!$C80,AP$2)</f>
        <v>0</v>
      </c>
      <c r="AQ80" s="28">
        <f>INDEX(Data!$C$4:$BK$400,Large!$C80,AQ$2)</f>
        <v>0</v>
      </c>
      <c r="AR80" s="28">
        <f>INDEX(Data!$C$4:$BK$400,Large!$C80,AR$2)</f>
        <v>0</v>
      </c>
      <c r="AS80" s="28">
        <f>INDEX(Data!$C$4:$BK$400,Large!$C80,AS$2)</f>
        <v>0</v>
      </c>
      <c r="AT80" s="28">
        <f>INDEX(Data!$C$4:$BK$400,Large!$C80,AT$2)</f>
        <v>0</v>
      </c>
      <c r="AU80" s="5">
        <f>VALUE(INDEX(Data!$C$4:$BK$400,Large!$C80,AU$2))</f>
        <v>0</v>
      </c>
      <c r="AV80" s="5">
        <f>INDEX(Data!$C$4:$BK$400,Large!$C80,AV$1)</f>
        <v>0</v>
      </c>
      <c r="AW80" s="28">
        <f>IFERROR(VALUE(INDEX(Data!$C$4:$BK$400,Large!$C80,AW$1)),"-")</f>
        <v>0</v>
      </c>
      <c r="AX80" s="14">
        <f>IFERROR(INDEX(Data!$C$4:$BK$95,Large!$C80,AX$1),0)</f>
        <v>0</v>
      </c>
      <c r="AY80" s="14" t="str">
        <f ca="1">IFERROR(INDEX(Data!$C$4:$BK$95,Large!$C80,AY$1),0)</f>
        <v>0</v>
      </c>
      <c r="AZ80" s="14">
        <f ca="1">INDEX(Data!$C$4:$BK$95,Large!$C80,AZ$1)</f>
        <v>-95000</v>
      </c>
      <c r="BA80" s="5" t="str">
        <f t="shared" si="28"/>
        <v>-</v>
      </c>
      <c r="BB80" s="5" t="str">
        <f t="shared" si="29"/>
        <v>-</v>
      </c>
      <c r="BC80" s="5" t="str">
        <f t="shared" si="30"/>
        <v>-</v>
      </c>
      <c r="BD80" s="22" t="str">
        <f t="shared" si="31"/>
        <v>-</v>
      </c>
      <c r="BE80" s="28">
        <f t="shared" si="32"/>
        <v>0</v>
      </c>
      <c r="BF80" s="5">
        <f t="shared" si="33"/>
        <v>0</v>
      </c>
      <c r="BG80" s="5">
        <f t="shared" si="34"/>
        <v>0</v>
      </c>
      <c r="BH80" s="5">
        <f t="shared" si="35"/>
        <v>0</v>
      </c>
      <c r="BI80" s="11" t="e">
        <f t="shared" si="36"/>
        <v>#DIV/0!</v>
      </c>
      <c r="BJ80" s="5">
        <f t="shared" si="37"/>
        <v>0</v>
      </c>
      <c r="BK80" s="11">
        <f>Data!BH78/SUM(Data!$BH$4:$BH$49)</f>
        <v>1.2671476414253284E-8</v>
      </c>
      <c r="BL80" s="3">
        <f t="shared" si="38"/>
        <v>0</v>
      </c>
      <c r="BM80" s="12" t="str">
        <f t="shared" si="42"/>
        <v>-</v>
      </c>
      <c r="BN80" s="12">
        <f t="shared" si="39"/>
        <v>1.2643988821307921E-8</v>
      </c>
      <c r="BO80" s="28">
        <f t="shared" ca="1" si="40"/>
        <v>9.2000000000000003E-4</v>
      </c>
      <c r="BP80" s="87">
        <f t="shared" si="41"/>
        <v>9.1999999999999998E-3</v>
      </c>
    </row>
    <row r="81" spans="1:68">
      <c r="A81" s="28">
        <v>78</v>
      </c>
      <c r="B81" s="26">
        <f>LARGE(Data!$BH$4:$BH$400,Large!A81)</f>
        <v>9.19E-4</v>
      </c>
      <c r="C81" s="28">
        <f>MATCH(Large!B81,Data!$BH$4:$BH$400,0)</f>
        <v>78</v>
      </c>
      <c r="D81" s="5">
        <f>VALUE(INDEX(Data!$C$4:$BK$400,Large!$C81,D$2))</f>
        <v>0</v>
      </c>
      <c r="E81" s="28">
        <f>INDEX(Data!$C$4:$BK$400,Large!$C81,E$2)</f>
        <v>0</v>
      </c>
      <c r="F81" s="28">
        <f>INDEX(Data!$C$4:$BK$400,Large!$C81,F$2)</f>
        <v>0</v>
      </c>
      <c r="G81" s="28">
        <f>INDEX(Data!$C$4:$BK$400,Large!$C81,G$2)</f>
        <v>0</v>
      </c>
      <c r="H81" s="28">
        <f>INDEX(Data!$C$4:$BK$400,Large!$C81,H$2)</f>
        <v>0</v>
      </c>
      <c r="I81" s="28">
        <f>INDEX(Data!$C$4:$BK$400,Large!$C81,I$2)</f>
        <v>0</v>
      </c>
      <c r="J81" s="28">
        <f>INDEX(Data!$C$4:$BK$400,Large!$C81,J$2)</f>
        <v>0</v>
      </c>
      <c r="K81" s="28">
        <f>INDEX(Data!$C$4:$BK$400,Large!$C81,K$2)</f>
        <v>0</v>
      </c>
      <c r="L81" s="28">
        <f>INDEX(Data!$C$4:$BK$400,Large!$C81,L$2)</f>
        <v>0</v>
      </c>
      <c r="M81" s="28">
        <f>INDEX(Data!$C$4:$BK$400,Large!$C81,M$2)</f>
        <v>0</v>
      </c>
      <c r="N81" s="28">
        <f>INDEX(Data!$C$4:$BK$400,Large!$C81,N$2)</f>
        <v>0</v>
      </c>
      <c r="O81" s="28">
        <f>INDEX(Data!$C$4:$BK$400,Large!$C81,O$2)</f>
        <v>0</v>
      </c>
      <c r="P81" s="28">
        <f>INDEX(Data!$C$4:$BK$400,Large!$C81,P$2)</f>
        <v>0</v>
      </c>
      <c r="Q81" s="28">
        <f>INDEX(Data!$C$4:$BK$400,Large!$C81,Q$2)</f>
        <v>0</v>
      </c>
      <c r="R81" s="28">
        <f>INDEX(Data!$C$4:$BK$400,Large!$C81,R$2)</f>
        <v>0</v>
      </c>
      <c r="S81" s="28">
        <f>INDEX(Data!$C$4:$BK$400,Large!$C81,S$2)</f>
        <v>0</v>
      </c>
      <c r="T81" s="28">
        <f>INDEX(Data!$C$4:$BK$400,Large!$C81,T$2)</f>
        <v>0</v>
      </c>
      <c r="U81" s="28">
        <f>INDEX(Data!$C$4:$BK$400,Large!$C81,U$2)</f>
        <v>0</v>
      </c>
      <c r="V81" s="28">
        <f>INDEX(Data!$C$4:$BK$400,Large!$C81,V$2)</f>
        <v>0</v>
      </c>
      <c r="W81" s="28">
        <f>INDEX(Data!$C$4:$BK$400,Large!$C81,W$2)</f>
        <v>0</v>
      </c>
      <c r="X81" s="28">
        <f>INDEX(Data!$C$4:$BK$400,Large!$C81,X$2)</f>
        <v>0</v>
      </c>
      <c r="Y81" s="28">
        <f>INDEX(Data!$C$4:$BK$400,Large!$C81,Y$2)</f>
        <v>0</v>
      </c>
      <c r="Z81" s="28">
        <f>INDEX(Data!$C$4:$BK$400,Large!$C81,Z$2)</f>
        <v>0</v>
      </c>
      <c r="AA81" s="28">
        <f>INDEX(Data!$C$4:$BK$400,Large!$C81,AA$2)</f>
        <v>0</v>
      </c>
      <c r="AB81" s="28">
        <f>INDEX(Data!$C$4:$BK$400,Large!$C81,AB$2)</f>
        <v>0</v>
      </c>
      <c r="AC81" s="28">
        <f>INDEX(Data!$C$4:$BK$400,Large!$C81,AC$2)</f>
        <v>0</v>
      </c>
      <c r="AD81" s="28">
        <f>INDEX(Data!$C$4:$BK$400,Large!$C81,AD$2)</f>
        <v>0</v>
      </c>
      <c r="AE81" s="28">
        <f>INDEX(Data!$C$4:$BK$400,Large!$C81,AE$2)</f>
        <v>0</v>
      </c>
      <c r="AF81" s="28">
        <f>INDEX(Data!$C$4:$BK$400,Large!$C81,AF$2)</f>
        <v>0</v>
      </c>
      <c r="AG81" s="28">
        <f>INDEX(Data!$C$4:$BK$400,Large!$C81,AG$2)</f>
        <v>0</v>
      </c>
      <c r="AH81" s="28">
        <f>INDEX(Data!$C$4:$BK$400,Large!$C81,AH$2)</f>
        <v>0</v>
      </c>
      <c r="AI81" s="28">
        <f>INDEX(Data!$C$4:$BK$400,Large!$C81,AI$2)</f>
        <v>0</v>
      </c>
      <c r="AJ81" s="28">
        <f>INDEX(Data!$C$4:$BK$400,Large!$C81,AJ$2)</f>
        <v>0</v>
      </c>
      <c r="AK81" s="28">
        <f>INDEX(Data!$C$4:$BK$400,Large!$C81,AK$2)</f>
        <v>0</v>
      </c>
      <c r="AL81" s="28">
        <f>INDEX(Data!$C$4:$BK$400,Large!$C81,AL$2)</f>
        <v>0</v>
      </c>
      <c r="AM81" s="28">
        <f>INDEX(Data!$C$4:$BK$400,Large!$C81,AM$2)</f>
        <v>0</v>
      </c>
      <c r="AN81" s="28">
        <f>INDEX(Data!$C$4:$BK$400,Large!$C81,AN$2)</f>
        <v>0</v>
      </c>
      <c r="AO81" s="28">
        <f>INDEX(Data!$C$4:$BK$400,Large!$C81,AO$2)</f>
        <v>0</v>
      </c>
      <c r="AP81" s="28">
        <f>INDEX(Data!$C$4:$BK$400,Large!$C81,AP$2)</f>
        <v>0</v>
      </c>
      <c r="AQ81" s="28">
        <f>INDEX(Data!$C$4:$BK$400,Large!$C81,AQ$2)</f>
        <v>0</v>
      </c>
      <c r="AR81" s="28">
        <f>INDEX(Data!$C$4:$BK$400,Large!$C81,AR$2)</f>
        <v>0</v>
      </c>
      <c r="AS81" s="28">
        <f>INDEX(Data!$C$4:$BK$400,Large!$C81,AS$2)</f>
        <v>0</v>
      </c>
      <c r="AT81" s="28">
        <f>INDEX(Data!$C$4:$BK$400,Large!$C81,AT$2)</f>
        <v>0</v>
      </c>
      <c r="AU81" s="5">
        <f>VALUE(INDEX(Data!$C$4:$BK$400,Large!$C81,AU$2))</f>
        <v>0</v>
      </c>
      <c r="AV81" s="5">
        <f>INDEX(Data!$C$4:$BK$400,Large!$C81,AV$1)</f>
        <v>0</v>
      </c>
      <c r="AW81" s="28">
        <f>IFERROR(VALUE(INDEX(Data!$C$4:$BK$400,Large!$C81,AW$1)),"-")</f>
        <v>0</v>
      </c>
      <c r="AX81" s="14">
        <f>IFERROR(INDEX(Data!$C$4:$BK$95,Large!$C81,AX$1),0)</f>
        <v>0</v>
      </c>
      <c r="AY81" s="14" t="str">
        <f ca="1">IFERROR(INDEX(Data!$C$4:$BK$95,Large!$C81,AY$1),0)</f>
        <v>0</v>
      </c>
      <c r="AZ81" s="14">
        <f ca="1">INDEX(Data!$C$4:$BK$95,Large!$C81,AZ$1)</f>
        <v>-1208000</v>
      </c>
      <c r="BA81" s="5" t="str">
        <f t="shared" si="28"/>
        <v>-</v>
      </c>
      <c r="BB81" s="5" t="str">
        <f t="shared" si="29"/>
        <v>-</v>
      </c>
      <c r="BC81" s="5" t="str">
        <f t="shared" si="30"/>
        <v>-</v>
      </c>
      <c r="BD81" s="22" t="str">
        <f t="shared" si="31"/>
        <v>-</v>
      </c>
      <c r="BE81" s="28">
        <f t="shared" si="32"/>
        <v>0</v>
      </c>
      <c r="BF81" s="5">
        <f t="shared" si="33"/>
        <v>0</v>
      </c>
      <c r="BG81" s="5">
        <f t="shared" si="34"/>
        <v>0</v>
      </c>
      <c r="BH81" s="5">
        <f t="shared" si="35"/>
        <v>0</v>
      </c>
      <c r="BI81" s="11" t="e">
        <f t="shared" si="36"/>
        <v>#DIV/0!</v>
      </c>
      <c r="BJ81" s="5">
        <f t="shared" si="37"/>
        <v>0</v>
      </c>
      <c r="BK81" s="11">
        <f>Data!BH79/SUM(Data!$BH$4:$BH$49)</f>
        <v>1.2657732947426545E-8</v>
      </c>
      <c r="BL81" s="3">
        <f t="shared" si="38"/>
        <v>0</v>
      </c>
      <c r="BM81" s="12" t="str">
        <f t="shared" si="42"/>
        <v>-</v>
      </c>
      <c r="BN81" s="12">
        <f t="shared" si="39"/>
        <v>1.2630245355197804E-8</v>
      </c>
      <c r="BO81" s="28">
        <f t="shared" ca="1" si="40"/>
        <v>9.19E-4</v>
      </c>
      <c r="BP81" s="87">
        <f t="shared" si="41"/>
        <v>9.1900000000000003E-3</v>
      </c>
    </row>
    <row r="82" spans="1:68">
      <c r="A82" s="28">
        <v>79</v>
      </c>
      <c r="B82" s="26">
        <f>LARGE(Data!$BH$4:$BH$400,Large!A82)</f>
        <v>9.1799999999999998E-4</v>
      </c>
      <c r="C82" s="28">
        <f>MATCH(Large!B82,Data!$BH$4:$BH$400,0)</f>
        <v>79</v>
      </c>
      <c r="D82" s="5">
        <f>VALUE(INDEX(Data!$C$4:$BK$400,Large!$C82,D$2))</f>
        <v>0</v>
      </c>
      <c r="E82" s="28">
        <f>INDEX(Data!$C$4:$BK$400,Large!$C82,E$2)</f>
        <v>0</v>
      </c>
      <c r="F82" s="28">
        <f>INDEX(Data!$C$4:$BK$400,Large!$C82,F$2)</f>
        <v>0</v>
      </c>
      <c r="G82" s="28">
        <f>INDEX(Data!$C$4:$BK$400,Large!$C82,G$2)</f>
        <v>0</v>
      </c>
      <c r="H82" s="28">
        <f>INDEX(Data!$C$4:$BK$400,Large!$C82,H$2)</f>
        <v>0</v>
      </c>
      <c r="I82" s="28">
        <f>INDEX(Data!$C$4:$BK$400,Large!$C82,I$2)</f>
        <v>0</v>
      </c>
      <c r="J82" s="28">
        <f>INDEX(Data!$C$4:$BK$400,Large!$C82,J$2)</f>
        <v>0</v>
      </c>
      <c r="K82" s="28">
        <f>INDEX(Data!$C$4:$BK$400,Large!$C82,K$2)</f>
        <v>0</v>
      </c>
      <c r="L82" s="28">
        <f>INDEX(Data!$C$4:$BK$400,Large!$C82,L$2)</f>
        <v>0</v>
      </c>
      <c r="M82" s="28">
        <f>INDEX(Data!$C$4:$BK$400,Large!$C82,M$2)</f>
        <v>0</v>
      </c>
      <c r="N82" s="28">
        <f>INDEX(Data!$C$4:$BK$400,Large!$C82,N$2)</f>
        <v>0</v>
      </c>
      <c r="O82" s="28">
        <f>INDEX(Data!$C$4:$BK$400,Large!$C82,O$2)</f>
        <v>0</v>
      </c>
      <c r="P82" s="28">
        <f>INDEX(Data!$C$4:$BK$400,Large!$C82,P$2)</f>
        <v>0</v>
      </c>
      <c r="Q82" s="28">
        <f>INDEX(Data!$C$4:$BK$400,Large!$C82,Q$2)</f>
        <v>0</v>
      </c>
      <c r="R82" s="28">
        <f>INDEX(Data!$C$4:$BK$400,Large!$C82,R$2)</f>
        <v>0</v>
      </c>
      <c r="S82" s="28">
        <f>INDEX(Data!$C$4:$BK$400,Large!$C82,S$2)</f>
        <v>0</v>
      </c>
      <c r="T82" s="28">
        <f>INDEX(Data!$C$4:$BK$400,Large!$C82,T$2)</f>
        <v>0</v>
      </c>
      <c r="U82" s="28">
        <f>INDEX(Data!$C$4:$BK$400,Large!$C82,U$2)</f>
        <v>0</v>
      </c>
      <c r="V82" s="28">
        <f>INDEX(Data!$C$4:$BK$400,Large!$C82,V$2)</f>
        <v>0</v>
      </c>
      <c r="W82" s="28">
        <f>INDEX(Data!$C$4:$BK$400,Large!$C82,W$2)</f>
        <v>0</v>
      </c>
      <c r="X82" s="28">
        <f>INDEX(Data!$C$4:$BK$400,Large!$C82,X$2)</f>
        <v>0</v>
      </c>
      <c r="Y82" s="28">
        <f>INDEX(Data!$C$4:$BK$400,Large!$C82,Y$2)</f>
        <v>0</v>
      </c>
      <c r="Z82" s="28">
        <f>INDEX(Data!$C$4:$BK$400,Large!$C82,Z$2)</f>
        <v>0</v>
      </c>
      <c r="AA82" s="28">
        <f>INDEX(Data!$C$4:$BK$400,Large!$C82,AA$2)</f>
        <v>0</v>
      </c>
      <c r="AB82" s="28">
        <f>INDEX(Data!$C$4:$BK$400,Large!$C82,AB$2)</f>
        <v>0</v>
      </c>
      <c r="AC82" s="28">
        <f>INDEX(Data!$C$4:$BK$400,Large!$C82,AC$2)</f>
        <v>0</v>
      </c>
      <c r="AD82" s="28">
        <f>INDEX(Data!$C$4:$BK$400,Large!$C82,AD$2)</f>
        <v>0</v>
      </c>
      <c r="AE82" s="28">
        <f>INDEX(Data!$C$4:$BK$400,Large!$C82,AE$2)</f>
        <v>0</v>
      </c>
      <c r="AF82" s="28">
        <f>INDEX(Data!$C$4:$BK$400,Large!$C82,AF$2)</f>
        <v>0</v>
      </c>
      <c r="AG82" s="28">
        <f>INDEX(Data!$C$4:$BK$400,Large!$C82,AG$2)</f>
        <v>0</v>
      </c>
      <c r="AH82" s="28">
        <f>INDEX(Data!$C$4:$BK$400,Large!$C82,AH$2)</f>
        <v>0</v>
      </c>
      <c r="AI82" s="28">
        <f>INDEX(Data!$C$4:$BK$400,Large!$C82,AI$2)</f>
        <v>0</v>
      </c>
      <c r="AJ82" s="28">
        <f>INDEX(Data!$C$4:$BK$400,Large!$C82,AJ$2)</f>
        <v>0</v>
      </c>
      <c r="AK82" s="28">
        <f>INDEX(Data!$C$4:$BK$400,Large!$C82,AK$2)</f>
        <v>0</v>
      </c>
      <c r="AL82" s="28">
        <f>INDEX(Data!$C$4:$BK$400,Large!$C82,AL$2)</f>
        <v>0</v>
      </c>
      <c r="AM82" s="28">
        <f>INDEX(Data!$C$4:$BK$400,Large!$C82,AM$2)</f>
        <v>0</v>
      </c>
      <c r="AN82" s="28">
        <f>INDEX(Data!$C$4:$BK$400,Large!$C82,AN$2)</f>
        <v>0</v>
      </c>
      <c r="AO82" s="28">
        <f>INDEX(Data!$C$4:$BK$400,Large!$C82,AO$2)</f>
        <v>0</v>
      </c>
      <c r="AP82" s="28">
        <f>INDEX(Data!$C$4:$BK$400,Large!$C82,AP$2)</f>
        <v>0</v>
      </c>
      <c r="AQ82" s="28">
        <f>INDEX(Data!$C$4:$BK$400,Large!$C82,AQ$2)</f>
        <v>0</v>
      </c>
      <c r="AR82" s="28">
        <f>INDEX(Data!$C$4:$BK$400,Large!$C82,AR$2)</f>
        <v>0</v>
      </c>
      <c r="AS82" s="28">
        <f>INDEX(Data!$C$4:$BK$400,Large!$C82,AS$2)</f>
        <v>0</v>
      </c>
      <c r="AT82" s="28">
        <f>INDEX(Data!$C$4:$BK$400,Large!$C82,AT$2)</f>
        <v>0</v>
      </c>
      <c r="AU82" s="5">
        <f>VALUE(INDEX(Data!$C$4:$BK$400,Large!$C82,AU$2))</f>
        <v>0</v>
      </c>
      <c r="AV82" s="5">
        <f>INDEX(Data!$C$4:$BK$400,Large!$C82,AV$1)</f>
        <v>0</v>
      </c>
      <c r="AW82" s="28">
        <f>IFERROR(VALUE(INDEX(Data!$C$4:$BK$400,Large!$C82,AW$1)),"-")</f>
        <v>0</v>
      </c>
      <c r="AX82" s="14">
        <f>IFERROR(INDEX(Data!$C$4:$BK$95,Large!$C82,AX$1),0)</f>
        <v>0</v>
      </c>
      <c r="AY82" s="14" t="str">
        <f ca="1">IFERROR(INDEX(Data!$C$4:$BK$95,Large!$C82,AY$1),0)</f>
        <v>0</v>
      </c>
      <c r="AZ82" s="14">
        <f ca="1">INDEX(Data!$C$4:$BK$95,Large!$C82,AZ$1)</f>
        <v>14000</v>
      </c>
      <c r="BA82" s="5" t="str">
        <f t="shared" si="28"/>
        <v>-</v>
      </c>
      <c r="BB82" s="5" t="str">
        <f t="shared" si="29"/>
        <v>-</v>
      </c>
      <c r="BC82" s="5" t="str">
        <f t="shared" si="30"/>
        <v>-</v>
      </c>
      <c r="BD82" s="22" t="str">
        <f t="shared" si="31"/>
        <v>-</v>
      </c>
      <c r="BE82" s="28">
        <f t="shared" si="32"/>
        <v>0</v>
      </c>
      <c r="BF82" s="5">
        <f t="shared" si="33"/>
        <v>0</v>
      </c>
      <c r="BG82" s="5">
        <f t="shared" si="34"/>
        <v>0</v>
      </c>
      <c r="BH82" s="5">
        <f t="shared" si="35"/>
        <v>0</v>
      </c>
      <c r="BI82" s="11" t="e">
        <f t="shared" si="36"/>
        <v>#DIV/0!</v>
      </c>
      <c r="BJ82" s="5">
        <f t="shared" si="37"/>
        <v>0</v>
      </c>
      <c r="BK82" s="11">
        <f>Data!BH80/SUM(Data!$BH$4:$BH$49)</f>
        <v>1.2643989480599806E-8</v>
      </c>
      <c r="BL82" s="3">
        <f t="shared" si="38"/>
        <v>0</v>
      </c>
      <c r="BM82" s="12" t="str">
        <f t="shared" si="42"/>
        <v>-</v>
      </c>
      <c r="BN82" s="12">
        <f t="shared" si="39"/>
        <v>1.2616501889087686E-8</v>
      </c>
      <c r="BO82" s="28">
        <f t="shared" ca="1" si="40"/>
        <v>9.1799999999999998E-4</v>
      </c>
      <c r="BP82" s="87">
        <f t="shared" si="41"/>
        <v>9.1800000000000007E-3</v>
      </c>
    </row>
    <row r="83" spans="1:68">
      <c r="A83" s="28">
        <v>80</v>
      </c>
      <c r="B83" s="26">
        <f>LARGE(Data!$BH$4:$BH$400,Large!A83)</f>
        <v>9.1699999999999995E-4</v>
      </c>
      <c r="C83" s="28">
        <f>MATCH(Large!B83,Data!$BH$4:$BH$400,0)</f>
        <v>80</v>
      </c>
      <c r="D83" s="5">
        <f>VALUE(INDEX(Data!$C$4:$BK$400,Large!$C83,D$2))</f>
        <v>0</v>
      </c>
      <c r="E83" s="28">
        <f>INDEX(Data!$C$4:$BK$400,Large!$C83,E$2)</f>
        <v>0</v>
      </c>
      <c r="F83" s="28">
        <f>INDEX(Data!$C$4:$BK$400,Large!$C83,F$2)</f>
        <v>0</v>
      </c>
      <c r="G83" s="28">
        <f>INDEX(Data!$C$4:$BK$400,Large!$C83,G$2)</f>
        <v>0</v>
      </c>
      <c r="H83" s="28">
        <f>INDEX(Data!$C$4:$BK$400,Large!$C83,H$2)</f>
        <v>0</v>
      </c>
      <c r="I83" s="28">
        <f>INDEX(Data!$C$4:$BK$400,Large!$C83,I$2)</f>
        <v>0</v>
      </c>
      <c r="J83" s="28">
        <f>INDEX(Data!$C$4:$BK$400,Large!$C83,J$2)</f>
        <v>0</v>
      </c>
      <c r="K83" s="28">
        <f>INDEX(Data!$C$4:$BK$400,Large!$C83,K$2)</f>
        <v>0</v>
      </c>
      <c r="L83" s="28">
        <f>INDEX(Data!$C$4:$BK$400,Large!$C83,L$2)</f>
        <v>0</v>
      </c>
      <c r="M83" s="28">
        <f>INDEX(Data!$C$4:$BK$400,Large!$C83,M$2)</f>
        <v>0</v>
      </c>
      <c r="N83" s="28">
        <f>INDEX(Data!$C$4:$BK$400,Large!$C83,N$2)</f>
        <v>0</v>
      </c>
      <c r="O83" s="28">
        <f>INDEX(Data!$C$4:$BK$400,Large!$C83,O$2)</f>
        <v>0</v>
      </c>
      <c r="P83" s="28">
        <f>INDEX(Data!$C$4:$BK$400,Large!$C83,P$2)</f>
        <v>0</v>
      </c>
      <c r="Q83" s="28">
        <f>INDEX(Data!$C$4:$BK$400,Large!$C83,Q$2)</f>
        <v>0</v>
      </c>
      <c r="R83" s="28">
        <f>INDEX(Data!$C$4:$BK$400,Large!$C83,R$2)</f>
        <v>0</v>
      </c>
      <c r="S83" s="28">
        <f>INDEX(Data!$C$4:$BK$400,Large!$C83,S$2)</f>
        <v>0</v>
      </c>
      <c r="T83" s="28">
        <f>INDEX(Data!$C$4:$BK$400,Large!$C83,T$2)</f>
        <v>0</v>
      </c>
      <c r="U83" s="28">
        <f>INDEX(Data!$C$4:$BK$400,Large!$C83,U$2)</f>
        <v>0</v>
      </c>
      <c r="V83" s="28">
        <f>INDEX(Data!$C$4:$BK$400,Large!$C83,V$2)</f>
        <v>0</v>
      </c>
      <c r="W83" s="28">
        <f>INDEX(Data!$C$4:$BK$400,Large!$C83,W$2)</f>
        <v>0</v>
      </c>
      <c r="X83" s="28">
        <f>INDEX(Data!$C$4:$BK$400,Large!$C83,X$2)</f>
        <v>0</v>
      </c>
      <c r="Y83" s="28">
        <f>INDEX(Data!$C$4:$BK$400,Large!$C83,Y$2)</f>
        <v>0</v>
      </c>
      <c r="Z83" s="28">
        <f>INDEX(Data!$C$4:$BK$400,Large!$C83,Z$2)</f>
        <v>0</v>
      </c>
      <c r="AA83" s="28">
        <f>INDEX(Data!$C$4:$BK$400,Large!$C83,AA$2)</f>
        <v>0</v>
      </c>
      <c r="AB83" s="28">
        <f>INDEX(Data!$C$4:$BK$400,Large!$C83,AB$2)</f>
        <v>0</v>
      </c>
      <c r="AC83" s="28">
        <f>INDEX(Data!$C$4:$BK$400,Large!$C83,AC$2)</f>
        <v>0</v>
      </c>
      <c r="AD83" s="28">
        <f>INDEX(Data!$C$4:$BK$400,Large!$C83,AD$2)</f>
        <v>0</v>
      </c>
      <c r="AE83" s="28">
        <f>INDEX(Data!$C$4:$BK$400,Large!$C83,AE$2)</f>
        <v>0</v>
      </c>
      <c r="AF83" s="28">
        <f>INDEX(Data!$C$4:$BK$400,Large!$C83,AF$2)</f>
        <v>0</v>
      </c>
      <c r="AG83" s="28">
        <f>INDEX(Data!$C$4:$BK$400,Large!$C83,AG$2)</f>
        <v>0</v>
      </c>
      <c r="AH83" s="28">
        <f>INDEX(Data!$C$4:$BK$400,Large!$C83,AH$2)</f>
        <v>0</v>
      </c>
      <c r="AI83" s="28">
        <f>INDEX(Data!$C$4:$BK$400,Large!$C83,AI$2)</f>
        <v>0</v>
      </c>
      <c r="AJ83" s="28">
        <f>INDEX(Data!$C$4:$BK$400,Large!$C83,AJ$2)</f>
        <v>0</v>
      </c>
      <c r="AK83" s="28">
        <f>INDEX(Data!$C$4:$BK$400,Large!$C83,AK$2)</f>
        <v>0</v>
      </c>
      <c r="AL83" s="28">
        <f>INDEX(Data!$C$4:$BK$400,Large!$C83,AL$2)</f>
        <v>0</v>
      </c>
      <c r="AM83" s="28">
        <f>INDEX(Data!$C$4:$BK$400,Large!$C83,AM$2)</f>
        <v>0</v>
      </c>
      <c r="AN83" s="28">
        <f>INDEX(Data!$C$4:$BK$400,Large!$C83,AN$2)</f>
        <v>0</v>
      </c>
      <c r="AO83" s="28">
        <f>INDEX(Data!$C$4:$BK$400,Large!$C83,AO$2)</f>
        <v>0</v>
      </c>
      <c r="AP83" s="28">
        <f>INDEX(Data!$C$4:$BK$400,Large!$C83,AP$2)</f>
        <v>0</v>
      </c>
      <c r="AQ83" s="28">
        <f>INDEX(Data!$C$4:$BK$400,Large!$C83,AQ$2)</f>
        <v>0</v>
      </c>
      <c r="AR83" s="28">
        <f>INDEX(Data!$C$4:$BK$400,Large!$C83,AR$2)</f>
        <v>0</v>
      </c>
      <c r="AS83" s="28">
        <f>INDEX(Data!$C$4:$BK$400,Large!$C83,AS$2)</f>
        <v>0</v>
      </c>
      <c r="AT83" s="28">
        <f>INDEX(Data!$C$4:$BK$400,Large!$C83,AT$2)</f>
        <v>0</v>
      </c>
      <c r="AU83" s="5">
        <f>VALUE(INDEX(Data!$C$4:$BK$400,Large!$C83,AU$2))</f>
        <v>0</v>
      </c>
      <c r="AV83" s="5">
        <f>INDEX(Data!$C$4:$BK$400,Large!$C83,AV$1)</f>
        <v>0</v>
      </c>
      <c r="AW83" s="28">
        <f>IFERROR(VALUE(INDEX(Data!$C$4:$BK$400,Large!$C83,AW$1)),"-")</f>
        <v>0</v>
      </c>
      <c r="AX83" s="14">
        <f>IFERROR(INDEX(Data!$C$4:$BK$95,Large!$C83,AX$1),0)</f>
        <v>0</v>
      </c>
      <c r="AY83" s="14" t="str">
        <f ca="1">IFERROR(INDEX(Data!$C$4:$BK$95,Large!$C83,AY$1),0)</f>
        <v>0</v>
      </c>
      <c r="AZ83" s="14">
        <f ca="1">INDEX(Data!$C$4:$BK$95,Large!$C83,AZ$1)</f>
        <v>-12000</v>
      </c>
      <c r="BA83" s="5" t="str">
        <f t="shared" si="28"/>
        <v>-</v>
      </c>
      <c r="BB83" s="5" t="str">
        <f t="shared" si="29"/>
        <v>-</v>
      </c>
      <c r="BC83" s="5" t="str">
        <f t="shared" si="30"/>
        <v>-</v>
      </c>
      <c r="BD83" s="22" t="str">
        <f t="shared" si="31"/>
        <v>-</v>
      </c>
      <c r="BE83" s="28">
        <f t="shared" si="32"/>
        <v>0</v>
      </c>
      <c r="BF83" s="5">
        <f t="shared" si="33"/>
        <v>0</v>
      </c>
      <c r="BG83" s="5">
        <f t="shared" si="34"/>
        <v>0</v>
      </c>
      <c r="BH83" s="5">
        <f t="shared" si="35"/>
        <v>0</v>
      </c>
      <c r="BI83" s="11" t="e">
        <f t="shared" si="36"/>
        <v>#DIV/0!</v>
      </c>
      <c r="BJ83" s="5">
        <f t="shared" si="37"/>
        <v>0</v>
      </c>
      <c r="BK83" s="11">
        <f>Data!BH81/SUM(Data!$BH$4:$BH$49)</f>
        <v>1.2630246013773067E-8</v>
      </c>
      <c r="BL83" s="3">
        <f t="shared" si="38"/>
        <v>0</v>
      </c>
      <c r="BM83" s="12" t="str">
        <f t="shared" si="42"/>
        <v>-</v>
      </c>
      <c r="BN83" s="12">
        <f t="shared" si="39"/>
        <v>1.2602758422977568E-8</v>
      </c>
      <c r="BO83" s="28">
        <f t="shared" ca="1" si="40"/>
        <v>9.1699999999999995E-4</v>
      </c>
      <c r="BP83" s="87">
        <f t="shared" si="41"/>
        <v>9.1699999999999993E-3</v>
      </c>
    </row>
    <row r="84" spans="1:68">
      <c r="A84" s="28">
        <v>81</v>
      </c>
      <c r="B84" s="26">
        <f>LARGE(Data!$BH$4:$BH$400,Large!A84)</f>
        <v>9.1600000000000004E-4</v>
      </c>
      <c r="C84" s="28">
        <f>MATCH(Large!B84,Data!$BH$4:$BH$400,0)</f>
        <v>81</v>
      </c>
      <c r="D84" s="5">
        <f>VALUE(INDEX(Data!$C$4:$BK$400,Large!$C84,D$2))</f>
        <v>0</v>
      </c>
      <c r="E84" s="28">
        <f>INDEX(Data!$C$4:$BK$400,Large!$C84,E$2)</f>
        <v>0</v>
      </c>
      <c r="F84" s="28">
        <f>INDEX(Data!$C$4:$BK$400,Large!$C84,F$2)</f>
        <v>0</v>
      </c>
      <c r="G84" s="28">
        <f>INDEX(Data!$C$4:$BK$400,Large!$C84,G$2)</f>
        <v>0</v>
      </c>
      <c r="H84" s="28">
        <f>INDEX(Data!$C$4:$BK$400,Large!$C84,H$2)</f>
        <v>0</v>
      </c>
      <c r="I84" s="28">
        <f>INDEX(Data!$C$4:$BK$400,Large!$C84,I$2)</f>
        <v>0</v>
      </c>
      <c r="J84" s="28">
        <f>INDEX(Data!$C$4:$BK$400,Large!$C84,J$2)</f>
        <v>0</v>
      </c>
      <c r="K84" s="28">
        <f>INDEX(Data!$C$4:$BK$400,Large!$C84,K$2)</f>
        <v>0</v>
      </c>
      <c r="L84" s="28">
        <f>INDEX(Data!$C$4:$BK$400,Large!$C84,L$2)</f>
        <v>0</v>
      </c>
      <c r="M84" s="28">
        <f>INDEX(Data!$C$4:$BK$400,Large!$C84,M$2)</f>
        <v>0</v>
      </c>
      <c r="N84" s="28">
        <f>INDEX(Data!$C$4:$BK$400,Large!$C84,N$2)</f>
        <v>0</v>
      </c>
      <c r="O84" s="28">
        <f>INDEX(Data!$C$4:$BK$400,Large!$C84,O$2)</f>
        <v>0</v>
      </c>
      <c r="P84" s="28">
        <f>INDEX(Data!$C$4:$BK$400,Large!$C84,P$2)</f>
        <v>0</v>
      </c>
      <c r="Q84" s="28">
        <f>INDEX(Data!$C$4:$BK$400,Large!$C84,Q$2)</f>
        <v>0</v>
      </c>
      <c r="R84" s="28">
        <f>INDEX(Data!$C$4:$BK$400,Large!$C84,R$2)</f>
        <v>0</v>
      </c>
      <c r="S84" s="28">
        <f>INDEX(Data!$C$4:$BK$400,Large!$C84,S$2)</f>
        <v>0</v>
      </c>
      <c r="T84" s="28">
        <f>INDEX(Data!$C$4:$BK$400,Large!$C84,T$2)</f>
        <v>0</v>
      </c>
      <c r="U84" s="28">
        <f>INDEX(Data!$C$4:$BK$400,Large!$C84,U$2)</f>
        <v>0</v>
      </c>
      <c r="V84" s="28">
        <f>INDEX(Data!$C$4:$BK$400,Large!$C84,V$2)</f>
        <v>0</v>
      </c>
      <c r="W84" s="28">
        <f>INDEX(Data!$C$4:$BK$400,Large!$C84,W$2)</f>
        <v>0</v>
      </c>
      <c r="X84" s="28">
        <f>INDEX(Data!$C$4:$BK$400,Large!$C84,X$2)</f>
        <v>0</v>
      </c>
      <c r="Y84" s="28">
        <f>INDEX(Data!$C$4:$BK$400,Large!$C84,Y$2)</f>
        <v>0</v>
      </c>
      <c r="Z84" s="28">
        <f>INDEX(Data!$C$4:$BK$400,Large!$C84,Z$2)</f>
        <v>0</v>
      </c>
      <c r="AA84" s="28">
        <f>INDEX(Data!$C$4:$BK$400,Large!$C84,AA$2)</f>
        <v>0</v>
      </c>
      <c r="AB84" s="28">
        <f>INDEX(Data!$C$4:$BK$400,Large!$C84,AB$2)</f>
        <v>0</v>
      </c>
      <c r="AC84" s="28">
        <f>INDEX(Data!$C$4:$BK$400,Large!$C84,AC$2)</f>
        <v>0</v>
      </c>
      <c r="AD84" s="28">
        <f>INDEX(Data!$C$4:$BK$400,Large!$C84,AD$2)</f>
        <v>0</v>
      </c>
      <c r="AE84" s="28">
        <f>INDEX(Data!$C$4:$BK$400,Large!$C84,AE$2)</f>
        <v>0</v>
      </c>
      <c r="AF84" s="28">
        <f>INDEX(Data!$C$4:$BK$400,Large!$C84,AF$2)</f>
        <v>0</v>
      </c>
      <c r="AG84" s="28">
        <f>INDEX(Data!$C$4:$BK$400,Large!$C84,AG$2)</f>
        <v>0</v>
      </c>
      <c r="AH84" s="28">
        <f>INDEX(Data!$C$4:$BK$400,Large!$C84,AH$2)</f>
        <v>0</v>
      </c>
      <c r="AI84" s="28">
        <f>INDEX(Data!$C$4:$BK$400,Large!$C84,AI$2)</f>
        <v>0</v>
      </c>
      <c r="AJ84" s="28">
        <f>INDEX(Data!$C$4:$BK$400,Large!$C84,AJ$2)</f>
        <v>0</v>
      </c>
      <c r="AK84" s="28">
        <f>INDEX(Data!$C$4:$BK$400,Large!$C84,AK$2)</f>
        <v>0</v>
      </c>
      <c r="AL84" s="28">
        <f>INDEX(Data!$C$4:$BK$400,Large!$C84,AL$2)</f>
        <v>0</v>
      </c>
      <c r="AM84" s="28">
        <f>INDEX(Data!$C$4:$BK$400,Large!$C84,AM$2)</f>
        <v>0</v>
      </c>
      <c r="AN84" s="28">
        <f>INDEX(Data!$C$4:$BK$400,Large!$C84,AN$2)</f>
        <v>0</v>
      </c>
      <c r="AO84" s="28">
        <f>INDEX(Data!$C$4:$BK$400,Large!$C84,AO$2)</f>
        <v>0</v>
      </c>
      <c r="AP84" s="28">
        <f>INDEX(Data!$C$4:$BK$400,Large!$C84,AP$2)</f>
        <v>0</v>
      </c>
      <c r="AQ84" s="28">
        <f>INDEX(Data!$C$4:$BK$400,Large!$C84,AQ$2)</f>
        <v>0</v>
      </c>
      <c r="AR84" s="28">
        <f>INDEX(Data!$C$4:$BK$400,Large!$C84,AR$2)</f>
        <v>0</v>
      </c>
      <c r="AS84" s="28">
        <f>INDEX(Data!$C$4:$BK$400,Large!$C84,AS$2)</f>
        <v>0</v>
      </c>
      <c r="AT84" s="28">
        <f>INDEX(Data!$C$4:$BK$400,Large!$C84,AT$2)</f>
        <v>0</v>
      </c>
      <c r="AU84" s="5">
        <f>VALUE(INDEX(Data!$C$4:$BK$400,Large!$C84,AU$2))</f>
        <v>0</v>
      </c>
      <c r="AV84" s="5">
        <f>INDEX(Data!$C$4:$BK$400,Large!$C84,AV$1)</f>
        <v>0</v>
      </c>
      <c r="AW84" s="28">
        <f>IFERROR(VALUE(INDEX(Data!$C$4:$BK$400,Large!$C84,AW$1)),"-")</f>
        <v>0</v>
      </c>
      <c r="AX84" s="14">
        <f>IFERROR(INDEX(Data!$C$4:$BK$95,Large!$C84,AX$1),0)</f>
        <v>0</v>
      </c>
      <c r="AY84" s="14" t="str">
        <f ca="1">IFERROR(INDEX(Data!$C$4:$BK$95,Large!$C84,AY$1),0)</f>
        <v>0</v>
      </c>
      <c r="AZ84" s="14">
        <f ca="1">INDEX(Data!$C$4:$BK$95,Large!$C84,AZ$1)</f>
        <v>-904000</v>
      </c>
      <c r="BA84" s="5" t="str">
        <f t="shared" si="28"/>
        <v>-</v>
      </c>
      <c r="BB84" s="5" t="str">
        <f t="shared" si="29"/>
        <v>-</v>
      </c>
      <c r="BC84" s="5" t="str">
        <f t="shared" si="30"/>
        <v>-</v>
      </c>
      <c r="BD84" s="22" t="str">
        <f t="shared" si="31"/>
        <v>-</v>
      </c>
      <c r="BE84" s="28">
        <f t="shared" si="32"/>
        <v>0</v>
      </c>
      <c r="BF84" s="5">
        <f t="shared" si="33"/>
        <v>0</v>
      </c>
      <c r="BG84" s="5">
        <f t="shared" si="34"/>
        <v>0</v>
      </c>
      <c r="BH84" s="5">
        <f t="shared" si="35"/>
        <v>0</v>
      </c>
      <c r="BI84" s="11" t="e">
        <f t="shared" si="36"/>
        <v>#DIV/0!</v>
      </c>
      <c r="BJ84" s="5">
        <f t="shared" si="37"/>
        <v>0</v>
      </c>
      <c r="BK84" s="11">
        <f>Data!BH82/SUM(Data!$BH$4:$BH$49)</f>
        <v>1.2616502546946328E-8</v>
      </c>
      <c r="BL84" s="3">
        <f t="shared" si="38"/>
        <v>0</v>
      </c>
      <c r="BM84" s="12" t="str">
        <f t="shared" si="42"/>
        <v>-</v>
      </c>
      <c r="BN84" s="12">
        <f t="shared" si="39"/>
        <v>1.2589014956867452E-8</v>
      </c>
      <c r="BO84" s="28">
        <f t="shared" ca="1" si="40"/>
        <v>9.1600000000000004E-4</v>
      </c>
      <c r="BP84" s="87">
        <f t="shared" si="41"/>
        <v>9.1599999999999997E-3</v>
      </c>
    </row>
    <row r="85" spans="1:68">
      <c r="A85" s="28">
        <v>82</v>
      </c>
      <c r="B85" s="26">
        <f>LARGE(Data!$BH$4:$BH$400,Large!A85)</f>
        <v>9.1500000000000001E-4</v>
      </c>
      <c r="C85" s="28">
        <f>MATCH(Large!B85,Data!$BH$4:$BH$400,0)</f>
        <v>82</v>
      </c>
      <c r="D85" s="5">
        <f>VALUE(INDEX(Data!$C$4:$BK$400,Large!$C85,D$2))</f>
        <v>0</v>
      </c>
      <c r="E85" s="28">
        <f>INDEX(Data!$C$4:$BK$400,Large!$C85,E$2)</f>
        <v>0</v>
      </c>
      <c r="F85" s="28">
        <f>INDEX(Data!$C$4:$BK$400,Large!$C85,F$2)</f>
        <v>0</v>
      </c>
      <c r="G85" s="28">
        <f>INDEX(Data!$C$4:$BK$400,Large!$C85,G$2)</f>
        <v>0</v>
      </c>
      <c r="H85" s="28">
        <f>INDEX(Data!$C$4:$BK$400,Large!$C85,H$2)</f>
        <v>0</v>
      </c>
      <c r="I85" s="28">
        <f>INDEX(Data!$C$4:$BK$400,Large!$C85,I$2)</f>
        <v>0</v>
      </c>
      <c r="J85" s="28">
        <f>INDEX(Data!$C$4:$BK$400,Large!$C85,J$2)</f>
        <v>0</v>
      </c>
      <c r="K85" s="28">
        <f>INDEX(Data!$C$4:$BK$400,Large!$C85,K$2)</f>
        <v>0</v>
      </c>
      <c r="L85" s="28">
        <f>INDEX(Data!$C$4:$BK$400,Large!$C85,L$2)</f>
        <v>0</v>
      </c>
      <c r="M85" s="28">
        <f>INDEX(Data!$C$4:$BK$400,Large!$C85,M$2)</f>
        <v>0</v>
      </c>
      <c r="N85" s="28">
        <f>INDEX(Data!$C$4:$BK$400,Large!$C85,N$2)</f>
        <v>0</v>
      </c>
      <c r="O85" s="28">
        <f>INDEX(Data!$C$4:$BK$400,Large!$C85,O$2)</f>
        <v>0</v>
      </c>
      <c r="P85" s="28">
        <f>INDEX(Data!$C$4:$BK$400,Large!$C85,P$2)</f>
        <v>0</v>
      </c>
      <c r="Q85" s="28">
        <f>INDEX(Data!$C$4:$BK$400,Large!$C85,Q$2)</f>
        <v>0</v>
      </c>
      <c r="R85" s="28">
        <f>INDEX(Data!$C$4:$BK$400,Large!$C85,R$2)</f>
        <v>0</v>
      </c>
      <c r="S85" s="28">
        <f>INDEX(Data!$C$4:$BK$400,Large!$C85,S$2)</f>
        <v>0</v>
      </c>
      <c r="T85" s="28">
        <f>INDEX(Data!$C$4:$BK$400,Large!$C85,T$2)</f>
        <v>0</v>
      </c>
      <c r="U85" s="28">
        <f>INDEX(Data!$C$4:$BK$400,Large!$C85,U$2)</f>
        <v>0</v>
      </c>
      <c r="V85" s="28">
        <f>INDEX(Data!$C$4:$BK$400,Large!$C85,V$2)</f>
        <v>0</v>
      </c>
      <c r="W85" s="28">
        <f>INDEX(Data!$C$4:$BK$400,Large!$C85,W$2)</f>
        <v>0</v>
      </c>
      <c r="X85" s="28">
        <f>INDEX(Data!$C$4:$BK$400,Large!$C85,X$2)</f>
        <v>0</v>
      </c>
      <c r="Y85" s="28">
        <f>INDEX(Data!$C$4:$BK$400,Large!$C85,Y$2)</f>
        <v>0</v>
      </c>
      <c r="Z85" s="28">
        <f>INDEX(Data!$C$4:$BK$400,Large!$C85,Z$2)</f>
        <v>0</v>
      </c>
      <c r="AA85" s="28">
        <f>INDEX(Data!$C$4:$BK$400,Large!$C85,AA$2)</f>
        <v>0</v>
      </c>
      <c r="AB85" s="28">
        <f>INDEX(Data!$C$4:$BK$400,Large!$C85,AB$2)</f>
        <v>0</v>
      </c>
      <c r="AC85" s="28">
        <f>INDEX(Data!$C$4:$BK$400,Large!$C85,AC$2)</f>
        <v>0</v>
      </c>
      <c r="AD85" s="28">
        <f>INDEX(Data!$C$4:$BK$400,Large!$C85,AD$2)</f>
        <v>0</v>
      </c>
      <c r="AE85" s="28">
        <f>INDEX(Data!$C$4:$BK$400,Large!$C85,AE$2)</f>
        <v>0</v>
      </c>
      <c r="AF85" s="28">
        <f>INDEX(Data!$C$4:$BK$400,Large!$C85,AF$2)</f>
        <v>0</v>
      </c>
      <c r="AG85" s="28">
        <f>INDEX(Data!$C$4:$BK$400,Large!$C85,AG$2)</f>
        <v>0</v>
      </c>
      <c r="AH85" s="28">
        <f>INDEX(Data!$C$4:$BK$400,Large!$C85,AH$2)</f>
        <v>0</v>
      </c>
      <c r="AI85" s="28">
        <f>INDEX(Data!$C$4:$BK$400,Large!$C85,AI$2)</f>
        <v>0</v>
      </c>
      <c r="AJ85" s="28">
        <f>INDEX(Data!$C$4:$BK$400,Large!$C85,AJ$2)</f>
        <v>0</v>
      </c>
      <c r="AK85" s="28">
        <f>INDEX(Data!$C$4:$BK$400,Large!$C85,AK$2)</f>
        <v>0</v>
      </c>
      <c r="AL85" s="28">
        <f>INDEX(Data!$C$4:$BK$400,Large!$C85,AL$2)</f>
        <v>0</v>
      </c>
      <c r="AM85" s="28">
        <f>INDEX(Data!$C$4:$BK$400,Large!$C85,AM$2)</f>
        <v>0</v>
      </c>
      <c r="AN85" s="28">
        <f>INDEX(Data!$C$4:$BK$400,Large!$C85,AN$2)</f>
        <v>0</v>
      </c>
      <c r="AO85" s="28">
        <f>INDEX(Data!$C$4:$BK$400,Large!$C85,AO$2)</f>
        <v>0</v>
      </c>
      <c r="AP85" s="28">
        <f>INDEX(Data!$C$4:$BK$400,Large!$C85,AP$2)</f>
        <v>0</v>
      </c>
      <c r="AQ85" s="28">
        <f>INDEX(Data!$C$4:$BK$400,Large!$C85,AQ$2)</f>
        <v>0</v>
      </c>
      <c r="AR85" s="28">
        <f>INDEX(Data!$C$4:$BK$400,Large!$C85,AR$2)</f>
        <v>0</v>
      </c>
      <c r="AS85" s="28">
        <f>INDEX(Data!$C$4:$BK$400,Large!$C85,AS$2)</f>
        <v>0</v>
      </c>
      <c r="AT85" s="28">
        <f>INDEX(Data!$C$4:$BK$400,Large!$C85,AT$2)</f>
        <v>0</v>
      </c>
      <c r="AU85" s="5">
        <f>VALUE(INDEX(Data!$C$4:$BK$400,Large!$C85,AU$2))</f>
        <v>0</v>
      </c>
      <c r="AV85" s="5">
        <f>INDEX(Data!$C$4:$BK$400,Large!$C85,AV$1)</f>
        <v>0</v>
      </c>
      <c r="AW85" s="28">
        <f>IFERROR(VALUE(INDEX(Data!$C$4:$BK$400,Large!$C85,AW$1)),"-")</f>
        <v>0</v>
      </c>
      <c r="AX85" s="14">
        <f>IFERROR(INDEX(Data!$C$4:$BK$95,Large!$C85,AX$1),0)</f>
        <v>0</v>
      </c>
      <c r="AY85" s="14" t="str">
        <f ca="1">IFERROR(INDEX(Data!$C$4:$BK$95,Large!$C85,AY$1),0)</f>
        <v>0</v>
      </c>
      <c r="AZ85" s="14">
        <f ca="1">INDEX(Data!$C$4:$BK$95,Large!$C85,AZ$1)</f>
        <v>-11577000</v>
      </c>
      <c r="BA85" s="5" t="str">
        <f t="shared" si="28"/>
        <v>-</v>
      </c>
      <c r="BB85" s="5" t="str">
        <f t="shared" si="29"/>
        <v>-</v>
      </c>
      <c r="BC85" s="5" t="str">
        <f t="shared" si="30"/>
        <v>-</v>
      </c>
      <c r="BD85" s="22" t="str">
        <f t="shared" si="31"/>
        <v>-</v>
      </c>
      <c r="BE85" s="28">
        <f t="shared" si="32"/>
        <v>0</v>
      </c>
      <c r="BF85" s="5">
        <f t="shared" si="33"/>
        <v>0</v>
      </c>
      <c r="BG85" s="5">
        <f t="shared" si="34"/>
        <v>0</v>
      </c>
      <c r="BH85" s="5">
        <f t="shared" si="35"/>
        <v>0</v>
      </c>
      <c r="BI85" s="11" t="e">
        <f t="shared" si="36"/>
        <v>#DIV/0!</v>
      </c>
      <c r="BJ85" s="5">
        <f t="shared" si="37"/>
        <v>0</v>
      </c>
      <c r="BK85" s="11">
        <f>Data!BH83/SUM(Data!$BH$4:$BH$49)</f>
        <v>1.2602759080119589E-8</v>
      </c>
      <c r="BL85" s="3">
        <f t="shared" si="38"/>
        <v>0</v>
      </c>
      <c r="BM85" s="12" t="str">
        <f t="shared" si="42"/>
        <v>-</v>
      </c>
      <c r="BN85" s="12">
        <f t="shared" si="39"/>
        <v>1.2575271490757334E-8</v>
      </c>
      <c r="BO85" s="28">
        <f t="shared" ca="1" si="40"/>
        <v>9.1500000000000001E-4</v>
      </c>
      <c r="BP85" s="87">
        <f t="shared" si="41"/>
        <v>9.1500000000000001E-3</v>
      </c>
    </row>
    <row r="86" spans="1:68">
      <c r="A86" s="28">
        <v>83</v>
      </c>
      <c r="B86" s="26">
        <f>LARGE(Data!$BH$4:$BH$400,Large!A86)</f>
        <v>9.1399999999999999E-4</v>
      </c>
      <c r="C86" s="28">
        <f>MATCH(Large!B86,Data!$BH$4:$BH$400,0)</f>
        <v>83</v>
      </c>
      <c r="D86" s="5">
        <f>VALUE(INDEX(Data!$C$4:$BK$400,Large!$C86,D$2))</f>
        <v>0</v>
      </c>
      <c r="E86" s="28">
        <f>INDEX(Data!$C$4:$BK$400,Large!$C86,E$2)</f>
        <v>0</v>
      </c>
      <c r="F86" s="28">
        <f>INDEX(Data!$C$4:$BK$400,Large!$C86,F$2)</f>
        <v>0</v>
      </c>
      <c r="G86" s="28">
        <f>INDEX(Data!$C$4:$BK$400,Large!$C86,G$2)</f>
        <v>0</v>
      </c>
      <c r="H86" s="28">
        <f>INDEX(Data!$C$4:$BK$400,Large!$C86,H$2)</f>
        <v>0</v>
      </c>
      <c r="I86" s="28">
        <f>INDEX(Data!$C$4:$BK$400,Large!$C86,I$2)</f>
        <v>0</v>
      </c>
      <c r="J86" s="28">
        <f>INDEX(Data!$C$4:$BK$400,Large!$C86,J$2)</f>
        <v>0</v>
      </c>
      <c r="K86" s="28">
        <f>INDEX(Data!$C$4:$BK$400,Large!$C86,K$2)</f>
        <v>0</v>
      </c>
      <c r="L86" s="28">
        <f>INDEX(Data!$C$4:$BK$400,Large!$C86,L$2)</f>
        <v>0</v>
      </c>
      <c r="M86" s="28">
        <f>INDEX(Data!$C$4:$BK$400,Large!$C86,M$2)</f>
        <v>0</v>
      </c>
      <c r="N86" s="28">
        <f>INDEX(Data!$C$4:$BK$400,Large!$C86,N$2)</f>
        <v>0</v>
      </c>
      <c r="O86" s="28">
        <f>INDEX(Data!$C$4:$BK$400,Large!$C86,O$2)</f>
        <v>0</v>
      </c>
      <c r="P86" s="28">
        <f>INDEX(Data!$C$4:$BK$400,Large!$C86,P$2)</f>
        <v>0</v>
      </c>
      <c r="Q86" s="28">
        <f>INDEX(Data!$C$4:$BK$400,Large!$C86,Q$2)</f>
        <v>0</v>
      </c>
      <c r="R86" s="28">
        <f>INDEX(Data!$C$4:$BK$400,Large!$C86,R$2)</f>
        <v>0</v>
      </c>
      <c r="S86" s="28">
        <f>INDEX(Data!$C$4:$BK$400,Large!$C86,S$2)</f>
        <v>0</v>
      </c>
      <c r="T86" s="28">
        <f>INDEX(Data!$C$4:$BK$400,Large!$C86,T$2)</f>
        <v>0</v>
      </c>
      <c r="U86" s="28">
        <f>INDEX(Data!$C$4:$BK$400,Large!$C86,U$2)</f>
        <v>0</v>
      </c>
      <c r="V86" s="28">
        <f>INDEX(Data!$C$4:$BK$400,Large!$C86,V$2)</f>
        <v>0</v>
      </c>
      <c r="W86" s="28">
        <f>INDEX(Data!$C$4:$BK$400,Large!$C86,W$2)</f>
        <v>0</v>
      </c>
      <c r="X86" s="28">
        <f>INDEX(Data!$C$4:$BK$400,Large!$C86,X$2)</f>
        <v>0</v>
      </c>
      <c r="Y86" s="28">
        <f>INDEX(Data!$C$4:$BK$400,Large!$C86,Y$2)</f>
        <v>0</v>
      </c>
      <c r="Z86" s="28">
        <f>INDEX(Data!$C$4:$BK$400,Large!$C86,Z$2)</f>
        <v>0</v>
      </c>
      <c r="AA86" s="28">
        <f>INDEX(Data!$C$4:$BK$400,Large!$C86,AA$2)</f>
        <v>0</v>
      </c>
      <c r="AB86" s="28">
        <f>INDEX(Data!$C$4:$BK$400,Large!$C86,AB$2)</f>
        <v>0</v>
      </c>
      <c r="AC86" s="28">
        <f>INDEX(Data!$C$4:$BK$400,Large!$C86,AC$2)</f>
        <v>0</v>
      </c>
      <c r="AD86" s="28">
        <f>INDEX(Data!$C$4:$BK$400,Large!$C86,AD$2)</f>
        <v>0</v>
      </c>
      <c r="AE86" s="28">
        <f>INDEX(Data!$C$4:$BK$400,Large!$C86,AE$2)</f>
        <v>0</v>
      </c>
      <c r="AF86" s="28">
        <f>INDEX(Data!$C$4:$BK$400,Large!$C86,AF$2)</f>
        <v>0</v>
      </c>
      <c r="AG86" s="28">
        <f>INDEX(Data!$C$4:$BK$400,Large!$C86,AG$2)</f>
        <v>0</v>
      </c>
      <c r="AH86" s="28">
        <f>INDEX(Data!$C$4:$BK$400,Large!$C86,AH$2)</f>
        <v>0</v>
      </c>
      <c r="AI86" s="28">
        <f>INDEX(Data!$C$4:$BK$400,Large!$C86,AI$2)</f>
        <v>0</v>
      </c>
      <c r="AJ86" s="28">
        <f>INDEX(Data!$C$4:$BK$400,Large!$C86,AJ$2)</f>
        <v>0</v>
      </c>
      <c r="AK86" s="28">
        <f>INDEX(Data!$C$4:$BK$400,Large!$C86,AK$2)</f>
        <v>0</v>
      </c>
      <c r="AL86" s="28">
        <f>INDEX(Data!$C$4:$BK$400,Large!$C86,AL$2)</f>
        <v>0</v>
      </c>
      <c r="AM86" s="28">
        <f>INDEX(Data!$C$4:$BK$400,Large!$C86,AM$2)</f>
        <v>0</v>
      </c>
      <c r="AN86" s="28">
        <f>INDEX(Data!$C$4:$BK$400,Large!$C86,AN$2)</f>
        <v>0</v>
      </c>
      <c r="AO86" s="28">
        <f>INDEX(Data!$C$4:$BK$400,Large!$C86,AO$2)</f>
        <v>0</v>
      </c>
      <c r="AP86" s="28">
        <f>INDEX(Data!$C$4:$BK$400,Large!$C86,AP$2)</f>
        <v>0</v>
      </c>
      <c r="AQ86" s="28">
        <f>INDEX(Data!$C$4:$BK$400,Large!$C86,AQ$2)</f>
        <v>0</v>
      </c>
      <c r="AR86" s="28">
        <f>INDEX(Data!$C$4:$BK$400,Large!$C86,AR$2)</f>
        <v>0</v>
      </c>
      <c r="AS86" s="28">
        <f>INDEX(Data!$C$4:$BK$400,Large!$C86,AS$2)</f>
        <v>0</v>
      </c>
      <c r="AT86" s="28">
        <f>INDEX(Data!$C$4:$BK$400,Large!$C86,AT$2)</f>
        <v>0</v>
      </c>
      <c r="AU86" s="5">
        <f>VALUE(INDEX(Data!$C$4:$BK$400,Large!$C86,AU$2))</f>
        <v>0</v>
      </c>
      <c r="AV86" s="5">
        <f>INDEX(Data!$C$4:$BK$400,Large!$C86,AV$1)</f>
        <v>0</v>
      </c>
      <c r="AW86" s="28">
        <f>IFERROR(VALUE(INDEX(Data!$C$4:$BK$400,Large!$C86,AW$1)),"-")</f>
        <v>0</v>
      </c>
      <c r="AX86" s="14">
        <f>IFERROR(INDEX(Data!$C$4:$BK$95,Large!$C86,AX$1),0)</f>
        <v>0</v>
      </c>
      <c r="AY86" s="14" t="str">
        <f ca="1">IFERROR(INDEX(Data!$C$4:$BK$95,Large!$C86,AY$1),0)</f>
        <v>0</v>
      </c>
      <c r="AZ86" s="14">
        <f ca="1">INDEX(Data!$C$4:$BK$95,Large!$C86,AZ$1)</f>
        <v>-137000</v>
      </c>
      <c r="BA86" s="5" t="str">
        <f t="shared" si="28"/>
        <v>-</v>
      </c>
      <c r="BB86" s="5" t="str">
        <f t="shared" si="29"/>
        <v>-</v>
      </c>
      <c r="BC86" s="5" t="str">
        <f t="shared" si="30"/>
        <v>-</v>
      </c>
      <c r="BD86" s="22" t="str">
        <f t="shared" si="31"/>
        <v>-</v>
      </c>
      <c r="BE86" s="28">
        <f t="shared" si="32"/>
        <v>0</v>
      </c>
      <c r="BF86" s="5">
        <f t="shared" si="33"/>
        <v>0</v>
      </c>
      <c r="BG86" s="5">
        <f t="shared" si="34"/>
        <v>0</v>
      </c>
      <c r="BH86" s="5">
        <f t="shared" si="35"/>
        <v>0</v>
      </c>
      <c r="BI86" s="11" t="e">
        <f t="shared" si="36"/>
        <v>#DIV/0!</v>
      </c>
      <c r="BJ86" s="5">
        <f t="shared" si="37"/>
        <v>0</v>
      </c>
      <c r="BK86" s="11">
        <f>Data!BH84/SUM(Data!$BH$4:$BH$49)</f>
        <v>1.2589015613292851E-8</v>
      </c>
      <c r="BL86" s="3">
        <f t="shared" si="38"/>
        <v>0</v>
      </c>
      <c r="BM86" s="12" t="str">
        <f t="shared" si="42"/>
        <v>-</v>
      </c>
      <c r="BN86" s="12">
        <f t="shared" si="39"/>
        <v>1.2561528024647217E-8</v>
      </c>
      <c r="BO86" s="28">
        <f t="shared" ca="1" si="40"/>
        <v>9.1399999999999999E-4</v>
      </c>
      <c r="BP86" s="87">
        <f t="shared" si="41"/>
        <v>9.1400000000000006E-3</v>
      </c>
    </row>
    <row r="87" spans="1:68">
      <c r="A87" s="28">
        <v>84</v>
      </c>
      <c r="B87" s="26">
        <f>LARGE(Data!$BH$4:$BH$400,Large!A87)</f>
        <v>9.1299999999999997E-4</v>
      </c>
      <c r="C87" s="28">
        <f>MATCH(Large!B87,Data!$BH$4:$BH$400,0)</f>
        <v>84</v>
      </c>
      <c r="D87" s="5">
        <f>VALUE(INDEX(Data!$C$4:$BK$400,Large!$C87,D$2))</f>
        <v>0</v>
      </c>
      <c r="E87" s="28">
        <f>INDEX(Data!$C$4:$BK$400,Large!$C87,E$2)</f>
        <v>0</v>
      </c>
      <c r="F87" s="28">
        <f>INDEX(Data!$C$4:$BK$400,Large!$C87,F$2)</f>
        <v>0</v>
      </c>
      <c r="G87" s="28">
        <f>INDEX(Data!$C$4:$BK$400,Large!$C87,G$2)</f>
        <v>0</v>
      </c>
      <c r="H87" s="28">
        <f>INDEX(Data!$C$4:$BK$400,Large!$C87,H$2)</f>
        <v>0</v>
      </c>
      <c r="I87" s="28">
        <f>INDEX(Data!$C$4:$BK$400,Large!$C87,I$2)</f>
        <v>0</v>
      </c>
      <c r="J87" s="28">
        <f>INDEX(Data!$C$4:$BK$400,Large!$C87,J$2)</f>
        <v>0</v>
      </c>
      <c r="K87" s="28">
        <f>INDEX(Data!$C$4:$BK$400,Large!$C87,K$2)</f>
        <v>0</v>
      </c>
      <c r="L87" s="28">
        <f>INDEX(Data!$C$4:$BK$400,Large!$C87,L$2)</f>
        <v>0</v>
      </c>
      <c r="M87" s="28">
        <f>INDEX(Data!$C$4:$BK$400,Large!$C87,M$2)</f>
        <v>0</v>
      </c>
      <c r="N87" s="28">
        <f>INDEX(Data!$C$4:$BK$400,Large!$C87,N$2)</f>
        <v>0</v>
      </c>
      <c r="O87" s="28">
        <f>INDEX(Data!$C$4:$BK$400,Large!$C87,O$2)</f>
        <v>0</v>
      </c>
      <c r="P87" s="28">
        <f>INDEX(Data!$C$4:$BK$400,Large!$C87,P$2)</f>
        <v>0</v>
      </c>
      <c r="Q87" s="28">
        <f>INDEX(Data!$C$4:$BK$400,Large!$C87,Q$2)</f>
        <v>0</v>
      </c>
      <c r="R87" s="28">
        <f>INDEX(Data!$C$4:$BK$400,Large!$C87,R$2)</f>
        <v>0</v>
      </c>
      <c r="S87" s="28">
        <f>INDEX(Data!$C$4:$BK$400,Large!$C87,S$2)</f>
        <v>0</v>
      </c>
      <c r="T87" s="28">
        <f>INDEX(Data!$C$4:$BK$400,Large!$C87,T$2)</f>
        <v>0</v>
      </c>
      <c r="U87" s="28">
        <f>INDEX(Data!$C$4:$BK$400,Large!$C87,U$2)</f>
        <v>0</v>
      </c>
      <c r="V87" s="28">
        <f>INDEX(Data!$C$4:$BK$400,Large!$C87,V$2)</f>
        <v>0</v>
      </c>
      <c r="W87" s="28">
        <f>INDEX(Data!$C$4:$BK$400,Large!$C87,W$2)</f>
        <v>0</v>
      </c>
      <c r="X87" s="28">
        <f>INDEX(Data!$C$4:$BK$400,Large!$C87,X$2)</f>
        <v>0</v>
      </c>
      <c r="Y87" s="28">
        <f>INDEX(Data!$C$4:$BK$400,Large!$C87,Y$2)</f>
        <v>0</v>
      </c>
      <c r="Z87" s="28">
        <f>INDEX(Data!$C$4:$BK$400,Large!$C87,Z$2)</f>
        <v>0</v>
      </c>
      <c r="AA87" s="28">
        <f>INDEX(Data!$C$4:$BK$400,Large!$C87,AA$2)</f>
        <v>0</v>
      </c>
      <c r="AB87" s="28">
        <f>INDEX(Data!$C$4:$BK$400,Large!$C87,AB$2)</f>
        <v>0</v>
      </c>
      <c r="AC87" s="28">
        <f>INDEX(Data!$C$4:$BK$400,Large!$C87,AC$2)</f>
        <v>0</v>
      </c>
      <c r="AD87" s="28">
        <f>INDEX(Data!$C$4:$BK$400,Large!$C87,AD$2)</f>
        <v>0</v>
      </c>
      <c r="AE87" s="28">
        <f>INDEX(Data!$C$4:$BK$400,Large!$C87,AE$2)</f>
        <v>0</v>
      </c>
      <c r="AF87" s="28">
        <f>INDEX(Data!$C$4:$BK$400,Large!$C87,AF$2)</f>
        <v>0</v>
      </c>
      <c r="AG87" s="28">
        <f>INDEX(Data!$C$4:$BK$400,Large!$C87,AG$2)</f>
        <v>0</v>
      </c>
      <c r="AH87" s="28">
        <f>INDEX(Data!$C$4:$BK$400,Large!$C87,AH$2)</f>
        <v>0</v>
      </c>
      <c r="AI87" s="28">
        <f>INDEX(Data!$C$4:$BK$400,Large!$C87,AI$2)</f>
        <v>0</v>
      </c>
      <c r="AJ87" s="28">
        <f>INDEX(Data!$C$4:$BK$400,Large!$C87,AJ$2)</f>
        <v>0</v>
      </c>
      <c r="AK87" s="28">
        <f>INDEX(Data!$C$4:$BK$400,Large!$C87,AK$2)</f>
        <v>0</v>
      </c>
      <c r="AL87" s="28">
        <f>INDEX(Data!$C$4:$BK$400,Large!$C87,AL$2)</f>
        <v>0</v>
      </c>
      <c r="AM87" s="28">
        <f>INDEX(Data!$C$4:$BK$400,Large!$C87,AM$2)</f>
        <v>0</v>
      </c>
      <c r="AN87" s="28">
        <f>INDEX(Data!$C$4:$BK$400,Large!$C87,AN$2)</f>
        <v>0</v>
      </c>
      <c r="AO87" s="28">
        <f>INDEX(Data!$C$4:$BK$400,Large!$C87,AO$2)</f>
        <v>0</v>
      </c>
      <c r="AP87" s="28">
        <f>INDEX(Data!$C$4:$BK$400,Large!$C87,AP$2)</f>
        <v>0</v>
      </c>
      <c r="AQ87" s="28">
        <f>INDEX(Data!$C$4:$BK$400,Large!$C87,AQ$2)</f>
        <v>0</v>
      </c>
      <c r="AR87" s="28">
        <f>INDEX(Data!$C$4:$BK$400,Large!$C87,AR$2)</f>
        <v>0</v>
      </c>
      <c r="AS87" s="28">
        <f>INDEX(Data!$C$4:$BK$400,Large!$C87,AS$2)</f>
        <v>0</v>
      </c>
      <c r="AT87" s="28">
        <f>INDEX(Data!$C$4:$BK$400,Large!$C87,AT$2)</f>
        <v>0</v>
      </c>
      <c r="AU87" s="5">
        <f>VALUE(INDEX(Data!$C$4:$BK$400,Large!$C87,AU$2))</f>
        <v>0</v>
      </c>
      <c r="AV87" s="5">
        <f>INDEX(Data!$C$4:$BK$400,Large!$C87,AV$1)</f>
        <v>0</v>
      </c>
      <c r="AW87" s="28">
        <f>IFERROR(VALUE(INDEX(Data!$C$4:$BK$400,Large!$C87,AW$1)),"-")</f>
        <v>0</v>
      </c>
      <c r="AX87" s="14">
        <f>IFERROR(INDEX(Data!$C$4:$BK$95,Large!$C87,AX$1),0)</f>
        <v>0</v>
      </c>
      <c r="AY87" s="14" t="str">
        <f ca="1">IFERROR(INDEX(Data!$C$4:$BK$95,Large!$C87,AY$1),0)</f>
        <v>0</v>
      </c>
      <c r="AZ87" s="14">
        <f ca="1">INDEX(Data!$C$4:$BK$95,Large!$C87,AZ$1)</f>
        <v>-27000</v>
      </c>
      <c r="BA87" s="5" t="str">
        <f t="shared" si="28"/>
        <v>-</v>
      </c>
      <c r="BB87" s="5" t="str">
        <f t="shared" si="29"/>
        <v>-</v>
      </c>
      <c r="BC87" s="5" t="str">
        <f t="shared" si="30"/>
        <v>-</v>
      </c>
      <c r="BD87" s="22" t="str">
        <f t="shared" si="31"/>
        <v>-</v>
      </c>
      <c r="BE87" s="28">
        <f t="shared" si="32"/>
        <v>0</v>
      </c>
      <c r="BF87" s="5">
        <f t="shared" si="33"/>
        <v>0</v>
      </c>
      <c r="BG87" s="5">
        <f t="shared" si="34"/>
        <v>0</v>
      </c>
      <c r="BH87" s="5">
        <f t="shared" si="35"/>
        <v>0</v>
      </c>
      <c r="BI87" s="11" t="e">
        <f t="shared" si="36"/>
        <v>#DIV/0!</v>
      </c>
      <c r="BJ87" s="5">
        <f t="shared" si="37"/>
        <v>0</v>
      </c>
      <c r="BK87" s="11">
        <f>Data!BH85/SUM(Data!$BH$4:$BH$49)</f>
        <v>1.2575272146466112E-8</v>
      </c>
      <c r="BL87" s="3">
        <f t="shared" si="38"/>
        <v>0</v>
      </c>
      <c r="BM87" s="12" t="str">
        <f t="shared" si="42"/>
        <v>-</v>
      </c>
      <c r="BN87" s="12">
        <f t="shared" si="39"/>
        <v>1.2547784558537099E-8</v>
      </c>
      <c r="BO87" s="28">
        <f t="shared" ca="1" si="40"/>
        <v>9.1299999999999997E-4</v>
      </c>
      <c r="BP87" s="87">
        <f t="shared" si="41"/>
        <v>9.1299999999999992E-3</v>
      </c>
    </row>
    <row r="88" spans="1:68">
      <c r="A88" s="28">
        <v>85</v>
      </c>
      <c r="B88" s="26">
        <f>LARGE(Data!$BH$4:$BH$400,Large!A88)</f>
        <v>9.1200000000000005E-4</v>
      </c>
      <c r="C88" s="28">
        <f>MATCH(Large!B88,Data!$BH$4:$BH$400,0)</f>
        <v>85</v>
      </c>
      <c r="D88" s="5">
        <f>VALUE(INDEX(Data!$C$4:$BK$400,Large!$C88,D$2))</f>
        <v>0</v>
      </c>
      <c r="E88" s="28">
        <f>INDEX(Data!$C$4:$BK$400,Large!$C88,E$2)</f>
        <v>0</v>
      </c>
      <c r="F88" s="28">
        <f>INDEX(Data!$C$4:$BK$400,Large!$C88,F$2)</f>
        <v>0</v>
      </c>
      <c r="G88" s="28">
        <f>INDEX(Data!$C$4:$BK$400,Large!$C88,G$2)</f>
        <v>0</v>
      </c>
      <c r="H88" s="28">
        <f>INDEX(Data!$C$4:$BK$400,Large!$C88,H$2)</f>
        <v>0</v>
      </c>
      <c r="I88" s="28">
        <f>INDEX(Data!$C$4:$BK$400,Large!$C88,I$2)</f>
        <v>0</v>
      </c>
      <c r="J88" s="28">
        <f>INDEX(Data!$C$4:$BK$400,Large!$C88,J$2)</f>
        <v>0</v>
      </c>
      <c r="K88" s="28">
        <f>INDEX(Data!$C$4:$BK$400,Large!$C88,K$2)</f>
        <v>0</v>
      </c>
      <c r="L88" s="28">
        <f>INDEX(Data!$C$4:$BK$400,Large!$C88,L$2)</f>
        <v>0</v>
      </c>
      <c r="M88" s="28">
        <f>INDEX(Data!$C$4:$BK$400,Large!$C88,M$2)</f>
        <v>0</v>
      </c>
      <c r="N88" s="28">
        <f>INDEX(Data!$C$4:$BK$400,Large!$C88,N$2)</f>
        <v>0</v>
      </c>
      <c r="O88" s="28">
        <f>INDEX(Data!$C$4:$BK$400,Large!$C88,O$2)</f>
        <v>0</v>
      </c>
      <c r="P88" s="28">
        <f>INDEX(Data!$C$4:$BK$400,Large!$C88,P$2)</f>
        <v>0</v>
      </c>
      <c r="Q88" s="28">
        <f>INDEX(Data!$C$4:$BK$400,Large!$C88,Q$2)</f>
        <v>0</v>
      </c>
      <c r="R88" s="28">
        <f>INDEX(Data!$C$4:$BK$400,Large!$C88,R$2)</f>
        <v>0</v>
      </c>
      <c r="S88" s="28">
        <f>INDEX(Data!$C$4:$BK$400,Large!$C88,S$2)</f>
        <v>0</v>
      </c>
      <c r="T88" s="28">
        <f>INDEX(Data!$C$4:$BK$400,Large!$C88,T$2)</f>
        <v>0</v>
      </c>
      <c r="U88" s="28">
        <f>INDEX(Data!$C$4:$BK$400,Large!$C88,U$2)</f>
        <v>0</v>
      </c>
      <c r="V88" s="28">
        <f>INDEX(Data!$C$4:$BK$400,Large!$C88,V$2)</f>
        <v>0</v>
      </c>
      <c r="W88" s="28">
        <f>INDEX(Data!$C$4:$BK$400,Large!$C88,W$2)</f>
        <v>0</v>
      </c>
      <c r="X88" s="28">
        <f>INDEX(Data!$C$4:$BK$400,Large!$C88,X$2)</f>
        <v>0</v>
      </c>
      <c r="Y88" s="28">
        <f>INDEX(Data!$C$4:$BK$400,Large!$C88,Y$2)</f>
        <v>0</v>
      </c>
      <c r="Z88" s="28">
        <f>INDEX(Data!$C$4:$BK$400,Large!$C88,Z$2)</f>
        <v>0</v>
      </c>
      <c r="AA88" s="28">
        <f>INDEX(Data!$C$4:$BK$400,Large!$C88,AA$2)</f>
        <v>0</v>
      </c>
      <c r="AB88" s="28">
        <f>INDEX(Data!$C$4:$BK$400,Large!$C88,AB$2)</f>
        <v>0</v>
      </c>
      <c r="AC88" s="28">
        <f>INDEX(Data!$C$4:$BK$400,Large!$C88,AC$2)</f>
        <v>0</v>
      </c>
      <c r="AD88" s="28">
        <f>INDEX(Data!$C$4:$BK$400,Large!$C88,AD$2)</f>
        <v>0</v>
      </c>
      <c r="AE88" s="28">
        <f>INDEX(Data!$C$4:$BK$400,Large!$C88,AE$2)</f>
        <v>0</v>
      </c>
      <c r="AF88" s="28">
        <f>INDEX(Data!$C$4:$BK$400,Large!$C88,AF$2)</f>
        <v>0</v>
      </c>
      <c r="AG88" s="28">
        <f>INDEX(Data!$C$4:$BK$400,Large!$C88,AG$2)</f>
        <v>0</v>
      </c>
      <c r="AH88" s="28">
        <f>INDEX(Data!$C$4:$BK$400,Large!$C88,AH$2)</f>
        <v>0</v>
      </c>
      <c r="AI88" s="28">
        <f>INDEX(Data!$C$4:$BK$400,Large!$C88,AI$2)</f>
        <v>0</v>
      </c>
      <c r="AJ88" s="28">
        <f>INDEX(Data!$C$4:$BK$400,Large!$C88,AJ$2)</f>
        <v>0</v>
      </c>
      <c r="AK88" s="28">
        <f>INDEX(Data!$C$4:$BK$400,Large!$C88,AK$2)</f>
        <v>0</v>
      </c>
      <c r="AL88" s="28">
        <f>INDEX(Data!$C$4:$BK$400,Large!$C88,AL$2)</f>
        <v>0</v>
      </c>
      <c r="AM88" s="28">
        <f>INDEX(Data!$C$4:$BK$400,Large!$C88,AM$2)</f>
        <v>0</v>
      </c>
      <c r="AN88" s="28">
        <f>INDEX(Data!$C$4:$BK$400,Large!$C88,AN$2)</f>
        <v>0</v>
      </c>
      <c r="AO88" s="28">
        <f>INDEX(Data!$C$4:$BK$400,Large!$C88,AO$2)</f>
        <v>0</v>
      </c>
      <c r="AP88" s="28">
        <f>INDEX(Data!$C$4:$BK$400,Large!$C88,AP$2)</f>
        <v>0</v>
      </c>
      <c r="AQ88" s="28">
        <f>INDEX(Data!$C$4:$BK$400,Large!$C88,AQ$2)</f>
        <v>0</v>
      </c>
      <c r="AR88" s="28">
        <f>INDEX(Data!$C$4:$BK$400,Large!$C88,AR$2)</f>
        <v>0</v>
      </c>
      <c r="AS88" s="28">
        <f>INDEX(Data!$C$4:$BK$400,Large!$C88,AS$2)</f>
        <v>0</v>
      </c>
      <c r="AT88" s="28">
        <f>INDEX(Data!$C$4:$BK$400,Large!$C88,AT$2)</f>
        <v>0</v>
      </c>
      <c r="AU88" s="5">
        <f>VALUE(INDEX(Data!$C$4:$BK$400,Large!$C88,AU$2))</f>
        <v>0</v>
      </c>
      <c r="AV88" s="5">
        <f>INDEX(Data!$C$4:$BK$400,Large!$C88,AV$1)</f>
        <v>0</v>
      </c>
      <c r="AW88" s="28">
        <f>IFERROR(VALUE(INDEX(Data!$C$4:$BK$400,Large!$C88,AW$1)),"-")</f>
        <v>0</v>
      </c>
      <c r="AX88" s="14">
        <f>IFERROR(INDEX(Data!$C$4:$BK$95,Large!$C88,AX$1),0)</f>
        <v>0</v>
      </c>
      <c r="AY88" s="14" t="str">
        <f ca="1">IFERROR(INDEX(Data!$C$4:$BK$95,Large!$C88,AY$1),0)</f>
        <v>0</v>
      </c>
      <c r="AZ88" s="14">
        <f ca="1">INDEX(Data!$C$4:$BK$95,Large!$C88,AZ$1)</f>
        <v>-15866000</v>
      </c>
      <c r="BA88" s="5" t="str">
        <f t="shared" si="28"/>
        <v>-</v>
      </c>
      <c r="BB88" s="5" t="str">
        <f t="shared" si="29"/>
        <v>-</v>
      </c>
      <c r="BC88" s="5" t="str">
        <f t="shared" si="30"/>
        <v>-</v>
      </c>
      <c r="BD88" s="22" t="str">
        <f t="shared" si="31"/>
        <v>-</v>
      </c>
      <c r="BE88" s="28">
        <f t="shared" si="32"/>
        <v>0</v>
      </c>
      <c r="BF88" s="5">
        <f t="shared" si="33"/>
        <v>0</v>
      </c>
      <c r="BG88" s="5">
        <f t="shared" si="34"/>
        <v>0</v>
      </c>
      <c r="BH88" s="5">
        <f t="shared" si="35"/>
        <v>0</v>
      </c>
      <c r="BI88" s="11" t="e">
        <f t="shared" si="36"/>
        <v>#DIV/0!</v>
      </c>
      <c r="BJ88" s="5">
        <f t="shared" si="37"/>
        <v>0</v>
      </c>
      <c r="BK88" s="11">
        <f>Data!BH86/SUM(Data!$BH$4:$BH$49)</f>
        <v>1.2561528679639373E-8</v>
      </c>
      <c r="BL88" s="3">
        <f t="shared" si="38"/>
        <v>0</v>
      </c>
      <c r="BM88" s="12" t="str">
        <f t="shared" si="42"/>
        <v>-</v>
      </c>
      <c r="BN88" s="12">
        <f t="shared" si="39"/>
        <v>1.2534041092426983E-8</v>
      </c>
      <c r="BO88" s="28">
        <f t="shared" ca="1" si="40"/>
        <v>9.1200000000000005E-4</v>
      </c>
      <c r="BP88" s="87">
        <f t="shared" si="41"/>
        <v>9.1199999999999996E-3</v>
      </c>
    </row>
    <row r="89" spans="1:68">
      <c r="A89" s="28">
        <v>86</v>
      </c>
      <c r="B89" s="26">
        <f>LARGE(Data!$BH$4:$BH$400,Large!A89)</f>
        <v>9.1100000000000003E-4</v>
      </c>
      <c r="C89" s="28">
        <f>MATCH(Large!B89,Data!$BH$4:$BH$400,0)</f>
        <v>86</v>
      </c>
      <c r="D89" s="5">
        <f>VALUE(INDEX(Data!$C$4:$BK$400,Large!$C89,D$2))</f>
        <v>0</v>
      </c>
      <c r="E89" s="28">
        <f>INDEX(Data!$C$4:$BK$400,Large!$C89,E$2)</f>
        <v>0</v>
      </c>
      <c r="F89" s="28">
        <f>INDEX(Data!$C$4:$BK$400,Large!$C89,F$2)</f>
        <v>0</v>
      </c>
      <c r="G89" s="28">
        <f>INDEX(Data!$C$4:$BK$400,Large!$C89,G$2)</f>
        <v>0</v>
      </c>
      <c r="H89" s="28">
        <f>INDEX(Data!$C$4:$BK$400,Large!$C89,H$2)</f>
        <v>0</v>
      </c>
      <c r="I89" s="28">
        <f>INDEX(Data!$C$4:$BK$400,Large!$C89,I$2)</f>
        <v>0</v>
      </c>
      <c r="J89" s="28">
        <f>INDEX(Data!$C$4:$BK$400,Large!$C89,J$2)</f>
        <v>0</v>
      </c>
      <c r="K89" s="28">
        <f>INDEX(Data!$C$4:$BK$400,Large!$C89,K$2)</f>
        <v>0</v>
      </c>
      <c r="L89" s="28">
        <f>INDEX(Data!$C$4:$BK$400,Large!$C89,L$2)</f>
        <v>0</v>
      </c>
      <c r="M89" s="28">
        <f>INDEX(Data!$C$4:$BK$400,Large!$C89,M$2)</f>
        <v>0</v>
      </c>
      <c r="N89" s="28">
        <f>INDEX(Data!$C$4:$BK$400,Large!$C89,N$2)</f>
        <v>0</v>
      </c>
      <c r="O89" s="28">
        <f>INDEX(Data!$C$4:$BK$400,Large!$C89,O$2)</f>
        <v>0</v>
      </c>
      <c r="P89" s="28">
        <f>INDEX(Data!$C$4:$BK$400,Large!$C89,P$2)</f>
        <v>0</v>
      </c>
      <c r="Q89" s="28">
        <f>INDEX(Data!$C$4:$BK$400,Large!$C89,Q$2)</f>
        <v>0</v>
      </c>
      <c r="R89" s="28">
        <f>INDEX(Data!$C$4:$BK$400,Large!$C89,R$2)</f>
        <v>0</v>
      </c>
      <c r="S89" s="28">
        <f>INDEX(Data!$C$4:$BK$400,Large!$C89,S$2)</f>
        <v>0</v>
      </c>
      <c r="T89" s="28">
        <f>INDEX(Data!$C$4:$BK$400,Large!$C89,T$2)</f>
        <v>0</v>
      </c>
      <c r="U89" s="28">
        <f>INDEX(Data!$C$4:$BK$400,Large!$C89,U$2)</f>
        <v>0</v>
      </c>
      <c r="V89" s="28">
        <f>INDEX(Data!$C$4:$BK$400,Large!$C89,V$2)</f>
        <v>0</v>
      </c>
      <c r="W89" s="28">
        <f>INDEX(Data!$C$4:$BK$400,Large!$C89,W$2)</f>
        <v>0</v>
      </c>
      <c r="X89" s="28">
        <f>INDEX(Data!$C$4:$BK$400,Large!$C89,X$2)</f>
        <v>0</v>
      </c>
      <c r="Y89" s="28">
        <f>INDEX(Data!$C$4:$BK$400,Large!$C89,Y$2)</f>
        <v>0</v>
      </c>
      <c r="Z89" s="28">
        <f>INDEX(Data!$C$4:$BK$400,Large!$C89,Z$2)</f>
        <v>0</v>
      </c>
      <c r="AA89" s="28">
        <f>INDEX(Data!$C$4:$BK$400,Large!$C89,AA$2)</f>
        <v>0</v>
      </c>
      <c r="AB89" s="28">
        <f>INDEX(Data!$C$4:$BK$400,Large!$C89,AB$2)</f>
        <v>0</v>
      </c>
      <c r="AC89" s="28">
        <f>INDEX(Data!$C$4:$BK$400,Large!$C89,AC$2)</f>
        <v>0</v>
      </c>
      <c r="AD89" s="28">
        <f>INDEX(Data!$C$4:$BK$400,Large!$C89,AD$2)</f>
        <v>0</v>
      </c>
      <c r="AE89" s="28">
        <f>INDEX(Data!$C$4:$BK$400,Large!$C89,AE$2)</f>
        <v>0</v>
      </c>
      <c r="AF89" s="28">
        <f>INDEX(Data!$C$4:$BK$400,Large!$C89,AF$2)</f>
        <v>0</v>
      </c>
      <c r="AG89" s="28">
        <f>INDEX(Data!$C$4:$BK$400,Large!$C89,AG$2)</f>
        <v>0</v>
      </c>
      <c r="AH89" s="28">
        <f>INDEX(Data!$C$4:$BK$400,Large!$C89,AH$2)</f>
        <v>0</v>
      </c>
      <c r="AI89" s="28">
        <f>INDEX(Data!$C$4:$BK$400,Large!$C89,AI$2)</f>
        <v>0</v>
      </c>
      <c r="AJ89" s="28">
        <f>INDEX(Data!$C$4:$BK$400,Large!$C89,AJ$2)</f>
        <v>0</v>
      </c>
      <c r="AK89" s="28">
        <f>INDEX(Data!$C$4:$BK$400,Large!$C89,AK$2)</f>
        <v>0</v>
      </c>
      <c r="AL89" s="28">
        <f>INDEX(Data!$C$4:$BK$400,Large!$C89,AL$2)</f>
        <v>0</v>
      </c>
      <c r="AM89" s="28">
        <f>INDEX(Data!$C$4:$BK$400,Large!$C89,AM$2)</f>
        <v>0</v>
      </c>
      <c r="AN89" s="28">
        <f>INDEX(Data!$C$4:$BK$400,Large!$C89,AN$2)</f>
        <v>0</v>
      </c>
      <c r="AO89" s="28">
        <f>INDEX(Data!$C$4:$BK$400,Large!$C89,AO$2)</f>
        <v>0</v>
      </c>
      <c r="AP89" s="28">
        <f>INDEX(Data!$C$4:$BK$400,Large!$C89,AP$2)</f>
        <v>0</v>
      </c>
      <c r="AQ89" s="28">
        <f>INDEX(Data!$C$4:$BK$400,Large!$C89,AQ$2)</f>
        <v>0</v>
      </c>
      <c r="AR89" s="28">
        <f>INDEX(Data!$C$4:$BK$400,Large!$C89,AR$2)</f>
        <v>0</v>
      </c>
      <c r="AS89" s="28">
        <f>INDEX(Data!$C$4:$BK$400,Large!$C89,AS$2)</f>
        <v>0</v>
      </c>
      <c r="AT89" s="28">
        <f>INDEX(Data!$C$4:$BK$400,Large!$C89,AT$2)</f>
        <v>0</v>
      </c>
      <c r="AU89" s="5">
        <f>VALUE(INDEX(Data!$C$4:$BK$400,Large!$C89,AU$2))</f>
        <v>0</v>
      </c>
      <c r="AV89" s="5">
        <f>INDEX(Data!$C$4:$BK$400,Large!$C89,AV$1)</f>
        <v>0</v>
      </c>
      <c r="AW89" s="28">
        <f>IFERROR(VALUE(INDEX(Data!$C$4:$BK$400,Large!$C89,AW$1)),"-")</f>
        <v>0</v>
      </c>
      <c r="AX89" s="14">
        <f>IFERROR(INDEX(Data!$C$4:$BK$95,Large!$C89,AX$1),0)</f>
        <v>0</v>
      </c>
      <c r="AY89" s="14" t="str">
        <f ca="1">IFERROR(INDEX(Data!$C$4:$BK$95,Large!$C89,AY$1),0)</f>
        <v>0</v>
      </c>
      <c r="AZ89" s="14">
        <f ca="1">INDEX(Data!$C$4:$BK$95,Large!$C89,AZ$1)</f>
        <v>-426000</v>
      </c>
      <c r="BA89" s="5" t="str">
        <f t="shared" si="28"/>
        <v>-</v>
      </c>
      <c r="BB89" s="5" t="str">
        <f t="shared" si="29"/>
        <v>-</v>
      </c>
      <c r="BC89" s="5" t="str">
        <f t="shared" si="30"/>
        <v>-</v>
      </c>
      <c r="BD89" s="22" t="str">
        <f t="shared" si="31"/>
        <v>-</v>
      </c>
      <c r="BE89" s="28">
        <f t="shared" si="32"/>
        <v>0</v>
      </c>
      <c r="BF89" s="5">
        <f t="shared" si="33"/>
        <v>0</v>
      </c>
      <c r="BG89" s="5">
        <f t="shared" si="34"/>
        <v>0</v>
      </c>
      <c r="BH89" s="5">
        <f t="shared" si="35"/>
        <v>0</v>
      </c>
      <c r="BI89" s="11" t="e">
        <f t="shared" si="36"/>
        <v>#DIV/0!</v>
      </c>
      <c r="BJ89" s="5">
        <f t="shared" si="37"/>
        <v>0</v>
      </c>
      <c r="BK89" s="11">
        <f>Data!BH87/SUM(Data!$BH$4:$BH$49)</f>
        <v>1.2547785212812633E-8</v>
      </c>
      <c r="BL89" s="3">
        <f t="shared" si="38"/>
        <v>0</v>
      </c>
      <c r="BM89" s="12" t="str">
        <f t="shared" si="42"/>
        <v>-</v>
      </c>
      <c r="BN89" s="12">
        <f t="shared" si="39"/>
        <v>1.2520297626316865E-8</v>
      </c>
      <c r="BO89" s="28">
        <f t="shared" ca="1" si="40"/>
        <v>9.1100000000000003E-4</v>
      </c>
      <c r="BP89" s="87">
        <f t="shared" si="41"/>
        <v>9.11E-3</v>
      </c>
    </row>
    <row r="90" spans="1:68">
      <c r="A90" s="28">
        <v>87</v>
      </c>
      <c r="B90" s="26">
        <f>LARGE(Data!$BH$4:$BH$400,Large!A90)</f>
        <v>9.1E-4</v>
      </c>
      <c r="C90" s="28">
        <f>MATCH(Large!B90,Data!$BH$4:$BH$400,0)</f>
        <v>87</v>
      </c>
      <c r="D90" s="5">
        <f>VALUE(INDEX(Data!$C$4:$BK$400,Large!$C90,D$2))</f>
        <v>0</v>
      </c>
      <c r="E90" s="28">
        <f>INDEX(Data!$C$4:$BK$400,Large!$C90,E$2)</f>
        <v>0</v>
      </c>
      <c r="F90" s="28">
        <f>INDEX(Data!$C$4:$BK$400,Large!$C90,F$2)</f>
        <v>0</v>
      </c>
      <c r="G90" s="28">
        <f>INDEX(Data!$C$4:$BK$400,Large!$C90,G$2)</f>
        <v>0</v>
      </c>
      <c r="H90" s="28">
        <f>INDEX(Data!$C$4:$BK$400,Large!$C90,H$2)</f>
        <v>0</v>
      </c>
      <c r="I90" s="28">
        <f>INDEX(Data!$C$4:$BK$400,Large!$C90,I$2)</f>
        <v>0</v>
      </c>
      <c r="J90" s="28">
        <f>INDEX(Data!$C$4:$BK$400,Large!$C90,J$2)</f>
        <v>0</v>
      </c>
      <c r="K90" s="28">
        <f>INDEX(Data!$C$4:$BK$400,Large!$C90,K$2)</f>
        <v>0</v>
      </c>
      <c r="L90" s="28">
        <f>INDEX(Data!$C$4:$BK$400,Large!$C90,L$2)</f>
        <v>0</v>
      </c>
      <c r="M90" s="28">
        <f>INDEX(Data!$C$4:$BK$400,Large!$C90,M$2)</f>
        <v>0</v>
      </c>
      <c r="N90" s="28">
        <f>INDEX(Data!$C$4:$BK$400,Large!$C90,N$2)</f>
        <v>0</v>
      </c>
      <c r="O90" s="28">
        <f>INDEX(Data!$C$4:$BK$400,Large!$C90,O$2)</f>
        <v>0</v>
      </c>
      <c r="P90" s="28">
        <f>INDEX(Data!$C$4:$BK$400,Large!$C90,P$2)</f>
        <v>0</v>
      </c>
      <c r="Q90" s="28">
        <f>INDEX(Data!$C$4:$BK$400,Large!$C90,Q$2)</f>
        <v>0</v>
      </c>
      <c r="R90" s="28">
        <f>INDEX(Data!$C$4:$BK$400,Large!$C90,R$2)</f>
        <v>0</v>
      </c>
      <c r="S90" s="28">
        <f>INDEX(Data!$C$4:$BK$400,Large!$C90,S$2)</f>
        <v>0</v>
      </c>
      <c r="T90" s="28">
        <f>INDEX(Data!$C$4:$BK$400,Large!$C90,T$2)</f>
        <v>0</v>
      </c>
      <c r="U90" s="28">
        <f>INDEX(Data!$C$4:$BK$400,Large!$C90,U$2)</f>
        <v>0</v>
      </c>
      <c r="V90" s="28">
        <f>INDEX(Data!$C$4:$BK$400,Large!$C90,V$2)</f>
        <v>0</v>
      </c>
      <c r="W90" s="28">
        <f>INDEX(Data!$C$4:$BK$400,Large!$C90,W$2)</f>
        <v>0</v>
      </c>
      <c r="X90" s="28">
        <f>INDEX(Data!$C$4:$BK$400,Large!$C90,X$2)</f>
        <v>0</v>
      </c>
      <c r="Y90" s="28">
        <f>INDEX(Data!$C$4:$BK$400,Large!$C90,Y$2)</f>
        <v>0</v>
      </c>
      <c r="Z90" s="28">
        <f>INDEX(Data!$C$4:$BK$400,Large!$C90,Z$2)</f>
        <v>0</v>
      </c>
      <c r="AA90" s="28">
        <f>INDEX(Data!$C$4:$BK$400,Large!$C90,AA$2)</f>
        <v>0</v>
      </c>
      <c r="AB90" s="28">
        <f>INDEX(Data!$C$4:$BK$400,Large!$C90,AB$2)</f>
        <v>0</v>
      </c>
      <c r="AC90" s="28">
        <f>INDEX(Data!$C$4:$BK$400,Large!$C90,AC$2)</f>
        <v>0</v>
      </c>
      <c r="AD90" s="28">
        <f>INDEX(Data!$C$4:$BK$400,Large!$C90,AD$2)</f>
        <v>0</v>
      </c>
      <c r="AE90" s="28">
        <f>INDEX(Data!$C$4:$BK$400,Large!$C90,AE$2)</f>
        <v>0</v>
      </c>
      <c r="AF90" s="28">
        <f>INDEX(Data!$C$4:$BK$400,Large!$C90,AF$2)</f>
        <v>0</v>
      </c>
      <c r="AG90" s="28">
        <f>INDEX(Data!$C$4:$BK$400,Large!$C90,AG$2)</f>
        <v>0</v>
      </c>
      <c r="AH90" s="28">
        <f>INDEX(Data!$C$4:$BK$400,Large!$C90,AH$2)</f>
        <v>0</v>
      </c>
      <c r="AI90" s="28">
        <f>INDEX(Data!$C$4:$BK$400,Large!$C90,AI$2)</f>
        <v>0</v>
      </c>
      <c r="AJ90" s="28">
        <f>INDEX(Data!$C$4:$BK$400,Large!$C90,AJ$2)</f>
        <v>0</v>
      </c>
      <c r="AK90" s="28">
        <f>INDEX(Data!$C$4:$BK$400,Large!$C90,AK$2)</f>
        <v>0</v>
      </c>
      <c r="AL90" s="28">
        <f>INDEX(Data!$C$4:$BK$400,Large!$C90,AL$2)</f>
        <v>0</v>
      </c>
      <c r="AM90" s="28">
        <f>INDEX(Data!$C$4:$BK$400,Large!$C90,AM$2)</f>
        <v>0</v>
      </c>
      <c r="AN90" s="28">
        <f>INDEX(Data!$C$4:$BK$400,Large!$C90,AN$2)</f>
        <v>0</v>
      </c>
      <c r="AO90" s="28">
        <f>INDEX(Data!$C$4:$BK$400,Large!$C90,AO$2)</f>
        <v>0</v>
      </c>
      <c r="AP90" s="28">
        <f>INDEX(Data!$C$4:$BK$400,Large!$C90,AP$2)</f>
        <v>0</v>
      </c>
      <c r="AQ90" s="28">
        <f>INDEX(Data!$C$4:$BK$400,Large!$C90,AQ$2)</f>
        <v>0</v>
      </c>
      <c r="AR90" s="28">
        <f>INDEX(Data!$C$4:$BK$400,Large!$C90,AR$2)</f>
        <v>0</v>
      </c>
      <c r="AS90" s="28">
        <f>INDEX(Data!$C$4:$BK$400,Large!$C90,AS$2)</f>
        <v>0</v>
      </c>
      <c r="AT90" s="28">
        <f>INDEX(Data!$C$4:$BK$400,Large!$C90,AT$2)</f>
        <v>0</v>
      </c>
      <c r="AU90" s="5">
        <f>VALUE(INDEX(Data!$C$4:$BK$400,Large!$C90,AU$2))</f>
        <v>0</v>
      </c>
      <c r="AV90" s="5">
        <f>INDEX(Data!$C$4:$BK$400,Large!$C90,AV$1)</f>
        <v>0</v>
      </c>
      <c r="AW90" s="28">
        <f>IFERROR(VALUE(INDEX(Data!$C$4:$BK$400,Large!$C90,AW$1)),"-")</f>
        <v>0</v>
      </c>
      <c r="AX90" s="14">
        <f>IFERROR(INDEX(Data!$C$4:$BK$95,Large!$C90,AX$1),0)</f>
        <v>0</v>
      </c>
      <c r="AY90" s="14" t="str">
        <f ca="1">IFERROR(INDEX(Data!$C$4:$BK$95,Large!$C90,AY$1),0)</f>
        <v>0</v>
      </c>
      <c r="AZ90" s="14">
        <f ca="1">INDEX(Data!$C$4:$BK$95,Large!$C90,AZ$1)</f>
        <v>-35000</v>
      </c>
      <c r="BA90" s="5" t="str">
        <f t="shared" ref="BA90:BA153" si="43">IFERROR((SUMPRODUCT(Y90:AC90,AI90:AM90)+SUMPRODUCT(AD90:AH90,AN90:AR90))/(SUM(AI90:AM90)+SUM(AN90:AR90)),"-")</f>
        <v>-</v>
      </c>
      <c r="BB90" s="5" t="str">
        <f t="shared" ref="BB90:BB153" si="44">IFERROR(SUMPRODUCT(Y90:AC90,AI90:AM90)/SUM(AI90:AM90),BA90)</f>
        <v>-</v>
      </c>
      <c r="BC90" s="5" t="str">
        <f t="shared" ref="BC90:BC153" si="45">IFERROR(SUMPRODUCT(AD90:AH90,AN90:AR90)/SUM(AN90:AR90),BA90)</f>
        <v>-</v>
      </c>
      <c r="BD90" s="22" t="str">
        <f t="shared" ref="BD90:BD153" si="46">IFERROR((BC90-BB90)/BA90,"-")</f>
        <v>-</v>
      </c>
      <c r="BE90" s="28">
        <f t="shared" ref="BE90:BE153" si="47">IFERROR(SIGN(J90-AVERAGE(U90:X90)),0)</f>
        <v>0</v>
      </c>
      <c r="BF90" s="5">
        <f t="shared" ref="BF90:BF153" si="48">IFERROR(BE90*J90*M90,0)</f>
        <v>0</v>
      </c>
      <c r="BG90" s="5">
        <f t="shared" ref="BG90:BG153" si="49">SUMPRODUCT(Y90:AC90,AI90:AM90)</f>
        <v>0</v>
      </c>
      <c r="BH90" s="5">
        <f t="shared" ref="BH90:BH153" si="50">SUMPRODUCT(AD90:AH90,AN90:AR90)</f>
        <v>0</v>
      </c>
      <c r="BI90" s="11" t="e">
        <f t="shared" ref="BI90:BI153" si="51">(BH90-BG90)/(J90*M90)</f>
        <v>#DIV/0!</v>
      </c>
      <c r="BJ90" s="5">
        <f t="shared" ref="BJ90:BJ153" si="52">BE90*J90*N90</f>
        <v>0</v>
      </c>
      <c r="BK90" s="11">
        <f>Data!BH88/SUM(Data!$BH$4:$BH$49)</f>
        <v>1.2534041745985895E-8</v>
      </c>
      <c r="BL90" s="3">
        <f t="shared" ref="BL90:BL153" si="53">N90-AT90</f>
        <v>0</v>
      </c>
      <c r="BM90" s="12" t="str">
        <f t="shared" si="42"/>
        <v>-</v>
      </c>
      <c r="BN90" s="12">
        <f t="shared" ref="BN90:BN153" si="54">B90/SUM($B$4:$B$53)</f>
        <v>1.2506554160206749E-8</v>
      </c>
      <c r="BO90" s="28">
        <f t="shared" ca="1" si="40"/>
        <v>9.1E-4</v>
      </c>
      <c r="BP90" s="87">
        <f t="shared" si="41"/>
        <v>9.1000000000000004E-3</v>
      </c>
    </row>
    <row r="91" spans="1:68">
      <c r="A91" s="28">
        <v>88</v>
      </c>
      <c r="B91" s="26">
        <f>LARGE(Data!$BH$4:$BH$400,Large!A91)</f>
        <v>9.0899999999999998E-4</v>
      </c>
      <c r="C91" s="28">
        <f>MATCH(Large!B91,Data!$BH$4:$BH$400,0)</f>
        <v>88</v>
      </c>
      <c r="D91" s="5">
        <f>VALUE(INDEX(Data!$C$4:$BK$400,Large!$C91,D$2))</f>
        <v>0</v>
      </c>
      <c r="E91" s="28">
        <f>INDEX(Data!$C$4:$BK$400,Large!$C91,E$2)</f>
        <v>0</v>
      </c>
      <c r="F91" s="28">
        <f>INDEX(Data!$C$4:$BK$400,Large!$C91,F$2)</f>
        <v>0</v>
      </c>
      <c r="G91" s="28">
        <f>INDEX(Data!$C$4:$BK$400,Large!$C91,G$2)</f>
        <v>0</v>
      </c>
      <c r="H91" s="28">
        <f>INDEX(Data!$C$4:$BK$400,Large!$C91,H$2)</f>
        <v>0</v>
      </c>
      <c r="I91" s="28">
        <f>INDEX(Data!$C$4:$BK$400,Large!$C91,I$2)</f>
        <v>0</v>
      </c>
      <c r="J91" s="28">
        <f>INDEX(Data!$C$4:$BK$400,Large!$C91,J$2)</f>
        <v>0</v>
      </c>
      <c r="K91" s="28">
        <f>INDEX(Data!$C$4:$BK$400,Large!$C91,K$2)</f>
        <v>0</v>
      </c>
      <c r="L91" s="28">
        <f>INDEX(Data!$C$4:$BK$400,Large!$C91,L$2)</f>
        <v>0</v>
      </c>
      <c r="M91" s="28">
        <f>INDEX(Data!$C$4:$BK$400,Large!$C91,M$2)</f>
        <v>0</v>
      </c>
      <c r="N91" s="28">
        <f>INDEX(Data!$C$4:$BK$400,Large!$C91,N$2)</f>
        <v>0</v>
      </c>
      <c r="O91" s="28">
        <f>INDEX(Data!$C$4:$BK$400,Large!$C91,O$2)</f>
        <v>0</v>
      </c>
      <c r="P91" s="28">
        <f>INDEX(Data!$C$4:$BK$400,Large!$C91,P$2)</f>
        <v>0</v>
      </c>
      <c r="Q91" s="28">
        <f>INDEX(Data!$C$4:$BK$400,Large!$C91,Q$2)</f>
        <v>0</v>
      </c>
      <c r="R91" s="28">
        <f>INDEX(Data!$C$4:$BK$400,Large!$C91,R$2)</f>
        <v>0</v>
      </c>
      <c r="S91" s="28">
        <f>INDEX(Data!$C$4:$BK$400,Large!$C91,S$2)</f>
        <v>0</v>
      </c>
      <c r="T91" s="28">
        <f>INDEX(Data!$C$4:$BK$400,Large!$C91,T$2)</f>
        <v>0</v>
      </c>
      <c r="U91" s="28">
        <f>INDEX(Data!$C$4:$BK$400,Large!$C91,U$2)</f>
        <v>0</v>
      </c>
      <c r="V91" s="28">
        <f>INDEX(Data!$C$4:$BK$400,Large!$C91,V$2)</f>
        <v>0</v>
      </c>
      <c r="W91" s="28">
        <f>INDEX(Data!$C$4:$BK$400,Large!$C91,W$2)</f>
        <v>0</v>
      </c>
      <c r="X91" s="28">
        <f>INDEX(Data!$C$4:$BK$400,Large!$C91,X$2)</f>
        <v>0</v>
      </c>
      <c r="Y91" s="28">
        <f>INDEX(Data!$C$4:$BK$400,Large!$C91,Y$2)</f>
        <v>0</v>
      </c>
      <c r="Z91" s="28">
        <f>INDEX(Data!$C$4:$BK$400,Large!$C91,Z$2)</f>
        <v>0</v>
      </c>
      <c r="AA91" s="28">
        <f>INDEX(Data!$C$4:$BK$400,Large!$C91,AA$2)</f>
        <v>0</v>
      </c>
      <c r="AB91" s="28">
        <f>INDEX(Data!$C$4:$BK$400,Large!$C91,AB$2)</f>
        <v>0</v>
      </c>
      <c r="AC91" s="28">
        <f>INDEX(Data!$C$4:$BK$400,Large!$C91,AC$2)</f>
        <v>0</v>
      </c>
      <c r="AD91" s="28">
        <f>INDEX(Data!$C$4:$BK$400,Large!$C91,AD$2)</f>
        <v>0</v>
      </c>
      <c r="AE91" s="28">
        <f>INDEX(Data!$C$4:$BK$400,Large!$C91,AE$2)</f>
        <v>0</v>
      </c>
      <c r="AF91" s="28">
        <f>INDEX(Data!$C$4:$BK$400,Large!$C91,AF$2)</f>
        <v>0</v>
      </c>
      <c r="AG91" s="28">
        <f>INDEX(Data!$C$4:$BK$400,Large!$C91,AG$2)</f>
        <v>0</v>
      </c>
      <c r="AH91" s="28">
        <f>INDEX(Data!$C$4:$BK$400,Large!$C91,AH$2)</f>
        <v>0</v>
      </c>
      <c r="AI91" s="28">
        <f>INDEX(Data!$C$4:$BK$400,Large!$C91,AI$2)</f>
        <v>0</v>
      </c>
      <c r="AJ91" s="28">
        <f>INDEX(Data!$C$4:$BK$400,Large!$C91,AJ$2)</f>
        <v>0</v>
      </c>
      <c r="AK91" s="28">
        <f>INDEX(Data!$C$4:$BK$400,Large!$C91,AK$2)</f>
        <v>0</v>
      </c>
      <c r="AL91" s="28">
        <f>INDEX(Data!$C$4:$BK$400,Large!$C91,AL$2)</f>
        <v>0</v>
      </c>
      <c r="AM91" s="28">
        <f>INDEX(Data!$C$4:$BK$400,Large!$C91,AM$2)</f>
        <v>0</v>
      </c>
      <c r="AN91" s="28">
        <f>INDEX(Data!$C$4:$BK$400,Large!$C91,AN$2)</f>
        <v>0</v>
      </c>
      <c r="AO91" s="28">
        <f>INDEX(Data!$C$4:$BK$400,Large!$C91,AO$2)</f>
        <v>0</v>
      </c>
      <c r="AP91" s="28">
        <f>INDEX(Data!$C$4:$BK$400,Large!$C91,AP$2)</f>
        <v>0</v>
      </c>
      <c r="AQ91" s="28">
        <f>INDEX(Data!$C$4:$BK$400,Large!$C91,AQ$2)</f>
        <v>0</v>
      </c>
      <c r="AR91" s="28">
        <f>INDEX(Data!$C$4:$BK$400,Large!$C91,AR$2)</f>
        <v>0</v>
      </c>
      <c r="AS91" s="28">
        <f>INDEX(Data!$C$4:$BK$400,Large!$C91,AS$2)</f>
        <v>0</v>
      </c>
      <c r="AT91" s="28">
        <f>INDEX(Data!$C$4:$BK$400,Large!$C91,AT$2)</f>
        <v>0</v>
      </c>
      <c r="AU91" s="5">
        <f>VALUE(INDEX(Data!$C$4:$BK$400,Large!$C91,AU$2))</f>
        <v>0</v>
      </c>
      <c r="AV91" s="5">
        <f>INDEX(Data!$C$4:$BK$400,Large!$C91,AV$1)</f>
        <v>0</v>
      </c>
      <c r="AW91" s="28">
        <f>IFERROR(VALUE(INDEX(Data!$C$4:$BK$400,Large!$C91,AW$1)),"-")</f>
        <v>0</v>
      </c>
      <c r="AX91" s="14">
        <f>IFERROR(INDEX(Data!$C$4:$BK$95,Large!$C91,AX$1),0)</f>
        <v>0</v>
      </c>
      <c r="AY91" s="14" t="str">
        <f ca="1">IFERROR(INDEX(Data!$C$4:$BK$95,Large!$C91,AY$1),0)</f>
        <v>0</v>
      </c>
      <c r="AZ91" s="14">
        <f ca="1">INDEX(Data!$C$4:$BK$95,Large!$C91,AZ$1)</f>
        <v>0</v>
      </c>
      <c r="BA91" s="5" t="str">
        <f t="shared" si="43"/>
        <v>-</v>
      </c>
      <c r="BB91" s="5" t="str">
        <f t="shared" si="44"/>
        <v>-</v>
      </c>
      <c r="BC91" s="5" t="str">
        <f t="shared" si="45"/>
        <v>-</v>
      </c>
      <c r="BD91" s="22" t="str">
        <f t="shared" si="46"/>
        <v>-</v>
      </c>
      <c r="BE91" s="28">
        <f t="shared" si="47"/>
        <v>0</v>
      </c>
      <c r="BF91" s="5">
        <f t="shared" si="48"/>
        <v>0</v>
      </c>
      <c r="BG91" s="5">
        <f t="shared" si="49"/>
        <v>0</v>
      </c>
      <c r="BH91" s="5">
        <f t="shared" si="50"/>
        <v>0</v>
      </c>
      <c r="BI91" s="11" t="e">
        <f t="shared" si="51"/>
        <v>#DIV/0!</v>
      </c>
      <c r="BJ91" s="5">
        <f t="shared" si="52"/>
        <v>0</v>
      </c>
      <c r="BK91" s="11">
        <f>Data!BH89/SUM(Data!$BH$4:$BH$49)</f>
        <v>1.2520298279159156E-8</v>
      </c>
      <c r="BL91" s="3">
        <f t="shared" si="53"/>
        <v>0</v>
      </c>
      <c r="BM91" s="12" t="str">
        <f t="shared" si="42"/>
        <v>-</v>
      </c>
      <c r="BN91" s="12">
        <f t="shared" si="54"/>
        <v>1.2492810694096631E-8</v>
      </c>
      <c r="BO91" s="28">
        <f t="shared" ca="1" si="40"/>
        <v>9.0899999999999998E-4</v>
      </c>
      <c r="BP91" s="87">
        <f t="shared" si="41"/>
        <v>9.0900000000000009E-3</v>
      </c>
    </row>
    <row r="92" spans="1:68">
      <c r="A92" s="28">
        <v>89</v>
      </c>
      <c r="B92" s="26">
        <f>LARGE(Data!$BH$4:$BH$400,Large!A92)</f>
        <v>9.0799999999999995E-4</v>
      </c>
      <c r="C92" s="28">
        <f>MATCH(Large!B92,Data!$BH$4:$BH$400,0)</f>
        <v>89</v>
      </c>
      <c r="D92" s="5">
        <f>VALUE(INDEX(Data!$C$4:$BK$400,Large!$C92,D$2))</f>
        <v>0</v>
      </c>
      <c r="E92" s="28">
        <f>INDEX(Data!$C$4:$BK$400,Large!$C92,E$2)</f>
        <v>0</v>
      </c>
      <c r="F92" s="28">
        <f>INDEX(Data!$C$4:$BK$400,Large!$C92,F$2)</f>
        <v>0</v>
      </c>
      <c r="G92" s="28">
        <f>INDEX(Data!$C$4:$BK$400,Large!$C92,G$2)</f>
        <v>0</v>
      </c>
      <c r="H92" s="28">
        <f>INDEX(Data!$C$4:$BK$400,Large!$C92,H$2)</f>
        <v>0</v>
      </c>
      <c r="I92" s="28">
        <f>INDEX(Data!$C$4:$BK$400,Large!$C92,I$2)</f>
        <v>0</v>
      </c>
      <c r="J92" s="28">
        <f>INDEX(Data!$C$4:$BK$400,Large!$C92,J$2)</f>
        <v>0</v>
      </c>
      <c r="K92" s="28">
        <f>INDEX(Data!$C$4:$BK$400,Large!$C92,K$2)</f>
        <v>0</v>
      </c>
      <c r="L92" s="28">
        <f>INDEX(Data!$C$4:$BK$400,Large!$C92,L$2)</f>
        <v>0</v>
      </c>
      <c r="M92" s="28">
        <f>INDEX(Data!$C$4:$BK$400,Large!$C92,M$2)</f>
        <v>0</v>
      </c>
      <c r="N92" s="28">
        <f>INDEX(Data!$C$4:$BK$400,Large!$C92,N$2)</f>
        <v>0</v>
      </c>
      <c r="O92" s="28">
        <f>INDEX(Data!$C$4:$BK$400,Large!$C92,O$2)</f>
        <v>0</v>
      </c>
      <c r="P92" s="28">
        <f>INDEX(Data!$C$4:$BK$400,Large!$C92,P$2)</f>
        <v>0</v>
      </c>
      <c r="Q92" s="28">
        <f>INDEX(Data!$C$4:$BK$400,Large!$C92,Q$2)</f>
        <v>0</v>
      </c>
      <c r="R92" s="28">
        <f>INDEX(Data!$C$4:$BK$400,Large!$C92,R$2)</f>
        <v>0</v>
      </c>
      <c r="S92" s="28">
        <f>INDEX(Data!$C$4:$BK$400,Large!$C92,S$2)</f>
        <v>0</v>
      </c>
      <c r="T92" s="28">
        <f>INDEX(Data!$C$4:$BK$400,Large!$C92,T$2)</f>
        <v>0</v>
      </c>
      <c r="U92" s="28">
        <f>INDEX(Data!$C$4:$BK$400,Large!$C92,U$2)</f>
        <v>0</v>
      </c>
      <c r="V92" s="28">
        <f>INDEX(Data!$C$4:$BK$400,Large!$C92,V$2)</f>
        <v>0</v>
      </c>
      <c r="W92" s="28">
        <f>INDEX(Data!$C$4:$BK$400,Large!$C92,W$2)</f>
        <v>0</v>
      </c>
      <c r="X92" s="28">
        <f>INDEX(Data!$C$4:$BK$400,Large!$C92,X$2)</f>
        <v>0</v>
      </c>
      <c r="Y92" s="28">
        <f>INDEX(Data!$C$4:$BK$400,Large!$C92,Y$2)</f>
        <v>0</v>
      </c>
      <c r="Z92" s="28">
        <f>INDEX(Data!$C$4:$BK$400,Large!$C92,Z$2)</f>
        <v>0</v>
      </c>
      <c r="AA92" s="28">
        <f>INDEX(Data!$C$4:$BK$400,Large!$C92,AA$2)</f>
        <v>0</v>
      </c>
      <c r="AB92" s="28">
        <f>INDEX(Data!$C$4:$BK$400,Large!$C92,AB$2)</f>
        <v>0</v>
      </c>
      <c r="AC92" s="28">
        <f>INDEX(Data!$C$4:$BK$400,Large!$C92,AC$2)</f>
        <v>0</v>
      </c>
      <c r="AD92" s="28">
        <f>INDEX(Data!$C$4:$BK$400,Large!$C92,AD$2)</f>
        <v>0</v>
      </c>
      <c r="AE92" s="28">
        <f>INDEX(Data!$C$4:$BK$400,Large!$C92,AE$2)</f>
        <v>0</v>
      </c>
      <c r="AF92" s="28">
        <f>INDEX(Data!$C$4:$BK$400,Large!$C92,AF$2)</f>
        <v>0</v>
      </c>
      <c r="AG92" s="28">
        <f>INDEX(Data!$C$4:$BK$400,Large!$C92,AG$2)</f>
        <v>0</v>
      </c>
      <c r="AH92" s="28">
        <f>INDEX(Data!$C$4:$BK$400,Large!$C92,AH$2)</f>
        <v>0</v>
      </c>
      <c r="AI92" s="28">
        <f>INDEX(Data!$C$4:$BK$400,Large!$C92,AI$2)</f>
        <v>0</v>
      </c>
      <c r="AJ92" s="28">
        <f>INDEX(Data!$C$4:$BK$400,Large!$C92,AJ$2)</f>
        <v>0</v>
      </c>
      <c r="AK92" s="28">
        <f>INDEX(Data!$C$4:$BK$400,Large!$C92,AK$2)</f>
        <v>0</v>
      </c>
      <c r="AL92" s="28">
        <f>INDEX(Data!$C$4:$BK$400,Large!$C92,AL$2)</f>
        <v>0</v>
      </c>
      <c r="AM92" s="28">
        <f>INDEX(Data!$C$4:$BK$400,Large!$C92,AM$2)</f>
        <v>0</v>
      </c>
      <c r="AN92" s="28">
        <f>INDEX(Data!$C$4:$BK$400,Large!$C92,AN$2)</f>
        <v>0</v>
      </c>
      <c r="AO92" s="28">
        <f>INDEX(Data!$C$4:$BK$400,Large!$C92,AO$2)</f>
        <v>0</v>
      </c>
      <c r="AP92" s="28">
        <f>INDEX(Data!$C$4:$BK$400,Large!$C92,AP$2)</f>
        <v>0</v>
      </c>
      <c r="AQ92" s="28">
        <f>INDEX(Data!$C$4:$BK$400,Large!$C92,AQ$2)</f>
        <v>0</v>
      </c>
      <c r="AR92" s="28">
        <f>INDEX(Data!$C$4:$BK$400,Large!$C92,AR$2)</f>
        <v>0</v>
      </c>
      <c r="AS92" s="28">
        <f>INDEX(Data!$C$4:$BK$400,Large!$C92,AS$2)</f>
        <v>0</v>
      </c>
      <c r="AT92" s="28">
        <f>INDEX(Data!$C$4:$BK$400,Large!$C92,AT$2)</f>
        <v>0</v>
      </c>
      <c r="AU92" s="5">
        <f>VALUE(INDEX(Data!$C$4:$BK$400,Large!$C92,AU$2))</f>
        <v>0</v>
      </c>
      <c r="AV92" s="5">
        <f>INDEX(Data!$C$4:$BK$400,Large!$C92,AV$1)</f>
        <v>0</v>
      </c>
      <c r="AW92" s="28">
        <f>IFERROR(VALUE(INDEX(Data!$C$4:$BK$400,Large!$C92,AW$1)),"-")</f>
        <v>0</v>
      </c>
      <c r="AX92" s="14">
        <f>IFERROR(INDEX(Data!$C$4:$BK$95,Large!$C92,AX$1),0)</f>
        <v>0</v>
      </c>
      <c r="AY92" s="14" t="str">
        <f ca="1">IFERROR(INDEX(Data!$C$4:$BK$95,Large!$C92,AY$1),0)</f>
        <v>0</v>
      </c>
      <c r="AZ92" s="14">
        <f ca="1">INDEX(Data!$C$4:$BK$95,Large!$C92,AZ$1)</f>
        <v>2446000</v>
      </c>
      <c r="BA92" s="5" t="str">
        <f t="shared" si="43"/>
        <v>-</v>
      </c>
      <c r="BB92" s="5" t="str">
        <f t="shared" si="44"/>
        <v>-</v>
      </c>
      <c r="BC92" s="5" t="str">
        <f t="shared" si="45"/>
        <v>-</v>
      </c>
      <c r="BD92" s="22" t="str">
        <f t="shared" si="46"/>
        <v>-</v>
      </c>
      <c r="BE92" s="28">
        <f t="shared" si="47"/>
        <v>0</v>
      </c>
      <c r="BF92" s="5">
        <f t="shared" si="48"/>
        <v>0</v>
      </c>
      <c r="BG92" s="5">
        <f t="shared" si="49"/>
        <v>0</v>
      </c>
      <c r="BH92" s="5">
        <f t="shared" si="50"/>
        <v>0</v>
      </c>
      <c r="BI92" s="11" t="e">
        <f t="shared" si="51"/>
        <v>#DIV/0!</v>
      </c>
      <c r="BJ92" s="5">
        <f t="shared" si="52"/>
        <v>0</v>
      </c>
      <c r="BK92" s="11">
        <f>Data!BH90/SUM(Data!$BH$4:$BH$49)</f>
        <v>1.2506554812332417E-8</v>
      </c>
      <c r="BL92" s="3">
        <f t="shared" si="53"/>
        <v>0</v>
      </c>
      <c r="BM92" s="12" t="str">
        <f t="shared" si="42"/>
        <v>-</v>
      </c>
      <c r="BN92" s="12">
        <f t="shared" si="54"/>
        <v>1.2479067227986513E-8</v>
      </c>
      <c r="BO92" s="28">
        <f t="shared" ca="1" si="40"/>
        <v>9.0799999999999995E-4</v>
      </c>
      <c r="BP92" s="87">
        <f t="shared" si="41"/>
        <v>9.0799999999999995E-3</v>
      </c>
    </row>
    <row r="93" spans="1:68">
      <c r="A93" s="28">
        <v>90</v>
      </c>
      <c r="B93" s="26">
        <f>LARGE(Data!$BH$4:$BH$400,Large!A93)</f>
        <v>9.0700000000000004E-4</v>
      </c>
      <c r="C93" s="28">
        <f>MATCH(Large!B93,Data!$BH$4:$BH$400,0)</f>
        <v>90</v>
      </c>
      <c r="D93" s="5">
        <f>VALUE(INDEX(Data!$C$4:$BK$400,Large!$C93,D$2))</f>
        <v>0</v>
      </c>
      <c r="E93" s="28">
        <f>INDEX(Data!$C$4:$BK$400,Large!$C93,E$2)</f>
        <v>0</v>
      </c>
      <c r="F93" s="28">
        <f>INDEX(Data!$C$4:$BK$400,Large!$C93,F$2)</f>
        <v>0</v>
      </c>
      <c r="G93" s="28">
        <f>INDEX(Data!$C$4:$BK$400,Large!$C93,G$2)</f>
        <v>0</v>
      </c>
      <c r="H93" s="28">
        <f>INDEX(Data!$C$4:$BK$400,Large!$C93,H$2)</f>
        <v>0</v>
      </c>
      <c r="I93" s="28">
        <f>INDEX(Data!$C$4:$BK$400,Large!$C93,I$2)</f>
        <v>0</v>
      </c>
      <c r="J93" s="28">
        <f>INDEX(Data!$C$4:$BK$400,Large!$C93,J$2)</f>
        <v>0</v>
      </c>
      <c r="K93" s="28">
        <f>INDEX(Data!$C$4:$BK$400,Large!$C93,K$2)</f>
        <v>0</v>
      </c>
      <c r="L93" s="28">
        <f>INDEX(Data!$C$4:$BK$400,Large!$C93,L$2)</f>
        <v>0</v>
      </c>
      <c r="M93" s="28">
        <f>INDEX(Data!$C$4:$BK$400,Large!$C93,M$2)</f>
        <v>0</v>
      </c>
      <c r="N93" s="28">
        <f>INDEX(Data!$C$4:$BK$400,Large!$C93,N$2)</f>
        <v>0</v>
      </c>
      <c r="O93" s="28">
        <f>INDEX(Data!$C$4:$BK$400,Large!$C93,O$2)</f>
        <v>0</v>
      </c>
      <c r="P93" s="28">
        <f>INDEX(Data!$C$4:$BK$400,Large!$C93,P$2)</f>
        <v>0</v>
      </c>
      <c r="Q93" s="28">
        <f>INDEX(Data!$C$4:$BK$400,Large!$C93,Q$2)</f>
        <v>0</v>
      </c>
      <c r="R93" s="28">
        <f>INDEX(Data!$C$4:$BK$400,Large!$C93,R$2)</f>
        <v>0</v>
      </c>
      <c r="S93" s="28">
        <f>INDEX(Data!$C$4:$BK$400,Large!$C93,S$2)</f>
        <v>0</v>
      </c>
      <c r="T93" s="28">
        <f>INDEX(Data!$C$4:$BK$400,Large!$C93,T$2)</f>
        <v>0</v>
      </c>
      <c r="U93" s="28">
        <f>INDEX(Data!$C$4:$BK$400,Large!$C93,U$2)</f>
        <v>0</v>
      </c>
      <c r="V93" s="28">
        <f>INDEX(Data!$C$4:$BK$400,Large!$C93,V$2)</f>
        <v>0</v>
      </c>
      <c r="W93" s="28">
        <f>INDEX(Data!$C$4:$BK$400,Large!$C93,W$2)</f>
        <v>0</v>
      </c>
      <c r="X93" s="28">
        <f>INDEX(Data!$C$4:$BK$400,Large!$C93,X$2)</f>
        <v>0</v>
      </c>
      <c r="Y93" s="28">
        <f>INDEX(Data!$C$4:$BK$400,Large!$C93,Y$2)</f>
        <v>0</v>
      </c>
      <c r="Z93" s="28">
        <f>INDEX(Data!$C$4:$BK$400,Large!$C93,Z$2)</f>
        <v>0</v>
      </c>
      <c r="AA93" s="28">
        <f>INDEX(Data!$C$4:$BK$400,Large!$C93,AA$2)</f>
        <v>0</v>
      </c>
      <c r="AB93" s="28">
        <f>INDEX(Data!$C$4:$BK$400,Large!$C93,AB$2)</f>
        <v>0</v>
      </c>
      <c r="AC93" s="28">
        <f>INDEX(Data!$C$4:$BK$400,Large!$C93,AC$2)</f>
        <v>0</v>
      </c>
      <c r="AD93" s="28">
        <f>INDEX(Data!$C$4:$BK$400,Large!$C93,AD$2)</f>
        <v>0</v>
      </c>
      <c r="AE93" s="28">
        <f>INDEX(Data!$C$4:$BK$400,Large!$C93,AE$2)</f>
        <v>0</v>
      </c>
      <c r="AF93" s="28">
        <f>INDEX(Data!$C$4:$BK$400,Large!$C93,AF$2)</f>
        <v>0</v>
      </c>
      <c r="AG93" s="28">
        <f>INDEX(Data!$C$4:$BK$400,Large!$C93,AG$2)</f>
        <v>0</v>
      </c>
      <c r="AH93" s="28">
        <f>INDEX(Data!$C$4:$BK$400,Large!$C93,AH$2)</f>
        <v>0</v>
      </c>
      <c r="AI93" s="28">
        <f>INDEX(Data!$C$4:$BK$400,Large!$C93,AI$2)</f>
        <v>0</v>
      </c>
      <c r="AJ93" s="28">
        <f>INDEX(Data!$C$4:$BK$400,Large!$C93,AJ$2)</f>
        <v>0</v>
      </c>
      <c r="AK93" s="28">
        <f>INDEX(Data!$C$4:$BK$400,Large!$C93,AK$2)</f>
        <v>0</v>
      </c>
      <c r="AL93" s="28">
        <f>INDEX(Data!$C$4:$BK$400,Large!$C93,AL$2)</f>
        <v>0</v>
      </c>
      <c r="AM93" s="28">
        <f>INDEX(Data!$C$4:$BK$400,Large!$C93,AM$2)</f>
        <v>0</v>
      </c>
      <c r="AN93" s="28">
        <f>INDEX(Data!$C$4:$BK$400,Large!$C93,AN$2)</f>
        <v>0</v>
      </c>
      <c r="AO93" s="28">
        <f>INDEX(Data!$C$4:$BK$400,Large!$C93,AO$2)</f>
        <v>0</v>
      </c>
      <c r="AP93" s="28">
        <f>INDEX(Data!$C$4:$BK$400,Large!$C93,AP$2)</f>
        <v>0</v>
      </c>
      <c r="AQ93" s="28">
        <f>INDEX(Data!$C$4:$BK$400,Large!$C93,AQ$2)</f>
        <v>0</v>
      </c>
      <c r="AR93" s="28">
        <f>INDEX(Data!$C$4:$BK$400,Large!$C93,AR$2)</f>
        <v>0</v>
      </c>
      <c r="AS93" s="28">
        <f>INDEX(Data!$C$4:$BK$400,Large!$C93,AS$2)</f>
        <v>0</v>
      </c>
      <c r="AT93" s="28">
        <f>INDEX(Data!$C$4:$BK$400,Large!$C93,AT$2)</f>
        <v>0</v>
      </c>
      <c r="AU93" s="5">
        <f>VALUE(INDEX(Data!$C$4:$BK$400,Large!$C93,AU$2))</f>
        <v>0</v>
      </c>
      <c r="AV93" s="5">
        <f>INDEX(Data!$C$4:$BK$400,Large!$C93,AV$1)</f>
        <v>0</v>
      </c>
      <c r="AW93" s="28">
        <f>IFERROR(VALUE(INDEX(Data!$C$4:$BK$400,Large!$C93,AW$1)),"-")</f>
        <v>0</v>
      </c>
      <c r="AX93" s="14">
        <f>IFERROR(INDEX(Data!$C$4:$BK$95,Large!$C93,AX$1),0)</f>
        <v>0</v>
      </c>
      <c r="AY93" s="14" t="str">
        <f ca="1">IFERROR(INDEX(Data!$C$4:$BK$95,Large!$C93,AY$1),0)</f>
        <v>0</v>
      </c>
      <c r="AZ93" s="14">
        <f ca="1">INDEX(Data!$C$4:$BK$95,Large!$C93,AZ$1)</f>
        <v>47000</v>
      </c>
      <c r="BA93" s="5" t="str">
        <f t="shared" si="43"/>
        <v>-</v>
      </c>
      <c r="BB93" s="5" t="str">
        <f t="shared" si="44"/>
        <v>-</v>
      </c>
      <c r="BC93" s="5" t="str">
        <f t="shared" si="45"/>
        <v>-</v>
      </c>
      <c r="BD93" s="22" t="str">
        <f t="shared" si="46"/>
        <v>-</v>
      </c>
      <c r="BE93" s="28">
        <f t="shared" si="47"/>
        <v>0</v>
      </c>
      <c r="BF93" s="5">
        <f t="shared" si="48"/>
        <v>0</v>
      </c>
      <c r="BG93" s="5">
        <f t="shared" si="49"/>
        <v>0</v>
      </c>
      <c r="BH93" s="5">
        <f t="shared" si="50"/>
        <v>0</v>
      </c>
      <c r="BI93" s="11" t="e">
        <f t="shared" si="51"/>
        <v>#DIV/0!</v>
      </c>
      <c r="BJ93" s="5">
        <f t="shared" si="52"/>
        <v>0</v>
      </c>
      <c r="BK93" s="11">
        <f>Data!BH91/SUM(Data!$BH$4:$BH$49)</f>
        <v>1.2492811345505678E-8</v>
      </c>
      <c r="BL93" s="3">
        <f t="shared" si="53"/>
        <v>0</v>
      </c>
      <c r="BM93" s="12" t="str">
        <f t="shared" si="42"/>
        <v>-</v>
      </c>
      <c r="BN93" s="12">
        <f t="shared" si="54"/>
        <v>1.2465323761876397E-8</v>
      </c>
      <c r="BO93" s="28">
        <f t="shared" ca="1" si="40"/>
        <v>9.0700000000000004E-4</v>
      </c>
      <c r="BP93" s="87">
        <f t="shared" si="41"/>
        <v>9.0699999999999999E-3</v>
      </c>
    </row>
    <row r="94" spans="1:68">
      <c r="A94" s="28">
        <v>91</v>
      </c>
      <c r="B94" s="26">
        <f>LARGE(Data!$BH$4:$BH$400,Large!A94)</f>
        <v>9.0600000000000001E-4</v>
      </c>
      <c r="C94" s="28">
        <f>MATCH(Large!B94,Data!$BH$4:$BH$400,0)</f>
        <v>91</v>
      </c>
      <c r="D94" s="5">
        <f>VALUE(INDEX(Data!$C$4:$BK$400,Large!$C94,D$2))</f>
        <v>0</v>
      </c>
      <c r="E94" s="28">
        <f>INDEX(Data!$C$4:$BK$400,Large!$C94,E$2)</f>
        <v>0</v>
      </c>
      <c r="F94" s="28">
        <f>INDEX(Data!$C$4:$BK$400,Large!$C94,F$2)</f>
        <v>0</v>
      </c>
      <c r="G94" s="28">
        <f>INDEX(Data!$C$4:$BK$400,Large!$C94,G$2)</f>
        <v>0</v>
      </c>
      <c r="H94" s="28">
        <f>INDEX(Data!$C$4:$BK$400,Large!$C94,H$2)</f>
        <v>0</v>
      </c>
      <c r="I94" s="28">
        <f>INDEX(Data!$C$4:$BK$400,Large!$C94,I$2)</f>
        <v>0</v>
      </c>
      <c r="J94" s="28">
        <f>INDEX(Data!$C$4:$BK$400,Large!$C94,J$2)</f>
        <v>0</v>
      </c>
      <c r="K94" s="28">
        <f>INDEX(Data!$C$4:$BK$400,Large!$C94,K$2)</f>
        <v>0</v>
      </c>
      <c r="L94" s="28">
        <f>INDEX(Data!$C$4:$BK$400,Large!$C94,L$2)</f>
        <v>0</v>
      </c>
      <c r="M94" s="28">
        <f>INDEX(Data!$C$4:$BK$400,Large!$C94,M$2)</f>
        <v>0</v>
      </c>
      <c r="N94" s="28">
        <f>INDEX(Data!$C$4:$BK$400,Large!$C94,N$2)</f>
        <v>0</v>
      </c>
      <c r="O94" s="28">
        <f>INDEX(Data!$C$4:$BK$400,Large!$C94,O$2)</f>
        <v>0</v>
      </c>
      <c r="P94" s="28">
        <f>INDEX(Data!$C$4:$BK$400,Large!$C94,P$2)</f>
        <v>0</v>
      </c>
      <c r="Q94" s="28">
        <f>INDEX(Data!$C$4:$BK$400,Large!$C94,Q$2)</f>
        <v>0</v>
      </c>
      <c r="R94" s="28">
        <f>INDEX(Data!$C$4:$BK$400,Large!$C94,R$2)</f>
        <v>0</v>
      </c>
      <c r="S94" s="28">
        <f>INDEX(Data!$C$4:$BK$400,Large!$C94,S$2)</f>
        <v>0</v>
      </c>
      <c r="T94" s="28">
        <f>INDEX(Data!$C$4:$BK$400,Large!$C94,T$2)</f>
        <v>0</v>
      </c>
      <c r="U94" s="28">
        <f>INDEX(Data!$C$4:$BK$400,Large!$C94,U$2)</f>
        <v>0</v>
      </c>
      <c r="V94" s="28">
        <f>INDEX(Data!$C$4:$BK$400,Large!$C94,V$2)</f>
        <v>0</v>
      </c>
      <c r="W94" s="28">
        <f>INDEX(Data!$C$4:$BK$400,Large!$C94,W$2)</f>
        <v>0</v>
      </c>
      <c r="X94" s="28">
        <f>INDEX(Data!$C$4:$BK$400,Large!$C94,X$2)</f>
        <v>0</v>
      </c>
      <c r="Y94" s="28">
        <f>INDEX(Data!$C$4:$BK$400,Large!$C94,Y$2)</f>
        <v>0</v>
      </c>
      <c r="Z94" s="28">
        <f>INDEX(Data!$C$4:$BK$400,Large!$C94,Z$2)</f>
        <v>0</v>
      </c>
      <c r="AA94" s="28">
        <f>INDEX(Data!$C$4:$BK$400,Large!$C94,AA$2)</f>
        <v>0</v>
      </c>
      <c r="AB94" s="28">
        <f>INDEX(Data!$C$4:$BK$400,Large!$C94,AB$2)</f>
        <v>0</v>
      </c>
      <c r="AC94" s="28">
        <f>INDEX(Data!$C$4:$BK$400,Large!$C94,AC$2)</f>
        <v>0</v>
      </c>
      <c r="AD94" s="28">
        <f>INDEX(Data!$C$4:$BK$400,Large!$C94,AD$2)</f>
        <v>0</v>
      </c>
      <c r="AE94" s="28">
        <f>INDEX(Data!$C$4:$BK$400,Large!$C94,AE$2)</f>
        <v>0</v>
      </c>
      <c r="AF94" s="28">
        <f>INDEX(Data!$C$4:$BK$400,Large!$C94,AF$2)</f>
        <v>0</v>
      </c>
      <c r="AG94" s="28">
        <f>INDEX(Data!$C$4:$BK$400,Large!$C94,AG$2)</f>
        <v>0</v>
      </c>
      <c r="AH94" s="28">
        <f>INDEX(Data!$C$4:$BK$400,Large!$C94,AH$2)</f>
        <v>0</v>
      </c>
      <c r="AI94" s="28">
        <f>INDEX(Data!$C$4:$BK$400,Large!$C94,AI$2)</f>
        <v>0</v>
      </c>
      <c r="AJ94" s="28">
        <f>INDEX(Data!$C$4:$BK$400,Large!$C94,AJ$2)</f>
        <v>0</v>
      </c>
      <c r="AK94" s="28">
        <f>INDEX(Data!$C$4:$BK$400,Large!$C94,AK$2)</f>
        <v>0</v>
      </c>
      <c r="AL94" s="28">
        <f>INDEX(Data!$C$4:$BK$400,Large!$C94,AL$2)</f>
        <v>0</v>
      </c>
      <c r="AM94" s="28">
        <f>INDEX(Data!$C$4:$BK$400,Large!$C94,AM$2)</f>
        <v>0</v>
      </c>
      <c r="AN94" s="28">
        <f>INDEX(Data!$C$4:$BK$400,Large!$C94,AN$2)</f>
        <v>0</v>
      </c>
      <c r="AO94" s="28">
        <f>INDEX(Data!$C$4:$BK$400,Large!$C94,AO$2)</f>
        <v>0</v>
      </c>
      <c r="AP94" s="28">
        <f>INDEX(Data!$C$4:$BK$400,Large!$C94,AP$2)</f>
        <v>0</v>
      </c>
      <c r="AQ94" s="28">
        <f>INDEX(Data!$C$4:$BK$400,Large!$C94,AQ$2)</f>
        <v>0</v>
      </c>
      <c r="AR94" s="28">
        <f>INDEX(Data!$C$4:$BK$400,Large!$C94,AR$2)</f>
        <v>0</v>
      </c>
      <c r="AS94" s="28">
        <f>INDEX(Data!$C$4:$BK$400,Large!$C94,AS$2)</f>
        <v>0</v>
      </c>
      <c r="AT94" s="28">
        <f>INDEX(Data!$C$4:$BK$400,Large!$C94,AT$2)</f>
        <v>0</v>
      </c>
      <c r="AU94" s="5">
        <f>VALUE(INDEX(Data!$C$4:$BK$400,Large!$C94,AU$2))</f>
        <v>0</v>
      </c>
      <c r="AV94" s="5">
        <f>INDEX(Data!$C$4:$BK$400,Large!$C94,AV$1)</f>
        <v>0</v>
      </c>
      <c r="AW94" s="28">
        <f>IFERROR(VALUE(INDEX(Data!$C$4:$BK$400,Large!$C94,AW$1)),"-")</f>
        <v>0</v>
      </c>
      <c r="AX94" s="14">
        <f>IFERROR(INDEX(Data!$C$4:$BK$95,Large!$C94,AX$1),0)</f>
        <v>0</v>
      </c>
      <c r="AY94" s="14" t="str">
        <f ca="1">IFERROR(INDEX(Data!$C$4:$BK$95,Large!$C94,AY$1),0)</f>
        <v>0</v>
      </c>
      <c r="AZ94" s="14">
        <f ca="1">INDEX(Data!$C$4:$BK$95,Large!$C94,AZ$1)</f>
        <v>-16000</v>
      </c>
      <c r="BA94" s="5" t="str">
        <f t="shared" si="43"/>
        <v>-</v>
      </c>
      <c r="BB94" s="5" t="str">
        <f t="shared" si="44"/>
        <v>-</v>
      </c>
      <c r="BC94" s="5" t="str">
        <f t="shared" si="45"/>
        <v>-</v>
      </c>
      <c r="BD94" s="22" t="str">
        <f t="shared" si="46"/>
        <v>-</v>
      </c>
      <c r="BE94" s="28">
        <f t="shared" si="47"/>
        <v>0</v>
      </c>
      <c r="BF94" s="5">
        <f t="shared" si="48"/>
        <v>0</v>
      </c>
      <c r="BG94" s="5">
        <f t="shared" si="49"/>
        <v>0</v>
      </c>
      <c r="BH94" s="5">
        <f t="shared" si="50"/>
        <v>0</v>
      </c>
      <c r="BI94" s="11" t="e">
        <f t="shared" si="51"/>
        <v>#DIV/0!</v>
      </c>
      <c r="BJ94" s="5">
        <f t="shared" si="52"/>
        <v>0</v>
      </c>
      <c r="BK94" s="11">
        <f>Data!BH92/SUM(Data!$BH$4:$BH$49)</f>
        <v>1.2479067878678939E-8</v>
      </c>
      <c r="BL94" s="3">
        <f t="shared" si="53"/>
        <v>0</v>
      </c>
      <c r="BM94" s="12" t="str">
        <f t="shared" si="42"/>
        <v>-</v>
      </c>
      <c r="BN94" s="12">
        <f t="shared" si="54"/>
        <v>1.2451580295766279E-8</v>
      </c>
      <c r="BO94" s="28">
        <f t="shared" ca="1" si="40"/>
        <v>9.0600000000000001E-4</v>
      </c>
      <c r="BP94" s="87">
        <f t="shared" si="41"/>
        <v>9.0600000000000003E-3</v>
      </c>
    </row>
    <row r="95" spans="1:68">
      <c r="A95" s="28">
        <v>92</v>
      </c>
      <c r="B95" s="26">
        <f>LARGE(Data!$BH$4:$BH$400,Large!A95)</f>
        <v>9.0499999999999999E-4</v>
      </c>
      <c r="C95" s="28">
        <f>MATCH(Large!B95,Data!$BH$4:$BH$400,0)</f>
        <v>92</v>
      </c>
      <c r="D95" s="5">
        <f>VALUE(INDEX(Data!$C$4:$BK$400,Large!$C95,D$2))</f>
        <v>0</v>
      </c>
      <c r="E95" s="28">
        <f>INDEX(Data!$C$4:$BK$400,Large!$C95,E$2)</f>
        <v>0</v>
      </c>
      <c r="F95" s="28">
        <f>INDEX(Data!$C$4:$BK$400,Large!$C95,F$2)</f>
        <v>0</v>
      </c>
      <c r="G95" s="28">
        <f>INDEX(Data!$C$4:$BK$400,Large!$C95,G$2)</f>
        <v>0</v>
      </c>
      <c r="H95" s="28">
        <f>INDEX(Data!$C$4:$BK$400,Large!$C95,H$2)</f>
        <v>0</v>
      </c>
      <c r="I95" s="28">
        <f>INDEX(Data!$C$4:$BK$400,Large!$C95,I$2)</f>
        <v>0</v>
      </c>
      <c r="J95" s="28">
        <f>INDEX(Data!$C$4:$BK$400,Large!$C95,J$2)</f>
        <v>0</v>
      </c>
      <c r="K95" s="28">
        <f>INDEX(Data!$C$4:$BK$400,Large!$C95,K$2)</f>
        <v>0</v>
      </c>
      <c r="L95" s="28">
        <f>INDEX(Data!$C$4:$BK$400,Large!$C95,L$2)</f>
        <v>0</v>
      </c>
      <c r="M95" s="28">
        <f>INDEX(Data!$C$4:$BK$400,Large!$C95,M$2)</f>
        <v>0</v>
      </c>
      <c r="N95" s="28">
        <f>INDEX(Data!$C$4:$BK$400,Large!$C95,N$2)</f>
        <v>0</v>
      </c>
      <c r="O95" s="28">
        <f>INDEX(Data!$C$4:$BK$400,Large!$C95,O$2)</f>
        <v>0</v>
      </c>
      <c r="P95" s="28">
        <f>INDEX(Data!$C$4:$BK$400,Large!$C95,P$2)</f>
        <v>0</v>
      </c>
      <c r="Q95" s="28">
        <f>INDEX(Data!$C$4:$BK$400,Large!$C95,Q$2)</f>
        <v>0</v>
      </c>
      <c r="R95" s="28">
        <f>INDEX(Data!$C$4:$BK$400,Large!$C95,R$2)</f>
        <v>0</v>
      </c>
      <c r="S95" s="28">
        <f>INDEX(Data!$C$4:$BK$400,Large!$C95,S$2)</f>
        <v>0</v>
      </c>
      <c r="T95" s="28">
        <f>INDEX(Data!$C$4:$BK$400,Large!$C95,T$2)</f>
        <v>0</v>
      </c>
      <c r="U95" s="28">
        <f>INDEX(Data!$C$4:$BK$400,Large!$C95,U$2)</f>
        <v>0</v>
      </c>
      <c r="V95" s="28">
        <f>INDEX(Data!$C$4:$BK$400,Large!$C95,V$2)</f>
        <v>0</v>
      </c>
      <c r="W95" s="28">
        <f>INDEX(Data!$C$4:$BK$400,Large!$C95,W$2)</f>
        <v>0</v>
      </c>
      <c r="X95" s="28">
        <f>INDEX(Data!$C$4:$BK$400,Large!$C95,X$2)</f>
        <v>0</v>
      </c>
      <c r="Y95" s="28">
        <f>INDEX(Data!$C$4:$BK$400,Large!$C95,Y$2)</f>
        <v>0</v>
      </c>
      <c r="Z95" s="28">
        <f>INDEX(Data!$C$4:$BK$400,Large!$C95,Z$2)</f>
        <v>0</v>
      </c>
      <c r="AA95" s="28">
        <f>INDEX(Data!$C$4:$BK$400,Large!$C95,AA$2)</f>
        <v>0</v>
      </c>
      <c r="AB95" s="28">
        <f>INDEX(Data!$C$4:$BK$400,Large!$C95,AB$2)</f>
        <v>0</v>
      </c>
      <c r="AC95" s="28">
        <f>INDEX(Data!$C$4:$BK$400,Large!$C95,AC$2)</f>
        <v>0</v>
      </c>
      <c r="AD95" s="28">
        <f>INDEX(Data!$C$4:$BK$400,Large!$C95,AD$2)</f>
        <v>0</v>
      </c>
      <c r="AE95" s="28">
        <f>INDEX(Data!$C$4:$BK$400,Large!$C95,AE$2)</f>
        <v>0</v>
      </c>
      <c r="AF95" s="28">
        <f>INDEX(Data!$C$4:$BK$400,Large!$C95,AF$2)</f>
        <v>0</v>
      </c>
      <c r="AG95" s="28">
        <f>INDEX(Data!$C$4:$BK$400,Large!$C95,AG$2)</f>
        <v>0</v>
      </c>
      <c r="AH95" s="28">
        <f>INDEX(Data!$C$4:$BK$400,Large!$C95,AH$2)</f>
        <v>0</v>
      </c>
      <c r="AI95" s="28">
        <f>INDEX(Data!$C$4:$BK$400,Large!$C95,AI$2)</f>
        <v>0</v>
      </c>
      <c r="AJ95" s="28">
        <f>INDEX(Data!$C$4:$BK$400,Large!$C95,AJ$2)</f>
        <v>0</v>
      </c>
      <c r="AK95" s="28">
        <f>INDEX(Data!$C$4:$BK$400,Large!$C95,AK$2)</f>
        <v>0</v>
      </c>
      <c r="AL95" s="28">
        <f>INDEX(Data!$C$4:$BK$400,Large!$C95,AL$2)</f>
        <v>0</v>
      </c>
      <c r="AM95" s="28">
        <f>INDEX(Data!$C$4:$BK$400,Large!$C95,AM$2)</f>
        <v>0</v>
      </c>
      <c r="AN95" s="28">
        <f>INDEX(Data!$C$4:$BK$400,Large!$C95,AN$2)</f>
        <v>0</v>
      </c>
      <c r="AO95" s="28">
        <f>INDEX(Data!$C$4:$BK$400,Large!$C95,AO$2)</f>
        <v>0</v>
      </c>
      <c r="AP95" s="28">
        <f>INDEX(Data!$C$4:$BK$400,Large!$C95,AP$2)</f>
        <v>0</v>
      </c>
      <c r="AQ95" s="28">
        <f>INDEX(Data!$C$4:$BK$400,Large!$C95,AQ$2)</f>
        <v>0</v>
      </c>
      <c r="AR95" s="28">
        <f>INDEX(Data!$C$4:$BK$400,Large!$C95,AR$2)</f>
        <v>0</v>
      </c>
      <c r="AS95" s="28">
        <f>INDEX(Data!$C$4:$BK$400,Large!$C95,AS$2)</f>
        <v>0</v>
      </c>
      <c r="AT95" s="28">
        <f>INDEX(Data!$C$4:$BK$400,Large!$C95,AT$2)</f>
        <v>0</v>
      </c>
      <c r="AU95" s="5">
        <f>VALUE(INDEX(Data!$C$4:$BK$400,Large!$C95,AU$2))</f>
        <v>0</v>
      </c>
      <c r="AV95" s="5">
        <f>INDEX(Data!$C$4:$BK$400,Large!$C95,AV$1)</f>
        <v>0</v>
      </c>
      <c r="AW95" s="28">
        <f>IFERROR(VALUE(INDEX(Data!$C$4:$BK$400,Large!$C95,AW$1)),"-")</f>
        <v>0</v>
      </c>
      <c r="AX95" s="14">
        <f>IFERROR(INDEX(Data!$C$4:$BK$95,Large!$C95,AX$1),0)</f>
        <v>0</v>
      </c>
      <c r="AY95" s="14" t="str">
        <f ca="1">IFERROR(INDEX(Data!$C$4:$BK$95,Large!$C95,AY$1),0)</f>
        <v>0</v>
      </c>
      <c r="AZ95" s="14">
        <f ca="1">INDEX(Data!$C$4:$BK$95,Large!$C95,AZ$1)</f>
        <v>-3885000</v>
      </c>
      <c r="BA95" s="5" t="str">
        <f t="shared" si="43"/>
        <v>-</v>
      </c>
      <c r="BB95" s="5" t="str">
        <f t="shared" si="44"/>
        <v>-</v>
      </c>
      <c r="BC95" s="5" t="str">
        <f t="shared" si="45"/>
        <v>-</v>
      </c>
      <c r="BD95" s="22" t="str">
        <f t="shared" si="46"/>
        <v>-</v>
      </c>
      <c r="BE95" s="28">
        <f t="shared" si="47"/>
        <v>0</v>
      </c>
      <c r="BF95" s="5">
        <f t="shared" si="48"/>
        <v>0</v>
      </c>
      <c r="BG95" s="5">
        <f t="shared" si="49"/>
        <v>0</v>
      </c>
      <c r="BH95" s="5">
        <f t="shared" si="50"/>
        <v>0</v>
      </c>
      <c r="BI95" s="11" t="e">
        <f t="shared" si="51"/>
        <v>#DIV/0!</v>
      </c>
      <c r="BJ95" s="5">
        <f t="shared" si="52"/>
        <v>0</v>
      </c>
      <c r="BK95" s="11">
        <f>Data!BH93/SUM(Data!$BH$4:$BH$49)</f>
        <v>1.2465324411852201E-8</v>
      </c>
      <c r="BL95" s="3">
        <f t="shared" si="53"/>
        <v>0</v>
      </c>
      <c r="BM95" s="12" t="str">
        <f t="shared" si="42"/>
        <v>-</v>
      </c>
      <c r="BN95" s="12">
        <f t="shared" si="54"/>
        <v>1.2437836829656162E-8</v>
      </c>
      <c r="BO95" s="28">
        <f t="shared" ca="1" si="40"/>
        <v>9.0499999999999999E-4</v>
      </c>
      <c r="BP95" s="87">
        <f t="shared" si="41"/>
        <v>9.0500000000000008E-3</v>
      </c>
    </row>
    <row r="96" spans="1:68">
      <c r="A96" s="28">
        <v>93</v>
      </c>
      <c r="B96" s="26">
        <f>LARGE(Data!$BH$4:$BH$400,Large!A96)</f>
        <v>9.0399999999999996E-4</v>
      </c>
      <c r="C96" s="28">
        <f>MATCH(Large!B96,Data!$BH$4:$BH$400,0)</f>
        <v>93</v>
      </c>
      <c r="D96" s="5">
        <f>VALUE(INDEX(Data!$C$4:$BK$400,Large!$C96,D$2))</f>
        <v>0</v>
      </c>
      <c r="E96" s="28">
        <f>INDEX(Data!$C$4:$BK$400,Large!$C96,E$2)</f>
        <v>0</v>
      </c>
      <c r="F96" s="28">
        <f>INDEX(Data!$C$4:$BK$400,Large!$C96,F$2)</f>
        <v>0</v>
      </c>
      <c r="G96" s="28">
        <f>INDEX(Data!$C$4:$BK$400,Large!$C96,G$2)</f>
        <v>0</v>
      </c>
      <c r="H96" s="28">
        <f>INDEX(Data!$C$4:$BK$400,Large!$C96,H$2)</f>
        <v>0</v>
      </c>
      <c r="I96" s="28">
        <f>INDEX(Data!$C$4:$BK$400,Large!$C96,I$2)</f>
        <v>0</v>
      </c>
      <c r="J96" s="28">
        <f>INDEX(Data!$C$4:$BK$400,Large!$C96,J$2)</f>
        <v>0</v>
      </c>
      <c r="K96" s="28">
        <f>INDEX(Data!$C$4:$BK$400,Large!$C96,K$2)</f>
        <v>0</v>
      </c>
      <c r="L96" s="28">
        <f>INDEX(Data!$C$4:$BK$400,Large!$C96,L$2)</f>
        <v>0</v>
      </c>
      <c r="M96" s="28">
        <f>INDEX(Data!$C$4:$BK$400,Large!$C96,M$2)</f>
        <v>0</v>
      </c>
      <c r="N96" s="28">
        <f>INDEX(Data!$C$4:$BK$400,Large!$C96,N$2)</f>
        <v>0</v>
      </c>
      <c r="O96" s="28">
        <f>INDEX(Data!$C$4:$BK$400,Large!$C96,O$2)</f>
        <v>0</v>
      </c>
      <c r="P96" s="28">
        <f>INDEX(Data!$C$4:$BK$400,Large!$C96,P$2)</f>
        <v>0</v>
      </c>
      <c r="Q96" s="28">
        <f>INDEX(Data!$C$4:$BK$400,Large!$C96,Q$2)</f>
        <v>0</v>
      </c>
      <c r="R96" s="28">
        <f>INDEX(Data!$C$4:$BK$400,Large!$C96,R$2)</f>
        <v>0</v>
      </c>
      <c r="S96" s="28">
        <f>INDEX(Data!$C$4:$BK$400,Large!$C96,S$2)</f>
        <v>0</v>
      </c>
      <c r="T96" s="28">
        <f>INDEX(Data!$C$4:$BK$400,Large!$C96,T$2)</f>
        <v>0</v>
      </c>
      <c r="U96" s="28">
        <f>INDEX(Data!$C$4:$BK$400,Large!$C96,U$2)</f>
        <v>0</v>
      </c>
      <c r="V96" s="28">
        <f>INDEX(Data!$C$4:$BK$400,Large!$C96,V$2)</f>
        <v>0</v>
      </c>
      <c r="W96" s="28">
        <f>INDEX(Data!$C$4:$BK$400,Large!$C96,W$2)</f>
        <v>0</v>
      </c>
      <c r="X96" s="28">
        <f>INDEX(Data!$C$4:$BK$400,Large!$C96,X$2)</f>
        <v>0</v>
      </c>
      <c r="Y96" s="28">
        <f>INDEX(Data!$C$4:$BK$400,Large!$C96,Y$2)</f>
        <v>0</v>
      </c>
      <c r="Z96" s="28">
        <f>INDEX(Data!$C$4:$BK$400,Large!$C96,Z$2)</f>
        <v>0</v>
      </c>
      <c r="AA96" s="28">
        <f>INDEX(Data!$C$4:$BK$400,Large!$C96,AA$2)</f>
        <v>0</v>
      </c>
      <c r="AB96" s="28">
        <f>INDEX(Data!$C$4:$BK$400,Large!$C96,AB$2)</f>
        <v>0</v>
      </c>
      <c r="AC96" s="28">
        <f>INDEX(Data!$C$4:$BK$400,Large!$C96,AC$2)</f>
        <v>0</v>
      </c>
      <c r="AD96" s="28">
        <f>INDEX(Data!$C$4:$BK$400,Large!$C96,AD$2)</f>
        <v>0</v>
      </c>
      <c r="AE96" s="28">
        <f>INDEX(Data!$C$4:$BK$400,Large!$C96,AE$2)</f>
        <v>0</v>
      </c>
      <c r="AF96" s="28">
        <f>INDEX(Data!$C$4:$BK$400,Large!$C96,AF$2)</f>
        <v>0</v>
      </c>
      <c r="AG96" s="28">
        <f>INDEX(Data!$C$4:$BK$400,Large!$C96,AG$2)</f>
        <v>0</v>
      </c>
      <c r="AH96" s="28">
        <f>INDEX(Data!$C$4:$BK$400,Large!$C96,AH$2)</f>
        <v>0</v>
      </c>
      <c r="AI96" s="28">
        <f>INDEX(Data!$C$4:$BK$400,Large!$C96,AI$2)</f>
        <v>0</v>
      </c>
      <c r="AJ96" s="28">
        <f>INDEX(Data!$C$4:$BK$400,Large!$C96,AJ$2)</f>
        <v>0</v>
      </c>
      <c r="AK96" s="28">
        <f>INDEX(Data!$C$4:$BK$400,Large!$C96,AK$2)</f>
        <v>0</v>
      </c>
      <c r="AL96" s="28">
        <f>INDEX(Data!$C$4:$BK$400,Large!$C96,AL$2)</f>
        <v>0</v>
      </c>
      <c r="AM96" s="28">
        <f>INDEX(Data!$C$4:$BK$400,Large!$C96,AM$2)</f>
        <v>0</v>
      </c>
      <c r="AN96" s="28">
        <f>INDEX(Data!$C$4:$BK$400,Large!$C96,AN$2)</f>
        <v>0</v>
      </c>
      <c r="AO96" s="28">
        <f>INDEX(Data!$C$4:$BK$400,Large!$C96,AO$2)</f>
        <v>0</v>
      </c>
      <c r="AP96" s="28">
        <f>INDEX(Data!$C$4:$BK$400,Large!$C96,AP$2)</f>
        <v>0</v>
      </c>
      <c r="AQ96" s="28">
        <f>INDEX(Data!$C$4:$BK$400,Large!$C96,AQ$2)</f>
        <v>0</v>
      </c>
      <c r="AR96" s="28">
        <f>INDEX(Data!$C$4:$BK$400,Large!$C96,AR$2)</f>
        <v>0</v>
      </c>
      <c r="AS96" s="28">
        <f>INDEX(Data!$C$4:$BK$400,Large!$C96,AS$2)</f>
        <v>0</v>
      </c>
      <c r="AT96" s="28">
        <f>INDEX(Data!$C$4:$BK$400,Large!$C96,AT$2)</f>
        <v>0</v>
      </c>
      <c r="AU96" s="5">
        <f>VALUE(INDEX(Data!$C$4:$BK$400,Large!$C96,AU$2))</f>
        <v>0</v>
      </c>
      <c r="AV96" s="5">
        <f>INDEX(Data!$C$4:$BK$400,Large!$C96,AV$1)</f>
        <v>0</v>
      </c>
      <c r="AW96" s="28">
        <f>IFERROR(VALUE(INDEX(Data!$C$4:$BK$400,Large!$C96,AW$1)),"-")</f>
        <v>0</v>
      </c>
      <c r="AX96" s="14">
        <f>IFERROR(INDEX(Data!$C$4:$BK$95,Large!$C96,AX$1),0)</f>
        <v>0</v>
      </c>
      <c r="AY96" s="14">
        <f>IFERROR(INDEX(Data!$C$4:$BK$95,Large!$C96,AY$1),0)</f>
        <v>0</v>
      </c>
      <c r="AZ96" s="14" t="e">
        <f>INDEX(Data!$C$4:$BK$95,Large!$C96,AZ$1)</f>
        <v>#REF!</v>
      </c>
      <c r="BA96" s="5" t="str">
        <f t="shared" si="43"/>
        <v>-</v>
      </c>
      <c r="BB96" s="5" t="str">
        <f t="shared" si="44"/>
        <v>-</v>
      </c>
      <c r="BC96" s="5" t="str">
        <f t="shared" si="45"/>
        <v>-</v>
      </c>
      <c r="BD96" s="22" t="str">
        <f t="shared" si="46"/>
        <v>-</v>
      </c>
      <c r="BE96" s="28">
        <f t="shared" si="47"/>
        <v>0</v>
      </c>
      <c r="BF96" s="5">
        <f t="shared" si="48"/>
        <v>0</v>
      </c>
      <c r="BG96" s="5">
        <f t="shared" si="49"/>
        <v>0</v>
      </c>
      <c r="BH96" s="5">
        <f t="shared" si="50"/>
        <v>0</v>
      </c>
      <c r="BI96" s="11" t="e">
        <f t="shared" si="51"/>
        <v>#DIV/0!</v>
      </c>
      <c r="BJ96" s="5">
        <f t="shared" si="52"/>
        <v>0</v>
      </c>
      <c r="BK96" s="11">
        <f>Data!BH94/SUM(Data!$BH$4:$BH$49)</f>
        <v>1.2451580945025461E-8</v>
      </c>
      <c r="BL96" s="3">
        <f t="shared" si="53"/>
        <v>0</v>
      </c>
      <c r="BM96" s="12" t="str">
        <f t="shared" si="42"/>
        <v>-</v>
      </c>
      <c r="BN96" s="12">
        <f t="shared" si="54"/>
        <v>1.2424093363546044E-8</v>
      </c>
      <c r="BO96" s="28">
        <f t="shared" si="40"/>
        <v>9.0399999999999996E-4</v>
      </c>
      <c r="BP96" s="87">
        <f t="shared" si="41"/>
        <v>9.0399999999999994E-3</v>
      </c>
    </row>
    <row r="97" spans="1:68">
      <c r="A97" s="28">
        <v>94</v>
      </c>
      <c r="B97" s="26">
        <f>LARGE(Data!$BH$4:$BH$400,Large!A97)</f>
        <v>9.0300000000000005E-4</v>
      </c>
      <c r="C97" s="28">
        <f>MATCH(Large!B97,Data!$BH$4:$BH$400,0)</f>
        <v>94</v>
      </c>
      <c r="D97" s="5">
        <f>VALUE(INDEX(Data!$C$4:$BK$400,Large!$C97,D$2))</f>
        <v>0</v>
      </c>
      <c r="E97" s="28">
        <f>INDEX(Data!$C$4:$BK$400,Large!$C97,E$2)</f>
        <v>0</v>
      </c>
      <c r="F97" s="28">
        <f>INDEX(Data!$C$4:$BK$400,Large!$C97,F$2)</f>
        <v>0</v>
      </c>
      <c r="G97" s="28">
        <f>INDEX(Data!$C$4:$BK$400,Large!$C97,G$2)</f>
        <v>0</v>
      </c>
      <c r="H97" s="28">
        <f>INDEX(Data!$C$4:$BK$400,Large!$C97,H$2)</f>
        <v>0</v>
      </c>
      <c r="I97" s="28">
        <f>INDEX(Data!$C$4:$BK$400,Large!$C97,I$2)</f>
        <v>0</v>
      </c>
      <c r="J97" s="28">
        <f>INDEX(Data!$C$4:$BK$400,Large!$C97,J$2)</f>
        <v>0</v>
      </c>
      <c r="K97" s="28">
        <f>INDEX(Data!$C$4:$BK$400,Large!$C97,K$2)</f>
        <v>0</v>
      </c>
      <c r="L97" s="28">
        <f>INDEX(Data!$C$4:$BK$400,Large!$C97,L$2)</f>
        <v>0</v>
      </c>
      <c r="M97" s="28">
        <f>INDEX(Data!$C$4:$BK$400,Large!$C97,M$2)</f>
        <v>0</v>
      </c>
      <c r="N97" s="28">
        <f>INDEX(Data!$C$4:$BK$400,Large!$C97,N$2)</f>
        <v>0</v>
      </c>
      <c r="O97" s="28">
        <f>INDEX(Data!$C$4:$BK$400,Large!$C97,O$2)</f>
        <v>0</v>
      </c>
      <c r="P97" s="28">
        <f>INDEX(Data!$C$4:$BK$400,Large!$C97,P$2)</f>
        <v>0</v>
      </c>
      <c r="Q97" s="28">
        <f>INDEX(Data!$C$4:$BK$400,Large!$C97,Q$2)</f>
        <v>0</v>
      </c>
      <c r="R97" s="28">
        <f>INDEX(Data!$C$4:$BK$400,Large!$C97,R$2)</f>
        <v>0</v>
      </c>
      <c r="S97" s="28">
        <f>INDEX(Data!$C$4:$BK$400,Large!$C97,S$2)</f>
        <v>0</v>
      </c>
      <c r="T97" s="28">
        <f>INDEX(Data!$C$4:$BK$400,Large!$C97,T$2)</f>
        <v>0</v>
      </c>
      <c r="U97" s="28">
        <f>INDEX(Data!$C$4:$BK$400,Large!$C97,U$2)</f>
        <v>0</v>
      </c>
      <c r="V97" s="28">
        <f>INDEX(Data!$C$4:$BK$400,Large!$C97,V$2)</f>
        <v>0</v>
      </c>
      <c r="W97" s="28">
        <f>INDEX(Data!$C$4:$BK$400,Large!$C97,W$2)</f>
        <v>0</v>
      </c>
      <c r="X97" s="28">
        <f>INDEX(Data!$C$4:$BK$400,Large!$C97,X$2)</f>
        <v>0</v>
      </c>
      <c r="Y97" s="28">
        <f>INDEX(Data!$C$4:$BK$400,Large!$C97,Y$2)</f>
        <v>0</v>
      </c>
      <c r="Z97" s="28">
        <f>INDEX(Data!$C$4:$BK$400,Large!$C97,Z$2)</f>
        <v>0</v>
      </c>
      <c r="AA97" s="28">
        <f>INDEX(Data!$C$4:$BK$400,Large!$C97,AA$2)</f>
        <v>0</v>
      </c>
      <c r="AB97" s="28">
        <f>INDEX(Data!$C$4:$BK$400,Large!$C97,AB$2)</f>
        <v>0</v>
      </c>
      <c r="AC97" s="28">
        <f>INDEX(Data!$C$4:$BK$400,Large!$C97,AC$2)</f>
        <v>0</v>
      </c>
      <c r="AD97" s="28">
        <f>INDEX(Data!$C$4:$BK$400,Large!$C97,AD$2)</f>
        <v>0</v>
      </c>
      <c r="AE97" s="28">
        <f>INDEX(Data!$C$4:$BK$400,Large!$C97,AE$2)</f>
        <v>0</v>
      </c>
      <c r="AF97" s="28">
        <f>INDEX(Data!$C$4:$BK$400,Large!$C97,AF$2)</f>
        <v>0</v>
      </c>
      <c r="AG97" s="28">
        <f>INDEX(Data!$C$4:$BK$400,Large!$C97,AG$2)</f>
        <v>0</v>
      </c>
      <c r="AH97" s="28">
        <f>INDEX(Data!$C$4:$BK$400,Large!$C97,AH$2)</f>
        <v>0</v>
      </c>
      <c r="AI97" s="28">
        <f>INDEX(Data!$C$4:$BK$400,Large!$C97,AI$2)</f>
        <v>0</v>
      </c>
      <c r="AJ97" s="28">
        <f>INDEX(Data!$C$4:$BK$400,Large!$C97,AJ$2)</f>
        <v>0</v>
      </c>
      <c r="AK97" s="28">
        <f>INDEX(Data!$C$4:$BK$400,Large!$C97,AK$2)</f>
        <v>0</v>
      </c>
      <c r="AL97" s="28">
        <f>INDEX(Data!$C$4:$BK$400,Large!$C97,AL$2)</f>
        <v>0</v>
      </c>
      <c r="AM97" s="28">
        <f>INDEX(Data!$C$4:$BK$400,Large!$C97,AM$2)</f>
        <v>0</v>
      </c>
      <c r="AN97" s="28">
        <f>INDEX(Data!$C$4:$BK$400,Large!$C97,AN$2)</f>
        <v>0</v>
      </c>
      <c r="AO97" s="28">
        <f>INDEX(Data!$C$4:$BK$400,Large!$C97,AO$2)</f>
        <v>0</v>
      </c>
      <c r="AP97" s="28">
        <f>INDEX(Data!$C$4:$BK$400,Large!$C97,AP$2)</f>
        <v>0</v>
      </c>
      <c r="AQ97" s="28">
        <f>INDEX(Data!$C$4:$BK$400,Large!$C97,AQ$2)</f>
        <v>0</v>
      </c>
      <c r="AR97" s="28">
        <f>INDEX(Data!$C$4:$BK$400,Large!$C97,AR$2)</f>
        <v>0</v>
      </c>
      <c r="AS97" s="28">
        <f>INDEX(Data!$C$4:$BK$400,Large!$C97,AS$2)</f>
        <v>0</v>
      </c>
      <c r="AT97" s="28">
        <f>INDEX(Data!$C$4:$BK$400,Large!$C97,AT$2)</f>
        <v>0</v>
      </c>
      <c r="AU97" s="5">
        <f>VALUE(INDEX(Data!$C$4:$BK$400,Large!$C97,AU$2))</f>
        <v>0</v>
      </c>
      <c r="AV97" s="5">
        <f>INDEX(Data!$C$4:$BK$400,Large!$C97,AV$1)</f>
        <v>0</v>
      </c>
      <c r="AW97" s="28">
        <f>IFERROR(VALUE(INDEX(Data!$C$4:$BK$400,Large!$C97,AW$1)),"-")</f>
        <v>0</v>
      </c>
      <c r="AX97" s="14">
        <f>IFERROR(INDEX(Data!$C$4:$BK$95,Large!$C97,AX$1),0)</f>
        <v>0</v>
      </c>
      <c r="AY97" s="14">
        <f>IFERROR(INDEX(Data!$C$4:$BK$95,Large!$C97,AY$1),0)</f>
        <v>0</v>
      </c>
      <c r="AZ97" s="14" t="e">
        <f>INDEX(Data!$C$4:$BK$95,Large!$C97,AZ$1)</f>
        <v>#REF!</v>
      </c>
      <c r="BA97" s="5" t="str">
        <f t="shared" si="43"/>
        <v>-</v>
      </c>
      <c r="BB97" s="5" t="str">
        <f t="shared" si="44"/>
        <v>-</v>
      </c>
      <c r="BC97" s="5" t="str">
        <f t="shared" si="45"/>
        <v>-</v>
      </c>
      <c r="BD97" s="22" t="str">
        <f t="shared" si="46"/>
        <v>-</v>
      </c>
      <c r="BE97" s="28">
        <f t="shared" si="47"/>
        <v>0</v>
      </c>
      <c r="BF97" s="5">
        <f t="shared" si="48"/>
        <v>0</v>
      </c>
      <c r="BG97" s="5">
        <f t="shared" si="49"/>
        <v>0</v>
      </c>
      <c r="BH97" s="5">
        <f t="shared" si="50"/>
        <v>0</v>
      </c>
      <c r="BI97" s="11" t="e">
        <f t="shared" si="51"/>
        <v>#DIV/0!</v>
      </c>
      <c r="BJ97" s="5">
        <f t="shared" si="52"/>
        <v>0</v>
      </c>
      <c r="BK97" s="11">
        <f>Data!BH95/SUM(Data!$BH$4:$BH$49)</f>
        <v>1.2437837478198722E-8</v>
      </c>
      <c r="BL97" s="3">
        <f t="shared" si="53"/>
        <v>0</v>
      </c>
      <c r="BM97" s="12" t="str">
        <f t="shared" si="42"/>
        <v>-</v>
      </c>
      <c r="BN97" s="12">
        <f t="shared" si="54"/>
        <v>1.2410349897435928E-8</v>
      </c>
      <c r="BO97" s="28">
        <f t="shared" si="40"/>
        <v>9.0300000000000005E-4</v>
      </c>
      <c r="BP97" s="87">
        <f t="shared" si="41"/>
        <v>9.0299999999999998E-3</v>
      </c>
    </row>
    <row r="98" spans="1:68">
      <c r="A98" s="28">
        <v>95</v>
      </c>
      <c r="B98" s="26">
        <f>LARGE(Data!$BH$4:$BH$400,Large!A98)</f>
        <v>9.0200000000000002E-4</v>
      </c>
      <c r="C98" s="28">
        <f>MATCH(Large!B98,Data!$BH$4:$BH$400,0)</f>
        <v>95</v>
      </c>
      <c r="D98" s="5">
        <f>VALUE(INDEX(Data!$C$4:$BK$400,Large!$C98,D$2))</f>
        <v>0</v>
      </c>
      <c r="E98" s="28">
        <f>INDEX(Data!$C$4:$BK$400,Large!$C98,E$2)</f>
        <v>0</v>
      </c>
      <c r="F98" s="28">
        <f>INDEX(Data!$C$4:$BK$400,Large!$C98,F$2)</f>
        <v>0</v>
      </c>
      <c r="G98" s="28">
        <f>INDEX(Data!$C$4:$BK$400,Large!$C98,G$2)</f>
        <v>0</v>
      </c>
      <c r="H98" s="28">
        <f>INDEX(Data!$C$4:$BK$400,Large!$C98,H$2)</f>
        <v>0</v>
      </c>
      <c r="I98" s="28">
        <f>INDEX(Data!$C$4:$BK$400,Large!$C98,I$2)</f>
        <v>0</v>
      </c>
      <c r="J98" s="28">
        <f>INDEX(Data!$C$4:$BK$400,Large!$C98,J$2)</f>
        <v>0</v>
      </c>
      <c r="K98" s="28">
        <f>INDEX(Data!$C$4:$BK$400,Large!$C98,K$2)</f>
        <v>0</v>
      </c>
      <c r="L98" s="28">
        <f>INDEX(Data!$C$4:$BK$400,Large!$C98,L$2)</f>
        <v>0</v>
      </c>
      <c r="M98" s="28">
        <f>INDEX(Data!$C$4:$BK$400,Large!$C98,M$2)</f>
        <v>0</v>
      </c>
      <c r="N98" s="28">
        <f>INDEX(Data!$C$4:$BK$400,Large!$C98,N$2)</f>
        <v>0</v>
      </c>
      <c r="O98" s="28">
        <f>INDEX(Data!$C$4:$BK$400,Large!$C98,O$2)</f>
        <v>0</v>
      </c>
      <c r="P98" s="28">
        <f>INDEX(Data!$C$4:$BK$400,Large!$C98,P$2)</f>
        <v>0</v>
      </c>
      <c r="Q98" s="28">
        <f>INDEX(Data!$C$4:$BK$400,Large!$C98,Q$2)</f>
        <v>0</v>
      </c>
      <c r="R98" s="28">
        <f>INDEX(Data!$C$4:$BK$400,Large!$C98,R$2)</f>
        <v>0</v>
      </c>
      <c r="S98" s="28">
        <f>INDEX(Data!$C$4:$BK$400,Large!$C98,S$2)</f>
        <v>0</v>
      </c>
      <c r="T98" s="28">
        <f>INDEX(Data!$C$4:$BK$400,Large!$C98,T$2)</f>
        <v>0</v>
      </c>
      <c r="U98" s="28">
        <f>INDEX(Data!$C$4:$BK$400,Large!$C98,U$2)</f>
        <v>0</v>
      </c>
      <c r="V98" s="28">
        <f>INDEX(Data!$C$4:$BK$400,Large!$C98,V$2)</f>
        <v>0</v>
      </c>
      <c r="W98" s="28">
        <f>INDEX(Data!$C$4:$BK$400,Large!$C98,W$2)</f>
        <v>0</v>
      </c>
      <c r="X98" s="28">
        <f>INDEX(Data!$C$4:$BK$400,Large!$C98,X$2)</f>
        <v>0</v>
      </c>
      <c r="Y98" s="28">
        <f>INDEX(Data!$C$4:$BK$400,Large!$C98,Y$2)</f>
        <v>0</v>
      </c>
      <c r="Z98" s="28">
        <f>INDEX(Data!$C$4:$BK$400,Large!$C98,Z$2)</f>
        <v>0</v>
      </c>
      <c r="AA98" s="28">
        <f>INDEX(Data!$C$4:$BK$400,Large!$C98,AA$2)</f>
        <v>0</v>
      </c>
      <c r="AB98" s="28">
        <f>INDEX(Data!$C$4:$BK$400,Large!$C98,AB$2)</f>
        <v>0</v>
      </c>
      <c r="AC98" s="28">
        <f>INDEX(Data!$C$4:$BK$400,Large!$C98,AC$2)</f>
        <v>0</v>
      </c>
      <c r="AD98" s="28">
        <f>INDEX(Data!$C$4:$BK$400,Large!$C98,AD$2)</f>
        <v>0</v>
      </c>
      <c r="AE98" s="28">
        <f>INDEX(Data!$C$4:$BK$400,Large!$C98,AE$2)</f>
        <v>0</v>
      </c>
      <c r="AF98" s="28">
        <f>INDEX(Data!$C$4:$BK$400,Large!$C98,AF$2)</f>
        <v>0</v>
      </c>
      <c r="AG98" s="28">
        <f>INDEX(Data!$C$4:$BK$400,Large!$C98,AG$2)</f>
        <v>0</v>
      </c>
      <c r="AH98" s="28">
        <f>INDEX(Data!$C$4:$BK$400,Large!$C98,AH$2)</f>
        <v>0</v>
      </c>
      <c r="AI98" s="28">
        <f>INDEX(Data!$C$4:$BK$400,Large!$C98,AI$2)</f>
        <v>0</v>
      </c>
      <c r="AJ98" s="28">
        <f>INDEX(Data!$C$4:$BK$400,Large!$C98,AJ$2)</f>
        <v>0</v>
      </c>
      <c r="AK98" s="28">
        <f>INDEX(Data!$C$4:$BK$400,Large!$C98,AK$2)</f>
        <v>0</v>
      </c>
      <c r="AL98" s="28">
        <f>INDEX(Data!$C$4:$BK$400,Large!$C98,AL$2)</f>
        <v>0</v>
      </c>
      <c r="AM98" s="28">
        <f>INDEX(Data!$C$4:$BK$400,Large!$C98,AM$2)</f>
        <v>0</v>
      </c>
      <c r="AN98" s="28">
        <f>INDEX(Data!$C$4:$BK$400,Large!$C98,AN$2)</f>
        <v>0</v>
      </c>
      <c r="AO98" s="28">
        <f>INDEX(Data!$C$4:$BK$400,Large!$C98,AO$2)</f>
        <v>0</v>
      </c>
      <c r="AP98" s="28">
        <f>INDEX(Data!$C$4:$BK$400,Large!$C98,AP$2)</f>
        <v>0</v>
      </c>
      <c r="AQ98" s="28">
        <f>INDEX(Data!$C$4:$BK$400,Large!$C98,AQ$2)</f>
        <v>0</v>
      </c>
      <c r="AR98" s="28">
        <f>INDEX(Data!$C$4:$BK$400,Large!$C98,AR$2)</f>
        <v>0</v>
      </c>
      <c r="AS98" s="28">
        <f>INDEX(Data!$C$4:$BK$400,Large!$C98,AS$2)</f>
        <v>0</v>
      </c>
      <c r="AT98" s="28">
        <f>INDEX(Data!$C$4:$BK$400,Large!$C98,AT$2)</f>
        <v>0</v>
      </c>
      <c r="AU98" s="5">
        <f>VALUE(INDEX(Data!$C$4:$BK$400,Large!$C98,AU$2))</f>
        <v>0</v>
      </c>
      <c r="AV98" s="5">
        <f>INDEX(Data!$C$4:$BK$400,Large!$C98,AV$1)</f>
        <v>0</v>
      </c>
      <c r="AW98" s="28">
        <f>IFERROR(VALUE(INDEX(Data!$C$4:$BK$400,Large!$C98,AW$1)),"-")</f>
        <v>0</v>
      </c>
      <c r="AX98" s="14">
        <f>IFERROR(INDEX(Data!$C$4:$BK$95,Large!$C98,AX$1),0)</f>
        <v>0</v>
      </c>
      <c r="AY98" s="14">
        <f>IFERROR(INDEX(Data!$C$4:$BK$95,Large!$C98,AY$1),0)</f>
        <v>0</v>
      </c>
      <c r="AZ98" s="14" t="e">
        <f>INDEX(Data!$C$4:$BK$95,Large!$C98,AZ$1)</f>
        <v>#REF!</v>
      </c>
      <c r="BA98" s="5" t="str">
        <f t="shared" si="43"/>
        <v>-</v>
      </c>
      <c r="BB98" s="5" t="str">
        <f t="shared" si="44"/>
        <v>-</v>
      </c>
      <c r="BC98" s="5" t="str">
        <f t="shared" si="45"/>
        <v>-</v>
      </c>
      <c r="BD98" s="22" t="str">
        <f t="shared" si="46"/>
        <v>-</v>
      </c>
      <c r="BE98" s="28">
        <f t="shared" si="47"/>
        <v>0</v>
      </c>
      <c r="BF98" s="5">
        <f t="shared" si="48"/>
        <v>0</v>
      </c>
      <c r="BG98" s="5">
        <f t="shared" si="49"/>
        <v>0</v>
      </c>
      <c r="BH98" s="5">
        <f t="shared" si="50"/>
        <v>0</v>
      </c>
      <c r="BI98" s="11" t="e">
        <f t="shared" si="51"/>
        <v>#DIV/0!</v>
      </c>
      <c r="BJ98" s="5">
        <f t="shared" si="52"/>
        <v>0</v>
      </c>
      <c r="BK98" s="11">
        <f>Data!BH96/SUM(Data!$BH$4:$BH$49)</f>
        <v>1.2424094011371983E-8</v>
      </c>
      <c r="BL98" s="3">
        <f t="shared" si="53"/>
        <v>0</v>
      </c>
      <c r="BM98" s="12" t="str">
        <f t="shared" si="42"/>
        <v>-</v>
      </c>
      <c r="BN98" s="12">
        <f t="shared" si="54"/>
        <v>1.239660643132581E-8</v>
      </c>
      <c r="BO98" s="28">
        <f t="shared" si="40"/>
        <v>9.0200000000000002E-4</v>
      </c>
      <c r="BP98" s="87">
        <f t="shared" si="41"/>
        <v>9.0200000000000002E-3</v>
      </c>
    </row>
    <row r="99" spans="1:68">
      <c r="A99" s="28">
        <v>96</v>
      </c>
      <c r="B99" s="26">
        <f>LARGE(Data!$BH$4:$BH$400,Large!A99)</f>
        <v>9.01E-4</v>
      </c>
      <c r="C99" s="28">
        <f>MATCH(Large!B99,Data!$BH$4:$BH$400,0)</f>
        <v>96</v>
      </c>
      <c r="D99" s="5">
        <f>VALUE(INDEX(Data!$C$4:$BK$400,Large!$C99,D$2))</f>
        <v>0</v>
      </c>
      <c r="E99" s="28">
        <f>INDEX(Data!$C$4:$BK$400,Large!$C99,E$2)</f>
        <v>0</v>
      </c>
      <c r="F99" s="28">
        <f>INDEX(Data!$C$4:$BK$400,Large!$C99,F$2)</f>
        <v>0</v>
      </c>
      <c r="G99" s="28">
        <f>INDEX(Data!$C$4:$BK$400,Large!$C99,G$2)</f>
        <v>0</v>
      </c>
      <c r="H99" s="28">
        <f>INDEX(Data!$C$4:$BK$400,Large!$C99,H$2)</f>
        <v>0</v>
      </c>
      <c r="I99" s="28">
        <f>INDEX(Data!$C$4:$BK$400,Large!$C99,I$2)</f>
        <v>0</v>
      </c>
      <c r="J99" s="28">
        <f>INDEX(Data!$C$4:$BK$400,Large!$C99,J$2)</f>
        <v>0</v>
      </c>
      <c r="K99" s="28">
        <f>INDEX(Data!$C$4:$BK$400,Large!$C99,K$2)</f>
        <v>0</v>
      </c>
      <c r="L99" s="28">
        <f>INDEX(Data!$C$4:$BK$400,Large!$C99,L$2)</f>
        <v>0</v>
      </c>
      <c r="M99" s="28">
        <f>INDEX(Data!$C$4:$BK$400,Large!$C99,M$2)</f>
        <v>0</v>
      </c>
      <c r="N99" s="28">
        <f>INDEX(Data!$C$4:$BK$400,Large!$C99,N$2)</f>
        <v>0</v>
      </c>
      <c r="O99" s="28">
        <f>INDEX(Data!$C$4:$BK$400,Large!$C99,O$2)</f>
        <v>0</v>
      </c>
      <c r="P99" s="28">
        <f>INDEX(Data!$C$4:$BK$400,Large!$C99,P$2)</f>
        <v>0</v>
      </c>
      <c r="Q99" s="28">
        <f>INDEX(Data!$C$4:$BK$400,Large!$C99,Q$2)</f>
        <v>0</v>
      </c>
      <c r="R99" s="28">
        <f>INDEX(Data!$C$4:$BK$400,Large!$C99,R$2)</f>
        <v>0</v>
      </c>
      <c r="S99" s="28">
        <f>INDEX(Data!$C$4:$BK$400,Large!$C99,S$2)</f>
        <v>0</v>
      </c>
      <c r="T99" s="28">
        <f>INDEX(Data!$C$4:$BK$400,Large!$C99,T$2)</f>
        <v>0</v>
      </c>
      <c r="U99" s="28">
        <f>INDEX(Data!$C$4:$BK$400,Large!$C99,U$2)</f>
        <v>0</v>
      </c>
      <c r="V99" s="28">
        <f>INDEX(Data!$C$4:$BK$400,Large!$C99,V$2)</f>
        <v>0</v>
      </c>
      <c r="W99" s="28">
        <f>INDEX(Data!$C$4:$BK$400,Large!$C99,W$2)</f>
        <v>0</v>
      </c>
      <c r="X99" s="28">
        <f>INDEX(Data!$C$4:$BK$400,Large!$C99,X$2)</f>
        <v>0</v>
      </c>
      <c r="Y99" s="28">
        <f>INDEX(Data!$C$4:$BK$400,Large!$C99,Y$2)</f>
        <v>0</v>
      </c>
      <c r="Z99" s="28">
        <f>INDEX(Data!$C$4:$BK$400,Large!$C99,Z$2)</f>
        <v>0</v>
      </c>
      <c r="AA99" s="28">
        <f>INDEX(Data!$C$4:$BK$400,Large!$C99,AA$2)</f>
        <v>0</v>
      </c>
      <c r="AB99" s="28">
        <f>INDEX(Data!$C$4:$BK$400,Large!$C99,AB$2)</f>
        <v>0</v>
      </c>
      <c r="AC99" s="28">
        <f>INDEX(Data!$C$4:$BK$400,Large!$C99,AC$2)</f>
        <v>0</v>
      </c>
      <c r="AD99" s="28">
        <f>INDEX(Data!$C$4:$BK$400,Large!$C99,AD$2)</f>
        <v>0</v>
      </c>
      <c r="AE99" s="28">
        <f>INDEX(Data!$C$4:$BK$400,Large!$C99,AE$2)</f>
        <v>0</v>
      </c>
      <c r="AF99" s="28">
        <f>INDEX(Data!$C$4:$BK$400,Large!$C99,AF$2)</f>
        <v>0</v>
      </c>
      <c r="AG99" s="28">
        <f>INDEX(Data!$C$4:$BK$400,Large!$C99,AG$2)</f>
        <v>0</v>
      </c>
      <c r="AH99" s="28">
        <f>INDEX(Data!$C$4:$BK$400,Large!$C99,AH$2)</f>
        <v>0</v>
      </c>
      <c r="AI99" s="28">
        <f>INDEX(Data!$C$4:$BK$400,Large!$C99,AI$2)</f>
        <v>0</v>
      </c>
      <c r="AJ99" s="28">
        <f>INDEX(Data!$C$4:$BK$400,Large!$C99,AJ$2)</f>
        <v>0</v>
      </c>
      <c r="AK99" s="28">
        <f>INDEX(Data!$C$4:$BK$400,Large!$C99,AK$2)</f>
        <v>0</v>
      </c>
      <c r="AL99" s="28">
        <f>INDEX(Data!$C$4:$BK$400,Large!$C99,AL$2)</f>
        <v>0</v>
      </c>
      <c r="AM99" s="28">
        <f>INDEX(Data!$C$4:$BK$400,Large!$C99,AM$2)</f>
        <v>0</v>
      </c>
      <c r="AN99" s="28">
        <f>INDEX(Data!$C$4:$BK$400,Large!$C99,AN$2)</f>
        <v>0</v>
      </c>
      <c r="AO99" s="28">
        <f>INDEX(Data!$C$4:$BK$400,Large!$C99,AO$2)</f>
        <v>0</v>
      </c>
      <c r="AP99" s="28">
        <f>INDEX(Data!$C$4:$BK$400,Large!$C99,AP$2)</f>
        <v>0</v>
      </c>
      <c r="AQ99" s="28">
        <f>INDEX(Data!$C$4:$BK$400,Large!$C99,AQ$2)</f>
        <v>0</v>
      </c>
      <c r="AR99" s="28">
        <f>INDEX(Data!$C$4:$BK$400,Large!$C99,AR$2)</f>
        <v>0</v>
      </c>
      <c r="AS99" s="28">
        <f>INDEX(Data!$C$4:$BK$400,Large!$C99,AS$2)</f>
        <v>0</v>
      </c>
      <c r="AT99" s="28">
        <f>INDEX(Data!$C$4:$BK$400,Large!$C99,AT$2)</f>
        <v>0</v>
      </c>
      <c r="AU99" s="5">
        <f>VALUE(INDEX(Data!$C$4:$BK$400,Large!$C99,AU$2))</f>
        <v>0</v>
      </c>
      <c r="AV99" s="5">
        <f>INDEX(Data!$C$4:$BK$400,Large!$C99,AV$1)</f>
        <v>0</v>
      </c>
      <c r="AW99" s="28">
        <f>IFERROR(VALUE(INDEX(Data!$C$4:$BK$400,Large!$C99,AW$1)),"-")</f>
        <v>0</v>
      </c>
      <c r="AX99" s="14">
        <f>IFERROR(INDEX(Data!$C$4:$BK$95,Large!$C99,AX$1),0)</f>
        <v>0</v>
      </c>
      <c r="AY99" s="14">
        <f>IFERROR(INDEX(Data!$C$4:$BK$95,Large!$C99,AY$1),0)</f>
        <v>0</v>
      </c>
      <c r="AZ99" s="14" t="e">
        <f>INDEX(Data!$C$4:$BK$95,Large!$C99,AZ$1)</f>
        <v>#REF!</v>
      </c>
      <c r="BA99" s="5" t="str">
        <f t="shared" si="43"/>
        <v>-</v>
      </c>
      <c r="BB99" s="5" t="str">
        <f t="shared" si="44"/>
        <v>-</v>
      </c>
      <c r="BC99" s="5" t="str">
        <f t="shared" si="45"/>
        <v>-</v>
      </c>
      <c r="BD99" s="22" t="str">
        <f t="shared" si="46"/>
        <v>-</v>
      </c>
      <c r="BE99" s="28">
        <f t="shared" si="47"/>
        <v>0</v>
      </c>
      <c r="BF99" s="5">
        <f t="shared" si="48"/>
        <v>0</v>
      </c>
      <c r="BG99" s="5">
        <f t="shared" si="49"/>
        <v>0</v>
      </c>
      <c r="BH99" s="5">
        <f t="shared" si="50"/>
        <v>0</v>
      </c>
      <c r="BI99" s="11" t="e">
        <f t="shared" si="51"/>
        <v>#DIV/0!</v>
      </c>
      <c r="BJ99" s="5">
        <f t="shared" si="52"/>
        <v>0</v>
      </c>
      <c r="BK99" s="11">
        <f>Data!BH97/SUM(Data!$BH$4:$BH$49)</f>
        <v>1.2410350544545245E-8</v>
      </c>
      <c r="BL99" s="3">
        <f t="shared" si="53"/>
        <v>0</v>
      </c>
      <c r="BM99" s="12" t="str">
        <f t="shared" si="42"/>
        <v>-</v>
      </c>
      <c r="BN99" s="12">
        <f t="shared" si="54"/>
        <v>1.2382862965215692E-8</v>
      </c>
      <c r="BO99" s="28">
        <f t="shared" si="40"/>
        <v>9.01E-4</v>
      </c>
      <c r="BP99" s="87">
        <f t="shared" si="41"/>
        <v>9.0100000000000006E-3</v>
      </c>
    </row>
    <row r="100" spans="1:68">
      <c r="A100" s="28">
        <v>97</v>
      </c>
      <c r="B100" s="26">
        <f>LARGE(Data!$BH$4:$BH$400,Large!A100)</f>
        <v>8.9999999999999998E-4</v>
      </c>
      <c r="C100" s="28">
        <f>MATCH(Large!B100,Data!$BH$4:$BH$400,0)</f>
        <v>97</v>
      </c>
      <c r="D100" s="5">
        <f>VALUE(INDEX(Data!$C$4:$BK$400,Large!$C100,D$2))</f>
        <v>0</v>
      </c>
      <c r="E100" s="28">
        <f>INDEX(Data!$C$4:$BK$400,Large!$C100,E$2)</f>
        <v>0</v>
      </c>
      <c r="F100" s="28">
        <f>INDEX(Data!$C$4:$BK$400,Large!$C100,F$2)</f>
        <v>0</v>
      </c>
      <c r="G100" s="28">
        <f>INDEX(Data!$C$4:$BK$400,Large!$C100,G$2)</f>
        <v>0</v>
      </c>
      <c r="H100" s="28">
        <f>INDEX(Data!$C$4:$BK$400,Large!$C100,H$2)</f>
        <v>0</v>
      </c>
      <c r="I100" s="28">
        <f>INDEX(Data!$C$4:$BK$400,Large!$C100,I$2)</f>
        <v>0</v>
      </c>
      <c r="J100" s="28">
        <f>INDEX(Data!$C$4:$BK$400,Large!$C100,J$2)</f>
        <v>0</v>
      </c>
      <c r="K100" s="28">
        <f>INDEX(Data!$C$4:$BK$400,Large!$C100,K$2)</f>
        <v>0</v>
      </c>
      <c r="L100" s="28">
        <f>INDEX(Data!$C$4:$BK$400,Large!$C100,L$2)</f>
        <v>0</v>
      </c>
      <c r="M100" s="28">
        <f>INDEX(Data!$C$4:$BK$400,Large!$C100,M$2)</f>
        <v>0</v>
      </c>
      <c r="N100" s="28">
        <f>INDEX(Data!$C$4:$BK$400,Large!$C100,N$2)</f>
        <v>0</v>
      </c>
      <c r="O100" s="28">
        <f>INDEX(Data!$C$4:$BK$400,Large!$C100,O$2)</f>
        <v>0</v>
      </c>
      <c r="P100" s="28">
        <f>INDEX(Data!$C$4:$BK$400,Large!$C100,P$2)</f>
        <v>0</v>
      </c>
      <c r="Q100" s="28">
        <f>INDEX(Data!$C$4:$BK$400,Large!$C100,Q$2)</f>
        <v>0</v>
      </c>
      <c r="R100" s="28">
        <f>INDEX(Data!$C$4:$BK$400,Large!$C100,R$2)</f>
        <v>0</v>
      </c>
      <c r="S100" s="28">
        <f>INDEX(Data!$C$4:$BK$400,Large!$C100,S$2)</f>
        <v>0</v>
      </c>
      <c r="T100" s="28">
        <f>INDEX(Data!$C$4:$BK$400,Large!$C100,T$2)</f>
        <v>0</v>
      </c>
      <c r="U100" s="28">
        <f>INDEX(Data!$C$4:$BK$400,Large!$C100,U$2)</f>
        <v>0</v>
      </c>
      <c r="V100" s="28">
        <f>INDEX(Data!$C$4:$BK$400,Large!$C100,V$2)</f>
        <v>0</v>
      </c>
      <c r="W100" s="28">
        <f>INDEX(Data!$C$4:$BK$400,Large!$C100,W$2)</f>
        <v>0</v>
      </c>
      <c r="X100" s="28">
        <f>INDEX(Data!$C$4:$BK$400,Large!$C100,X$2)</f>
        <v>0</v>
      </c>
      <c r="Y100" s="28">
        <f>INDEX(Data!$C$4:$BK$400,Large!$C100,Y$2)</f>
        <v>0</v>
      </c>
      <c r="Z100" s="28">
        <f>INDEX(Data!$C$4:$BK$400,Large!$C100,Z$2)</f>
        <v>0</v>
      </c>
      <c r="AA100" s="28">
        <f>INDEX(Data!$C$4:$BK$400,Large!$C100,AA$2)</f>
        <v>0</v>
      </c>
      <c r="AB100" s="28">
        <f>INDEX(Data!$C$4:$BK$400,Large!$C100,AB$2)</f>
        <v>0</v>
      </c>
      <c r="AC100" s="28">
        <f>INDEX(Data!$C$4:$BK$400,Large!$C100,AC$2)</f>
        <v>0</v>
      </c>
      <c r="AD100" s="28">
        <f>INDEX(Data!$C$4:$BK$400,Large!$C100,AD$2)</f>
        <v>0</v>
      </c>
      <c r="AE100" s="28">
        <f>INDEX(Data!$C$4:$BK$400,Large!$C100,AE$2)</f>
        <v>0</v>
      </c>
      <c r="AF100" s="28">
        <f>INDEX(Data!$C$4:$BK$400,Large!$C100,AF$2)</f>
        <v>0</v>
      </c>
      <c r="AG100" s="28">
        <f>INDEX(Data!$C$4:$BK$400,Large!$C100,AG$2)</f>
        <v>0</v>
      </c>
      <c r="AH100" s="28">
        <f>INDEX(Data!$C$4:$BK$400,Large!$C100,AH$2)</f>
        <v>0</v>
      </c>
      <c r="AI100" s="28">
        <f>INDEX(Data!$C$4:$BK$400,Large!$C100,AI$2)</f>
        <v>0</v>
      </c>
      <c r="AJ100" s="28">
        <f>INDEX(Data!$C$4:$BK$400,Large!$C100,AJ$2)</f>
        <v>0</v>
      </c>
      <c r="AK100" s="28">
        <f>INDEX(Data!$C$4:$BK$400,Large!$C100,AK$2)</f>
        <v>0</v>
      </c>
      <c r="AL100" s="28">
        <f>INDEX(Data!$C$4:$BK$400,Large!$C100,AL$2)</f>
        <v>0</v>
      </c>
      <c r="AM100" s="28">
        <f>INDEX(Data!$C$4:$BK$400,Large!$C100,AM$2)</f>
        <v>0</v>
      </c>
      <c r="AN100" s="28">
        <f>INDEX(Data!$C$4:$BK$400,Large!$C100,AN$2)</f>
        <v>0</v>
      </c>
      <c r="AO100" s="28">
        <f>INDEX(Data!$C$4:$BK$400,Large!$C100,AO$2)</f>
        <v>0</v>
      </c>
      <c r="AP100" s="28">
        <f>INDEX(Data!$C$4:$BK$400,Large!$C100,AP$2)</f>
        <v>0</v>
      </c>
      <c r="AQ100" s="28">
        <f>INDEX(Data!$C$4:$BK$400,Large!$C100,AQ$2)</f>
        <v>0</v>
      </c>
      <c r="AR100" s="28">
        <f>INDEX(Data!$C$4:$BK$400,Large!$C100,AR$2)</f>
        <v>0</v>
      </c>
      <c r="AS100" s="28">
        <f>INDEX(Data!$C$4:$BK$400,Large!$C100,AS$2)</f>
        <v>0</v>
      </c>
      <c r="AT100" s="28">
        <f>INDEX(Data!$C$4:$BK$400,Large!$C100,AT$2)</f>
        <v>0</v>
      </c>
      <c r="AU100" s="5">
        <f>VALUE(INDEX(Data!$C$4:$BK$400,Large!$C100,AU$2))</f>
        <v>0</v>
      </c>
      <c r="AV100" s="5">
        <f>INDEX(Data!$C$4:$BK$400,Large!$C100,AV$1)</f>
        <v>0</v>
      </c>
      <c r="AW100" s="28">
        <f>IFERROR(VALUE(INDEX(Data!$C$4:$BK$400,Large!$C100,AW$1)),"-")</f>
        <v>0</v>
      </c>
      <c r="AX100" s="14">
        <f>IFERROR(INDEX(Data!$C$4:$BK$95,Large!$C100,AX$1),0)</f>
        <v>0</v>
      </c>
      <c r="AY100" s="14">
        <f>IFERROR(INDEX(Data!$C$4:$BK$95,Large!$C100,AY$1),0)</f>
        <v>0</v>
      </c>
      <c r="AZ100" s="14" t="e">
        <f>INDEX(Data!$C$4:$BK$95,Large!$C100,AZ$1)</f>
        <v>#REF!</v>
      </c>
      <c r="BA100" s="5" t="str">
        <f t="shared" si="43"/>
        <v>-</v>
      </c>
      <c r="BB100" s="5" t="str">
        <f t="shared" si="44"/>
        <v>-</v>
      </c>
      <c r="BC100" s="5" t="str">
        <f t="shared" si="45"/>
        <v>-</v>
      </c>
      <c r="BD100" s="22" t="str">
        <f t="shared" si="46"/>
        <v>-</v>
      </c>
      <c r="BE100" s="28">
        <f t="shared" si="47"/>
        <v>0</v>
      </c>
      <c r="BF100" s="5">
        <f t="shared" si="48"/>
        <v>0</v>
      </c>
      <c r="BG100" s="5">
        <f t="shared" si="49"/>
        <v>0</v>
      </c>
      <c r="BH100" s="5">
        <f t="shared" si="50"/>
        <v>0</v>
      </c>
      <c r="BI100" s="11" t="e">
        <f t="shared" si="51"/>
        <v>#DIV/0!</v>
      </c>
      <c r="BJ100" s="5">
        <f t="shared" si="52"/>
        <v>0</v>
      </c>
      <c r="BK100" s="11">
        <f>Data!BH98/SUM(Data!$BH$4:$BH$49)</f>
        <v>1.2396607077718506E-8</v>
      </c>
      <c r="BL100" s="3">
        <f t="shared" si="53"/>
        <v>0</v>
      </c>
      <c r="BM100" s="12" t="str">
        <f t="shared" si="42"/>
        <v>-</v>
      </c>
      <c r="BN100" s="12">
        <f t="shared" si="54"/>
        <v>1.2369119499105574E-8</v>
      </c>
      <c r="BO100" s="28">
        <f t="shared" si="40"/>
        <v>8.9999999999999998E-4</v>
      </c>
      <c r="BP100" s="87">
        <f t="shared" si="41"/>
        <v>8.9999999999999993E-3</v>
      </c>
    </row>
    <row r="101" spans="1:68">
      <c r="A101" s="28">
        <v>98</v>
      </c>
      <c r="B101" s="26">
        <f>LARGE(Data!$BH$4:$BH$400,Large!A101)</f>
        <v>8.9899999999999995E-4</v>
      </c>
      <c r="C101" s="28">
        <f>MATCH(Large!B101,Data!$BH$4:$BH$400,0)</f>
        <v>98</v>
      </c>
      <c r="D101" s="5">
        <f>VALUE(INDEX(Data!$C$4:$BK$400,Large!$C101,D$2))</f>
        <v>0</v>
      </c>
      <c r="E101" s="28">
        <f>INDEX(Data!$C$4:$BK$400,Large!$C101,E$2)</f>
        <v>0</v>
      </c>
      <c r="F101" s="28">
        <f>INDEX(Data!$C$4:$BK$400,Large!$C101,F$2)</f>
        <v>0</v>
      </c>
      <c r="G101" s="28">
        <f>INDEX(Data!$C$4:$BK$400,Large!$C101,G$2)</f>
        <v>0</v>
      </c>
      <c r="H101" s="28">
        <f>INDEX(Data!$C$4:$BK$400,Large!$C101,H$2)</f>
        <v>0</v>
      </c>
      <c r="I101" s="28">
        <f>INDEX(Data!$C$4:$BK$400,Large!$C101,I$2)</f>
        <v>0</v>
      </c>
      <c r="J101" s="28">
        <f>INDEX(Data!$C$4:$BK$400,Large!$C101,J$2)</f>
        <v>0</v>
      </c>
      <c r="K101" s="28">
        <f>INDEX(Data!$C$4:$BK$400,Large!$C101,K$2)</f>
        <v>0</v>
      </c>
      <c r="L101" s="28">
        <f>INDEX(Data!$C$4:$BK$400,Large!$C101,L$2)</f>
        <v>0</v>
      </c>
      <c r="M101" s="28">
        <f>INDEX(Data!$C$4:$BK$400,Large!$C101,M$2)</f>
        <v>0</v>
      </c>
      <c r="N101" s="28">
        <f>INDEX(Data!$C$4:$BK$400,Large!$C101,N$2)</f>
        <v>0</v>
      </c>
      <c r="O101" s="28">
        <f>INDEX(Data!$C$4:$BK$400,Large!$C101,O$2)</f>
        <v>0</v>
      </c>
      <c r="P101" s="28">
        <f>INDEX(Data!$C$4:$BK$400,Large!$C101,P$2)</f>
        <v>0</v>
      </c>
      <c r="Q101" s="28">
        <f>INDEX(Data!$C$4:$BK$400,Large!$C101,Q$2)</f>
        <v>0</v>
      </c>
      <c r="R101" s="28">
        <f>INDEX(Data!$C$4:$BK$400,Large!$C101,R$2)</f>
        <v>0</v>
      </c>
      <c r="S101" s="28">
        <f>INDEX(Data!$C$4:$BK$400,Large!$C101,S$2)</f>
        <v>0</v>
      </c>
      <c r="T101" s="28">
        <f>INDEX(Data!$C$4:$BK$400,Large!$C101,T$2)</f>
        <v>0</v>
      </c>
      <c r="U101" s="28">
        <f>INDEX(Data!$C$4:$BK$400,Large!$C101,U$2)</f>
        <v>0</v>
      </c>
      <c r="V101" s="28">
        <f>INDEX(Data!$C$4:$BK$400,Large!$C101,V$2)</f>
        <v>0</v>
      </c>
      <c r="W101" s="28">
        <f>INDEX(Data!$C$4:$BK$400,Large!$C101,W$2)</f>
        <v>0</v>
      </c>
      <c r="X101" s="28">
        <f>INDEX(Data!$C$4:$BK$400,Large!$C101,X$2)</f>
        <v>0</v>
      </c>
      <c r="Y101" s="28">
        <f>INDEX(Data!$C$4:$BK$400,Large!$C101,Y$2)</f>
        <v>0</v>
      </c>
      <c r="Z101" s="28">
        <f>INDEX(Data!$C$4:$BK$400,Large!$C101,Z$2)</f>
        <v>0</v>
      </c>
      <c r="AA101" s="28">
        <f>INDEX(Data!$C$4:$BK$400,Large!$C101,AA$2)</f>
        <v>0</v>
      </c>
      <c r="AB101" s="28">
        <f>INDEX(Data!$C$4:$BK$400,Large!$C101,AB$2)</f>
        <v>0</v>
      </c>
      <c r="AC101" s="28">
        <f>INDEX(Data!$C$4:$BK$400,Large!$C101,AC$2)</f>
        <v>0</v>
      </c>
      <c r="AD101" s="28">
        <f>INDEX(Data!$C$4:$BK$400,Large!$C101,AD$2)</f>
        <v>0</v>
      </c>
      <c r="AE101" s="28">
        <f>INDEX(Data!$C$4:$BK$400,Large!$C101,AE$2)</f>
        <v>0</v>
      </c>
      <c r="AF101" s="28">
        <f>INDEX(Data!$C$4:$BK$400,Large!$C101,AF$2)</f>
        <v>0</v>
      </c>
      <c r="AG101" s="28">
        <f>INDEX(Data!$C$4:$BK$400,Large!$C101,AG$2)</f>
        <v>0</v>
      </c>
      <c r="AH101" s="28">
        <f>INDEX(Data!$C$4:$BK$400,Large!$C101,AH$2)</f>
        <v>0</v>
      </c>
      <c r="AI101" s="28">
        <f>INDEX(Data!$C$4:$BK$400,Large!$C101,AI$2)</f>
        <v>0</v>
      </c>
      <c r="AJ101" s="28">
        <f>INDEX(Data!$C$4:$BK$400,Large!$C101,AJ$2)</f>
        <v>0</v>
      </c>
      <c r="AK101" s="28">
        <f>INDEX(Data!$C$4:$BK$400,Large!$C101,AK$2)</f>
        <v>0</v>
      </c>
      <c r="AL101" s="28">
        <f>INDEX(Data!$C$4:$BK$400,Large!$C101,AL$2)</f>
        <v>0</v>
      </c>
      <c r="AM101" s="28">
        <f>INDEX(Data!$C$4:$BK$400,Large!$C101,AM$2)</f>
        <v>0</v>
      </c>
      <c r="AN101" s="28">
        <f>INDEX(Data!$C$4:$BK$400,Large!$C101,AN$2)</f>
        <v>0</v>
      </c>
      <c r="AO101" s="28">
        <f>INDEX(Data!$C$4:$BK$400,Large!$C101,AO$2)</f>
        <v>0</v>
      </c>
      <c r="AP101" s="28">
        <f>INDEX(Data!$C$4:$BK$400,Large!$C101,AP$2)</f>
        <v>0</v>
      </c>
      <c r="AQ101" s="28">
        <f>INDEX(Data!$C$4:$BK$400,Large!$C101,AQ$2)</f>
        <v>0</v>
      </c>
      <c r="AR101" s="28">
        <f>INDEX(Data!$C$4:$BK$400,Large!$C101,AR$2)</f>
        <v>0</v>
      </c>
      <c r="AS101" s="28">
        <f>INDEX(Data!$C$4:$BK$400,Large!$C101,AS$2)</f>
        <v>0</v>
      </c>
      <c r="AT101" s="28">
        <f>INDEX(Data!$C$4:$BK$400,Large!$C101,AT$2)</f>
        <v>0</v>
      </c>
      <c r="AU101" s="5">
        <f>VALUE(INDEX(Data!$C$4:$BK$400,Large!$C101,AU$2))</f>
        <v>0</v>
      </c>
      <c r="AV101" s="5">
        <f>INDEX(Data!$C$4:$BK$400,Large!$C101,AV$1)</f>
        <v>0</v>
      </c>
      <c r="AW101" s="28">
        <f>IFERROR(VALUE(INDEX(Data!$C$4:$BK$400,Large!$C101,AW$1)),"-")</f>
        <v>0</v>
      </c>
      <c r="AX101" s="14">
        <f>IFERROR(INDEX(Data!$C$4:$BK$95,Large!$C101,AX$1),0)</f>
        <v>0</v>
      </c>
      <c r="AY101" s="14">
        <f>IFERROR(INDEX(Data!$C$4:$BK$95,Large!$C101,AY$1),0)</f>
        <v>0</v>
      </c>
      <c r="AZ101" s="14" t="e">
        <f>INDEX(Data!$C$4:$BK$95,Large!$C101,AZ$1)</f>
        <v>#REF!</v>
      </c>
      <c r="BA101" s="5" t="str">
        <f t="shared" si="43"/>
        <v>-</v>
      </c>
      <c r="BB101" s="5" t="str">
        <f t="shared" si="44"/>
        <v>-</v>
      </c>
      <c r="BC101" s="5" t="str">
        <f t="shared" si="45"/>
        <v>-</v>
      </c>
      <c r="BD101" s="22" t="str">
        <f t="shared" si="46"/>
        <v>-</v>
      </c>
      <c r="BE101" s="28">
        <f t="shared" si="47"/>
        <v>0</v>
      </c>
      <c r="BF101" s="5">
        <f t="shared" si="48"/>
        <v>0</v>
      </c>
      <c r="BG101" s="5">
        <f t="shared" si="49"/>
        <v>0</v>
      </c>
      <c r="BH101" s="5">
        <f t="shared" si="50"/>
        <v>0</v>
      </c>
      <c r="BI101" s="11" t="e">
        <f t="shared" si="51"/>
        <v>#DIV/0!</v>
      </c>
      <c r="BJ101" s="5">
        <f t="shared" si="52"/>
        <v>0</v>
      </c>
      <c r="BK101" s="11">
        <f>Data!BH99/SUM(Data!$BH$4:$BH$49)</f>
        <v>1.2382863610891767E-8</v>
      </c>
      <c r="BL101" s="3">
        <f t="shared" si="53"/>
        <v>0</v>
      </c>
      <c r="BM101" s="12" t="str">
        <f t="shared" si="42"/>
        <v>-</v>
      </c>
      <c r="BN101" s="12">
        <f t="shared" si="54"/>
        <v>1.2355376032995457E-8</v>
      </c>
      <c r="BO101" s="28">
        <f t="shared" si="40"/>
        <v>8.9899999999999995E-4</v>
      </c>
      <c r="BP101" s="87">
        <f t="shared" si="41"/>
        <v>8.9899999999999997E-3</v>
      </c>
    </row>
    <row r="102" spans="1:68">
      <c r="A102" s="28">
        <v>99</v>
      </c>
      <c r="B102" s="26">
        <f>LARGE(Data!$BH$4:$BH$400,Large!A102)</f>
        <v>8.9800000000000004E-4</v>
      </c>
      <c r="C102" s="28">
        <f>MATCH(Large!B102,Data!$BH$4:$BH$400,0)</f>
        <v>99</v>
      </c>
      <c r="D102" s="5">
        <f>VALUE(INDEX(Data!$C$4:$BK$400,Large!$C102,D$2))</f>
        <v>0</v>
      </c>
      <c r="E102" s="28">
        <f>INDEX(Data!$C$4:$BK$400,Large!$C102,E$2)</f>
        <v>0</v>
      </c>
      <c r="F102" s="28">
        <f>INDEX(Data!$C$4:$BK$400,Large!$C102,F$2)</f>
        <v>0</v>
      </c>
      <c r="G102" s="28">
        <f>INDEX(Data!$C$4:$BK$400,Large!$C102,G$2)</f>
        <v>0</v>
      </c>
      <c r="H102" s="28">
        <f>INDEX(Data!$C$4:$BK$400,Large!$C102,H$2)</f>
        <v>0</v>
      </c>
      <c r="I102" s="28">
        <f>INDEX(Data!$C$4:$BK$400,Large!$C102,I$2)</f>
        <v>0</v>
      </c>
      <c r="J102" s="28">
        <f>INDEX(Data!$C$4:$BK$400,Large!$C102,J$2)</f>
        <v>0</v>
      </c>
      <c r="K102" s="28">
        <f>INDEX(Data!$C$4:$BK$400,Large!$C102,K$2)</f>
        <v>0</v>
      </c>
      <c r="L102" s="28">
        <f>INDEX(Data!$C$4:$BK$400,Large!$C102,L$2)</f>
        <v>0</v>
      </c>
      <c r="M102" s="28">
        <f>INDEX(Data!$C$4:$BK$400,Large!$C102,M$2)</f>
        <v>0</v>
      </c>
      <c r="N102" s="28">
        <f>INDEX(Data!$C$4:$BK$400,Large!$C102,N$2)</f>
        <v>0</v>
      </c>
      <c r="O102" s="28">
        <f>INDEX(Data!$C$4:$BK$400,Large!$C102,O$2)</f>
        <v>0</v>
      </c>
      <c r="P102" s="28">
        <f>INDEX(Data!$C$4:$BK$400,Large!$C102,P$2)</f>
        <v>0</v>
      </c>
      <c r="Q102" s="28">
        <f>INDEX(Data!$C$4:$BK$400,Large!$C102,Q$2)</f>
        <v>0</v>
      </c>
      <c r="R102" s="28">
        <f>INDEX(Data!$C$4:$BK$400,Large!$C102,R$2)</f>
        <v>0</v>
      </c>
      <c r="S102" s="28">
        <f>INDEX(Data!$C$4:$BK$400,Large!$C102,S$2)</f>
        <v>0</v>
      </c>
      <c r="T102" s="28">
        <f>INDEX(Data!$C$4:$BK$400,Large!$C102,T$2)</f>
        <v>0</v>
      </c>
      <c r="U102" s="28">
        <f>INDEX(Data!$C$4:$BK$400,Large!$C102,U$2)</f>
        <v>0</v>
      </c>
      <c r="V102" s="28">
        <f>INDEX(Data!$C$4:$BK$400,Large!$C102,V$2)</f>
        <v>0</v>
      </c>
      <c r="W102" s="28">
        <f>INDEX(Data!$C$4:$BK$400,Large!$C102,W$2)</f>
        <v>0</v>
      </c>
      <c r="X102" s="28">
        <f>INDEX(Data!$C$4:$BK$400,Large!$C102,X$2)</f>
        <v>0</v>
      </c>
      <c r="Y102" s="28">
        <f>INDEX(Data!$C$4:$BK$400,Large!$C102,Y$2)</f>
        <v>0</v>
      </c>
      <c r="Z102" s="28">
        <f>INDEX(Data!$C$4:$BK$400,Large!$C102,Z$2)</f>
        <v>0</v>
      </c>
      <c r="AA102" s="28">
        <f>INDEX(Data!$C$4:$BK$400,Large!$C102,AA$2)</f>
        <v>0</v>
      </c>
      <c r="AB102" s="28">
        <f>INDEX(Data!$C$4:$BK$400,Large!$C102,AB$2)</f>
        <v>0</v>
      </c>
      <c r="AC102" s="28">
        <f>INDEX(Data!$C$4:$BK$400,Large!$C102,AC$2)</f>
        <v>0</v>
      </c>
      <c r="AD102" s="28">
        <f>INDEX(Data!$C$4:$BK$400,Large!$C102,AD$2)</f>
        <v>0</v>
      </c>
      <c r="AE102" s="28">
        <f>INDEX(Data!$C$4:$BK$400,Large!$C102,AE$2)</f>
        <v>0</v>
      </c>
      <c r="AF102" s="28">
        <f>INDEX(Data!$C$4:$BK$400,Large!$C102,AF$2)</f>
        <v>0</v>
      </c>
      <c r="AG102" s="28">
        <f>INDEX(Data!$C$4:$BK$400,Large!$C102,AG$2)</f>
        <v>0</v>
      </c>
      <c r="AH102" s="28">
        <f>INDEX(Data!$C$4:$BK$400,Large!$C102,AH$2)</f>
        <v>0</v>
      </c>
      <c r="AI102" s="28">
        <f>INDEX(Data!$C$4:$BK$400,Large!$C102,AI$2)</f>
        <v>0</v>
      </c>
      <c r="AJ102" s="28">
        <f>INDEX(Data!$C$4:$BK$400,Large!$C102,AJ$2)</f>
        <v>0</v>
      </c>
      <c r="AK102" s="28">
        <f>INDEX(Data!$C$4:$BK$400,Large!$C102,AK$2)</f>
        <v>0</v>
      </c>
      <c r="AL102" s="28">
        <f>INDEX(Data!$C$4:$BK$400,Large!$C102,AL$2)</f>
        <v>0</v>
      </c>
      <c r="AM102" s="28">
        <f>INDEX(Data!$C$4:$BK$400,Large!$C102,AM$2)</f>
        <v>0</v>
      </c>
      <c r="AN102" s="28">
        <f>INDEX(Data!$C$4:$BK$400,Large!$C102,AN$2)</f>
        <v>0</v>
      </c>
      <c r="AO102" s="28">
        <f>INDEX(Data!$C$4:$BK$400,Large!$C102,AO$2)</f>
        <v>0</v>
      </c>
      <c r="AP102" s="28">
        <f>INDEX(Data!$C$4:$BK$400,Large!$C102,AP$2)</f>
        <v>0</v>
      </c>
      <c r="AQ102" s="28">
        <f>INDEX(Data!$C$4:$BK$400,Large!$C102,AQ$2)</f>
        <v>0</v>
      </c>
      <c r="AR102" s="28">
        <f>INDEX(Data!$C$4:$BK$400,Large!$C102,AR$2)</f>
        <v>0</v>
      </c>
      <c r="AS102" s="28">
        <f>INDEX(Data!$C$4:$BK$400,Large!$C102,AS$2)</f>
        <v>0</v>
      </c>
      <c r="AT102" s="28">
        <f>INDEX(Data!$C$4:$BK$400,Large!$C102,AT$2)</f>
        <v>0</v>
      </c>
      <c r="AU102" s="5">
        <f>VALUE(INDEX(Data!$C$4:$BK$400,Large!$C102,AU$2))</f>
        <v>0</v>
      </c>
      <c r="AV102" s="5">
        <f>INDEX(Data!$C$4:$BK$400,Large!$C102,AV$1)</f>
        <v>0</v>
      </c>
      <c r="AW102" s="28">
        <f>IFERROR(VALUE(INDEX(Data!$C$4:$BK$400,Large!$C102,AW$1)),"-")</f>
        <v>0</v>
      </c>
      <c r="AX102" s="14">
        <f>IFERROR(INDEX(Data!$C$4:$BK$95,Large!$C102,AX$1),0)</f>
        <v>0</v>
      </c>
      <c r="AY102" s="14">
        <f>IFERROR(INDEX(Data!$C$4:$BK$95,Large!$C102,AY$1),0)</f>
        <v>0</v>
      </c>
      <c r="AZ102" s="14" t="e">
        <f>INDEX(Data!$C$4:$BK$95,Large!$C102,AZ$1)</f>
        <v>#REF!</v>
      </c>
      <c r="BA102" s="5" t="str">
        <f t="shared" si="43"/>
        <v>-</v>
      </c>
      <c r="BB102" s="5" t="str">
        <f t="shared" si="44"/>
        <v>-</v>
      </c>
      <c r="BC102" s="5" t="str">
        <f t="shared" si="45"/>
        <v>-</v>
      </c>
      <c r="BD102" s="22" t="str">
        <f t="shared" si="46"/>
        <v>-</v>
      </c>
      <c r="BE102" s="28">
        <f t="shared" si="47"/>
        <v>0</v>
      </c>
      <c r="BF102" s="5">
        <f t="shared" si="48"/>
        <v>0</v>
      </c>
      <c r="BG102" s="5">
        <f t="shared" si="49"/>
        <v>0</v>
      </c>
      <c r="BH102" s="5">
        <f t="shared" si="50"/>
        <v>0</v>
      </c>
      <c r="BI102" s="11" t="e">
        <f t="shared" si="51"/>
        <v>#DIV/0!</v>
      </c>
      <c r="BJ102" s="5">
        <f t="shared" si="52"/>
        <v>0</v>
      </c>
      <c r="BK102" s="11">
        <f>Data!BH100/SUM(Data!$BH$4:$BH$49)</f>
        <v>1.2369120144065028E-8</v>
      </c>
      <c r="BL102" s="3">
        <f t="shared" si="53"/>
        <v>0</v>
      </c>
      <c r="BM102" s="12" t="str">
        <f t="shared" si="42"/>
        <v>-</v>
      </c>
      <c r="BN102" s="12">
        <f t="shared" si="54"/>
        <v>1.2341632566885341E-8</v>
      </c>
      <c r="BO102" s="28">
        <f t="shared" si="40"/>
        <v>8.9800000000000004E-4</v>
      </c>
      <c r="BP102" s="87">
        <f t="shared" si="41"/>
        <v>8.9800000000000001E-3</v>
      </c>
    </row>
    <row r="103" spans="1:68">
      <c r="A103" s="28">
        <v>100</v>
      </c>
      <c r="B103" s="26">
        <f>LARGE(Data!$BH$4:$BH$400,Large!A103)</f>
        <v>8.9700000000000001E-4</v>
      </c>
      <c r="C103" s="28">
        <f>MATCH(Large!B103,Data!$BH$4:$BH$400,0)</f>
        <v>100</v>
      </c>
      <c r="D103" s="5">
        <f>VALUE(INDEX(Data!$C$4:$BK$400,Large!$C103,D$2))</f>
        <v>0</v>
      </c>
      <c r="E103" s="28">
        <f>INDEX(Data!$C$4:$BK$400,Large!$C103,E$2)</f>
        <v>0</v>
      </c>
      <c r="F103" s="28">
        <f>INDEX(Data!$C$4:$BK$400,Large!$C103,F$2)</f>
        <v>0</v>
      </c>
      <c r="G103" s="28">
        <f>INDEX(Data!$C$4:$BK$400,Large!$C103,G$2)</f>
        <v>0</v>
      </c>
      <c r="H103" s="28">
        <f>INDEX(Data!$C$4:$BK$400,Large!$C103,H$2)</f>
        <v>0</v>
      </c>
      <c r="I103" s="28">
        <f>INDEX(Data!$C$4:$BK$400,Large!$C103,I$2)</f>
        <v>0</v>
      </c>
      <c r="J103" s="28">
        <f>INDEX(Data!$C$4:$BK$400,Large!$C103,J$2)</f>
        <v>0</v>
      </c>
      <c r="K103" s="28">
        <f>INDEX(Data!$C$4:$BK$400,Large!$C103,K$2)</f>
        <v>0</v>
      </c>
      <c r="L103" s="28">
        <f>INDEX(Data!$C$4:$BK$400,Large!$C103,L$2)</f>
        <v>0</v>
      </c>
      <c r="M103" s="28">
        <f>INDEX(Data!$C$4:$BK$400,Large!$C103,M$2)</f>
        <v>0</v>
      </c>
      <c r="N103" s="28">
        <f>INDEX(Data!$C$4:$BK$400,Large!$C103,N$2)</f>
        <v>0</v>
      </c>
      <c r="O103" s="28">
        <f>INDEX(Data!$C$4:$BK$400,Large!$C103,O$2)</f>
        <v>0</v>
      </c>
      <c r="P103" s="28">
        <f>INDEX(Data!$C$4:$BK$400,Large!$C103,P$2)</f>
        <v>0</v>
      </c>
      <c r="Q103" s="28">
        <f>INDEX(Data!$C$4:$BK$400,Large!$C103,Q$2)</f>
        <v>0</v>
      </c>
      <c r="R103" s="28">
        <f>INDEX(Data!$C$4:$BK$400,Large!$C103,R$2)</f>
        <v>0</v>
      </c>
      <c r="S103" s="28">
        <f>INDEX(Data!$C$4:$BK$400,Large!$C103,S$2)</f>
        <v>0</v>
      </c>
      <c r="T103" s="28">
        <f>INDEX(Data!$C$4:$BK$400,Large!$C103,T$2)</f>
        <v>0</v>
      </c>
      <c r="U103" s="28">
        <f>INDEX(Data!$C$4:$BK$400,Large!$C103,U$2)</f>
        <v>0</v>
      </c>
      <c r="V103" s="28">
        <f>INDEX(Data!$C$4:$BK$400,Large!$C103,V$2)</f>
        <v>0</v>
      </c>
      <c r="W103" s="28">
        <f>INDEX(Data!$C$4:$BK$400,Large!$C103,W$2)</f>
        <v>0</v>
      </c>
      <c r="X103" s="28">
        <f>INDEX(Data!$C$4:$BK$400,Large!$C103,X$2)</f>
        <v>0</v>
      </c>
      <c r="Y103" s="28">
        <f>INDEX(Data!$C$4:$BK$400,Large!$C103,Y$2)</f>
        <v>0</v>
      </c>
      <c r="Z103" s="28">
        <f>INDEX(Data!$C$4:$BK$400,Large!$C103,Z$2)</f>
        <v>0</v>
      </c>
      <c r="AA103" s="28">
        <f>INDEX(Data!$C$4:$BK$400,Large!$C103,AA$2)</f>
        <v>0</v>
      </c>
      <c r="AB103" s="28">
        <f>INDEX(Data!$C$4:$BK$400,Large!$C103,AB$2)</f>
        <v>0</v>
      </c>
      <c r="AC103" s="28">
        <f>INDEX(Data!$C$4:$BK$400,Large!$C103,AC$2)</f>
        <v>0</v>
      </c>
      <c r="AD103" s="28">
        <f>INDEX(Data!$C$4:$BK$400,Large!$C103,AD$2)</f>
        <v>0</v>
      </c>
      <c r="AE103" s="28">
        <f>INDEX(Data!$C$4:$BK$400,Large!$C103,AE$2)</f>
        <v>0</v>
      </c>
      <c r="AF103" s="28">
        <f>INDEX(Data!$C$4:$BK$400,Large!$C103,AF$2)</f>
        <v>0</v>
      </c>
      <c r="AG103" s="28">
        <f>INDEX(Data!$C$4:$BK$400,Large!$C103,AG$2)</f>
        <v>0</v>
      </c>
      <c r="AH103" s="28">
        <f>INDEX(Data!$C$4:$BK$400,Large!$C103,AH$2)</f>
        <v>0</v>
      </c>
      <c r="AI103" s="28">
        <f>INDEX(Data!$C$4:$BK$400,Large!$C103,AI$2)</f>
        <v>0</v>
      </c>
      <c r="AJ103" s="28">
        <f>INDEX(Data!$C$4:$BK$400,Large!$C103,AJ$2)</f>
        <v>0</v>
      </c>
      <c r="AK103" s="28">
        <f>INDEX(Data!$C$4:$BK$400,Large!$C103,AK$2)</f>
        <v>0</v>
      </c>
      <c r="AL103" s="28">
        <f>INDEX(Data!$C$4:$BK$400,Large!$C103,AL$2)</f>
        <v>0</v>
      </c>
      <c r="AM103" s="28">
        <f>INDEX(Data!$C$4:$BK$400,Large!$C103,AM$2)</f>
        <v>0</v>
      </c>
      <c r="AN103" s="28">
        <f>INDEX(Data!$C$4:$BK$400,Large!$C103,AN$2)</f>
        <v>0</v>
      </c>
      <c r="AO103" s="28">
        <f>INDEX(Data!$C$4:$BK$400,Large!$C103,AO$2)</f>
        <v>0</v>
      </c>
      <c r="AP103" s="28">
        <f>INDEX(Data!$C$4:$BK$400,Large!$C103,AP$2)</f>
        <v>0</v>
      </c>
      <c r="AQ103" s="28">
        <f>INDEX(Data!$C$4:$BK$400,Large!$C103,AQ$2)</f>
        <v>0</v>
      </c>
      <c r="AR103" s="28">
        <f>INDEX(Data!$C$4:$BK$400,Large!$C103,AR$2)</f>
        <v>0</v>
      </c>
      <c r="AS103" s="28">
        <f>INDEX(Data!$C$4:$BK$400,Large!$C103,AS$2)</f>
        <v>0</v>
      </c>
      <c r="AT103" s="28">
        <f>INDEX(Data!$C$4:$BK$400,Large!$C103,AT$2)</f>
        <v>0</v>
      </c>
      <c r="AU103" s="5">
        <f>VALUE(INDEX(Data!$C$4:$BK$400,Large!$C103,AU$2))</f>
        <v>0</v>
      </c>
      <c r="AV103" s="5">
        <f>INDEX(Data!$C$4:$BK$400,Large!$C103,AV$1)</f>
        <v>0</v>
      </c>
      <c r="AW103" s="28">
        <f>IFERROR(VALUE(INDEX(Data!$C$4:$BK$400,Large!$C103,AW$1)),"-")</f>
        <v>0</v>
      </c>
      <c r="AX103" s="14">
        <f>IFERROR(INDEX(Data!$C$4:$BK$95,Large!$C103,AX$1),0)</f>
        <v>0</v>
      </c>
      <c r="AY103" s="14">
        <f>IFERROR(INDEX(Data!$C$4:$BK$95,Large!$C103,AY$1),0)</f>
        <v>0</v>
      </c>
      <c r="AZ103" s="14" t="e">
        <f>INDEX(Data!$C$4:$BK$95,Large!$C103,AZ$1)</f>
        <v>#REF!</v>
      </c>
      <c r="BA103" s="5" t="str">
        <f t="shared" si="43"/>
        <v>-</v>
      </c>
      <c r="BB103" s="5" t="str">
        <f t="shared" si="44"/>
        <v>-</v>
      </c>
      <c r="BC103" s="5" t="str">
        <f t="shared" si="45"/>
        <v>-</v>
      </c>
      <c r="BD103" s="22" t="str">
        <f t="shared" si="46"/>
        <v>-</v>
      </c>
      <c r="BE103" s="28">
        <f t="shared" si="47"/>
        <v>0</v>
      </c>
      <c r="BF103" s="5">
        <f t="shared" si="48"/>
        <v>0</v>
      </c>
      <c r="BG103" s="5">
        <f t="shared" si="49"/>
        <v>0</v>
      </c>
      <c r="BH103" s="5">
        <f t="shared" si="50"/>
        <v>0</v>
      </c>
      <c r="BI103" s="11" t="e">
        <f t="shared" si="51"/>
        <v>#DIV/0!</v>
      </c>
      <c r="BJ103" s="5">
        <f t="shared" si="52"/>
        <v>0</v>
      </c>
      <c r="BK103" s="11">
        <f>Data!BH101/SUM(Data!$BH$4:$BH$49)</f>
        <v>1.2355376677238289E-8</v>
      </c>
      <c r="BL103" s="3">
        <f t="shared" si="53"/>
        <v>0</v>
      </c>
      <c r="BM103" s="12" t="str">
        <f t="shared" si="42"/>
        <v>-</v>
      </c>
      <c r="BN103" s="12">
        <f t="shared" si="54"/>
        <v>1.2327889100775223E-8</v>
      </c>
      <c r="BO103" s="28">
        <f t="shared" si="40"/>
        <v>8.9700000000000001E-4</v>
      </c>
      <c r="BP103" s="87">
        <f t="shared" si="41"/>
        <v>8.9700000000000005E-3</v>
      </c>
    </row>
    <row r="104" spans="1:68">
      <c r="A104" s="28">
        <v>101</v>
      </c>
      <c r="B104" s="26">
        <f>LARGE(Data!$BH$4:$BH$400,Large!A104)</f>
        <v>8.9599999999999999E-4</v>
      </c>
      <c r="C104" s="28">
        <f>MATCH(Large!B104,Data!$BH$4:$BH$400,0)</f>
        <v>101</v>
      </c>
      <c r="D104" s="5">
        <f>VALUE(INDEX(Data!$C$4:$BK$400,Large!$C104,D$2))</f>
        <v>0</v>
      </c>
      <c r="E104" s="28">
        <f>INDEX(Data!$C$4:$BK$400,Large!$C104,E$2)</f>
        <v>0</v>
      </c>
      <c r="F104" s="28">
        <f>INDEX(Data!$C$4:$BK$400,Large!$C104,F$2)</f>
        <v>0</v>
      </c>
      <c r="G104" s="28">
        <f>INDEX(Data!$C$4:$BK$400,Large!$C104,G$2)</f>
        <v>0</v>
      </c>
      <c r="H104" s="28">
        <f>INDEX(Data!$C$4:$BK$400,Large!$C104,H$2)</f>
        <v>0</v>
      </c>
      <c r="I104" s="28">
        <f>INDEX(Data!$C$4:$BK$400,Large!$C104,I$2)</f>
        <v>0</v>
      </c>
      <c r="J104" s="28">
        <f>INDEX(Data!$C$4:$BK$400,Large!$C104,J$2)</f>
        <v>0</v>
      </c>
      <c r="K104" s="28">
        <f>INDEX(Data!$C$4:$BK$400,Large!$C104,K$2)</f>
        <v>0</v>
      </c>
      <c r="L104" s="28">
        <f>INDEX(Data!$C$4:$BK$400,Large!$C104,L$2)</f>
        <v>0</v>
      </c>
      <c r="M104" s="28">
        <f>INDEX(Data!$C$4:$BK$400,Large!$C104,M$2)</f>
        <v>0</v>
      </c>
      <c r="N104" s="28">
        <f>INDEX(Data!$C$4:$BK$400,Large!$C104,N$2)</f>
        <v>0</v>
      </c>
      <c r="O104" s="28">
        <f>INDEX(Data!$C$4:$BK$400,Large!$C104,O$2)</f>
        <v>0</v>
      </c>
      <c r="P104" s="28">
        <f>INDEX(Data!$C$4:$BK$400,Large!$C104,P$2)</f>
        <v>0</v>
      </c>
      <c r="Q104" s="28">
        <f>INDEX(Data!$C$4:$BK$400,Large!$C104,Q$2)</f>
        <v>0</v>
      </c>
      <c r="R104" s="28">
        <f>INDEX(Data!$C$4:$BK$400,Large!$C104,R$2)</f>
        <v>0</v>
      </c>
      <c r="S104" s="28">
        <f>INDEX(Data!$C$4:$BK$400,Large!$C104,S$2)</f>
        <v>0</v>
      </c>
      <c r="T104" s="28">
        <f>INDEX(Data!$C$4:$BK$400,Large!$C104,T$2)</f>
        <v>0</v>
      </c>
      <c r="U104" s="28">
        <f>INDEX(Data!$C$4:$BK$400,Large!$C104,U$2)</f>
        <v>0</v>
      </c>
      <c r="V104" s="28">
        <f>INDEX(Data!$C$4:$BK$400,Large!$C104,V$2)</f>
        <v>0</v>
      </c>
      <c r="W104" s="28">
        <f>INDEX(Data!$C$4:$BK$400,Large!$C104,W$2)</f>
        <v>0</v>
      </c>
      <c r="X104" s="28">
        <f>INDEX(Data!$C$4:$BK$400,Large!$C104,X$2)</f>
        <v>0</v>
      </c>
      <c r="Y104" s="28">
        <f>INDEX(Data!$C$4:$BK$400,Large!$C104,Y$2)</f>
        <v>0</v>
      </c>
      <c r="Z104" s="28">
        <f>INDEX(Data!$C$4:$BK$400,Large!$C104,Z$2)</f>
        <v>0</v>
      </c>
      <c r="AA104" s="28">
        <f>INDEX(Data!$C$4:$BK$400,Large!$C104,AA$2)</f>
        <v>0</v>
      </c>
      <c r="AB104" s="28">
        <f>INDEX(Data!$C$4:$BK$400,Large!$C104,AB$2)</f>
        <v>0</v>
      </c>
      <c r="AC104" s="28">
        <f>INDEX(Data!$C$4:$BK$400,Large!$C104,AC$2)</f>
        <v>0</v>
      </c>
      <c r="AD104" s="28">
        <f>INDEX(Data!$C$4:$BK$400,Large!$C104,AD$2)</f>
        <v>0</v>
      </c>
      <c r="AE104" s="28">
        <f>INDEX(Data!$C$4:$BK$400,Large!$C104,AE$2)</f>
        <v>0</v>
      </c>
      <c r="AF104" s="28">
        <f>INDEX(Data!$C$4:$BK$400,Large!$C104,AF$2)</f>
        <v>0</v>
      </c>
      <c r="AG104" s="28">
        <f>INDEX(Data!$C$4:$BK$400,Large!$C104,AG$2)</f>
        <v>0</v>
      </c>
      <c r="AH104" s="28">
        <f>INDEX(Data!$C$4:$BK$400,Large!$C104,AH$2)</f>
        <v>0</v>
      </c>
      <c r="AI104" s="28">
        <f>INDEX(Data!$C$4:$BK$400,Large!$C104,AI$2)</f>
        <v>0</v>
      </c>
      <c r="AJ104" s="28">
        <f>INDEX(Data!$C$4:$BK$400,Large!$C104,AJ$2)</f>
        <v>0</v>
      </c>
      <c r="AK104" s="28">
        <f>INDEX(Data!$C$4:$BK$400,Large!$C104,AK$2)</f>
        <v>0</v>
      </c>
      <c r="AL104" s="28">
        <f>INDEX(Data!$C$4:$BK$400,Large!$C104,AL$2)</f>
        <v>0</v>
      </c>
      <c r="AM104" s="28">
        <f>INDEX(Data!$C$4:$BK$400,Large!$C104,AM$2)</f>
        <v>0</v>
      </c>
      <c r="AN104" s="28">
        <f>INDEX(Data!$C$4:$BK$400,Large!$C104,AN$2)</f>
        <v>0</v>
      </c>
      <c r="AO104" s="28">
        <f>INDEX(Data!$C$4:$BK$400,Large!$C104,AO$2)</f>
        <v>0</v>
      </c>
      <c r="AP104" s="28">
        <f>INDEX(Data!$C$4:$BK$400,Large!$C104,AP$2)</f>
        <v>0</v>
      </c>
      <c r="AQ104" s="28">
        <f>INDEX(Data!$C$4:$BK$400,Large!$C104,AQ$2)</f>
        <v>0</v>
      </c>
      <c r="AR104" s="28">
        <f>INDEX(Data!$C$4:$BK$400,Large!$C104,AR$2)</f>
        <v>0</v>
      </c>
      <c r="AS104" s="28">
        <f>INDEX(Data!$C$4:$BK$400,Large!$C104,AS$2)</f>
        <v>0</v>
      </c>
      <c r="AT104" s="28">
        <f>INDEX(Data!$C$4:$BK$400,Large!$C104,AT$2)</f>
        <v>0</v>
      </c>
      <c r="AU104" s="5">
        <f>VALUE(INDEX(Data!$C$4:$BK$400,Large!$C104,AU$2))</f>
        <v>0</v>
      </c>
      <c r="AV104" s="5">
        <f>INDEX(Data!$C$4:$BK$400,Large!$C104,AV$1)</f>
        <v>0</v>
      </c>
      <c r="AW104" s="28">
        <f>IFERROR(VALUE(INDEX(Data!$C$4:$BK$400,Large!$C104,AW$1)),"-")</f>
        <v>0</v>
      </c>
      <c r="AX104" s="14">
        <f>IFERROR(INDEX(Data!$C$4:$BK$95,Large!$C104,AX$1),0)</f>
        <v>0</v>
      </c>
      <c r="AY104" s="14">
        <f>IFERROR(INDEX(Data!$C$4:$BK$95,Large!$C104,AY$1),0)</f>
        <v>0</v>
      </c>
      <c r="AZ104" s="14" t="e">
        <f>INDEX(Data!$C$4:$BK$95,Large!$C104,AZ$1)</f>
        <v>#REF!</v>
      </c>
      <c r="BA104" s="5" t="str">
        <f t="shared" si="43"/>
        <v>-</v>
      </c>
      <c r="BB104" s="5" t="str">
        <f t="shared" si="44"/>
        <v>-</v>
      </c>
      <c r="BC104" s="5" t="str">
        <f t="shared" si="45"/>
        <v>-</v>
      </c>
      <c r="BD104" s="22" t="str">
        <f t="shared" si="46"/>
        <v>-</v>
      </c>
      <c r="BE104" s="28">
        <f t="shared" si="47"/>
        <v>0</v>
      </c>
      <c r="BF104" s="5">
        <f t="shared" si="48"/>
        <v>0</v>
      </c>
      <c r="BG104" s="5">
        <f t="shared" si="49"/>
        <v>0</v>
      </c>
      <c r="BH104" s="5">
        <f t="shared" si="50"/>
        <v>0</v>
      </c>
      <c r="BI104" s="11" t="e">
        <f t="shared" si="51"/>
        <v>#DIV/0!</v>
      </c>
      <c r="BJ104" s="5">
        <f t="shared" si="52"/>
        <v>0</v>
      </c>
      <c r="BK104" s="11">
        <f>Data!BH102/SUM(Data!$BH$4:$BH$49)</f>
        <v>1.234163321041155E-8</v>
      </c>
      <c r="BL104" s="3">
        <f t="shared" si="53"/>
        <v>0</v>
      </c>
      <c r="BM104" s="12" t="str">
        <f t="shared" si="42"/>
        <v>-</v>
      </c>
      <c r="BN104" s="12">
        <f t="shared" si="54"/>
        <v>1.2314145634665105E-8</v>
      </c>
      <c r="BO104" s="28">
        <f t="shared" si="40"/>
        <v>8.9599999999999999E-4</v>
      </c>
      <c r="BP104" s="87">
        <f t="shared" si="41"/>
        <v>8.9599999999999992E-3</v>
      </c>
    </row>
    <row r="105" spans="1:68">
      <c r="A105" s="28">
        <v>102</v>
      </c>
      <c r="B105" s="26">
        <f>LARGE(Data!$BH$4:$BH$400,Large!A105)</f>
        <v>8.9499999999999996E-4</v>
      </c>
      <c r="C105" s="28">
        <f>MATCH(Large!B105,Data!$BH$4:$BH$400,0)</f>
        <v>102</v>
      </c>
      <c r="D105" s="5">
        <f>VALUE(INDEX(Data!$C$4:$BK$400,Large!$C105,D$2))</f>
        <v>0</v>
      </c>
      <c r="E105" s="28">
        <f>INDEX(Data!$C$4:$BK$400,Large!$C105,E$2)</f>
        <v>0</v>
      </c>
      <c r="F105" s="28">
        <f>INDEX(Data!$C$4:$BK$400,Large!$C105,F$2)</f>
        <v>0</v>
      </c>
      <c r="G105" s="28">
        <f>INDEX(Data!$C$4:$BK$400,Large!$C105,G$2)</f>
        <v>0</v>
      </c>
      <c r="H105" s="28">
        <f>INDEX(Data!$C$4:$BK$400,Large!$C105,H$2)</f>
        <v>0</v>
      </c>
      <c r="I105" s="28">
        <f>INDEX(Data!$C$4:$BK$400,Large!$C105,I$2)</f>
        <v>0</v>
      </c>
      <c r="J105" s="28">
        <f>INDEX(Data!$C$4:$BK$400,Large!$C105,J$2)</f>
        <v>0</v>
      </c>
      <c r="K105" s="28">
        <f>INDEX(Data!$C$4:$BK$400,Large!$C105,K$2)</f>
        <v>0</v>
      </c>
      <c r="L105" s="28">
        <f>INDEX(Data!$C$4:$BK$400,Large!$C105,L$2)</f>
        <v>0</v>
      </c>
      <c r="M105" s="28">
        <f>INDEX(Data!$C$4:$BK$400,Large!$C105,M$2)</f>
        <v>0</v>
      </c>
      <c r="N105" s="28">
        <f>INDEX(Data!$C$4:$BK$400,Large!$C105,N$2)</f>
        <v>0</v>
      </c>
      <c r="O105" s="28">
        <f>INDEX(Data!$C$4:$BK$400,Large!$C105,O$2)</f>
        <v>0</v>
      </c>
      <c r="P105" s="28">
        <f>INDEX(Data!$C$4:$BK$400,Large!$C105,P$2)</f>
        <v>0</v>
      </c>
      <c r="Q105" s="28">
        <f>INDEX(Data!$C$4:$BK$400,Large!$C105,Q$2)</f>
        <v>0</v>
      </c>
      <c r="R105" s="28">
        <f>INDEX(Data!$C$4:$BK$400,Large!$C105,R$2)</f>
        <v>0</v>
      </c>
      <c r="S105" s="28">
        <f>INDEX(Data!$C$4:$BK$400,Large!$C105,S$2)</f>
        <v>0</v>
      </c>
      <c r="T105" s="28">
        <f>INDEX(Data!$C$4:$BK$400,Large!$C105,T$2)</f>
        <v>0</v>
      </c>
      <c r="U105" s="28">
        <f>INDEX(Data!$C$4:$BK$400,Large!$C105,U$2)</f>
        <v>0</v>
      </c>
      <c r="V105" s="28">
        <f>INDEX(Data!$C$4:$BK$400,Large!$C105,V$2)</f>
        <v>0</v>
      </c>
      <c r="W105" s="28">
        <f>INDEX(Data!$C$4:$BK$400,Large!$C105,W$2)</f>
        <v>0</v>
      </c>
      <c r="X105" s="28">
        <f>INDEX(Data!$C$4:$BK$400,Large!$C105,X$2)</f>
        <v>0</v>
      </c>
      <c r="Y105" s="28">
        <f>INDEX(Data!$C$4:$BK$400,Large!$C105,Y$2)</f>
        <v>0</v>
      </c>
      <c r="Z105" s="28">
        <f>INDEX(Data!$C$4:$BK$400,Large!$C105,Z$2)</f>
        <v>0</v>
      </c>
      <c r="AA105" s="28">
        <f>INDEX(Data!$C$4:$BK$400,Large!$C105,AA$2)</f>
        <v>0</v>
      </c>
      <c r="AB105" s="28">
        <f>INDEX(Data!$C$4:$BK$400,Large!$C105,AB$2)</f>
        <v>0</v>
      </c>
      <c r="AC105" s="28">
        <f>INDEX(Data!$C$4:$BK$400,Large!$C105,AC$2)</f>
        <v>0</v>
      </c>
      <c r="AD105" s="28">
        <f>INDEX(Data!$C$4:$BK$400,Large!$C105,AD$2)</f>
        <v>0</v>
      </c>
      <c r="AE105" s="28">
        <f>INDEX(Data!$C$4:$BK$400,Large!$C105,AE$2)</f>
        <v>0</v>
      </c>
      <c r="AF105" s="28">
        <f>INDEX(Data!$C$4:$BK$400,Large!$C105,AF$2)</f>
        <v>0</v>
      </c>
      <c r="AG105" s="28">
        <f>INDEX(Data!$C$4:$BK$400,Large!$C105,AG$2)</f>
        <v>0</v>
      </c>
      <c r="AH105" s="28">
        <f>INDEX(Data!$C$4:$BK$400,Large!$C105,AH$2)</f>
        <v>0</v>
      </c>
      <c r="AI105" s="28">
        <f>INDEX(Data!$C$4:$BK$400,Large!$C105,AI$2)</f>
        <v>0</v>
      </c>
      <c r="AJ105" s="28">
        <f>INDEX(Data!$C$4:$BK$400,Large!$C105,AJ$2)</f>
        <v>0</v>
      </c>
      <c r="AK105" s="28">
        <f>INDEX(Data!$C$4:$BK$400,Large!$C105,AK$2)</f>
        <v>0</v>
      </c>
      <c r="AL105" s="28">
        <f>INDEX(Data!$C$4:$BK$400,Large!$C105,AL$2)</f>
        <v>0</v>
      </c>
      <c r="AM105" s="28">
        <f>INDEX(Data!$C$4:$BK$400,Large!$C105,AM$2)</f>
        <v>0</v>
      </c>
      <c r="AN105" s="28">
        <f>INDEX(Data!$C$4:$BK$400,Large!$C105,AN$2)</f>
        <v>0</v>
      </c>
      <c r="AO105" s="28">
        <f>INDEX(Data!$C$4:$BK$400,Large!$C105,AO$2)</f>
        <v>0</v>
      </c>
      <c r="AP105" s="28">
        <f>INDEX(Data!$C$4:$BK$400,Large!$C105,AP$2)</f>
        <v>0</v>
      </c>
      <c r="AQ105" s="28">
        <f>INDEX(Data!$C$4:$BK$400,Large!$C105,AQ$2)</f>
        <v>0</v>
      </c>
      <c r="AR105" s="28">
        <f>INDEX(Data!$C$4:$BK$400,Large!$C105,AR$2)</f>
        <v>0</v>
      </c>
      <c r="AS105" s="28">
        <f>INDEX(Data!$C$4:$BK$400,Large!$C105,AS$2)</f>
        <v>0</v>
      </c>
      <c r="AT105" s="28">
        <f>INDEX(Data!$C$4:$BK$400,Large!$C105,AT$2)</f>
        <v>0</v>
      </c>
      <c r="AU105" s="5">
        <f>VALUE(INDEX(Data!$C$4:$BK$400,Large!$C105,AU$2))</f>
        <v>0</v>
      </c>
      <c r="AV105" s="5">
        <f>INDEX(Data!$C$4:$BK$400,Large!$C105,AV$1)</f>
        <v>0</v>
      </c>
      <c r="AW105" s="28">
        <f>IFERROR(VALUE(INDEX(Data!$C$4:$BK$400,Large!$C105,AW$1)),"-")</f>
        <v>0</v>
      </c>
      <c r="AX105" s="14">
        <f>IFERROR(INDEX(Data!$C$4:$BK$95,Large!$C105,AX$1),0)</f>
        <v>0</v>
      </c>
      <c r="AY105" s="14">
        <f>IFERROR(INDEX(Data!$C$4:$BK$95,Large!$C105,AY$1),0)</f>
        <v>0</v>
      </c>
      <c r="AZ105" s="14" t="e">
        <f>INDEX(Data!$C$4:$BK$95,Large!$C105,AZ$1)</f>
        <v>#REF!</v>
      </c>
      <c r="BA105" s="5" t="str">
        <f t="shared" si="43"/>
        <v>-</v>
      </c>
      <c r="BB105" s="5" t="str">
        <f t="shared" si="44"/>
        <v>-</v>
      </c>
      <c r="BC105" s="5" t="str">
        <f t="shared" si="45"/>
        <v>-</v>
      </c>
      <c r="BD105" s="22" t="str">
        <f t="shared" si="46"/>
        <v>-</v>
      </c>
      <c r="BE105" s="28">
        <f t="shared" si="47"/>
        <v>0</v>
      </c>
      <c r="BF105" s="5">
        <f t="shared" si="48"/>
        <v>0</v>
      </c>
      <c r="BG105" s="5">
        <f t="shared" si="49"/>
        <v>0</v>
      </c>
      <c r="BH105" s="5">
        <f t="shared" si="50"/>
        <v>0</v>
      </c>
      <c r="BI105" s="11" t="e">
        <f t="shared" si="51"/>
        <v>#DIV/0!</v>
      </c>
      <c r="BJ105" s="5">
        <f t="shared" si="52"/>
        <v>0</v>
      </c>
      <c r="BK105" s="11">
        <f>Data!BH103/SUM(Data!$BH$4:$BH$49)</f>
        <v>1.2327889743584811E-8</v>
      </c>
      <c r="BL105" s="3">
        <f t="shared" si="53"/>
        <v>0</v>
      </c>
      <c r="BM105" s="12" t="str">
        <f t="shared" si="42"/>
        <v>-</v>
      </c>
      <c r="BN105" s="12">
        <f t="shared" si="54"/>
        <v>1.2300402168554987E-8</v>
      </c>
      <c r="BO105" s="28">
        <f t="shared" si="40"/>
        <v>8.9499999999999996E-4</v>
      </c>
      <c r="BP105" s="87">
        <f t="shared" si="41"/>
        <v>8.9499999999999996E-3</v>
      </c>
    </row>
    <row r="106" spans="1:68">
      <c r="A106" s="28">
        <v>103</v>
      </c>
      <c r="B106" s="26">
        <f>LARGE(Data!$BH$4:$BH$400,Large!A106)</f>
        <v>8.9400000000000005E-4</v>
      </c>
      <c r="C106" s="28">
        <f>MATCH(Large!B106,Data!$BH$4:$BH$400,0)</f>
        <v>103</v>
      </c>
      <c r="D106" s="5">
        <f>VALUE(INDEX(Data!$C$4:$BK$400,Large!$C106,D$2))</f>
        <v>0</v>
      </c>
      <c r="E106" s="28">
        <f>INDEX(Data!$C$4:$BK$400,Large!$C106,E$2)</f>
        <v>0</v>
      </c>
      <c r="F106" s="28">
        <f>INDEX(Data!$C$4:$BK$400,Large!$C106,F$2)</f>
        <v>0</v>
      </c>
      <c r="G106" s="28">
        <f>INDEX(Data!$C$4:$BK$400,Large!$C106,G$2)</f>
        <v>0</v>
      </c>
      <c r="H106" s="28">
        <f>INDEX(Data!$C$4:$BK$400,Large!$C106,H$2)</f>
        <v>0</v>
      </c>
      <c r="I106" s="28">
        <f>INDEX(Data!$C$4:$BK$400,Large!$C106,I$2)</f>
        <v>0</v>
      </c>
      <c r="J106" s="28">
        <f>INDEX(Data!$C$4:$BK$400,Large!$C106,J$2)</f>
        <v>0</v>
      </c>
      <c r="K106" s="28">
        <f>INDEX(Data!$C$4:$BK$400,Large!$C106,K$2)</f>
        <v>0</v>
      </c>
      <c r="L106" s="28">
        <f>INDEX(Data!$C$4:$BK$400,Large!$C106,L$2)</f>
        <v>0</v>
      </c>
      <c r="M106" s="28">
        <f>INDEX(Data!$C$4:$BK$400,Large!$C106,M$2)</f>
        <v>0</v>
      </c>
      <c r="N106" s="28">
        <f>INDEX(Data!$C$4:$BK$400,Large!$C106,N$2)</f>
        <v>0</v>
      </c>
      <c r="O106" s="28">
        <f>INDEX(Data!$C$4:$BK$400,Large!$C106,O$2)</f>
        <v>0</v>
      </c>
      <c r="P106" s="28">
        <f>INDEX(Data!$C$4:$BK$400,Large!$C106,P$2)</f>
        <v>0</v>
      </c>
      <c r="Q106" s="28">
        <f>INDEX(Data!$C$4:$BK$400,Large!$C106,Q$2)</f>
        <v>0</v>
      </c>
      <c r="R106" s="28">
        <f>INDEX(Data!$C$4:$BK$400,Large!$C106,R$2)</f>
        <v>0</v>
      </c>
      <c r="S106" s="28">
        <f>INDEX(Data!$C$4:$BK$400,Large!$C106,S$2)</f>
        <v>0</v>
      </c>
      <c r="T106" s="28">
        <f>INDEX(Data!$C$4:$BK$400,Large!$C106,T$2)</f>
        <v>0</v>
      </c>
      <c r="U106" s="28">
        <f>INDEX(Data!$C$4:$BK$400,Large!$C106,U$2)</f>
        <v>0</v>
      </c>
      <c r="V106" s="28">
        <f>INDEX(Data!$C$4:$BK$400,Large!$C106,V$2)</f>
        <v>0</v>
      </c>
      <c r="W106" s="28">
        <f>INDEX(Data!$C$4:$BK$400,Large!$C106,W$2)</f>
        <v>0</v>
      </c>
      <c r="X106" s="28">
        <f>INDEX(Data!$C$4:$BK$400,Large!$C106,X$2)</f>
        <v>0</v>
      </c>
      <c r="Y106" s="28">
        <f>INDEX(Data!$C$4:$BK$400,Large!$C106,Y$2)</f>
        <v>0</v>
      </c>
      <c r="Z106" s="28">
        <f>INDEX(Data!$C$4:$BK$400,Large!$C106,Z$2)</f>
        <v>0</v>
      </c>
      <c r="AA106" s="28">
        <f>INDEX(Data!$C$4:$BK$400,Large!$C106,AA$2)</f>
        <v>0</v>
      </c>
      <c r="AB106" s="28">
        <f>INDEX(Data!$C$4:$BK$400,Large!$C106,AB$2)</f>
        <v>0</v>
      </c>
      <c r="AC106" s="28">
        <f>INDEX(Data!$C$4:$BK$400,Large!$C106,AC$2)</f>
        <v>0</v>
      </c>
      <c r="AD106" s="28">
        <f>INDEX(Data!$C$4:$BK$400,Large!$C106,AD$2)</f>
        <v>0</v>
      </c>
      <c r="AE106" s="28">
        <f>INDEX(Data!$C$4:$BK$400,Large!$C106,AE$2)</f>
        <v>0</v>
      </c>
      <c r="AF106" s="28">
        <f>INDEX(Data!$C$4:$BK$400,Large!$C106,AF$2)</f>
        <v>0</v>
      </c>
      <c r="AG106" s="28">
        <f>INDEX(Data!$C$4:$BK$400,Large!$C106,AG$2)</f>
        <v>0</v>
      </c>
      <c r="AH106" s="28">
        <f>INDEX(Data!$C$4:$BK$400,Large!$C106,AH$2)</f>
        <v>0</v>
      </c>
      <c r="AI106" s="28">
        <f>INDEX(Data!$C$4:$BK$400,Large!$C106,AI$2)</f>
        <v>0</v>
      </c>
      <c r="AJ106" s="28">
        <f>INDEX(Data!$C$4:$BK$400,Large!$C106,AJ$2)</f>
        <v>0</v>
      </c>
      <c r="AK106" s="28">
        <f>INDEX(Data!$C$4:$BK$400,Large!$C106,AK$2)</f>
        <v>0</v>
      </c>
      <c r="AL106" s="28">
        <f>INDEX(Data!$C$4:$BK$400,Large!$C106,AL$2)</f>
        <v>0</v>
      </c>
      <c r="AM106" s="28">
        <f>INDEX(Data!$C$4:$BK$400,Large!$C106,AM$2)</f>
        <v>0</v>
      </c>
      <c r="AN106" s="28">
        <f>INDEX(Data!$C$4:$BK$400,Large!$C106,AN$2)</f>
        <v>0</v>
      </c>
      <c r="AO106" s="28">
        <f>INDEX(Data!$C$4:$BK$400,Large!$C106,AO$2)</f>
        <v>0</v>
      </c>
      <c r="AP106" s="28">
        <f>INDEX(Data!$C$4:$BK$400,Large!$C106,AP$2)</f>
        <v>0</v>
      </c>
      <c r="AQ106" s="28">
        <f>INDEX(Data!$C$4:$BK$400,Large!$C106,AQ$2)</f>
        <v>0</v>
      </c>
      <c r="AR106" s="28">
        <f>INDEX(Data!$C$4:$BK$400,Large!$C106,AR$2)</f>
        <v>0</v>
      </c>
      <c r="AS106" s="28">
        <f>INDEX(Data!$C$4:$BK$400,Large!$C106,AS$2)</f>
        <v>0</v>
      </c>
      <c r="AT106" s="28">
        <f>INDEX(Data!$C$4:$BK$400,Large!$C106,AT$2)</f>
        <v>0</v>
      </c>
      <c r="AU106" s="5">
        <f>VALUE(INDEX(Data!$C$4:$BK$400,Large!$C106,AU$2))</f>
        <v>0</v>
      </c>
      <c r="AV106" s="5">
        <f>INDEX(Data!$C$4:$BK$400,Large!$C106,AV$1)</f>
        <v>0</v>
      </c>
      <c r="AW106" s="28">
        <f>IFERROR(VALUE(INDEX(Data!$C$4:$BK$400,Large!$C106,AW$1)),"-")</f>
        <v>0</v>
      </c>
      <c r="AX106" s="14">
        <f>IFERROR(INDEX(Data!$C$4:$BK$95,Large!$C106,AX$1),0)</f>
        <v>0</v>
      </c>
      <c r="AY106" s="14">
        <f>IFERROR(INDEX(Data!$C$4:$BK$95,Large!$C106,AY$1),0)</f>
        <v>0</v>
      </c>
      <c r="AZ106" s="14" t="e">
        <f>INDEX(Data!$C$4:$BK$95,Large!$C106,AZ$1)</f>
        <v>#REF!</v>
      </c>
      <c r="BA106" s="5" t="str">
        <f t="shared" si="43"/>
        <v>-</v>
      </c>
      <c r="BB106" s="5" t="str">
        <f t="shared" si="44"/>
        <v>-</v>
      </c>
      <c r="BC106" s="5" t="str">
        <f t="shared" si="45"/>
        <v>-</v>
      </c>
      <c r="BD106" s="22" t="str">
        <f t="shared" si="46"/>
        <v>-</v>
      </c>
      <c r="BE106" s="28">
        <f t="shared" si="47"/>
        <v>0</v>
      </c>
      <c r="BF106" s="5">
        <f t="shared" si="48"/>
        <v>0</v>
      </c>
      <c r="BG106" s="5">
        <f t="shared" si="49"/>
        <v>0</v>
      </c>
      <c r="BH106" s="5">
        <f t="shared" si="50"/>
        <v>0</v>
      </c>
      <c r="BI106" s="11" t="e">
        <f t="shared" si="51"/>
        <v>#DIV/0!</v>
      </c>
      <c r="BJ106" s="5">
        <f t="shared" si="52"/>
        <v>0</v>
      </c>
      <c r="BK106" s="11">
        <f>Data!BH104/SUM(Data!$BH$4:$BH$49)</f>
        <v>1.2314146276758072E-8</v>
      </c>
      <c r="BL106" s="3">
        <f t="shared" si="53"/>
        <v>0</v>
      </c>
      <c r="BM106" s="12" t="str">
        <f t="shared" si="42"/>
        <v>-</v>
      </c>
      <c r="BN106" s="12">
        <f t="shared" si="54"/>
        <v>1.2286658702444871E-8</v>
      </c>
      <c r="BO106" s="28">
        <f t="shared" si="40"/>
        <v>8.9400000000000005E-4</v>
      </c>
      <c r="BP106" s="87">
        <f t="shared" si="41"/>
        <v>8.94E-3</v>
      </c>
    </row>
    <row r="107" spans="1:68">
      <c r="A107" s="28">
        <v>104</v>
      </c>
      <c r="B107" s="26">
        <f>LARGE(Data!$BH$4:$BH$400,Large!A107)</f>
        <v>8.9300000000000002E-4</v>
      </c>
      <c r="C107" s="28">
        <f>MATCH(Large!B107,Data!$BH$4:$BH$400,0)</f>
        <v>104</v>
      </c>
      <c r="D107" s="5">
        <f>VALUE(INDEX(Data!$C$4:$BK$400,Large!$C107,D$2))</f>
        <v>0</v>
      </c>
      <c r="E107" s="28">
        <f>INDEX(Data!$C$4:$BK$400,Large!$C107,E$2)</f>
        <v>0</v>
      </c>
      <c r="F107" s="28">
        <f>INDEX(Data!$C$4:$BK$400,Large!$C107,F$2)</f>
        <v>0</v>
      </c>
      <c r="G107" s="28">
        <f>INDEX(Data!$C$4:$BK$400,Large!$C107,G$2)</f>
        <v>0</v>
      </c>
      <c r="H107" s="28">
        <f>INDEX(Data!$C$4:$BK$400,Large!$C107,H$2)</f>
        <v>0</v>
      </c>
      <c r="I107" s="28">
        <f>INDEX(Data!$C$4:$BK$400,Large!$C107,I$2)</f>
        <v>0</v>
      </c>
      <c r="J107" s="28">
        <f>INDEX(Data!$C$4:$BK$400,Large!$C107,J$2)</f>
        <v>0</v>
      </c>
      <c r="K107" s="28">
        <f>INDEX(Data!$C$4:$BK$400,Large!$C107,K$2)</f>
        <v>0</v>
      </c>
      <c r="L107" s="28">
        <f>INDEX(Data!$C$4:$BK$400,Large!$C107,L$2)</f>
        <v>0</v>
      </c>
      <c r="M107" s="28">
        <f>INDEX(Data!$C$4:$BK$400,Large!$C107,M$2)</f>
        <v>0</v>
      </c>
      <c r="N107" s="28">
        <f>INDEX(Data!$C$4:$BK$400,Large!$C107,N$2)</f>
        <v>0</v>
      </c>
      <c r="O107" s="28">
        <f>INDEX(Data!$C$4:$BK$400,Large!$C107,O$2)</f>
        <v>0</v>
      </c>
      <c r="P107" s="28">
        <f>INDEX(Data!$C$4:$BK$400,Large!$C107,P$2)</f>
        <v>0</v>
      </c>
      <c r="Q107" s="28">
        <f>INDEX(Data!$C$4:$BK$400,Large!$C107,Q$2)</f>
        <v>0</v>
      </c>
      <c r="R107" s="28">
        <f>INDEX(Data!$C$4:$BK$400,Large!$C107,R$2)</f>
        <v>0</v>
      </c>
      <c r="S107" s="28">
        <f>INDEX(Data!$C$4:$BK$400,Large!$C107,S$2)</f>
        <v>0</v>
      </c>
      <c r="T107" s="28">
        <f>INDEX(Data!$C$4:$BK$400,Large!$C107,T$2)</f>
        <v>0</v>
      </c>
      <c r="U107" s="28">
        <f>INDEX(Data!$C$4:$BK$400,Large!$C107,U$2)</f>
        <v>0</v>
      </c>
      <c r="V107" s="28">
        <f>INDEX(Data!$C$4:$BK$400,Large!$C107,V$2)</f>
        <v>0</v>
      </c>
      <c r="W107" s="28">
        <f>INDEX(Data!$C$4:$BK$400,Large!$C107,W$2)</f>
        <v>0</v>
      </c>
      <c r="X107" s="28">
        <f>INDEX(Data!$C$4:$BK$400,Large!$C107,X$2)</f>
        <v>0</v>
      </c>
      <c r="Y107" s="28">
        <f>INDEX(Data!$C$4:$BK$400,Large!$C107,Y$2)</f>
        <v>0</v>
      </c>
      <c r="Z107" s="28">
        <f>INDEX(Data!$C$4:$BK$400,Large!$C107,Z$2)</f>
        <v>0</v>
      </c>
      <c r="AA107" s="28">
        <f>INDEX(Data!$C$4:$BK$400,Large!$C107,AA$2)</f>
        <v>0</v>
      </c>
      <c r="AB107" s="28">
        <f>INDEX(Data!$C$4:$BK$400,Large!$C107,AB$2)</f>
        <v>0</v>
      </c>
      <c r="AC107" s="28">
        <f>INDEX(Data!$C$4:$BK$400,Large!$C107,AC$2)</f>
        <v>0</v>
      </c>
      <c r="AD107" s="28">
        <f>INDEX(Data!$C$4:$BK$400,Large!$C107,AD$2)</f>
        <v>0</v>
      </c>
      <c r="AE107" s="28">
        <f>INDEX(Data!$C$4:$BK$400,Large!$C107,AE$2)</f>
        <v>0</v>
      </c>
      <c r="AF107" s="28">
        <f>INDEX(Data!$C$4:$BK$400,Large!$C107,AF$2)</f>
        <v>0</v>
      </c>
      <c r="AG107" s="28">
        <f>INDEX(Data!$C$4:$BK$400,Large!$C107,AG$2)</f>
        <v>0</v>
      </c>
      <c r="AH107" s="28">
        <f>INDEX(Data!$C$4:$BK$400,Large!$C107,AH$2)</f>
        <v>0</v>
      </c>
      <c r="AI107" s="28">
        <f>INDEX(Data!$C$4:$BK$400,Large!$C107,AI$2)</f>
        <v>0</v>
      </c>
      <c r="AJ107" s="28">
        <f>INDEX(Data!$C$4:$BK$400,Large!$C107,AJ$2)</f>
        <v>0</v>
      </c>
      <c r="AK107" s="28">
        <f>INDEX(Data!$C$4:$BK$400,Large!$C107,AK$2)</f>
        <v>0</v>
      </c>
      <c r="AL107" s="28">
        <f>INDEX(Data!$C$4:$BK$400,Large!$C107,AL$2)</f>
        <v>0</v>
      </c>
      <c r="AM107" s="28">
        <f>INDEX(Data!$C$4:$BK$400,Large!$C107,AM$2)</f>
        <v>0</v>
      </c>
      <c r="AN107" s="28">
        <f>INDEX(Data!$C$4:$BK$400,Large!$C107,AN$2)</f>
        <v>0</v>
      </c>
      <c r="AO107" s="28">
        <f>INDEX(Data!$C$4:$BK$400,Large!$C107,AO$2)</f>
        <v>0</v>
      </c>
      <c r="AP107" s="28">
        <f>INDEX(Data!$C$4:$BK$400,Large!$C107,AP$2)</f>
        <v>0</v>
      </c>
      <c r="AQ107" s="28">
        <f>INDEX(Data!$C$4:$BK$400,Large!$C107,AQ$2)</f>
        <v>0</v>
      </c>
      <c r="AR107" s="28">
        <f>INDEX(Data!$C$4:$BK$400,Large!$C107,AR$2)</f>
        <v>0</v>
      </c>
      <c r="AS107" s="28">
        <f>INDEX(Data!$C$4:$BK$400,Large!$C107,AS$2)</f>
        <v>0</v>
      </c>
      <c r="AT107" s="28">
        <f>INDEX(Data!$C$4:$BK$400,Large!$C107,AT$2)</f>
        <v>0</v>
      </c>
      <c r="AU107" s="5">
        <f>VALUE(INDEX(Data!$C$4:$BK$400,Large!$C107,AU$2))</f>
        <v>0</v>
      </c>
      <c r="AV107" s="5">
        <f>INDEX(Data!$C$4:$BK$400,Large!$C107,AV$1)</f>
        <v>0</v>
      </c>
      <c r="AW107" s="28">
        <f>IFERROR(VALUE(INDEX(Data!$C$4:$BK$400,Large!$C107,AW$1)),"-")</f>
        <v>0</v>
      </c>
      <c r="AX107" s="14">
        <f>IFERROR(INDEX(Data!$C$4:$BK$95,Large!$C107,AX$1),0)</f>
        <v>0</v>
      </c>
      <c r="AY107" s="14">
        <f>IFERROR(INDEX(Data!$C$4:$BK$95,Large!$C107,AY$1),0)</f>
        <v>0</v>
      </c>
      <c r="AZ107" s="14" t="e">
        <f>INDEX(Data!$C$4:$BK$95,Large!$C107,AZ$1)</f>
        <v>#REF!</v>
      </c>
      <c r="BA107" s="5" t="str">
        <f t="shared" si="43"/>
        <v>-</v>
      </c>
      <c r="BB107" s="5" t="str">
        <f t="shared" si="44"/>
        <v>-</v>
      </c>
      <c r="BC107" s="5" t="str">
        <f t="shared" si="45"/>
        <v>-</v>
      </c>
      <c r="BD107" s="22" t="str">
        <f t="shared" si="46"/>
        <v>-</v>
      </c>
      <c r="BE107" s="28">
        <f t="shared" si="47"/>
        <v>0</v>
      </c>
      <c r="BF107" s="5">
        <f t="shared" si="48"/>
        <v>0</v>
      </c>
      <c r="BG107" s="5">
        <f t="shared" si="49"/>
        <v>0</v>
      </c>
      <c r="BH107" s="5">
        <f t="shared" si="50"/>
        <v>0</v>
      </c>
      <c r="BI107" s="11" t="e">
        <f t="shared" si="51"/>
        <v>#DIV/0!</v>
      </c>
      <c r="BJ107" s="5">
        <f t="shared" si="52"/>
        <v>0</v>
      </c>
      <c r="BK107" s="11">
        <f>Data!BH105/SUM(Data!$BH$4:$BH$49)</f>
        <v>1.2300402809931333E-8</v>
      </c>
      <c r="BL107" s="3">
        <f t="shared" si="53"/>
        <v>0</v>
      </c>
      <c r="BM107" s="12" t="str">
        <f t="shared" si="42"/>
        <v>-</v>
      </c>
      <c r="BN107" s="12">
        <f t="shared" si="54"/>
        <v>1.2272915236334753E-8</v>
      </c>
      <c r="BO107" s="28">
        <f t="shared" si="40"/>
        <v>8.9300000000000002E-4</v>
      </c>
      <c r="BP107" s="87">
        <f t="shared" si="41"/>
        <v>8.9300000000000004E-3</v>
      </c>
    </row>
    <row r="108" spans="1:68">
      <c r="A108" s="28">
        <v>105</v>
      </c>
      <c r="B108" s="26">
        <f>LARGE(Data!$BH$4:$BH$400,Large!A108)</f>
        <v>8.92E-4</v>
      </c>
      <c r="C108" s="28">
        <f>MATCH(Large!B108,Data!$BH$4:$BH$400,0)</f>
        <v>105</v>
      </c>
      <c r="D108" s="5">
        <f>VALUE(INDEX(Data!$C$4:$BK$400,Large!$C108,D$2))</f>
        <v>0</v>
      </c>
      <c r="E108" s="28">
        <f>INDEX(Data!$C$4:$BK$400,Large!$C108,E$2)</f>
        <v>0</v>
      </c>
      <c r="F108" s="28">
        <f>INDEX(Data!$C$4:$BK$400,Large!$C108,F$2)</f>
        <v>0</v>
      </c>
      <c r="G108" s="28">
        <f>INDEX(Data!$C$4:$BK$400,Large!$C108,G$2)</f>
        <v>0</v>
      </c>
      <c r="H108" s="28">
        <f>INDEX(Data!$C$4:$BK$400,Large!$C108,H$2)</f>
        <v>0</v>
      </c>
      <c r="I108" s="28">
        <f>INDEX(Data!$C$4:$BK$400,Large!$C108,I$2)</f>
        <v>0</v>
      </c>
      <c r="J108" s="28">
        <f>INDEX(Data!$C$4:$BK$400,Large!$C108,J$2)</f>
        <v>0</v>
      </c>
      <c r="K108" s="28">
        <f>INDEX(Data!$C$4:$BK$400,Large!$C108,K$2)</f>
        <v>0</v>
      </c>
      <c r="L108" s="28">
        <f>INDEX(Data!$C$4:$BK$400,Large!$C108,L$2)</f>
        <v>0</v>
      </c>
      <c r="M108" s="28">
        <f>INDEX(Data!$C$4:$BK$400,Large!$C108,M$2)</f>
        <v>0</v>
      </c>
      <c r="N108" s="28">
        <f>INDEX(Data!$C$4:$BK$400,Large!$C108,N$2)</f>
        <v>0</v>
      </c>
      <c r="O108" s="28">
        <f>INDEX(Data!$C$4:$BK$400,Large!$C108,O$2)</f>
        <v>0</v>
      </c>
      <c r="P108" s="28">
        <f>INDEX(Data!$C$4:$BK$400,Large!$C108,P$2)</f>
        <v>0</v>
      </c>
      <c r="Q108" s="28">
        <f>INDEX(Data!$C$4:$BK$400,Large!$C108,Q$2)</f>
        <v>0</v>
      </c>
      <c r="R108" s="28">
        <f>INDEX(Data!$C$4:$BK$400,Large!$C108,R$2)</f>
        <v>0</v>
      </c>
      <c r="S108" s="28">
        <f>INDEX(Data!$C$4:$BK$400,Large!$C108,S$2)</f>
        <v>0</v>
      </c>
      <c r="T108" s="28">
        <f>INDEX(Data!$C$4:$BK$400,Large!$C108,T$2)</f>
        <v>0</v>
      </c>
      <c r="U108" s="28">
        <f>INDEX(Data!$C$4:$BK$400,Large!$C108,U$2)</f>
        <v>0</v>
      </c>
      <c r="V108" s="28">
        <f>INDEX(Data!$C$4:$BK$400,Large!$C108,V$2)</f>
        <v>0</v>
      </c>
      <c r="W108" s="28">
        <f>INDEX(Data!$C$4:$BK$400,Large!$C108,W$2)</f>
        <v>0</v>
      </c>
      <c r="X108" s="28">
        <f>INDEX(Data!$C$4:$BK$400,Large!$C108,X$2)</f>
        <v>0</v>
      </c>
      <c r="Y108" s="28">
        <f>INDEX(Data!$C$4:$BK$400,Large!$C108,Y$2)</f>
        <v>0</v>
      </c>
      <c r="Z108" s="28">
        <f>INDEX(Data!$C$4:$BK$400,Large!$C108,Z$2)</f>
        <v>0</v>
      </c>
      <c r="AA108" s="28">
        <f>INDEX(Data!$C$4:$BK$400,Large!$C108,AA$2)</f>
        <v>0</v>
      </c>
      <c r="AB108" s="28">
        <f>INDEX(Data!$C$4:$BK$400,Large!$C108,AB$2)</f>
        <v>0</v>
      </c>
      <c r="AC108" s="28">
        <f>INDEX(Data!$C$4:$BK$400,Large!$C108,AC$2)</f>
        <v>0</v>
      </c>
      <c r="AD108" s="28">
        <f>INDEX(Data!$C$4:$BK$400,Large!$C108,AD$2)</f>
        <v>0</v>
      </c>
      <c r="AE108" s="28">
        <f>INDEX(Data!$C$4:$BK$400,Large!$C108,AE$2)</f>
        <v>0</v>
      </c>
      <c r="AF108" s="28">
        <f>INDEX(Data!$C$4:$BK$400,Large!$C108,AF$2)</f>
        <v>0</v>
      </c>
      <c r="AG108" s="28">
        <f>INDEX(Data!$C$4:$BK$400,Large!$C108,AG$2)</f>
        <v>0</v>
      </c>
      <c r="AH108" s="28">
        <f>INDEX(Data!$C$4:$BK$400,Large!$C108,AH$2)</f>
        <v>0</v>
      </c>
      <c r="AI108" s="28">
        <f>INDEX(Data!$C$4:$BK$400,Large!$C108,AI$2)</f>
        <v>0</v>
      </c>
      <c r="AJ108" s="28">
        <f>INDEX(Data!$C$4:$BK$400,Large!$C108,AJ$2)</f>
        <v>0</v>
      </c>
      <c r="AK108" s="28">
        <f>INDEX(Data!$C$4:$BK$400,Large!$C108,AK$2)</f>
        <v>0</v>
      </c>
      <c r="AL108" s="28">
        <f>INDEX(Data!$C$4:$BK$400,Large!$C108,AL$2)</f>
        <v>0</v>
      </c>
      <c r="AM108" s="28">
        <f>INDEX(Data!$C$4:$BK$400,Large!$C108,AM$2)</f>
        <v>0</v>
      </c>
      <c r="AN108" s="28">
        <f>INDEX(Data!$C$4:$BK$400,Large!$C108,AN$2)</f>
        <v>0</v>
      </c>
      <c r="AO108" s="28">
        <f>INDEX(Data!$C$4:$BK$400,Large!$C108,AO$2)</f>
        <v>0</v>
      </c>
      <c r="AP108" s="28">
        <f>INDEX(Data!$C$4:$BK$400,Large!$C108,AP$2)</f>
        <v>0</v>
      </c>
      <c r="AQ108" s="28">
        <f>INDEX(Data!$C$4:$BK$400,Large!$C108,AQ$2)</f>
        <v>0</v>
      </c>
      <c r="AR108" s="28">
        <f>INDEX(Data!$C$4:$BK$400,Large!$C108,AR$2)</f>
        <v>0</v>
      </c>
      <c r="AS108" s="28">
        <f>INDEX(Data!$C$4:$BK$400,Large!$C108,AS$2)</f>
        <v>0</v>
      </c>
      <c r="AT108" s="28">
        <f>INDEX(Data!$C$4:$BK$400,Large!$C108,AT$2)</f>
        <v>0</v>
      </c>
      <c r="AU108" s="5">
        <f>VALUE(INDEX(Data!$C$4:$BK$400,Large!$C108,AU$2))</f>
        <v>0</v>
      </c>
      <c r="AV108" s="5">
        <f>INDEX(Data!$C$4:$BK$400,Large!$C108,AV$1)</f>
        <v>0</v>
      </c>
      <c r="AW108" s="28">
        <f>IFERROR(VALUE(INDEX(Data!$C$4:$BK$400,Large!$C108,AW$1)),"-")</f>
        <v>0</v>
      </c>
      <c r="AX108" s="14">
        <f>IFERROR(INDEX(Data!$C$4:$BK$95,Large!$C108,AX$1),0)</f>
        <v>0</v>
      </c>
      <c r="AY108" s="14">
        <f>IFERROR(INDEX(Data!$C$4:$BK$95,Large!$C108,AY$1),0)</f>
        <v>0</v>
      </c>
      <c r="AZ108" s="14" t="e">
        <f>INDEX(Data!$C$4:$BK$95,Large!$C108,AZ$1)</f>
        <v>#REF!</v>
      </c>
      <c r="BA108" s="5" t="str">
        <f t="shared" si="43"/>
        <v>-</v>
      </c>
      <c r="BB108" s="5" t="str">
        <f t="shared" si="44"/>
        <v>-</v>
      </c>
      <c r="BC108" s="5" t="str">
        <f t="shared" si="45"/>
        <v>-</v>
      </c>
      <c r="BD108" s="22" t="str">
        <f t="shared" si="46"/>
        <v>-</v>
      </c>
      <c r="BE108" s="28">
        <f t="shared" si="47"/>
        <v>0</v>
      </c>
      <c r="BF108" s="5">
        <f t="shared" si="48"/>
        <v>0</v>
      </c>
      <c r="BG108" s="5">
        <f t="shared" si="49"/>
        <v>0</v>
      </c>
      <c r="BH108" s="5">
        <f t="shared" si="50"/>
        <v>0</v>
      </c>
      <c r="BI108" s="11" t="e">
        <f t="shared" si="51"/>
        <v>#DIV/0!</v>
      </c>
      <c r="BJ108" s="5">
        <f t="shared" si="52"/>
        <v>0</v>
      </c>
      <c r="BK108" s="11">
        <f>Data!BH106/SUM(Data!$BH$4:$BH$49)</f>
        <v>1.2286659343104595E-8</v>
      </c>
      <c r="BL108" s="3">
        <f t="shared" si="53"/>
        <v>0</v>
      </c>
      <c r="BM108" s="12" t="str">
        <f t="shared" si="42"/>
        <v>-</v>
      </c>
      <c r="BN108" s="12">
        <f t="shared" si="54"/>
        <v>1.2259171770224636E-8</v>
      </c>
      <c r="BO108" s="28">
        <f t="shared" si="40"/>
        <v>8.92E-4</v>
      </c>
      <c r="BP108" s="87">
        <f t="shared" si="41"/>
        <v>8.9200000000000008E-3</v>
      </c>
    </row>
    <row r="109" spans="1:68">
      <c r="A109" s="28">
        <v>106</v>
      </c>
      <c r="B109" s="26">
        <f>LARGE(Data!$BH$4:$BH$400,Large!A109)</f>
        <v>8.9099999999999997E-4</v>
      </c>
      <c r="C109" s="28">
        <f>MATCH(Large!B109,Data!$BH$4:$BH$400,0)</f>
        <v>106</v>
      </c>
      <c r="D109" s="5">
        <f>VALUE(INDEX(Data!$C$4:$BK$400,Large!$C109,D$2))</f>
        <v>0</v>
      </c>
      <c r="E109" s="28">
        <f>INDEX(Data!$C$4:$BK$400,Large!$C109,E$2)</f>
        <v>0</v>
      </c>
      <c r="F109" s="28">
        <f>INDEX(Data!$C$4:$BK$400,Large!$C109,F$2)</f>
        <v>0</v>
      </c>
      <c r="G109" s="28">
        <f>INDEX(Data!$C$4:$BK$400,Large!$C109,G$2)</f>
        <v>0</v>
      </c>
      <c r="H109" s="28">
        <f>INDEX(Data!$C$4:$BK$400,Large!$C109,H$2)</f>
        <v>0</v>
      </c>
      <c r="I109" s="28">
        <f>INDEX(Data!$C$4:$BK$400,Large!$C109,I$2)</f>
        <v>0</v>
      </c>
      <c r="J109" s="28">
        <f>INDEX(Data!$C$4:$BK$400,Large!$C109,J$2)</f>
        <v>0</v>
      </c>
      <c r="K109" s="28">
        <f>INDEX(Data!$C$4:$BK$400,Large!$C109,K$2)</f>
        <v>0</v>
      </c>
      <c r="L109" s="28">
        <f>INDEX(Data!$C$4:$BK$400,Large!$C109,L$2)</f>
        <v>0</v>
      </c>
      <c r="M109" s="28">
        <f>INDEX(Data!$C$4:$BK$400,Large!$C109,M$2)</f>
        <v>0</v>
      </c>
      <c r="N109" s="28">
        <f>INDEX(Data!$C$4:$BK$400,Large!$C109,N$2)</f>
        <v>0</v>
      </c>
      <c r="O109" s="28">
        <f>INDEX(Data!$C$4:$BK$400,Large!$C109,O$2)</f>
        <v>0</v>
      </c>
      <c r="P109" s="28">
        <f>INDEX(Data!$C$4:$BK$400,Large!$C109,P$2)</f>
        <v>0</v>
      </c>
      <c r="Q109" s="28">
        <f>INDEX(Data!$C$4:$BK$400,Large!$C109,Q$2)</f>
        <v>0</v>
      </c>
      <c r="R109" s="28">
        <f>INDEX(Data!$C$4:$BK$400,Large!$C109,R$2)</f>
        <v>0</v>
      </c>
      <c r="S109" s="28">
        <f>INDEX(Data!$C$4:$BK$400,Large!$C109,S$2)</f>
        <v>0</v>
      </c>
      <c r="T109" s="28">
        <f>INDEX(Data!$C$4:$BK$400,Large!$C109,T$2)</f>
        <v>0</v>
      </c>
      <c r="U109" s="28">
        <f>INDEX(Data!$C$4:$BK$400,Large!$C109,U$2)</f>
        <v>0</v>
      </c>
      <c r="V109" s="28">
        <f>INDEX(Data!$C$4:$BK$400,Large!$C109,V$2)</f>
        <v>0</v>
      </c>
      <c r="W109" s="28">
        <f>INDEX(Data!$C$4:$BK$400,Large!$C109,W$2)</f>
        <v>0</v>
      </c>
      <c r="X109" s="28">
        <f>INDEX(Data!$C$4:$BK$400,Large!$C109,X$2)</f>
        <v>0</v>
      </c>
      <c r="Y109" s="28">
        <f>INDEX(Data!$C$4:$BK$400,Large!$C109,Y$2)</f>
        <v>0</v>
      </c>
      <c r="Z109" s="28">
        <f>INDEX(Data!$C$4:$BK$400,Large!$C109,Z$2)</f>
        <v>0</v>
      </c>
      <c r="AA109" s="28">
        <f>INDEX(Data!$C$4:$BK$400,Large!$C109,AA$2)</f>
        <v>0</v>
      </c>
      <c r="AB109" s="28">
        <f>INDEX(Data!$C$4:$BK$400,Large!$C109,AB$2)</f>
        <v>0</v>
      </c>
      <c r="AC109" s="28">
        <f>INDEX(Data!$C$4:$BK$400,Large!$C109,AC$2)</f>
        <v>0</v>
      </c>
      <c r="AD109" s="28">
        <f>INDEX(Data!$C$4:$BK$400,Large!$C109,AD$2)</f>
        <v>0</v>
      </c>
      <c r="AE109" s="28">
        <f>INDEX(Data!$C$4:$BK$400,Large!$C109,AE$2)</f>
        <v>0</v>
      </c>
      <c r="AF109" s="28">
        <f>INDEX(Data!$C$4:$BK$400,Large!$C109,AF$2)</f>
        <v>0</v>
      </c>
      <c r="AG109" s="28">
        <f>INDEX(Data!$C$4:$BK$400,Large!$C109,AG$2)</f>
        <v>0</v>
      </c>
      <c r="AH109" s="28">
        <f>INDEX(Data!$C$4:$BK$400,Large!$C109,AH$2)</f>
        <v>0</v>
      </c>
      <c r="AI109" s="28">
        <f>INDEX(Data!$C$4:$BK$400,Large!$C109,AI$2)</f>
        <v>0</v>
      </c>
      <c r="AJ109" s="28">
        <f>INDEX(Data!$C$4:$BK$400,Large!$C109,AJ$2)</f>
        <v>0</v>
      </c>
      <c r="AK109" s="28">
        <f>INDEX(Data!$C$4:$BK$400,Large!$C109,AK$2)</f>
        <v>0</v>
      </c>
      <c r="AL109" s="28">
        <f>INDEX(Data!$C$4:$BK$400,Large!$C109,AL$2)</f>
        <v>0</v>
      </c>
      <c r="AM109" s="28">
        <f>INDEX(Data!$C$4:$BK$400,Large!$C109,AM$2)</f>
        <v>0</v>
      </c>
      <c r="AN109" s="28">
        <f>INDEX(Data!$C$4:$BK$400,Large!$C109,AN$2)</f>
        <v>0</v>
      </c>
      <c r="AO109" s="28">
        <f>INDEX(Data!$C$4:$BK$400,Large!$C109,AO$2)</f>
        <v>0</v>
      </c>
      <c r="AP109" s="28">
        <f>INDEX(Data!$C$4:$BK$400,Large!$C109,AP$2)</f>
        <v>0</v>
      </c>
      <c r="AQ109" s="28">
        <f>INDEX(Data!$C$4:$BK$400,Large!$C109,AQ$2)</f>
        <v>0</v>
      </c>
      <c r="AR109" s="28">
        <f>INDEX(Data!$C$4:$BK$400,Large!$C109,AR$2)</f>
        <v>0</v>
      </c>
      <c r="AS109" s="28">
        <f>INDEX(Data!$C$4:$BK$400,Large!$C109,AS$2)</f>
        <v>0</v>
      </c>
      <c r="AT109" s="28">
        <f>INDEX(Data!$C$4:$BK$400,Large!$C109,AT$2)</f>
        <v>0</v>
      </c>
      <c r="AU109" s="5">
        <f>VALUE(INDEX(Data!$C$4:$BK$400,Large!$C109,AU$2))</f>
        <v>0</v>
      </c>
      <c r="AV109" s="5">
        <f>INDEX(Data!$C$4:$BK$400,Large!$C109,AV$1)</f>
        <v>0</v>
      </c>
      <c r="AW109" s="28">
        <f>IFERROR(VALUE(INDEX(Data!$C$4:$BK$400,Large!$C109,AW$1)),"-")</f>
        <v>0</v>
      </c>
      <c r="AX109" s="14">
        <f>IFERROR(INDEX(Data!$C$4:$BK$95,Large!$C109,AX$1),0)</f>
        <v>0</v>
      </c>
      <c r="AY109" s="14">
        <f>IFERROR(INDEX(Data!$C$4:$BK$95,Large!$C109,AY$1),0)</f>
        <v>0</v>
      </c>
      <c r="AZ109" s="14" t="e">
        <f>INDEX(Data!$C$4:$BK$95,Large!$C109,AZ$1)</f>
        <v>#REF!</v>
      </c>
      <c r="BA109" s="5" t="str">
        <f t="shared" si="43"/>
        <v>-</v>
      </c>
      <c r="BB109" s="5" t="str">
        <f t="shared" si="44"/>
        <v>-</v>
      </c>
      <c r="BC109" s="5" t="str">
        <f t="shared" si="45"/>
        <v>-</v>
      </c>
      <c r="BD109" s="22" t="str">
        <f t="shared" si="46"/>
        <v>-</v>
      </c>
      <c r="BE109" s="28">
        <f t="shared" si="47"/>
        <v>0</v>
      </c>
      <c r="BF109" s="5">
        <f t="shared" si="48"/>
        <v>0</v>
      </c>
      <c r="BG109" s="5">
        <f t="shared" si="49"/>
        <v>0</v>
      </c>
      <c r="BH109" s="5">
        <f t="shared" si="50"/>
        <v>0</v>
      </c>
      <c r="BI109" s="11" t="e">
        <f t="shared" si="51"/>
        <v>#DIV/0!</v>
      </c>
      <c r="BJ109" s="5">
        <f t="shared" si="52"/>
        <v>0</v>
      </c>
      <c r="BK109" s="11">
        <f>Data!BH107/SUM(Data!$BH$4:$BH$49)</f>
        <v>1.2272915876277856E-8</v>
      </c>
      <c r="BL109" s="3">
        <f t="shared" si="53"/>
        <v>0</v>
      </c>
      <c r="BM109" s="12" t="str">
        <f t="shared" si="42"/>
        <v>-</v>
      </c>
      <c r="BN109" s="12">
        <f t="shared" si="54"/>
        <v>1.2245428304114519E-8</v>
      </c>
      <c r="BO109" s="28">
        <f t="shared" si="40"/>
        <v>8.9099999999999997E-4</v>
      </c>
      <c r="BP109" s="87">
        <f t="shared" si="41"/>
        <v>8.9099999999999995E-3</v>
      </c>
    </row>
    <row r="110" spans="1:68">
      <c r="A110" s="28">
        <v>107</v>
      </c>
      <c r="B110" s="26">
        <f>LARGE(Data!$BH$4:$BH$400,Large!A110)</f>
        <v>8.8999999999999995E-4</v>
      </c>
      <c r="C110" s="28">
        <f>MATCH(Large!B110,Data!$BH$4:$BH$400,0)</f>
        <v>107</v>
      </c>
      <c r="D110" s="5">
        <f>VALUE(INDEX(Data!$C$4:$BK$400,Large!$C110,D$2))</f>
        <v>0</v>
      </c>
      <c r="E110" s="28">
        <f>INDEX(Data!$C$4:$BK$400,Large!$C110,E$2)</f>
        <v>0</v>
      </c>
      <c r="F110" s="28">
        <f>INDEX(Data!$C$4:$BK$400,Large!$C110,F$2)</f>
        <v>0</v>
      </c>
      <c r="G110" s="28">
        <f>INDEX(Data!$C$4:$BK$400,Large!$C110,G$2)</f>
        <v>0</v>
      </c>
      <c r="H110" s="28">
        <f>INDEX(Data!$C$4:$BK$400,Large!$C110,H$2)</f>
        <v>0</v>
      </c>
      <c r="I110" s="28">
        <f>INDEX(Data!$C$4:$BK$400,Large!$C110,I$2)</f>
        <v>0</v>
      </c>
      <c r="J110" s="28">
        <f>INDEX(Data!$C$4:$BK$400,Large!$C110,J$2)</f>
        <v>0</v>
      </c>
      <c r="K110" s="28">
        <f>INDEX(Data!$C$4:$BK$400,Large!$C110,K$2)</f>
        <v>0</v>
      </c>
      <c r="L110" s="28">
        <f>INDEX(Data!$C$4:$BK$400,Large!$C110,L$2)</f>
        <v>0</v>
      </c>
      <c r="M110" s="28">
        <f>INDEX(Data!$C$4:$BK$400,Large!$C110,M$2)</f>
        <v>0</v>
      </c>
      <c r="N110" s="28">
        <f>INDEX(Data!$C$4:$BK$400,Large!$C110,N$2)</f>
        <v>0</v>
      </c>
      <c r="O110" s="28">
        <f>INDEX(Data!$C$4:$BK$400,Large!$C110,O$2)</f>
        <v>0</v>
      </c>
      <c r="P110" s="28">
        <f>INDEX(Data!$C$4:$BK$400,Large!$C110,P$2)</f>
        <v>0</v>
      </c>
      <c r="Q110" s="28">
        <f>INDEX(Data!$C$4:$BK$400,Large!$C110,Q$2)</f>
        <v>0</v>
      </c>
      <c r="R110" s="28">
        <f>INDEX(Data!$C$4:$BK$400,Large!$C110,R$2)</f>
        <v>0</v>
      </c>
      <c r="S110" s="28">
        <f>INDEX(Data!$C$4:$BK$400,Large!$C110,S$2)</f>
        <v>0</v>
      </c>
      <c r="T110" s="28">
        <f>INDEX(Data!$C$4:$BK$400,Large!$C110,T$2)</f>
        <v>0</v>
      </c>
      <c r="U110" s="28">
        <f>INDEX(Data!$C$4:$BK$400,Large!$C110,U$2)</f>
        <v>0</v>
      </c>
      <c r="V110" s="28">
        <f>INDEX(Data!$C$4:$BK$400,Large!$C110,V$2)</f>
        <v>0</v>
      </c>
      <c r="W110" s="28">
        <f>INDEX(Data!$C$4:$BK$400,Large!$C110,W$2)</f>
        <v>0</v>
      </c>
      <c r="X110" s="28">
        <f>INDEX(Data!$C$4:$BK$400,Large!$C110,X$2)</f>
        <v>0</v>
      </c>
      <c r="Y110" s="28">
        <f>INDEX(Data!$C$4:$BK$400,Large!$C110,Y$2)</f>
        <v>0</v>
      </c>
      <c r="Z110" s="28">
        <f>INDEX(Data!$C$4:$BK$400,Large!$C110,Z$2)</f>
        <v>0</v>
      </c>
      <c r="AA110" s="28">
        <f>INDEX(Data!$C$4:$BK$400,Large!$C110,AA$2)</f>
        <v>0</v>
      </c>
      <c r="AB110" s="28">
        <f>INDEX(Data!$C$4:$BK$400,Large!$C110,AB$2)</f>
        <v>0</v>
      </c>
      <c r="AC110" s="28">
        <f>INDEX(Data!$C$4:$BK$400,Large!$C110,AC$2)</f>
        <v>0</v>
      </c>
      <c r="AD110" s="28">
        <f>INDEX(Data!$C$4:$BK$400,Large!$C110,AD$2)</f>
        <v>0</v>
      </c>
      <c r="AE110" s="28">
        <f>INDEX(Data!$C$4:$BK$400,Large!$C110,AE$2)</f>
        <v>0</v>
      </c>
      <c r="AF110" s="28">
        <f>INDEX(Data!$C$4:$BK$400,Large!$C110,AF$2)</f>
        <v>0</v>
      </c>
      <c r="AG110" s="28">
        <f>INDEX(Data!$C$4:$BK$400,Large!$C110,AG$2)</f>
        <v>0</v>
      </c>
      <c r="AH110" s="28">
        <f>INDEX(Data!$C$4:$BK$400,Large!$C110,AH$2)</f>
        <v>0</v>
      </c>
      <c r="AI110" s="28">
        <f>INDEX(Data!$C$4:$BK$400,Large!$C110,AI$2)</f>
        <v>0</v>
      </c>
      <c r="AJ110" s="28">
        <f>INDEX(Data!$C$4:$BK$400,Large!$C110,AJ$2)</f>
        <v>0</v>
      </c>
      <c r="AK110" s="28">
        <f>INDEX(Data!$C$4:$BK$400,Large!$C110,AK$2)</f>
        <v>0</v>
      </c>
      <c r="AL110" s="28">
        <f>INDEX(Data!$C$4:$BK$400,Large!$C110,AL$2)</f>
        <v>0</v>
      </c>
      <c r="AM110" s="28">
        <f>INDEX(Data!$C$4:$BK$400,Large!$C110,AM$2)</f>
        <v>0</v>
      </c>
      <c r="AN110" s="28">
        <f>INDEX(Data!$C$4:$BK$400,Large!$C110,AN$2)</f>
        <v>0</v>
      </c>
      <c r="AO110" s="28">
        <f>INDEX(Data!$C$4:$BK$400,Large!$C110,AO$2)</f>
        <v>0</v>
      </c>
      <c r="AP110" s="28">
        <f>INDEX(Data!$C$4:$BK$400,Large!$C110,AP$2)</f>
        <v>0</v>
      </c>
      <c r="AQ110" s="28">
        <f>INDEX(Data!$C$4:$BK$400,Large!$C110,AQ$2)</f>
        <v>0</v>
      </c>
      <c r="AR110" s="28">
        <f>INDEX(Data!$C$4:$BK$400,Large!$C110,AR$2)</f>
        <v>0</v>
      </c>
      <c r="AS110" s="28">
        <f>INDEX(Data!$C$4:$BK$400,Large!$C110,AS$2)</f>
        <v>0</v>
      </c>
      <c r="AT110" s="28">
        <f>INDEX(Data!$C$4:$BK$400,Large!$C110,AT$2)</f>
        <v>0</v>
      </c>
      <c r="AU110" s="5">
        <f>VALUE(INDEX(Data!$C$4:$BK$400,Large!$C110,AU$2))</f>
        <v>0</v>
      </c>
      <c r="AV110" s="5">
        <f>INDEX(Data!$C$4:$BK$400,Large!$C110,AV$1)</f>
        <v>0</v>
      </c>
      <c r="AW110" s="28">
        <f>IFERROR(VALUE(INDEX(Data!$C$4:$BK$400,Large!$C110,AW$1)),"-")</f>
        <v>0</v>
      </c>
      <c r="AX110" s="14">
        <f>IFERROR(INDEX(Data!$C$4:$BK$95,Large!$C110,AX$1),0)</f>
        <v>0</v>
      </c>
      <c r="AY110" s="14">
        <f>IFERROR(INDEX(Data!$C$4:$BK$95,Large!$C110,AY$1),0)</f>
        <v>0</v>
      </c>
      <c r="AZ110" s="14" t="e">
        <f>INDEX(Data!$C$4:$BK$95,Large!$C110,AZ$1)</f>
        <v>#REF!</v>
      </c>
      <c r="BA110" s="5" t="str">
        <f t="shared" si="43"/>
        <v>-</v>
      </c>
      <c r="BB110" s="5" t="str">
        <f t="shared" si="44"/>
        <v>-</v>
      </c>
      <c r="BC110" s="5" t="str">
        <f t="shared" si="45"/>
        <v>-</v>
      </c>
      <c r="BD110" s="22" t="str">
        <f t="shared" si="46"/>
        <v>-</v>
      </c>
      <c r="BE110" s="28">
        <f t="shared" si="47"/>
        <v>0</v>
      </c>
      <c r="BF110" s="5">
        <f t="shared" si="48"/>
        <v>0</v>
      </c>
      <c r="BG110" s="5">
        <f t="shared" si="49"/>
        <v>0</v>
      </c>
      <c r="BH110" s="5">
        <f t="shared" si="50"/>
        <v>0</v>
      </c>
      <c r="BI110" s="11" t="e">
        <f t="shared" si="51"/>
        <v>#DIV/0!</v>
      </c>
      <c r="BJ110" s="5">
        <f t="shared" si="52"/>
        <v>0</v>
      </c>
      <c r="BK110" s="11">
        <f>Data!BH108/SUM(Data!$BH$4:$BH$49)</f>
        <v>1.2259172409451117E-8</v>
      </c>
      <c r="BL110" s="3">
        <f t="shared" si="53"/>
        <v>0</v>
      </c>
      <c r="BM110" s="12" t="str">
        <f t="shared" si="42"/>
        <v>-</v>
      </c>
      <c r="BN110" s="12">
        <f t="shared" si="54"/>
        <v>1.2231684838004402E-8</v>
      </c>
      <c r="BO110" s="28">
        <f t="shared" si="40"/>
        <v>8.8999999999999995E-4</v>
      </c>
      <c r="BP110" s="87">
        <f t="shared" si="41"/>
        <v>8.8999999999999999E-3</v>
      </c>
    </row>
    <row r="111" spans="1:68">
      <c r="A111" s="28">
        <v>108</v>
      </c>
      <c r="B111" s="26">
        <f>LARGE(Data!$BH$4:$BH$400,Large!A111)</f>
        <v>8.8900000000000003E-4</v>
      </c>
      <c r="C111" s="28">
        <f>MATCH(Large!B111,Data!$BH$4:$BH$400,0)</f>
        <v>108</v>
      </c>
      <c r="D111" s="5">
        <f>VALUE(INDEX(Data!$C$4:$BK$400,Large!$C111,D$2))</f>
        <v>0</v>
      </c>
      <c r="E111" s="28">
        <f>INDEX(Data!$C$4:$BK$400,Large!$C111,E$2)</f>
        <v>0</v>
      </c>
      <c r="F111" s="28">
        <f>INDEX(Data!$C$4:$BK$400,Large!$C111,F$2)</f>
        <v>0</v>
      </c>
      <c r="G111" s="28">
        <f>INDEX(Data!$C$4:$BK$400,Large!$C111,G$2)</f>
        <v>0</v>
      </c>
      <c r="H111" s="28">
        <f>INDEX(Data!$C$4:$BK$400,Large!$C111,H$2)</f>
        <v>0</v>
      </c>
      <c r="I111" s="28">
        <f>INDEX(Data!$C$4:$BK$400,Large!$C111,I$2)</f>
        <v>0</v>
      </c>
      <c r="J111" s="28">
        <f>INDEX(Data!$C$4:$BK$400,Large!$C111,J$2)</f>
        <v>0</v>
      </c>
      <c r="K111" s="28">
        <f>INDEX(Data!$C$4:$BK$400,Large!$C111,K$2)</f>
        <v>0</v>
      </c>
      <c r="L111" s="28">
        <f>INDEX(Data!$C$4:$BK$400,Large!$C111,L$2)</f>
        <v>0</v>
      </c>
      <c r="M111" s="28">
        <f>INDEX(Data!$C$4:$BK$400,Large!$C111,M$2)</f>
        <v>0</v>
      </c>
      <c r="N111" s="28">
        <f>INDEX(Data!$C$4:$BK$400,Large!$C111,N$2)</f>
        <v>0</v>
      </c>
      <c r="O111" s="28">
        <f>INDEX(Data!$C$4:$BK$400,Large!$C111,O$2)</f>
        <v>0</v>
      </c>
      <c r="P111" s="28">
        <f>INDEX(Data!$C$4:$BK$400,Large!$C111,P$2)</f>
        <v>0</v>
      </c>
      <c r="Q111" s="28">
        <f>INDEX(Data!$C$4:$BK$400,Large!$C111,Q$2)</f>
        <v>0</v>
      </c>
      <c r="R111" s="28">
        <f>INDEX(Data!$C$4:$BK$400,Large!$C111,R$2)</f>
        <v>0</v>
      </c>
      <c r="S111" s="28">
        <f>INDEX(Data!$C$4:$BK$400,Large!$C111,S$2)</f>
        <v>0</v>
      </c>
      <c r="T111" s="28">
        <f>INDEX(Data!$C$4:$BK$400,Large!$C111,T$2)</f>
        <v>0</v>
      </c>
      <c r="U111" s="28">
        <f>INDEX(Data!$C$4:$BK$400,Large!$C111,U$2)</f>
        <v>0</v>
      </c>
      <c r="V111" s="28">
        <f>INDEX(Data!$C$4:$BK$400,Large!$C111,V$2)</f>
        <v>0</v>
      </c>
      <c r="W111" s="28">
        <f>INDEX(Data!$C$4:$BK$400,Large!$C111,W$2)</f>
        <v>0</v>
      </c>
      <c r="X111" s="28">
        <f>INDEX(Data!$C$4:$BK$400,Large!$C111,X$2)</f>
        <v>0</v>
      </c>
      <c r="Y111" s="28">
        <f>INDEX(Data!$C$4:$BK$400,Large!$C111,Y$2)</f>
        <v>0</v>
      </c>
      <c r="Z111" s="28">
        <f>INDEX(Data!$C$4:$BK$400,Large!$C111,Z$2)</f>
        <v>0</v>
      </c>
      <c r="AA111" s="28">
        <f>INDEX(Data!$C$4:$BK$400,Large!$C111,AA$2)</f>
        <v>0</v>
      </c>
      <c r="AB111" s="28">
        <f>INDEX(Data!$C$4:$BK$400,Large!$C111,AB$2)</f>
        <v>0</v>
      </c>
      <c r="AC111" s="28">
        <f>INDEX(Data!$C$4:$BK$400,Large!$C111,AC$2)</f>
        <v>0</v>
      </c>
      <c r="AD111" s="28">
        <f>INDEX(Data!$C$4:$BK$400,Large!$C111,AD$2)</f>
        <v>0</v>
      </c>
      <c r="AE111" s="28">
        <f>INDEX(Data!$C$4:$BK$400,Large!$C111,AE$2)</f>
        <v>0</v>
      </c>
      <c r="AF111" s="28">
        <f>INDEX(Data!$C$4:$BK$400,Large!$C111,AF$2)</f>
        <v>0</v>
      </c>
      <c r="AG111" s="28">
        <f>INDEX(Data!$C$4:$BK$400,Large!$C111,AG$2)</f>
        <v>0</v>
      </c>
      <c r="AH111" s="28">
        <f>INDEX(Data!$C$4:$BK$400,Large!$C111,AH$2)</f>
        <v>0</v>
      </c>
      <c r="AI111" s="28">
        <f>INDEX(Data!$C$4:$BK$400,Large!$C111,AI$2)</f>
        <v>0</v>
      </c>
      <c r="AJ111" s="28">
        <f>INDEX(Data!$C$4:$BK$400,Large!$C111,AJ$2)</f>
        <v>0</v>
      </c>
      <c r="AK111" s="28">
        <f>INDEX(Data!$C$4:$BK$400,Large!$C111,AK$2)</f>
        <v>0</v>
      </c>
      <c r="AL111" s="28">
        <f>INDEX(Data!$C$4:$BK$400,Large!$C111,AL$2)</f>
        <v>0</v>
      </c>
      <c r="AM111" s="28">
        <f>INDEX(Data!$C$4:$BK$400,Large!$C111,AM$2)</f>
        <v>0</v>
      </c>
      <c r="AN111" s="28">
        <f>INDEX(Data!$C$4:$BK$400,Large!$C111,AN$2)</f>
        <v>0</v>
      </c>
      <c r="AO111" s="28">
        <f>INDEX(Data!$C$4:$BK$400,Large!$C111,AO$2)</f>
        <v>0</v>
      </c>
      <c r="AP111" s="28">
        <f>INDEX(Data!$C$4:$BK$400,Large!$C111,AP$2)</f>
        <v>0</v>
      </c>
      <c r="AQ111" s="28">
        <f>INDEX(Data!$C$4:$BK$400,Large!$C111,AQ$2)</f>
        <v>0</v>
      </c>
      <c r="AR111" s="28">
        <f>INDEX(Data!$C$4:$BK$400,Large!$C111,AR$2)</f>
        <v>0</v>
      </c>
      <c r="AS111" s="28">
        <f>INDEX(Data!$C$4:$BK$400,Large!$C111,AS$2)</f>
        <v>0</v>
      </c>
      <c r="AT111" s="28">
        <f>INDEX(Data!$C$4:$BK$400,Large!$C111,AT$2)</f>
        <v>0</v>
      </c>
      <c r="AU111" s="5">
        <f>VALUE(INDEX(Data!$C$4:$BK$400,Large!$C111,AU$2))</f>
        <v>0</v>
      </c>
      <c r="AV111" s="5">
        <f>INDEX(Data!$C$4:$BK$400,Large!$C111,AV$1)</f>
        <v>0</v>
      </c>
      <c r="AW111" s="28">
        <f>IFERROR(VALUE(INDEX(Data!$C$4:$BK$400,Large!$C111,AW$1)),"-")</f>
        <v>0</v>
      </c>
      <c r="AX111" s="14">
        <f>IFERROR(INDEX(Data!$C$4:$BK$95,Large!$C111,AX$1),0)</f>
        <v>0</v>
      </c>
      <c r="AY111" s="14">
        <f>IFERROR(INDEX(Data!$C$4:$BK$95,Large!$C111,AY$1),0)</f>
        <v>0</v>
      </c>
      <c r="AZ111" s="14" t="e">
        <f>INDEX(Data!$C$4:$BK$95,Large!$C111,AZ$1)</f>
        <v>#REF!</v>
      </c>
      <c r="BA111" s="5" t="str">
        <f t="shared" si="43"/>
        <v>-</v>
      </c>
      <c r="BB111" s="5" t="str">
        <f t="shared" si="44"/>
        <v>-</v>
      </c>
      <c r="BC111" s="5" t="str">
        <f t="shared" si="45"/>
        <v>-</v>
      </c>
      <c r="BD111" s="22" t="str">
        <f t="shared" si="46"/>
        <v>-</v>
      </c>
      <c r="BE111" s="28">
        <f t="shared" si="47"/>
        <v>0</v>
      </c>
      <c r="BF111" s="5">
        <f t="shared" si="48"/>
        <v>0</v>
      </c>
      <c r="BG111" s="5">
        <f t="shared" si="49"/>
        <v>0</v>
      </c>
      <c r="BH111" s="5">
        <f t="shared" si="50"/>
        <v>0</v>
      </c>
      <c r="BI111" s="11" t="e">
        <f t="shared" si="51"/>
        <v>#DIV/0!</v>
      </c>
      <c r="BJ111" s="5">
        <f t="shared" si="52"/>
        <v>0</v>
      </c>
      <c r="BK111" s="11">
        <f>Data!BH109/SUM(Data!$BH$4:$BH$49)</f>
        <v>1.2245428942624378E-8</v>
      </c>
      <c r="BL111" s="3">
        <f t="shared" si="53"/>
        <v>0</v>
      </c>
      <c r="BM111" s="12" t="str">
        <f t="shared" si="42"/>
        <v>-</v>
      </c>
      <c r="BN111" s="12">
        <f t="shared" si="54"/>
        <v>1.2217941371894286E-8</v>
      </c>
      <c r="BO111" s="28">
        <f t="shared" si="40"/>
        <v>8.8900000000000003E-4</v>
      </c>
      <c r="BP111" s="87">
        <f t="shared" si="41"/>
        <v>8.8900000000000003E-3</v>
      </c>
    </row>
    <row r="112" spans="1:68">
      <c r="A112" s="28">
        <v>109</v>
      </c>
      <c r="B112" s="26">
        <f>LARGE(Data!$BH$4:$BH$400,Large!A112)</f>
        <v>8.8800000000000001E-4</v>
      </c>
      <c r="C112" s="28">
        <f>MATCH(Large!B112,Data!$BH$4:$BH$400,0)</f>
        <v>109</v>
      </c>
      <c r="D112" s="5">
        <f>VALUE(INDEX(Data!$C$4:$BK$400,Large!$C112,D$2))</f>
        <v>0</v>
      </c>
      <c r="E112" s="28">
        <f>INDEX(Data!$C$4:$BK$400,Large!$C112,E$2)</f>
        <v>0</v>
      </c>
      <c r="F112" s="28">
        <f>INDEX(Data!$C$4:$BK$400,Large!$C112,F$2)</f>
        <v>0</v>
      </c>
      <c r="G112" s="28">
        <f>INDEX(Data!$C$4:$BK$400,Large!$C112,G$2)</f>
        <v>0</v>
      </c>
      <c r="H112" s="28">
        <f>INDEX(Data!$C$4:$BK$400,Large!$C112,H$2)</f>
        <v>0</v>
      </c>
      <c r="I112" s="28">
        <f>INDEX(Data!$C$4:$BK$400,Large!$C112,I$2)</f>
        <v>0</v>
      </c>
      <c r="J112" s="28">
        <f>INDEX(Data!$C$4:$BK$400,Large!$C112,J$2)</f>
        <v>0</v>
      </c>
      <c r="K112" s="28">
        <f>INDEX(Data!$C$4:$BK$400,Large!$C112,K$2)</f>
        <v>0</v>
      </c>
      <c r="L112" s="28">
        <f>INDEX(Data!$C$4:$BK$400,Large!$C112,L$2)</f>
        <v>0</v>
      </c>
      <c r="M112" s="28">
        <f>INDEX(Data!$C$4:$BK$400,Large!$C112,M$2)</f>
        <v>0</v>
      </c>
      <c r="N112" s="28">
        <f>INDEX(Data!$C$4:$BK$400,Large!$C112,N$2)</f>
        <v>0</v>
      </c>
      <c r="O112" s="28">
        <f>INDEX(Data!$C$4:$BK$400,Large!$C112,O$2)</f>
        <v>0</v>
      </c>
      <c r="P112" s="28">
        <f>INDEX(Data!$C$4:$BK$400,Large!$C112,P$2)</f>
        <v>0</v>
      </c>
      <c r="Q112" s="28">
        <f>INDEX(Data!$C$4:$BK$400,Large!$C112,Q$2)</f>
        <v>0</v>
      </c>
      <c r="R112" s="28">
        <f>INDEX(Data!$C$4:$BK$400,Large!$C112,R$2)</f>
        <v>0</v>
      </c>
      <c r="S112" s="28">
        <f>INDEX(Data!$C$4:$BK$400,Large!$C112,S$2)</f>
        <v>0</v>
      </c>
      <c r="T112" s="28">
        <f>INDEX(Data!$C$4:$BK$400,Large!$C112,T$2)</f>
        <v>0</v>
      </c>
      <c r="U112" s="28">
        <f>INDEX(Data!$C$4:$BK$400,Large!$C112,U$2)</f>
        <v>0</v>
      </c>
      <c r="V112" s="28">
        <f>INDEX(Data!$C$4:$BK$400,Large!$C112,V$2)</f>
        <v>0</v>
      </c>
      <c r="W112" s="28">
        <f>INDEX(Data!$C$4:$BK$400,Large!$C112,W$2)</f>
        <v>0</v>
      </c>
      <c r="X112" s="28">
        <f>INDEX(Data!$C$4:$BK$400,Large!$C112,X$2)</f>
        <v>0</v>
      </c>
      <c r="Y112" s="28">
        <f>INDEX(Data!$C$4:$BK$400,Large!$C112,Y$2)</f>
        <v>0</v>
      </c>
      <c r="Z112" s="28">
        <f>INDEX(Data!$C$4:$BK$400,Large!$C112,Z$2)</f>
        <v>0</v>
      </c>
      <c r="AA112" s="28">
        <f>INDEX(Data!$C$4:$BK$400,Large!$C112,AA$2)</f>
        <v>0</v>
      </c>
      <c r="AB112" s="28">
        <f>INDEX(Data!$C$4:$BK$400,Large!$C112,AB$2)</f>
        <v>0</v>
      </c>
      <c r="AC112" s="28">
        <f>INDEX(Data!$C$4:$BK$400,Large!$C112,AC$2)</f>
        <v>0</v>
      </c>
      <c r="AD112" s="28">
        <f>INDEX(Data!$C$4:$BK$400,Large!$C112,AD$2)</f>
        <v>0</v>
      </c>
      <c r="AE112" s="28">
        <f>INDEX(Data!$C$4:$BK$400,Large!$C112,AE$2)</f>
        <v>0</v>
      </c>
      <c r="AF112" s="28">
        <f>INDEX(Data!$C$4:$BK$400,Large!$C112,AF$2)</f>
        <v>0</v>
      </c>
      <c r="AG112" s="28">
        <f>INDEX(Data!$C$4:$BK$400,Large!$C112,AG$2)</f>
        <v>0</v>
      </c>
      <c r="AH112" s="28">
        <f>INDEX(Data!$C$4:$BK$400,Large!$C112,AH$2)</f>
        <v>0</v>
      </c>
      <c r="AI112" s="28">
        <f>INDEX(Data!$C$4:$BK$400,Large!$C112,AI$2)</f>
        <v>0</v>
      </c>
      <c r="AJ112" s="28">
        <f>INDEX(Data!$C$4:$BK$400,Large!$C112,AJ$2)</f>
        <v>0</v>
      </c>
      <c r="AK112" s="28">
        <f>INDEX(Data!$C$4:$BK$400,Large!$C112,AK$2)</f>
        <v>0</v>
      </c>
      <c r="AL112" s="28">
        <f>INDEX(Data!$C$4:$BK$400,Large!$C112,AL$2)</f>
        <v>0</v>
      </c>
      <c r="AM112" s="28">
        <f>INDEX(Data!$C$4:$BK$400,Large!$C112,AM$2)</f>
        <v>0</v>
      </c>
      <c r="AN112" s="28">
        <f>INDEX(Data!$C$4:$BK$400,Large!$C112,AN$2)</f>
        <v>0</v>
      </c>
      <c r="AO112" s="28">
        <f>INDEX(Data!$C$4:$BK$400,Large!$C112,AO$2)</f>
        <v>0</v>
      </c>
      <c r="AP112" s="28">
        <f>INDEX(Data!$C$4:$BK$400,Large!$C112,AP$2)</f>
        <v>0</v>
      </c>
      <c r="AQ112" s="28">
        <f>INDEX(Data!$C$4:$BK$400,Large!$C112,AQ$2)</f>
        <v>0</v>
      </c>
      <c r="AR112" s="28">
        <f>INDEX(Data!$C$4:$BK$400,Large!$C112,AR$2)</f>
        <v>0</v>
      </c>
      <c r="AS112" s="28">
        <f>INDEX(Data!$C$4:$BK$400,Large!$C112,AS$2)</f>
        <v>0</v>
      </c>
      <c r="AT112" s="28">
        <f>INDEX(Data!$C$4:$BK$400,Large!$C112,AT$2)</f>
        <v>0</v>
      </c>
      <c r="AU112" s="5">
        <f>VALUE(INDEX(Data!$C$4:$BK$400,Large!$C112,AU$2))</f>
        <v>0</v>
      </c>
      <c r="AV112" s="5">
        <f>INDEX(Data!$C$4:$BK$400,Large!$C112,AV$1)</f>
        <v>0</v>
      </c>
      <c r="AW112" s="28">
        <f>IFERROR(VALUE(INDEX(Data!$C$4:$BK$400,Large!$C112,AW$1)),"-")</f>
        <v>0</v>
      </c>
      <c r="AX112" s="14">
        <f>IFERROR(INDEX(Data!$C$4:$BK$95,Large!$C112,AX$1),0)</f>
        <v>0</v>
      </c>
      <c r="AY112" s="14">
        <f>IFERROR(INDEX(Data!$C$4:$BK$95,Large!$C112,AY$1),0)</f>
        <v>0</v>
      </c>
      <c r="AZ112" s="14" t="e">
        <f>INDEX(Data!$C$4:$BK$95,Large!$C112,AZ$1)</f>
        <v>#REF!</v>
      </c>
      <c r="BA112" s="5" t="str">
        <f t="shared" si="43"/>
        <v>-</v>
      </c>
      <c r="BB112" s="5" t="str">
        <f t="shared" si="44"/>
        <v>-</v>
      </c>
      <c r="BC112" s="5" t="str">
        <f t="shared" si="45"/>
        <v>-</v>
      </c>
      <c r="BD112" s="22" t="str">
        <f t="shared" si="46"/>
        <v>-</v>
      </c>
      <c r="BE112" s="28">
        <f t="shared" si="47"/>
        <v>0</v>
      </c>
      <c r="BF112" s="5">
        <f t="shared" si="48"/>
        <v>0</v>
      </c>
      <c r="BG112" s="5">
        <f t="shared" si="49"/>
        <v>0</v>
      </c>
      <c r="BH112" s="5">
        <f t="shared" si="50"/>
        <v>0</v>
      </c>
      <c r="BI112" s="11" t="e">
        <f t="shared" si="51"/>
        <v>#DIV/0!</v>
      </c>
      <c r="BJ112" s="5">
        <f t="shared" si="52"/>
        <v>0</v>
      </c>
      <c r="BK112" s="11">
        <f>Data!BH110/SUM(Data!$BH$4:$BH$49)</f>
        <v>1.2231685475797637E-8</v>
      </c>
      <c r="BL112" s="3">
        <f t="shared" si="53"/>
        <v>0</v>
      </c>
      <c r="BM112" s="12" t="str">
        <f t="shared" si="42"/>
        <v>-</v>
      </c>
      <c r="BN112" s="12">
        <f t="shared" si="54"/>
        <v>1.2204197905784168E-8</v>
      </c>
      <c r="BO112" s="28">
        <f t="shared" si="40"/>
        <v>8.8800000000000001E-4</v>
      </c>
      <c r="BP112" s="87">
        <f t="shared" si="41"/>
        <v>8.8800000000000007E-3</v>
      </c>
    </row>
    <row r="113" spans="1:68">
      <c r="A113" s="28">
        <v>110</v>
      </c>
      <c r="B113" s="26">
        <f>LARGE(Data!$BH$4:$BH$400,Large!A113)</f>
        <v>8.8699999999999998E-4</v>
      </c>
      <c r="C113" s="28">
        <f>MATCH(Large!B113,Data!$BH$4:$BH$400,0)</f>
        <v>110</v>
      </c>
      <c r="D113" s="5">
        <f>VALUE(INDEX(Data!$C$4:$BK$400,Large!$C113,D$2))</f>
        <v>0</v>
      </c>
      <c r="E113" s="28">
        <f>INDEX(Data!$C$4:$BK$400,Large!$C113,E$2)</f>
        <v>0</v>
      </c>
      <c r="F113" s="28">
        <f>INDEX(Data!$C$4:$BK$400,Large!$C113,F$2)</f>
        <v>0</v>
      </c>
      <c r="G113" s="28">
        <f>INDEX(Data!$C$4:$BK$400,Large!$C113,G$2)</f>
        <v>0</v>
      </c>
      <c r="H113" s="28">
        <f>INDEX(Data!$C$4:$BK$400,Large!$C113,H$2)</f>
        <v>0</v>
      </c>
      <c r="I113" s="28">
        <f>INDEX(Data!$C$4:$BK$400,Large!$C113,I$2)</f>
        <v>0</v>
      </c>
      <c r="J113" s="28">
        <f>INDEX(Data!$C$4:$BK$400,Large!$C113,J$2)</f>
        <v>0</v>
      </c>
      <c r="K113" s="28">
        <f>INDEX(Data!$C$4:$BK$400,Large!$C113,K$2)</f>
        <v>0</v>
      </c>
      <c r="L113" s="28">
        <f>INDEX(Data!$C$4:$BK$400,Large!$C113,L$2)</f>
        <v>0</v>
      </c>
      <c r="M113" s="28">
        <f>INDEX(Data!$C$4:$BK$400,Large!$C113,M$2)</f>
        <v>0</v>
      </c>
      <c r="N113" s="28">
        <f>INDEX(Data!$C$4:$BK$400,Large!$C113,N$2)</f>
        <v>0</v>
      </c>
      <c r="O113" s="28">
        <f>INDEX(Data!$C$4:$BK$400,Large!$C113,O$2)</f>
        <v>0</v>
      </c>
      <c r="P113" s="28">
        <f>INDEX(Data!$C$4:$BK$400,Large!$C113,P$2)</f>
        <v>0</v>
      </c>
      <c r="Q113" s="28">
        <f>INDEX(Data!$C$4:$BK$400,Large!$C113,Q$2)</f>
        <v>0</v>
      </c>
      <c r="R113" s="28">
        <f>INDEX(Data!$C$4:$BK$400,Large!$C113,R$2)</f>
        <v>0</v>
      </c>
      <c r="S113" s="28">
        <f>INDEX(Data!$C$4:$BK$400,Large!$C113,S$2)</f>
        <v>0</v>
      </c>
      <c r="T113" s="28">
        <f>INDEX(Data!$C$4:$BK$400,Large!$C113,T$2)</f>
        <v>0</v>
      </c>
      <c r="U113" s="28">
        <f>INDEX(Data!$C$4:$BK$400,Large!$C113,U$2)</f>
        <v>0</v>
      </c>
      <c r="V113" s="28">
        <f>INDEX(Data!$C$4:$BK$400,Large!$C113,V$2)</f>
        <v>0</v>
      </c>
      <c r="W113" s="28">
        <f>INDEX(Data!$C$4:$BK$400,Large!$C113,W$2)</f>
        <v>0</v>
      </c>
      <c r="X113" s="28">
        <f>INDEX(Data!$C$4:$BK$400,Large!$C113,X$2)</f>
        <v>0</v>
      </c>
      <c r="Y113" s="28">
        <f>INDEX(Data!$C$4:$BK$400,Large!$C113,Y$2)</f>
        <v>0</v>
      </c>
      <c r="Z113" s="28">
        <f>INDEX(Data!$C$4:$BK$400,Large!$C113,Z$2)</f>
        <v>0</v>
      </c>
      <c r="AA113" s="28">
        <f>INDEX(Data!$C$4:$BK$400,Large!$C113,AA$2)</f>
        <v>0</v>
      </c>
      <c r="AB113" s="28">
        <f>INDEX(Data!$C$4:$BK$400,Large!$C113,AB$2)</f>
        <v>0</v>
      </c>
      <c r="AC113" s="28">
        <f>INDEX(Data!$C$4:$BK$400,Large!$C113,AC$2)</f>
        <v>0</v>
      </c>
      <c r="AD113" s="28">
        <f>INDEX(Data!$C$4:$BK$400,Large!$C113,AD$2)</f>
        <v>0</v>
      </c>
      <c r="AE113" s="28">
        <f>INDEX(Data!$C$4:$BK$400,Large!$C113,AE$2)</f>
        <v>0</v>
      </c>
      <c r="AF113" s="28">
        <f>INDEX(Data!$C$4:$BK$400,Large!$C113,AF$2)</f>
        <v>0</v>
      </c>
      <c r="AG113" s="28">
        <f>INDEX(Data!$C$4:$BK$400,Large!$C113,AG$2)</f>
        <v>0</v>
      </c>
      <c r="AH113" s="28">
        <f>INDEX(Data!$C$4:$BK$400,Large!$C113,AH$2)</f>
        <v>0</v>
      </c>
      <c r="AI113" s="28">
        <f>INDEX(Data!$C$4:$BK$400,Large!$C113,AI$2)</f>
        <v>0</v>
      </c>
      <c r="AJ113" s="28">
        <f>INDEX(Data!$C$4:$BK$400,Large!$C113,AJ$2)</f>
        <v>0</v>
      </c>
      <c r="AK113" s="28">
        <f>INDEX(Data!$C$4:$BK$400,Large!$C113,AK$2)</f>
        <v>0</v>
      </c>
      <c r="AL113" s="28">
        <f>INDEX(Data!$C$4:$BK$400,Large!$C113,AL$2)</f>
        <v>0</v>
      </c>
      <c r="AM113" s="28">
        <f>INDEX(Data!$C$4:$BK$400,Large!$C113,AM$2)</f>
        <v>0</v>
      </c>
      <c r="AN113" s="28">
        <f>INDEX(Data!$C$4:$BK$400,Large!$C113,AN$2)</f>
        <v>0</v>
      </c>
      <c r="AO113" s="28">
        <f>INDEX(Data!$C$4:$BK$400,Large!$C113,AO$2)</f>
        <v>0</v>
      </c>
      <c r="AP113" s="28">
        <f>INDEX(Data!$C$4:$BK$400,Large!$C113,AP$2)</f>
        <v>0</v>
      </c>
      <c r="AQ113" s="28">
        <f>INDEX(Data!$C$4:$BK$400,Large!$C113,AQ$2)</f>
        <v>0</v>
      </c>
      <c r="AR113" s="28">
        <f>INDEX(Data!$C$4:$BK$400,Large!$C113,AR$2)</f>
        <v>0</v>
      </c>
      <c r="AS113" s="28">
        <f>INDEX(Data!$C$4:$BK$400,Large!$C113,AS$2)</f>
        <v>0</v>
      </c>
      <c r="AT113" s="28">
        <f>INDEX(Data!$C$4:$BK$400,Large!$C113,AT$2)</f>
        <v>0</v>
      </c>
      <c r="AU113" s="5">
        <f>VALUE(INDEX(Data!$C$4:$BK$400,Large!$C113,AU$2))</f>
        <v>0</v>
      </c>
      <c r="AV113" s="5">
        <f>INDEX(Data!$C$4:$BK$400,Large!$C113,AV$1)</f>
        <v>0</v>
      </c>
      <c r="AW113" s="28">
        <f>IFERROR(VALUE(INDEX(Data!$C$4:$BK$400,Large!$C113,AW$1)),"-")</f>
        <v>0</v>
      </c>
      <c r="AX113" s="14">
        <f>IFERROR(INDEX(Data!$C$4:$BK$95,Large!$C113,AX$1),0)</f>
        <v>0</v>
      </c>
      <c r="AY113" s="14">
        <f>IFERROR(INDEX(Data!$C$4:$BK$95,Large!$C113,AY$1),0)</f>
        <v>0</v>
      </c>
      <c r="AZ113" s="14" t="e">
        <f>INDEX(Data!$C$4:$BK$95,Large!$C113,AZ$1)</f>
        <v>#REF!</v>
      </c>
      <c r="BA113" s="5" t="str">
        <f t="shared" si="43"/>
        <v>-</v>
      </c>
      <c r="BB113" s="5" t="str">
        <f t="shared" si="44"/>
        <v>-</v>
      </c>
      <c r="BC113" s="5" t="str">
        <f t="shared" si="45"/>
        <v>-</v>
      </c>
      <c r="BD113" s="22" t="str">
        <f t="shared" si="46"/>
        <v>-</v>
      </c>
      <c r="BE113" s="28">
        <f t="shared" si="47"/>
        <v>0</v>
      </c>
      <c r="BF113" s="5">
        <f t="shared" si="48"/>
        <v>0</v>
      </c>
      <c r="BG113" s="5">
        <f t="shared" si="49"/>
        <v>0</v>
      </c>
      <c r="BH113" s="5">
        <f t="shared" si="50"/>
        <v>0</v>
      </c>
      <c r="BI113" s="11" t="e">
        <f t="shared" si="51"/>
        <v>#DIV/0!</v>
      </c>
      <c r="BJ113" s="5">
        <f t="shared" si="52"/>
        <v>0</v>
      </c>
      <c r="BK113" s="11">
        <f>Data!BH111/SUM(Data!$BH$4:$BH$49)</f>
        <v>1.22179420089709E-8</v>
      </c>
      <c r="BL113" s="3">
        <f t="shared" si="53"/>
        <v>0</v>
      </c>
      <c r="BM113" s="12" t="str">
        <f t="shared" si="42"/>
        <v>-</v>
      </c>
      <c r="BN113" s="12">
        <f t="shared" si="54"/>
        <v>1.219045443967405E-8</v>
      </c>
      <c r="BO113" s="28">
        <f t="shared" si="40"/>
        <v>8.8699999999999998E-4</v>
      </c>
      <c r="BP113" s="87">
        <f t="shared" si="41"/>
        <v>8.8699999999999994E-3</v>
      </c>
    </row>
    <row r="114" spans="1:68">
      <c r="A114" s="28">
        <v>111</v>
      </c>
      <c r="B114" s="26">
        <f>LARGE(Data!$BH$4:$BH$400,Large!A114)</f>
        <v>8.8599999999999996E-4</v>
      </c>
      <c r="C114" s="28">
        <f>MATCH(Large!B114,Data!$BH$4:$BH$400,0)</f>
        <v>111</v>
      </c>
      <c r="D114" s="5">
        <f>VALUE(INDEX(Data!$C$4:$BK$400,Large!$C114,D$2))</f>
        <v>0</v>
      </c>
      <c r="E114" s="28">
        <f>INDEX(Data!$C$4:$BK$400,Large!$C114,E$2)</f>
        <v>0</v>
      </c>
      <c r="F114" s="28">
        <f>INDEX(Data!$C$4:$BK$400,Large!$C114,F$2)</f>
        <v>0</v>
      </c>
      <c r="G114" s="28">
        <f>INDEX(Data!$C$4:$BK$400,Large!$C114,G$2)</f>
        <v>0</v>
      </c>
      <c r="H114" s="28">
        <f>INDEX(Data!$C$4:$BK$400,Large!$C114,H$2)</f>
        <v>0</v>
      </c>
      <c r="I114" s="28">
        <f>INDEX(Data!$C$4:$BK$400,Large!$C114,I$2)</f>
        <v>0</v>
      </c>
      <c r="J114" s="28">
        <f>INDEX(Data!$C$4:$BK$400,Large!$C114,J$2)</f>
        <v>0</v>
      </c>
      <c r="K114" s="28">
        <f>INDEX(Data!$C$4:$BK$400,Large!$C114,K$2)</f>
        <v>0</v>
      </c>
      <c r="L114" s="28">
        <f>INDEX(Data!$C$4:$BK$400,Large!$C114,L$2)</f>
        <v>0</v>
      </c>
      <c r="M114" s="28">
        <f>INDEX(Data!$C$4:$BK$400,Large!$C114,M$2)</f>
        <v>0</v>
      </c>
      <c r="N114" s="28">
        <f>INDEX(Data!$C$4:$BK$400,Large!$C114,N$2)</f>
        <v>0</v>
      </c>
      <c r="O114" s="28">
        <f>INDEX(Data!$C$4:$BK$400,Large!$C114,O$2)</f>
        <v>0</v>
      </c>
      <c r="P114" s="28">
        <f>INDEX(Data!$C$4:$BK$400,Large!$C114,P$2)</f>
        <v>0</v>
      </c>
      <c r="Q114" s="28">
        <f>INDEX(Data!$C$4:$BK$400,Large!$C114,Q$2)</f>
        <v>0</v>
      </c>
      <c r="R114" s="28">
        <f>INDEX(Data!$C$4:$BK$400,Large!$C114,R$2)</f>
        <v>0</v>
      </c>
      <c r="S114" s="28">
        <f>INDEX(Data!$C$4:$BK$400,Large!$C114,S$2)</f>
        <v>0</v>
      </c>
      <c r="T114" s="28">
        <f>INDEX(Data!$C$4:$BK$400,Large!$C114,T$2)</f>
        <v>0</v>
      </c>
      <c r="U114" s="28">
        <f>INDEX(Data!$C$4:$BK$400,Large!$C114,U$2)</f>
        <v>0</v>
      </c>
      <c r="V114" s="28">
        <f>INDEX(Data!$C$4:$BK$400,Large!$C114,V$2)</f>
        <v>0</v>
      </c>
      <c r="W114" s="28">
        <f>INDEX(Data!$C$4:$BK$400,Large!$C114,W$2)</f>
        <v>0</v>
      </c>
      <c r="X114" s="28">
        <f>INDEX(Data!$C$4:$BK$400,Large!$C114,X$2)</f>
        <v>0</v>
      </c>
      <c r="Y114" s="28">
        <f>INDEX(Data!$C$4:$BK$400,Large!$C114,Y$2)</f>
        <v>0</v>
      </c>
      <c r="Z114" s="28">
        <f>INDEX(Data!$C$4:$BK$400,Large!$C114,Z$2)</f>
        <v>0</v>
      </c>
      <c r="AA114" s="28">
        <f>INDEX(Data!$C$4:$BK$400,Large!$C114,AA$2)</f>
        <v>0</v>
      </c>
      <c r="AB114" s="28">
        <f>INDEX(Data!$C$4:$BK$400,Large!$C114,AB$2)</f>
        <v>0</v>
      </c>
      <c r="AC114" s="28">
        <f>INDEX(Data!$C$4:$BK$400,Large!$C114,AC$2)</f>
        <v>0</v>
      </c>
      <c r="AD114" s="28">
        <f>INDEX(Data!$C$4:$BK$400,Large!$C114,AD$2)</f>
        <v>0</v>
      </c>
      <c r="AE114" s="28">
        <f>INDEX(Data!$C$4:$BK$400,Large!$C114,AE$2)</f>
        <v>0</v>
      </c>
      <c r="AF114" s="28">
        <f>INDEX(Data!$C$4:$BK$400,Large!$C114,AF$2)</f>
        <v>0</v>
      </c>
      <c r="AG114" s="28">
        <f>INDEX(Data!$C$4:$BK$400,Large!$C114,AG$2)</f>
        <v>0</v>
      </c>
      <c r="AH114" s="28">
        <f>INDEX(Data!$C$4:$BK$400,Large!$C114,AH$2)</f>
        <v>0</v>
      </c>
      <c r="AI114" s="28">
        <f>INDEX(Data!$C$4:$BK$400,Large!$C114,AI$2)</f>
        <v>0</v>
      </c>
      <c r="AJ114" s="28">
        <f>INDEX(Data!$C$4:$BK$400,Large!$C114,AJ$2)</f>
        <v>0</v>
      </c>
      <c r="AK114" s="28">
        <f>INDEX(Data!$C$4:$BK$400,Large!$C114,AK$2)</f>
        <v>0</v>
      </c>
      <c r="AL114" s="28">
        <f>INDEX(Data!$C$4:$BK$400,Large!$C114,AL$2)</f>
        <v>0</v>
      </c>
      <c r="AM114" s="28">
        <f>INDEX(Data!$C$4:$BK$400,Large!$C114,AM$2)</f>
        <v>0</v>
      </c>
      <c r="AN114" s="28">
        <f>INDEX(Data!$C$4:$BK$400,Large!$C114,AN$2)</f>
        <v>0</v>
      </c>
      <c r="AO114" s="28">
        <f>INDEX(Data!$C$4:$BK$400,Large!$C114,AO$2)</f>
        <v>0</v>
      </c>
      <c r="AP114" s="28">
        <f>INDEX(Data!$C$4:$BK$400,Large!$C114,AP$2)</f>
        <v>0</v>
      </c>
      <c r="AQ114" s="28">
        <f>INDEX(Data!$C$4:$BK$400,Large!$C114,AQ$2)</f>
        <v>0</v>
      </c>
      <c r="AR114" s="28">
        <f>INDEX(Data!$C$4:$BK$400,Large!$C114,AR$2)</f>
        <v>0</v>
      </c>
      <c r="AS114" s="28">
        <f>INDEX(Data!$C$4:$BK$400,Large!$C114,AS$2)</f>
        <v>0</v>
      </c>
      <c r="AT114" s="28">
        <f>INDEX(Data!$C$4:$BK$400,Large!$C114,AT$2)</f>
        <v>0</v>
      </c>
      <c r="AU114" s="5">
        <f>VALUE(INDEX(Data!$C$4:$BK$400,Large!$C114,AU$2))</f>
        <v>0</v>
      </c>
      <c r="AV114" s="5">
        <f>INDEX(Data!$C$4:$BK$400,Large!$C114,AV$1)</f>
        <v>0</v>
      </c>
      <c r="AW114" s="28">
        <f>IFERROR(VALUE(INDEX(Data!$C$4:$BK$400,Large!$C114,AW$1)),"-")</f>
        <v>0</v>
      </c>
      <c r="AX114" s="14">
        <f>IFERROR(INDEX(Data!$C$4:$BK$95,Large!$C114,AX$1),0)</f>
        <v>0</v>
      </c>
      <c r="AY114" s="14">
        <f>IFERROR(INDEX(Data!$C$4:$BK$95,Large!$C114,AY$1),0)</f>
        <v>0</v>
      </c>
      <c r="AZ114" s="14" t="e">
        <f>INDEX(Data!$C$4:$BK$95,Large!$C114,AZ$1)</f>
        <v>#REF!</v>
      </c>
      <c r="BA114" s="5" t="str">
        <f t="shared" si="43"/>
        <v>-</v>
      </c>
      <c r="BB114" s="5" t="str">
        <f t="shared" si="44"/>
        <v>-</v>
      </c>
      <c r="BC114" s="5" t="str">
        <f t="shared" si="45"/>
        <v>-</v>
      </c>
      <c r="BD114" s="22" t="str">
        <f t="shared" si="46"/>
        <v>-</v>
      </c>
      <c r="BE114" s="28">
        <f t="shared" si="47"/>
        <v>0</v>
      </c>
      <c r="BF114" s="5">
        <f t="shared" si="48"/>
        <v>0</v>
      </c>
      <c r="BG114" s="5">
        <f t="shared" si="49"/>
        <v>0</v>
      </c>
      <c r="BH114" s="5">
        <f t="shared" si="50"/>
        <v>0</v>
      </c>
      <c r="BI114" s="11" t="e">
        <f t="shared" si="51"/>
        <v>#DIV/0!</v>
      </c>
      <c r="BJ114" s="5">
        <f t="shared" si="52"/>
        <v>0</v>
      </c>
      <c r="BK114" s="11">
        <f>Data!BH112/SUM(Data!$BH$4:$BH$49)</f>
        <v>1.2204198542144161E-8</v>
      </c>
      <c r="BL114" s="3">
        <f t="shared" si="53"/>
        <v>0</v>
      </c>
      <c r="BM114" s="12" t="str">
        <f t="shared" si="42"/>
        <v>-</v>
      </c>
      <c r="BN114" s="12">
        <f t="shared" si="54"/>
        <v>1.2176710973563932E-8</v>
      </c>
      <c r="BO114" s="28">
        <f t="shared" si="40"/>
        <v>8.8599999999999996E-4</v>
      </c>
      <c r="BP114" s="87">
        <f t="shared" si="41"/>
        <v>8.8599999999999998E-3</v>
      </c>
    </row>
    <row r="115" spans="1:68">
      <c r="A115" s="28">
        <v>112</v>
      </c>
      <c r="B115" s="26">
        <f>LARGE(Data!$BH$4:$BH$400,Large!A115)</f>
        <v>8.8500000000000004E-4</v>
      </c>
      <c r="C115" s="28">
        <f>MATCH(Large!B115,Data!$BH$4:$BH$400,0)</f>
        <v>112</v>
      </c>
      <c r="D115" s="5">
        <f>VALUE(INDEX(Data!$C$4:$BK$400,Large!$C115,D$2))</f>
        <v>0</v>
      </c>
      <c r="E115" s="28">
        <f>INDEX(Data!$C$4:$BK$400,Large!$C115,E$2)</f>
        <v>0</v>
      </c>
      <c r="F115" s="28">
        <f>INDEX(Data!$C$4:$BK$400,Large!$C115,F$2)</f>
        <v>0</v>
      </c>
      <c r="G115" s="28">
        <f>INDEX(Data!$C$4:$BK$400,Large!$C115,G$2)</f>
        <v>0</v>
      </c>
      <c r="H115" s="28">
        <f>INDEX(Data!$C$4:$BK$400,Large!$C115,H$2)</f>
        <v>0</v>
      </c>
      <c r="I115" s="28">
        <f>INDEX(Data!$C$4:$BK$400,Large!$C115,I$2)</f>
        <v>0</v>
      </c>
      <c r="J115" s="28">
        <f>INDEX(Data!$C$4:$BK$400,Large!$C115,J$2)</f>
        <v>0</v>
      </c>
      <c r="K115" s="28">
        <f>INDEX(Data!$C$4:$BK$400,Large!$C115,K$2)</f>
        <v>0</v>
      </c>
      <c r="L115" s="28">
        <f>INDEX(Data!$C$4:$BK$400,Large!$C115,L$2)</f>
        <v>0</v>
      </c>
      <c r="M115" s="28">
        <f>INDEX(Data!$C$4:$BK$400,Large!$C115,M$2)</f>
        <v>0</v>
      </c>
      <c r="N115" s="28">
        <f>INDEX(Data!$C$4:$BK$400,Large!$C115,N$2)</f>
        <v>0</v>
      </c>
      <c r="O115" s="28">
        <f>INDEX(Data!$C$4:$BK$400,Large!$C115,O$2)</f>
        <v>0</v>
      </c>
      <c r="P115" s="28">
        <f>INDEX(Data!$C$4:$BK$400,Large!$C115,P$2)</f>
        <v>0</v>
      </c>
      <c r="Q115" s="28">
        <f>INDEX(Data!$C$4:$BK$400,Large!$C115,Q$2)</f>
        <v>0</v>
      </c>
      <c r="R115" s="28">
        <f>INDEX(Data!$C$4:$BK$400,Large!$C115,R$2)</f>
        <v>0</v>
      </c>
      <c r="S115" s="28">
        <f>INDEX(Data!$C$4:$BK$400,Large!$C115,S$2)</f>
        <v>0</v>
      </c>
      <c r="T115" s="28">
        <f>INDEX(Data!$C$4:$BK$400,Large!$C115,T$2)</f>
        <v>0</v>
      </c>
      <c r="U115" s="28">
        <f>INDEX(Data!$C$4:$BK$400,Large!$C115,U$2)</f>
        <v>0</v>
      </c>
      <c r="V115" s="28">
        <f>INDEX(Data!$C$4:$BK$400,Large!$C115,V$2)</f>
        <v>0</v>
      </c>
      <c r="W115" s="28">
        <f>INDEX(Data!$C$4:$BK$400,Large!$C115,W$2)</f>
        <v>0</v>
      </c>
      <c r="X115" s="28">
        <f>INDEX(Data!$C$4:$BK$400,Large!$C115,X$2)</f>
        <v>0</v>
      </c>
      <c r="Y115" s="28">
        <f>INDEX(Data!$C$4:$BK$400,Large!$C115,Y$2)</f>
        <v>0</v>
      </c>
      <c r="Z115" s="28">
        <f>INDEX(Data!$C$4:$BK$400,Large!$C115,Z$2)</f>
        <v>0</v>
      </c>
      <c r="AA115" s="28">
        <f>INDEX(Data!$C$4:$BK$400,Large!$C115,AA$2)</f>
        <v>0</v>
      </c>
      <c r="AB115" s="28">
        <f>INDEX(Data!$C$4:$BK$400,Large!$C115,AB$2)</f>
        <v>0</v>
      </c>
      <c r="AC115" s="28">
        <f>INDEX(Data!$C$4:$BK$400,Large!$C115,AC$2)</f>
        <v>0</v>
      </c>
      <c r="AD115" s="28">
        <f>INDEX(Data!$C$4:$BK$400,Large!$C115,AD$2)</f>
        <v>0</v>
      </c>
      <c r="AE115" s="28">
        <f>INDEX(Data!$C$4:$BK$400,Large!$C115,AE$2)</f>
        <v>0</v>
      </c>
      <c r="AF115" s="28">
        <f>INDEX(Data!$C$4:$BK$400,Large!$C115,AF$2)</f>
        <v>0</v>
      </c>
      <c r="AG115" s="28">
        <f>INDEX(Data!$C$4:$BK$400,Large!$C115,AG$2)</f>
        <v>0</v>
      </c>
      <c r="AH115" s="28">
        <f>INDEX(Data!$C$4:$BK$400,Large!$C115,AH$2)</f>
        <v>0</v>
      </c>
      <c r="AI115" s="28">
        <f>INDEX(Data!$C$4:$BK$400,Large!$C115,AI$2)</f>
        <v>0</v>
      </c>
      <c r="AJ115" s="28">
        <f>INDEX(Data!$C$4:$BK$400,Large!$C115,AJ$2)</f>
        <v>0</v>
      </c>
      <c r="AK115" s="28">
        <f>INDEX(Data!$C$4:$BK$400,Large!$C115,AK$2)</f>
        <v>0</v>
      </c>
      <c r="AL115" s="28">
        <f>INDEX(Data!$C$4:$BK$400,Large!$C115,AL$2)</f>
        <v>0</v>
      </c>
      <c r="AM115" s="28">
        <f>INDEX(Data!$C$4:$BK$400,Large!$C115,AM$2)</f>
        <v>0</v>
      </c>
      <c r="AN115" s="28">
        <f>INDEX(Data!$C$4:$BK$400,Large!$C115,AN$2)</f>
        <v>0</v>
      </c>
      <c r="AO115" s="28">
        <f>INDEX(Data!$C$4:$BK$400,Large!$C115,AO$2)</f>
        <v>0</v>
      </c>
      <c r="AP115" s="28">
        <f>INDEX(Data!$C$4:$BK$400,Large!$C115,AP$2)</f>
        <v>0</v>
      </c>
      <c r="AQ115" s="28">
        <f>INDEX(Data!$C$4:$BK$400,Large!$C115,AQ$2)</f>
        <v>0</v>
      </c>
      <c r="AR115" s="28">
        <f>INDEX(Data!$C$4:$BK$400,Large!$C115,AR$2)</f>
        <v>0</v>
      </c>
      <c r="AS115" s="28">
        <f>INDEX(Data!$C$4:$BK$400,Large!$C115,AS$2)</f>
        <v>0</v>
      </c>
      <c r="AT115" s="28">
        <f>INDEX(Data!$C$4:$BK$400,Large!$C115,AT$2)</f>
        <v>0</v>
      </c>
      <c r="AU115" s="5">
        <f>VALUE(INDEX(Data!$C$4:$BK$400,Large!$C115,AU$2))</f>
        <v>0</v>
      </c>
      <c r="AV115" s="5">
        <f>INDEX(Data!$C$4:$BK$400,Large!$C115,AV$1)</f>
        <v>0</v>
      </c>
      <c r="AW115" s="28">
        <f>IFERROR(VALUE(INDEX(Data!$C$4:$BK$400,Large!$C115,AW$1)),"-")</f>
        <v>0</v>
      </c>
      <c r="AX115" s="14">
        <f>IFERROR(INDEX(Data!$C$4:$BK$95,Large!$C115,AX$1),0)</f>
        <v>0</v>
      </c>
      <c r="AY115" s="14">
        <f>IFERROR(INDEX(Data!$C$4:$BK$95,Large!$C115,AY$1),0)</f>
        <v>0</v>
      </c>
      <c r="AZ115" s="14" t="e">
        <f>INDEX(Data!$C$4:$BK$95,Large!$C115,AZ$1)</f>
        <v>#REF!</v>
      </c>
      <c r="BA115" s="5" t="str">
        <f t="shared" si="43"/>
        <v>-</v>
      </c>
      <c r="BB115" s="5" t="str">
        <f t="shared" si="44"/>
        <v>-</v>
      </c>
      <c r="BC115" s="5" t="str">
        <f t="shared" si="45"/>
        <v>-</v>
      </c>
      <c r="BD115" s="22" t="str">
        <f t="shared" si="46"/>
        <v>-</v>
      </c>
      <c r="BE115" s="28">
        <f t="shared" si="47"/>
        <v>0</v>
      </c>
      <c r="BF115" s="5">
        <f t="shared" si="48"/>
        <v>0</v>
      </c>
      <c r="BG115" s="5">
        <f t="shared" si="49"/>
        <v>0</v>
      </c>
      <c r="BH115" s="5">
        <f t="shared" si="50"/>
        <v>0</v>
      </c>
      <c r="BI115" s="11" t="e">
        <f t="shared" si="51"/>
        <v>#DIV/0!</v>
      </c>
      <c r="BJ115" s="5">
        <f t="shared" si="52"/>
        <v>0</v>
      </c>
      <c r="BK115" s="11">
        <f>Data!BH113/SUM(Data!$BH$4:$BH$49)</f>
        <v>1.2190455075317422E-8</v>
      </c>
      <c r="BL115" s="3">
        <f t="shared" si="53"/>
        <v>0</v>
      </c>
      <c r="BM115" s="12" t="str">
        <f t="shared" si="42"/>
        <v>-</v>
      </c>
      <c r="BN115" s="12">
        <f t="shared" si="54"/>
        <v>1.2162967507453816E-8</v>
      </c>
      <c r="BO115" s="28">
        <f t="shared" si="40"/>
        <v>8.8500000000000004E-4</v>
      </c>
      <c r="BP115" s="87">
        <f t="shared" si="41"/>
        <v>8.8500000000000002E-3</v>
      </c>
    </row>
    <row r="116" spans="1:68">
      <c r="A116" s="28">
        <v>113</v>
      </c>
      <c r="B116" s="26">
        <f>LARGE(Data!$BH$4:$BH$400,Large!A116)</f>
        <v>8.8400000000000002E-4</v>
      </c>
      <c r="C116" s="28">
        <f>MATCH(Large!B116,Data!$BH$4:$BH$400,0)</f>
        <v>113</v>
      </c>
      <c r="D116" s="5">
        <f>VALUE(INDEX(Data!$C$4:$BK$400,Large!$C116,D$2))</f>
        <v>0</v>
      </c>
      <c r="E116" s="28">
        <f>INDEX(Data!$C$4:$BK$400,Large!$C116,E$2)</f>
        <v>0</v>
      </c>
      <c r="F116" s="28">
        <f>INDEX(Data!$C$4:$BK$400,Large!$C116,F$2)</f>
        <v>0</v>
      </c>
      <c r="G116" s="28">
        <f>INDEX(Data!$C$4:$BK$400,Large!$C116,G$2)</f>
        <v>0</v>
      </c>
      <c r="H116" s="28">
        <f>INDEX(Data!$C$4:$BK$400,Large!$C116,H$2)</f>
        <v>0</v>
      </c>
      <c r="I116" s="28">
        <f>INDEX(Data!$C$4:$BK$400,Large!$C116,I$2)</f>
        <v>0</v>
      </c>
      <c r="J116" s="28">
        <f>INDEX(Data!$C$4:$BK$400,Large!$C116,J$2)</f>
        <v>0</v>
      </c>
      <c r="K116" s="28">
        <f>INDEX(Data!$C$4:$BK$400,Large!$C116,K$2)</f>
        <v>0</v>
      </c>
      <c r="L116" s="28">
        <f>INDEX(Data!$C$4:$BK$400,Large!$C116,L$2)</f>
        <v>0</v>
      </c>
      <c r="M116" s="28">
        <f>INDEX(Data!$C$4:$BK$400,Large!$C116,M$2)</f>
        <v>0</v>
      </c>
      <c r="N116" s="28">
        <f>INDEX(Data!$C$4:$BK$400,Large!$C116,N$2)</f>
        <v>0</v>
      </c>
      <c r="O116" s="28">
        <f>INDEX(Data!$C$4:$BK$400,Large!$C116,O$2)</f>
        <v>0</v>
      </c>
      <c r="P116" s="28">
        <f>INDEX(Data!$C$4:$BK$400,Large!$C116,P$2)</f>
        <v>0</v>
      </c>
      <c r="Q116" s="28">
        <f>INDEX(Data!$C$4:$BK$400,Large!$C116,Q$2)</f>
        <v>0</v>
      </c>
      <c r="R116" s="28">
        <f>INDEX(Data!$C$4:$BK$400,Large!$C116,R$2)</f>
        <v>0</v>
      </c>
      <c r="S116" s="28">
        <f>INDEX(Data!$C$4:$BK$400,Large!$C116,S$2)</f>
        <v>0</v>
      </c>
      <c r="T116" s="28">
        <f>INDEX(Data!$C$4:$BK$400,Large!$C116,T$2)</f>
        <v>0</v>
      </c>
      <c r="U116" s="28">
        <f>INDEX(Data!$C$4:$BK$400,Large!$C116,U$2)</f>
        <v>0</v>
      </c>
      <c r="V116" s="28">
        <f>INDEX(Data!$C$4:$BK$400,Large!$C116,V$2)</f>
        <v>0</v>
      </c>
      <c r="W116" s="28">
        <f>INDEX(Data!$C$4:$BK$400,Large!$C116,W$2)</f>
        <v>0</v>
      </c>
      <c r="X116" s="28">
        <f>INDEX(Data!$C$4:$BK$400,Large!$C116,X$2)</f>
        <v>0</v>
      </c>
      <c r="Y116" s="28">
        <f>INDEX(Data!$C$4:$BK$400,Large!$C116,Y$2)</f>
        <v>0</v>
      </c>
      <c r="Z116" s="28">
        <f>INDEX(Data!$C$4:$BK$400,Large!$C116,Z$2)</f>
        <v>0</v>
      </c>
      <c r="AA116" s="28">
        <f>INDEX(Data!$C$4:$BK$400,Large!$C116,AA$2)</f>
        <v>0</v>
      </c>
      <c r="AB116" s="28">
        <f>INDEX(Data!$C$4:$BK$400,Large!$C116,AB$2)</f>
        <v>0</v>
      </c>
      <c r="AC116" s="28">
        <f>INDEX(Data!$C$4:$BK$400,Large!$C116,AC$2)</f>
        <v>0</v>
      </c>
      <c r="AD116" s="28">
        <f>INDEX(Data!$C$4:$BK$400,Large!$C116,AD$2)</f>
        <v>0</v>
      </c>
      <c r="AE116" s="28">
        <f>INDEX(Data!$C$4:$BK$400,Large!$C116,AE$2)</f>
        <v>0</v>
      </c>
      <c r="AF116" s="28">
        <f>INDEX(Data!$C$4:$BK$400,Large!$C116,AF$2)</f>
        <v>0</v>
      </c>
      <c r="AG116" s="28">
        <f>INDEX(Data!$C$4:$BK$400,Large!$C116,AG$2)</f>
        <v>0</v>
      </c>
      <c r="AH116" s="28">
        <f>INDEX(Data!$C$4:$BK$400,Large!$C116,AH$2)</f>
        <v>0</v>
      </c>
      <c r="AI116" s="28">
        <f>INDEX(Data!$C$4:$BK$400,Large!$C116,AI$2)</f>
        <v>0</v>
      </c>
      <c r="AJ116" s="28">
        <f>INDEX(Data!$C$4:$BK$400,Large!$C116,AJ$2)</f>
        <v>0</v>
      </c>
      <c r="AK116" s="28">
        <f>INDEX(Data!$C$4:$BK$400,Large!$C116,AK$2)</f>
        <v>0</v>
      </c>
      <c r="AL116" s="28">
        <f>INDEX(Data!$C$4:$BK$400,Large!$C116,AL$2)</f>
        <v>0</v>
      </c>
      <c r="AM116" s="28">
        <f>INDEX(Data!$C$4:$BK$400,Large!$C116,AM$2)</f>
        <v>0</v>
      </c>
      <c r="AN116" s="28">
        <f>INDEX(Data!$C$4:$BK$400,Large!$C116,AN$2)</f>
        <v>0</v>
      </c>
      <c r="AO116" s="28">
        <f>INDEX(Data!$C$4:$BK$400,Large!$C116,AO$2)</f>
        <v>0</v>
      </c>
      <c r="AP116" s="28">
        <f>INDEX(Data!$C$4:$BK$400,Large!$C116,AP$2)</f>
        <v>0</v>
      </c>
      <c r="AQ116" s="28">
        <f>INDEX(Data!$C$4:$BK$400,Large!$C116,AQ$2)</f>
        <v>0</v>
      </c>
      <c r="AR116" s="28">
        <f>INDEX(Data!$C$4:$BK$400,Large!$C116,AR$2)</f>
        <v>0</v>
      </c>
      <c r="AS116" s="28">
        <f>INDEX(Data!$C$4:$BK$400,Large!$C116,AS$2)</f>
        <v>0</v>
      </c>
      <c r="AT116" s="28">
        <f>INDEX(Data!$C$4:$BK$400,Large!$C116,AT$2)</f>
        <v>0</v>
      </c>
      <c r="AU116" s="5">
        <f>VALUE(INDEX(Data!$C$4:$BK$400,Large!$C116,AU$2))</f>
        <v>0</v>
      </c>
      <c r="AV116" s="5">
        <f>INDEX(Data!$C$4:$BK$400,Large!$C116,AV$1)</f>
        <v>0</v>
      </c>
      <c r="AW116" s="28">
        <f>IFERROR(VALUE(INDEX(Data!$C$4:$BK$400,Large!$C116,AW$1)),"-")</f>
        <v>0</v>
      </c>
      <c r="AX116" s="14">
        <f>IFERROR(INDEX(Data!$C$4:$BK$95,Large!$C116,AX$1),0)</f>
        <v>0</v>
      </c>
      <c r="AY116" s="14">
        <f>IFERROR(INDEX(Data!$C$4:$BK$95,Large!$C116,AY$1),0)</f>
        <v>0</v>
      </c>
      <c r="AZ116" s="14" t="e">
        <f>INDEX(Data!$C$4:$BK$95,Large!$C116,AZ$1)</f>
        <v>#REF!</v>
      </c>
      <c r="BA116" s="5" t="str">
        <f t="shared" si="43"/>
        <v>-</v>
      </c>
      <c r="BB116" s="5" t="str">
        <f t="shared" si="44"/>
        <v>-</v>
      </c>
      <c r="BC116" s="5" t="str">
        <f t="shared" si="45"/>
        <v>-</v>
      </c>
      <c r="BD116" s="22" t="str">
        <f t="shared" si="46"/>
        <v>-</v>
      </c>
      <c r="BE116" s="28">
        <f t="shared" si="47"/>
        <v>0</v>
      </c>
      <c r="BF116" s="5">
        <f t="shared" si="48"/>
        <v>0</v>
      </c>
      <c r="BG116" s="5">
        <f t="shared" si="49"/>
        <v>0</v>
      </c>
      <c r="BH116" s="5">
        <f t="shared" si="50"/>
        <v>0</v>
      </c>
      <c r="BI116" s="11" t="e">
        <f t="shared" si="51"/>
        <v>#DIV/0!</v>
      </c>
      <c r="BJ116" s="5">
        <f t="shared" si="52"/>
        <v>0</v>
      </c>
      <c r="BK116" s="11">
        <f>Data!BH114/SUM(Data!$BH$4:$BH$49)</f>
        <v>1.2176711608490683E-8</v>
      </c>
      <c r="BL116" s="3">
        <f t="shared" si="53"/>
        <v>0</v>
      </c>
      <c r="BM116" s="12" t="str">
        <f t="shared" si="42"/>
        <v>-</v>
      </c>
      <c r="BN116" s="12">
        <f t="shared" si="54"/>
        <v>1.2149224041343698E-8</v>
      </c>
      <c r="BO116" s="28">
        <f t="shared" si="40"/>
        <v>8.8400000000000002E-4</v>
      </c>
      <c r="BP116" s="87">
        <f t="shared" si="41"/>
        <v>8.8400000000000006E-3</v>
      </c>
    </row>
    <row r="117" spans="1:68">
      <c r="A117" s="28">
        <v>114</v>
      </c>
      <c r="B117" s="26">
        <f>LARGE(Data!$BH$4:$BH$400,Large!A117)</f>
        <v>8.83E-4</v>
      </c>
      <c r="C117" s="28">
        <f>MATCH(Large!B117,Data!$BH$4:$BH$400,0)</f>
        <v>114</v>
      </c>
      <c r="D117" s="5">
        <f>VALUE(INDEX(Data!$C$4:$BK$400,Large!$C117,D$2))</f>
        <v>0</v>
      </c>
      <c r="E117" s="28">
        <f>INDEX(Data!$C$4:$BK$400,Large!$C117,E$2)</f>
        <v>0</v>
      </c>
      <c r="F117" s="28">
        <f>INDEX(Data!$C$4:$BK$400,Large!$C117,F$2)</f>
        <v>0</v>
      </c>
      <c r="G117" s="28">
        <f>INDEX(Data!$C$4:$BK$400,Large!$C117,G$2)</f>
        <v>0</v>
      </c>
      <c r="H117" s="28">
        <f>INDEX(Data!$C$4:$BK$400,Large!$C117,H$2)</f>
        <v>0</v>
      </c>
      <c r="I117" s="28">
        <f>INDEX(Data!$C$4:$BK$400,Large!$C117,I$2)</f>
        <v>0</v>
      </c>
      <c r="J117" s="28">
        <f>INDEX(Data!$C$4:$BK$400,Large!$C117,J$2)</f>
        <v>0</v>
      </c>
      <c r="K117" s="28">
        <f>INDEX(Data!$C$4:$BK$400,Large!$C117,K$2)</f>
        <v>0</v>
      </c>
      <c r="L117" s="28">
        <f>INDEX(Data!$C$4:$BK$400,Large!$C117,L$2)</f>
        <v>0</v>
      </c>
      <c r="M117" s="28">
        <f>INDEX(Data!$C$4:$BK$400,Large!$C117,M$2)</f>
        <v>0</v>
      </c>
      <c r="N117" s="28">
        <f>INDEX(Data!$C$4:$BK$400,Large!$C117,N$2)</f>
        <v>0</v>
      </c>
      <c r="O117" s="28">
        <f>INDEX(Data!$C$4:$BK$400,Large!$C117,O$2)</f>
        <v>0</v>
      </c>
      <c r="P117" s="28">
        <f>INDEX(Data!$C$4:$BK$400,Large!$C117,P$2)</f>
        <v>0</v>
      </c>
      <c r="Q117" s="28">
        <f>INDEX(Data!$C$4:$BK$400,Large!$C117,Q$2)</f>
        <v>0</v>
      </c>
      <c r="R117" s="28">
        <f>INDEX(Data!$C$4:$BK$400,Large!$C117,R$2)</f>
        <v>0</v>
      </c>
      <c r="S117" s="28">
        <f>INDEX(Data!$C$4:$BK$400,Large!$C117,S$2)</f>
        <v>0</v>
      </c>
      <c r="T117" s="28">
        <f>INDEX(Data!$C$4:$BK$400,Large!$C117,T$2)</f>
        <v>0</v>
      </c>
      <c r="U117" s="28">
        <f>INDEX(Data!$C$4:$BK$400,Large!$C117,U$2)</f>
        <v>0</v>
      </c>
      <c r="V117" s="28">
        <f>INDEX(Data!$C$4:$BK$400,Large!$C117,V$2)</f>
        <v>0</v>
      </c>
      <c r="W117" s="28">
        <f>INDEX(Data!$C$4:$BK$400,Large!$C117,W$2)</f>
        <v>0</v>
      </c>
      <c r="X117" s="28">
        <f>INDEX(Data!$C$4:$BK$400,Large!$C117,X$2)</f>
        <v>0</v>
      </c>
      <c r="Y117" s="28">
        <f>INDEX(Data!$C$4:$BK$400,Large!$C117,Y$2)</f>
        <v>0</v>
      </c>
      <c r="Z117" s="28">
        <f>INDEX(Data!$C$4:$BK$400,Large!$C117,Z$2)</f>
        <v>0</v>
      </c>
      <c r="AA117" s="28">
        <f>INDEX(Data!$C$4:$BK$400,Large!$C117,AA$2)</f>
        <v>0</v>
      </c>
      <c r="AB117" s="28">
        <f>INDEX(Data!$C$4:$BK$400,Large!$C117,AB$2)</f>
        <v>0</v>
      </c>
      <c r="AC117" s="28">
        <f>INDEX(Data!$C$4:$BK$400,Large!$C117,AC$2)</f>
        <v>0</v>
      </c>
      <c r="AD117" s="28">
        <f>INDEX(Data!$C$4:$BK$400,Large!$C117,AD$2)</f>
        <v>0</v>
      </c>
      <c r="AE117" s="28">
        <f>INDEX(Data!$C$4:$BK$400,Large!$C117,AE$2)</f>
        <v>0</v>
      </c>
      <c r="AF117" s="28">
        <f>INDEX(Data!$C$4:$BK$400,Large!$C117,AF$2)</f>
        <v>0</v>
      </c>
      <c r="AG117" s="28">
        <f>INDEX(Data!$C$4:$BK$400,Large!$C117,AG$2)</f>
        <v>0</v>
      </c>
      <c r="AH117" s="28">
        <f>INDEX(Data!$C$4:$BK$400,Large!$C117,AH$2)</f>
        <v>0</v>
      </c>
      <c r="AI117" s="28">
        <f>INDEX(Data!$C$4:$BK$400,Large!$C117,AI$2)</f>
        <v>0</v>
      </c>
      <c r="AJ117" s="28">
        <f>INDEX(Data!$C$4:$BK$400,Large!$C117,AJ$2)</f>
        <v>0</v>
      </c>
      <c r="AK117" s="28">
        <f>INDEX(Data!$C$4:$BK$400,Large!$C117,AK$2)</f>
        <v>0</v>
      </c>
      <c r="AL117" s="28">
        <f>INDEX(Data!$C$4:$BK$400,Large!$C117,AL$2)</f>
        <v>0</v>
      </c>
      <c r="AM117" s="28">
        <f>INDEX(Data!$C$4:$BK$400,Large!$C117,AM$2)</f>
        <v>0</v>
      </c>
      <c r="AN117" s="28">
        <f>INDEX(Data!$C$4:$BK$400,Large!$C117,AN$2)</f>
        <v>0</v>
      </c>
      <c r="AO117" s="28">
        <f>INDEX(Data!$C$4:$BK$400,Large!$C117,AO$2)</f>
        <v>0</v>
      </c>
      <c r="AP117" s="28">
        <f>INDEX(Data!$C$4:$BK$400,Large!$C117,AP$2)</f>
        <v>0</v>
      </c>
      <c r="AQ117" s="28">
        <f>INDEX(Data!$C$4:$BK$400,Large!$C117,AQ$2)</f>
        <v>0</v>
      </c>
      <c r="AR117" s="28">
        <f>INDEX(Data!$C$4:$BK$400,Large!$C117,AR$2)</f>
        <v>0</v>
      </c>
      <c r="AS117" s="28">
        <f>INDEX(Data!$C$4:$BK$400,Large!$C117,AS$2)</f>
        <v>0</v>
      </c>
      <c r="AT117" s="28">
        <f>INDEX(Data!$C$4:$BK$400,Large!$C117,AT$2)</f>
        <v>0</v>
      </c>
      <c r="AU117" s="5">
        <f>VALUE(INDEX(Data!$C$4:$BK$400,Large!$C117,AU$2))</f>
        <v>0</v>
      </c>
      <c r="AV117" s="5">
        <f>INDEX(Data!$C$4:$BK$400,Large!$C117,AV$1)</f>
        <v>0</v>
      </c>
      <c r="AW117" s="28">
        <f>IFERROR(VALUE(INDEX(Data!$C$4:$BK$400,Large!$C117,AW$1)),"-")</f>
        <v>0</v>
      </c>
      <c r="AX117" s="14">
        <f>IFERROR(INDEX(Data!$C$4:$BK$95,Large!$C117,AX$1),0)</f>
        <v>0</v>
      </c>
      <c r="AY117" s="14">
        <f>IFERROR(INDEX(Data!$C$4:$BK$95,Large!$C117,AY$1),0)</f>
        <v>0</v>
      </c>
      <c r="AZ117" s="14" t="e">
        <f>INDEX(Data!$C$4:$BK$95,Large!$C117,AZ$1)</f>
        <v>#REF!</v>
      </c>
      <c r="BA117" s="5" t="str">
        <f t="shared" si="43"/>
        <v>-</v>
      </c>
      <c r="BB117" s="5" t="str">
        <f t="shared" si="44"/>
        <v>-</v>
      </c>
      <c r="BC117" s="5" t="str">
        <f t="shared" si="45"/>
        <v>-</v>
      </c>
      <c r="BD117" s="22" t="str">
        <f t="shared" si="46"/>
        <v>-</v>
      </c>
      <c r="BE117" s="28">
        <f t="shared" si="47"/>
        <v>0</v>
      </c>
      <c r="BF117" s="5">
        <f t="shared" si="48"/>
        <v>0</v>
      </c>
      <c r="BG117" s="5">
        <f t="shared" si="49"/>
        <v>0</v>
      </c>
      <c r="BH117" s="5">
        <f t="shared" si="50"/>
        <v>0</v>
      </c>
      <c r="BI117" s="11" t="e">
        <f t="shared" si="51"/>
        <v>#DIV/0!</v>
      </c>
      <c r="BJ117" s="5">
        <f t="shared" si="52"/>
        <v>0</v>
      </c>
      <c r="BK117" s="11">
        <f>Data!BH115/SUM(Data!$BH$4:$BH$49)</f>
        <v>1.2162968141663945E-8</v>
      </c>
      <c r="BL117" s="3">
        <f t="shared" si="53"/>
        <v>0</v>
      </c>
      <c r="BM117" s="12" t="str">
        <f t="shared" si="42"/>
        <v>-</v>
      </c>
      <c r="BN117" s="12">
        <f t="shared" si="54"/>
        <v>1.2135480575233581E-8</v>
      </c>
      <c r="BO117" s="28">
        <f t="shared" si="40"/>
        <v>8.83E-4</v>
      </c>
      <c r="BP117" s="87">
        <f t="shared" si="41"/>
        <v>8.8299999999999993E-3</v>
      </c>
    </row>
    <row r="118" spans="1:68">
      <c r="A118" s="28">
        <v>115</v>
      </c>
      <c r="B118" s="26">
        <f>LARGE(Data!$BH$4:$BH$400,Large!A118)</f>
        <v>8.8199999999999997E-4</v>
      </c>
      <c r="C118" s="28">
        <f>MATCH(Large!B118,Data!$BH$4:$BH$400,0)</f>
        <v>115</v>
      </c>
      <c r="D118" s="5">
        <f>VALUE(INDEX(Data!$C$4:$BK$400,Large!$C118,D$2))</f>
        <v>0</v>
      </c>
      <c r="E118" s="28">
        <f>INDEX(Data!$C$4:$BK$400,Large!$C118,E$2)</f>
        <v>0</v>
      </c>
      <c r="F118" s="28">
        <f>INDEX(Data!$C$4:$BK$400,Large!$C118,F$2)</f>
        <v>0</v>
      </c>
      <c r="G118" s="28">
        <f>INDEX(Data!$C$4:$BK$400,Large!$C118,G$2)</f>
        <v>0</v>
      </c>
      <c r="H118" s="28">
        <f>INDEX(Data!$C$4:$BK$400,Large!$C118,H$2)</f>
        <v>0</v>
      </c>
      <c r="I118" s="28">
        <f>INDEX(Data!$C$4:$BK$400,Large!$C118,I$2)</f>
        <v>0</v>
      </c>
      <c r="J118" s="28">
        <f>INDEX(Data!$C$4:$BK$400,Large!$C118,J$2)</f>
        <v>0</v>
      </c>
      <c r="K118" s="28">
        <f>INDEX(Data!$C$4:$BK$400,Large!$C118,K$2)</f>
        <v>0</v>
      </c>
      <c r="L118" s="28">
        <f>INDEX(Data!$C$4:$BK$400,Large!$C118,L$2)</f>
        <v>0</v>
      </c>
      <c r="M118" s="28">
        <f>INDEX(Data!$C$4:$BK$400,Large!$C118,M$2)</f>
        <v>0</v>
      </c>
      <c r="N118" s="28">
        <f>INDEX(Data!$C$4:$BK$400,Large!$C118,N$2)</f>
        <v>0</v>
      </c>
      <c r="O118" s="28">
        <f>INDEX(Data!$C$4:$BK$400,Large!$C118,O$2)</f>
        <v>0</v>
      </c>
      <c r="P118" s="28">
        <f>INDEX(Data!$C$4:$BK$400,Large!$C118,P$2)</f>
        <v>0</v>
      </c>
      <c r="Q118" s="28">
        <f>INDEX(Data!$C$4:$BK$400,Large!$C118,Q$2)</f>
        <v>0</v>
      </c>
      <c r="R118" s="28">
        <f>INDEX(Data!$C$4:$BK$400,Large!$C118,R$2)</f>
        <v>0</v>
      </c>
      <c r="S118" s="28">
        <f>INDEX(Data!$C$4:$BK$400,Large!$C118,S$2)</f>
        <v>0</v>
      </c>
      <c r="T118" s="28">
        <f>INDEX(Data!$C$4:$BK$400,Large!$C118,T$2)</f>
        <v>0</v>
      </c>
      <c r="U118" s="28">
        <f>INDEX(Data!$C$4:$BK$400,Large!$C118,U$2)</f>
        <v>0</v>
      </c>
      <c r="V118" s="28">
        <f>INDEX(Data!$C$4:$BK$400,Large!$C118,V$2)</f>
        <v>0</v>
      </c>
      <c r="W118" s="28">
        <f>INDEX(Data!$C$4:$BK$400,Large!$C118,W$2)</f>
        <v>0</v>
      </c>
      <c r="X118" s="28">
        <f>INDEX(Data!$C$4:$BK$400,Large!$C118,X$2)</f>
        <v>0</v>
      </c>
      <c r="Y118" s="28">
        <f>INDEX(Data!$C$4:$BK$400,Large!$C118,Y$2)</f>
        <v>0</v>
      </c>
      <c r="Z118" s="28">
        <f>INDEX(Data!$C$4:$BK$400,Large!$C118,Z$2)</f>
        <v>0</v>
      </c>
      <c r="AA118" s="28">
        <f>INDEX(Data!$C$4:$BK$400,Large!$C118,AA$2)</f>
        <v>0</v>
      </c>
      <c r="AB118" s="28">
        <f>INDEX(Data!$C$4:$BK$400,Large!$C118,AB$2)</f>
        <v>0</v>
      </c>
      <c r="AC118" s="28">
        <f>INDEX(Data!$C$4:$BK$400,Large!$C118,AC$2)</f>
        <v>0</v>
      </c>
      <c r="AD118" s="28">
        <f>INDEX(Data!$C$4:$BK$400,Large!$C118,AD$2)</f>
        <v>0</v>
      </c>
      <c r="AE118" s="28">
        <f>INDEX(Data!$C$4:$BK$400,Large!$C118,AE$2)</f>
        <v>0</v>
      </c>
      <c r="AF118" s="28">
        <f>INDEX(Data!$C$4:$BK$400,Large!$C118,AF$2)</f>
        <v>0</v>
      </c>
      <c r="AG118" s="28">
        <f>INDEX(Data!$C$4:$BK$400,Large!$C118,AG$2)</f>
        <v>0</v>
      </c>
      <c r="AH118" s="28">
        <f>INDEX(Data!$C$4:$BK$400,Large!$C118,AH$2)</f>
        <v>0</v>
      </c>
      <c r="AI118" s="28">
        <f>INDEX(Data!$C$4:$BK$400,Large!$C118,AI$2)</f>
        <v>0</v>
      </c>
      <c r="AJ118" s="28">
        <f>INDEX(Data!$C$4:$BK$400,Large!$C118,AJ$2)</f>
        <v>0</v>
      </c>
      <c r="AK118" s="28">
        <f>INDEX(Data!$C$4:$BK$400,Large!$C118,AK$2)</f>
        <v>0</v>
      </c>
      <c r="AL118" s="28">
        <f>INDEX(Data!$C$4:$BK$400,Large!$C118,AL$2)</f>
        <v>0</v>
      </c>
      <c r="AM118" s="28">
        <f>INDEX(Data!$C$4:$BK$400,Large!$C118,AM$2)</f>
        <v>0</v>
      </c>
      <c r="AN118" s="28">
        <f>INDEX(Data!$C$4:$BK$400,Large!$C118,AN$2)</f>
        <v>0</v>
      </c>
      <c r="AO118" s="28">
        <f>INDEX(Data!$C$4:$BK$400,Large!$C118,AO$2)</f>
        <v>0</v>
      </c>
      <c r="AP118" s="28">
        <f>INDEX(Data!$C$4:$BK$400,Large!$C118,AP$2)</f>
        <v>0</v>
      </c>
      <c r="AQ118" s="28">
        <f>INDEX(Data!$C$4:$BK$400,Large!$C118,AQ$2)</f>
        <v>0</v>
      </c>
      <c r="AR118" s="28">
        <f>INDEX(Data!$C$4:$BK$400,Large!$C118,AR$2)</f>
        <v>0</v>
      </c>
      <c r="AS118" s="28">
        <f>INDEX(Data!$C$4:$BK$400,Large!$C118,AS$2)</f>
        <v>0</v>
      </c>
      <c r="AT118" s="28">
        <f>INDEX(Data!$C$4:$BK$400,Large!$C118,AT$2)</f>
        <v>0</v>
      </c>
      <c r="AU118" s="5">
        <f>VALUE(INDEX(Data!$C$4:$BK$400,Large!$C118,AU$2))</f>
        <v>0</v>
      </c>
      <c r="AV118" s="5">
        <f>INDEX(Data!$C$4:$BK$400,Large!$C118,AV$1)</f>
        <v>0</v>
      </c>
      <c r="AW118" s="28">
        <f>IFERROR(VALUE(INDEX(Data!$C$4:$BK$400,Large!$C118,AW$1)),"-")</f>
        <v>0</v>
      </c>
      <c r="AX118" s="14">
        <f>IFERROR(INDEX(Data!$C$4:$BK$95,Large!$C118,AX$1),0)</f>
        <v>0</v>
      </c>
      <c r="AY118" s="14">
        <f>IFERROR(INDEX(Data!$C$4:$BK$95,Large!$C118,AY$1),0)</f>
        <v>0</v>
      </c>
      <c r="AZ118" s="14" t="e">
        <f>INDEX(Data!$C$4:$BK$95,Large!$C118,AZ$1)</f>
        <v>#REF!</v>
      </c>
      <c r="BA118" s="5" t="str">
        <f t="shared" si="43"/>
        <v>-</v>
      </c>
      <c r="BB118" s="5" t="str">
        <f t="shared" si="44"/>
        <v>-</v>
      </c>
      <c r="BC118" s="5" t="str">
        <f t="shared" si="45"/>
        <v>-</v>
      </c>
      <c r="BD118" s="22" t="str">
        <f t="shared" si="46"/>
        <v>-</v>
      </c>
      <c r="BE118" s="28">
        <f t="shared" si="47"/>
        <v>0</v>
      </c>
      <c r="BF118" s="5">
        <f t="shared" si="48"/>
        <v>0</v>
      </c>
      <c r="BG118" s="5">
        <f t="shared" si="49"/>
        <v>0</v>
      </c>
      <c r="BH118" s="5">
        <f t="shared" si="50"/>
        <v>0</v>
      </c>
      <c r="BI118" s="11" t="e">
        <f t="shared" si="51"/>
        <v>#DIV/0!</v>
      </c>
      <c r="BJ118" s="5">
        <f t="shared" si="52"/>
        <v>0</v>
      </c>
      <c r="BK118" s="11">
        <f>Data!BH116/SUM(Data!$BH$4:$BH$49)</f>
        <v>1.2149224674837206E-8</v>
      </c>
      <c r="BL118" s="3">
        <f t="shared" si="53"/>
        <v>0</v>
      </c>
      <c r="BM118" s="12" t="str">
        <f t="shared" si="42"/>
        <v>-</v>
      </c>
      <c r="BN118" s="12">
        <f t="shared" si="54"/>
        <v>1.2121737109123463E-8</v>
      </c>
      <c r="BO118" s="28">
        <f t="shared" si="40"/>
        <v>8.8199999999999997E-4</v>
      </c>
      <c r="BP118" s="87">
        <f t="shared" si="41"/>
        <v>8.8199999999999997E-3</v>
      </c>
    </row>
    <row r="119" spans="1:68">
      <c r="A119" s="28">
        <v>116</v>
      </c>
      <c r="B119" s="26">
        <f>LARGE(Data!$BH$4:$BH$400,Large!A119)</f>
        <v>8.8099999999999995E-4</v>
      </c>
      <c r="C119" s="28">
        <f>MATCH(Large!B119,Data!$BH$4:$BH$400,0)</f>
        <v>116</v>
      </c>
      <c r="D119" s="5">
        <f>VALUE(INDEX(Data!$C$4:$BK$400,Large!$C119,D$2))</f>
        <v>0</v>
      </c>
      <c r="E119" s="28">
        <f>INDEX(Data!$C$4:$BK$400,Large!$C119,E$2)</f>
        <v>0</v>
      </c>
      <c r="F119" s="28">
        <f>INDEX(Data!$C$4:$BK$400,Large!$C119,F$2)</f>
        <v>0</v>
      </c>
      <c r="G119" s="28">
        <f>INDEX(Data!$C$4:$BK$400,Large!$C119,G$2)</f>
        <v>0</v>
      </c>
      <c r="H119" s="28">
        <f>INDEX(Data!$C$4:$BK$400,Large!$C119,H$2)</f>
        <v>0</v>
      </c>
      <c r="I119" s="28">
        <f>INDEX(Data!$C$4:$BK$400,Large!$C119,I$2)</f>
        <v>0</v>
      </c>
      <c r="J119" s="28">
        <f>INDEX(Data!$C$4:$BK$400,Large!$C119,J$2)</f>
        <v>0</v>
      </c>
      <c r="K119" s="28">
        <f>INDEX(Data!$C$4:$BK$400,Large!$C119,K$2)</f>
        <v>0</v>
      </c>
      <c r="L119" s="28">
        <f>INDEX(Data!$C$4:$BK$400,Large!$C119,L$2)</f>
        <v>0</v>
      </c>
      <c r="M119" s="28">
        <f>INDEX(Data!$C$4:$BK$400,Large!$C119,M$2)</f>
        <v>0</v>
      </c>
      <c r="N119" s="28">
        <f>INDEX(Data!$C$4:$BK$400,Large!$C119,N$2)</f>
        <v>0</v>
      </c>
      <c r="O119" s="28">
        <f>INDEX(Data!$C$4:$BK$400,Large!$C119,O$2)</f>
        <v>0</v>
      </c>
      <c r="P119" s="28">
        <f>INDEX(Data!$C$4:$BK$400,Large!$C119,P$2)</f>
        <v>0</v>
      </c>
      <c r="Q119" s="28">
        <f>INDEX(Data!$C$4:$BK$400,Large!$C119,Q$2)</f>
        <v>0</v>
      </c>
      <c r="R119" s="28">
        <f>INDEX(Data!$C$4:$BK$400,Large!$C119,R$2)</f>
        <v>0</v>
      </c>
      <c r="S119" s="28">
        <f>INDEX(Data!$C$4:$BK$400,Large!$C119,S$2)</f>
        <v>0</v>
      </c>
      <c r="T119" s="28">
        <f>INDEX(Data!$C$4:$BK$400,Large!$C119,T$2)</f>
        <v>0</v>
      </c>
      <c r="U119" s="28">
        <f>INDEX(Data!$C$4:$BK$400,Large!$C119,U$2)</f>
        <v>0</v>
      </c>
      <c r="V119" s="28">
        <f>INDEX(Data!$C$4:$BK$400,Large!$C119,V$2)</f>
        <v>0</v>
      </c>
      <c r="W119" s="28">
        <f>INDEX(Data!$C$4:$BK$400,Large!$C119,W$2)</f>
        <v>0</v>
      </c>
      <c r="X119" s="28">
        <f>INDEX(Data!$C$4:$BK$400,Large!$C119,X$2)</f>
        <v>0</v>
      </c>
      <c r="Y119" s="28">
        <f>INDEX(Data!$C$4:$BK$400,Large!$C119,Y$2)</f>
        <v>0</v>
      </c>
      <c r="Z119" s="28">
        <f>INDEX(Data!$C$4:$BK$400,Large!$C119,Z$2)</f>
        <v>0</v>
      </c>
      <c r="AA119" s="28">
        <f>INDEX(Data!$C$4:$BK$400,Large!$C119,AA$2)</f>
        <v>0</v>
      </c>
      <c r="AB119" s="28">
        <f>INDEX(Data!$C$4:$BK$400,Large!$C119,AB$2)</f>
        <v>0</v>
      </c>
      <c r="AC119" s="28">
        <f>INDEX(Data!$C$4:$BK$400,Large!$C119,AC$2)</f>
        <v>0</v>
      </c>
      <c r="AD119" s="28">
        <f>INDEX(Data!$C$4:$BK$400,Large!$C119,AD$2)</f>
        <v>0</v>
      </c>
      <c r="AE119" s="28">
        <f>INDEX(Data!$C$4:$BK$400,Large!$C119,AE$2)</f>
        <v>0</v>
      </c>
      <c r="AF119" s="28">
        <f>INDEX(Data!$C$4:$BK$400,Large!$C119,AF$2)</f>
        <v>0</v>
      </c>
      <c r="AG119" s="28">
        <f>INDEX(Data!$C$4:$BK$400,Large!$C119,AG$2)</f>
        <v>0</v>
      </c>
      <c r="AH119" s="28">
        <f>INDEX(Data!$C$4:$BK$400,Large!$C119,AH$2)</f>
        <v>0</v>
      </c>
      <c r="AI119" s="28">
        <f>INDEX(Data!$C$4:$BK$400,Large!$C119,AI$2)</f>
        <v>0</v>
      </c>
      <c r="AJ119" s="28">
        <f>INDEX(Data!$C$4:$BK$400,Large!$C119,AJ$2)</f>
        <v>0</v>
      </c>
      <c r="AK119" s="28">
        <f>INDEX(Data!$C$4:$BK$400,Large!$C119,AK$2)</f>
        <v>0</v>
      </c>
      <c r="AL119" s="28">
        <f>INDEX(Data!$C$4:$BK$400,Large!$C119,AL$2)</f>
        <v>0</v>
      </c>
      <c r="AM119" s="28">
        <f>INDEX(Data!$C$4:$BK$400,Large!$C119,AM$2)</f>
        <v>0</v>
      </c>
      <c r="AN119" s="28">
        <f>INDEX(Data!$C$4:$BK$400,Large!$C119,AN$2)</f>
        <v>0</v>
      </c>
      <c r="AO119" s="28">
        <f>INDEX(Data!$C$4:$BK$400,Large!$C119,AO$2)</f>
        <v>0</v>
      </c>
      <c r="AP119" s="28">
        <f>INDEX(Data!$C$4:$BK$400,Large!$C119,AP$2)</f>
        <v>0</v>
      </c>
      <c r="AQ119" s="28">
        <f>INDEX(Data!$C$4:$BK$400,Large!$C119,AQ$2)</f>
        <v>0</v>
      </c>
      <c r="AR119" s="28">
        <f>INDEX(Data!$C$4:$BK$400,Large!$C119,AR$2)</f>
        <v>0</v>
      </c>
      <c r="AS119" s="28">
        <f>INDEX(Data!$C$4:$BK$400,Large!$C119,AS$2)</f>
        <v>0</v>
      </c>
      <c r="AT119" s="28">
        <f>INDEX(Data!$C$4:$BK$400,Large!$C119,AT$2)</f>
        <v>0</v>
      </c>
      <c r="AU119" s="5">
        <f>VALUE(INDEX(Data!$C$4:$BK$400,Large!$C119,AU$2))</f>
        <v>0</v>
      </c>
      <c r="AV119" s="5">
        <f>INDEX(Data!$C$4:$BK$400,Large!$C119,AV$1)</f>
        <v>0</v>
      </c>
      <c r="AW119" s="28">
        <f>IFERROR(VALUE(INDEX(Data!$C$4:$BK$400,Large!$C119,AW$1)),"-")</f>
        <v>0</v>
      </c>
      <c r="AX119" s="14">
        <f>IFERROR(INDEX(Data!$C$4:$BK$95,Large!$C119,AX$1),0)</f>
        <v>0</v>
      </c>
      <c r="AY119" s="14">
        <f>IFERROR(INDEX(Data!$C$4:$BK$95,Large!$C119,AY$1),0)</f>
        <v>0</v>
      </c>
      <c r="AZ119" s="14" t="e">
        <f>INDEX(Data!$C$4:$BK$95,Large!$C119,AZ$1)</f>
        <v>#REF!</v>
      </c>
      <c r="BA119" s="5" t="str">
        <f t="shared" si="43"/>
        <v>-</v>
      </c>
      <c r="BB119" s="5" t="str">
        <f t="shared" si="44"/>
        <v>-</v>
      </c>
      <c r="BC119" s="5" t="str">
        <f t="shared" si="45"/>
        <v>-</v>
      </c>
      <c r="BD119" s="22" t="str">
        <f t="shared" si="46"/>
        <v>-</v>
      </c>
      <c r="BE119" s="28">
        <f t="shared" si="47"/>
        <v>0</v>
      </c>
      <c r="BF119" s="5">
        <f t="shared" si="48"/>
        <v>0</v>
      </c>
      <c r="BG119" s="5">
        <f t="shared" si="49"/>
        <v>0</v>
      </c>
      <c r="BH119" s="5">
        <f t="shared" si="50"/>
        <v>0</v>
      </c>
      <c r="BI119" s="11" t="e">
        <f t="shared" si="51"/>
        <v>#DIV/0!</v>
      </c>
      <c r="BJ119" s="5">
        <f t="shared" si="52"/>
        <v>0</v>
      </c>
      <c r="BK119" s="11">
        <f>Data!BH117/SUM(Data!$BH$4:$BH$49)</f>
        <v>1.2135481208010465E-8</v>
      </c>
      <c r="BL119" s="3">
        <f t="shared" si="53"/>
        <v>0</v>
      </c>
      <c r="BM119" s="12" t="str">
        <f t="shared" si="42"/>
        <v>-</v>
      </c>
      <c r="BN119" s="12">
        <f t="shared" si="54"/>
        <v>1.2107993643013345E-8</v>
      </c>
      <c r="BO119" s="28">
        <f t="shared" si="40"/>
        <v>8.8099999999999995E-4</v>
      </c>
      <c r="BP119" s="87">
        <f t="shared" si="41"/>
        <v>8.8100000000000001E-3</v>
      </c>
    </row>
    <row r="120" spans="1:68">
      <c r="A120" s="28">
        <v>117</v>
      </c>
      <c r="B120" s="26">
        <f>LARGE(Data!$BH$4:$BH$400,Large!A120)</f>
        <v>8.8000000000000003E-4</v>
      </c>
      <c r="C120" s="28">
        <f>MATCH(Large!B120,Data!$BH$4:$BH$400,0)</f>
        <v>117</v>
      </c>
      <c r="D120" s="5">
        <f>VALUE(INDEX(Data!$C$4:$BK$400,Large!$C120,D$2))</f>
        <v>0</v>
      </c>
      <c r="E120" s="28">
        <f>INDEX(Data!$C$4:$BK$400,Large!$C120,E$2)</f>
        <v>0</v>
      </c>
      <c r="F120" s="28">
        <f>INDEX(Data!$C$4:$BK$400,Large!$C120,F$2)</f>
        <v>0</v>
      </c>
      <c r="G120" s="28">
        <f>INDEX(Data!$C$4:$BK$400,Large!$C120,G$2)</f>
        <v>0</v>
      </c>
      <c r="H120" s="28">
        <f>INDEX(Data!$C$4:$BK$400,Large!$C120,H$2)</f>
        <v>0</v>
      </c>
      <c r="I120" s="28">
        <f>INDEX(Data!$C$4:$BK$400,Large!$C120,I$2)</f>
        <v>0</v>
      </c>
      <c r="J120" s="28">
        <f>INDEX(Data!$C$4:$BK$400,Large!$C120,J$2)</f>
        <v>0</v>
      </c>
      <c r="K120" s="28">
        <f>INDEX(Data!$C$4:$BK$400,Large!$C120,K$2)</f>
        <v>0</v>
      </c>
      <c r="L120" s="28">
        <f>INDEX(Data!$C$4:$BK$400,Large!$C120,L$2)</f>
        <v>0</v>
      </c>
      <c r="M120" s="28">
        <f>INDEX(Data!$C$4:$BK$400,Large!$C120,M$2)</f>
        <v>0</v>
      </c>
      <c r="N120" s="28">
        <f>INDEX(Data!$C$4:$BK$400,Large!$C120,N$2)</f>
        <v>0</v>
      </c>
      <c r="O120" s="28">
        <f>INDEX(Data!$C$4:$BK$400,Large!$C120,O$2)</f>
        <v>0</v>
      </c>
      <c r="P120" s="28">
        <f>INDEX(Data!$C$4:$BK$400,Large!$C120,P$2)</f>
        <v>0</v>
      </c>
      <c r="Q120" s="28">
        <f>INDEX(Data!$C$4:$BK$400,Large!$C120,Q$2)</f>
        <v>0</v>
      </c>
      <c r="R120" s="28">
        <f>INDEX(Data!$C$4:$BK$400,Large!$C120,R$2)</f>
        <v>0</v>
      </c>
      <c r="S120" s="28">
        <f>INDEX(Data!$C$4:$BK$400,Large!$C120,S$2)</f>
        <v>0</v>
      </c>
      <c r="T120" s="28">
        <f>INDEX(Data!$C$4:$BK$400,Large!$C120,T$2)</f>
        <v>0</v>
      </c>
      <c r="U120" s="28">
        <f>INDEX(Data!$C$4:$BK$400,Large!$C120,U$2)</f>
        <v>0</v>
      </c>
      <c r="V120" s="28">
        <f>INDEX(Data!$C$4:$BK$400,Large!$C120,V$2)</f>
        <v>0</v>
      </c>
      <c r="W120" s="28">
        <f>INDEX(Data!$C$4:$BK$400,Large!$C120,W$2)</f>
        <v>0</v>
      </c>
      <c r="X120" s="28">
        <f>INDEX(Data!$C$4:$BK$400,Large!$C120,X$2)</f>
        <v>0</v>
      </c>
      <c r="Y120" s="28">
        <f>INDEX(Data!$C$4:$BK$400,Large!$C120,Y$2)</f>
        <v>0</v>
      </c>
      <c r="Z120" s="28">
        <f>INDEX(Data!$C$4:$BK$400,Large!$C120,Z$2)</f>
        <v>0</v>
      </c>
      <c r="AA120" s="28">
        <f>INDEX(Data!$C$4:$BK$400,Large!$C120,AA$2)</f>
        <v>0</v>
      </c>
      <c r="AB120" s="28">
        <f>INDEX(Data!$C$4:$BK$400,Large!$C120,AB$2)</f>
        <v>0</v>
      </c>
      <c r="AC120" s="28">
        <f>INDEX(Data!$C$4:$BK$400,Large!$C120,AC$2)</f>
        <v>0</v>
      </c>
      <c r="AD120" s="28">
        <f>INDEX(Data!$C$4:$BK$400,Large!$C120,AD$2)</f>
        <v>0</v>
      </c>
      <c r="AE120" s="28">
        <f>INDEX(Data!$C$4:$BK$400,Large!$C120,AE$2)</f>
        <v>0</v>
      </c>
      <c r="AF120" s="28">
        <f>INDEX(Data!$C$4:$BK$400,Large!$C120,AF$2)</f>
        <v>0</v>
      </c>
      <c r="AG120" s="28">
        <f>INDEX(Data!$C$4:$BK$400,Large!$C120,AG$2)</f>
        <v>0</v>
      </c>
      <c r="AH120" s="28">
        <f>INDEX(Data!$C$4:$BK$400,Large!$C120,AH$2)</f>
        <v>0</v>
      </c>
      <c r="AI120" s="28">
        <f>INDEX(Data!$C$4:$BK$400,Large!$C120,AI$2)</f>
        <v>0</v>
      </c>
      <c r="AJ120" s="28">
        <f>INDEX(Data!$C$4:$BK$400,Large!$C120,AJ$2)</f>
        <v>0</v>
      </c>
      <c r="AK120" s="28">
        <f>INDEX(Data!$C$4:$BK$400,Large!$C120,AK$2)</f>
        <v>0</v>
      </c>
      <c r="AL120" s="28">
        <f>INDEX(Data!$C$4:$BK$400,Large!$C120,AL$2)</f>
        <v>0</v>
      </c>
      <c r="AM120" s="28">
        <f>INDEX(Data!$C$4:$BK$400,Large!$C120,AM$2)</f>
        <v>0</v>
      </c>
      <c r="AN120" s="28">
        <f>INDEX(Data!$C$4:$BK$400,Large!$C120,AN$2)</f>
        <v>0</v>
      </c>
      <c r="AO120" s="28">
        <f>INDEX(Data!$C$4:$BK$400,Large!$C120,AO$2)</f>
        <v>0</v>
      </c>
      <c r="AP120" s="28">
        <f>INDEX(Data!$C$4:$BK$400,Large!$C120,AP$2)</f>
        <v>0</v>
      </c>
      <c r="AQ120" s="28">
        <f>INDEX(Data!$C$4:$BK$400,Large!$C120,AQ$2)</f>
        <v>0</v>
      </c>
      <c r="AR120" s="28">
        <f>INDEX(Data!$C$4:$BK$400,Large!$C120,AR$2)</f>
        <v>0</v>
      </c>
      <c r="AS120" s="28">
        <f>INDEX(Data!$C$4:$BK$400,Large!$C120,AS$2)</f>
        <v>0</v>
      </c>
      <c r="AT120" s="28">
        <f>INDEX(Data!$C$4:$BK$400,Large!$C120,AT$2)</f>
        <v>0</v>
      </c>
      <c r="AU120" s="5">
        <f>VALUE(INDEX(Data!$C$4:$BK$400,Large!$C120,AU$2))</f>
        <v>0</v>
      </c>
      <c r="AV120" s="5">
        <f>INDEX(Data!$C$4:$BK$400,Large!$C120,AV$1)</f>
        <v>0</v>
      </c>
      <c r="AW120" s="28">
        <f>IFERROR(VALUE(INDEX(Data!$C$4:$BK$400,Large!$C120,AW$1)),"-")</f>
        <v>0</v>
      </c>
      <c r="AX120" s="14">
        <f>IFERROR(INDEX(Data!$C$4:$BK$95,Large!$C120,AX$1),0)</f>
        <v>0</v>
      </c>
      <c r="AY120" s="14">
        <f>IFERROR(INDEX(Data!$C$4:$BK$95,Large!$C120,AY$1),0)</f>
        <v>0</v>
      </c>
      <c r="AZ120" s="14" t="e">
        <f>INDEX(Data!$C$4:$BK$95,Large!$C120,AZ$1)</f>
        <v>#REF!</v>
      </c>
      <c r="BA120" s="5" t="str">
        <f t="shared" si="43"/>
        <v>-</v>
      </c>
      <c r="BB120" s="5" t="str">
        <f t="shared" si="44"/>
        <v>-</v>
      </c>
      <c r="BC120" s="5" t="str">
        <f t="shared" si="45"/>
        <v>-</v>
      </c>
      <c r="BD120" s="22" t="str">
        <f t="shared" si="46"/>
        <v>-</v>
      </c>
      <c r="BE120" s="28">
        <f t="shared" si="47"/>
        <v>0</v>
      </c>
      <c r="BF120" s="5">
        <f t="shared" si="48"/>
        <v>0</v>
      </c>
      <c r="BG120" s="5">
        <f t="shared" si="49"/>
        <v>0</v>
      </c>
      <c r="BH120" s="5">
        <f t="shared" si="50"/>
        <v>0</v>
      </c>
      <c r="BI120" s="11" t="e">
        <f t="shared" si="51"/>
        <v>#DIV/0!</v>
      </c>
      <c r="BJ120" s="5">
        <f t="shared" si="52"/>
        <v>0</v>
      </c>
      <c r="BK120" s="11">
        <f>Data!BH118/SUM(Data!$BH$4:$BH$49)</f>
        <v>1.2121737741183726E-8</v>
      </c>
      <c r="BL120" s="3">
        <f t="shared" si="53"/>
        <v>0</v>
      </c>
      <c r="BM120" s="12" t="str">
        <f t="shared" si="42"/>
        <v>-</v>
      </c>
      <c r="BN120" s="12">
        <f t="shared" si="54"/>
        <v>1.2094250176903229E-8</v>
      </c>
      <c r="BO120" s="28">
        <f t="shared" si="40"/>
        <v>8.8000000000000003E-4</v>
      </c>
      <c r="BP120" s="87">
        <f t="shared" si="41"/>
        <v>8.8000000000000005E-3</v>
      </c>
    </row>
    <row r="121" spans="1:68">
      <c r="A121" s="28">
        <v>118</v>
      </c>
      <c r="B121" s="26">
        <f>LARGE(Data!$BH$4:$BH$400,Large!A121)</f>
        <v>8.7900000000000001E-4</v>
      </c>
      <c r="C121" s="28">
        <f>MATCH(Large!B121,Data!$BH$4:$BH$400,0)</f>
        <v>118</v>
      </c>
      <c r="D121" s="5">
        <f>VALUE(INDEX(Data!$C$4:$BK$400,Large!$C121,D$2))</f>
        <v>0</v>
      </c>
      <c r="E121" s="28">
        <f>INDEX(Data!$C$4:$BK$400,Large!$C121,E$2)</f>
        <v>0</v>
      </c>
      <c r="F121" s="28">
        <f>INDEX(Data!$C$4:$BK$400,Large!$C121,F$2)</f>
        <v>0</v>
      </c>
      <c r="G121" s="28">
        <f>INDEX(Data!$C$4:$BK$400,Large!$C121,G$2)</f>
        <v>0</v>
      </c>
      <c r="H121" s="28">
        <f>INDEX(Data!$C$4:$BK$400,Large!$C121,H$2)</f>
        <v>0</v>
      </c>
      <c r="I121" s="28">
        <f>INDEX(Data!$C$4:$BK$400,Large!$C121,I$2)</f>
        <v>0</v>
      </c>
      <c r="J121" s="28">
        <f>INDEX(Data!$C$4:$BK$400,Large!$C121,J$2)</f>
        <v>0</v>
      </c>
      <c r="K121" s="28">
        <f>INDEX(Data!$C$4:$BK$400,Large!$C121,K$2)</f>
        <v>0</v>
      </c>
      <c r="L121" s="28">
        <f>INDEX(Data!$C$4:$BK$400,Large!$C121,L$2)</f>
        <v>0</v>
      </c>
      <c r="M121" s="28">
        <f>INDEX(Data!$C$4:$BK$400,Large!$C121,M$2)</f>
        <v>0</v>
      </c>
      <c r="N121" s="28">
        <f>INDEX(Data!$C$4:$BK$400,Large!$C121,N$2)</f>
        <v>0</v>
      </c>
      <c r="O121" s="28">
        <f>INDEX(Data!$C$4:$BK$400,Large!$C121,O$2)</f>
        <v>0</v>
      </c>
      <c r="P121" s="28">
        <f>INDEX(Data!$C$4:$BK$400,Large!$C121,P$2)</f>
        <v>0</v>
      </c>
      <c r="Q121" s="28">
        <f>INDEX(Data!$C$4:$BK$400,Large!$C121,Q$2)</f>
        <v>0</v>
      </c>
      <c r="R121" s="28">
        <f>INDEX(Data!$C$4:$BK$400,Large!$C121,R$2)</f>
        <v>0</v>
      </c>
      <c r="S121" s="28">
        <f>INDEX(Data!$C$4:$BK$400,Large!$C121,S$2)</f>
        <v>0</v>
      </c>
      <c r="T121" s="28">
        <f>INDEX(Data!$C$4:$BK$400,Large!$C121,T$2)</f>
        <v>0</v>
      </c>
      <c r="U121" s="28">
        <f>INDEX(Data!$C$4:$BK$400,Large!$C121,U$2)</f>
        <v>0</v>
      </c>
      <c r="V121" s="28">
        <f>INDEX(Data!$C$4:$BK$400,Large!$C121,V$2)</f>
        <v>0</v>
      </c>
      <c r="W121" s="28">
        <f>INDEX(Data!$C$4:$BK$400,Large!$C121,W$2)</f>
        <v>0</v>
      </c>
      <c r="X121" s="28">
        <f>INDEX(Data!$C$4:$BK$400,Large!$C121,X$2)</f>
        <v>0</v>
      </c>
      <c r="Y121" s="28">
        <f>INDEX(Data!$C$4:$BK$400,Large!$C121,Y$2)</f>
        <v>0</v>
      </c>
      <c r="Z121" s="28">
        <f>INDEX(Data!$C$4:$BK$400,Large!$C121,Z$2)</f>
        <v>0</v>
      </c>
      <c r="AA121" s="28">
        <f>INDEX(Data!$C$4:$BK$400,Large!$C121,AA$2)</f>
        <v>0</v>
      </c>
      <c r="AB121" s="28">
        <f>INDEX(Data!$C$4:$BK$400,Large!$C121,AB$2)</f>
        <v>0</v>
      </c>
      <c r="AC121" s="28">
        <f>INDEX(Data!$C$4:$BK$400,Large!$C121,AC$2)</f>
        <v>0</v>
      </c>
      <c r="AD121" s="28">
        <f>INDEX(Data!$C$4:$BK$400,Large!$C121,AD$2)</f>
        <v>0</v>
      </c>
      <c r="AE121" s="28">
        <f>INDEX(Data!$C$4:$BK$400,Large!$C121,AE$2)</f>
        <v>0</v>
      </c>
      <c r="AF121" s="28">
        <f>INDEX(Data!$C$4:$BK$400,Large!$C121,AF$2)</f>
        <v>0</v>
      </c>
      <c r="AG121" s="28">
        <f>INDEX(Data!$C$4:$BK$400,Large!$C121,AG$2)</f>
        <v>0</v>
      </c>
      <c r="AH121" s="28">
        <f>INDEX(Data!$C$4:$BK$400,Large!$C121,AH$2)</f>
        <v>0</v>
      </c>
      <c r="AI121" s="28">
        <f>INDEX(Data!$C$4:$BK$400,Large!$C121,AI$2)</f>
        <v>0</v>
      </c>
      <c r="AJ121" s="28">
        <f>INDEX(Data!$C$4:$BK$400,Large!$C121,AJ$2)</f>
        <v>0</v>
      </c>
      <c r="AK121" s="28">
        <f>INDEX(Data!$C$4:$BK$400,Large!$C121,AK$2)</f>
        <v>0</v>
      </c>
      <c r="AL121" s="28">
        <f>INDEX(Data!$C$4:$BK$400,Large!$C121,AL$2)</f>
        <v>0</v>
      </c>
      <c r="AM121" s="28">
        <f>INDEX(Data!$C$4:$BK$400,Large!$C121,AM$2)</f>
        <v>0</v>
      </c>
      <c r="AN121" s="28">
        <f>INDEX(Data!$C$4:$BK$400,Large!$C121,AN$2)</f>
        <v>0</v>
      </c>
      <c r="AO121" s="28">
        <f>INDEX(Data!$C$4:$BK$400,Large!$C121,AO$2)</f>
        <v>0</v>
      </c>
      <c r="AP121" s="28">
        <f>INDEX(Data!$C$4:$BK$400,Large!$C121,AP$2)</f>
        <v>0</v>
      </c>
      <c r="AQ121" s="28">
        <f>INDEX(Data!$C$4:$BK$400,Large!$C121,AQ$2)</f>
        <v>0</v>
      </c>
      <c r="AR121" s="28">
        <f>INDEX(Data!$C$4:$BK$400,Large!$C121,AR$2)</f>
        <v>0</v>
      </c>
      <c r="AS121" s="28">
        <f>INDEX(Data!$C$4:$BK$400,Large!$C121,AS$2)</f>
        <v>0</v>
      </c>
      <c r="AT121" s="28">
        <f>INDEX(Data!$C$4:$BK$400,Large!$C121,AT$2)</f>
        <v>0</v>
      </c>
      <c r="AU121" s="5">
        <f>VALUE(INDEX(Data!$C$4:$BK$400,Large!$C121,AU$2))</f>
        <v>0</v>
      </c>
      <c r="AV121" s="5">
        <f>INDEX(Data!$C$4:$BK$400,Large!$C121,AV$1)</f>
        <v>0</v>
      </c>
      <c r="AW121" s="28">
        <f>IFERROR(VALUE(INDEX(Data!$C$4:$BK$400,Large!$C121,AW$1)),"-")</f>
        <v>0</v>
      </c>
      <c r="AX121" s="14">
        <f>IFERROR(INDEX(Data!$C$4:$BK$95,Large!$C121,AX$1),0)</f>
        <v>0</v>
      </c>
      <c r="AY121" s="14">
        <f>IFERROR(INDEX(Data!$C$4:$BK$95,Large!$C121,AY$1),0)</f>
        <v>0</v>
      </c>
      <c r="AZ121" s="14" t="e">
        <f>INDEX(Data!$C$4:$BK$95,Large!$C121,AZ$1)</f>
        <v>#REF!</v>
      </c>
      <c r="BA121" s="5" t="str">
        <f t="shared" si="43"/>
        <v>-</v>
      </c>
      <c r="BB121" s="5" t="str">
        <f t="shared" si="44"/>
        <v>-</v>
      </c>
      <c r="BC121" s="5" t="str">
        <f t="shared" si="45"/>
        <v>-</v>
      </c>
      <c r="BD121" s="22" t="str">
        <f t="shared" si="46"/>
        <v>-</v>
      </c>
      <c r="BE121" s="28">
        <f t="shared" si="47"/>
        <v>0</v>
      </c>
      <c r="BF121" s="5">
        <f t="shared" si="48"/>
        <v>0</v>
      </c>
      <c r="BG121" s="5">
        <f t="shared" si="49"/>
        <v>0</v>
      </c>
      <c r="BH121" s="5">
        <f t="shared" si="50"/>
        <v>0</v>
      </c>
      <c r="BI121" s="11" t="e">
        <f t="shared" si="51"/>
        <v>#DIV/0!</v>
      </c>
      <c r="BJ121" s="5">
        <f t="shared" si="52"/>
        <v>0</v>
      </c>
      <c r="BK121" s="11">
        <f>Data!BH119/SUM(Data!$BH$4:$BH$49)</f>
        <v>1.2107994274356987E-8</v>
      </c>
      <c r="BL121" s="3">
        <f t="shared" si="53"/>
        <v>0</v>
      </c>
      <c r="BM121" s="12" t="str">
        <f t="shared" si="42"/>
        <v>-</v>
      </c>
      <c r="BN121" s="12">
        <f t="shared" si="54"/>
        <v>1.2080506710793111E-8</v>
      </c>
      <c r="BO121" s="28">
        <f t="shared" si="40"/>
        <v>8.7900000000000001E-4</v>
      </c>
      <c r="BP121" s="87">
        <f t="shared" si="41"/>
        <v>8.7899999999999992E-3</v>
      </c>
    </row>
    <row r="122" spans="1:68">
      <c r="A122" s="28">
        <v>119</v>
      </c>
      <c r="B122" s="26">
        <f>LARGE(Data!$BH$4:$BH$400,Large!A122)</f>
        <v>8.7799999999999998E-4</v>
      </c>
      <c r="C122" s="28">
        <f>MATCH(Large!B122,Data!$BH$4:$BH$400,0)</f>
        <v>119</v>
      </c>
      <c r="D122" s="5">
        <f>VALUE(INDEX(Data!$C$4:$BK$400,Large!$C122,D$2))</f>
        <v>0</v>
      </c>
      <c r="E122" s="28">
        <f>INDEX(Data!$C$4:$BK$400,Large!$C122,E$2)</f>
        <v>0</v>
      </c>
      <c r="F122" s="28">
        <f>INDEX(Data!$C$4:$BK$400,Large!$C122,F$2)</f>
        <v>0</v>
      </c>
      <c r="G122" s="28">
        <f>INDEX(Data!$C$4:$BK$400,Large!$C122,G$2)</f>
        <v>0</v>
      </c>
      <c r="H122" s="28">
        <f>INDEX(Data!$C$4:$BK$400,Large!$C122,H$2)</f>
        <v>0</v>
      </c>
      <c r="I122" s="28">
        <f>INDEX(Data!$C$4:$BK$400,Large!$C122,I$2)</f>
        <v>0</v>
      </c>
      <c r="J122" s="28">
        <f>INDEX(Data!$C$4:$BK$400,Large!$C122,J$2)</f>
        <v>0</v>
      </c>
      <c r="K122" s="28">
        <f>INDEX(Data!$C$4:$BK$400,Large!$C122,K$2)</f>
        <v>0</v>
      </c>
      <c r="L122" s="28">
        <f>INDEX(Data!$C$4:$BK$400,Large!$C122,L$2)</f>
        <v>0</v>
      </c>
      <c r="M122" s="28">
        <f>INDEX(Data!$C$4:$BK$400,Large!$C122,M$2)</f>
        <v>0</v>
      </c>
      <c r="N122" s="28">
        <f>INDEX(Data!$C$4:$BK$400,Large!$C122,N$2)</f>
        <v>0</v>
      </c>
      <c r="O122" s="28">
        <f>INDEX(Data!$C$4:$BK$400,Large!$C122,O$2)</f>
        <v>0</v>
      </c>
      <c r="P122" s="28">
        <f>INDEX(Data!$C$4:$BK$400,Large!$C122,P$2)</f>
        <v>0</v>
      </c>
      <c r="Q122" s="28">
        <f>INDEX(Data!$C$4:$BK$400,Large!$C122,Q$2)</f>
        <v>0</v>
      </c>
      <c r="R122" s="28">
        <f>INDEX(Data!$C$4:$BK$400,Large!$C122,R$2)</f>
        <v>0</v>
      </c>
      <c r="S122" s="28">
        <f>INDEX(Data!$C$4:$BK$400,Large!$C122,S$2)</f>
        <v>0</v>
      </c>
      <c r="T122" s="28">
        <f>INDEX(Data!$C$4:$BK$400,Large!$C122,T$2)</f>
        <v>0</v>
      </c>
      <c r="U122" s="28">
        <f>INDEX(Data!$C$4:$BK$400,Large!$C122,U$2)</f>
        <v>0</v>
      </c>
      <c r="V122" s="28">
        <f>INDEX(Data!$C$4:$BK$400,Large!$C122,V$2)</f>
        <v>0</v>
      </c>
      <c r="W122" s="28">
        <f>INDEX(Data!$C$4:$BK$400,Large!$C122,W$2)</f>
        <v>0</v>
      </c>
      <c r="X122" s="28">
        <f>INDEX(Data!$C$4:$BK$400,Large!$C122,X$2)</f>
        <v>0</v>
      </c>
      <c r="Y122" s="28">
        <f>INDEX(Data!$C$4:$BK$400,Large!$C122,Y$2)</f>
        <v>0</v>
      </c>
      <c r="Z122" s="28">
        <f>INDEX(Data!$C$4:$BK$400,Large!$C122,Z$2)</f>
        <v>0</v>
      </c>
      <c r="AA122" s="28">
        <f>INDEX(Data!$C$4:$BK$400,Large!$C122,AA$2)</f>
        <v>0</v>
      </c>
      <c r="AB122" s="28">
        <f>INDEX(Data!$C$4:$BK$400,Large!$C122,AB$2)</f>
        <v>0</v>
      </c>
      <c r="AC122" s="28">
        <f>INDEX(Data!$C$4:$BK$400,Large!$C122,AC$2)</f>
        <v>0</v>
      </c>
      <c r="AD122" s="28">
        <f>INDEX(Data!$C$4:$BK$400,Large!$C122,AD$2)</f>
        <v>0</v>
      </c>
      <c r="AE122" s="28">
        <f>INDEX(Data!$C$4:$BK$400,Large!$C122,AE$2)</f>
        <v>0</v>
      </c>
      <c r="AF122" s="28">
        <f>INDEX(Data!$C$4:$BK$400,Large!$C122,AF$2)</f>
        <v>0</v>
      </c>
      <c r="AG122" s="28">
        <f>INDEX(Data!$C$4:$BK$400,Large!$C122,AG$2)</f>
        <v>0</v>
      </c>
      <c r="AH122" s="28">
        <f>INDEX(Data!$C$4:$BK$400,Large!$C122,AH$2)</f>
        <v>0</v>
      </c>
      <c r="AI122" s="28">
        <f>INDEX(Data!$C$4:$BK$400,Large!$C122,AI$2)</f>
        <v>0</v>
      </c>
      <c r="AJ122" s="28">
        <f>INDEX(Data!$C$4:$BK$400,Large!$C122,AJ$2)</f>
        <v>0</v>
      </c>
      <c r="AK122" s="28">
        <f>INDEX(Data!$C$4:$BK$400,Large!$C122,AK$2)</f>
        <v>0</v>
      </c>
      <c r="AL122" s="28">
        <f>INDEX(Data!$C$4:$BK$400,Large!$C122,AL$2)</f>
        <v>0</v>
      </c>
      <c r="AM122" s="28">
        <f>INDEX(Data!$C$4:$BK$400,Large!$C122,AM$2)</f>
        <v>0</v>
      </c>
      <c r="AN122" s="28">
        <f>INDEX(Data!$C$4:$BK$400,Large!$C122,AN$2)</f>
        <v>0</v>
      </c>
      <c r="AO122" s="28">
        <f>INDEX(Data!$C$4:$BK$400,Large!$C122,AO$2)</f>
        <v>0</v>
      </c>
      <c r="AP122" s="28">
        <f>INDEX(Data!$C$4:$BK$400,Large!$C122,AP$2)</f>
        <v>0</v>
      </c>
      <c r="AQ122" s="28">
        <f>INDEX(Data!$C$4:$BK$400,Large!$C122,AQ$2)</f>
        <v>0</v>
      </c>
      <c r="AR122" s="28">
        <f>INDEX(Data!$C$4:$BK$400,Large!$C122,AR$2)</f>
        <v>0</v>
      </c>
      <c r="AS122" s="28">
        <f>INDEX(Data!$C$4:$BK$400,Large!$C122,AS$2)</f>
        <v>0</v>
      </c>
      <c r="AT122" s="28">
        <f>INDEX(Data!$C$4:$BK$400,Large!$C122,AT$2)</f>
        <v>0</v>
      </c>
      <c r="AU122" s="5">
        <f>VALUE(INDEX(Data!$C$4:$BK$400,Large!$C122,AU$2))</f>
        <v>0</v>
      </c>
      <c r="AV122" s="5">
        <f>INDEX(Data!$C$4:$BK$400,Large!$C122,AV$1)</f>
        <v>0</v>
      </c>
      <c r="AW122" s="28">
        <f>IFERROR(VALUE(INDEX(Data!$C$4:$BK$400,Large!$C122,AW$1)),"-")</f>
        <v>0</v>
      </c>
      <c r="AX122" s="14">
        <f>IFERROR(INDEX(Data!$C$4:$BK$95,Large!$C122,AX$1),0)</f>
        <v>0</v>
      </c>
      <c r="AY122" s="14">
        <f>IFERROR(INDEX(Data!$C$4:$BK$95,Large!$C122,AY$1),0)</f>
        <v>0</v>
      </c>
      <c r="AZ122" s="14" t="e">
        <f>INDEX(Data!$C$4:$BK$95,Large!$C122,AZ$1)</f>
        <v>#REF!</v>
      </c>
      <c r="BA122" s="5" t="str">
        <f t="shared" si="43"/>
        <v>-</v>
      </c>
      <c r="BB122" s="5" t="str">
        <f t="shared" si="44"/>
        <v>-</v>
      </c>
      <c r="BC122" s="5" t="str">
        <f t="shared" si="45"/>
        <v>-</v>
      </c>
      <c r="BD122" s="22" t="str">
        <f t="shared" si="46"/>
        <v>-</v>
      </c>
      <c r="BE122" s="28">
        <f t="shared" si="47"/>
        <v>0</v>
      </c>
      <c r="BF122" s="5">
        <f t="shared" si="48"/>
        <v>0</v>
      </c>
      <c r="BG122" s="5">
        <f t="shared" si="49"/>
        <v>0</v>
      </c>
      <c r="BH122" s="5">
        <f t="shared" si="50"/>
        <v>0</v>
      </c>
      <c r="BI122" s="11" t="e">
        <f t="shared" si="51"/>
        <v>#DIV/0!</v>
      </c>
      <c r="BJ122" s="5">
        <f t="shared" si="52"/>
        <v>0</v>
      </c>
      <c r="BK122" s="11">
        <f>Data!BH120/SUM(Data!$BH$4:$BH$49)</f>
        <v>1.209425080753025E-8</v>
      </c>
      <c r="BL122" s="3">
        <f t="shared" si="53"/>
        <v>0</v>
      </c>
      <c r="BM122" s="12" t="str">
        <f t="shared" si="42"/>
        <v>-</v>
      </c>
      <c r="BN122" s="12">
        <f t="shared" si="54"/>
        <v>1.2066763244682993E-8</v>
      </c>
      <c r="BO122" s="28">
        <f t="shared" si="40"/>
        <v>8.7799999999999998E-4</v>
      </c>
      <c r="BP122" s="87">
        <f t="shared" si="41"/>
        <v>8.7799999999999996E-3</v>
      </c>
    </row>
    <row r="123" spans="1:68">
      <c r="A123" s="28">
        <v>120</v>
      </c>
      <c r="B123" s="26">
        <f>LARGE(Data!$BH$4:$BH$400,Large!A123)</f>
        <v>8.7699999999999996E-4</v>
      </c>
      <c r="C123" s="28">
        <f>MATCH(Large!B123,Data!$BH$4:$BH$400,0)</f>
        <v>120</v>
      </c>
      <c r="D123" s="5">
        <f>VALUE(INDEX(Data!$C$4:$BK$400,Large!$C123,D$2))</f>
        <v>0</v>
      </c>
      <c r="E123" s="28">
        <f>INDEX(Data!$C$4:$BK$400,Large!$C123,E$2)</f>
        <v>0</v>
      </c>
      <c r="F123" s="28">
        <f>INDEX(Data!$C$4:$BK$400,Large!$C123,F$2)</f>
        <v>0</v>
      </c>
      <c r="G123" s="28">
        <f>INDEX(Data!$C$4:$BK$400,Large!$C123,G$2)</f>
        <v>0</v>
      </c>
      <c r="H123" s="28">
        <f>INDEX(Data!$C$4:$BK$400,Large!$C123,H$2)</f>
        <v>0</v>
      </c>
      <c r="I123" s="28">
        <f>INDEX(Data!$C$4:$BK$400,Large!$C123,I$2)</f>
        <v>0</v>
      </c>
      <c r="J123" s="28">
        <f>INDEX(Data!$C$4:$BK$400,Large!$C123,J$2)</f>
        <v>0</v>
      </c>
      <c r="K123" s="28">
        <f>INDEX(Data!$C$4:$BK$400,Large!$C123,K$2)</f>
        <v>0</v>
      </c>
      <c r="L123" s="28">
        <f>INDEX(Data!$C$4:$BK$400,Large!$C123,L$2)</f>
        <v>0</v>
      </c>
      <c r="M123" s="28">
        <f>INDEX(Data!$C$4:$BK$400,Large!$C123,M$2)</f>
        <v>0</v>
      </c>
      <c r="N123" s="28">
        <f>INDEX(Data!$C$4:$BK$400,Large!$C123,N$2)</f>
        <v>0</v>
      </c>
      <c r="O123" s="28">
        <f>INDEX(Data!$C$4:$BK$400,Large!$C123,O$2)</f>
        <v>0</v>
      </c>
      <c r="P123" s="28">
        <f>INDEX(Data!$C$4:$BK$400,Large!$C123,P$2)</f>
        <v>0</v>
      </c>
      <c r="Q123" s="28">
        <f>INDEX(Data!$C$4:$BK$400,Large!$C123,Q$2)</f>
        <v>0</v>
      </c>
      <c r="R123" s="28">
        <f>INDEX(Data!$C$4:$BK$400,Large!$C123,R$2)</f>
        <v>0</v>
      </c>
      <c r="S123" s="28">
        <f>INDEX(Data!$C$4:$BK$400,Large!$C123,S$2)</f>
        <v>0</v>
      </c>
      <c r="T123" s="28">
        <f>INDEX(Data!$C$4:$BK$400,Large!$C123,T$2)</f>
        <v>0</v>
      </c>
      <c r="U123" s="28">
        <f>INDEX(Data!$C$4:$BK$400,Large!$C123,U$2)</f>
        <v>0</v>
      </c>
      <c r="V123" s="28">
        <f>INDEX(Data!$C$4:$BK$400,Large!$C123,V$2)</f>
        <v>0</v>
      </c>
      <c r="W123" s="28">
        <f>INDEX(Data!$C$4:$BK$400,Large!$C123,W$2)</f>
        <v>0</v>
      </c>
      <c r="X123" s="28">
        <f>INDEX(Data!$C$4:$BK$400,Large!$C123,X$2)</f>
        <v>0</v>
      </c>
      <c r="Y123" s="28">
        <f>INDEX(Data!$C$4:$BK$400,Large!$C123,Y$2)</f>
        <v>0</v>
      </c>
      <c r="Z123" s="28">
        <f>INDEX(Data!$C$4:$BK$400,Large!$C123,Z$2)</f>
        <v>0</v>
      </c>
      <c r="AA123" s="28">
        <f>INDEX(Data!$C$4:$BK$400,Large!$C123,AA$2)</f>
        <v>0</v>
      </c>
      <c r="AB123" s="28">
        <f>INDEX(Data!$C$4:$BK$400,Large!$C123,AB$2)</f>
        <v>0</v>
      </c>
      <c r="AC123" s="28">
        <f>INDEX(Data!$C$4:$BK$400,Large!$C123,AC$2)</f>
        <v>0</v>
      </c>
      <c r="AD123" s="28">
        <f>INDEX(Data!$C$4:$BK$400,Large!$C123,AD$2)</f>
        <v>0</v>
      </c>
      <c r="AE123" s="28">
        <f>INDEX(Data!$C$4:$BK$400,Large!$C123,AE$2)</f>
        <v>0</v>
      </c>
      <c r="AF123" s="28">
        <f>INDEX(Data!$C$4:$BK$400,Large!$C123,AF$2)</f>
        <v>0</v>
      </c>
      <c r="AG123" s="28">
        <f>INDEX(Data!$C$4:$BK$400,Large!$C123,AG$2)</f>
        <v>0</v>
      </c>
      <c r="AH123" s="28">
        <f>INDEX(Data!$C$4:$BK$400,Large!$C123,AH$2)</f>
        <v>0</v>
      </c>
      <c r="AI123" s="28">
        <f>INDEX(Data!$C$4:$BK$400,Large!$C123,AI$2)</f>
        <v>0</v>
      </c>
      <c r="AJ123" s="28">
        <f>INDEX(Data!$C$4:$BK$400,Large!$C123,AJ$2)</f>
        <v>0</v>
      </c>
      <c r="AK123" s="28">
        <f>INDEX(Data!$C$4:$BK$400,Large!$C123,AK$2)</f>
        <v>0</v>
      </c>
      <c r="AL123" s="28">
        <f>INDEX(Data!$C$4:$BK$400,Large!$C123,AL$2)</f>
        <v>0</v>
      </c>
      <c r="AM123" s="28">
        <f>INDEX(Data!$C$4:$BK$400,Large!$C123,AM$2)</f>
        <v>0</v>
      </c>
      <c r="AN123" s="28">
        <f>INDEX(Data!$C$4:$BK$400,Large!$C123,AN$2)</f>
        <v>0</v>
      </c>
      <c r="AO123" s="28">
        <f>INDEX(Data!$C$4:$BK$400,Large!$C123,AO$2)</f>
        <v>0</v>
      </c>
      <c r="AP123" s="28">
        <f>INDEX(Data!$C$4:$BK$400,Large!$C123,AP$2)</f>
        <v>0</v>
      </c>
      <c r="AQ123" s="28">
        <f>INDEX(Data!$C$4:$BK$400,Large!$C123,AQ$2)</f>
        <v>0</v>
      </c>
      <c r="AR123" s="28">
        <f>INDEX(Data!$C$4:$BK$400,Large!$C123,AR$2)</f>
        <v>0</v>
      </c>
      <c r="AS123" s="28">
        <f>INDEX(Data!$C$4:$BK$400,Large!$C123,AS$2)</f>
        <v>0</v>
      </c>
      <c r="AT123" s="28">
        <f>INDEX(Data!$C$4:$BK$400,Large!$C123,AT$2)</f>
        <v>0</v>
      </c>
      <c r="AU123" s="5">
        <f>VALUE(INDEX(Data!$C$4:$BK$400,Large!$C123,AU$2))</f>
        <v>0</v>
      </c>
      <c r="AV123" s="5">
        <f>INDEX(Data!$C$4:$BK$400,Large!$C123,AV$1)</f>
        <v>0</v>
      </c>
      <c r="AW123" s="28">
        <f>IFERROR(VALUE(INDEX(Data!$C$4:$BK$400,Large!$C123,AW$1)),"-")</f>
        <v>0</v>
      </c>
      <c r="AX123" s="14">
        <f>IFERROR(INDEX(Data!$C$4:$BK$95,Large!$C123,AX$1),0)</f>
        <v>0</v>
      </c>
      <c r="AY123" s="14">
        <f>IFERROR(INDEX(Data!$C$4:$BK$95,Large!$C123,AY$1),0)</f>
        <v>0</v>
      </c>
      <c r="AZ123" s="14" t="e">
        <f>INDEX(Data!$C$4:$BK$95,Large!$C123,AZ$1)</f>
        <v>#REF!</v>
      </c>
      <c r="BA123" s="5" t="str">
        <f t="shared" si="43"/>
        <v>-</v>
      </c>
      <c r="BB123" s="5" t="str">
        <f t="shared" si="44"/>
        <v>-</v>
      </c>
      <c r="BC123" s="5" t="str">
        <f t="shared" si="45"/>
        <v>-</v>
      </c>
      <c r="BD123" s="22" t="str">
        <f t="shared" si="46"/>
        <v>-</v>
      </c>
      <c r="BE123" s="28">
        <f t="shared" si="47"/>
        <v>0</v>
      </c>
      <c r="BF123" s="5">
        <f t="shared" si="48"/>
        <v>0</v>
      </c>
      <c r="BG123" s="5">
        <f t="shared" si="49"/>
        <v>0</v>
      </c>
      <c r="BH123" s="5">
        <f t="shared" si="50"/>
        <v>0</v>
      </c>
      <c r="BI123" s="11" t="e">
        <f t="shared" si="51"/>
        <v>#DIV/0!</v>
      </c>
      <c r="BJ123" s="5">
        <f t="shared" si="52"/>
        <v>0</v>
      </c>
      <c r="BK123" s="11">
        <f>Data!BH121/SUM(Data!$BH$4:$BH$49)</f>
        <v>1.2080507340703511E-8</v>
      </c>
      <c r="BL123" s="3">
        <f t="shared" si="53"/>
        <v>0</v>
      </c>
      <c r="BM123" s="12" t="str">
        <f t="shared" si="42"/>
        <v>-</v>
      </c>
      <c r="BN123" s="12">
        <f t="shared" si="54"/>
        <v>1.2053019778572876E-8</v>
      </c>
      <c r="BO123" s="28">
        <f t="shared" si="40"/>
        <v>8.7699999999999996E-4</v>
      </c>
      <c r="BP123" s="87">
        <f t="shared" si="41"/>
        <v>8.77E-3</v>
      </c>
    </row>
    <row r="124" spans="1:68">
      <c r="A124" s="28">
        <v>121</v>
      </c>
      <c r="B124" s="26">
        <f>LARGE(Data!$BH$4:$BH$400,Large!A124)</f>
        <v>8.7600000000000004E-4</v>
      </c>
      <c r="C124" s="28">
        <f>MATCH(Large!B124,Data!$BH$4:$BH$400,0)</f>
        <v>121</v>
      </c>
      <c r="D124" s="5">
        <f>VALUE(INDEX(Data!$C$4:$BK$400,Large!$C124,D$2))</f>
        <v>0</v>
      </c>
      <c r="E124" s="28">
        <f>INDEX(Data!$C$4:$BK$400,Large!$C124,E$2)</f>
        <v>0</v>
      </c>
      <c r="F124" s="28">
        <f>INDEX(Data!$C$4:$BK$400,Large!$C124,F$2)</f>
        <v>0</v>
      </c>
      <c r="G124" s="28">
        <f>INDEX(Data!$C$4:$BK$400,Large!$C124,G$2)</f>
        <v>0</v>
      </c>
      <c r="H124" s="28">
        <f>INDEX(Data!$C$4:$BK$400,Large!$C124,H$2)</f>
        <v>0</v>
      </c>
      <c r="I124" s="28">
        <f>INDEX(Data!$C$4:$BK$400,Large!$C124,I$2)</f>
        <v>0</v>
      </c>
      <c r="J124" s="28">
        <f>INDEX(Data!$C$4:$BK$400,Large!$C124,J$2)</f>
        <v>0</v>
      </c>
      <c r="K124" s="28">
        <f>INDEX(Data!$C$4:$BK$400,Large!$C124,K$2)</f>
        <v>0</v>
      </c>
      <c r="L124" s="28">
        <f>INDEX(Data!$C$4:$BK$400,Large!$C124,L$2)</f>
        <v>0</v>
      </c>
      <c r="M124" s="28">
        <f>INDEX(Data!$C$4:$BK$400,Large!$C124,M$2)</f>
        <v>0</v>
      </c>
      <c r="N124" s="28">
        <f>INDEX(Data!$C$4:$BK$400,Large!$C124,N$2)</f>
        <v>0</v>
      </c>
      <c r="O124" s="28">
        <f>INDEX(Data!$C$4:$BK$400,Large!$C124,O$2)</f>
        <v>0</v>
      </c>
      <c r="P124" s="28">
        <f>INDEX(Data!$C$4:$BK$400,Large!$C124,P$2)</f>
        <v>0</v>
      </c>
      <c r="Q124" s="28">
        <f>INDEX(Data!$C$4:$BK$400,Large!$C124,Q$2)</f>
        <v>0</v>
      </c>
      <c r="R124" s="28">
        <f>INDEX(Data!$C$4:$BK$400,Large!$C124,R$2)</f>
        <v>0</v>
      </c>
      <c r="S124" s="28">
        <f>INDEX(Data!$C$4:$BK$400,Large!$C124,S$2)</f>
        <v>0</v>
      </c>
      <c r="T124" s="28">
        <f>INDEX(Data!$C$4:$BK$400,Large!$C124,T$2)</f>
        <v>0</v>
      </c>
      <c r="U124" s="28">
        <f>INDEX(Data!$C$4:$BK$400,Large!$C124,U$2)</f>
        <v>0</v>
      </c>
      <c r="V124" s="28">
        <f>INDEX(Data!$C$4:$BK$400,Large!$C124,V$2)</f>
        <v>0</v>
      </c>
      <c r="W124" s="28">
        <f>INDEX(Data!$C$4:$BK$400,Large!$C124,W$2)</f>
        <v>0</v>
      </c>
      <c r="X124" s="28">
        <f>INDEX(Data!$C$4:$BK$400,Large!$C124,X$2)</f>
        <v>0</v>
      </c>
      <c r="Y124" s="28">
        <f>INDEX(Data!$C$4:$BK$400,Large!$C124,Y$2)</f>
        <v>0</v>
      </c>
      <c r="Z124" s="28">
        <f>INDEX(Data!$C$4:$BK$400,Large!$C124,Z$2)</f>
        <v>0</v>
      </c>
      <c r="AA124" s="28">
        <f>INDEX(Data!$C$4:$BK$400,Large!$C124,AA$2)</f>
        <v>0</v>
      </c>
      <c r="AB124" s="28">
        <f>INDEX(Data!$C$4:$BK$400,Large!$C124,AB$2)</f>
        <v>0</v>
      </c>
      <c r="AC124" s="28">
        <f>INDEX(Data!$C$4:$BK$400,Large!$C124,AC$2)</f>
        <v>0</v>
      </c>
      <c r="AD124" s="28">
        <f>INDEX(Data!$C$4:$BK$400,Large!$C124,AD$2)</f>
        <v>0</v>
      </c>
      <c r="AE124" s="28">
        <f>INDEX(Data!$C$4:$BK$400,Large!$C124,AE$2)</f>
        <v>0</v>
      </c>
      <c r="AF124" s="28">
        <f>INDEX(Data!$C$4:$BK$400,Large!$C124,AF$2)</f>
        <v>0</v>
      </c>
      <c r="AG124" s="28">
        <f>INDEX(Data!$C$4:$BK$400,Large!$C124,AG$2)</f>
        <v>0</v>
      </c>
      <c r="AH124" s="28">
        <f>INDEX(Data!$C$4:$BK$400,Large!$C124,AH$2)</f>
        <v>0</v>
      </c>
      <c r="AI124" s="28">
        <f>INDEX(Data!$C$4:$BK$400,Large!$C124,AI$2)</f>
        <v>0</v>
      </c>
      <c r="AJ124" s="28">
        <f>INDEX(Data!$C$4:$BK$400,Large!$C124,AJ$2)</f>
        <v>0</v>
      </c>
      <c r="AK124" s="28">
        <f>INDEX(Data!$C$4:$BK$400,Large!$C124,AK$2)</f>
        <v>0</v>
      </c>
      <c r="AL124" s="28">
        <f>INDEX(Data!$C$4:$BK$400,Large!$C124,AL$2)</f>
        <v>0</v>
      </c>
      <c r="AM124" s="28">
        <f>INDEX(Data!$C$4:$BK$400,Large!$C124,AM$2)</f>
        <v>0</v>
      </c>
      <c r="AN124" s="28">
        <f>INDEX(Data!$C$4:$BK$400,Large!$C124,AN$2)</f>
        <v>0</v>
      </c>
      <c r="AO124" s="28">
        <f>INDEX(Data!$C$4:$BK$400,Large!$C124,AO$2)</f>
        <v>0</v>
      </c>
      <c r="AP124" s="28">
        <f>INDEX(Data!$C$4:$BK$400,Large!$C124,AP$2)</f>
        <v>0</v>
      </c>
      <c r="AQ124" s="28">
        <f>INDEX(Data!$C$4:$BK$400,Large!$C124,AQ$2)</f>
        <v>0</v>
      </c>
      <c r="AR124" s="28">
        <f>INDEX(Data!$C$4:$BK$400,Large!$C124,AR$2)</f>
        <v>0</v>
      </c>
      <c r="AS124" s="28">
        <f>INDEX(Data!$C$4:$BK$400,Large!$C124,AS$2)</f>
        <v>0</v>
      </c>
      <c r="AT124" s="28">
        <f>INDEX(Data!$C$4:$BK$400,Large!$C124,AT$2)</f>
        <v>0</v>
      </c>
      <c r="AU124" s="5">
        <f>VALUE(INDEX(Data!$C$4:$BK$400,Large!$C124,AU$2))</f>
        <v>0</v>
      </c>
      <c r="AV124" s="5">
        <f>INDEX(Data!$C$4:$BK$400,Large!$C124,AV$1)</f>
        <v>0</v>
      </c>
      <c r="AW124" s="28">
        <f>IFERROR(VALUE(INDEX(Data!$C$4:$BK$400,Large!$C124,AW$1)),"-")</f>
        <v>0</v>
      </c>
      <c r="AX124" s="14">
        <f>IFERROR(INDEX(Data!$C$4:$BK$95,Large!$C124,AX$1),0)</f>
        <v>0</v>
      </c>
      <c r="AY124" s="14">
        <f>IFERROR(INDEX(Data!$C$4:$BK$95,Large!$C124,AY$1),0)</f>
        <v>0</v>
      </c>
      <c r="AZ124" s="14" t="e">
        <f>INDEX(Data!$C$4:$BK$95,Large!$C124,AZ$1)</f>
        <v>#REF!</v>
      </c>
      <c r="BA124" s="5" t="str">
        <f t="shared" si="43"/>
        <v>-</v>
      </c>
      <c r="BB124" s="5" t="str">
        <f t="shared" si="44"/>
        <v>-</v>
      </c>
      <c r="BC124" s="5" t="str">
        <f t="shared" si="45"/>
        <v>-</v>
      </c>
      <c r="BD124" s="22" t="str">
        <f t="shared" si="46"/>
        <v>-</v>
      </c>
      <c r="BE124" s="28">
        <f t="shared" si="47"/>
        <v>0</v>
      </c>
      <c r="BF124" s="5">
        <f t="shared" si="48"/>
        <v>0</v>
      </c>
      <c r="BG124" s="5">
        <f t="shared" si="49"/>
        <v>0</v>
      </c>
      <c r="BH124" s="5">
        <f t="shared" si="50"/>
        <v>0</v>
      </c>
      <c r="BI124" s="11" t="e">
        <f t="shared" si="51"/>
        <v>#DIV/0!</v>
      </c>
      <c r="BJ124" s="5">
        <f t="shared" si="52"/>
        <v>0</v>
      </c>
      <c r="BK124" s="11">
        <f>Data!BH122/SUM(Data!$BH$4:$BH$49)</f>
        <v>1.2066763873876772E-8</v>
      </c>
      <c r="BL124" s="3">
        <f t="shared" si="53"/>
        <v>0</v>
      </c>
      <c r="BM124" s="12" t="str">
        <f t="shared" si="42"/>
        <v>-</v>
      </c>
      <c r="BN124" s="12">
        <f t="shared" si="54"/>
        <v>1.203927631246276E-8</v>
      </c>
      <c r="BO124" s="28">
        <f t="shared" si="40"/>
        <v>8.7600000000000004E-4</v>
      </c>
      <c r="BP124" s="87">
        <f t="shared" si="41"/>
        <v>8.7600000000000004E-3</v>
      </c>
    </row>
    <row r="125" spans="1:68">
      <c r="A125" s="28">
        <v>122</v>
      </c>
      <c r="B125" s="26">
        <f>LARGE(Data!$BH$4:$BH$400,Large!A125)</f>
        <v>8.7500000000000002E-4</v>
      </c>
      <c r="C125" s="28">
        <f>MATCH(Large!B125,Data!$BH$4:$BH$400,0)</f>
        <v>122</v>
      </c>
      <c r="D125" s="5">
        <f>VALUE(INDEX(Data!$C$4:$BK$400,Large!$C125,D$2))</f>
        <v>0</v>
      </c>
      <c r="E125" s="28">
        <f>INDEX(Data!$C$4:$BK$400,Large!$C125,E$2)</f>
        <v>0</v>
      </c>
      <c r="F125" s="28">
        <f>INDEX(Data!$C$4:$BK$400,Large!$C125,F$2)</f>
        <v>0</v>
      </c>
      <c r="G125" s="28">
        <f>INDEX(Data!$C$4:$BK$400,Large!$C125,G$2)</f>
        <v>0</v>
      </c>
      <c r="H125" s="28">
        <f>INDEX(Data!$C$4:$BK$400,Large!$C125,H$2)</f>
        <v>0</v>
      </c>
      <c r="I125" s="28">
        <f>INDEX(Data!$C$4:$BK$400,Large!$C125,I$2)</f>
        <v>0</v>
      </c>
      <c r="J125" s="28">
        <f>INDEX(Data!$C$4:$BK$400,Large!$C125,J$2)</f>
        <v>0</v>
      </c>
      <c r="K125" s="28">
        <f>INDEX(Data!$C$4:$BK$400,Large!$C125,K$2)</f>
        <v>0</v>
      </c>
      <c r="L125" s="28">
        <f>INDEX(Data!$C$4:$BK$400,Large!$C125,L$2)</f>
        <v>0</v>
      </c>
      <c r="M125" s="28">
        <f>INDEX(Data!$C$4:$BK$400,Large!$C125,M$2)</f>
        <v>0</v>
      </c>
      <c r="N125" s="28">
        <f>INDEX(Data!$C$4:$BK$400,Large!$C125,N$2)</f>
        <v>0</v>
      </c>
      <c r="O125" s="28">
        <f>INDEX(Data!$C$4:$BK$400,Large!$C125,O$2)</f>
        <v>0</v>
      </c>
      <c r="P125" s="28">
        <f>INDEX(Data!$C$4:$BK$400,Large!$C125,P$2)</f>
        <v>0</v>
      </c>
      <c r="Q125" s="28">
        <f>INDEX(Data!$C$4:$BK$400,Large!$C125,Q$2)</f>
        <v>0</v>
      </c>
      <c r="R125" s="28">
        <f>INDEX(Data!$C$4:$BK$400,Large!$C125,R$2)</f>
        <v>0</v>
      </c>
      <c r="S125" s="28">
        <f>INDEX(Data!$C$4:$BK$400,Large!$C125,S$2)</f>
        <v>0</v>
      </c>
      <c r="T125" s="28">
        <f>INDEX(Data!$C$4:$BK$400,Large!$C125,T$2)</f>
        <v>0</v>
      </c>
      <c r="U125" s="28">
        <f>INDEX(Data!$C$4:$BK$400,Large!$C125,U$2)</f>
        <v>0</v>
      </c>
      <c r="V125" s="28">
        <f>INDEX(Data!$C$4:$BK$400,Large!$C125,V$2)</f>
        <v>0</v>
      </c>
      <c r="W125" s="28">
        <f>INDEX(Data!$C$4:$BK$400,Large!$C125,W$2)</f>
        <v>0</v>
      </c>
      <c r="X125" s="28">
        <f>INDEX(Data!$C$4:$BK$400,Large!$C125,X$2)</f>
        <v>0</v>
      </c>
      <c r="Y125" s="28">
        <f>INDEX(Data!$C$4:$BK$400,Large!$C125,Y$2)</f>
        <v>0</v>
      </c>
      <c r="Z125" s="28">
        <f>INDEX(Data!$C$4:$BK$400,Large!$C125,Z$2)</f>
        <v>0</v>
      </c>
      <c r="AA125" s="28">
        <f>INDEX(Data!$C$4:$BK$400,Large!$C125,AA$2)</f>
        <v>0</v>
      </c>
      <c r="AB125" s="28">
        <f>INDEX(Data!$C$4:$BK$400,Large!$C125,AB$2)</f>
        <v>0</v>
      </c>
      <c r="AC125" s="28">
        <f>INDEX(Data!$C$4:$BK$400,Large!$C125,AC$2)</f>
        <v>0</v>
      </c>
      <c r="AD125" s="28">
        <f>INDEX(Data!$C$4:$BK$400,Large!$C125,AD$2)</f>
        <v>0</v>
      </c>
      <c r="AE125" s="28">
        <f>INDEX(Data!$C$4:$BK$400,Large!$C125,AE$2)</f>
        <v>0</v>
      </c>
      <c r="AF125" s="28">
        <f>INDEX(Data!$C$4:$BK$400,Large!$C125,AF$2)</f>
        <v>0</v>
      </c>
      <c r="AG125" s="28">
        <f>INDEX(Data!$C$4:$BK$400,Large!$C125,AG$2)</f>
        <v>0</v>
      </c>
      <c r="AH125" s="28">
        <f>INDEX(Data!$C$4:$BK$400,Large!$C125,AH$2)</f>
        <v>0</v>
      </c>
      <c r="AI125" s="28">
        <f>INDEX(Data!$C$4:$BK$400,Large!$C125,AI$2)</f>
        <v>0</v>
      </c>
      <c r="AJ125" s="28">
        <f>INDEX(Data!$C$4:$BK$400,Large!$C125,AJ$2)</f>
        <v>0</v>
      </c>
      <c r="AK125" s="28">
        <f>INDEX(Data!$C$4:$BK$400,Large!$C125,AK$2)</f>
        <v>0</v>
      </c>
      <c r="AL125" s="28">
        <f>INDEX(Data!$C$4:$BK$400,Large!$C125,AL$2)</f>
        <v>0</v>
      </c>
      <c r="AM125" s="28">
        <f>INDEX(Data!$C$4:$BK$400,Large!$C125,AM$2)</f>
        <v>0</v>
      </c>
      <c r="AN125" s="28">
        <f>INDEX(Data!$C$4:$BK$400,Large!$C125,AN$2)</f>
        <v>0</v>
      </c>
      <c r="AO125" s="28">
        <f>INDEX(Data!$C$4:$BK$400,Large!$C125,AO$2)</f>
        <v>0</v>
      </c>
      <c r="AP125" s="28">
        <f>INDEX(Data!$C$4:$BK$400,Large!$C125,AP$2)</f>
        <v>0</v>
      </c>
      <c r="AQ125" s="28">
        <f>INDEX(Data!$C$4:$BK$400,Large!$C125,AQ$2)</f>
        <v>0</v>
      </c>
      <c r="AR125" s="28">
        <f>INDEX(Data!$C$4:$BK$400,Large!$C125,AR$2)</f>
        <v>0</v>
      </c>
      <c r="AS125" s="28">
        <f>INDEX(Data!$C$4:$BK$400,Large!$C125,AS$2)</f>
        <v>0</v>
      </c>
      <c r="AT125" s="28">
        <f>INDEX(Data!$C$4:$BK$400,Large!$C125,AT$2)</f>
        <v>0</v>
      </c>
      <c r="AU125" s="5">
        <f>VALUE(INDEX(Data!$C$4:$BK$400,Large!$C125,AU$2))</f>
        <v>0</v>
      </c>
      <c r="AV125" s="5">
        <f>INDEX(Data!$C$4:$BK$400,Large!$C125,AV$1)</f>
        <v>0</v>
      </c>
      <c r="AW125" s="28">
        <f>IFERROR(VALUE(INDEX(Data!$C$4:$BK$400,Large!$C125,AW$1)),"-")</f>
        <v>0</v>
      </c>
      <c r="AX125" s="14">
        <f>IFERROR(INDEX(Data!$C$4:$BK$95,Large!$C125,AX$1),0)</f>
        <v>0</v>
      </c>
      <c r="AY125" s="14">
        <f>IFERROR(INDEX(Data!$C$4:$BK$95,Large!$C125,AY$1),0)</f>
        <v>0</v>
      </c>
      <c r="AZ125" s="14" t="e">
        <f>INDEX(Data!$C$4:$BK$95,Large!$C125,AZ$1)</f>
        <v>#REF!</v>
      </c>
      <c r="BA125" s="5" t="str">
        <f t="shared" si="43"/>
        <v>-</v>
      </c>
      <c r="BB125" s="5" t="str">
        <f t="shared" si="44"/>
        <v>-</v>
      </c>
      <c r="BC125" s="5" t="str">
        <f t="shared" si="45"/>
        <v>-</v>
      </c>
      <c r="BD125" s="22" t="str">
        <f t="shared" si="46"/>
        <v>-</v>
      </c>
      <c r="BE125" s="28">
        <f t="shared" si="47"/>
        <v>0</v>
      </c>
      <c r="BF125" s="5">
        <f t="shared" si="48"/>
        <v>0</v>
      </c>
      <c r="BG125" s="5">
        <f t="shared" si="49"/>
        <v>0</v>
      </c>
      <c r="BH125" s="5">
        <f t="shared" si="50"/>
        <v>0</v>
      </c>
      <c r="BI125" s="11" t="e">
        <f t="shared" si="51"/>
        <v>#DIV/0!</v>
      </c>
      <c r="BJ125" s="5">
        <f t="shared" si="52"/>
        <v>0</v>
      </c>
      <c r="BK125" s="11">
        <f>Data!BH123/SUM(Data!$BH$4:$BH$49)</f>
        <v>1.2053020407050033E-8</v>
      </c>
      <c r="BL125" s="3">
        <f t="shared" si="53"/>
        <v>0</v>
      </c>
      <c r="BM125" s="12" t="str">
        <f t="shared" si="42"/>
        <v>-</v>
      </c>
      <c r="BN125" s="12">
        <f t="shared" si="54"/>
        <v>1.2025532846352642E-8</v>
      </c>
      <c r="BO125" s="28">
        <f t="shared" si="40"/>
        <v>8.7500000000000002E-4</v>
      </c>
      <c r="BP125" s="87">
        <f t="shared" si="41"/>
        <v>8.7500000000000008E-3</v>
      </c>
    </row>
    <row r="126" spans="1:68">
      <c r="A126" s="28">
        <v>123</v>
      </c>
      <c r="B126" s="26">
        <f>LARGE(Data!$BH$4:$BH$400,Large!A126)</f>
        <v>8.7399999999999999E-4</v>
      </c>
      <c r="C126" s="28">
        <f>MATCH(Large!B126,Data!$BH$4:$BH$400,0)</f>
        <v>123</v>
      </c>
      <c r="D126" s="5">
        <f>VALUE(INDEX(Data!$C$4:$BK$400,Large!$C126,D$2))</f>
        <v>0</v>
      </c>
      <c r="E126" s="28">
        <f>INDEX(Data!$C$4:$BK$400,Large!$C126,E$2)</f>
        <v>0</v>
      </c>
      <c r="F126" s="28">
        <f>INDEX(Data!$C$4:$BK$400,Large!$C126,F$2)</f>
        <v>0</v>
      </c>
      <c r="G126" s="28">
        <f>INDEX(Data!$C$4:$BK$400,Large!$C126,G$2)</f>
        <v>0</v>
      </c>
      <c r="H126" s="28">
        <f>INDEX(Data!$C$4:$BK$400,Large!$C126,H$2)</f>
        <v>0</v>
      </c>
      <c r="I126" s="28">
        <f>INDEX(Data!$C$4:$BK$400,Large!$C126,I$2)</f>
        <v>0</v>
      </c>
      <c r="J126" s="28">
        <f>INDEX(Data!$C$4:$BK$400,Large!$C126,J$2)</f>
        <v>0</v>
      </c>
      <c r="K126" s="28">
        <f>INDEX(Data!$C$4:$BK$400,Large!$C126,K$2)</f>
        <v>0</v>
      </c>
      <c r="L126" s="28">
        <f>INDEX(Data!$C$4:$BK$400,Large!$C126,L$2)</f>
        <v>0</v>
      </c>
      <c r="M126" s="28">
        <f>INDEX(Data!$C$4:$BK$400,Large!$C126,M$2)</f>
        <v>0</v>
      </c>
      <c r="N126" s="28">
        <f>INDEX(Data!$C$4:$BK$400,Large!$C126,N$2)</f>
        <v>0</v>
      </c>
      <c r="O126" s="28">
        <f>INDEX(Data!$C$4:$BK$400,Large!$C126,O$2)</f>
        <v>0</v>
      </c>
      <c r="P126" s="28">
        <f>INDEX(Data!$C$4:$BK$400,Large!$C126,P$2)</f>
        <v>0</v>
      </c>
      <c r="Q126" s="28">
        <f>INDEX(Data!$C$4:$BK$400,Large!$C126,Q$2)</f>
        <v>0</v>
      </c>
      <c r="R126" s="28">
        <f>INDEX(Data!$C$4:$BK$400,Large!$C126,R$2)</f>
        <v>0</v>
      </c>
      <c r="S126" s="28">
        <f>INDEX(Data!$C$4:$BK$400,Large!$C126,S$2)</f>
        <v>0</v>
      </c>
      <c r="T126" s="28">
        <f>INDEX(Data!$C$4:$BK$400,Large!$C126,T$2)</f>
        <v>0</v>
      </c>
      <c r="U126" s="28">
        <f>INDEX(Data!$C$4:$BK$400,Large!$C126,U$2)</f>
        <v>0</v>
      </c>
      <c r="V126" s="28">
        <f>INDEX(Data!$C$4:$BK$400,Large!$C126,V$2)</f>
        <v>0</v>
      </c>
      <c r="W126" s="28">
        <f>INDEX(Data!$C$4:$BK$400,Large!$C126,W$2)</f>
        <v>0</v>
      </c>
      <c r="X126" s="28">
        <f>INDEX(Data!$C$4:$BK$400,Large!$C126,X$2)</f>
        <v>0</v>
      </c>
      <c r="Y126" s="28">
        <f>INDEX(Data!$C$4:$BK$400,Large!$C126,Y$2)</f>
        <v>0</v>
      </c>
      <c r="Z126" s="28">
        <f>INDEX(Data!$C$4:$BK$400,Large!$C126,Z$2)</f>
        <v>0</v>
      </c>
      <c r="AA126" s="28">
        <f>INDEX(Data!$C$4:$BK$400,Large!$C126,AA$2)</f>
        <v>0</v>
      </c>
      <c r="AB126" s="28">
        <f>INDEX(Data!$C$4:$BK$400,Large!$C126,AB$2)</f>
        <v>0</v>
      </c>
      <c r="AC126" s="28">
        <f>INDEX(Data!$C$4:$BK$400,Large!$C126,AC$2)</f>
        <v>0</v>
      </c>
      <c r="AD126" s="28">
        <f>INDEX(Data!$C$4:$BK$400,Large!$C126,AD$2)</f>
        <v>0</v>
      </c>
      <c r="AE126" s="28">
        <f>INDEX(Data!$C$4:$BK$400,Large!$C126,AE$2)</f>
        <v>0</v>
      </c>
      <c r="AF126" s="28">
        <f>INDEX(Data!$C$4:$BK$400,Large!$C126,AF$2)</f>
        <v>0</v>
      </c>
      <c r="AG126" s="28">
        <f>INDEX(Data!$C$4:$BK$400,Large!$C126,AG$2)</f>
        <v>0</v>
      </c>
      <c r="AH126" s="28">
        <f>INDEX(Data!$C$4:$BK$400,Large!$C126,AH$2)</f>
        <v>0</v>
      </c>
      <c r="AI126" s="28">
        <f>INDEX(Data!$C$4:$BK$400,Large!$C126,AI$2)</f>
        <v>0</v>
      </c>
      <c r="AJ126" s="28">
        <f>INDEX(Data!$C$4:$BK$400,Large!$C126,AJ$2)</f>
        <v>0</v>
      </c>
      <c r="AK126" s="28">
        <f>INDEX(Data!$C$4:$BK$400,Large!$C126,AK$2)</f>
        <v>0</v>
      </c>
      <c r="AL126" s="28">
        <f>INDEX(Data!$C$4:$BK$400,Large!$C126,AL$2)</f>
        <v>0</v>
      </c>
      <c r="AM126" s="28">
        <f>INDEX(Data!$C$4:$BK$400,Large!$C126,AM$2)</f>
        <v>0</v>
      </c>
      <c r="AN126" s="28">
        <f>INDEX(Data!$C$4:$BK$400,Large!$C126,AN$2)</f>
        <v>0</v>
      </c>
      <c r="AO126" s="28">
        <f>INDEX(Data!$C$4:$BK$400,Large!$C126,AO$2)</f>
        <v>0</v>
      </c>
      <c r="AP126" s="28">
        <f>INDEX(Data!$C$4:$BK$400,Large!$C126,AP$2)</f>
        <v>0</v>
      </c>
      <c r="AQ126" s="28">
        <f>INDEX(Data!$C$4:$BK$400,Large!$C126,AQ$2)</f>
        <v>0</v>
      </c>
      <c r="AR126" s="28">
        <f>INDEX(Data!$C$4:$BK$400,Large!$C126,AR$2)</f>
        <v>0</v>
      </c>
      <c r="AS126" s="28">
        <f>INDEX(Data!$C$4:$BK$400,Large!$C126,AS$2)</f>
        <v>0</v>
      </c>
      <c r="AT126" s="28">
        <f>INDEX(Data!$C$4:$BK$400,Large!$C126,AT$2)</f>
        <v>0</v>
      </c>
      <c r="AU126" s="5">
        <f>VALUE(INDEX(Data!$C$4:$BK$400,Large!$C126,AU$2))</f>
        <v>0</v>
      </c>
      <c r="AV126" s="5">
        <f>INDEX(Data!$C$4:$BK$400,Large!$C126,AV$1)</f>
        <v>0</v>
      </c>
      <c r="AW126" s="28">
        <f>IFERROR(VALUE(INDEX(Data!$C$4:$BK$400,Large!$C126,AW$1)),"-")</f>
        <v>0</v>
      </c>
      <c r="AX126" s="14">
        <f>IFERROR(INDEX(Data!$C$4:$BK$95,Large!$C126,AX$1),0)</f>
        <v>0</v>
      </c>
      <c r="AY126" s="14">
        <f>IFERROR(INDEX(Data!$C$4:$BK$95,Large!$C126,AY$1),0)</f>
        <v>0</v>
      </c>
      <c r="AZ126" s="14" t="e">
        <f>INDEX(Data!$C$4:$BK$95,Large!$C126,AZ$1)</f>
        <v>#REF!</v>
      </c>
      <c r="BA126" s="5" t="str">
        <f t="shared" si="43"/>
        <v>-</v>
      </c>
      <c r="BB126" s="5" t="str">
        <f t="shared" si="44"/>
        <v>-</v>
      </c>
      <c r="BC126" s="5" t="str">
        <f t="shared" si="45"/>
        <v>-</v>
      </c>
      <c r="BD126" s="22" t="str">
        <f t="shared" si="46"/>
        <v>-</v>
      </c>
      <c r="BE126" s="28">
        <f t="shared" si="47"/>
        <v>0</v>
      </c>
      <c r="BF126" s="5">
        <f t="shared" si="48"/>
        <v>0</v>
      </c>
      <c r="BG126" s="5">
        <f t="shared" si="49"/>
        <v>0</v>
      </c>
      <c r="BH126" s="5">
        <f t="shared" si="50"/>
        <v>0</v>
      </c>
      <c r="BI126" s="11" t="e">
        <f t="shared" si="51"/>
        <v>#DIV/0!</v>
      </c>
      <c r="BJ126" s="5">
        <f t="shared" si="52"/>
        <v>0</v>
      </c>
      <c r="BK126" s="11">
        <f>Data!BH124/SUM(Data!$BH$4:$BH$49)</f>
        <v>1.2039276940223294E-8</v>
      </c>
      <c r="BL126" s="3">
        <f t="shared" si="53"/>
        <v>0</v>
      </c>
      <c r="BM126" s="12" t="str">
        <f t="shared" si="42"/>
        <v>-</v>
      </c>
      <c r="BN126" s="12">
        <f t="shared" si="54"/>
        <v>1.2011789380242524E-8</v>
      </c>
      <c r="BO126" s="28">
        <f t="shared" si="40"/>
        <v>8.7399999999999999E-4</v>
      </c>
      <c r="BP126" s="87">
        <f t="shared" si="41"/>
        <v>8.7399999999999995E-3</v>
      </c>
    </row>
    <row r="127" spans="1:68">
      <c r="A127" s="28">
        <v>124</v>
      </c>
      <c r="B127" s="26">
        <f>LARGE(Data!$BH$4:$BH$400,Large!A127)</f>
        <v>8.7299999999999997E-4</v>
      </c>
      <c r="C127" s="28">
        <f>MATCH(Large!B127,Data!$BH$4:$BH$400,0)</f>
        <v>124</v>
      </c>
      <c r="D127" s="5">
        <f>VALUE(INDEX(Data!$C$4:$BK$400,Large!$C127,D$2))</f>
        <v>0</v>
      </c>
      <c r="E127" s="28">
        <f>INDEX(Data!$C$4:$BK$400,Large!$C127,E$2)</f>
        <v>0</v>
      </c>
      <c r="F127" s="28">
        <f>INDEX(Data!$C$4:$BK$400,Large!$C127,F$2)</f>
        <v>0</v>
      </c>
      <c r="G127" s="28">
        <f>INDEX(Data!$C$4:$BK$400,Large!$C127,G$2)</f>
        <v>0</v>
      </c>
      <c r="H127" s="28">
        <f>INDEX(Data!$C$4:$BK$400,Large!$C127,H$2)</f>
        <v>0</v>
      </c>
      <c r="I127" s="28">
        <f>INDEX(Data!$C$4:$BK$400,Large!$C127,I$2)</f>
        <v>0</v>
      </c>
      <c r="J127" s="28">
        <f>INDEX(Data!$C$4:$BK$400,Large!$C127,J$2)</f>
        <v>0</v>
      </c>
      <c r="K127" s="28">
        <f>INDEX(Data!$C$4:$BK$400,Large!$C127,K$2)</f>
        <v>0</v>
      </c>
      <c r="L127" s="28">
        <f>INDEX(Data!$C$4:$BK$400,Large!$C127,L$2)</f>
        <v>0</v>
      </c>
      <c r="M127" s="28">
        <f>INDEX(Data!$C$4:$BK$400,Large!$C127,M$2)</f>
        <v>0</v>
      </c>
      <c r="N127" s="28">
        <f>INDEX(Data!$C$4:$BK$400,Large!$C127,N$2)</f>
        <v>0</v>
      </c>
      <c r="O127" s="28">
        <f>INDEX(Data!$C$4:$BK$400,Large!$C127,O$2)</f>
        <v>0</v>
      </c>
      <c r="P127" s="28">
        <f>INDEX(Data!$C$4:$BK$400,Large!$C127,P$2)</f>
        <v>0</v>
      </c>
      <c r="Q127" s="28">
        <f>INDEX(Data!$C$4:$BK$400,Large!$C127,Q$2)</f>
        <v>0</v>
      </c>
      <c r="R127" s="28">
        <f>INDEX(Data!$C$4:$BK$400,Large!$C127,R$2)</f>
        <v>0</v>
      </c>
      <c r="S127" s="28">
        <f>INDEX(Data!$C$4:$BK$400,Large!$C127,S$2)</f>
        <v>0</v>
      </c>
      <c r="T127" s="28">
        <f>INDEX(Data!$C$4:$BK$400,Large!$C127,T$2)</f>
        <v>0</v>
      </c>
      <c r="U127" s="28">
        <f>INDEX(Data!$C$4:$BK$400,Large!$C127,U$2)</f>
        <v>0</v>
      </c>
      <c r="V127" s="28">
        <f>INDEX(Data!$C$4:$BK$400,Large!$C127,V$2)</f>
        <v>0</v>
      </c>
      <c r="W127" s="28">
        <f>INDEX(Data!$C$4:$BK$400,Large!$C127,W$2)</f>
        <v>0</v>
      </c>
      <c r="X127" s="28">
        <f>INDEX(Data!$C$4:$BK$400,Large!$C127,X$2)</f>
        <v>0</v>
      </c>
      <c r="Y127" s="28">
        <f>INDEX(Data!$C$4:$BK$400,Large!$C127,Y$2)</f>
        <v>0</v>
      </c>
      <c r="Z127" s="28">
        <f>INDEX(Data!$C$4:$BK$400,Large!$C127,Z$2)</f>
        <v>0</v>
      </c>
      <c r="AA127" s="28">
        <f>INDEX(Data!$C$4:$BK$400,Large!$C127,AA$2)</f>
        <v>0</v>
      </c>
      <c r="AB127" s="28">
        <f>INDEX(Data!$C$4:$BK$400,Large!$C127,AB$2)</f>
        <v>0</v>
      </c>
      <c r="AC127" s="28">
        <f>INDEX(Data!$C$4:$BK$400,Large!$C127,AC$2)</f>
        <v>0</v>
      </c>
      <c r="AD127" s="28">
        <f>INDEX(Data!$C$4:$BK$400,Large!$C127,AD$2)</f>
        <v>0</v>
      </c>
      <c r="AE127" s="28">
        <f>INDEX(Data!$C$4:$BK$400,Large!$C127,AE$2)</f>
        <v>0</v>
      </c>
      <c r="AF127" s="28">
        <f>INDEX(Data!$C$4:$BK$400,Large!$C127,AF$2)</f>
        <v>0</v>
      </c>
      <c r="AG127" s="28">
        <f>INDEX(Data!$C$4:$BK$400,Large!$C127,AG$2)</f>
        <v>0</v>
      </c>
      <c r="AH127" s="28">
        <f>INDEX(Data!$C$4:$BK$400,Large!$C127,AH$2)</f>
        <v>0</v>
      </c>
      <c r="AI127" s="28">
        <f>INDEX(Data!$C$4:$BK$400,Large!$C127,AI$2)</f>
        <v>0</v>
      </c>
      <c r="AJ127" s="28">
        <f>INDEX(Data!$C$4:$BK$400,Large!$C127,AJ$2)</f>
        <v>0</v>
      </c>
      <c r="AK127" s="28">
        <f>INDEX(Data!$C$4:$BK$400,Large!$C127,AK$2)</f>
        <v>0</v>
      </c>
      <c r="AL127" s="28">
        <f>INDEX(Data!$C$4:$BK$400,Large!$C127,AL$2)</f>
        <v>0</v>
      </c>
      <c r="AM127" s="28">
        <f>INDEX(Data!$C$4:$BK$400,Large!$C127,AM$2)</f>
        <v>0</v>
      </c>
      <c r="AN127" s="28">
        <f>INDEX(Data!$C$4:$BK$400,Large!$C127,AN$2)</f>
        <v>0</v>
      </c>
      <c r="AO127" s="28">
        <f>INDEX(Data!$C$4:$BK$400,Large!$C127,AO$2)</f>
        <v>0</v>
      </c>
      <c r="AP127" s="28">
        <f>INDEX(Data!$C$4:$BK$400,Large!$C127,AP$2)</f>
        <v>0</v>
      </c>
      <c r="AQ127" s="28">
        <f>INDEX(Data!$C$4:$BK$400,Large!$C127,AQ$2)</f>
        <v>0</v>
      </c>
      <c r="AR127" s="28">
        <f>INDEX(Data!$C$4:$BK$400,Large!$C127,AR$2)</f>
        <v>0</v>
      </c>
      <c r="AS127" s="28">
        <f>INDEX(Data!$C$4:$BK$400,Large!$C127,AS$2)</f>
        <v>0</v>
      </c>
      <c r="AT127" s="28">
        <f>INDEX(Data!$C$4:$BK$400,Large!$C127,AT$2)</f>
        <v>0</v>
      </c>
      <c r="AU127" s="5">
        <f>VALUE(INDEX(Data!$C$4:$BK$400,Large!$C127,AU$2))</f>
        <v>0</v>
      </c>
      <c r="AV127" s="5">
        <f>INDEX(Data!$C$4:$BK$400,Large!$C127,AV$1)</f>
        <v>0</v>
      </c>
      <c r="AW127" s="28">
        <f>IFERROR(VALUE(INDEX(Data!$C$4:$BK$400,Large!$C127,AW$1)),"-")</f>
        <v>0</v>
      </c>
      <c r="AX127" s="14">
        <f>IFERROR(INDEX(Data!$C$4:$BK$95,Large!$C127,AX$1),0)</f>
        <v>0</v>
      </c>
      <c r="AY127" s="14">
        <f>IFERROR(INDEX(Data!$C$4:$BK$95,Large!$C127,AY$1),0)</f>
        <v>0</v>
      </c>
      <c r="AZ127" s="14" t="e">
        <f>INDEX(Data!$C$4:$BK$95,Large!$C127,AZ$1)</f>
        <v>#REF!</v>
      </c>
      <c r="BA127" s="5" t="str">
        <f t="shared" si="43"/>
        <v>-</v>
      </c>
      <c r="BB127" s="5" t="str">
        <f t="shared" si="44"/>
        <v>-</v>
      </c>
      <c r="BC127" s="5" t="str">
        <f t="shared" si="45"/>
        <v>-</v>
      </c>
      <c r="BD127" s="22" t="str">
        <f t="shared" si="46"/>
        <v>-</v>
      </c>
      <c r="BE127" s="28">
        <f t="shared" si="47"/>
        <v>0</v>
      </c>
      <c r="BF127" s="5">
        <f t="shared" si="48"/>
        <v>0</v>
      </c>
      <c r="BG127" s="5">
        <f t="shared" si="49"/>
        <v>0</v>
      </c>
      <c r="BH127" s="5">
        <f t="shared" si="50"/>
        <v>0</v>
      </c>
      <c r="BI127" s="11" t="e">
        <f t="shared" si="51"/>
        <v>#DIV/0!</v>
      </c>
      <c r="BJ127" s="5">
        <f t="shared" si="52"/>
        <v>0</v>
      </c>
      <c r="BK127" s="11">
        <f>Data!BH125/SUM(Data!$BH$4:$BH$49)</f>
        <v>1.2025533473396554E-8</v>
      </c>
      <c r="BL127" s="3">
        <f t="shared" si="53"/>
        <v>0</v>
      </c>
      <c r="BM127" s="12" t="str">
        <f t="shared" si="42"/>
        <v>-</v>
      </c>
      <c r="BN127" s="12">
        <f t="shared" si="54"/>
        <v>1.1998045914132408E-8</v>
      </c>
      <c r="BO127" s="28">
        <f t="shared" si="40"/>
        <v>8.7299999999999997E-4</v>
      </c>
      <c r="BP127" s="87">
        <f t="shared" si="41"/>
        <v>8.7299999999999999E-3</v>
      </c>
    </row>
    <row r="128" spans="1:68">
      <c r="A128" s="28">
        <v>125</v>
      </c>
      <c r="B128" s="26">
        <f>LARGE(Data!$BH$4:$BH$400,Large!A128)</f>
        <v>8.7200000000000005E-4</v>
      </c>
      <c r="C128" s="28">
        <f>MATCH(Large!B128,Data!$BH$4:$BH$400,0)</f>
        <v>125</v>
      </c>
      <c r="D128" s="5">
        <f>VALUE(INDEX(Data!$C$4:$BK$400,Large!$C128,D$2))</f>
        <v>0</v>
      </c>
      <c r="E128" s="28">
        <f>INDEX(Data!$C$4:$BK$400,Large!$C128,E$2)</f>
        <v>0</v>
      </c>
      <c r="F128" s="28">
        <f>INDEX(Data!$C$4:$BK$400,Large!$C128,F$2)</f>
        <v>0</v>
      </c>
      <c r="G128" s="28">
        <f>INDEX(Data!$C$4:$BK$400,Large!$C128,G$2)</f>
        <v>0</v>
      </c>
      <c r="H128" s="28">
        <f>INDEX(Data!$C$4:$BK$400,Large!$C128,H$2)</f>
        <v>0</v>
      </c>
      <c r="I128" s="28">
        <f>INDEX(Data!$C$4:$BK$400,Large!$C128,I$2)</f>
        <v>0</v>
      </c>
      <c r="J128" s="28">
        <f>INDEX(Data!$C$4:$BK$400,Large!$C128,J$2)</f>
        <v>0</v>
      </c>
      <c r="K128" s="28">
        <f>INDEX(Data!$C$4:$BK$400,Large!$C128,K$2)</f>
        <v>0</v>
      </c>
      <c r="L128" s="28">
        <f>INDEX(Data!$C$4:$BK$400,Large!$C128,L$2)</f>
        <v>0</v>
      </c>
      <c r="M128" s="28">
        <f>INDEX(Data!$C$4:$BK$400,Large!$C128,M$2)</f>
        <v>0</v>
      </c>
      <c r="N128" s="28">
        <f>INDEX(Data!$C$4:$BK$400,Large!$C128,N$2)</f>
        <v>0</v>
      </c>
      <c r="O128" s="28">
        <f>INDEX(Data!$C$4:$BK$400,Large!$C128,O$2)</f>
        <v>0</v>
      </c>
      <c r="P128" s="28">
        <f>INDEX(Data!$C$4:$BK$400,Large!$C128,P$2)</f>
        <v>0</v>
      </c>
      <c r="Q128" s="28">
        <f>INDEX(Data!$C$4:$BK$400,Large!$C128,Q$2)</f>
        <v>0</v>
      </c>
      <c r="R128" s="28">
        <f>INDEX(Data!$C$4:$BK$400,Large!$C128,R$2)</f>
        <v>0</v>
      </c>
      <c r="S128" s="28">
        <f>INDEX(Data!$C$4:$BK$400,Large!$C128,S$2)</f>
        <v>0</v>
      </c>
      <c r="T128" s="28">
        <f>INDEX(Data!$C$4:$BK$400,Large!$C128,T$2)</f>
        <v>0</v>
      </c>
      <c r="U128" s="28">
        <f>INDEX(Data!$C$4:$BK$400,Large!$C128,U$2)</f>
        <v>0</v>
      </c>
      <c r="V128" s="28">
        <f>INDEX(Data!$C$4:$BK$400,Large!$C128,V$2)</f>
        <v>0</v>
      </c>
      <c r="W128" s="28">
        <f>INDEX(Data!$C$4:$BK$400,Large!$C128,W$2)</f>
        <v>0</v>
      </c>
      <c r="X128" s="28">
        <f>INDEX(Data!$C$4:$BK$400,Large!$C128,X$2)</f>
        <v>0</v>
      </c>
      <c r="Y128" s="28">
        <f>INDEX(Data!$C$4:$BK$400,Large!$C128,Y$2)</f>
        <v>0</v>
      </c>
      <c r="Z128" s="28">
        <f>INDEX(Data!$C$4:$BK$400,Large!$C128,Z$2)</f>
        <v>0</v>
      </c>
      <c r="AA128" s="28">
        <f>INDEX(Data!$C$4:$BK$400,Large!$C128,AA$2)</f>
        <v>0</v>
      </c>
      <c r="AB128" s="28">
        <f>INDEX(Data!$C$4:$BK$400,Large!$C128,AB$2)</f>
        <v>0</v>
      </c>
      <c r="AC128" s="28">
        <f>INDEX(Data!$C$4:$BK$400,Large!$C128,AC$2)</f>
        <v>0</v>
      </c>
      <c r="AD128" s="28">
        <f>INDEX(Data!$C$4:$BK$400,Large!$C128,AD$2)</f>
        <v>0</v>
      </c>
      <c r="AE128" s="28">
        <f>INDEX(Data!$C$4:$BK$400,Large!$C128,AE$2)</f>
        <v>0</v>
      </c>
      <c r="AF128" s="28">
        <f>INDEX(Data!$C$4:$BK$400,Large!$C128,AF$2)</f>
        <v>0</v>
      </c>
      <c r="AG128" s="28">
        <f>INDEX(Data!$C$4:$BK$400,Large!$C128,AG$2)</f>
        <v>0</v>
      </c>
      <c r="AH128" s="28">
        <f>INDEX(Data!$C$4:$BK$400,Large!$C128,AH$2)</f>
        <v>0</v>
      </c>
      <c r="AI128" s="28">
        <f>INDEX(Data!$C$4:$BK$400,Large!$C128,AI$2)</f>
        <v>0</v>
      </c>
      <c r="AJ128" s="28">
        <f>INDEX(Data!$C$4:$BK$400,Large!$C128,AJ$2)</f>
        <v>0</v>
      </c>
      <c r="AK128" s="28">
        <f>INDEX(Data!$C$4:$BK$400,Large!$C128,AK$2)</f>
        <v>0</v>
      </c>
      <c r="AL128" s="28">
        <f>INDEX(Data!$C$4:$BK$400,Large!$C128,AL$2)</f>
        <v>0</v>
      </c>
      <c r="AM128" s="28">
        <f>INDEX(Data!$C$4:$BK$400,Large!$C128,AM$2)</f>
        <v>0</v>
      </c>
      <c r="AN128" s="28">
        <f>INDEX(Data!$C$4:$BK$400,Large!$C128,AN$2)</f>
        <v>0</v>
      </c>
      <c r="AO128" s="28">
        <f>INDEX(Data!$C$4:$BK$400,Large!$C128,AO$2)</f>
        <v>0</v>
      </c>
      <c r="AP128" s="28">
        <f>INDEX(Data!$C$4:$BK$400,Large!$C128,AP$2)</f>
        <v>0</v>
      </c>
      <c r="AQ128" s="28">
        <f>INDEX(Data!$C$4:$BK$400,Large!$C128,AQ$2)</f>
        <v>0</v>
      </c>
      <c r="AR128" s="28">
        <f>INDEX(Data!$C$4:$BK$400,Large!$C128,AR$2)</f>
        <v>0</v>
      </c>
      <c r="AS128" s="28">
        <f>INDEX(Data!$C$4:$BK$400,Large!$C128,AS$2)</f>
        <v>0</v>
      </c>
      <c r="AT128" s="28">
        <f>INDEX(Data!$C$4:$BK$400,Large!$C128,AT$2)</f>
        <v>0</v>
      </c>
      <c r="AU128" s="5">
        <f>VALUE(INDEX(Data!$C$4:$BK$400,Large!$C128,AU$2))</f>
        <v>0</v>
      </c>
      <c r="AV128" s="5">
        <f>INDEX(Data!$C$4:$BK$400,Large!$C128,AV$1)</f>
        <v>0</v>
      </c>
      <c r="AW128" s="28">
        <f>IFERROR(VALUE(INDEX(Data!$C$4:$BK$400,Large!$C128,AW$1)),"-")</f>
        <v>0</v>
      </c>
      <c r="AX128" s="14">
        <f>IFERROR(INDEX(Data!$C$4:$BK$95,Large!$C128,AX$1),0)</f>
        <v>0</v>
      </c>
      <c r="AY128" s="14">
        <f>IFERROR(INDEX(Data!$C$4:$BK$95,Large!$C128,AY$1),0)</f>
        <v>0</v>
      </c>
      <c r="AZ128" s="14" t="e">
        <f>INDEX(Data!$C$4:$BK$95,Large!$C128,AZ$1)</f>
        <v>#REF!</v>
      </c>
      <c r="BA128" s="5" t="str">
        <f t="shared" si="43"/>
        <v>-</v>
      </c>
      <c r="BB128" s="5" t="str">
        <f t="shared" si="44"/>
        <v>-</v>
      </c>
      <c r="BC128" s="5" t="str">
        <f t="shared" si="45"/>
        <v>-</v>
      </c>
      <c r="BD128" s="22" t="str">
        <f t="shared" si="46"/>
        <v>-</v>
      </c>
      <c r="BE128" s="28">
        <f t="shared" si="47"/>
        <v>0</v>
      </c>
      <c r="BF128" s="5">
        <f t="shared" si="48"/>
        <v>0</v>
      </c>
      <c r="BG128" s="5">
        <f t="shared" si="49"/>
        <v>0</v>
      </c>
      <c r="BH128" s="5">
        <f t="shared" si="50"/>
        <v>0</v>
      </c>
      <c r="BI128" s="11" t="e">
        <f t="shared" si="51"/>
        <v>#DIV/0!</v>
      </c>
      <c r="BJ128" s="5">
        <f t="shared" si="52"/>
        <v>0</v>
      </c>
      <c r="BK128" s="11">
        <f>Data!BH126/SUM(Data!$BH$4:$BH$49)</f>
        <v>1.2011790006569815E-8</v>
      </c>
      <c r="BL128" s="3">
        <f t="shared" si="53"/>
        <v>0</v>
      </c>
      <c r="BM128" s="12" t="str">
        <f t="shared" si="42"/>
        <v>-</v>
      </c>
      <c r="BN128" s="12">
        <f t="shared" si="54"/>
        <v>1.1984302448022292E-8</v>
      </c>
      <c r="BO128" s="28">
        <f t="shared" si="40"/>
        <v>8.7200000000000005E-4</v>
      </c>
      <c r="BP128" s="87">
        <f t="shared" si="41"/>
        <v>8.7200000000000003E-3</v>
      </c>
    </row>
    <row r="129" spans="1:68">
      <c r="A129" s="28">
        <v>126</v>
      </c>
      <c r="B129" s="26">
        <f>LARGE(Data!$BH$4:$BH$400,Large!A129)</f>
        <v>8.7100000000000003E-4</v>
      </c>
      <c r="C129" s="28">
        <f>MATCH(Large!B129,Data!$BH$4:$BH$400,0)</f>
        <v>126</v>
      </c>
      <c r="D129" s="5">
        <f>VALUE(INDEX(Data!$C$4:$BK$400,Large!$C129,D$2))</f>
        <v>0</v>
      </c>
      <c r="E129" s="28">
        <f>INDEX(Data!$C$4:$BK$400,Large!$C129,E$2)</f>
        <v>0</v>
      </c>
      <c r="F129" s="28">
        <f>INDEX(Data!$C$4:$BK$400,Large!$C129,F$2)</f>
        <v>0</v>
      </c>
      <c r="G129" s="28">
        <f>INDEX(Data!$C$4:$BK$400,Large!$C129,G$2)</f>
        <v>0</v>
      </c>
      <c r="H129" s="28">
        <f>INDEX(Data!$C$4:$BK$400,Large!$C129,H$2)</f>
        <v>0</v>
      </c>
      <c r="I129" s="28">
        <f>INDEX(Data!$C$4:$BK$400,Large!$C129,I$2)</f>
        <v>0</v>
      </c>
      <c r="J129" s="28">
        <f>INDEX(Data!$C$4:$BK$400,Large!$C129,J$2)</f>
        <v>0</v>
      </c>
      <c r="K129" s="28">
        <f>INDEX(Data!$C$4:$BK$400,Large!$C129,K$2)</f>
        <v>0</v>
      </c>
      <c r="L129" s="28">
        <f>INDEX(Data!$C$4:$BK$400,Large!$C129,L$2)</f>
        <v>0</v>
      </c>
      <c r="M129" s="28">
        <f>INDEX(Data!$C$4:$BK$400,Large!$C129,M$2)</f>
        <v>0</v>
      </c>
      <c r="N129" s="28">
        <f>INDEX(Data!$C$4:$BK$400,Large!$C129,N$2)</f>
        <v>0</v>
      </c>
      <c r="O129" s="28">
        <f>INDEX(Data!$C$4:$BK$400,Large!$C129,O$2)</f>
        <v>0</v>
      </c>
      <c r="P129" s="28">
        <f>INDEX(Data!$C$4:$BK$400,Large!$C129,P$2)</f>
        <v>0</v>
      </c>
      <c r="Q129" s="28">
        <f>INDEX(Data!$C$4:$BK$400,Large!$C129,Q$2)</f>
        <v>0</v>
      </c>
      <c r="R129" s="28">
        <f>INDEX(Data!$C$4:$BK$400,Large!$C129,R$2)</f>
        <v>0</v>
      </c>
      <c r="S129" s="28">
        <f>INDEX(Data!$C$4:$BK$400,Large!$C129,S$2)</f>
        <v>0</v>
      </c>
      <c r="T129" s="28">
        <f>INDEX(Data!$C$4:$BK$400,Large!$C129,T$2)</f>
        <v>0</v>
      </c>
      <c r="U129" s="28">
        <f>INDEX(Data!$C$4:$BK$400,Large!$C129,U$2)</f>
        <v>0</v>
      </c>
      <c r="V129" s="28">
        <f>INDEX(Data!$C$4:$BK$400,Large!$C129,V$2)</f>
        <v>0</v>
      </c>
      <c r="W129" s="28">
        <f>INDEX(Data!$C$4:$BK$400,Large!$C129,W$2)</f>
        <v>0</v>
      </c>
      <c r="X129" s="28">
        <f>INDEX(Data!$C$4:$BK$400,Large!$C129,X$2)</f>
        <v>0</v>
      </c>
      <c r="Y129" s="28">
        <f>INDEX(Data!$C$4:$BK$400,Large!$C129,Y$2)</f>
        <v>0</v>
      </c>
      <c r="Z129" s="28">
        <f>INDEX(Data!$C$4:$BK$400,Large!$C129,Z$2)</f>
        <v>0</v>
      </c>
      <c r="AA129" s="28">
        <f>INDEX(Data!$C$4:$BK$400,Large!$C129,AA$2)</f>
        <v>0</v>
      </c>
      <c r="AB129" s="28">
        <f>INDEX(Data!$C$4:$BK$400,Large!$C129,AB$2)</f>
        <v>0</v>
      </c>
      <c r="AC129" s="28">
        <f>INDEX(Data!$C$4:$BK$400,Large!$C129,AC$2)</f>
        <v>0</v>
      </c>
      <c r="AD129" s="28">
        <f>INDEX(Data!$C$4:$BK$400,Large!$C129,AD$2)</f>
        <v>0</v>
      </c>
      <c r="AE129" s="28">
        <f>INDEX(Data!$C$4:$BK$400,Large!$C129,AE$2)</f>
        <v>0</v>
      </c>
      <c r="AF129" s="28">
        <f>INDEX(Data!$C$4:$BK$400,Large!$C129,AF$2)</f>
        <v>0</v>
      </c>
      <c r="AG129" s="28">
        <f>INDEX(Data!$C$4:$BK$400,Large!$C129,AG$2)</f>
        <v>0</v>
      </c>
      <c r="AH129" s="28">
        <f>INDEX(Data!$C$4:$BK$400,Large!$C129,AH$2)</f>
        <v>0</v>
      </c>
      <c r="AI129" s="28">
        <f>INDEX(Data!$C$4:$BK$400,Large!$C129,AI$2)</f>
        <v>0</v>
      </c>
      <c r="AJ129" s="28">
        <f>INDEX(Data!$C$4:$BK$400,Large!$C129,AJ$2)</f>
        <v>0</v>
      </c>
      <c r="AK129" s="28">
        <f>INDEX(Data!$C$4:$BK$400,Large!$C129,AK$2)</f>
        <v>0</v>
      </c>
      <c r="AL129" s="28">
        <f>INDEX(Data!$C$4:$BK$400,Large!$C129,AL$2)</f>
        <v>0</v>
      </c>
      <c r="AM129" s="28">
        <f>INDEX(Data!$C$4:$BK$400,Large!$C129,AM$2)</f>
        <v>0</v>
      </c>
      <c r="AN129" s="28">
        <f>INDEX(Data!$C$4:$BK$400,Large!$C129,AN$2)</f>
        <v>0</v>
      </c>
      <c r="AO129" s="28">
        <f>INDEX(Data!$C$4:$BK$400,Large!$C129,AO$2)</f>
        <v>0</v>
      </c>
      <c r="AP129" s="28">
        <f>INDEX(Data!$C$4:$BK$400,Large!$C129,AP$2)</f>
        <v>0</v>
      </c>
      <c r="AQ129" s="28">
        <f>INDEX(Data!$C$4:$BK$400,Large!$C129,AQ$2)</f>
        <v>0</v>
      </c>
      <c r="AR129" s="28">
        <f>INDEX(Data!$C$4:$BK$400,Large!$C129,AR$2)</f>
        <v>0</v>
      </c>
      <c r="AS129" s="28">
        <f>INDEX(Data!$C$4:$BK$400,Large!$C129,AS$2)</f>
        <v>0</v>
      </c>
      <c r="AT129" s="28">
        <f>INDEX(Data!$C$4:$BK$400,Large!$C129,AT$2)</f>
        <v>0</v>
      </c>
      <c r="AU129" s="5">
        <f>VALUE(INDEX(Data!$C$4:$BK$400,Large!$C129,AU$2))</f>
        <v>0</v>
      </c>
      <c r="AV129" s="5">
        <f>INDEX(Data!$C$4:$BK$400,Large!$C129,AV$1)</f>
        <v>0</v>
      </c>
      <c r="AW129" s="28">
        <f>IFERROR(VALUE(INDEX(Data!$C$4:$BK$400,Large!$C129,AW$1)),"-")</f>
        <v>0</v>
      </c>
      <c r="AX129" s="14">
        <f>IFERROR(INDEX(Data!$C$4:$BK$95,Large!$C129,AX$1),0)</f>
        <v>0</v>
      </c>
      <c r="AY129" s="14">
        <f>IFERROR(INDEX(Data!$C$4:$BK$95,Large!$C129,AY$1),0)</f>
        <v>0</v>
      </c>
      <c r="AZ129" s="14" t="e">
        <f>INDEX(Data!$C$4:$BK$95,Large!$C129,AZ$1)</f>
        <v>#REF!</v>
      </c>
      <c r="BA129" s="5" t="str">
        <f t="shared" si="43"/>
        <v>-</v>
      </c>
      <c r="BB129" s="5" t="str">
        <f t="shared" si="44"/>
        <v>-</v>
      </c>
      <c r="BC129" s="5" t="str">
        <f t="shared" si="45"/>
        <v>-</v>
      </c>
      <c r="BD129" s="22" t="str">
        <f t="shared" si="46"/>
        <v>-</v>
      </c>
      <c r="BE129" s="28">
        <f t="shared" si="47"/>
        <v>0</v>
      </c>
      <c r="BF129" s="5">
        <f t="shared" si="48"/>
        <v>0</v>
      </c>
      <c r="BG129" s="5">
        <f t="shared" si="49"/>
        <v>0</v>
      </c>
      <c r="BH129" s="5">
        <f t="shared" si="50"/>
        <v>0</v>
      </c>
      <c r="BI129" s="11" t="e">
        <f t="shared" si="51"/>
        <v>#DIV/0!</v>
      </c>
      <c r="BJ129" s="5">
        <f t="shared" si="52"/>
        <v>0</v>
      </c>
      <c r="BK129" s="11">
        <f>Data!BH127/SUM(Data!$BH$4:$BH$49)</f>
        <v>1.1998046539743076E-8</v>
      </c>
      <c r="BL129" s="3">
        <f t="shared" si="53"/>
        <v>0</v>
      </c>
      <c r="BM129" s="12" t="str">
        <f t="shared" si="42"/>
        <v>-</v>
      </c>
      <c r="BN129" s="12">
        <f t="shared" si="54"/>
        <v>1.1970558981912174E-8</v>
      </c>
      <c r="BO129" s="28">
        <f t="shared" si="40"/>
        <v>8.7100000000000003E-4</v>
      </c>
      <c r="BP129" s="87">
        <f t="shared" si="41"/>
        <v>8.7100000000000007E-3</v>
      </c>
    </row>
    <row r="130" spans="1:68">
      <c r="A130" s="28">
        <v>127</v>
      </c>
      <c r="B130" s="26">
        <f>LARGE(Data!$BH$4:$BH$400,Large!A130)</f>
        <v>8.7000000000000001E-4</v>
      </c>
      <c r="C130" s="28">
        <f>MATCH(Large!B130,Data!$BH$4:$BH$400,0)</f>
        <v>127</v>
      </c>
      <c r="D130" s="5">
        <f>VALUE(INDEX(Data!$C$4:$BK$400,Large!$C130,D$2))</f>
        <v>0</v>
      </c>
      <c r="E130" s="28">
        <f>INDEX(Data!$C$4:$BK$400,Large!$C130,E$2)</f>
        <v>0</v>
      </c>
      <c r="F130" s="28">
        <f>INDEX(Data!$C$4:$BK$400,Large!$C130,F$2)</f>
        <v>0</v>
      </c>
      <c r="G130" s="28">
        <f>INDEX(Data!$C$4:$BK$400,Large!$C130,G$2)</f>
        <v>0</v>
      </c>
      <c r="H130" s="28">
        <f>INDEX(Data!$C$4:$BK$400,Large!$C130,H$2)</f>
        <v>0</v>
      </c>
      <c r="I130" s="28">
        <f>INDEX(Data!$C$4:$BK$400,Large!$C130,I$2)</f>
        <v>0</v>
      </c>
      <c r="J130" s="28">
        <f>INDEX(Data!$C$4:$BK$400,Large!$C130,J$2)</f>
        <v>0</v>
      </c>
      <c r="K130" s="28">
        <f>INDEX(Data!$C$4:$BK$400,Large!$C130,K$2)</f>
        <v>0</v>
      </c>
      <c r="L130" s="28">
        <f>INDEX(Data!$C$4:$BK$400,Large!$C130,L$2)</f>
        <v>0</v>
      </c>
      <c r="M130" s="28">
        <f>INDEX(Data!$C$4:$BK$400,Large!$C130,M$2)</f>
        <v>0</v>
      </c>
      <c r="N130" s="28">
        <f>INDEX(Data!$C$4:$BK$400,Large!$C130,N$2)</f>
        <v>0</v>
      </c>
      <c r="O130" s="28">
        <f>INDEX(Data!$C$4:$BK$400,Large!$C130,O$2)</f>
        <v>0</v>
      </c>
      <c r="P130" s="28">
        <f>INDEX(Data!$C$4:$BK$400,Large!$C130,P$2)</f>
        <v>0</v>
      </c>
      <c r="Q130" s="28">
        <f>INDEX(Data!$C$4:$BK$400,Large!$C130,Q$2)</f>
        <v>0</v>
      </c>
      <c r="R130" s="28">
        <f>INDEX(Data!$C$4:$BK$400,Large!$C130,R$2)</f>
        <v>0</v>
      </c>
      <c r="S130" s="28">
        <f>INDEX(Data!$C$4:$BK$400,Large!$C130,S$2)</f>
        <v>0</v>
      </c>
      <c r="T130" s="28">
        <f>INDEX(Data!$C$4:$BK$400,Large!$C130,T$2)</f>
        <v>0</v>
      </c>
      <c r="U130" s="28">
        <f>INDEX(Data!$C$4:$BK$400,Large!$C130,U$2)</f>
        <v>0</v>
      </c>
      <c r="V130" s="28">
        <f>INDEX(Data!$C$4:$BK$400,Large!$C130,V$2)</f>
        <v>0</v>
      </c>
      <c r="W130" s="28">
        <f>INDEX(Data!$C$4:$BK$400,Large!$C130,W$2)</f>
        <v>0</v>
      </c>
      <c r="X130" s="28">
        <f>INDEX(Data!$C$4:$BK$400,Large!$C130,X$2)</f>
        <v>0</v>
      </c>
      <c r="Y130" s="28">
        <f>INDEX(Data!$C$4:$BK$400,Large!$C130,Y$2)</f>
        <v>0</v>
      </c>
      <c r="Z130" s="28">
        <f>INDEX(Data!$C$4:$BK$400,Large!$C130,Z$2)</f>
        <v>0</v>
      </c>
      <c r="AA130" s="28">
        <f>INDEX(Data!$C$4:$BK$400,Large!$C130,AA$2)</f>
        <v>0</v>
      </c>
      <c r="AB130" s="28">
        <f>INDEX(Data!$C$4:$BK$400,Large!$C130,AB$2)</f>
        <v>0</v>
      </c>
      <c r="AC130" s="28">
        <f>INDEX(Data!$C$4:$BK$400,Large!$C130,AC$2)</f>
        <v>0</v>
      </c>
      <c r="AD130" s="28">
        <f>INDEX(Data!$C$4:$BK$400,Large!$C130,AD$2)</f>
        <v>0</v>
      </c>
      <c r="AE130" s="28">
        <f>INDEX(Data!$C$4:$BK$400,Large!$C130,AE$2)</f>
        <v>0</v>
      </c>
      <c r="AF130" s="28">
        <f>INDEX(Data!$C$4:$BK$400,Large!$C130,AF$2)</f>
        <v>0</v>
      </c>
      <c r="AG130" s="28">
        <f>INDEX(Data!$C$4:$BK$400,Large!$C130,AG$2)</f>
        <v>0</v>
      </c>
      <c r="AH130" s="28">
        <f>INDEX(Data!$C$4:$BK$400,Large!$C130,AH$2)</f>
        <v>0</v>
      </c>
      <c r="AI130" s="28">
        <f>INDEX(Data!$C$4:$BK$400,Large!$C130,AI$2)</f>
        <v>0</v>
      </c>
      <c r="AJ130" s="28">
        <f>INDEX(Data!$C$4:$BK$400,Large!$C130,AJ$2)</f>
        <v>0</v>
      </c>
      <c r="AK130" s="28">
        <f>INDEX(Data!$C$4:$BK$400,Large!$C130,AK$2)</f>
        <v>0</v>
      </c>
      <c r="AL130" s="28">
        <f>INDEX(Data!$C$4:$BK$400,Large!$C130,AL$2)</f>
        <v>0</v>
      </c>
      <c r="AM130" s="28">
        <f>INDEX(Data!$C$4:$BK$400,Large!$C130,AM$2)</f>
        <v>0</v>
      </c>
      <c r="AN130" s="28">
        <f>INDEX(Data!$C$4:$BK$400,Large!$C130,AN$2)</f>
        <v>0</v>
      </c>
      <c r="AO130" s="28">
        <f>INDEX(Data!$C$4:$BK$400,Large!$C130,AO$2)</f>
        <v>0</v>
      </c>
      <c r="AP130" s="28">
        <f>INDEX(Data!$C$4:$BK$400,Large!$C130,AP$2)</f>
        <v>0</v>
      </c>
      <c r="AQ130" s="28">
        <f>INDEX(Data!$C$4:$BK$400,Large!$C130,AQ$2)</f>
        <v>0</v>
      </c>
      <c r="AR130" s="28">
        <f>INDEX(Data!$C$4:$BK$400,Large!$C130,AR$2)</f>
        <v>0</v>
      </c>
      <c r="AS130" s="28">
        <f>INDEX(Data!$C$4:$BK$400,Large!$C130,AS$2)</f>
        <v>0</v>
      </c>
      <c r="AT130" s="28">
        <f>INDEX(Data!$C$4:$BK$400,Large!$C130,AT$2)</f>
        <v>0</v>
      </c>
      <c r="AU130" s="5">
        <f>VALUE(INDEX(Data!$C$4:$BK$400,Large!$C130,AU$2))</f>
        <v>0</v>
      </c>
      <c r="AV130" s="5">
        <f>INDEX(Data!$C$4:$BK$400,Large!$C130,AV$1)</f>
        <v>0</v>
      </c>
      <c r="AW130" s="28">
        <f>IFERROR(VALUE(INDEX(Data!$C$4:$BK$400,Large!$C130,AW$1)),"-")</f>
        <v>0</v>
      </c>
      <c r="AX130" s="14">
        <f>IFERROR(INDEX(Data!$C$4:$BK$95,Large!$C130,AX$1),0)</f>
        <v>0</v>
      </c>
      <c r="AY130" s="14">
        <f>IFERROR(INDEX(Data!$C$4:$BK$95,Large!$C130,AY$1),0)</f>
        <v>0</v>
      </c>
      <c r="AZ130" s="14" t="e">
        <f>INDEX(Data!$C$4:$BK$95,Large!$C130,AZ$1)</f>
        <v>#REF!</v>
      </c>
      <c r="BA130" s="5" t="str">
        <f t="shared" si="43"/>
        <v>-</v>
      </c>
      <c r="BB130" s="5" t="str">
        <f t="shared" si="44"/>
        <v>-</v>
      </c>
      <c r="BC130" s="5" t="str">
        <f t="shared" si="45"/>
        <v>-</v>
      </c>
      <c r="BD130" s="22" t="str">
        <f t="shared" si="46"/>
        <v>-</v>
      </c>
      <c r="BE130" s="28">
        <f t="shared" si="47"/>
        <v>0</v>
      </c>
      <c r="BF130" s="5">
        <f t="shared" si="48"/>
        <v>0</v>
      </c>
      <c r="BG130" s="5">
        <f t="shared" si="49"/>
        <v>0</v>
      </c>
      <c r="BH130" s="5">
        <f t="shared" si="50"/>
        <v>0</v>
      </c>
      <c r="BI130" s="11" t="e">
        <f t="shared" si="51"/>
        <v>#DIV/0!</v>
      </c>
      <c r="BJ130" s="5">
        <f t="shared" si="52"/>
        <v>0</v>
      </c>
      <c r="BK130" s="11">
        <f>Data!BH128/SUM(Data!$BH$4:$BH$49)</f>
        <v>1.1984303072916339E-8</v>
      </c>
      <c r="BL130" s="3">
        <f t="shared" si="53"/>
        <v>0</v>
      </c>
      <c r="BM130" s="12" t="str">
        <f t="shared" si="42"/>
        <v>-</v>
      </c>
      <c r="BN130" s="12">
        <f t="shared" si="54"/>
        <v>1.1956815515802056E-8</v>
      </c>
      <c r="BO130" s="28">
        <f t="shared" si="40"/>
        <v>8.7000000000000001E-4</v>
      </c>
      <c r="BP130" s="87">
        <f t="shared" si="41"/>
        <v>8.6999999999999994E-3</v>
      </c>
    </row>
    <row r="131" spans="1:68">
      <c r="A131" s="28">
        <v>128</v>
      </c>
      <c r="B131" s="26">
        <f>LARGE(Data!$BH$4:$BH$400,Large!A131)</f>
        <v>8.6899999999999998E-4</v>
      </c>
      <c r="C131" s="28">
        <f>MATCH(Large!B131,Data!$BH$4:$BH$400,0)</f>
        <v>128</v>
      </c>
      <c r="D131" s="5">
        <f>VALUE(INDEX(Data!$C$4:$BK$400,Large!$C131,D$2))</f>
        <v>0</v>
      </c>
      <c r="E131" s="28">
        <f>INDEX(Data!$C$4:$BK$400,Large!$C131,E$2)</f>
        <v>0</v>
      </c>
      <c r="F131" s="28">
        <f>INDEX(Data!$C$4:$BK$400,Large!$C131,F$2)</f>
        <v>0</v>
      </c>
      <c r="G131" s="28">
        <f>INDEX(Data!$C$4:$BK$400,Large!$C131,G$2)</f>
        <v>0</v>
      </c>
      <c r="H131" s="28">
        <f>INDEX(Data!$C$4:$BK$400,Large!$C131,H$2)</f>
        <v>0</v>
      </c>
      <c r="I131" s="28">
        <f>INDEX(Data!$C$4:$BK$400,Large!$C131,I$2)</f>
        <v>0</v>
      </c>
      <c r="J131" s="28">
        <f>INDEX(Data!$C$4:$BK$400,Large!$C131,J$2)</f>
        <v>0</v>
      </c>
      <c r="K131" s="28">
        <f>INDEX(Data!$C$4:$BK$400,Large!$C131,K$2)</f>
        <v>0</v>
      </c>
      <c r="L131" s="28">
        <f>INDEX(Data!$C$4:$BK$400,Large!$C131,L$2)</f>
        <v>0</v>
      </c>
      <c r="M131" s="28">
        <f>INDEX(Data!$C$4:$BK$400,Large!$C131,M$2)</f>
        <v>0</v>
      </c>
      <c r="N131" s="28">
        <f>INDEX(Data!$C$4:$BK$400,Large!$C131,N$2)</f>
        <v>0</v>
      </c>
      <c r="O131" s="28">
        <f>INDEX(Data!$C$4:$BK$400,Large!$C131,O$2)</f>
        <v>0</v>
      </c>
      <c r="P131" s="28">
        <f>INDEX(Data!$C$4:$BK$400,Large!$C131,P$2)</f>
        <v>0</v>
      </c>
      <c r="Q131" s="28">
        <f>INDEX(Data!$C$4:$BK$400,Large!$C131,Q$2)</f>
        <v>0</v>
      </c>
      <c r="R131" s="28">
        <f>INDEX(Data!$C$4:$BK$400,Large!$C131,R$2)</f>
        <v>0</v>
      </c>
      <c r="S131" s="28">
        <f>INDEX(Data!$C$4:$BK$400,Large!$C131,S$2)</f>
        <v>0</v>
      </c>
      <c r="T131" s="28">
        <f>INDEX(Data!$C$4:$BK$400,Large!$C131,T$2)</f>
        <v>0</v>
      </c>
      <c r="U131" s="28">
        <f>INDEX(Data!$C$4:$BK$400,Large!$C131,U$2)</f>
        <v>0</v>
      </c>
      <c r="V131" s="28">
        <f>INDEX(Data!$C$4:$BK$400,Large!$C131,V$2)</f>
        <v>0</v>
      </c>
      <c r="W131" s="28">
        <f>INDEX(Data!$C$4:$BK$400,Large!$C131,W$2)</f>
        <v>0</v>
      </c>
      <c r="X131" s="28">
        <f>INDEX(Data!$C$4:$BK$400,Large!$C131,X$2)</f>
        <v>0</v>
      </c>
      <c r="Y131" s="28">
        <f>INDEX(Data!$C$4:$BK$400,Large!$C131,Y$2)</f>
        <v>0</v>
      </c>
      <c r="Z131" s="28">
        <f>INDEX(Data!$C$4:$BK$400,Large!$C131,Z$2)</f>
        <v>0</v>
      </c>
      <c r="AA131" s="28">
        <f>INDEX(Data!$C$4:$BK$400,Large!$C131,AA$2)</f>
        <v>0</v>
      </c>
      <c r="AB131" s="28">
        <f>INDEX(Data!$C$4:$BK$400,Large!$C131,AB$2)</f>
        <v>0</v>
      </c>
      <c r="AC131" s="28">
        <f>INDEX(Data!$C$4:$BK$400,Large!$C131,AC$2)</f>
        <v>0</v>
      </c>
      <c r="AD131" s="28">
        <f>INDEX(Data!$C$4:$BK$400,Large!$C131,AD$2)</f>
        <v>0</v>
      </c>
      <c r="AE131" s="28">
        <f>INDEX(Data!$C$4:$BK$400,Large!$C131,AE$2)</f>
        <v>0</v>
      </c>
      <c r="AF131" s="28">
        <f>INDEX(Data!$C$4:$BK$400,Large!$C131,AF$2)</f>
        <v>0</v>
      </c>
      <c r="AG131" s="28">
        <f>INDEX(Data!$C$4:$BK$400,Large!$C131,AG$2)</f>
        <v>0</v>
      </c>
      <c r="AH131" s="28">
        <f>INDEX(Data!$C$4:$BK$400,Large!$C131,AH$2)</f>
        <v>0</v>
      </c>
      <c r="AI131" s="28">
        <f>INDEX(Data!$C$4:$BK$400,Large!$C131,AI$2)</f>
        <v>0</v>
      </c>
      <c r="AJ131" s="28">
        <f>INDEX(Data!$C$4:$BK$400,Large!$C131,AJ$2)</f>
        <v>0</v>
      </c>
      <c r="AK131" s="28">
        <f>INDEX(Data!$C$4:$BK$400,Large!$C131,AK$2)</f>
        <v>0</v>
      </c>
      <c r="AL131" s="28">
        <f>INDEX(Data!$C$4:$BK$400,Large!$C131,AL$2)</f>
        <v>0</v>
      </c>
      <c r="AM131" s="28">
        <f>INDEX(Data!$C$4:$BK$400,Large!$C131,AM$2)</f>
        <v>0</v>
      </c>
      <c r="AN131" s="28">
        <f>INDEX(Data!$C$4:$BK$400,Large!$C131,AN$2)</f>
        <v>0</v>
      </c>
      <c r="AO131" s="28">
        <f>INDEX(Data!$C$4:$BK$400,Large!$C131,AO$2)</f>
        <v>0</v>
      </c>
      <c r="AP131" s="28">
        <f>INDEX(Data!$C$4:$BK$400,Large!$C131,AP$2)</f>
        <v>0</v>
      </c>
      <c r="AQ131" s="28">
        <f>INDEX(Data!$C$4:$BK$400,Large!$C131,AQ$2)</f>
        <v>0</v>
      </c>
      <c r="AR131" s="28">
        <f>INDEX(Data!$C$4:$BK$400,Large!$C131,AR$2)</f>
        <v>0</v>
      </c>
      <c r="AS131" s="28">
        <f>INDEX(Data!$C$4:$BK$400,Large!$C131,AS$2)</f>
        <v>0</v>
      </c>
      <c r="AT131" s="28">
        <f>INDEX(Data!$C$4:$BK$400,Large!$C131,AT$2)</f>
        <v>0</v>
      </c>
      <c r="AU131" s="5">
        <f>VALUE(INDEX(Data!$C$4:$BK$400,Large!$C131,AU$2))</f>
        <v>0</v>
      </c>
      <c r="AV131" s="5">
        <f>INDEX(Data!$C$4:$BK$400,Large!$C131,AV$1)</f>
        <v>0</v>
      </c>
      <c r="AW131" s="28">
        <f>IFERROR(VALUE(INDEX(Data!$C$4:$BK$400,Large!$C131,AW$1)),"-")</f>
        <v>0</v>
      </c>
      <c r="AX131" s="14">
        <f>IFERROR(INDEX(Data!$C$4:$BK$95,Large!$C131,AX$1),0)</f>
        <v>0</v>
      </c>
      <c r="AY131" s="14">
        <f>IFERROR(INDEX(Data!$C$4:$BK$95,Large!$C131,AY$1),0)</f>
        <v>0</v>
      </c>
      <c r="AZ131" s="14" t="e">
        <f>INDEX(Data!$C$4:$BK$95,Large!$C131,AZ$1)</f>
        <v>#REF!</v>
      </c>
      <c r="BA131" s="5" t="str">
        <f t="shared" si="43"/>
        <v>-</v>
      </c>
      <c r="BB131" s="5" t="str">
        <f t="shared" si="44"/>
        <v>-</v>
      </c>
      <c r="BC131" s="5" t="str">
        <f t="shared" si="45"/>
        <v>-</v>
      </c>
      <c r="BD131" s="22" t="str">
        <f t="shared" si="46"/>
        <v>-</v>
      </c>
      <c r="BE131" s="28">
        <f t="shared" si="47"/>
        <v>0</v>
      </c>
      <c r="BF131" s="5">
        <f t="shared" si="48"/>
        <v>0</v>
      </c>
      <c r="BG131" s="5">
        <f t="shared" si="49"/>
        <v>0</v>
      </c>
      <c r="BH131" s="5">
        <f t="shared" si="50"/>
        <v>0</v>
      </c>
      <c r="BI131" s="11" t="e">
        <f t="shared" si="51"/>
        <v>#DIV/0!</v>
      </c>
      <c r="BJ131" s="5">
        <f t="shared" si="52"/>
        <v>0</v>
      </c>
      <c r="BK131" s="11">
        <f>Data!BH129/SUM(Data!$BH$4:$BH$49)</f>
        <v>1.19705596060896E-8</v>
      </c>
      <c r="BL131" s="3">
        <f t="shared" si="53"/>
        <v>0</v>
      </c>
      <c r="BM131" s="12" t="str">
        <f t="shared" si="42"/>
        <v>-</v>
      </c>
      <c r="BN131" s="12">
        <f t="shared" si="54"/>
        <v>1.1943072049691939E-8</v>
      </c>
      <c r="BO131" s="28">
        <f t="shared" si="40"/>
        <v>8.6899999999999998E-4</v>
      </c>
      <c r="BP131" s="87">
        <f t="shared" si="41"/>
        <v>8.6899999999999998E-3</v>
      </c>
    </row>
    <row r="132" spans="1:68">
      <c r="A132" s="28">
        <v>129</v>
      </c>
      <c r="B132" s="26">
        <f>LARGE(Data!$BH$4:$BH$400,Large!A132)</f>
        <v>8.6799999999999996E-4</v>
      </c>
      <c r="C132" s="28">
        <f>MATCH(Large!B132,Data!$BH$4:$BH$400,0)</f>
        <v>129</v>
      </c>
      <c r="D132" s="5">
        <f>VALUE(INDEX(Data!$C$4:$BK$400,Large!$C132,D$2))</f>
        <v>0</v>
      </c>
      <c r="E132" s="28">
        <f>INDEX(Data!$C$4:$BK$400,Large!$C132,E$2)</f>
        <v>0</v>
      </c>
      <c r="F132" s="28">
        <f>INDEX(Data!$C$4:$BK$400,Large!$C132,F$2)</f>
        <v>0</v>
      </c>
      <c r="G132" s="28">
        <f>INDEX(Data!$C$4:$BK$400,Large!$C132,G$2)</f>
        <v>0</v>
      </c>
      <c r="H132" s="28">
        <f>INDEX(Data!$C$4:$BK$400,Large!$C132,H$2)</f>
        <v>0</v>
      </c>
      <c r="I132" s="28">
        <f>INDEX(Data!$C$4:$BK$400,Large!$C132,I$2)</f>
        <v>0</v>
      </c>
      <c r="J132" s="28">
        <f>INDEX(Data!$C$4:$BK$400,Large!$C132,J$2)</f>
        <v>0</v>
      </c>
      <c r="K132" s="28">
        <f>INDEX(Data!$C$4:$BK$400,Large!$C132,K$2)</f>
        <v>0</v>
      </c>
      <c r="L132" s="28">
        <f>INDEX(Data!$C$4:$BK$400,Large!$C132,L$2)</f>
        <v>0</v>
      </c>
      <c r="M132" s="28">
        <f>INDEX(Data!$C$4:$BK$400,Large!$C132,M$2)</f>
        <v>0</v>
      </c>
      <c r="N132" s="28">
        <f>INDEX(Data!$C$4:$BK$400,Large!$C132,N$2)</f>
        <v>0</v>
      </c>
      <c r="O132" s="28">
        <f>INDEX(Data!$C$4:$BK$400,Large!$C132,O$2)</f>
        <v>0</v>
      </c>
      <c r="P132" s="28">
        <f>INDEX(Data!$C$4:$BK$400,Large!$C132,P$2)</f>
        <v>0</v>
      </c>
      <c r="Q132" s="28">
        <f>INDEX(Data!$C$4:$BK$400,Large!$C132,Q$2)</f>
        <v>0</v>
      </c>
      <c r="R132" s="28">
        <f>INDEX(Data!$C$4:$BK$400,Large!$C132,R$2)</f>
        <v>0</v>
      </c>
      <c r="S132" s="28">
        <f>INDEX(Data!$C$4:$BK$400,Large!$C132,S$2)</f>
        <v>0</v>
      </c>
      <c r="T132" s="28">
        <f>INDEX(Data!$C$4:$BK$400,Large!$C132,T$2)</f>
        <v>0</v>
      </c>
      <c r="U132" s="28">
        <f>INDEX(Data!$C$4:$BK$400,Large!$C132,U$2)</f>
        <v>0</v>
      </c>
      <c r="V132" s="28">
        <f>INDEX(Data!$C$4:$BK$400,Large!$C132,V$2)</f>
        <v>0</v>
      </c>
      <c r="W132" s="28">
        <f>INDEX(Data!$C$4:$BK$400,Large!$C132,W$2)</f>
        <v>0</v>
      </c>
      <c r="X132" s="28">
        <f>INDEX(Data!$C$4:$BK$400,Large!$C132,X$2)</f>
        <v>0</v>
      </c>
      <c r="Y132" s="28">
        <f>INDEX(Data!$C$4:$BK$400,Large!$C132,Y$2)</f>
        <v>0</v>
      </c>
      <c r="Z132" s="28">
        <f>INDEX(Data!$C$4:$BK$400,Large!$C132,Z$2)</f>
        <v>0</v>
      </c>
      <c r="AA132" s="28">
        <f>INDEX(Data!$C$4:$BK$400,Large!$C132,AA$2)</f>
        <v>0</v>
      </c>
      <c r="AB132" s="28">
        <f>INDEX(Data!$C$4:$BK$400,Large!$C132,AB$2)</f>
        <v>0</v>
      </c>
      <c r="AC132" s="28">
        <f>INDEX(Data!$C$4:$BK$400,Large!$C132,AC$2)</f>
        <v>0</v>
      </c>
      <c r="AD132" s="28">
        <f>INDEX(Data!$C$4:$BK$400,Large!$C132,AD$2)</f>
        <v>0</v>
      </c>
      <c r="AE132" s="28">
        <f>INDEX(Data!$C$4:$BK$400,Large!$C132,AE$2)</f>
        <v>0</v>
      </c>
      <c r="AF132" s="28">
        <f>INDEX(Data!$C$4:$BK$400,Large!$C132,AF$2)</f>
        <v>0</v>
      </c>
      <c r="AG132" s="28">
        <f>INDEX(Data!$C$4:$BK$400,Large!$C132,AG$2)</f>
        <v>0</v>
      </c>
      <c r="AH132" s="28">
        <f>INDEX(Data!$C$4:$BK$400,Large!$C132,AH$2)</f>
        <v>0</v>
      </c>
      <c r="AI132" s="28">
        <f>INDEX(Data!$C$4:$BK$400,Large!$C132,AI$2)</f>
        <v>0</v>
      </c>
      <c r="AJ132" s="28">
        <f>INDEX(Data!$C$4:$BK$400,Large!$C132,AJ$2)</f>
        <v>0</v>
      </c>
      <c r="AK132" s="28">
        <f>INDEX(Data!$C$4:$BK$400,Large!$C132,AK$2)</f>
        <v>0</v>
      </c>
      <c r="AL132" s="28">
        <f>INDEX(Data!$C$4:$BK$400,Large!$C132,AL$2)</f>
        <v>0</v>
      </c>
      <c r="AM132" s="28">
        <f>INDEX(Data!$C$4:$BK$400,Large!$C132,AM$2)</f>
        <v>0</v>
      </c>
      <c r="AN132" s="28">
        <f>INDEX(Data!$C$4:$BK$400,Large!$C132,AN$2)</f>
        <v>0</v>
      </c>
      <c r="AO132" s="28">
        <f>INDEX(Data!$C$4:$BK$400,Large!$C132,AO$2)</f>
        <v>0</v>
      </c>
      <c r="AP132" s="28">
        <f>INDEX(Data!$C$4:$BK$400,Large!$C132,AP$2)</f>
        <v>0</v>
      </c>
      <c r="AQ132" s="28">
        <f>INDEX(Data!$C$4:$BK$400,Large!$C132,AQ$2)</f>
        <v>0</v>
      </c>
      <c r="AR132" s="28">
        <f>INDEX(Data!$C$4:$BK$400,Large!$C132,AR$2)</f>
        <v>0</v>
      </c>
      <c r="AS132" s="28">
        <f>INDEX(Data!$C$4:$BK$400,Large!$C132,AS$2)</f>
        <v>0</v>
      </c>
      <c r="AT132" s="28">
        <f>INDEX(Data!$C$4:$BK$400,Large!$C132,AT$2)</f>
        <v>0</v>
      </c>
      <c r="AU132" s="5">
        <f>VALUE(INDEX(Data!$C$4:$BK$400,Large!$C132,AU$2))</f>
        <v>0</v>
      </c>
      <c r="AV132" s="5">
        <f>INDEX(Data!$C$4:$BK$400,Large!$C132,AV$1)</f>
        <v>0</v>
      </c>
      <c r="AW132" s="28">
        <f>IFERROR(VALUE(INDEX(Data!$C$4:$BK$400,Large!$C132,AW$1)),"-")</f>
        <v>0</v>
      </c>
      <c r="AX132" s="14">
        <f>IFERROR(INDEX(Data!$C$4:$BK$95,Large!$C132,AX$1),0)</f>
        <v>0</v>
      </c>
      <c r="AY132" s="14">
        <f>IFERROR(INDEX(Data!$C$4:$BK$95,Large!$C132,AY$1),0)</f>
        <v>0</v>
      </c>
      <c r="AZ132" s="14" t="e">
        <f>INDEX(Data!$C$4:$BK$95,Large!$C132,AZ$1)</f>
        <v>#REF!</v>
      </c>
      <c r="BA132" s="5" t="str">
        <f t="shared" si="43"/>
        <v>-</v>
      </c>
      <c r="BB132" s="5" t="str">
        <f t="shared" si="44"/>
        <v>-</v>
      </c>
      <c r="BC132" s="5" t="str">
        <f t="shared" si="45"/>
        <v>-</v>
      </c>
      <c r="BD132" s="22" t="str">
        <f t="shared" si="46"/>
        <v>-</v>
      </c>
      <c r="BE132" s="28">
        <f t="shared" si="47"/>
        <v>0</v>
      </c>
      <c r="BF132" s="5">
        <f t="shared" si="48"/>
        <v>0</v>
      </c>
      <c r="BG132" s="5">
        <f t="shared" si="49"/>
        <v>0</v>
      </c>
      <c r="BH132" s="5">
        <f t="shared" si="50"/>
        <v>0</v>
      </c>
      <c r="BI132" s="11" t="e">
        <f t="shared" si="51"/>
        <v>#DIV/0!</v>
      </c>
      <c r="BJ132" s="5">
        <f t="shared" si="52"/>
        <v>0</v>
      </c>
      <c r="BK132" s="11">
        <f>Data!BH130/SUM(Data!$BH$4:$BH$49)</f>
        <v>1.1956816139262861E-8</v>
      </c>
      <c r="BL132" s="3">
        <f t="shared" si="53"/>
        <v>0</v>
      </c>
      <c r="BM132" s="12" t="str">
        <f t="shared" si="42"/>
        <v>-</v>
      </c>
      <c r="BN132" s="12">
        <f t="shared" si="54"/>
        <v>1.1929328583581821E-8</v>
      </c>
      <c r="BO132" s="28">
        <f t="shared" si="40"/>
        <v>8.6799999999999996E-4</v>
      </c>
      <c r="BP132" s="87">
        <f t="shared" si="41"/>
        <v>8.6800000000000002E-3</v>
      </c>
    </row>
    <row r="133" spans="1:68">
      <c r="A133" s="28">
        <v>130</v>
      </c>
      <c r="B133" s="26">
        <f>LARGE(Data!$BH$4:$BH$400,Large!A133)</f>
        <v>8.6700000000000004E-4</v>
      </c>
      <c r="C133" s="28">
        <f>MATCH(Large!B133,Data!$BH$4:$BH$400,0)</f>
        <v>130</v>
      </c>
      <c r="D133" s="5">
        <f>VALUE(INDEX(Data!$C$4:$BK$400,Large!$C133,D$2))</f>
        <v>0</v>
      </c>
      <c r="E133" s="28">
        <f>INDEX(Data!$C$4:$BK$400,Large!$C133,E$2)</f>
        <v>0</v>
      </c>
      <c r="F133" s="28">
        <f>INDEX(Data!$C$4:$BK$400,Large!$C133,F$2)</f>
        <v>0</v>
      </c>
      <c r="G133" s="28">
        <f>INDEX(Data!$C$4:$BK$400,Large!$C133,G$2)</f>
        <v>0</v>
      </c>
      <c r="H133" s="28">
        <f>INDEX(Data!$C$4:$BK$400,Large!$C133,H$2)</f>
        <v>0</v>
      </c>
      <c r="I133" s="28">
        <f>INDEX(Data!$C$4:$BK$400,Large!$C133,I$2)</f>
        <v>0</v>
      </c>
      <c r="J133" s="28">
        <f>INDEX(Data!$C$4:$BK$400,Large!$C133,J$2)</f>
        <v>0</v>
      </c>
      <c r="K133" s="28">
        <f>INDEX(Data!$C$4:$BK$400,Large!$C133,K$2)</f>
        <v>0</v>
      </c>
      <c r="L133" s="28">
        <f>INDEX(Data!$C$4:$BK$400,Large!$C133,L$2)</f>
        <v>0</v>
      </c>
      <c r="M133" s="28">
        <f>INDEX(Data!$C$4:$BK$400,Large!$C133,M$2)</f>
        <v>0</v>
      </c>
      <c r="N133" s="28">
        <f>INDEX(Data!$C$4:$BK$400,Large!$C133,N$2)</f>
        <v>0</v>
      </c>
      <c r="O133" s="28">
        <f>INDEX(Data!$C$4:$BK$400,Large!$C133,O$2)</f>
        <v>0</v>
      </c>
      <c r="P133" s="28">
        <f>INDEX(Data!$C$4:$BK$400,Large!$C133,P$2)</f>
        <v>0</v>
      </c>
      <c r="Q133" s="28">
        <f>INDEX(Data!$C$4:$BK$400,Large!$C133,Q$2)</f>
        <v>0</v>
      </c>
      <c r="R133" s="28">
        <f>INDEX(Data!$C$4:$BK$400,Large!$C133,R$2)</f>
        <v>0</v>
      </c>
      <c r="S133" s="28">
        <f>INDEX(Data!$C$4:$BK$400,Large!$C133,S$2)</f>
        <v>0</v>
      </c>
      <c r="T133" s="28">
        <f>INDEX(Data!$C$4:$BK$400,Large!$C133,T$2)</f>
        <v>0</v>
      </c>
      <c r="U133" s="28">
        <f>INDEX(Data!$C$4:$BK$400,Large!$C133,U$2)</f>
        <v>0</v>
      </c>
      <c r="V133" s="28">
        <f>INDEX(Data!$C$4:$BK$400,Large!$C133,V$2)</f>
        <v>0</v>
      </c>
      <c r="W133" s="28">
        <f>INDEX(Data!$C$4:$BK$400,Large!$C133,W$2)</f>
        <v>0</v>
      </c>
      <c r="X133" s="28">
        <f>INDEX(Data!$C$4:$BK$400,Large!$C133,X$2)</f>
        <v>0</v>
      </c>
      <c r="Y133" s="28">
        <f>INDEX(Data!$C$4:$BK$400,Large!$C133,Y$2)</f>
        <v>0</v>
      </c>
      <c r="Z133" s="28">
        <f>INDEX(Data!$C$4:$BK$400,Large!$C133,Z$2)</f>
        <v>0</v>
      </c>
      <c r="AA133" s="28">
        <f>INDEX(Data!$C$4:$BK$400,Large!$C133,AA$2)</f>
        <v>0</v>
      </c>
      <c r="AB133" s="28">
        <f>INDEX(Data!$C$4:$BK$400,Large!$C133,AB$2)</f>
        <v>0</v>
      </c>
      <c r="AC133" s="28">
        <f>INDEX(Data!$C$4:$BK$400,Large!$C133,AC$2)</f>
        <v>0</v>
      </c>
      <c r="AD133" s="28">
        <f>INDEX(Data!$C$4:$BK$400,Large!$C133,AD$2)</f>
        <v>0</v>
      </c>
      <c r="AE133" s="28">
        <f>INDEX(Data!$C$4:$BK$400,Large!$C133,AE$2)</f>
        <v>0</v>
      </c>
      <c r="AF133" s="28">
        <f>INDEX(Data!$C$4:$BK$400,Large!$C133,AF$2)</f>
        <v>0</v>
      </c>
      <c r="AG133" s="28">
        <f>INDEX(Data!$C$4:$BK$400,Large!$C133,AG$2)</f>
        <v>0</v>
      </c>
      <c r="AH133" s="28">
        <f>INDEX(Data!$C$4:$BK$400,Large!$C133,AH$2)</f>
        <v>0</v>
      </c>
      <c r="AI133" s="28">
        <f>INDEX(Data!$C$4:$BK$400,Large!$C133,AI$2)</f>
        <v>0</v>
      </c>
      <c r="AJ133" s="28">
        <f>INDEX(Data!$C$4:$BK$400,Large!$C133,AJ$2)</f>
        <v>0</v>
      </c>
      <c r="AK133" s="28">
        <f>INDEX(Data!$C$4:$BK$400,Large!$C133,AK$2)</f>
        <v>0</v>
      </c>
      <c r="AL133" s="28">
        <f>INDEX(Data!$C$4:$BK$400,Large!$C133,AL$2)</f>
        <v>0</v>
      </c>
      <c r="AM133" s="28">
        <f>INDEX(Data!$C$4:$BK$400,Large!$C133,AM$2)</f>
        <v>0</v>
      </c>
      <c r="AN133" s="28">
        <f>INDEX(Data!$C$4:$BK$400,Large!$C133,AN$2)</f>
        <v>0</v>
      </c>
      <c r="AO133" s="28">
        <f>INDEX(Data!$C$4:$BK$400,Large!$C133,AO$2)</f>
        <v>0</v>
      </c>
      <c r="AP133" s="28">
        <f>INDEX(Data!$C$4:$BK$400,Large!$C133,AP$2)</f>
        <v>0</v>
      </c>
      <c r="AQ133" s="28">
        <f>INDEX(Data!$C$4:$BK$400,Large!$C133,AQ$2)</f>
        <v>0</v>
      </c>
      <c r="AR133" s="28">
        <f>INDEX(Data!$C$4:$BK$400,Large!$C133,AR$2)</f>
        <v>0</v>
      </c>
      <c r="AS133" s="28">
        <f>INDEX(Data!$C$4:$BK$400,Large!$C133,AS$2)</f>
        <v>0</v>
      </c>
      <c r="AT133" s="28">
        <f>INDEX(Data!$C$4:$BK$400,Large!$C133,AT$2)</f>
        <v>0</v>
      </c>
      <c r="AU133" s="5">
        <f>VALUE(INDEX(Data!$C$4:$BK$400,Large!$C133,AU$2))</f>
        <v>0</v>
      </c>
      <c r="AV133" s="5">
        <f>INDEX(Data!$C$4:$BK$400,Large!$C133,AV$1)</f>
        <v>0</v>
      </c>
      <c r="AW133" s="28">
        <f>IFERROR(VALUE(INDEX(Data!$C$4:$BK$400,Large!$C133,AW$1)),"-")</f>
        <v>0</v>
      </c>
      <c r="AX133" s="14">
        <f>IFERROR(INDEX(Data!$C$4:$BK$95,Large!$C133,AX$1),0)</f>
        <v>0</v>
      </c>
      <c r="AY133" s="14">
        <f>IFERROR(INDEX(Data!$C$4:$BK$95,Large!$C133,AY$1),0)</f>
        <v>0</v>
      </c>
      <c r="AZ133" s="14" t="e">
        <f>INDEX(Data!$C$4:$BK$95,Large!$C133,AZ$1)</f>
        <v>#REF!</v>
      </c>
      <c r="BA133" s="5" t="str">
        <f t="shared" si="43"/>
        <v>-</v>
      </c>
      <c r="BB133" s="5" t="str">
        <f t="shared" si="44"/>
        <v>-</v>
      </c>
      <c r="BC133" s="5" t="str">
        <f t="shared" si="45"/>
        <v>-</v>
      </c>
      <c r="BD133" s="22" t="str">
        <f t="shared" si="46"/>
        <v>-</v>
      </c>
      <c r="BE133" s="28">
        <f t="shared" si="47"/>
        <v>0</v>
      </c>
      <c r="BF133" s="5">
        <f t="shared" si="48"/>
        <v>0</v>
      </c>
      <c r="BG133" s="5">
        <f t="shared" si="49"/>
        <v>0</v>
      </c>
      <c r="BH133" s="5">
        <f t="shared" si="50"/>
        <v>0</v>
      </c>
      <c r="BI133" s="11" t="e">
        <f t="shared" si="51"/>
        <v>#DIV/0!</v>
      </c>
      <c r="BJ133" s="5">
        <f t="shared" si="52"/>
        <v>0</v>
      </c>
      <c r="BK133" s="11">
        <f>Data!BH131/SUM(Data!$BH$4:$BH$49)</f>
        <v>1.1943072672436122E-8</v>
      </c>
      <c r="BL133" s="3">
        <f t="shared" si="53"/>
        <v>0</v>
      </c>
      <c r="BM133" s="12" t="str">
        <f t="shared" si="42"/>
        <v>-</v>
      </c>
      <c r="BN133" s="12">
        <f t="shared" si="54"/>
        <v>1.1915585117471705E-8</v>
      </c>
      <c r="BO133" s="28">
        <f t="shared" ref="BO133:BO176" si="55">IFERROR(AY133+(1000-ROW())/1000000,0)</f>
        <v>8.6700000000000004E-4</v>
      </c>
      <c r="BP133" s="87">
        <f t="shared" ref="BP133:BP176" si="56">AU133+(1000-ROW())/100000</f>
        <v>8.6700000000000006E-3</v>
      </c>
    </row>
    <row r="134" spans="1:68">
      <c r="A134" s="28">
        <v>131</v>
      </c>
      <c r="B134" s="26">
        <f>LARGE(Data!$BH$4:$BH$400,Large!A134)</f>
        <v>8.6600000000000002E-4</v>
      </c>
      <c r="C134" s="28">
        <f>MATCH(Large!B134,Data!$BH$4:$BH$400,0)</f>
        <v>131</v>
      </c>
      <c r="D134" s="5">
        <f>VALUE(INDEX(Data!$C$4:$BK$400,Large!$C134,D$2))</f>
        <v>0</v>
      </c>
      <c r="E134" s="28">
        <f>INDEX(Data!$C$4:$BK$400,Large!$C134,E$2)</f>
        <v>0</v>
      </c>
      <c r="F134" s="28">
        <f>INDEX(Data!$C$4:$BK$400,Large!$C134,F$2)</f>
        <v>0</v>
      </c>
      <c r="G134" s="28">
        <f>INDEX(Data!$C$4:$BK$400,Large!$C134,G$2)</f>
        <v>0</v>
      </c>
      <c r="H134" s="28">
        <f>INDEX(Data!$C$4:$BK$400,Large!$C134,H$2)</f>
        <v>0</v>
      </c>
      <c r="I134" s="28">
        <f>INDEX(Data!$C$4:$BK$400,Large!$C134,I$2)</f>
        <v>0</v>
      </c>
      <c r="J134" s="28">
        <f>INDEX(Data!$C$4:$BK$400,Large!$C134,J$2)</f>
        <v>0</v>
      </c>
      <c r="K134" s="28">
        <f>INDEX(Data!$C$4:$BK$400,Large!$C134,K$2)</f>
        <v>0</v>
      </c>
      <c r="L134" s="28">
        <f>INDEX(Data!$C$4:$BK$400,Large!$C134,L$2)</f>
        <v>0</v>
      </c>
      <c r="M134" s="28">
        <f>INDEX(Data!$C$4:$BK$400,Large!$C134,M$2)</f>
        <v>0</v>
      </c>
      <c r="N134" s="28">
        <f>INDEX(Data!$C$4:$BK$400,Large!$C134,N$2)</f>
        <v>0</v>
      </c>
      <c r="O134" s="28">
        <f>INDEX(Data!$C$4:$BK$400,Large!$C134,O$2)</f>
        <v>0</v>
      </c>
      <c r="P134" s="28">
        <f>INDEX(Data!$C$4:$BK$400,Large!$C134,P$2)</f>
        <v>0</v>
      </c>
      <c r="Q134" s="28">
        <f>INDEX(Data!$C$4:$BK$400,Large!$C134,Q$2)</f>
        <v>0</v>
      </c>
      <c r="R134" s="28">
        <f>INDEX(Data!$C$4:$BK$400,Large!$C134,R$2)</f>
        <v>0</v>
      </c>
      <c r="S134" s="28">
        <f>INDEX(Data!$C$4:$BK$400,Large!$C134,S$2)</f>
        <v>0</v>
      </c>
      <c r="T134" s="28">
        <f>INDEX(Data!$C$4:$BK$400,Large!$C134,T$2)</f>
        <v>0</v>
      </c>
      <c r="U134" s="28">
        <f>INDEX(Data!$C$4:$BK$400,Large!$C134,U$2)</f>
        <v>0</v>
      </c>
      <c r="V134" s="28">
        <f>INDEX(Data!$C$4:$BK$400,Large!$C134,V$2)</f>
        <v>0</v>
      </c>
      <c r="W134" s="28">
        <f>INDEX(Data!$C$4:$BK$400,Large!$C134,W$2)</f>
        <v>0</v>
      </c>
      <c r="X134" s="28">
        <f>INDEX(Data!$C$4:$BK$400,Large!$C134,X$2)</f>
        <v>0</v>
      </c>
      <c r="Y134" s="28">
        <f>INDEX(Data!$C$4:$BK$400,Large!$C134,Y$2)</f>
        <v>0</v>
      </c>
      <c r="Z134" s="28">
        <f>INDEX(Data!$C$4:$BK$400,Large!$C134,Z$2)</f>
        <v>0</v>
      </c>
      <c r="AA134" s="28">
        <f>INDEX(Data!$C$4:$BK$400,Large!$C134,AA$2)</f>
        <v>0</v>
      </c>
      <c r="AB134" s="28">
        <f>INDEX(Data!$C$4:$BK$400,Large!$C134,AB$2)</f>
        <v>0</v>
      </c>
      <c r="AC134" s="28">
        <f>INDEX(Data!$C$4:$BK$400,Large!$C134,AC$2)</f>
        <v>0</v>
      </c>
      <c r="AD134" s="28">
        <f>INDEX(Data!$C$4:$BK$400,Large!$C134,AD$2)</f>
        <v>0</v>
      </c>
      <c r="AE134" s="28">
        <f>INDEX(Data!$C$4:$BK$400,Large!$C134,AE$2)</f>
        <v>0</v>
      </c>
      <c r="AF134" s="28">
        <f>INDEX(Data!$C$4:$BK$400,Large!$C134,AF$2)</f>
        <v>0</v>
      </c>
      <c r="AG134" s="28">
        <f>INDEX(Data!$C$4:$BK$400,Large!$C134,AG$2)</f>
        <v>0</v>
      </c>
      <c r="AH134" s="28">
        <f>INDEX(Data!$C$4:$BK$400,Large!$C134,AH$2)</f>
        <v>0</v>
      </c>
      <c r="AI134" s="28">
        <f>INDEX(Data!$C$4:$BK$400,Large!$C134,AI$2)</f>
        <v>0</v>
      </c>
      <c r="AJ134" s="28">
        <f>INDEX(Data!$C$4:$BK$400,Large!$C134,AJ$2)</f>
        <v>0</v>
      </c>
      <c r="AK134" s="28">
        <f>INDEX(Data!$C$4:$BK$400,Large!$C134,AK$2)</f>
        <v>0</v>
      </c>
      <c r="AL134" s="28">
        <f>INDEX(Data!$C$4:$BK$400,Large!$C134,AL$2)</f>
        <v>0</v>
      </c>
      <c r="AM134" s="28">
        <f>INDEX(Data!$C$4:$BK$400,Large!$C134,AM$2)</f>
        <v>0</v>
      </c>
      <c r="AN134" s="28">
        <f>INDEX(Data!$C$4:$BK$400,Large!$C134,AN$2)</f>
        <v>0</v>
      </c>
      <c r="AO134" s="28">
        <f>INDEX(Data!$C$4:$BK$400,Large!$C134,AO$2)</f>
        <v>0</v>
      </c>
      <c r="AP134" s="28">
        <f>INDEX(Data!$C$4:$BK$400,Large!$C134,AP$2)</f>
        <v>0</v>
      </c>
      <c r="AQ134" s="28">
        <f>INDEX(Data!$C$4:$BK$400,Large!$C134,AQ$2)</f>
        <v>0</v>
      </c>
      <c r="AR134" s="28">
        <f>INDEX(Data!$C$4:$BK$400,Large!$C134,AR$2)</f>
        <v>0</v>
      </c>
      <c r="AS134" s="28">
        <f>INDEX(Data!$C$4:$BK$400,Large!$C134,AS$2)</f>
        <v>0</v>
      </c>
      <c r="AT134" s="28">
        <f>INDEX(Data!$C$4:$BK$400,Large!$C134,AT$2)</f>
        <v>0</v>
      </c>
      <c r="AU134" s="5">
        <f>VALUE(INDEX(Data!$C$4:$BK$400,Large!$C134,AU$2))</f>
        <v>0</v>
      </c>
      <c r="AV134" s="5">
        <f>INDEX(Data!$C$4:$BK$400,Large!$C134,AV$1)</f>
        <v>0</v>
      </c>
      <c r="AW134" s="28">
        <f>IFERROR(VALUE(INDEX(Data!$C$4:$BK$400,Large!$C134,AW$1)),"-")</f>
        <v>0</v>
      </c>
      <c r="AX134" s="14">
        <f>IFERROR(INDEX(Data!$C$4:$BK$95,Large!$C134,AX$1),0)</f>
        <v>0</v>
      </c>
      <c r="AY134" s="14">
        <f>IFERROR(INDEX(Data!$C$4:$BK$95,Large!$C134,AY$1),0)</f>
        <v>0</v>
      </c>
      <c r="AZ134" s="14" t="e">
        <f>INDEX(Data!$C$4:$BK$95,Large!$C134,AZ$1)</f>
        <v>#REF!</v>
      </c>
      <c r="BA134" s="5" t="str">
        <f t="shared" si="43"/>
        <v>-</v>
      </c>
      <c r="BB134" s="5" t="str">
        <f t="shared" si="44"/>
        <v>-</v>
      </c>
      <c r="BC134" s="5" t="str">
        <f t="shared" si="45"/>
        <v>-</v>
      </c>
      <c r="BD134" s="22" t="str">
        <f t="shared" si="46"/>
        <v>-</v>
      </c>
      <c r="BE134" s="28">
        <f t="shared" si="47"/>
        <v>0</v>
      </c>
      <c r="BF134" s="5">
        <f t="shared" si="48"/>
        <v>0</v>
      </c>
      <c r="BG134" s="5">
        <f t="shared" si="49"/>
        <v>0</v>
      </c>
      <c r="BH134" s="5">
        <f t="shared" si="50"/>
        <v>0</v>
      </c>
      <c r="BI134" s="11" t="e">
        <f t="shared" si="51"/>
        <v>#DIV/0!</v>
      </c>
      <c r="BJ134" s="5">
        <f t="shared" si="52"/>
        <v>0</v>
      </c>
      <c r="BK134" s="11">
        <f>Data!BH132/SUM(Data!$BH$4:$BH$49)</f>
        <v>1.1929329205609383E-8</v>
      </c>
      <c r="BL134" s="3">
        <f t="shared" si="53"/>
        <v>0</v>
      </c>
      <c r="BM134" s="12" t="str">
        <f t="shared" si="42"/>
        <v>-</v>
      </c>
      <c r="BN134" s="12">
        <f t="shared" si="54"/>
        <v>1.1901841651361587E-8</v>
      </c>
      <c r="BO134" s="28">
        <f t="shared" si="55"/>
        <v>8.6600000000000002E-4</v>
      </c>
      <c r="BP134" s="87">
        <f t="shared" si="56"/>
        <v>8.6599999999999993E-3</v>
      </c>
    </row>
    <row r="135" spans="1:68">
      <c r="A135" s="28">
        <v>132</v>
      </c>
      <c r="B135" s="26">
        <f>LARGE(Data!$BH$4:$BH$400,Large!A135)</f>
        <v>8.6499999999999999E-4</v>
      </c>
      <c r="C135" s="28">
        <f>MATCH(Large!B135,Data!$BH$4:$BH$400,0)</f>
        <v>132</v>
      </c>
      <c r="D135" s="5">
        <f>VALUE(INDEX(Data!$C$4:$BK$400,Large!$C135,D$2))</f>
        <v>0</v>
      </c>
      <c r="E135" s="28">
        <f>INDEX(Data!$C$4:$BK$400,Large!$C135,E$2)</f>
        <v>0</v>
      </c>
      <c r="F135" s="28">
        <f>INDEX(Data!$C$4:$BK$400,Large!$C135,F$2)</f>
        <v>0</v>
      </c>
      <c r="G135" s="28">
        <f>INDEX(Data!$C$4:$BK$400,Large!$C135,G$2)</f>
        <v>0</v>
      </c>
      <c r="H135" s="28">
        <f>INDEX(Data!$C$4:$BK$400,Large!$C135,H$2)</f>
        <v>0</v>
      </c>
      <c r="I135" s="28">
        <f>INDEX(Data!$C$4:$BK$400,Large!$C135,I$2)</f>
        <v>0</v>
      </c>
      <c r="J135" s="28">
        <f>INDEX(Data!$C$4:$BK$400,Large!$C135,J$2)</f>
        <v>0</v>
      </c>
      <c r="K135" s="28">
        <f>INDEX(Data!$C$4:$BK$400,Large!$C135,K$2)</f>
        <v>0</v>
      </c>
      <c r="L135" s="28">
        <f>INDEX(Data!$C$4:$BK$400,Large!$C135,L$2)</f>
        <v>0</v>
      </c>
      <c r="M135" s="28">
        <f>INDEX(Data!$C$4:$BK$400,Large!$C135,M$2)</f>
        <v>0</v>
      </c>
      <c r="N135" s="28">
        <f>INDEX(Data!$C$4:$BK$400,Large!$C135,N$2)</f>
        <v>0</v>
      </c>
      <c r="O135" s="28">
        <f>INDEX(Data!$C$4:$BK$400,Large!$C135,O$2)</f>
        <v>0</v>
      </c>
      <c r="P135" s="28">
        <f>INDEX(Data!$C$4:$BK$400,Large!$C135,P$2)</f>
        <v>0</v>
      </c>
      <c r="Q135" s="28">
        <f>INDEX(Data!$C$4:$BK$400,Large!$C135,Q$2)</f>
        <v>0</v>
      </c>
      <c r="R135" s="28">
        <f>INDEX(Data!$C$4:$BK$400,Large!$C135,R$2)</f>
        <v>0</v>
      </c>
      <c r="S135" s="28">
        <f>INDEX(Data!$C$4:$BK$400,Large!$C135,S$2)</f>
        <v>0</v>
      </c>
      <c r="T135" s="28">
        <f>INDEX(Data!$C$4:$BK$400,Large!$C135,T$2)</f>
        <v>0</v>
      </c>
      <c r="U135" s="28">
        <f>INDEX(Data!$C$4:$BK$400,Large!$C135,U$2)</f>
        <v>0</v>
      </c>
      <c r="V135" s="28">
        <f>INDEX(Data!$C$4:$BK$400,Large!$C135,V$2)</f>
        <v>0</v>
      </c>
      <c r="W135" s="28">
        <f>INDEX(Data!$C$4:$BK$400,Large!$C135,W$2)</f>
        <v>0</v>
      </c>
      <c r="X135" s="28">
        <f>INDEX(Data!$C$4:$BK$400,Large!$C135,X$2)</f>
        <v>0</v>
      </c>
      <c r="Y135" s="28">
        <f>INDEX(Data!$C$4:$BK$400,Large!$C135,Y$2)</f>
        <v>0</v>
      </c>
      <c r="Z135" s="28">
        <f>INDEX(Data!$C$4:$BK$400,Large!$C135,Z$2)</f>
        <v>0</v>
      </c>
      <c r="AA135" s="28">
        <f>INDEX(Data!$C$4:$BK$400,Large!$C135,AA$2)</f>
        <v>0</v>
      </c>
      <c r="AB135" s="28">
        <f>INDEX(Data!$C$4:$BK$400,Large!$C135,AB$2)</f>
        <v>0</v>
      </c>
      <c r="AC135" s="28">
        <f>INDEX(Data!$C$4:$BK$400,Large!$C135,AC$2)</f>
        <v>0</v>
      </c>
      <c r="AD135" s="28">
        <f>INDEX(Data!$C$4:$BK$400,Large!$C135,AD$2)</f>
        <v>0</v>
      </c>
      <c r="AE135" s="28">
        <f>INDEX(Data!$C$4:$BK$400,Large!$C135,AE$2)</f>
        <v>0</v>
      </c>
      <c r="AF135" s="28">
        <f>INDEX(Data!$C$4:$BK$400,Large!$C135,AF$2)</f>
        <v>0</v>
      </c>
      <c r="AG135" s="28">
        <f>INDEX(Data!$C$4:$BK$400,Large!$C135,AG$2)</f>
        <v>0</v>
      </c>
      <c r="AH135" s="28">
        <f>INDEX(Data!$C$4:$BK$400,Large!$C135,AH$2)</f>
        <v>0</v>
      </c>
      <c r="AI135" s="28">
        <f>INDEX(Data!$C$4:$BK$400,Large!$C135,AI$2)</f>
        <v>0</v>
      </c>
      <c r="AJ135" s="28">
        <f>INDEX(Data!$C$4:$BK$400,Large!$C135,AJ$2)</f>
        <v>0</v>
      </c>
      <c r="AK135" s="28">
        <f>INDEX(Data!$C$4:$BK$400,Large!$C135,AK$2)</f>
        <v>0</v>
      </c>
      <c r="AL135" s="28">
        <f>INDEX(Data!$C$4:$BK$400,Large!$C135,AL$2)</f>
        <v>0</v>
      </c>
      <c r="AM135" s="28">
        <f>INDEX(Data!$C$4:$BK$400,Large!$C135,AM$2)</f>
        <v>0</v>
      </c>
      <c r="AN135" s="28">
        <f>INDEX(Data!$C$4:$BK$400,Large!$C135,AN$2)</f>
        <v>0</v>
      </c>
      <c r="AO135" s="28">
        <f>INDEX(Data!$C$4:$BK$400,Large!$C135,AO$2)</f>
        <v>0</v>
      </c>
      <c r="AP135" s="28">
        <f>INDEX(Data!$C$4:$BK$400,Large!$C135,AP$2)</f>
        <v>0</v>
      </c>
      <c r="AQ135" s="28">
        <f>INDEX(Data!$C$4:$BK$400,Large!$C135,AQ$2)</f>
        <v>0</v>
      </c>
      <c r="AR135" s="28">
        <f>INDEX(Data!$C$4:$BK$400,Large!$C135,AR$2)</f>
        <v>0</v>
      </c>
      <c r="AS135" s="28">
        <f>INDEX(Data!$C$4:$BK$400,Large!$C135,AS$2)</f>
        <v>0</v>
      </c>
      <c r="AT135" s="28">
        <f>INDEX(Data!$C$4:$BK$400,Large!$C135,AT$2)</f>
        <v>0</v>
      </c>
      <c r="AU135" s="5">
        <f>VALUE(INDEX(Data!$C$4:$BK$400,Large!$C135,AU$2))</f>
        <v>0</v>
      </c>
      <c r="AV135" s="5">
        <f>INDEX(Data!$C$4:$BK$400,Large!$C135,AV$1)</f>
        <v>0</v>
      </c>
      <c r="AW135" s="28">
        <f>IFERROR(VALUE(INDEX(Data!$C$4:$BK$400,Large!$C135,AW$1)),"-")</f>
        <v>0</v>
      </c>
      <c r="AX135" s="14">
        <f>IFERROR(INDEX(Data!$C$4:$BK$95,Large!$C135,AX$1),0)</f>
        <v>0</v>
      </c>
      <c r="AY135" s="14">
        <f>IFERROR(INDEX(Data!$C$4:$BK$95,Large!$C135,AY$1),0)</f>
        <v>0</v>
      </c>
      <c r="AZ135" s="14" t="e">
        <f>INDEX(Data!$C$4:$BK$95,Large!$C135,AZ$1)</f>
        <v>#REF!</v>
      </c>
      <c r="BA135" s="5" t="str">
        <f t="shared" si="43"/>
        <v>-</v>
      </c>
      <c r="BB135" s="5" t="str">
        <f t="shared" si="44"/>
        <v>-</v>
      </c>
      <c r="BC135" s="5" t="str">
        <f t="shared" si="45"/>
        <v>-</v>
      </c>
      <c r="BD135" s="22" t="str">
        <f t="shared" si="46"/>
        <v>-</v>
      </c>
      <c r="BE135" s="28">
        <f t="shared" si="47"/>
        <v>0</v>
      </c>
      <c r="BF135" s="5">
        <f t="shared" si="48"/>
        <v>0</v>
      </c>
      <c r="BG135" s="5">
        <f t="shared" si="49"/>
        <v>0</v>
      </c>
      <c r="BH135" s="5">
        <f t="shared" si="50"/>
        <v>0</v>
      </c>
      <c r="BI135" s="11" t="e">
        <f t="shared" si="51"/>
        <v>#DIV/0!</v>
      </c>
      <c r="BJ135" s="5">
        <f t="shared" si="52"/>
        <v>0</v>
      </c>
      <c r="BK135" s="11">
        <f>Data!BH133/SUM(Data!$BH$4:$BH$49)</f>
        <v>1.1915585738782644E-8</v>
      </c>
      <c r="BL135" s="3">
        <f t="shared" si="53"/>
        <v>0</v>
      </c>
      <c r="BM135" s="12" t="str">
        <f t="shared" si="42"/>
        <v>-</v>
      </c>
      <c r="BN135" s="12">
        <f t="shared" si="54"/>
        <v>1.1888098185251469E-8</v>
      </c>
      <c r="BO135" s="28">
        <f t="shared" si="55"/>
        <v>8.6499999999999999E-4</v>
      </c>
      <c r="BP135" s="87">
        <f t="shared" si="56"/>
        <v>8.6499999999999997E-3</v>
      </c>
    </row>
    <row r="136" spans="1:68">
      <c r="A136" s="28">
        <v>133</v>
      </c>
      <c r="B136" s="26">
        <f>LARGE(Data!$BH$4:$BH$400,Large!A136)</f>
        <v>8.6399999999999997E-4</v>
      </c>
      <c r="C136" s="28">
        <f>MATCH(Large!B136,Data!$BH$4:$BH$400,0)</f>
        <v>133</v>
      </c>
      <c r="D136" s="5">
        <f>VALUE(INDEX(Data!$C$4:$BK$400,Large!$C136,D$2))</f>
        <v>0</v>
      </c>
      <c r="E136" s="28">
        <f>INDEX(Data!$C$4:$BK$400,Large!$C136,E$2)</f>
        <v>0</v>
      </c>
      <c r="F136" s="28">
        <f>INDEX(Data!$C$4:$BK$400,Large!$C136,F$2)</f>
        <v>0</v>
      </c>
      <c r="G136" s="28">
        <f>INDEX(Data!$C$4:$BK$400,Large!$C136,G$2)</f>
        <v>0</v>
      </c>
      <c r="H136" s="28">
        <f>INDEX(Data!$C$4:$BK$400,Large!$C136,H$2)</f>
        <v>0</v>
      </c>
      <c r="I136" s="28">
        <f>INDEX(Data!$C$4:$BK$400,Large!$C136,I$2)</f>
        <v>0</v>
      </c>
      <c r="J136" s="28">
        <f>INDEX(Data!$C$4:$BK$400,Large!$C136,J$2)</f>
        <v>0</v>
      </c>
      <c r="K136" s="28">
        <f>INDEX(Data!$C$4:$BK$400,Large!$C136,K$2)</f>
        <v>0</v>
      </c>
      <c r="L136" s="28">
        <f>INDEX(Data!$C$4:$BK$400,Large!$C136,L$2)</f>
        <v>0</v>
      </c>
      <c r="M136" s="28">
        <f>INDEX(Data!$C$4:$BK$400,Large!$C136,M$2)</f>
        <v>0</v>
      </c>
      <c r="N136" s="28">
        <f>INDEX(Data!$C$4:$BK$400,Large!$C136,N$2)</f>
        <v>0</v>
      </c>
      <c r="O136" s="28">
        <f>INDEX(Data!$C$4:$BK$400,Large!$C136,O$2)</f>
        <v>0</v>
      </c>
      <c r="P136" s="28">
        <f>INDEX(Data!$C$4:$BK$400,Large!$C136,P$2)</f>
        <v>0</v>
      </c>
      <c r="Q136" s="28">
        <f>INDEX(Data!$C$4:$BK$400,Large!$C136,Q$2)</f>
        <v>0</v>
      </c>
      <c r="R136" s="28">
        <f>INDEX(Data!$C$4:$BK$400,Large!$C136,R$2)</f>
        <v>0</v>
      </c>
      <c r="S136" s="28">
        <f>INDEX(Data!$C$4:$BK$400,Large!$C136,S$2)</f>
        <v>0</v>
      </c>
      <c r="T136" s="28">
        <f>INDEX(Data!$C$4:$BK$400,Large!$C136,T$2)</f>
        <v>0</v>
      </c>
      <c r="U136" s="28">
        <f>INDEX(Data!$C$4:$BK$400,Large!$C136,U$2)</f>
        <v>0</v>
      </c>
      <c r="V136" s="28">
        <f>INDEX(Data!$C$4:$BK$400,Large!$C136,V$2)</f>
        <v>0</v>
      </c>
      <c r="W136" s="28">
        <f>INDEX(Data!$C$4:$BK$400,Large!$C136,W$2)</f>
        <v>0</v>
      </c>
      <c r="X136" s="28">
        <f>INDEX(Data!$C$4:$BK$400,Large!$C136,X$2)</f>
        <v>0</v>
      </c>
      <c r="Y136" s="28">
        <f>INDEX(Data!$C$4:$BK$400,Large!$C136,Y$2)</f>
        <v>0</v>
      </c>
      <c r="Z136" s="28">
        <f>INDEX(Data!$C$4:$BK$400,Large!$C136,Z$2)</f>
        <v>0</v>
      </c>
      <c r="AA136" s="28">
        <f>INDEX(Data!$C$4:$BK$400,Large!$C136,AA$2)</f>
        <v>0</v>
      </c>
      <c r="AB136" s="28">
        <f>INDEX(Data!$C$4:$BK$400,Large!$C136,AB$2)</f>
        <v>0</v>
      </c>
      <c r="AC136" s="28">
        <f>INDEX(Data!$C$4:$BK$400,Large!$C136,AC$2)</f>
        <v>0</v>
      </c>
      <c r="AD136" s="28">
        <f>INDEX(Data!$C$4:$BK$400,Large!$C136,AD$2)</f>
        <v>0</v>
      </c>
      <c r="AE136" s="28">
        <f>INDEX(Data!$C$4:$BK$400,Large!$C136,AE$2)</f>
        <v>0</v>
      </c>
      <c r="AF136" s="28">
        <f>INDEX(Data!$C$4:$BK$400,Large!$C136,AF$2)</f>
        <v>0</v>
      </c>
      <c r="AG136" s="28">
        <f>INDEX(Data!$C$4:$BK$400,Large!$C136,AG$2)</f>
        <v>0</v>
      </c>
      <c r="AH136" s="28">
        <f>INDEX(Data!$C$4:$BK$400,Large!$C136,AH$2)</f>
        <v>0</v>
      </c>
      <c r="AI136" s="28">
        <f>INDEX(Data!$C$4:$BK$400,Large!$C136,AI$2)</f>
        <v>0</v>
      </c>
      <c r="AJ136" s="28">
        <f>INDEX(Data!$C$4:$BK$400,Large!$C136,AJ$2)</f>
        <v>0</v>
      </c>
      <c r="AK136" s="28">
        <f>INDEX(Data!$C$4:$BK$400,Large!$C136,AK$2)</f>
        <v>0</v>
      </c>
      <c r="AL136" s="28">
        <f>INDEX(Data!$C$4:$BK$400,Large!$C136,AL$2)</f>
        <v>0</v>
      </c>
      <c r="AM136" s="28">
        <f>INDEX(Data!$C$4:$BK$400,Large!$C136,AM$2)</f>
        <v>0</v>
      </c>
      <c r="AN136" s="28">
        <f>INDEX(Data!$C$4:$BK$400,Large!$C136,AN$2)</f>
        <v>0</v>
      </c>
      <c r="AO136" s="28">
        <f>INDEX(Data!$C$4:$BK$400,Large!$C136,AO$2)</f>
        <v>0</v>
      </c>
      <c r="AP136" s="28">
        <f>INDEX(Data!$C$4:$BK$400,Large!$C136,AP$2)</f>
        <v>0</v>
      </c>
      <c r="AQ136" s="28">
        <f>INDEX(Data!$C$4:$BK$400,Large!$C136,AQ$2)</f>
        <v>0</v>
      </c>
      <c r="AR136" s="28">
        <f>INDEX(Data!$C$4:$BK$400,Large!$C136,AR$2)</f>
        <v>0</v>
      </c>
      <c r="AS136" s="28">
        <f>INDEX(Data!$C$4:$BK$400,Large!$C136,AS$2)</f>
        <v>0</v>
      </c>
      <c r="AT136" s="28">
        <f>INDEX(Data!$C$4:$BK$400,Large!$C136,AT$2)</f>
        <v>0</v>
      </c>
      <c r="AU136" s="5">
        <f>VALUE(INDEX(Data!$C$4:$BK$400,Large!$C136,AU$2))</f>
        <v>0</v>
      </c>
      <c r="AV136" s="5">
        <f>INDEX(Data!$C$4:$BK$400,Large!$C136,AV$1)</f>
        <v>0</v>
      </c>
      <c r="AW136" s="28">
        <f>IFERROR(VALUE(INDEX(Data!$C$4:$BK$400,Large!$C136,AW$1)),"-")</f>
        <v>0</v>
      </c>
      <c r="AX136" s="14">
        <f>IFERROR(INDEX(Data!$C$4:$BK$95,Large!$C136,AX$1),0)</f>
        <v>0</v>
      </c>
      <c r="AY136" s="14">
        <f>IFERROR(INDEX(Data!$C$4:$BK$95,Large!$C136,AY$1),0)</f>
        <v>0</v>
      </c>
      <c r="AZ136" s="14" t="e">
        <f>INDEX(Data!$C$4:$BK$95,Large!$C136,AZ$1)</f>
        <v>#REF!</v>
      </c>
      <c r="BA136" s="5" t="str">
        <f t="shared" si="43"/>
        <v>-</v>
      </c>
      <c r="BB136" s="5" t="str">
        <f t="shared" si="44"/>
        <v>-</v>
      </c>
      <c r="BC136" s="5" t="str">
        <f t="shared" si="45"/>
        <v>-</v>
      </c>
      <c r="BD136" s="22" t="str">
        <f t="shared" si="46"/>
        <v>-</v>
      </c>
      <c r="BE136" s="28">
        <f t="shared" si="47"/>
        <v>0</v>
      </c>
      <c r="BF136" s="5">
        <f t="shared" si="48"/>
        <v>0</v>
      </c>
      <c r="BG136" s="5">
        <f t="shared" si="49"/>
        <v>0</v>
      </c>
      <c r="BH136" s="5">
        <f t="shared" si="50"/>
        <v>0</v>
      </c>
      <c r="BI136" s="11" t="e">
        <f t="shared" si="51"/>
        <v>#DIV/0!</v>
      </c>
      <c r="BJ136" s="5">
        <f t="shared" si="52"/>
        <v>0</v>
      </c>
      <c r="BK136" s="11">
        <f>Data!BH134/SUM(Data!$BH$4:$BH$49)</f>
        <v>1.1901842271955904E-8</v>
      </c>
      <c r="BL136" s="3">
        <f t="shared" si="53"/>
        <v>0</v>
      </c>
      <c r="BM136" s="12" t="str">
        <f t="shared" si="42"/>
        <v>-</v>
      </c>
      <c r="BN136" s="12">
        <f t="shared" si="54"/>
        <v>1.1874354719141351E-8</v>
      </c>
      <c r="BO136" s="28">
        <f t="shared" si="55"/>
        <v>8.6399999999999997E-4</v>
      </c>
      <c r="BP136" s="87">
        <f t="shared" si="56"/>
        <v>8.6400000000000001E-3</v>
      </c>
    </row>
    <row r="137" spans="1:68">
      <c r="A137" s="28">
        <v>134</v>
      </c>
      <c r="B137" s="26">
        <f>LARGE(Data!$BH$4:$BH$400,Large!A137)</f>
        <v>8.6300000000000005E-4</v>
      </c>
      <c r="C137" s="28">
        <f>MATCH(Large!B137,Data!$BH$4:$BH$400,0)</f>
        <v>134</v>
      </c>
      <c r="D137" s="5">
        <f>VALUE(INDEX(Data!$C$4:$BK$400,Large!$C137,D$2))</f>
        <v>0</v>
      </c>
      <c r="E137" s="28">
        <f>INDEX(Data!$C$4:$BK$400,Large!$C137,E$2)</f>
        <v>0</v>
      </c>
      <c r="F137" s="28">
        <f>INDEX(Data!$C$4:$BK$400,Large!$C137,F$2)</f>
        <v>0</v>
      </c>
      <c r="G137" s="28">
        <f>INDEX(Data!$C$4:$BK$400,Large!$C137,G$2)</f>
        <v>0</v>
      </c>
      <c r="H137" s="28">
        <f>INDEX(Data!$C$4:$BK$400,Large!$C137,H$2)</f>
        <v>0</v>
      </c>
      <c r="I137" s="28">
        <f>INDEX(Data!$C$4:$BK$400,Large!$C137,I$2)</f>
        <v>0</v>
      </c>
      <c r="J137" s="28">
        <f>INDEX(Data!$C$4:$BK$400,Large!$C137,J$2)</f>
        <v>0</v>
      </c>
      <c r="K137" s="28">
        <f>INDEX(Data!$C$4:$BK$400,Large!$C137,K$2)</f>
        <v>0</v>
      </c>
      <c r="L137" s="28">
        <f>INDEX(Data!$C$4:$BK$400,Large!$C137,L$2)</f>
        <v>0</v>
      </c>
      <c r="M137" s="28">
        <f>INDEX(Data!$C$4:$BK$400,Large!$C137,M$2)</f>
        <v>0</v>
      </c>
      <c r="N137" s="28">
        <f>INDEX(Data!$C$4:$BK$400,Large!$C137,N$2)</f>
        <v>0</v>
      </c>
      <c r="O137" s="28">
        <f>INDEX(Data!$C$4:$BK$400,Large!$C137,O$2)</f>
        <v>0</v>
      </c>
      <c r="P137" s="28">
        <f>INDEX(Data!$C$4:$BK$400,Large!$C137,P$2)</f>
        <v>0</v>
      </c>
      <c r="Q137" s="28">
        <f>INDEX(Data!$C$4:$BK$400,Large!$C137,Q$2)</f>
        <v>0</v>
      </c>
      <c r="R137" s="28">
        <f>INDEX(Data!$C$4:$BK$400,Large!$C137,R$2)</f>
        <v>0</v>
      </c>
      <c r="S137" s="28">
        <f>INDEX(Data!$C$4:$BK$400,Large!$C137,S$2)</f>
        <v>0</v>
      </c>
      <c r="T137" s="28">
        <f>INDEX(Data!$C$4:$BK$400,Large!$C137,T$2)</f>
        <v>0</v>
      </c>
      <c r="U137" s="28">
        <f>INDEX(Data!$C$4:$BK$400,Large!$C137,U$2)</f>
        <v>0</v>
      </c>
      <c r="V137" s="28">
        <f>INDEX(Data!$C$4:$BK$400,Large!$C137,V$2)</f>
        <v>0</v>
      </c>
      <c r="W137" s="28">
        <f>INDEX(Data!$C$4:$BK$400,Large!$C137,W$2)</f>
        <v>0</v>
      </c>
      <c r="X137" s="28">
        <f>INDEX(Data!$C$4:$BK$400,Large!$C137,X$2)</f>
        <v>0</v>
      </c>
      <c r="Y137" s="28">
        <f>INDEX(Data!$C$4:$BK$400,Large!$C137,Y$2)</f>
        <v>0</v>
      </c>
      <c r="Z137" s="28">
        <f>INDEX(Data!$C$4:$BK$400,Large!$C137,Z$2)</f>
        <v>0</v>
      </c>
      <c r="AA137" s="28">
        <f>INDEX(Data!$C$4:$BK$400,Large!$C137,AA$2)</f>
        <v>0</v>
      </c>
      <c r="AB137" s="28">
        <f>INDEX(Data!$C$4:$BK$400,Large!$C137,AB$2)</f>
        <v>0</v>
      </c>
      <c r="AC137" s="28">
        <f>INDEX(Data!$C$4:$BK$400,Large!$C137,AC$2)</f>
        <v>0</v>
      </c>
      <c r="AD137" s="28">
        <f>INDEX(Data!$C$4:$BK$400,Large!$C137,AD$2)</f>
        <v>0</v>
      </c>
      <c r="AE137" s="28">
        <f>INDEX(Data!$C$4:$BK$400,Large!$C137,AE$2)</f>
        <v>0</v>
      </c>
      <c r="AF137" s="28">
        <f>INDEX(Data!$C$4:$BK$400,Large!$C137,AF$2)</f>
        <v>0</v>
      </c>
      <c r="AG137" s="28">
        <f>INDEX(Data!$C$4:$BK$400,Large!$C137,AG$2)</f>
        <v>0</v>
      </c>
      <c r="AH137" s="28">
        <f>INDEX(Data!$C$4:$BK$400,Large!$C137,AH$2)</f>
        <v>0</v>
      </c>
      <c r="AI137" s="28">
        <f>INDEX(Data!$C$4:$BK$400,Large!$C137,AI$2)</f>
        <v>0</v>
      </c>
      <c r="AJ137" s="28">
        <f>INDEX(Data!$C$4:$BK$400,Large!$C137,AJ$2)</f>
        <v>0</v>
      </c>
      <c r="AK137" s="28">
        <f>INDEX(Data!$C$4:$BK$400,Large!$C137,AK$2)</f>
        <v>0</v>
      </c>
      <c r="AL137" s="28">
        <f>INDEX(Data!$C$4:$BK$400,Large!$C137,AL$2)</f>
        <v>0</v>
      </c>
      <c r="AM137" s="28">
        <f>INDEX(Data!$C$4:$BK$400,Large!$C137,AM$2)</f>
        <v>0</v>
      </c>
      <c r="AN137" s="28">
        <f>INDEX(Data!$C$4:$BK$400,Large!$C137,AN$2)</f>
        <v>0</v>
      </c>
      <c r="AO137" s="28">
        <f>INDEX(Data!$C$4:$BK$400,Large!$C137,AO$2)</f>
        <v>0</v>
      </c>
      <c r="AP137" s="28">
        <f>INDEX(Data!$C$4:$BK$400,Large!$C137,AP$2)</f>
        <v>0</v>
      </c>
      <c r="AQ137" s="28">
        <f>INDEX(Data!$C$4:$BK$400,Large!$C137,AQ$2)</f>
        <v>0</v>
      </c>
      <c r="AR137" s="28">
        <f>INDEX(Data!$C$4:$BK$400,Large!$C137,AR$2)</f>
        <v>0</v>
      </c>
      <c r="AS137" s="28">
        <f>INDEX(Data!$C$4:$BK$400,Large!$C137,AS$2)</f>
        <v>0</v>
      </c>
      <c r="AT137" s="28">
        <f>INDEX(Data!$C$4:$BK$400,Large!$C137,AT$2)</f>
        <v>0</v>
      </c>
      <c r="AU137" s="5">
        <f>VALUE(INDEX(Data!$C$4:$BK$400,Large!$C137,AU$2))</f>
        <v>0</v>
      </c>
      <c r="AV137" s="5">
        <f>INDEX(Data!$C$4:$BK$400,Large!$C137,AV$1)</f>
        <v>0</v>
      </c>
      <c r="AW137" s="28">
        <f>IFERROR(VALUE(INDEX(Data!$C$4:$BK$400,Large!$C137,AW$1)),"-")</f>
        <v>0</v>
      </c>
      <c r="AX137" s="14">
        <f>IFERROR(INDEX(Data!$C$4:$BK$95,Large!$C137,AX$1),0)</f>
        <v>0</v>
      </c>
      <c r="AY137" s="14">
        <f>IFERROR(INDEX(Data!$C$4:$BK$95,Large!$C137,AY$1),0)</f>
        <v>0</v>
      </c>
      <c r="AZ137" s="14" t="e">
        <f>INDEX(Data!$C$4:$BK$95,Large!$C137,AZ$1)</f>
        <v>#REF!</v>
      </c>
      <c r="BA137" s="5" t="str">
        <f t="shared" si="43"/>
        <v>-</v>
      </c>
      <c r="BB137" s="5" t="str">
        <f t="shared" si="44"/>
        <v>-</v>
      </c>
      <c r="BC137" s="5" t="str">
        <f t="shared" si="45"/>
        <v>-</v>
      </c>
      <c r="BD137" s="22" t="str">
        <f t="shared" si="46"/>
        <v>-</v>
      </c>
      <c r="BE137" s="28">
        <f t="shared" si="47"/>
        <v>0</v>
      </c>
      <c r="BF137" s="5">
        <f t="shared" si="48"/>
        <v>0</v>
      </c>
      <c r="BG137" s="5">
        <f t="shared" si="49"/>
        <v>0</v>
      </c>
      <c r="BH137" s="5">
        <f t="shared" si="50"/>
        <v>0</v>
      </c>
      <c r="BI137" s="11" t="e">
        <f t="shared" si="51"/>
        <v>#DIV/0!</v>
      </c>
      <c r="BJ137" s="5">
        <f t="shared" si="52"/>
        <v>0</v>
      </c>
      <c r="BK137" s="11">
        <f>Data!BH135/SUM(Data!$BH$4:$BH$49)</f>
        <v>1.1888098805129165E-8</v>
      </c>
      <c r="BL137" s="3">
        <f t="shared" si="53"/>
        <v>0</v>
      </c>
      <c r="BM137" s="12" t="str">
        <f t="shared" si="42"/>
        <v>-</v>
      </c>
      <c r="BN137" s="12">
        <f t="shared" si="54"/>
        <v>1.1860611253031235E-8</v>
      </c>
      <c r="BO137" s="28">
        <f t="shared" si="55"/>
        <v>8.6300000000000005E-4</v>
      </c>
      <c r="BP137" s="87">
        <f t="shared" si="56"/>
        <v>8.6300000000000005E-3</v>
      </c>
    </row>
    <row r="138" spans="1:68">
      <c r="A138" s="28">
        <v>135</v>
      </c>
      <c r="B138" s="26">
        <f>LARGE(Data!$BH$4:$BH$400,Large!A138)</f>
        <v>8.6200000000000003E-4</v>
      </c>
      <c r="C138" s="28">
        <f>MATCH(Large!B138,Data!$BH$4:$BH$400,0)</f>
        <v>135</v>
      </c>
      <c r="D138" s="5">
        <f>VALUE(INDEX(Data!$C$4:$BK$400,Large!$C138,D$2))</f>
        <v>0</v>
      </c>
      <c r="E138" s="28">
        <f>INDEX(Data!$C$4:$BK$400,Large!$C138,E$2)</f>
        <v>0</v>
      </c>
      <c r="F138" s="28">
        <f>INDEX(Data!$C$4:$BK$400,Large!$C138,F$2)</f>
        <v>0</v>
      </c>
      <c r="G138" s="28">
        <f>INDEX(Data!$C$4:$BK$400,Large!$C138,G$2)</f>
        <v>0</v>
      </c>
      <c r="H138" s="28">
        <f>INDEX(Data!$C$4:$BK$400,Large!$C138,H$2)</f>
        <v>0</v>
      </c>
      <c r="I138" s="28">
        <f>INDEX(Data!$C$4:$BK$400,Large!$C138,I$2)</f>
        <v>0</v>
      </c>
      <c r="J138" s="28">
        <f>INDEX(Data!$C$4:$BK$400,Large!$C138,J$2)</f>
        <v>0</v>
      </c>
      <c r="K138" s="28">
        <f>INDEX(Data!$C$4:$BK$400,Large!$C138,K$2)</f>
        <v>0</v>
      </c>
      <c r="L138" s="28">
        <f>INDEX(Data!$C$4:$BK$400,Large!$C138,L$2)</f>
        <v>0</v>
      </c>
      <c r="M138" s="28">
        <f>INDEX(Data!$C$4:$BK$400,Large!$C138,M$2)</f>
        <v>0</v>
      </c>
      <c r="N138" s="28">
        <f>INDEX(Data!$C$4:$BK$400,Large!$C138,N$2)</f>
        <v>0</v>
      </c>
      <c r="O138" s="28">
        <f>INDEX(Data!$C$4:$BK$400,Large!$C138,O$2)</f>
        <v>0</v>
      </c>
      <c r="P138" s="28">
        <f>INDEX(Data!$C$4:$BK$400,Large!$C138,P$2)</f>
        <v>0</v>
      </c>
      <c r="Q138" s="28">
        <f>INDEX(Data!$C$4:$BK$400,Large!$C138,Q$2)</f>
        <v>0</v>
      </c>
      <c r="R138" s="28">
        <f>INDEX(Data!$C$4:$BK$400,Large!$C138,R$2)</f>
        <v>0</v>
      </c>
      <c r="S138" s="28">
        <f>INDEX(Data!$C$4:$BK$400,Large!$C138,S$2)</f>
        <v>0</v>
      </c>
      <c r="T138" s="28">
        <f>INDEX(Data!$C$4:$BK$400,Large!$C138,T$2)</f>
        <v>0</v>
      </c>
      <c r="U138" s="28">
        <f>INDEX(Data!$C$4:$BK$400,Large!$C138,U$2)</f>
        <v>0</v>
      </c>
      <c r="V138" s="28">
        <f>INDEX(Data!$C$4:$BK$400,Large!$C138,V$2)</f>
        <v>0</v>
      </c>
      <c r="W138" s="28">
        <f>INDEX(Data!$C$4:$BK$400,Large!$C138,W$2)</f>
        <v>0</v>
      </c>
      <c r="X138" s="28">
        <f>INDEX(Data!$C$4:$BK$400,Large!$C138,X$2)</f>
        <v>0</v>
      </c>
      <c r="Y138" s="28">
        <f>INDEX(Data!$C$4:$BK$400,Large!$C138,Y$2)</f>
        <v>0</v>
      </c>
      <c r="Z138" s="28">
        <f>INDEX(Data!$C$4:$BK$400,Large!$C138,Z$2)</f>
        <v>0</v>
      </c>
      <c r="AA138" s="28">
        <f>INDEX(Data!$C$4:$BK$400,Large!$C138,AA$2)</f>
        <v>0</v>
      </c>
      <c r="AB138" s="28">
        <f>INDEX(Data!$C$4:$BK$400,Large!$C138,AB$2)</f>
        <v>0</v>
      </c>
      <c r="AC138" s="28">
        <f>INDEX(Data!$C$4:$BK$400,Large!$C138,AC$2)</f>
        <v>0</v>
      </c>
      <c r="AD138" s="28">
        <f>INDEX(Data!$C$4:$BK$400,Large!$C138,AD$2)</f>
        <v>0</v>
      </c>
      <c r="AE138" s="28">
        <f>INDEX(Data!$C$4:$BK$400,Large!$C138,AE$2)</f>
        <v>0</v>
      </c>
      <c r="AF138" s="28">
        <f>INDEX(Data!$C$4:$BK$400,Large!$C138,AF$2)</f>
        <v>0</v>
      </c>
      <c r="AG138" s="28">
        <f>INDEX(Data!$C$4:$BK$400,Large!$C138,AG$2)</f>
        <v>0</v>
      </c>
      <c r="AH138" s="28">
        <f>INDEX(Data!$C$4:$BK$400,Large!$C138,AH$2)</f>
        <v>0</v>
      </c>
      <c r="AI138" s="28">
        <f>INDEX(Data!$C$4:$BK$400,Large!$C138,AI$2)</f>
        <v>0</v>
      </c>
      <c r="AJ138" s="28">
        <f>INDEX(Data!$C$4:$BK$400,Large!$C138,AJ$2)</f>
        <v>0</v>
      </c>
      <c r="AK138" s="28">
        <f>INDEX(Data!$C$4:$BK$400,Large!$C138,AK$2)</f>
        <v>0</v>
      </c>
      <c r="AL138" s="28">
        <f>INDEX(Data!$C$4:$BK$400,Large!$C138,AL$2)</f>
        <v>0</v>
      </c>
      <c r="AM138" s="28">
        <f>INDEX(Data!$C$4:$BK$400,Large!$C138,AM$2)</f>
        <v>0</v>
      </c>
      <c r="AN138" s="28">
        <f>INDEX(Data!$C$4:$BK$400,Large!$C138,AN$2)</f>
        <v>0</v>
      </c>
      <c r="AO138" s="28">
        <f>INDEX(Data!$C$4:$BK$400,Large!$C138,AO$2)</f>
        <v>0</v>
      </c>
      <c r="AP138" s="28">
        <f>INDEX(Data!$C$4:$BK$400,Large!$C138,AP$2)</f>
        <v>0</v>
      </c>
      <c r="AQ138" s="28">
        <f>INDEX(Data!$C$4:$BK$400,Large!$C138,AQ$2)</f>
        <v>0</v>
      </c>
      <c r="AR138" s="28">
        <f>INDEX(Data!$C$4:$BK$400,Large!$C138,AR$2)</f>
        <v>0</v>
      </c>
      <c r="AS138" s="28">
        <f>INDEX(Data!$C$4:$BK$400,Large!$C138,AS$2)</f>
        <v>0</v>
      </c>
      <c r="AT138" s="28">
        <f>INDEX(Data!$C$4:$BK$400,Large!$C138,AT$2)</f>
        <v>0</v>
      </c>
      <c r="AU138" s="5">
        <f>VALUE(INDEX(Data!$C$4:$BK$400,Large!$C138,AU$2))</f>
        <v>0</v>
      </c>
      <c r="AV138" s="5">
        <f>INDEX(Data!$C$4:$BK$400,Large!$C138,AV$1)</f>
        <v>0</v>
      </c>
      <c r="AW138" s="28">
        <f>IFERROR(VALUE(INDEX(Data!$C$4:$BK$400,Large!$C138,AW$1)),"-")</f>
        <v>0</v>
      </c>
      <c r="AX138" s="14">
        <f>IFERROR(INDEX(Data!$C$4:$BK$95,Large!$C138,AX$1),0)</f>
        <v>0</v>
      </c>
      <c r="AY138" s="14">
        <f>IFERROR(INDEX(Data!$C$4:$BK$95,Large!$C138,AY$1),0)</f>
        <v>0</v>
      </c>
      <c r="AZ138" s="14" t="e">
        <f>INDEX(Data!$C$4:$BK$95,Large!$C138,AZ$1)</f>
        <v>#REF!</v>
      </c>
      <c r="BA138" s="5" t="str">
        <f t="shared" si="43"/>
        <v>-</v>
      </c>
      <c r="BB138" s="5" t="str">
        <f t="shared" si="44"/>
        <v>-</v>
      </c>
      <c r="BC138" s="5" t="str">
        <f t="shared" si="45"/>
        <v>-</v>
      </c>
      <c r="BD138" s="22" t="str">
        <f t="shared" si="46"/>
        <v>-</v>
      </c>
      <c r="BE138" s="28">
        <f t="shared" si="47"/>
        <v>0</v>
      </c>
      <c r="BF138" s="5">
        <f t="shared" si="48"/>
        <v>0</v>
      </c>
      <c r="BG138" s="5">
        <f t="shared" si="49"/>
        <v>0</v>
      </c>
      <c r="BH138" s="5">
        <f t="shared" si="50"/>
        <v>0</v>
      </c>
      <c r="BI138" s="11" t="e">
        <f t="shared" si="51"/>
        <v>#DIV/0!</v>
      </c>
      <c r="BJ138" s="5">
        <f t="shared" si="52"/>
        <v>0</v>
      </c>
      <c r="BK138" s="11">
        <f>Data!BH136/SUM(Data!$BH$4:$BH$49)</f>
        <v>1.1874355338302426E-8</v>
      </c>
      <c r="BL138" s="3">
        <f t="shared" si="53"/>
        <v>0</v>
      </c>
      <c r="BM138" s="12" t="str">
        <f t="shared" si="42"/>
        <v>-</v>
      </c>
      <c r="BN138" s="12">
        <f t="shared" si="54"/>
        <v>1.1846867786921117E-8</v>
      </c>
      <c r="BO138" s="28">
        <f t="shared" si="55"/>
        <v>8.6200000000000003E-4</v>
      </c>
      <c r="BP138" s="87">
        <f t="shared" si="56"/>
        <v>8.6199999999999992E-3</v>
      </c>
    </row>
    <row r="139" spans="1:68">
      <c r="A139" s="28">
        <v>136</v>
      </c>
      <c r="B139" s="26">
        <f>LARGE(Data!$BH$4:$BH$400,Large!A139)</f>
        <v>8.61E-4</v>
      </c>
      <c r="C139" s="28">
        <f>MATCH(Large!B139,Data!$BH$4:$BH$400,0)</f>
        <v>136</v>
      </c>
      <c r="D139" s="5">
        <f>VALUE(INDEX(Data!$C$4:$BK$400,Large!$C139,D$2))</f>
        <v>0</v>
      </c>
      <c r="E139" s="28">
        <f>INDEX(Data!$C$4:$BK$400,Large!$C139,E$2)</f>
        <v>0</v>
      </c>
      <c r="F139" s="28">
        <f>INDEX(Data!$C$4:$BK$400,Large!$C139,F$2)</f>
        <v>0</v>
      </c>
      <c r="G139" s="28">
        <f>INDEX(Data!$C$4:$BK$400,Large!$C139,G$2)</f>
        <v>0</v>
      </c>
      <c r="H139" s="28">
        <f>INDEX(Data!$C$4:$BK$400,Large!$C139,H$2)</f>
        <v>0</v>
      </c>
      <c r="I139" s="28">
        <f>INDEX(Data!$C$4:$BK$400,Large!$C139,I$2)</f>
        <v>0</v>
      </c>
      <c r="J139" s="28">
        <f>INDEX(Data!$C$4:$BK$400,Large!$C139,J$2)</f>
        <v>0</v>
      </c>
      <c r="K139" s="28">
        <f>INDEX(Data!$C$4:$BK$400,Large!$C139,K$2)</f>
        <v>0</v>
      </c>
      <c r="L139" s="28">
        <f>INDEX(Data!$C$4:$BK$400,Large!$C139,L$2)</f>
        <v>0</v>
      </c>
      <c r="M139" s="28">
        <f>INDEX(Data!$C$4:$BK$400,Large!$C139,M$2)</f>
        <v>0</v>
      </c>
      <c r="N139" s="28">
        <f>INDEX(Data!$C$4:$BK$400,Large!$C139,N$2)</f>
        <v>0</v>
      </c>
      <c r="O139" s="28">
        <f>INDEX(Data!$C$4:$BK$400,Large!$C139,O$2)</f>
        <v>0</v>
      </c>
      <c r="P139" s="28">
        <f>INDEX(Data!$C$4:$BK$400,Large!$C139,P$2)</f>
        <v>0</v>
      </c>
      <c r="Q139" s="28">
        <f>INDEX(Data!$C$4:$BK$400,Large!$C139,Q$2)</f>
        <v>0</v>
      </c>
      <c r="R139" s="28">
        <f>INDEX(Data!$C$4:$BK$400,Large!$C139,R$2)</f>
        <v>0</v>
      </c>
      <c r="S139" s="28">
        <f>INDEX(Data!$C$4:$BK$400,Large!$C139,S$2)</f>
        <v>0</v>
      </c>
      <c r="T139" s="28">
        <f>INDEX(Data!$C$4:$BK$400,Large!$C139,T$2)</f>
        <v>0</v>
      </c>
      <c r="U139" s="28">
        <f>INDEX(Data!$C$4:$BK$400,Large!$C139,U$2)</f>
        <v>0</v>
      </c>
      <c r="V139" s="28">
        <f>INDEX(Data!$C$4:$BK$400,Large!$C139,V$2)</f>
        <v>0</v>
      </c>
      <c r="W139" s="28">
        <f>INDEX(Data!$C$4:$BK$400,Large!$C139,W$2)</f>
        <v>0</v>
      </c>
      <c r="X139" s="28">
        <f>INDEX(Data!$C$4:$BK$400,Large!$C139,X$2)</f>
        <v>0</v>
      </c>
      <c r="Y139" s="28">
        <f>INDEX(Data!$C$4:$BK$400,Large!$C139,Y$2)</f>
        <v>0</v>
      </c>
      <c r="Z139" s="28">
        <f>INDEX(Data!$C$4:$BK$400,Large!$C139,Z$2)</f>
        <v>0</v>
      </c>
      <c r="AA139" s="28">
        <f>INDEX(Data!$C$4:$BK$400,Large!$C139,AA$2)</f>
        <v>0</v>
      </c>
      <c r="AB139" s="28">
        <f>INDEX(Data!$C$4:$BK$400,Large!$C139,AB$2)</f>
        <v>0</v>
      </c>
      <c r="AC139" s="28">
        <f>INDEX(Data!$C$4:$BK$400,Large!$C139,AC$2)</f>
        <v>0</v>
      </c>
      <c r="AD139" s="28">
        <f>INDEX(Data!$C$4:$BK$400,Large!$C139,AD$2)</f>
        <v>0</v>
      </c>
      <c r="AE139" s="28">
        <f>INDEX(Data!$C$4:$BK$400,Large!$C139,AE$2)</f>
        <v>0</v>
      </c>
      <c r="AF139" s="28">
        <f>INDEX(Data!$C$4:$BK$400,Large!$C139,AF$2)</f>
        <v>0</v>
      </c>
      <c r="AG139" s="28">
        <f>INDEX(Data!$C$4:$BK$400,Large!$C139,AG$2)</f>
        <v>0</v>
      </c>
      <c r="AH139" s="28">
        <f>INDEX(Data!$C$4:$BK$400,Large!$C139,AH$2)</f>
        <v>0</v>
      </c>
      <c r="AI139" s="28">
        <f>INDEX(Data!$C$4:$BK$400,Large!$C139,AI$2)</f>
        <v>0</v>
      </c>
      <c r="AJ139" s="28">
        <f>INDEX(Data!$C$4:$BK$400,Large!$C139,AJ$2)</f>
        <v>0</v>
      </c>
      <c r="AK139" s="28">
        <f>INDEX(Data!$C$4:$BK$400,Large!$C139,AK$2)</f>
        <v>0</v>
      </c>
      <c r="AL139" s="28">
        <f>INDEX(Data!$C$4:$BK$400,Large!$C139,AL$2)</f>
        <v>0</v>
      </c>
      <c r="AM139" s="28">
        <f>INDEX(Data!$C$4:$BK$400,Large!$C139,AM$2)</f>
        <v>0</v>
      </c>
      <c r="AN139" s="28">
        <f>INDEX(Data!$C$4:$BK$400,Large!$C139,AN$2)</f>
        <v>0</v>
      </c>
      <c r="AO139" s="28">
        <f>INDEX(Data!$C$4:$BK$400,Large!$C139,AO$2)</f>
        <v>0</v>
      </c>
      <c r="AP139" s="28">
        <f>INDEX(Data!$C$4:$BK$400,Large!$C139,AP$2)</f>
        <v>0</v>
      </c>
      <c r="AQ139" s="28">
        <f>INDEX(Data!$C$4:$BK$400,Large!$C139,AQ$2)</f>
        <v>0</v>
      </c>
      <c r="AR139" s="28">
        <f>INDEX(Data!$C$4:$BK$400,Large!$C139,AR$2)</f>
        <v>0</v>
      </c>
      <c r="AS139" s="28">
        <f>INDEX(Data!$C$4:$BK$400,Large!$C139,AS$2)</f>
        <v>0</v>
      </c>
      <c r="AT139" s="28">
        <f>INDEX(Data!$C$4:$BK$400,Large!$C139,AT$2)</f>
        <v>0</v>
      </c>
      <c r="AU139" s="5">
        <f>VALUE(INDEX(Data!$C$4:$BK$400,Large!$C139,AU$2))</f>
        <v>0</v>
      </c>
      <c r="AV139" s="5">
        <f>INDEX(Data!$C$4:$BK$400,Large!$C139,AV$1)</f>
        <v>0</v>
      </c>
      <c r="AW139" s="28">
        <f>IFERROR(VALUE(INDEX(Data!$C$4:$BK$400,Large!$C139,AW$1)),"-")</f>
        <v>0</v>
      </c>
      <c r="AX139" s="14">
        <f>IFERROR(INDEX(Data!$C$4:$BK$95,Large!$C139,AX$1),0)</f>
        <v>0</v>
      </c>
      <c r="AY139" s="14">
        <f>IFERROR(INDEX(Data!$C$4:$BK$95,Large!$C139,AY$1),0)</f>
        <v>0</v>
      </c>
      <c r="AZ139" s="14" t="e">
        <f>INDEX(Data!$C$4:$BK$95,Large!$C139,AZ$1)</f>
        <v>#REF!</v>
      </c>
      <c r="BA139" s="5" t="str">
        <f t="shared" si="43"/>
        <v>-</v>
      </c>
      <c r="BB139" s="5" t="str">
        <f t="shared" si="44"/>
        <v>-</v>
      </c>
      <c r="BC139" s="5" t="str">
        <f t="shared" si="45"/>
        <v>-</v>
      </c>
      <c r="BD139" s="22" t="str">
        <f t="shared" si="46"/>
        <v>-</v>
      </c>
      <c r="BE139" s="28">
        <f t="shared" si="47"/>
        <v>0</v>
      </c>
      <c r="BF139" s="5">
        <f t="shared" si="48"/>
        <v>0</v>
      </c>
      <c r="BG139" s="5">
        <f t="shared" si="49"/>
        <v>0</v>
      </c>
      <c r="BH139" s="5">
        <f t="shared" si="50"/>
        <v>0</v>
      </c>
      <c r="BI139" s="11" t="e">
        <f t="shared" si="51"/>
        <v>#DIV/0!</v>
      </c>
      <c r="BJ139" s="5">
        <f t="shared" si="52"/>
        <v>0</v>
      </c>
      <c r="BK139" s="11">
        <f>Data!BH137/SUM(Data!$BH$4:$BH$49)</f>
        <v>1.1860611871475689E-8</v>
      </c>
      <c r="BL139" s="3">
        <f t="shared" si="53"/>
        <v>0</v>
      </c>
      <c r="BM139" s="12" t="str">
        <f t="shared" si="42"/>
        <v>-</v>
      </c>
      <c r="BN139" s="12">
        <f t="shared" si="54"/>
        <v>1.1833124320811E-8</v>
      </c>
      <c r="BO139" s="28">
        <f t="shared" si="55"/>
        <v>8.61E-4</v>
      </c>
      <c r="BP139" s="87">
        <f t="shared" si="56"/>
        <v>8.6099999999999996E-3</v>
      </c>
    </row>
    <row r="140" spans="1:68">
      <c r="A140" s="28">
        <v>137</v>
      </c>
      <c r="B140" s="26">
        <f>LARGE(Data!$BH$4:$BH$400,Large!A140)</f>
        <v>8.5999999999999998E-4</v>
      </c>
      <c r="C140" s="28">
        <f>MATCH(Large!B140,Data!$BH$4:$BH$400,0)</f>
        <v>137</v>
      </c>
      <c r="D140" s="5">
        <f>VALUE(INDEX(Data!$C$4:$BK$400,Large!$C140,D$2))</f>
        <v>0</v>
      </c>
      <c r="E140" s="28">
        <f>INDEX(Data!$C$4:$BK$400,Large!$C140,E$2)</f>
        <v>0</v>
      </c>
      <c r="F140" s="28">
        <f>INDEX(Data!$C$4:$BK$400,Large!$C140,F$2)</f>
        <v>0</v>
      </c>
      <c r="G140" s="28">
        <f>INDEX(Data!$C$4:$BK$400,Large!$C140,G$2)</f>
        <v>0</v>
      </c>
      <c r="H140" s="28">
        <f>INDEX(Data!$C$4:$BK$400,Large!$C140,H$2)</f>
        <v>0</v>
      </c>
      <c r="I140" s="28">
        <f>INDEX(Data!$C$4:$BK$400,Large!$C140,I$2)</f>
        <v>0</v>
      </c>
      <c r="J140" s="28">
        <f>INDEX(Data!$C$4:$BK$400,Large!$C140,J$2)</f>
        <v>0</v>
      </c>
      <c r="K140" s="28">
        <f>INDEX(Data!$C$4:$BK$400,Large!$C140,K$2)</f>
        <v>0</v>
      </c>
      <c r="L140" s="28">
        <f>INDEX(Data!$C$4:$BK$400,Large!$C140,L$2)</f>
        <v>0</v>
      </c>
      <c r="M140" s="28">
        <f>INDEX(Data!$C$4:$BK$400,Large!$C140,M$2)</f>
        <v>0</v>
      </c>
      <c r="N140" s="28">
        <f>INDEX(Data!$C$4:$BK$400,Large!$C140,N$2)</f>
        <v>0</v>
      </c>
      <c r="O140" s="28">
        <f>INDEX(Data!$C$4:$BK$400,Large!$C140,O$2)</f>
        <v>0</v>
      </c>
      <c r="P140" s="28">
        <f>INDEX(Data!$C$4:$BK$400,Large!$C140,P$2)</f>
        <v>0</v>
      </c>
      <c r="Q140" s="28">
        <f>INDEX(Data!$C$4:$BK$400,Large!$C140,Q$2)</f>
        <v>0</v>
      </c>
      <c r="R140" s="28">
        <f>INDEX(Data!$C$4:$BK$400,Large!$C140,R$2)</f>
        <v>0</v>
      </c>
      <c r="S140" s="28">
        <f>INDEX(Data!$C$4:$BK$400,Large!$C140,S$2)</f>
        <v>0</v>
      </c>
      <c r="T140" s="28">
        <f>INDEX(Data!$C$4:$BK$400,Large!$C140,T$2)</f>
        <v>0</v>
      </c>
      <c r="U140" s="28">
        <f>INDEX(Data!$C$4:$BK$400,Large!$C140,U$2)</f>
        <v>0</v>
      </c>
      <c r="V140" s="28">
        <f>INDEX(Data!$C$4:$BK$400,Large!$C140,V$2)</f>
        <v>0</v>
      </c>
      <c r="W140" s="28">
        <f>INDEX(Data!$C$4:$BK$400,Large!$C140,W$2)</f>
        <v>0</v>
      </c>
      <c r="X140" s="28">
        <f>INDEX(Data!$C$4:$BK$400,Large!$C140,X$2)</f>
        <v>0</v>
      </c>
      <c r="Y140" s="28">
        <f>INDEX(Data!$C$4:$BK$400,Large!$C140,Y$2)</f>
        <v>0</v>
      </c>
      <c r="Z140" s="28">
        <f>INDEX(Data!$C$4:$BK$400,Large!$C140,Z$2)</f>
        <v>0</v>
      </c>
      <c r="AA140" s="28">
        <f>INDEX(Data!$C$4:$BK$400,Large!$C140,AA$2)</f>
        <v>0</v>
      </c>
      <c r="AB140" s="28">
        <f>INDEX(Data!$C$4:$BK$400,Large!$C140,AB$2)</f>
        <v>0</v>
      </c>
      <c r="AC140" s="28">
        <f>INDEX(Data!$C$4:$BK$400,Large!$C140,AC$2)</f>
        <v>0</v>
      </c>
      <c r="AD140" s="28">
        <f>INDEX(Data!$C$4:$BK$400,Large!$C140,AD$2)</f>
        <v>0</v>
      </c>
      <c r="AE140" s="28">
        <f>INDEX(Data!$C$4:$BK$400,Large!$C140,AE$2)</f>
        <v>0</v>
      </c>
      <c r="AF140" s="28">
        <f>INDEX(Data!$C$4:$BK$400,Large!$C140,AF$2)</f>
        <v>0</v>
      </c>
      <c r="AG140" s="28">
        <f>INDEX(Data!$C$4:$BK$400,Large!$C140,AG$2)</f>
        <v>0</v>
      </c>
      <c r="AH140" s="28">
        <f>INDEX(Data!$C$4:$BK$400,Large!$C140,AH$2)</f>
        <v>0</v>
      </c>
      <c r="AI140" s="28">
        <f>INDEX(Data!$C$4:$BK$400,Large!$C140,AI$2)</f>
        <v>0</v>
      </c>
      <c r="AJ140" s="28">
        <f>INDEX(Data!$C$4:$BK$400,Large!$C140,AJ$2)</f>
        <v>0</v>
      </c>
      <c r="AK140" s="28">
        <f>INDEX(Data!$C$4:$BK$400,Large!$C140,AK$2)</f>
        <v>0</v>
      </c>
      <c r="AL140" s="28">
        <f>INDEX(Data!$C$4:$BK$400,Large!$C140,AL$2)</f>
        <v>0</v>
      </c>
      <c r="AM140" s="28">
        <f>INDEX(Data!$C$4:$BK$400,Large!$C140,AM$2)</f>
        <v>0</v>
      </c>
      <c r="AN140" s="28">
        <f>INDEX(Data!$C$4:$BK$400,Large!$C140,AN$2)</f>
        <v>0</v>
      </c>
      <c r="AO140" s="28">
        <f>INDEX(Data!$C$4:$BK$400,Large!$C140,AO$2)</f>
        <v>0</v>
      </c>
      <c r="AP140" s="28">
        <f>INDEX(Data!$C$4:$BK$400,Large!$C140,AP$2)</f>
        <v>0</v>
      </c>
      <c r="AQ140" s="28">
        <f>INDEX(Data!$C$4:$BK$400,Large!$C140,AQ$2)</f>
        <v>0</v>
      </c>
      <c r="AR140" s="28">
        <f>INDEX(Data!$C$4:$BK$400,Large!$C140,AR$2)</f>
        <v>0</v>
      </c>
      <c r="AS140" s="28">
        <f>INDEX(Data!$C$4:$BK$400,Large!$C140,AS$2)</f>
        <v>0</v>
      </c>
      <c r="AT140" s="28">
        <f>INDEX(Data!$C$4:$BK$400,Large!$C140,AT$2)</f>
        <v>0</v>
      </c>
      <c r="AU140" s="5">
        <f>VALUE(INDEX(Data!$C$4:$BK$400,Large!$C140,AU$2))</f>
        <v>0</v>
      </c>
      <c r="AV140" s="5">
        <f>INDEX(Data!$C$4:$BK$400,Large!$C140,AV$1)</f>
        <v>0</v>
      </c>
      <c r="AW140" s="28">
        <f>IFERROR(VALUE(INDEX(Data!$C$4:$BK$400,Large!$C140,AW$1)),"-")</f>
        <v>0</v>
      </c>
      <c r="AX140" s="14">
        <f>IFERROR(INDEX(Data!$C$4:$BK$95,Large!$C140,AX$1),0)</f>
        <v>0</v>
      </c>
      <c r="AY140" s="14">
        <f>IFERROR(INDEX(Data!$C$4:$BK$95,Large!$C140,AY$1),0)</f>
        <v>0</v>
      </c>
      <c r="AZ140" s="14" t="e">
        <f>INDEX(Data!$C$4:$BK$95,Large!$C140,AZ$1)</f>
        <v>#REF!</v>
      </c>
      <c r="BA140" s="5" t="str">
        <f t="shared" si="43"/>
        <v>-</v>
      </c>
      <c r="BB140" s="5" t="str">
        <f t="shared" si="44"/>
        <v>-</v>
      </c>
      <c r="BC140" s="5" t="str">
        <f t="shared" si="45"/>
        <v>-</v>
      </c>
      <c r="BD140" s="22" t="str">
        <f t="shared" si="46"/>
        <v>-</v>
      </c>
      <c r="BE140" s="28">
        <f t="shared" si="47"/>
        <v>0</v>
      </c>
      <c r="BF140" s="5">
        <f t="shared" si="48"/>
        <v>0</v>
      </c>
      <c r="BG140" s="5">
        <f t="shared" si="49"/>
        <v>0</v>
      </c>
      <c r="BH140" s="5">
        <f t="shared" si="50"/>
        <v>0</v>
      </c>
      <c r="BI140" s="11" t="e">
        <f t="shared" si="51"/>
        <v>#DIV/0!</v>
      </c>
      <c r="BJ140" s="5">
        <f t="shared" si="52"/>
        <v>0</v>
      </c>
      <c r="BK140" s="11">
        <f>Data!BH138/SUM(Data!$BH$4:$BH$49)</f>
        <v>1.184686840464895E-8</v>
      </c>
      <c r="BL140" s="3">
        <f t="shared" si="53"/>
        <v>0</v>
      </c>
      <c r="BM140" s="12" t="str">
        <f t="shared" si="42"/>
        <v>-</v>
      </c>
      <c r="BN140" s="12">
        <f t="shared" si="54"/>
        <v>1.1819380854700882E-8</v>
      </c>
      <c r="BO140" s="28">
        <f t="shared" si="55"/>
        <v>8.5999999999999998E-4</v>
      </c>
      <c r="BP140" s="87">
        <f t="shared" si="56"/>
        <v>8.6E-3</v>
      </c>
    </row>
    <row r="141" spans="1:68">
      <c r="A141" s="28">
        <v>138</v>
      </c>
      <c r="B141" s="26">
        <f>LARGE(Data!$BH$4:$BH$400,Large!A141)</f>
        <v>8.5899999999999995E-4</v>
      </c>
      <c r="C141" s="28">
        <f>MATCH(Large!B141,Data!$BH$4:$BH$400,0)</f>
        <v>138</v>
      </c>
      <c r="D141" s="5">
        <f>VALUE(INDEX(Data!$C$4:$BK$400,Large!$C141,D$2))</f>
        <v>0</v>
      </c>
      <c r="E141" s="28">
        <f>INDEX(Data!$C$4:$BK$400,Large!$C141,E$2)</f>
        <v>0</v>
      </c>
      <c r="F141" s="28">
        <f>INDEX(Data!$C$4:$BK$400,Large!$C141,F$2)</f>
        <v>0</v>
      </c>
      <c r="G141" s="28">
        <f>INDEX(Data!$C$4:$BK$400,Large!$C141,G$2)</f>
        <v>0</v>
      </c>
      <c r="H141" s="28">
        <f>INDEX(Data!$C$4:$BK$400,Large!$C141,H$2)</f>
        <v>0</v>
      </c>
      <c r="I141" s="28">
        <f>INDEX(Data!$C$4:$BK$400,Large!$C141,I$2)</f>
        <v>0</v>
      </c>
      <c r="J141" s="28">
        <f>INDEX(Data!$C$4:$BK$400,Large!$C141,J$2)</f>
        <v>0</v>
      </c>
      <c r="K141" s="28">
        <f>INDEX(Data!$C$4:$BK$400,Large!$C141,K$2)</f>
        <v>0</v>
      </c>
      <c r="L141" s="28">
        <f>INDEX(Data!$C$4:$BK$400,Large!$C141,L$2)</f>
        <v>0</v>
      </c>
      <c r="M141" s="28">
        <f>INDEX(Data!$C$4:$BK$400,Large!$C141,M$2)</f>
        <v>0</v>
      </c>
      <c r="N141" s="28">
        <f>INDEX(Data!$C$4:$BK$400,Large!$C141,N$2)</f>
        <v>0</v>
      </c>
      <c r="O141" s="28">
        <f>INDEX(Data!$C$4:$BK$400,Large!$C141,O$2)</f>
        <v>0</v>
      </c>
      <c r="P141" s="28">
        <f>INDEX(Data!$C$4:$BK$400,Large!$C141,P$2)</f>
        <v>0</v>
      </c>
      <c r="Q141" s="28">
        <f>INDEX(Data!$C$4:$BK$400,Large!$C141,Q$2)</f>
        <v>0</v>
      </c>
      <c r="R141" s="28">
        <f>INDEX(Data!$C$4:$BK$400,Large!$C141,R$2)</f>
        <v>0</v>
      </c>
      <c r="S141" s="28">
        <f>INDEX(Data!$C$4:$BK$400,Large!$C141,S$2)</f>
        <v>0</v>
      </c>
      <c r="T141" s="28">
        <f>INDEX(Data!$C$4:$BK$400,Large!$C141,T$2)</f>
        <v>0</v>
      </c>
      <c r="U141" s="28">
        <f>INDEX(Data!$C$4:$BK$400,Large!$C141,U$2)</f>
        <v>0</v>
      </c>
      <c r="V141" s="28">
        <f>INDEX(Data!$C$4:$BK$400,Large!$C141,V$2)</f>
        <v>0</v>
      </c>
      <c r="W141" s="28">
        <f>INDEX(Data!$C$4:$BK$400,Large!$C141,W$2)</f>
        <v>0</v>
      </c>
      <c r="X141" s="28">
        <f>INDEX(Data!$C$4:$BK$400,Large!$C141,X$2)</f>
        <v>0</v>
      </c>
      <c r="Y141" s="28">
        <f>INDEX(Data!$C$4:$BK$400,Large!$C141,Y$2)</f>
        <v>0</v>
      </c>
      <c r="Z141" s="28">
        <f>INDEX(Data!$C$4:$BK$400,Large!$C141,Z$2)</f>
        <v>0</v>
      </c>
      <c r="AA141" s="28">
        <f>INDEX(Data!$C$4:$BK$400,Large!$C141,AA$2)</f>
        <v>0</v>
      </c>
      <c r="AB141" s="28">
        <f>INDEX(Data!$C$4:$BK$400,Large!$C141,AB$2)</f>
        <v>0</v>
      </c>
      <c r="AC141" s="28">
        <f>INDEX(Data!$C$4:$BK$400,Large!$C141,AC$2)</f>
        <v>0</v>
      </c>
      <c r="AD141" s="28">
        <f>INDEX(Data!$C$4:$BK$400,Large!$C141,AD$2)</f>
        <v>0</v>
      </c>
      <c r="AE141" s="28">
        <f>INDEX(Data!$C$4:$BK$400,Large!$C141,AE$2)</f>
        <v>0</v>
      </c>
      <c r="AF141" s="28">
        <f>INDEX(Data!$C$4:$BK$400,Large!$C141,AF$2)</f>
        <v>0</v>
      </c>
      <c r="AG141" s="28">
        <f>INDEX(Data!$C$4:$BK$400,Large!$C141,AG$2)</f>
        <v>0</v>
      </c>
      <c r="AH141" s="28">
        <f>INDEX(Data!$C$4:$BK$400,Large!$C141,AH$2)</f>
        <v>0</v>
      </c>
      <c r="AI141" s="28">
        <f>INDEX(Data!$C$4:$BK$400,Large!$C141,AI$2)</f>
        <v>0</v>
      </c>
      <c r="AJ141" s="28">
        <f>INDEX(Data!$C$4:$BK$400,Large!$C141,AJ$2)</f>
        <v>0</v>
      </c>
      <c r="AK141" s="28">
        <f>INDEX(Data!$C$4:$BK$400,Large!$C141,AK$2)</f>
        <v>0</v>
      </c>
      <c r="AL141" s="28">
        <f>INDEX(Data!$C$4:$BK$400,Large!$C141,AL$2)</f>
        <v>0</v>
      </c>
      <c r="AM141" s="28">
        <f>INDEX(Data!$C$4:$BK$400,Large!$C141,AM$2)</f>
        <v>0</v>
      </c>
      <c r="AN141" s="28">
        <f>INDEX(Data!$C$4:$BK$400,Large!$C141,AN$2)</f>
        <v>0</v>
      </c>
      <c r="AO141" s="28">
        <f>INDEX(Data!$C$4:$BK$400,Large!$C141,AO$2)</f>
        <v>0</v>
      </c>
      <c r="AP141" s="28">
        <f>INDEX(Data!$C$4:$BK$400,Large!$C141,AP$2)</f>
        <v>0</v>
      </c>
      <c r="AQ141" s="28">
        <f>INDEX(Data!$C$4:$BK$400,Large!$C141,AQ$2)</f>
        <v>0</v>
      </c>
      <c r="AR141" s="28">
        <f>INDEX(Data!$C$4:$BK$400,Large!$C141,AR$2)</f>
        <v>0</v>
      </c>
      <c r="AS141" s="28">
        <f>INDEX(Data!$C$4:$BK$400,Large!$C141,AS$2)</f>
        <v>0</v>
      </c>
      <c r="AT141" s="28">
        <f>INDEX(Data!$C$4:$BK$400,Large!$C141,AT$2)</f>
        <v>0</v>
      </c>
      <c r="AU141" s="5">
        <f>VALUE(INDEX(Data!$C$4:$BK$400,Large!$C141,AU$2))</f>
        <v>0</v>
      </c>
      <c r="AV141" s="5">
        <f>INDEX(Data!$C$4:$BK$400,Large!$C141,AV$1)</f>
        <v>0</v>
      </c>
      <c r="AW141" s="28">
        <f>IFERROR(VALUE(INDEX(Data!$C$4:$BK$400,Large!$C141,AW$1)),"-")</f>
        <v>0</v>
      </c>
      <c r="AX141" s="14">
        <f>IFERROR(INDEX(Data!$C$4:$BK$95,Large!$C141,AX$1),0)</f>
        <v>0</v>
      </c>
      <c r="AY141" s="14">
        <f>IFERROR(INDEX(Data!$C$4:$BK$95,Large!$C141,AY$1),0)</f>
        <v>0</v>
      </c>
      <c r="AZ141" s="14" t="e">
        <f>INDEX(Data!$C$4:$BK$95,Large!$C141,AZ$1)</f>
        <v>#REF!</v>
      </c>
      <c r="BA141" s="5" t="str">
        <f t="shared" si="43"/>
        <v>-</v>
      </c>
      <c r="BB141" s="5" t="str">
        <f t="shared" si="44"/>
        <v>-</v>
      </c>
      <c r="BC141" s="5" t="str">
        <f t="shared" si="45"/>
        <v>-</v>
      </c>
      <c r="BD141" s="22" t="str">
        <f t="shared" si="46"/>
        <v>-</v>
      </c>
      <c r="BE141" s="28">
        <f t="shared" si="47"/>
        <v>0</v>
      </c>
      <c r="BF141" s="5">
        <f t="shared" si="48"/>
        <v>0</v>
      </c>
      <c r="BG141" s="5">
        <f t="shared" si="49"/>
        <v>0</v>
      </c>
      <c r="BH141" s="5">
        <f t="shared" si="50"/>
        <v>0</v>
      </c>
      <c r="BI141" s="11" t="e">
        <f t="shared" si="51"/>
        <v>#DIV/0!</v>
      </c>
      <c r="BJ141" s="5">
        <f t="shared" si="52"/>
        <v>0</v>
      </c>
      <c r="BK141" s="11">
        <f>Data!BH139/SUM(Data!$BH$4:$BH$49)</f>
        <v>1.1833124937822211E-8</v>
      </c>
      <c r="BL141" s="3">
        <f t="shared" si="53"/>
        <v>0</v>
      </c>
      <c r="BM141" s="12" t="str">
        <f t="shared" si="42"/>
        <v>-</v>
      </c>
      <c r="BN141" s="12">
        <f t="shared" si="54"/>
        <v>1.1805637388590764E-8</v>
      </c>
      <c r="BO141" s="28">
        <f t="shared" si="55"/>
        <v>8.5899999999999995E-4</v>
      </c>
      <c r="BP141" s="87">
        <f t="shared" si="56"/>
        <v>8.5900000000000004E-3</v>
      </c>
    </row>
    <row r="142" spans="1:68">
      <c r="A142" s="28">
        <v>139</v>
      </c>
      <c r="B142" s="26">
        <f>LARGE(Data!$BH$4:$BH$400,Large!A142)</f>
        <v>8.5800000000000004E-4</v>
      </c>
      <c r="C142" s="28">
        <f>MATCH(Large!B142,Data!$BH$4:$BH$400,0)</f>
        <v>139</v>
      </c>
      <c r="D142" s="5">
        <f>VALUE(INDEX(Data!$C$4:$BK$400,Large!$C142,D$2))</f>
        <v>0</v>
      </c>
      <c r="E142" s="28">
        <f>INDEX(Data!$C$4:$BK$400,Large!$C142,E$2)</f>
        <v>0</v>
      </c>
      <c r="F142" s="28">
        <f>INDEX(Data!$C$4:$BK$400,Large!$C142,F$2)</f>
        <v>0</v>
      </c>
      <c r="G142" s="28">
        <f>INDEX(Data!$C$4:$BK$400,Large!$C142,G$2)</f>
        <v>0</v>
      </c>
      <c r="H142" s="28">
        <f>INDEX(Data!$C$4:$BK$400,Large!$C142,H$2)</f>
        <v>0</v>
      </c>
      <c r="I142" s="28">
        <f>INDEX(Data!$C$4:$BK$400,Large!$C142,I$2)</f>
        <v>0</v>
      </c>
      <c r="J142" s="28">
        <f>INDEX(Data!$C$4:$BK$400,Large!$C142,J$2)</f>
        <v>0</v>
      </c>
      <c r="K142" s="28">
        <f>INDEX(Data!$C$4:$BK$400,Large!$C142,K$2)</f>
        <v>0</v>
      </c>
      <c r="L142" s="28">
        <f>INDEX(Data!$C$4:$BK$400,Large!$C142,L$2)</f>
        <v>0</v>
      </c>
      <c r="M142" s="28">
        <f>INDEX(Data!$C$4:$BK$400,Large!$C142,M$2)</f>
        <v>0</v>
      </c>
      <c r="N142" s="28">
        <f>INDEX(Data!$C$4:$BK$400,Large!$C142,N$2)</f>
        <v>0</v>
      </c>
      <c r="O142" s="28">
        <f>INDEX(Data!$C$4:$BK$400,Large!$C142,O$2)</f>
        <v>0</v>
      </c>
      <c r="P142" s="28">
        <f>INDEX(Data!$C$4:$BK$400,Large!$C142,P$2)</f>
        <v>0</v>
      </c>
      <c r="Q142" s="28">
        <f>INDEX(Data!$C$4:$BK$400,Large!$C142,Q$2)</f>
        <v>0</v>
      </c>
      <c r="R142" s="28">
        <f>INDEX(Data!$C$4:$BK$400,Large!$C142,R$2)</f>
        <v>0</v>
      </c>
      <c r="S142" s="28">
        <f>INDEX(Data!$C$4:$BK$400,Large!$C142,S$2)</f>
        <v>0</v>
      </c>
      <c r="T142" s="28">
        <f>INDEX(Data!$C$4:$BK$400,Large!$C142,T$2)</f>
        <v>0</v>
      </c>
      <c r="U142" s="28">
        <f>INDEX(Data!$C$4:$BK$400,Large!$C142,U$2)</f>
        <v>0</v>
      </c>
      <c r="V142" s="28">
        <f>INDEX(Data!$C$4:$BK$400,Large!$C142,V$2)</f>
        <v>0</v>
      </c>
      <c r="W142" s="28">
        <f>INDEX(Data!$C$4:$BK$400,Large!$C142,W$2)</f>
        <v>0</v>
      </c>
      <c r="X142" s="28">
        <f>INDEX(Data!$C$4:$BK$400,Large!$C142,X$2)</f>
        <v>0</v>
      </c>
      <c r="Y142" s="28">
        <f>INDEX(Data!$C$4:$BK$400,Large!$C142,Y$2)</f>
        <v>0</v>
      </c>
      <c r="Z142" s="28">
        <f>INDEX(Data!$C$4:$BK$400,Large!$C142,Z$2)</f>
        <v>0</v>
      </c>
      <c r="AA142" s="28">
        <f>INDEX(Data!$C$4:$BK$400,Large!$C142,AA$2)</f>
        <v>0</v>
      </c>
      <c r="AB142" s="28">
        <f>INDEX(Data!$C$4:$BK$400,Large!$C142,AB$2)</f>
        <v>0</v>
      </c>
      <c r="AC142" s="28">
        <f>INDEX(Data!$C$4:$BK$400,Large!$C142,AC$2)</f>
        <v>0</v>
      </c>
      <c r="AD142" s="28">
        <f>INDEX(Data!$C$4:$BK$400,Large!$C142,AD$2)</f>
        <v>0</v>
      </c>
      <c r="AE142" s="28">
        <f>INDEX(Data!$C$4:$BK$400,Large!$C142,AE$2)</f>
        <v>0</v>
      </c>
      <c r="AF142" s="28">
        <f>INDEX(Data!$C$4:$BK$400,Large!$C142,AF$2)</f>
        <v>0</v>
      </c>
      <c r="AG142" s="28">
        <f>INDEX(Data!$C$4:$BK$400,Large!$C142,AG$2)</f>
        <v>0</v>
      </c>
      <c r="AH142" s="28">
        <f>INDEX(Data!$C$4:$BK$400,Large!$C142,AH$2)</f>
        <v>0</v>
      </c>
      <c r="AI142" s="28">
        <f>INDEX(Data!$C$4:$BK$400,Large!$C142,AI$2)</f>
        <v>0</v>
      </c>
      <c r="AJ142" s="28">
        <f>INDEX(Data!$C$4:$BK$400,Large!$C142,AJ$2)</f>
        <v>0</v>
      </c>
      <c r="AK142" s="28">
        <f>INDEX(Data!$C$4:$BK$400,Large!$C142,AK$2)</f>
        <v>0</v>
      </c>
      <c r="AL142" s="28">
        <f>INDEX(Data!$C$4:$BK$400,Large!$C142,AL$2)</f>
        <v>0</v>
      </c>
      <c r="AM142" s="28">
        <f>INDEX(Data!$C$4:$BK$400,Large!$C142,AM$2)</f>
        <v>0</v>
      </c>
      <c r="AN142" s="28">
        <f>INDEX(Data!$C$4:$BK$400,Large!$C142,AN$2)</f>
        <v>0</v>
      </c>
      <c r="AO142" s="28">
        <f>INDEX(Data!$C$4:$BK$400,Large!$C142,AO$2)</f>
        <v>0</v>
      </c>
      <c r="AP142" s="28">
        <f>INDEX(Data!$C$4:$BK$400,Large!$C142,AP$2)</f>
        <v>0</v>
      </c>
      <c r="AQ142" s="28">
        <f>INDEX(Data!$C$4:$BK$400,Large!$C142,AQ$2)</f>
        <v>0</v>
      </c>
      <c r="AR142" s="28">
        <f>INDEX(Data!$C$4:$BK$400,Large!$C142,AR$2)</f>
        <v>0</v>
      </c>
      <c r="AS142" s="28">
        <f>INDEX(Data!$C$4:$BK$400,Large!$C142,AS$2)</f>
        <v>0</v>
      </c>
      <c r="AT142" s="28">
        <f>INDEX(Data!$C$4:$BK$400,Large!$C142,AT$2)</f>
        <v>0</v>
      </c>
      <c r="AU142" s="5">
        <f>VALUE(INDEX(Data!$C$4:$BK$400,Large!$C142,AU$2))</f>
        <v>0</v>
      </c>
      <c r="AV142" s="5">
        <f>INDEX(Data!$C$4:$BK$400,Large!$C142,AV$1)</f>
        <v>0</v>
      </c>
      <c r="AW142" s="28">
        <f>IFERROR(VALUE(INDEX(Data!$C$4:$BK$400,Large!$C142,AW$1)),"-")</f>
        <v>0</v>
      </c>
      <c r="AX142" s="14">
        <f>IFERROR(INDEX(Data!$C$4:$BK$95,Large!$C142,AX$1),0)</f>
        <v>0</v>
      </c>
      <c r="AY142" s="14">
        <f>IFERROR(INDEX(Data!$C$4:$BK$95,Large!$C142,AY$1),0)</f>
        <v>0</v>
      </c>
      <c r="AZ142" s="14" t="e">
        <f>INDEX(Data!$C$4:$BK$95,Large!$C142,AZ$1)</f>
        <v>#REF!</v>
      </c>
      <c r="BA142" s="5" t="str">
        <f t="shared" si="43"/>
        <v>-</v>
      </c>
      <c r="BB142" s="5" t="str">
        <f t="shared" si="44"/>
        <v>-</v>
      </c>
      <c r="BC142" s="5" t="str">
        <f t="shared" si="45"/>
        <v>-</v>
      </c>
      <c r="BD142" s="22" t="str">
        <f t="shared" si="46"/>
        <v>-</v>
      </c>
      <c r="BE142" s="28">
        <f t="shared" si="47"/>
        <v>0</v>
      </c>
      <c r="BF142" s="5">
        <f t="shared" si="48"/>
        <v>0</v>
      </c>
      <c r="BG142" s="5">
        <f t="shared" si="49"/>
        <v>0</v>
      </c>
      <c r="BH142" s="5">
        <f t="shared" si="50"/>
        <v>0</v>
      </c>
      <c r="BI142" s="11" t="e">
        <f t="shared" si="51"/>
        <v>#DIV/0!</v>
      </c>
      <c r="BJ142" s="5">
        <f t="shared" si="52"/>
        <v>0</v>
      </c>
      <c r="BK142" s="11">
        <f>Data!BH140/SUM(Data!$BH$4:$BH$49)</f>
        <v>1.181938147099547E-8</v>
      </c>
      <c r="BL142" s="3">
        <f t="shared" si="53"/>
        <v>0</v>
      </c>
      <c r="BM142" s="12" t="str">
        <f t="shared" ref="BM142:BM176" si="57">IFERROR(IF(N142&gt;AT142,(N142-AT142)/AT142,-((AT142-N142)/AT142)),"-")</f>
        <v>-</v>
      </c>
      <c r="BN142" s="12">
        <f t="shared" si="54"/>
        <v>1.1791893922480648E-8</v>
      </c>
      <c r="BO142" s="28">
        <f t="shared" si="55"/>
        <v>8.5800000000000004E-4</v>
      </c>
      <c r="BP142" s="87">
        <f t="shared" si="56"/>
        <v>8.5800000000000008E-3</v>
      </c>
    </row>
    <row r="143" spans="1:68">
      <c r="A143" s="28">
        <v>140</v>
      </c>
      <c r="B143" s="26">
        <f>LARGE(Data!$BH$4:$BH$400,Large!A143)</f>
        <v>8.5700000000000001E-4</v>
      </c>
      <c r="C143" s="28">
        <f>MATCH(Large!B143,Data!$BH$4:$BH$400,0)</f>
        <v>140</v>
      </c>
      <c r="D143" s="5">
        <f>VALUE(INDEX(Data!$C$4:$BK$400,Large!$C143,D$2))</f>
        <v>0</v>
      </c>
      <c r="E143" s="28">
        <f>INDEX(Data!$C$4:$BK$400,Large!$C143,E$2)</f>
        <v>0</v>
      </c>
      <c r="F143" s="28">
        <f>INDEX(Data!$C$4:$BK$400,Large!$C143,F$2)</f>
        <v>0</v>
      </c>
      <c r="G143" s="28">
        <f>INDEX(Data!$C$4:$BK$400,Large!$C143,G$2)</f>
        <v>0</v>
      </c>
      <c r="H143" s="28">
        <f>INDEX(Data!$C$4:$BK$400,Large!$C143,H$2)</f>
        <v>0</v>
      </c>
      <c r="I143" s="28">
        <f>INDEX(Data!$C$4:$BK$400,Large!$C143,I$2)</f>
        <v>0</v>
      </c>
      <c r="J143" s="28">
        <f>INDEX(Data!$C$4:$BK$400,Large!$C143,J$2)</f>
        <v>0</v>
      </c>
      <c r="K143" s="28">
        <f>INDEX(Data!$C$4:$BK$400,Large!$C143,K$2)</f>
        <v>0</v>
      </c>
      <c r="L143" s="28">
        <f>INDEX(Data!$C$4:$BK$400,Large!$C143,L$2)</f>
        <v>0</v>
      </c>
      <c r="M143" s="28">
        <f>INDEX(Data!$C$4:$BK$400,Large!$C143,M$2)</f>
        <v>0</v>
      </c>
      <c r="N143" s="28">
        <f>INDEX(Data!$C$4:$BK$400,Large!$C143,N$2)</f>
        <v>0</v>
      </c>
      <c r="O143" s="28">
        <f>INDEX(Data!$C$4:$BK$400,Large!$C143,O$2)</f>
        <v>0</v>
      </c>
      <c r="P143" s="28">
        <f>INDEX(Data!$C$4:$BK$400,Large!$C143,P$2)</f>
        <v>0</v>
      </c>
      <c r="Q143" s="28">
        <f>INDEX(Data!$C$4:$BK$400,Large!$C143,Q$2)</f>
        <v>0</v>
      </c>
      <c r="R143" s="28">
        <f>INDEX(Data!$C$4:$BK$400,Large!$C143,R$2)</f>
        <v>0</v>
      </c>
      <c r="S143" s="28">
        <f>INDEX(Data!$C$4:$BK$400,Large!$C143,S$2)</f>
        <v>0</v>
      </c>
      <c r="T143" s="28">
        <f>INDEX(Data!$C$4:$BK$400,Large!$C143,T$2)</f>
        <v>0</v>
      </c>
      <c r="U143" s="28">
        <f>INDEX(Data!$C$4:$BK$400,Large!$C143,U$2)</f>
        <v>0</v>
      </c>
      <c r="V143" s="28">
        <f>INDEX(Data!$C$4:$BK$400,Large!$C143,V$2)</f>
        <v>0</v>
      </c>
      <c r="W143" s="28">
        <f>INDEX(Data!$C$4:$BK$400,Large!$C143,W$2)</f>
        <v>0</v>
      </c>
      <c r="X143" s="28">
        <f>INDEX(Data!$C$4:$BK$400,Large!$C143,X$2)</f>
        <v>0</v>
      </c>
      <c r="Y143" s="28">
        <f>INDEX(Data!$C$4:$BK$400,Large!$C143,Y$2)</f>
        <v>0</v>
      </c>
      <c r="Z143" s="28">
        <f>INDEX(Data!$C$4:$BK$400,Large!$C143,Z$2)</f>
        <v>0</v>
      </c>
      <c r="AA143" s="28">
        <f>INDEX(Data!$C$4:$BK$400,Large!$C143,AA$2)</f>
        <v>0</v>
      </c>
      <c r="AB143" s="28">
        <f>INDEX(Data!$C$4:$BK$400,Large!$C143,AB$2)</f>
        <v>0</v>
      </c>
      <c r="AC143" s="28">
        <f>INDEX(Data!$C$4:$BK$400,Large!$C143,AC$2)</f>
        <v>0</v>
      </c>
      <c r="AD143" s="28">
        <f>INDEX(Data!$C$4:$BK$400,Large!$C143,AD$2)</f>
        <v>0</v>
      </c>
      <c r="AE143" s="28">
        <f>INDEX(Data!$C$4:$BK$400,Large!$C143,AE$2)</f>
        <v>0</v>
      </c>
      <c r="AF143" s="28">
        <f>INDEX(Data!$C$4:$BK$400,Large!$C143,AF$2)</f>
        <v>0</v>
      </c>
      <c r="AG143" s="28">
        <f>INDEX(Data!$C$4:$BK$400,Large!$C143,AG$2)</f>
        <v>0</v>
      </c>
      <c r="AH143" s="28">
        <f>INDEX(Data!$C$4:$BK$400,Large!$C143,AH$2)</f>
        <v>0</v>
      </c>
      <c r="AI143" s="28">
        <f>INDEX(Data!$C$4:$BK$400,Large!$C143,AI$2)</f>
        <v>0</v>
      </c>
      <c r="AJ143" s="28">
        <f>INDEX(Data!$C$4:$BK$400,Large!$C143,AJ$2)</f>
        <v>0</v>
      </c>
      <c r="AK143" s="28">
        <f>INDEX(Data!$C$4:$BK$400,Large!$C143,AK$2)</f>
        <v>0</v>
      </c>
      <c r="AL143" s="28">
        <f>INDEX(Data!$C$4:$BK$400,Large!$C143,AL$2)</f>
        <v>0</v>
      </c>
      <c r="AM143" s="28">
        <f>INDEX(Data!$C$4:$BK$400,Large!$C143,AM$2)</f>
        <v>0</v>
      </c>
      <c r="AN143" s="28">
        <f>INDEX(Data!$C$4:$BK$400,Large!$C143,AN$2)</f>
        <v>0</v>
      </c>
      <c r="AO143" s="28">
        <f>INDEX(Data!$C$4:$BK$400,Large!$C143,AO$2)</f>
        <v>0</v>
      </c>
      <c r="AP143" s="28">
        <f>INDEX(Data!$C$4:$BK$400,Large!$C143,AP$2)</f>
        <v>0</v>
      </c>
      <c r="AQ143" s="28">
        <f>INDEX(Data!$C$4:$BK$400,Large!$C143,AQ$2)</f>
        <v>0</v>
      </c>
      <c r="AR143" s="28">
        <f>INDEX(Data!$C$4:$BK$400,Large!$C143,AR$2)</f>
        <v>0</v>
      </c>
      <c r="AS143" s="28">
        <f>INDEX(Data!$C$4:$BK$400,Large!$C143,AS$2)</f>
        <v>0</v>
      </c>
      <c r="AT143" s="28">
        <f>INDEX(Data!$C$4:$BK$400,Large!$C143,AT$2)</f>
        <v>0</v>
      </c>
      <c r="AU143" s="5">
        <f>VALUE(INDEX(Data!$C$4:$BK$400,Large!$C143,AU$2))</f>
        <v>0</v>
      </c>
      <c r="AV143" s="5">
        <f>INDEX(Data!$C$4:$BK$400,Large!$C143,AV$1)</f>
        <v>0</v>
      </c>
      <c r="AW143" s="28">
        <f>IFERROR(VALUE(INDEX(Data!$C$4:$BK$400,Large!$C143,AW$1)),"-")</f>
        <v>0</v>
      </c>
      <c r="AX143" s="14">
        <f>IFERROR(INDEX(Data!$C$4:$BK$95,Large!$C143,AX$1),0)</f>
        <v>0</v>
      </c>
      <c r="AY143" s="14">
        <f>IFERROR(INDEX(Data!$C$4:$BK$95,Large!$C143,AY$1),0)</f>
        <v>0</v>
      </c>
      <c r="AZ143" s="14" t="e">
        <f>INDEX(Data!$C$4:$BK$95,Large!$C143,AZ$1)</f>
        <v>#REF!</v>
      </c>
      <c r="BA143" s="5" t="str">
        <f t="shared" si="43"/>
        <v>-</v>
      </c>
      <c r="BB143" s="5" t="str">
        <f t="shared" si="44"/>
        <v>-</v>
      </c>
      <c r="BC143" s="5" t="str">
        <f t="shared" si="45"/>
        <v>-</v>
      </c>
      <c r="BD143" s="22" t="str">
        <f t="shared" si="46"/>
        <v>-</v>
      </c>
      <c r="BE143" s="28">
        <f t="shared" si="47"/>
        <v>0</v>
      </c>
      <c r="BF143" s="5">
        <f t="shared" si="48"/>
        <v>0</v>
      </c>
      <c r="BG143" s="5">
        <f t="shared" si="49"/>
        <v>0</v>
      </c>
      <c r="BH143" s="5">
        <f t="shared" si="50"/>
        <v>0</v>
      </c>
      <c r="BI143" s="11" t="e">
        <f t="shared" si="51"/>
        <v>#DIV/0!</v>
      </c>
      <c r="BJ143" s="5">
        <f t="shared" si="52"/>
        <v>0</v>
      </c>
      <c r="BK143" s="11">
        <f>Data!BH141/SUM(Data!$BH$4:$BH$49)</f>
        <v>1.1805638004168731E-8</v>
      </c>
      <c r="BL143" s="3">
        <f t="shared" si="53"/>
        <v>0</v>
      </c>
      <c r="BM143" s="12" t="str">
        <f t="shared" si="57"/>
        <v>-</v>
      </c>
      <c r="BN143" s="12">
        <f t="shared" si="54"/>
        <v>1.177815045637053E-8</v>
      </c>
      <c r="BO143" s="28">
        <f t="shared" si="55"/>
        <v>8.5700000000000001E-4</v>
      </c>
      <c r="BP143" s="87">
        <f t="shared" si="56"/>
        <v>8.5699999999999995E-3</v>
      </c>
    </row>
    <row r="144" spans="1:68">
      <c r="A144" s="28">
        <v>141</v>
      </c>
      <c r="B144" s="26">
        <f>LARGE(Data!$BH$4:$BH$400,Large!A144)</f>
        <v>8.5599999999999999E-4</v>
      </c>
      <c r="C144" s="28">
        <f>MATCH(Large!B144,Data!$BH$4:$BH$400,0)</f>
        <v>141</v>
      </c>
      <c r="D144" s="5">
        <f>VALUE(INDEX(Data!$C$4:$BK$400,Large!$C144,D$2))</f>
        <v>0</v>
      </c>
      <c r="E144" s="28">
        <f>INDEX(Data!$C$4:$BK$400,Large!$C144,E$2)</f>
        <v>0</v>
      </c>
      <c r="F144" s="28">
        <f>INDEX(Data!$C$4:$BK$400,Large!$C144,F$2)</f>
        <v>0</v>
      </c>
      <c r="G144" s="28">
        <f>INDEX(Data!$C$4:$BK$400,Large!$C144,G$2)</f>
        <v>0</v>
      </c>
      <c r="H144" s="28">
        <f>INDEX(Data!$C$4:$BK$400,Large!$C144,H$2)</f>
        <v>0</v>
      </c>
      <c r="I144" s="28">
        <f>INDEX(Data!$C$4:$BK$400,Large!$C144,I$2)</f>
        <v>0</v>
      </c>
      <c r="J144" s="28">
        <f>INDEX(Data!$C$4:$BK$400,Large!$C144,J$2)</f>
        <v>0</v>
      </c>
      <c r="K144" s="28">
        <f>INDEX(Data!$C$4:$BK$400,Large!$C144,K$2)</f>
        <v>0</v>
      </c>
      <c r="L144" s="28">
        <f>INDEX(Data!$C$4:$BK$400,Large!$C144,L$2)</f>
        <v>0</v>
      </c>
      <c r="M144" s="28">
        <f>INDEX(Data!$C$4:$BK$400,Large!$C144,M$2)</f>
        <v>0</v>
      </c>
      <c r="N144" s="28">
        <f>INDEX(Data!$C$4:$BK$400,Large!$C144,N$2)</f>
        <v>0</v>
      </c>
      <c r="O144" s="28">
        <f>INDEX(Data!$C$4:$BK$400,Large!$C144,O$2)</f>
        <v>0</v>
      </c>
      <c r="P144" s="28">
        <f>INDEX(Data!$C$4:$BK$400,Large!$C144,P$2)</f>
        <v>0</v>
      </c>
      <c r="Q144" s="28">
        <f>INDEX(Data!$C$4:$BK$400,Large!$C144,Q$2)</f>
        <v>0</v>
      </c>
      <c r="R144" s="28">
        <f>INDEX(Data!$C$4:$BK$400,Large!$C144,R$2)</f>
        <v>0</v>
      </c>
      <c r="S144" s="28">
        <f>INDEX(Data!$C$4:$BK$400,Large!$C144,S$2)</f>
        <v>0</v>
      </c>
      <c r="T144" s="28">
        <f>INDEX(Data!$C$4:$BK$400,Large!$C144,T$2)</f>
        <v>0</v>
      </c>
      <c r="U144" s="28">
        <f>INDEX(Data!$C$4:$BK$400,Large!$C144,U$2)</f>
        <v>0</v>
      </c>
      <c r="V144" s="28">
        <f>INDEX(Data!$C$4:$BK$400,Large!$C144,V$2)</f>
        <v>0</v>
      </c>
      <c r="W144" s="28">
        <f>INDEX(Data!$C$4:$BK$400,Large!$C144,W$2)</f>
        <v>0</v>
      </c>
      <c r="X144" s="28">
        <f>INDEX(Data!$C$4:$BK$400,Large!$C144,X$2)</f>
        <v>0</v>
      </c>
      <c r="Y144" s="28">
        <f>INDEX(Data!$C$4:$BK$400,Large!$C144,Y$2)</f>
        <v>0</v>
      </c>
      <c r="Z144" s="28">
        <f>INDEX(Data!$C$4:$BK$400,Large!$C144,Z$2)</f>
        <v>0</v>
      </c>
      <c r="AA144" s="28">
        <f>INDEX(Data!$C$4:$BK$400,Large!$C144,AA$2)</f>
        <v>0</v>
      </c>
      <c r="AB144" s="28">
        <f>INDEX(Data!$C$4:$BK$400,Large!$C144,AB$2)</f>
        <v>0</v>
      </c>
      <c r="AC144" s="28">
        <f>INDEX(Data!$C$4:$BK$400,Large!$C144,AC$2)</f>
        <v>0</v>
      </c>
      <c r="AD144" s="28">
        <f>INDEX(Data!$C$4:$BK$400,Large!$C144,AD$2)</f>
        <v>0</v>
      </c>
      <c r="AE144" s="28">
        <f>INDEX(Data!$C$4:$BK$400,Large!$C144,AE$2)</f>
        <v>0</v>
      </c>
      <c r="AF144" s="28">
        <f>INDEX(Data!$C$4:$BK$400,Large!$C144,AF$2)</f>
        <v>0</v>
      </c>
      <c r="AG144" s="28">
        <f>INDEX(Data!$C$4:$BK$400,Large!$C144,AG$2)</f>
        <v>0</v>
      </c>
      <c r="AH144" s="28">
        <f>INDEX(Data!$C$4:$BK$400,Large!$C144,AH$2)</f>
        <v>0</v>
      </c>
      <c r="AI144" s="28">
        <f>INDEX(Data!$C$4:$BK$400,Large!$C144,AI$2)</f>
        <v>0</v>
      </c>
      <c r="AJ144" s="28">
        <f>INDEX(Data!$C$4:$BK$400,Large!$C144,AJ$2)</f>
        <v>0</v>
      </c>
      <c r="AK144" s="28">
        <f>INDEX(Data!$C$4:$BK$400,Large!$C144,AK$2)</f>
        <v>0</v>
      </c>
      <c r="AL144" s="28">
        <f>INDEX(Data!$C$4:$BK$400,Large!$C144,AL$2)</f>
        <v>0</v>
      </c>
      <c r="AM144" s="28">
        <f>INDEX(Data!$C$4:$BK$400,Large!$C144,AM$2)</f>
        <v>0</v>
      </c>
      <c r="AN144" s="28">
        <f>INDEX(Data!$C$4:$BK$400,Large!$C144,AN$2)</f>
        <v>0</v>
      </c>
      <c r="AO144" s="28">
        <f>INDEX(Data!$C$4:$BK$400,Large!$C144,AO$2)</f>
        <v>0</v>
      </c>
      <c r="AP144" s="28">
        <f>INDEX(Data!$C$4:$BK$400,Large!$C144,AP$2)</f>
        <v>0</v>
      </c>
      <c r="AQ144" s="28">
        <f>INDEX(Data!$C$4:$BK$400,Large!$C144,AQ$2)</f>
        <v>0</v>
      </c>
      <c r="AR144" s="28">
        <f>INDEX(Data!$C$4:$BK$400,Large!$C144,AR$2)</f>
        <v>0</v>
      </c>
      <c r="AS144" s="28">
        <f>INDEX(Data!$C$4:$BK$400,Large!$C144,AS$2)</f>
        <v>0</v>
      </c>
      <c r="AT144" s="28">
        <f>INDEX(Data!$C$4:$BK$400,Large!$C144,AT$2)</f>
        <v>0</v>
      </c>
      <c r="AU144" s="5">
        <f>VALUE(INDEX(Data!$C$4:$BK$400,Large!$C144,AU$2))</f>
        <v>0</v>
      </c>
      <c r="AV144" s="5">
        <f>INDEX(Data!$C$4:$BK$400,Large!$C144,AV$1)</f>
        <v>0</v>
      </c>
      <c r="AW144" s="28">
        <f>IFERROR(VALUE(INDEX(Data!$C$4:$BK$400,Large!$C144,AW$1)),"-")</f>
        <v>0</v>
      </c>
      <c r="AX144" s="14">
        <f>IFERROR(INDEX(Data!$C$4:$BK$95,Large!$C144,AX$1),0)</f>
        <v>0</v>
      </c>
      <c r="AY144" s="14">
        <f>IFERROR(INDEX(Data!$C$4:$BK$95,Large!$C144,AY$1),0)</f>
        <v>0</v>
      </c>
      <c r="AZ144" s="14" t="e">
        <f>INDEX(Data!$C$4:$BK$95,Large!$C144,AZ$1)</f>
        <v>#REF!</v>
      </c>
      <c r="BA144" s="5" t="str">
        <f t="shared" si="43"/>
        <v>-</v>
      </c>
      <c r="BB144" s="5" t="str">
        <f t="shared" si="44"/>
        <v>-</v>
      </c>
      <c r="BC144" s="5" t="str">
        <f t="shared" si="45"/>
        <v>-</v>
      </c>
      <c r="BD144" s="22" t="str">
        <f t="shared" si="46"/>
        <v>-</v>
      </c>
      <c r="BE144" s="28">
        <f t="shared" si="47"/>
        <v>0</v>
      </c>
      <c r="BF144" s="5">
        <f t="shared" si="48"/>
        <v>0</v>
      </c>
      <c r="BG144" s="5">
        <f t="shared" si="49"/>
        <v>0</v>
      </c>
      <c r="BH144" s="5">
        <f t="shared" si="50"/>
        <v>0</v>
      </c>
      <c r="BI144" s="11" t="e">
        <f t="shared" si="51"/>
        <v>#DIV/0!</v>
      </c>
      <c r="BJ144" s="5">
        <f t="shared" si="52"/>
        <v>0</v>
      </c>
      <c r="BK144" s="11">
        <f>Data!BH142/SUM(Data!$BH$4:$BH$49)</f>
        <v>1.1791894537341994E-8</v>
      </c>
      <c r="BL144" s="3">
        <f t="shared" si="53"/>
        <v>0</v>
      </c>
      <c r="BM144" s="12" t="str">
        <f t="shared" si="57"/>
        <v>-</v>
      </c>
      <c r="BN144" s="12">
        <f t="shared" si="54"/>
        <v>1.1764406990260413E-8</v>
      </c>
      <c r="BO144" s="28">
        <f t="shared" si="55"/>
        <v>8.5599999999999999E-4</v>
      </c>
      <c r="BP144" s="87">
        <f t="shared" si="56"/>
        <v>8.5599999999999999E-3</v>
      </c>
    </row>
    <row r="145" spans="1:68">
      <c r="A145" s="28">
        <v>142</v>
      </c>
      <c r="B145" s="26">
        <f>LARGE(Data!$BH$4:$BH$400,Large!A145)</f>
        <v>8.5499999999999997E-4</v>
      </c>
      <c r="C145" s="28">
        <f>MATCH(Large!B145,Data!$BH$4:$BH$400,0)</f>
        <v>142</v>
      </c>
      <c r="D145" s="5">
        <f>VALUE(INDEX(Data!$C$4:$BK$400,Large!$C145,D$2))</f>
        <v>0</v>
      </c>
      <c r="E145" s="28">
        <f>INDEX(Data!$C$4:$BK$400,Large!$C145,E$2)</f>
        <v>0</v>
      </c>
      <c r="F145" s="28">
        <f>INDEX(Data!$C$4:$BK$400,Large!$C145,F$2)</f>
        <v>0</v>
      </c>
      <c r="G145" s="28">
        <f>INDEX(Data!$C$4:$BK$400,Large!$C145,G$2)</f>
        <v>0</v>
      </c>
      <c r="H145" s="28">
        <f>INDEX(Data!$C$4:$BK$400,Large!$C145,H$2)</f>
        <v>0</v>
      </c>
      <c r="I145" s="28">
        <f>INDEX(Data!$C$4:$BK$400,Large!$C145,I$2)</f>
        <v>0</v>
      </c>
      <c r="J145" s="28">
        <f>INDEX(Data!$C$4:$BK$400,Large!$C145,J$2)</f>
        <v>0</v>
      </c>
      <c r="K145" s="28">
        <f>INDEX(Data!$C$4:$BK$400,Large!$C145,K$2)</f>
        <v>0</v>
      </c>
      <c r="L145" s="28">
        <f>INDEX(Data!$C$4:$BK$400,Large!$C145,L$2)</f>
        <v>0</v>
      </c>
      <c r="M145" s="28">
        <f>INDEX(Data!$C$4:$BK$400,Large!$C145,M$2)</f>
        <v>0</v>
      </c>
      <c r="N145" s="28">
        <f>INDEX(Data!$C$4:$BK$400,Large!$C145,N$2)</f>
        <v>0</v>
      </c>
      <c r="O145" s="28">
        <f>INDEX(Data!$C$4:$BK$400,Large!$C145,O$2)</f>
        <v>0</v>
      </c>
      <c r="P145" s="28">
        <f>INDEX(Data!$C$4:$BK$400,Large!$C145,P$2)</f>
        <v>0</v>
      </c>
      <c r="Q145" s="28">
        <f>INDEX(Data!$C$4:$BK$400,Large!$C145,Q$2)</f>
        <v>0</v>
      </c>
      <c r="R145" s="28">
        <f>INDEX(Data!$C$4:$BK$400,Large!$C145,R$2)</f>
        <v>0</v>
      </c>
      <c r="S145" s="28">
        <f>INDEX(Data!$C$4:$BK$400,Large!$C145,S$2)</f>
        <v>0</v>
      </c>
      <c r="T145" s="28">
        <f>INDEX(Data!$C$4:$BK$400,Large!$C145,T$2)</f>
        <v>0</v>
      </c>
      <c r="U145" s="28">
        <f>INDEX(Data!$C$4:$BK$400,Large!$C145,U$2)</f>
        <v>0</v>
      </c>
      <c r="V145" s="28">
        <f>INDEX(Data!$C$4:$BK$400,Large!$C145,V$2)</f>
        <v>0</v>
      </c>
      <c r="W145" s="28">
        <f>INDEX(Data!$C$4:$BK$400,Large!$C145,W$2)</f>
        <v>0</v>
      </c>
      <c r="X145" s="28">
        <f>INDEX(Data!$C$4:$BK$400,Large!$C145,X$2)</f>
        <v>0</v>
      </c>
      <c r="Y145" s="28">
        <f>INDEX(Data!$C$4:$BK$400,Large!$C145,Y$2)</f>
        <v>0</v>
      </c>
      <c r="Z145" s="28">
        <f>INDEX(Data!$C$4:$BK$400,Large!$C145,Z$2)</f>
        <v>0</v>
      </c>
      <c r="AA145" s="28">
        <f>INDEX(Data!$C$4:$BK$400,Large!$C145,AA$2)</f>
        <v>0</v>
      </c>
      <c r="AB145" s="28">
        <f>INDEX(Data!$C$4:$BK$400,Large!$C145,AB$2)</f>
        <v>0</v>
      </c>
      <c r="AC145" s="28">
        <f>INDEX(Data!$C$4:$BK$400,Large!$C145,AC$2)</f>
        <v>0</v>
      </c>
      <c r="AD145" s="28">
        <f>INDEX(Data!$C$4:$BK$400,Large!$C145,AD$2)</f>
        <v>0</v>
      </c>
      <c r="AE145" s="28">
        <f>INDEX(Data!$C$4:$BK$400,Large!$C145,AE$2)</f>
        <v>0</v>
      </c>
      <c r="AF145" s="28">
        <f>INDEX(Data!$C$4:$BK$400,Large!$C145,AF$2)</f>
        <v>0</v>
      </c>
      <c r="AG145" s="28">
        <f>INDEX(Data!$C$4:$BK$400,Large!$C145,AG$2)</f>
        <v>0</v>
      </c>
      <c r="AH145" s="28">
        <f>INDEX(Data!$C$4:$BK$400,Large!$C145,AH$2)</f>
        <v>0</v>
      </c>
      <c r="AI145" s="28">
        <f>INDEX(Data!$C$4:$BK$400,Large!$C145,AI$2)</f>
        <v>0</v>
      </c>
      <c r="AJ145" s="28">
        <f>INDEX(Data!$C$4:$BK$400,Large!$C145,AJ$2)</f>
        <v>0</v>
      </c>
      <c r="AK145" s="28">
        <f>INDEX(Data!$C$4:$BK$400,Large!$C145,AK$2)</f>
        <v>0</v>
      </c>
      <c r="AL145" s="28">
        <f>INDEX(Data!$C$4:$BK$400,Large!$C145,AL$2)</f>
        <v>0</v>
      </c>
      <c r="AM145" s="28">
        <f>INDEX(Data!$C$4:$BK$400,Large!$C145,AM$2)</f>
        <v>0</v>
      </c>
      <c r="AN145" s="28">
        <f>INDEX(Data!$C$4:$BK$400,Large!$C145,AN$2)</f>
        <v>0</v>
      </c>
      <c r="AO145" s="28">
        <f>INDEX(Data!$C$4:$BK$400,Large!$C145,AO$2)</f>
        <v>0</v>
      </c>
      <c r="AP145" s="28">
        <f>INDEX(Data!$C$4:$BK$400,Large!$C145,AP$2)</f>
        <v>0</v>
      </c>
      <c r="AQ145" s="28">
        <f>INDEX(Data!$C$4:$BK$400,Large!$C145,AQ$2)</f>
        <v>0</v>
      </c>
      <c r="AR145" s="28">
        <f>INDEX(Data!$C$4:$BK$400,Large!$C145,AR$2)</f>
        <v>0</v>
      </c>
      <c r="AS145" s="28">
        <f>INDEX(Data!$C$4:$BK$400,Large!$C145,AS$2)</f>
        <v>0</v>
      </c>
      <c r="AT145" s="28">
        <f>INDEX(Data!$C$4:$BK$400,Large!$C145,AT$2)</f>
        <v>0</v>
      </c>
      <c r="AU145" s="5">
        <f>VALUE(INDEX(Data!$C$4:$BK$400,Large!$C145,AU$2))</f>
        <v>0</v>
      </c>
      <c r="AV145" s="5">
        <f>INDEX(Data!$C$4:$BK$400,Large!$C145,AV$1)</f>
        <v>0</v>
      </c>
      <c r="AW145" s="28">
        <f>IFERROR(VALUE(INDEX(Data!$C$4:$BK$400,Large!$C145,AW$1)),"-")</f>
        <v>0</v>
      </c>
      <c r="AX145" s="14">
        <f>IFERROR(INDEX(Data!$C$4:$BK$95,Large!$C145,AX$1),0)</f>
        <v>0</v>
      </c>
      <c r="AY145" s="14">
        <f>IFERROR(INDEX(Data!$C$4:$BK$95,Large!$C145,AY$1),0)</f>
        <v>0</v>
      </c>
      <c r="AZ145" s="14" t="e">
        <f>INDEX(Data!$C$4:$BK$95,Large!$C145,AZ$1)</f>
        <v>#REF!</v>
      </c>
      <c r="BA145" s="5" t="str">
        <f t="shared" si="43"/>
        <v>-</v>
      </c>
      <c r="BB145" s="5" t="str">
        <f t="shared" si="44"/>
        <v>-</v>
      </c>
      <c r="BC145" s="5" t="str">
        <f t="shared" si="45"/>
        <v>-</v>
      </c>
      <c r="BD145" s="22" t="str">
        <f t="shared" si="46"/>
        <v>-</v>
      </c>
      <c r="BE145" s="28">
        <f t="shared" si="47"/>
        <v>0</v>
      </c>
      <c r="BF145" s="5">
        <f t="shared" si="48"/>
        <v>0</v>
      </c>
      <c r="BG145" s="5">
        <f t="shared" si="49"/>
        <v>0</v>
      </c>
      <c r="BH145" s="5">
        <f t="shared" si="50"/>
        <v>0</v>
      </c>
      <c r="BI145" s="11" t="e">
        <f t="shared" si="51"/>
        <v>#DIV/0!</v>
      </c>
      <c r="BJ145" s="5">
        <f t="shared" si="52"/>
        <v>0</v>
      </c>
      <c r="BK145" s="11">
        <f>Data!BH143/SUM(Data!$BH$4:$BH$49)</f>
        <v>1.1778151070515254E-8</v>
      </c>
      <c r="BL145" s="3">
        <f t="shared" si="53"/>
        <v>0</v>
      </c>
      <c r="BM145" s="12" t="str">
        <f t="shared" si="57"/>
        <v>-</v>
      </c>
      <c r="BN145" s="12">
        <f t="shared" si="54"/>
        <v>1.1750663524150296E-8</v>
      </c>
      <c r="BO145" s="28">
        <f t="shared" si="55"/>
        <v>8.5499999999999997E-4</v>
      </c>
      <c r="BP145" s="87">
        <f t="shared" si="56"/>
        <v>8.5500000000000003E-3</v>
      </c>
    </row>
    <row r="146" spans="1:68">
      <c r="A146" s="28">
        <v>143</v>
      </c>
      <c r="B146" s="26">
        <f>LARGE(Data!$BH$4:$BH$400,Large!A146)</f>
        <v>8.5400000000000005E-4</v>
      </c>
      <c r="C146" s="28">
        <f>MATCH(Large!B146,Data!$BH$4:$BH$400,0)</f>
        <v>143</v>
      </c>
      <c r="D146" s="5">
        <f>VALUE(INDEX(Data!$C$4:$BK$400,Large!$C146,D$2))</f>
        <v>0</v>
      </c>
      <c r="E146" s="28">
        <f>INDEX(Data!$C$4:$BK$400,Large!$C146,E$2)</f>
        <v>0</v>
      </c>
      <c r="F146" s="28">
        <f>INDEX(Data!$C$4:$BK$400,Large!$C146,F$2)</f>
        <v>0</v>
      </c>
      <c r="G146" s="28">
        <f>INDEX(Data!$C$4:$BK$400,Large!$C146,G$2)</f>
        <v>0</v>
      </c>
      <c r="H146" s="28">
        <f>INDEX(Data!$C$4:$BK$400,Large!$C146,H$2)</f>
        <v>0</v>
      </c>
      <c r="I146" s="28">
        <f>INDEX(Data!$C$4:$BK$400,Large!$C146,I$2)</f>
        <v>0</v>
      </c>
      <c r="J146" s="28">
        <f>INDEX(Data!$C$4:$BK$400,Large!$C146,J$2)</f>
        <v>0</v>
      </c>
      <c r="K146" s="28">
        <f>INDEX(Data!$C$4:$BK$400,Large!$C146,K$2)</f>
        <v>0</v>
      </c>
      <c r="L146" s="28">
        <f>INDEX(Data!$C$4:$BK$400,Large!$C146,L$2)</f>
        <v>0</v>
      </c>
      <c r="M146" s="28">
        <f>INDEX(Data!$C$4:$BK$400,Large!$C146,M$2)</f>
        <v>0</v>
      </c>
      <c r="N146" s="28">
        <f>INDEX(Data!$C$4:$BK$400,Large!$C146,N$2)</f>
        <v>0</v>
      </c>
      <c r="O146" s="28">
        <f>INDEX(Data!$C$4:$BK$400,Large!$C146,O$2)</f>
        <v>0</v>
      </c>
      <c r="P146" s="28">
        <f>INDEX(Data!$C$4:$BK$400,Large!$C146,P$2)</f>
        <v>0</v>
      </c>
      <c r="Q146" s="28">
        <f>INDEX(Data!$C$4:$BK$400,Large!$C146,Q$2)</f>
        <v>0</v>
      </c>
      <c r="R146" s="28">
        <f>INDEX(Data!$C$4:$BK$400,Large!$C146,R$2)</f>
        <v>0</v>
      </c>
      <c r="S146" s="28">
        <f>INDEX(Data!$C$4:$BK$400,Large!$C146,S$2)</f>
        <v>0</v>
      </c>
      <c r="T146" s="28">
        <f>INDEX(Data!$C$4:$BK$400,Large!$C146,T$2)</f>
        <v>0</v>
      </c>
      <c r="U146" s="28">
        <f>INDEX(Data!$C$4:$BK$400,Large!$C146,U$2)</f>
        <v>0</v>
      </c>
      <c r="V146" s="28">
        <f>INDEX(Data!$C$4:$BK$400,Large!$C146,V$2)</f>
        <v>0</v>
      </c>
      <c r="W146" s="28">
        <f>INDEX(Data!$C$4:$BK$400,Large!$C146,W$2)</f>
        <v>0</v>
      </c>
      <c r="X146" s="28">
        <f>INDEX(Data!$C$4:$BK$400,Large!$C146,X$2)</f>
        <v>0</v>
      </c>
      <c r="Y146" s="28">
        <f>INDEX(Data!$C$4:$BK$400,Large!$C146,Y$2)</f>
        <v>0</v>
      </c>
      <c r="Z146" s="28">
        <f>INDEX(Data!$C$4:$BK$400,Large!$C146,Z$2)</f>
        <v>0</v>
      </c>
      <c r="AA146" s="28">
        <f>INDEX(Data!$C$4:$BK$400,Large!$C146,AA$2)</f>
        <v>0</v>
      </c>
      <c r="AB146" s="28">
        <f>INDEX(Data!$C$4:$BK$400,Large!$C146,AB$2)</f>
        <v>0</v>
      </c>
      <c r="AC146" s="28">
        <f>INDEX(Data!$C$4:$BK$400,Large!$C146,AC$2)</f>
        <v>0</v>
      </c>
      <c r="AD146" s="28">
        <f>INDEX(Data!$C$4:$BK$400,Large!$C146,AD$2)</f>
        <v>0</v>
      </c>
      <c r="AE146" s="28">
        <f>INDEX(Data!$C$4:$BK$400,Large!$C146,AE$2)</f>
        <v>0</v>
      </c>
      <c r="AF146" s="28">
        <f>INDEX(Data!$C$4:$BK$400,Large!$C146,AF$2)</f>
        <v>0</v>
      </c>
      <c r="AG146" s="28">
        <f>INDEX(Data!$C$4:$BK$400,Large!$C146,AG$2)</f>
        <v>0</v>
      </c>
      <c r="AH146" s="28">
        <f>INDEX(Data!$C$4:$BK$400,Large!$C146,AH$2)</f>
        <v>0</v>
      </c>
      <c r="AI146" s="28">
        <f>INDEX(Data!$C$4:$BK$400,Large!$C146,AI$2)</f>
        <v>0</v>
      </c>
      <c r="AJ146" s="28">
        <f>INDEX(Data!$C$4:$BK$400,Large!$C146,AJ$2)</f>
        <v>0</v>
      </c>
      <c r="AK146" s="28">
        <f>INDEX(Data!$C$4:$BK$400,Large!$C146,AK$2)</f>
        <v>0</v>
      </c>
      <c r="AL146" s="28">
        <f>INDEX(Data!$C$4:$BK$400,Large!$C146,AL$2)</f>
        <v>0</v>
      </c>
      <c r="AM146" s="28">
        <f>INDEX(Data!$C$4:$BK$400,Large!$C146,AM$2)</f>
        <v>0</v>
      </c>
      <c r="AN146" s="28">
        <f>INDEX(Data!$C$4:$BK$400,Large!$C146,AN$2)</f>
        <v>0</v>
      </c>
      <c r="AO146" s="28">
        <f>INDEX(Data!$C$4:$BK$400,Large!$C146,AO$2)</f>
        <v>0</v>
      </c>
      <c r="AP146" s="28">
        <f>INDEX(Data!$C$4:$BK$400,Large!$C146,AP$2)</f>
        <v>0</v>
      </c>
      <c r="AQ146" s="28">
        <f>INDEX(Data!$C$4:$BK$400,Large!$C146,AQ$2)</f>
        <v>0</v>
      </c>
      <c r="AR146" s="28">
        <f>INDEX(Data!$C$4:$BK$400,Large!$C146,AR$2)</f>
        <v>0</v>
      </c>
      <c r="AS146" s="28">
        <f>INDEX(Data!$C$4:$BK$400,Large!$C146,AS$2)</f>
        <v>0</v>
      </c>
      <c r="AT146" s="28">
        <f>INDEX(Data!$C$4:$BK$400,Large!$C146,AT$2)</f>
        <v>0</v>
      </c>
      <c r="AU146" s="5">
        <f>VALUE(INDEX(Data!$C$4:$BK$400,Large!$C146,AU$2))</f>
        <v>0</v>
      </c>
      <c r="AV146" s="5">
        <f>INDEX(Data!$C$4:$BK$400,Large!$C146,AV$1)</f>
        <v>0</v>
      </c>
      <c r="AW146" s="28">
        <f>IFERROR(VALUE(INDEX(Data!$C$4:$BK$400,Large!$C146,AW$1)),"-")</f>
        <v>0</v>
      </c>
      <c r="AX146" s="14">
        <f>IFERROR(INDEX(Data!$C$4:$BK$95,Large!$C146,AX$1),0)</f>
        <v>0</v>
      </c>
      <c r="AY146" s="14">
        <f>IFERROR(INDEX(Data!$C$4:$BK$95,Large!$C146,AY$1),0)</f>
        <v>0</v>
      </c>
      <c r="AZ146" s="14" t="e">
        <f>INDEX(Data!$C$4:$BK$95,Large!$C146,AZ$1)</f>
        <v>#REF!</v>
      </c>
      <c r="BA146" s="5" t="str">
        <f t="shared" si="43"/>
        <v>-</v>
      </c>
      <c r="BB146" s="5" t="str">
        <f t="shared" si="44"/>
        <v>-</v>
      </c>
      <c r="BC146" s="5" t="str">
        <f t="shared" si="45"/>
        <v>-</v>
      </c>
      <c r="BD146" s="22" t="str">
        <f t="shared" si="46"/>
        <v>-</v>
      </c>
      <c r="BE146" s="28">
        <f t="shared" si="47"/>
        <v>0</v>
      </c>
      <c r="BF146" s="5">
        <f t="shared" si="48"/>
        <v>0</v>
      </c>
      <c r="BG146" s="5">
        <f t="shared" si="49"/>
        <v>0</v>
      </c>
      <c r="BH146" s="5">
        <f t="shared" si="50"/>
        <v>0</v>
      </c>
      <c r="BI146" s="11" t="e">
        <f t="shared" si="51"/>
        <v>#DIV/0!</v>
      </c>
      <c r="BJ146" s="5">
        <f t="shared" si="52"/>
        <v>0</v>
      </c>
      <c r="BK146" s="11">
        <f>Data!BH144/SUM(Data!$BH$4:$BH$49)</f>
        <v>1.1764407603688515E-8</v>
      </c>
      <c r="BL146" s="3">
        <f t="shared" si="53"/>
        <v>0</v>
      </c>
      <c r="BM146" s="12" t="str">
        <f t="shared" si="57"/>
        <v>-</v>
      </c>
      <c r="BN146" s="12">
        <f t="shared" si="54"/>
        <v>1.173692005804018E-8</v>
      </c>
      <c r="BO146" s="28">
        <f t="shared" si="55"/>
        <v>8.5400000000000005E-4</v>
      </c>
      <c r="BP146" s="87">
        <f t="shared" si="56"/>
        <v>8.5400000000000007E-3</v>
      </c>
    </row>
    <row r="147" spans="1:68">
      <c r="A147" s="28">
        <v>144</v>
      </c>
      <c r="B147" s="26">
        <f>LARGE(Data!$BH$4:$BH$400,Large!A147)</f>
        <v>8.5300000000000003E-4</v>
      </c>
      <c r="C147" s="28">
        <f>MATCH(Large!B147,Data!$BH$4:$BH$400,0)</f>
        <v>144</v>
      </c>
      <c r="D147" s="5">
        <f>VALUE(INDEX(Data!$C$4:$BK$400,Large!$C147,D$2))</f>
        <v>0</v>
      </c>
      <c r="E147" s="28">
        <f>INDEX(Data!$C$4:$BK$400,Large!$C147,E$2)</f>
        <v>0</v>
      </c>
      <c r="F147" s="28">
        <f>INDEX(Data!$C$4:$BK$400,Large!$C147,F$2)</f>
        <v>0</v>
      </c>
      <c r="G147" s="28">
        <f>INDEX(Data!$C$4:$BK$400,Large!$C147,G$2)</f>
        <v>0</v>
      </c>
      <c r="H147" s="28">
        <f>INDEX(Data!$C$4:$BK$400,Large!$C147,H$2)</f>
        <v>0</v>
      </c>
      <c r="I147" s="28">
        <f>INDEX(Data!$C$4:$BK$400,Large!$C147,I$2)</f>
        <v>0</v>
      </c>
      <c r="J147" s="28">
        <f>INDEX(Data!$C$4:$BK$400,Large!$C147,J$2)</f>
        <v>0</v>
      </c>
      <c r="K147" s="28">
        <f>INDEX(Data!$C$4:$BK$400,Large!$C147,K$2)</f>
        <v>0</v>
      </c>
      <c r="L147" s="28">
        <f>INDEX(Data!$C$4:$BK$400,Large!$C147,L$2)</f>
        <v>0</v>
      </c>
      <c r="M147" s="28">
        <f>INDEX(Data!$C$4:$BK$400,Large!$C147,M$2)</f>
        <v>0</v>
      </c>
      <c r="N147" s="28">
        <f>INDEX(Data!$C$4:$BK$400,Large!$C147,N$2)</f>
        <v>0</v>
      </c>
      <c r="O147" s="28">
        <f>INDEX(Data!$C$4:$BK$400,Large!$C147,O$2)</f>
        <v>0</v>
      </c>
      <c r="P147" s="28">
        <f>INDEX(Data!$C$4:$BK$400,Large!$C147,P$2)</f>
        <v>0</v>
      </c>
      <c r="Q147" s="28">
        <f>INDEX(Data!$C$4:$BK$400,Large!$C147,Q$2)</f>
        <v>0</v>
      </c>
      <c r="R147" s="28">
        <f>INDEX(Data!$C$4:$BK$400,Large!$C147,R$2)</f>
        <v>0</v>
      </c>
      <c r="S147" s="28">
        <f>INDEX(Data!$C$4:$BK$400,Large!$C147,S$2)</f>
        <v>0</v>
      </c>
      <c r="T147" s="28">
        <f>INDEX(Data!$C$4:$BK$400,Large!$C147,T$2)</f>
        <v>0</v>
      </c>
      <c r="U147" s="28">
        <f>INDEX(Data!$C$4:$BK$400,Large!$C147,U$2)</f>
        <v>0</v>
      </c>
      <c r="V147" s="28">
        <f>INDEX(Data!$C$4:$BK$400,Large!$C147,V$2)</f>
        <v>0</v>
      </c>
      <c r="W147" s="28">
        <f>INDEX(Data!$C$4:$BK$400,Large!$C147,W$2)</f>
        <v>0</v>
      </c>
      <c r="X147" s="28">
        <f>INDEX(Data!$C$4:$BK$400,Large!$C147,X$2)</f>
        <v>0</v>
      </c>
      <c r="Y147" s="28">
        <f>INDEX(Data!$C$4:$BK$400,Large!$C147,Y$2)</f>
        <v>0</v>
      </c>
      <c r="Z147" s="28">
        <f>INDEX(Data!$C$4:$BK$400,Large!$C147,Z$2)</f>
        <v>0</v>
      </c>
      <c r="AA147" s="28">
        <f>INDEX(Data!$C$4:$BK$400,Large!$C147,AA$2)</f>
        <v>0</v>
      </c>
      <c r="AB147" s="28">
        <f>INDEX(Data!$C$4:$BK$400,Large!$C147,AB$2)</f>
        <v>0</v>
      </c>
      <c r="AC147" s="28">
        <f>INDEX(Data!$C$4:$BK$400,Large!$C147,AC$2)</f>
        <v>0</v>
      </c>
      <c r="AD147" s="28">
        <f>INDEX(Data!$C$4:$BK$400,Large!$C147,AD$2)</f>
        <v>0</v>
      </c>
      <c r="AE147" s="28">
        <f>INDEX(Data!$C$4:$BK$400,Large!$C147,AE$2)</f>
        <v>0</v>
      </c>
      <c r="AF147" s="28">
        <f>INDEX(Data!$C$4:$BK$400,Large!$C147,AF$2)</f>
        <v>0</v>
      </c>
      <c r="AG147" s="28">
        <f>INDEX(Data!$C$4:$BK$400,Large!$C147,AG$2)</f>
        <v>0</v>
      </c>
      <c r="AH147" s="28">
        <f>INDEX(Data!$C$4:$BK$400,Large!$C147,AH$2)</f>
        <v>0</v>
      </c>
      <c r="AI147" s="28">
        <f>INDEX(Data!$C$4:$BK$400,Large!$C147,AI$2)</f>
        <v>0</v>
      </c>
      <c r="AJ147" s="28">
        <f>INDEX(Data!$C$4:$BK$400,Large!$C147,AJ$2)</f>
        <v>0</v>
      </c>
      <c r="AK147" s="28">
        <f>INDEX(Data!$C$4:$BK$400,Large!$C147,AK$2)</f>
        <v>0</v>
      </c>
      <c r="AL147" s="28">
        <f>INDEX(Data!$C$4:$BK$400,Large!$C147,AL$2)</f>
        <v>0</v>
      </c>
      <c r="AM147" s="28">
        <f>INDEX(Data!$C$4:$BK$400,Large!$C147,AM$2)</f>
        <v>0</v>
      </c>
      <c r="AN147" s="28">
        <f>INDEX(Data!$C$4:$BK$400,Large!$C147,AN$2)</f>
        <v>0</v>
      </c>
      <c r="AO147" s="28">
        <f>INDEX(Data!$C$4:$BK$400,Large!$C147,AO$2)</f>
        <v>0</v>
      </c>
      <c r="AP147" s="28">
        <f>INDEX(Data!$C$4:$BK$400,Large!$C147,AP$2)</f>
        <v>0</v>
      </c>
      <c r="AQ147" s="28">
        <f>INDEX(Data!$C$4:$BK$400,Large!$C147,AQ$2)</f>
        <v>0</v>
      </c>
      <c r="AR147" s="28">
        <f>INDEX(Data!$C$4:$BK$400,Large!$C147,AR$2)</f>
        <v>0</v>
      </c>
      <c r="AS147" s="28">
        <f>INDEX(Data!$C$4:$BK$400,Large!$C147,AS$2)</f>
        <v>0</v>
      </c>
      <c r="AT147" s="28">
        <f>INDEX(Data!$C$4:$BK$400,Large!$C147,AT$2)</f>
        <v>0</v>
      </c>
      <c r="AU147" s="5">
        <f>VALUE(INDEX(Data!$C$4:$BK$400,Large!$C147,AU$2))</f>
        <v>0</v>
      </c>
      <c r="AV147" s="5">
        <f>INDEX(Data!$C$4:$BK$400,Large!$C147,AV$1)</f>
        <v>0</v>
      </c>
      <c r="AW147" s="28">
        <f>IFERROR(VALUE(INDEX(Data!$C$4:$BK$400,Large!$C147,AW$1)),"-")</f>
        <v>0</v>
      </c>
      <c r="AX147" s="14">
        <f>IFERROR(INDEX(Data!$C$4:$BK$95,Large!$C147,AX$1),0)</f>
        <v>0</v>
      </c>
      <c r="AY147" s="14">
        <f>IFERROR(INDEX(Data!$C$4:$BK$95,Large!$C147,AY$1),0)</f>
        <v>0</v>
      </c>
      <c r="AZ147" s="14" t="e">
        <f>INDEX(Data!$C$4:$BK$95,Large!$C147,AZ$1)</f>
        <v>#REF!</v>
      </c>
      <c r="BA147" s="5" t="str">
        <f t="shared" si="43"/>
        <v>-</v>
      </c>
      <c r="BB147" s="5" t="str">
        <f t="shared" si="44"/>
        <v>-</v>
      </c>
      <c r="BC147" s="5" t="str">
        <f t="shared" si="45"/>
        <v>-</v>
      </c>
      <c r="BD147" s="22" t="str">
        <f t="shared" si="46"/>
        <v>-</v>
      </c>
      <c r="BE147" s="28">
        <f t="shared" si="47"/>
        <v>0</v>
      </c>
      <c r="BF147" s="5">
        <f t="shared" si="48"/>
        <v>0</v>
      </c>
      <c r="BG147" s="5">
        <f t="shared" si="49"/>
        <v>0</v>
      </c>
      <c r="BH147" s="5">
        <f t="shared" si="50"/>
        <v>0</v>
      </c>
      <c r="BI147" s="11" t="e">
        <f t="shared" si="51"/>
        <v>#DIV/0!</v>
      </c>
      <c r="BJ147" s="5">
        <f t="shared" si="52"/>
        <v>0</v>
      </c>
      <c r="BK147" s="11">
        <f>Data!BH145/SUM(Data!$BH$4:$BH$49)</f>
        <v>1.1750664136861776E-8</v>
      </c>
      <c r="BL147" s="3">
        <f t="shared" si="53"/>
        <v>0</v>
      </c>
      <c r="BM147" s="12" t="str">
        <f t="shared" si="57"/>
        <v>-</v>
      </c>
      <c r="BN147" s="12">
        <f t="shared" si="54"/>
        <v>1.1723176591930063E-8</v>
      </c>
      <c r="BO147" s="28">
        <f t="shared" si="55"/>
        <v>8.5300000000000003E-4</v>
      </c>
      <c r="BP147" s="87">
        <f t="shared" si="56"/>
        <v>8.5299999999999994E-3</v>
      </c>
    </row>
    <row r="148" spans="1:68">
      <c r="A148" s="28">
        <v>145</v>
      </c>
      <c r="B148" s="26">
        <f>LARGE(Data!$BH$4:$BH$400,Large!A148)</f>
        <v>8.52E-4</v>
      </c>
      <c r="C148" s="28">
        <f>MATCH(Large!B148,Data!$BH$4:$BH$400,0)</f>
        <v>145</v>
      </c>
      <c r="D148" s="5">
        <f>VALUE(INDEX(Data!$C$4:$BK$400,Large!$C148,D$2))</f>
        <v>0</v>
      </c>
      <c r="E148" s="28">
        <f>INDEX(Data!$C$4:$BK$400,Large!$C148,E$2)</f>
        <v>0</v>
      </c>
      <c r="F148" s="28">
        <f>INDEX(Data!$C$4:$BK$400,Large!$C148,F$2)</f>
        <v>0</v>
      </c>
      <c r="G148" s="28">
        <f>INDEX(Data!$C$4:$BK$400,Large!$C148,G$2)</f>
        <v>0</v>
      </c>
      <c r="H148" s="28">
        <f>INDEX(Data!$C$4:$BK$400,Large!$C148,H$2)</f>
        <v>0</v>
      </c>
      <c r="I148" s="28">
        <f>INDEX(Data!$C$4:$BK$400,Large!$C148,I$2)</f>
        <v>0</v>
      </c>
      <c r="J148" s="28">
        <f>INDEX(Data!$C$4:$BK$400,Large!$C148,J$2)</f>
        <v>0</v>
      </c>
      <c r="K148" s="28">
        <f>INDEX(Data!$C$4:$BK$400,Large!$C148,K$2)</f>
        <v>0</v>
      </c>
      <c r="L148" s="28">
        <f>INDEX(Data!$C$4:$BK$400,Large!$C148,L$2)</f>
        <v>0</v>
      </c>
      <c r="M148" s="28">
        <f>INDEX(Data!$C$4:$BK$400,Large!$C148,M$2)</f>
        <v>0</v>
      </c>
      <c r="N148" s="28">
        <f>INDEX(Data!$C$4:$BK$400,Large!$C148,N$2)</f>
        <v>0</v>
      </c>
      <c r="O148" s="28">
        <f>INDEX(Data!$C$4:$BK$400,Large!$C148,O$2)</f>
        <v>0</v>
      </c>
      <c r="P148" s="28">
        <f>INDEX(Data!$C$4:$BK$400,Large!$C148,P$2)</f>
        <v>0</v>
      </c>
      <c r="Q148" s="28">
        <f>INDEX(Data!$C$4:$BK$400,Large!$C148,Q$2)</f>
        <v>0</v>
      </c>
      <c r="R148" s="28">
        <f>INDEX(Data!$C$4:$BK$400,Large!$C148,R$2)</f>
        <v>0</v>
      </c>
      <c r="S148" s="28">
        <f>INDEX(Data!$C$4:$BK$400,Large!$C148,S$2)</f>
        <v>0</v>
      </c>
      <c r="T148" s="28">
        <f>INDEX(Data!$C$4:$BK$400,Large!$C148,T$2)</f>
        <v>0</v>
      </c>
      <c r="U148" s="28">
        <f>INDEX(Data!$C$4:$BK$400,Large!$C148,U$2)</f>
        <v>0</v>
      </c>
      <c r="V148" s="28">
        <f>INDEX(Data!$C$4:$BK$400,Large!$C148,V$2)</f>
        <v>0</v>
      </c>
      <c r="W148" s="28">
        <f>INDEX(Data!$C$4:$BK$400,Large!$C148,W$2)</f>
        <v>0</v>
      </c>
      <c r="X148" s="28">
        <f>INDEX(Data!$C$4:$BK$400,Large!$C148,X$2)</f>
        <v>0</v>
      </c>
      <c r="Y148" s="28">
        <f>INDEX(Data!$C$4:$BK$400,Large!$C148,Y$2)</f>
        <v>0</v>
      </c>
      <c r="Z148" s="28">
        <f>INDEX(Data!$C$4:$BK$400,Large!$C148,Z$2)</f>
        <v>0</v>
      </c>
      <c r="AA148" s="28">
        <f>INDEX(Data!$C$4:$BK$400,Large!$C148,AA$2)</f>
        <v>0</v>
      </c>
      <c r="AB148" s="28">
        <f>INDEX(Data!$C$4:$BK$400,Large!$C148,AB$2)</f>
        <v>0</v>
      </c>
      <c r="AC148" s="28">
        <f>INDEX(Data!$C$4:$BK$400,Large!$C148,AC$2)</f>
        <v>0</v>
      </c>
      <c r="AD148" s="28">
        <f>INDEX(Data!$C$4:$BK$400,Large!$C148,AD$2)</f>
        <v>0</v>
      </c>
      <c r="AE148" s="28">
        <f>INDEX(Data!$C$4:$BK$400,Large!$C148,AE$2)</f>
        <v>0</v>
      </c>
      <c r="AF148" s="28">
        <f>INDEX(Data!$C$4:$BK$400,Large!$C148,AF$2)</f>
        <v>0</v>
      </c>
      <c r="AG148" s="28">
        <f>INDEX(Data!$C$4:$BK$400,Large!$C148,AG$2)</f>
        <v>0</v>
      </c>
      <c r="AH148" s="28">
        <f>INDEX(Data!$C$4:$BK$400,Large!$C148,AH$2)</f>
        <v>0</v>
      </c>
      <c r="AI148" s="28">
        <f>INDEX(Data!$C$4:$BK$400,Large!$C148,AI$2)</f>
        <v>0</v>
      </c>
      <c r="AJ148" s="28">
        <f>INDEX(Data!$C$4:$BK$400,Large!$C148,AJ$2)</f>
        <v>0</v>
      </c>
      <c r="AK148" s="28">
        <f>INDEX(Data!$C$4:$BK$400,Large!$C148,AK$2)</f>
        <v>0</v>
      </c>
      <c r="AL148" s="28">
        <f>INDEX(Data!$C$4:$BK$400,Large!$C148,AL$2)</f>
        <v>0</v>
      </c>
      <c r="AM148" s="28">
        <f>INDEX(Data!$C$4:$BK$400,Large!$C148,AM$2)</f>
        <v>0</v>
      </c>
      <c r="AN148" s="28">
        <f>INDEX(Data!$C$4:$BK$400,Large!$C148,AN$2)</f>
        <v>0</v>
      </c>
      <c r="AO148" s="28">
        <f>INDEX(Data!$C$4:$BK$400,Large!$C148,AO$2)</f>
        <v>0</v>
      </c>
      <c r="AP148" s="28">
        <f>INDEX(Data!$C$4:$BK$400,Large!$C148,AP$2)</f>
        <v>0</v>
      </c>
      <c r="AQ148" s="28">
        <f>INDEX(Data!$C$4:$BK$400,Large!$C148,AQ$2)</f>
        <v>0</v>
      </c>
      <c r="AR148" s="28">
        <f>INDEX(Data!$C$4:$BK$400,Large!$C148,AR$2)</f>
        <v>0</v>
      </c>
      <c r="AS148" s="28">
        <f>INDEX(Data!$C$4:$BK$400,Large!$C148,AS$2)</f>
        <v>0</v>
      </c>
      <c r="AT148" s="28">
        <f>INDEX(Data!$C$4:$BK$400,Large!$C148,AT$2)</f>
        <v>0</v>
      </c>
      <c r="AU148" s="5">
        <f>VALUE(INDEX(Data!$C$4:$BK$400,Large!$C148,AU$2))</f>
        <v>0</v>
      </c>
      <c r="AV148" s="5">
        <f>INDEX(Data!$C$4:$BK$400,Large!$C148,AV$1)</f>
        <v>0</v>
      </c>
      <c r="AW148" s="28">
        <f>IFERROR(VALUE(INDEX(Data!$C$4:$BK$400,Large!$C148,AW$1)),"-")</f>
        <v>0</v>
      </c>
      <c r="AX148" s="14">
        <f>IFERROR(INDEX(Data!$C$4:$BK$95,Large!$C148,AX$1),0)</f>
        <v>0</v>
      </c>
      <c r="AY148" s="14">
        <f>IFERROR(INDEX(Data!$C$4:$BK$95,Large!$C148,AY$1),0)</f>
        <v>0</v>
      </c>
      <c r="AZ148" s="14" t="e">
        <f>INDEX(Data!$C$4:$BK$95,Large!$C148,AZ$1)</f>
        <v>#REF!</v>
      </c>
      <c r="BA148" s="5" t="str">
        <f t="shared" si="43"/>
        <v>-</v>
      </c>
      <c r="BB148" s="5" t="str">
        <f t="shared" si="44"/>
        <v>-</v>
      </c>
      <c r="BC148" s="5" t="str">
        <f t="shared" si="45"/>
        <v>-</v>
      </c>
      <c r="BD148" s="22" t="str">
        <f t="shared" si="46"/>
        <v>-</v>
      </c>
      <c r="BE148" s="28">
        <f t="shared" si="47"/>
        <v>0</v>
      </c>
      <c r="BF148" s="5">
        <f t="shared" si="48"/>
        <v>0</v>
      </c>
      <c r="BG148" s="5">
        <f t="shared" si="49"/>
        <v>0</v>
      </c>
      <c r="BH148" s="5">
        <f t="shared" si="50"/>
        <v>0</v>
      </c>
      <c r="BI148" s="11" t="e">
        <f t="shared" si="51"/>
        <v>#DIV/0!</v>
      </c>
      <c r="BJ148" s="5">
        <f t="shared" si="52"/>
        <v>0</v>
      </c>
      <c r="BK148" s="11">
        <f>Data!BH146/SUM(Data!$BH$4:$BH$49)</f>
        <v>1.1736920670035039E-8</v>
      </c>
      <c r="BL148" s="3">
        <f t="shared" si="53"/>
        <v>0</v>
      </c>
      <c r="BM148" s="12" t="str">
        <f t="shared" si="57"/>
        <v>-</v>
      </c>
      <c r="BN148" s="12">
        <f t="shared" si="54"/>
        <v>1.1709433125819945E-8</v>
      </c>
      <c r="BO148" s="28">
        <f t="shared" si="55"/>
        <v>8.52E-4</v>
      </c>
      <c r="BP148" s="87">
        <f t="shared" si="56"/>
        <v>8.5199999999999998E-3</v>
      </c>
    </row>
    <row r="149" spans="1:68">
      <c r="A149" s="28">
        <v>146</v>
      </c>
      <c r="B149" s="26">
        <f>LARGE(Data!$BH$4:$BH$400,Large!A149)</f>
        <v>8.5099999999999998E-4</v>
      </c>
      <c r="C149" s="28">
        <f>MATCH(Large!B149,Data!$BH$4:$BH$400,0)</f>
        <v>146</v>
      </c>
      <c r="D149" s="5">
        <f>VALUE(INDEX(Data!$C$4:$BK$400,Large!$C149,D$2))</f>
        <v>0</v>
      </c>
      <c r="E149" s="28">
        <f>INDEX(Data!$C$4:$BK$400,Large!$C149,E$2)</f>
        <v>0</v>
      </c>
      <c r="F149" s="28">
        <f>INDEX(Data!$C$4:$BK$400,Large!$C149,F$2)</f>
        <v>0</v>
      </c>
      <c r="G149" s="28">
        <f>INDEX(Data!$C$4:$BK$400,Large!$C149,G$2)</f>
        <v>0</v>
      </c>
      <c r="H149" s="28">
        <f>INDEX(Data!$C$4:$BK$400,Large!$C149,H$2)</f>
        <v>0</v>
      </c>
      <c r="I149" s="28">
        <f>INDEX(Data!$C$4:$BK$400,Large!$C149,I$2)</f>
        <v>0</v>
      </c>
      <c r="J149" s="28">
        <f>INDEX(Data!$C$4:$BK$400,Large!$C149,J$2)</f>
        <v>0</v>
      </c>
      <c r="K149" s="28">
        <f>INDEX(Data!$C$4:$BK$400,Large!$C149,K$2)</f>
        <v>0</v>
      </c>
      <c r="L149" s="28">
        <f>INDEX(Data!$C$4:$BK$400,Large!$C149,L$2)</f>
        <v>0</v>
      </c>
      <c r="M149" s="28">
        <f>INDEX(Data!$C$4:$BK$400,Large!$C149,M$2)</f>
        <v>0</v>
      </c>
      <c r="N149" s="28">
        <f>INDEX(Data!$C$4:$BK$400,Large!$C149,N$2)</f>
        <v>0</v>
      </c>
      <c r="O149" s="28">
        <f>INDEX(Data!$C$4:$BK$400,Large!$C149,O$2)</f>
        <v>0</v>
      </c>
      <c r="P149" s="28">
        <f>INDEX(Data!$C$4:$BK$400,Large!$C149,P$2)</f>
        <v>0</v>
      </c>
      <c r="Q149" s="28">
        <f>INDEX(Data!$C$4:$BK$400,Large!$C149,Q$2)</f>
        <v>0</v>
      </c>
      <c r="R149" s="28">
        <f>INDEX(Data!$C$4:$BK$400,Large!$C149,R$2)</f>
        <v>0</v>
      </c>
      <c r="S149" s="28">
        <f>INDEX(Data!$C$4:$BK$400,Large!$C149,S$2)</f>
        <v>0</v>
      </c>
      <c r="T149" s="28">
        <f>INDEX(Data!$C$4:$BK$400,Large!$C149,T$2)</f>
        <v>0</v>
      </c>
      <c r="U149" s="28">
        <f>INDEX(Data!$C$4:$BK$400,Large!$C149,U$2)</f>
        <v>0</v>
      </c>
      <c r="V149" s="28">
        <f>INDEX(Data!$C$4:$BK$400,Large!$C149,V$2)</f>
        <v>0</v>
      </c>
      <c r="W149" s="28">
        <f>INDEX(Data!$C$4:$BK$400,Large!$C149,W$2)</f>
        <v>0</v>
      </c>
      <c r="X149" s="28">
        <f>INDEX(Data!$C$4:$BK$400,Large!$C149,X$2)</f>
        <v>0</v>
      </c>
      <c r="Y149" s="28">
        <f>INDEX(Data!$C$4:$BK$400,Large!$C149,Y$2)</f>
        <v>0</v>
      </c>
      <c r="Z149" s="28">
        <f>INDEX(Data!$C$4:$BK$400,Large!$C149,Z$2)</f>
        <v>0</v>
      </c>
      <c r="AA149" s="28">
        <f>INDEX(Data!$C$4:$BK$400,Large!$C149,AA$2)</f>
        <v>0</v>
      </c>
      <c r="AB149" s="28">
        <f>INDEX(Data!$C$4:$BK$400,Large!$C149,AB$2)</f>
        <v>0</v>
      </c>
      <c r="AC149" s="28">
        <f>INDEX(Data!$C$4:$BK$400,Large!$C149,AC$2)</f>
        <v>0</v>
      </c>
      <c r="AD149" s="28">
        <f>INDEX(Data!$C$4:$BK$400,Large!$C149,AD$2)</f>
        <v>0</v>
      </c>
      <c r="AE149" s="28">
        <f>INDEX(Data!$C$4:$BK$400,Large!$C149,AE$2)</f>
        <v>0</v>
      </c>
      <c r="AF149" s="28">
        <f>INDEX(Data!$C$4:$BK$400,Large!$C149,AF$2)</f>
        <v>0</v>
      </c>
      <c r="AG149" s="28">
        <f>INDEX(Data!$C$4:$BK$400,Large!$C149,AG$2)</f>
        <v>0</v>
      </c>
      <c r="AH149" s="28">
        <f>INDEX(Data!$C$4:$BK$400,Large!$C149,AH$2)</f>
        <v>0</v>
      </c>
      <c r="AI149" s="28">
        <f>INDEX(Data!$C$4:$BK$400,Large!$C149,AI$2)</f>
        <v>0</v>
      </c>
      <c r="AJ149" s="28">
        <f>INDEX(Data!$C$4:$BK$400,Large!$C149,AJ$2)</f>
        <v>0</v>
      </c>
      <c r="AK149" s="28">
        <f>INDEX(Data!$C$4:$BK$400,Large!$C149,AK$2)</f>
        <v>0</v>
      </c>
      <c r="AL149" s="28">
        <f>INDEX(Data!$C$4:$BK$400,Large!$C149,AL$2)</f>
        <v>0</v>
      </c>
      <c r="AM149" s="28">
        <f>INDEX(Data!$C$4:$BK$400,Large!$C149,AM$2)</f>
        <v>0</v>
      </c>
      <c r="AN149" s="28">
        <f>INDEX(Data!$C$4:$BK$400,Large!$C149,AN$2)</f>
        <v>0</v>
      </c>
      <c r="AO149" s="28">
        <f>INDEX(Data!$C$4:$BK$400,Large!$C149,AO$2)</f>
        <v>0</v>
      </c>
      <c r="AP149" s="28">
        <f>INDEX(Data!$C$4:$BK$400,Large!$C149,AP$2)</f>
        <v>0</v>
      </c>
      <c r="AQ149" s="28">
        <f>INDEX(Data!$C$4:$BK$400,Large!$C149,AQ$2)</f>
        <v>0</v>
      </c>
      <c r="AR149" s="28">
        <f>INDEX(Data!$C$4:$BK$400,Large!$C149,AR$2)</f>
        <v>0</v>
      </c>
      <c r="AS149" s="28">
        <f>INDEX(Data!$C$4:$BK$400,Large!$C149,AS$2)</f>
        <v>0</v>
      </c>
      <c r="AT149" s="28">
        <f>INDEX(Data!$C$4:$BK$400,Large!$C149,AT$2)</f>
        <v>0</v>
      </c>
      <c r="AU149" s="5">
        <f>VALUE(INDEX(Data!$C$4:$BK$400,Large!$C149,AU$2))</f>
        <v>0</v>
      </c>
      <c r="AV149" s="5">
        <f>INDEX(Data!$C$4:$BK$400,Large!$C149,AV$1)</f>
        <v>0</v>
      </c>
      <c r="AW149" s="28">
        <f>IFERROR(VALUE(INDEX(Data!$C$4:$BK$400,Large!$C149,AW$1)),"-")</f>
        <v>0</v>
      </c>
      <c r="AX149" s="14">
        <f>IFERROR(INDEX(Data!$C$4:$BK$95,Large!$C149,AX$1),0)</f>
        <v>0</v>
      </c>
      <c r="AY149" s="14">
        <f>IFERROR(INDEX(Data!$C$4:$BK$95,Large!$C149,AY$1),0)</f>
        <v>0</v>
      </c>
      <c r="AZ149" s="14" t="e">
        <f>INDEX(Data!$C$4:$BK$95,Large!$C149,AZ$1)</f>
        <v>#REF!</v>
      </c>
      <c r="BA149" s="5" t="str">
        <f t="shared" si="43"/>
        <v>-</v>
      </c>
      <c r="BB149" s="5" t="str">
        <f t="shared" si="44"/>
        <v>-</v>
      </c>
      <c r="BC149" s="5" t="str">
        <f t="shared" si="45"/>
        <v>-</v>
      </c>
      <c r="BD149" s="22" t="str">
        <f t="shared" si="46"/>
        <v>-</v>
      </c>
      <c r="BE149" s="28">
        <f t="shared" si="47"/>
        <v>0</v>
      </c>
      <c r="BF149" s="5">
        <f t="shared" si="48"/>
        <v>0</v>
      </c>
      <c r="BG149" s="5">
        <f t="shared" si="49"/>
        <v>0</v>
      </c>
      <c r="BH149" s="5">
        <f t="shared" si="50"/>
        <v>0</v>
      </c>
      <c r="BI149" s="11" t="e">
        <f t="shared" si="51"/>
        <v>#DIV/0!</v>
      </c>
      <c r="BJ149" s="5">
        <f t="shared" si="52"/>
        <v>0</v>
      </c>
      <c r="BK149" s="11">
        <f>Data!BH147/SUM(Data!$BH$4:$BH$49)</f>
        <v>1.1723177203208298E-8</v>
      </c>
      <c r="BL149" s="3">
        <f t="shared" si="53"/>
        <v>0</v>
      </c>
      <c r="BM149" s="12" t="str">
        <f t="shared" si="57"/>
        <v>-</v>
      </c>
      <c r="BN149" s="12">
        <f t="shared" si="54"/>
        <v>1.1695689659709827E-8</v>
      </c>
      <c r="BO149" s="28">
        <f t="shared" si="55"/>
        <v>8.5099999999999998E-4</v>
      </c>
      <c r="BP149" s="87">
        <f t="shared" si="56"/>
        <v>8.5100000000000002E-3</v>
      </c>
    </row>
    <row r="150" spans="1:68">
      <c r="A150" s="28">
        <v>147</v>
      </c>
      <c r="B150" s="26">
        <f>LARGE(Data!$BH$4:$BH$400,Large!A150)</f>
        <v>8.4999999999999995E-4</v>
      </c>
      <c r="C150" s="28">
        <f>MATCH(Large!B150,Data!$BH$4:$BH$400,0)</f>
        <v>147</v>
      </c>
      <c r="D150" s="5">
        <f>VALUE(INDEX(Data!$C$4:$BK$400,Large!$C150,D$2))</f>
        <v>0</v>
      </c>
      <c r="E150" s="28">
        <f>INDEX(Data!$C$4:$BK$400,Large!$C150,E$2)</f>
        <v>0</v>
      </c>
      <c r="F150" s="28">
        <f>INDEX(Data!$C$4:$BK$400,Large!$C150,F$2)</f>
        <v>0</v>
      </c>
      <c r="G150" s="28">
        <f>INDEX(Data!$C$4:$BK$400,Large!$C150,G$2)</f>
        <v>0</v>
      </c>
      <c r="H150" s="28">
        <f>INDEX(Data!$C$4:$BK$400,Large!$C150,H$2)</f>
        <v>0</v>
      </c>
      <c r="I150" s="28">
        <f>INDEX(Data!$C$4:$BK$400,Large!$C150,I$2)</f>
        <v>0</v>
      </c>
      <c r="J150" s="28">
        <f>INDEX(Data!$C$4:$BK$400,Large!$C150,J$2)</f>
        <v>0</v>
      </c>
      <c r="K150" s="28">
        <f>INDEX(Data!$C$4:$BK$400,Large!$C150,K$2)</f>
        <v>0</v>
      </c>
      <c r="L150" s="28">
        <f>INDEX(Data!$C$4:$BK$400,Large!$C150,L$2)</f>
        <v>0</v>
      </c>
      <c r="M150" s="28">
        <f>INDEX(Data!$C$4:$BK$400,Large!$C150,M$2)</f>
        <v>0</v>
      </c>
      <c r="N150" s="28">
        <f>INDEX(Data!$C$4:$BK$400,Large!$C150,N$2)</f>
        <v>0</v>
      </c>
      <c r="O150" s="28">
        <f>INDEX(Data!$C$4:$BK$400,Large!$C150,O$2)</f>
        <v>0</v>
      </c>
      <c r="P150" s="28">
        <f>INDEX(Data!$C$4:$BK$400,Large!$C150,P$2)</f>
        <v>0</v>
      </c>
      <c r="Q150" s="28">
        <f>INDEX(Data!$C$4:$BK$400,Large!$C150,Q$2)</f>
        <v>0</v>
      </c>
      <c r="R150" s="28">
        <f>INDEX(Data!$C$4:$BK$400,Large!$C150,R$2)</f>
        <v>0</v>
      </c>
      <c r="S150" s="28">
        <f>INDEX(Data!$C$4:$BK$400,Large!$C150,S$2)</f>
        <v>0</v>
      </c>
      <c r="T150" s="28">
        <f>INDEX(Data!$C$4:$BK$400,Large!$C150,T$2)</f>
        <v>0</v>
      </c>
      <c r="U150" s="28">
        <f>INDEX(Data!$C$4:$BK$400,Large!$C150,U$2)</f>
        <v>0</v>
      </c>
      <c r="V150" s="28">
        <f>INDEX(Data!$C$4:$BK$400,Large!$C150,V$2)</f>
        <v>0</v>
      </c>
      <c r="W150" s="28">
        <f>INDEX(Data!$C$4:$BK$400,Large!$C150,W$2)</f>
        <v>0</v>
      </c>
      <c r="X150" s="28">
        <f>INDEX(Data!$C$4:$BK$400,Large!$C150,X$2)</f>
        <v>0</v>
      </c>
      <c r="Y150" s="28">
        <f>INDEX(Data!$C$4:$BK$400,Large!$C150,Y$2)</f>
        <v>0</v>
      </c>
      <c r="Z150" s="28">
        <f>INDEX(Data!$C$4:$BK$400,Large!$C150,Z$2)</f>
        <v>0</v>
      </c>
      <c r="AA150" s="28">
        <f>INDEX(Data!$C$4:$BK$400,Large!$C150,AA$2)</f>
        <v>0</v>
      </c>
      <c r="AB150" s="28">
        <f>INDEX(Data!$C$4:$BK$400,Large!$C150,AB$2)</f>
        <v>0</v>
      </c>
      <c r="AC150" s="28">
        <f>INDEX(Data!$C$4:$BK$400,Large!$C150,AC$2)</f>
        <v>0</v>
      </c>
      <c r="AD150" s="28">
        <f>INDEX(Data!$C$4:$BK$400,Large!$C150,AD$2)</f>
        <v>0</v>
      </c>
      <c r="AE150" s="28">
        <f>INDEX(Data!$C$4:$BK$400,Large!$C150,AE$2)</f>
        <v>0</v>
      </c>
      <c r="AF150" s="28">
        <f>INDEX(Data!$C$4:$BK$400,Large!$C150,AF$2)</f>
        <v>0</v>
      </c>
      <c r="AG150" s="28">
        <f>INDEX(Data!$C$4:$BK$400,Large!$C150,AG$2)</f>
        <v>0</v>
      </c>
      <c r="AH150" s="28">
        <f>INDEX(Data!$C$4:$BK$400,Large!$C150,AH$2)</f>
        <v>0</v>
      </c>
      <c r="AI150" s="28">
        <f>INDEX(Data!$C$4:$BK$400,Large!$C150,AI$2)</f>
        <v>0</v>
      </c>
      <c r="AJ150" s="28">
        <f>INDEX(Data!$C$4:$BK$400,Large!$C150,AJ$2)</f>
        <v>0</v>
      </c>
      <c r="AK150" s="28">
        <f>INDEX(Data!$C$4:$BK$400,Large!$C150,AK$2)</f>
        <v>0</v>
      </c>
      <c r="AL150" s="28">
        <f>INDEX(Data!$C$4:$BK$400,Large!$C150,AL$2)</f>
        <v>0</v>
      </c>
      <c r="AM150" s="28">
        <f>INDEX(Data!$C$4:$BK$400,Large!$C150,AM$2)</f>
        <v>0</v>
      </c>
      <c r="AN150" s="28">
        <f>INDEX(Data!$C$4:$BK$400,Large!$C150,AN$2)</f>
        <v>0</v>
      </c>
      <c r="AO150" s="28">
        <f>INDEX(Data!$C$4:$BK$400,Large!$C150,AO$2)</f>
        <v>0</v>
      </c>
      <c r="AP150" s="28">
        <f>INDEX(Data!$C$4:$BK$400,Large!$C150,AP$2)</f>
        <v>0</v>
      </c>
      <c r="AQ150" s="28">
        <f>INDEX(Data!$C$4:$BK$400,Large!$C150,AQ$2)</f>
        <v>0</v>
      </c>
      <c r="AR150" s="28">
        <f>INDEX(Data!$C$4:$BK$400,Large!$C150,AR$2)</f>
        <v>0</v>
      </c>
      <c r="AS150" s="28">
        <f>INDEX(Data!$C$4:$BK$400,Large!$C150,AS$2)</f>
        <v>0</v>
      </c>
      <c r="AT150" s="28">
        <f>INDEX(Data!$C$4:$BK$400,Large!$C150,AT$2)</f>
        <v>0</v>
      </c>
      <c r="AU150" s="5">
        <f>VALUE(INDEX(Data!$C$4:$BK$400,Large!$C150,AU$2))</f>
        <v>0</v>
      </c>
      <c r="AV150" s="5">
        <f>INDEX(Data!$C$4:$BK$400,Large!$C150,AV$1)</f>
        <v>0</v>
      </c>
      <c r="AW150" s="28">
        <f>IFERROR(VALUE(INDEX(Data!$C$4:$BK$400,Large!$C150,AW$1)),"-")</f>
        <v>0</v>
      </c>
      <c r="AX150" s="14">
        <f>IFERROR(INDEX(Data!$C$4:$BK$95,Large!$C150,AX$1),0)</f>
        <v>0</v>
      </c>
      <c r="AY150" s="14">
        <f>IFERROR(INDEX(Data!$C$4:$BK$95,Large!$C150,AY$1),0)</f>
        <v>0</v>
      </c>
      <c r="AZ150" s="14" t="e">
        <f>INDEX(Data!$C$4:$BK$95,Large!$C150,AZ$1)</f>
        <v>#REF!</v>
      </c>
      <c r="BA150" s="5" t="str">
        <f t="shared" si="43"/>
        <v>-</v>
      </c>
      <c r="BB150" s="5" t="str">
        <f t="shared" si="44"/>
        <v>-</v>
      </c>
      <c r="BC150" s="5" t="str">
        <f t="shared" si="45"/>
        <v>-</v>
      </c>
      <c r="BD150" s="22" t="str">
        <f t="shared" si="46"/>
        <v>-</v>
      </c>
      <c r="BE150" s="28">
        <f t="shared" si="47"/>
        <v>0</v>
      </c>
      <c r="BF150" s="5">
        <f t="shared" si="48"/>
        <v>0</v>
      </c>
      <c r="BG150" s="5">
        <f t="shared" si="49"/>
        <v>0</v>
      </c>
      <c r="BH150" s="5">
        <f t="shared" si="50"/>
        <v>0</v>
      </c>
      <c r="BI150" s="11" t="e">
        <f t="shared" si="51"/>
        <v>#DIV/0!</v>
      </c>
      <c r="BJ150" s="5">
        <f t="shared" si="52"/>
        <v>0</v>
      </c>
      <c r="BK150" s="11">
        <f>Data!BH148/SUM(Data!$BH$4:$BH$49)</f>
        <v>1.1709433736381559E-8</v>
      </c>
      <c r="BL150" s="3">
        <f t="shared" si="53"/>
        <v>0</v>
      </c>
      <c r="BM150" s="12" t="str">
        <f t="shared" si="57"/>
        <v>-</v>
      </c>
      <c r="BN150" s="12">
        <f t="shared" si="54"/>
        <v>1.1681946193599709E-8</v>
      </c>
      <c r="BO150" s="28">
        <f t="shared" si="55"/>
        <v>8.4999999999999995E-4</v>
      </c>
      <c r="BP150" s="87">
        <f t="shared" si="56"/>
        <v>8.5000000000000006E-3</v>
      </c>
    </row>
    <row r="151" spans="1:68">
      <c r="A151" s="28">
        <v>148</v>
      </c>
      <c r="B151" s="26">
        <f>LARGE(Data!$BH$4:$BH$400,Large!A151)</f>
        <v>8.4900000000000004E-4</v>
      </c>
      <c r="C151" s="28">
        <f>MATCH(Large!B151,Data!$BH$4:$BH$400,0)</f>
        <v>148</v>
      </c>
      <c r="D151" s="5">
        <f>VALUE(INDEX(Data!$C$4:$BK$400,Large!$C151,D$2))</f>
        <v>0</v>
      </c>
      <c r="E151" s="28">
        <f>INDEX(Data!$C$4:$BK$400,Large!$C151,E$2)</f>
        <v>0</v>
      </c>
      <c r="F151" s="28">
        <f>INDEX(Data!$C$4:$BK$400,Large!$C151,F$2)</f>
        <v>0</v>
      </c>
      <c r="G151" s="28">
        <f>INDEX(Data!$C$4:$BK$400,Large!$C151,G$2)</f>
        <v>0</v>
      </c>
      <c r="H151" s="28">
        <f>INDEX(Data!$C$4:$BK$400,Large!$C151,H$2)</f>
        <v>0</v>
      </c>
      <c r="I151" s="28">
        <f>INDEX(Data!$C$4:$BK$400,Large!$C151,I$2)</f>
        <v>0</v>
      </c>
      <c r="J151" s="28">
        <f>INDEX(Data!$C$4:$BK$400,Large!$C151,J$2)</f>
        <v>0</v>
      </c>
      <c r="K151" s="28">
        <f>INDEX(Data!$C$4:$BK$400,Large!$C151,K$2)</f>
        <v>0</v>
      </c>
      <c r="L151" s="28">
        <f>INDEX(Data!$C$4:$BK$400,Large!$C151,L$2)</f>
        <v>0</v>
      </c>
      <c r="M151" s="28">
        <f>INDEX(Data!$C$4:$BK$400,Large!$C151,M$2)</f>
        <v>0</v>
      </c>
      <c r="N151" s="28">
        <f>INDEX(Data!$C$4:$BK$400,Large!$C151,N$2)</f>
        <v>0</v>
      </c>
      <c r="O151" s="28">
        <f>INDEX(Data!$C$4:$BK$400,Large!$C151,O$2)</f>
        <v>0</v>
      </c>
      <c r="P151" s="28">
        <f>INDEX(Data!$C$4:$BK$400,Large!$C151,P$2)</f>
        <v>0</v>
      </c>
      <c r="Q151" s="28">
        <f>INDEX(Data!$C$4:$BK$400,Large!$C151,Q$2)</f>
        <v>0</v>
      </c>
      <c r="R151" s="28">
        <f>INDEX(Data!$C$4:$BK$400,Large!$C151,R$2)</f>
        <v>0</v>
      </c>
      <c r="S151" s="28">
        <f>INDEX(Data!$C$4:$BK$400,Large!$C151,S$2)</f>
        <v>0</v>
      </c>
      <c r="T151" s="28">
        <f>INDEX(Data!$C$4:$BK$400,Large!$C151,T$2)</f>
        <v>0</v>
      </c>
      <c r="U151" s="28">
        <f>INDEX(Data!$C$4:$BK$400,Large!$C151,U$2)</f>
        <v>0</v>
      </c>
      <c r="V151" s="28">
        <f>INDEX(Data!$C$4:$BK$400,Large!$C151,V$2)</f>
        <v>0</v>
      </c>
      <c r="W151" s="28">
        <f>INDEX(Data!$C$4:$BK$400,Large!$C151,W$2)</f>
        <v>0</v>
      </c>
      <c r="X151" s="28">
        <f>INDEX(Data!$C$4:$BK$400,Large!$C151,X$2)</f>
        <v>0</v>
      </c>
      <c r="Y151" s="28">
        <f>INDEX(Data!$C$4:$BK$400,Large!$C151,Y$2)</f>
        <v>0</v>
      </c>
      <c r="Z151" s="28">
        <f>INDEX(Data!$C$4:$BK$400,Large!$C151,Z$2)</f>
        <v>0</v>
      </c>
      <c r="AA151" s="28">
        <f>INDEX(Data!$C$4:$BK$400,Large!$C151,AA$2)</f>
        <v>0</v>
      </c>
      <c r="AB151" s="28">
        <f>INDEX(Data!$C$4:$BK$400,Large!$C151,AB$2)</f>
        <v>0</v>
      </c>
      <c r="AC151" s="28">
        <f>INDEX(Data!$C$4:$BK$400,Large!$C151,AC$2)</f>
        <v>0</v>
      </c>
      <c r="AD151" s="28">
        <f>INDEX(Data!$C$4:$BK$400,Large!$C151,AD$2)</f>
        <v>0</v>
      </c>
      <c r="AE151" s="28">
        <f>INDEX(Data!$C$4:$BK$400,Large!$C151,AE$2)</f>
        <v>0</v>
      </c>
      <c r="AF151" s="28">
        <f>INDEX(Data!$C$4:$BK$400,Large!$C151,AF$2)</f>
        <v>0</v>
      </c>
      <c r="AG151" s="28">
        <f>INDEX(Data!$C$4:$BK$400,Large!$C151,AG$2)</f>
        <v>0</v>
      </c>
      <c r="AH151" s="28">
        <f>INDEX(Data!$C$4:$BK$400,Large!$C151,AH$2)</f>
        <v>0</v>
      </c>
      <c r="AI151" s="28">
        <f>INDEX(Data!$C$4:$BK$400,Large!$C151,AI$2)</f>
        <v>0</v>
      </c>
      <c r="AJ151" s="28">
        <f>INDEX(Data!$C$4:$BK$400,Large!$C151,AJ$2)</f>
        <v>0</v>
      </c>
      <c r="AK151" s="28">
        <f>INDEX(Data!$C$4:$BK$400,Large!$C151,AK$2)</f>
        <v>0</v>
      </c>
      <c r="AL151" s="28">
        <f>INDEX(Data!$C$4:$BK$400,Large!$C151,AL$2)</f>
        <v>0</v>
      </c>
      <c r="AM151" s="28">
        <f>INDEX(Data!$C$4:$BK$400,Large!$C151,AM$2)</f>
        <v>0</v>
      </c>
      <c r="AN151" s="28">
        <f>INDEX(Data!$C$4:$BK$400,Large!$C151,AN$2)</f>
        <v>0</v>
      </c>
      <c r="AO151" s="28">
        <f>INDEX(Data!$C$4:$BK$400,Large!$C151,AO$2)</f>
        <v>0</v>
      </c>
      <c r="AP151" s="28">
        <f>INDEX(Data!$C$4:$BK$400,Large!$C151,AP$2)</f>
        <v>0</v>
      </c>
      <c r="AQ151" s="28">
        <f>INDEX(Data!$C$4:$BK$400,Large!$C151,AQ$2)</f>
        <v>0</v>
      </c>
      <c r="AR151" s="28">
        <f>INDEX(Data!$C$4:$BK$400,Large!$C151,AR$2)</f>
        <v>0</v>
      </c>
      <c r="AS151" s="28">
        <f>INDEX(Data!$C$4:$BK$400,Large!$C151,AS$2)</f>
        <v>0</v>
      </c>
      <c r="AT151" s="28">
        <f>INDEX(Data!$C$4:$BK$400,Large!$C151,AT$2)</f>
        <v>0</v>
      </c>
      <c r="AU151" s="5">
        <f>VALUE(INDEX(Data!$C$4:$BK$400,Large!$C151,AU$2))</f>
        <v>0</v>
      </c>
      <c r="AV151" s="5">
        <f>INDEX(Data!$C$4:$BK$400,Large!$C151,AV$1)</f>
        <v>0</v>
      </c>
      <c r="AW151" s="28">
        <f>IFERROR(VALUE(INDEX(Data!$C$4:$BK$400,Large!$C151,AW$1)),"-")</f>
        <v>0</v>
      </c>
      <c r="AX151" s="14">
        <f>IFERROR(INDEX(Data!$C$4:$BK$95,Large!$C151,AX$1),0)</f>
        <v>0</v>
      </c>
      <c r="AY151" s="14">
        <f>IFERROR(INDEX(Data!$C$4:$BK$95,Large!$C151,AY$1),0)</f>
        <v>0</v>
      </c>
      <c r="AZ151" s="14" t="e">
        <f>INDEX(Data!$C$4:$BK$95,Large!$C151,AZ$1)</f>
        <v>#REF!</v>
      </c>
      <c r="BA151" s="5" t="str">
        <f t="shared" si="43"/>
        <v>-</v>
      </c>
      <c r="BB151" s="5" t="str">
        <f t="shared" si="44"/>
        <v>-</v>
      </c>
      <c r="BC151" s="5" t="str">
        <f t="shared" si="45"/>
        <v>-</v>
      </c>
      <c r="BD151" s="22" t="str">
        <f t="shared" si="46"/>
        <v>-</v>
      </c>
      <c r="BE151" s="28">
        <f t="shared" si="47"/>
        <v>0</v>
      </c>
      <c r="BF151" s="5">
        <f t="shared" si="48"/>
        <v>0</v>
      </c>
      <c r="BG151" s="5">
        <f t="shared" si="49"/>
        <v>0</v>
      </c>
      <c r="BH151" s="5">
        <f t="shared" si="50"/>
        <v>0</v>
      </c>
      <c r="BI151" s="11" t="e">
        <f t="shared" si="51"/>
        <v>#DIV/0!</v>
      </c>
      <c r="BJ151" s="5">
        <f t="shared" si="52"/>
        <v>0</v>
      </c>
      <c r="BK151" s="11">
        <f>Data!BH149/SUM(Data!$BH$4:$BH$49)</f>
        <v>1.169569026955482E-8</v>
      </c>
      <c r="BL151" s="3">
        <f t="shared" si="53"/>
        <v>0</v>
      </c>
      <c r="BM151" s="12" t="str">
        <f t="shared" si="57"/>
        <v>-</v>
      </c>
      <c r="BN151" s="12">
        <f t="shared" si="54"/>
        <v>1.1668202727489593E-8</v>
      </c>
      <c r="BO151" s="28">
        <f t="shared" si="55"/>
        <v>8.4900000000000004E-4</v>
      </c>
      <c r="BP151" s="87">
        <f t="shared" si="56"/>
        <v>8.4899999999999993E-3</v>
      </c>
    </row>
    <row r="152" spans="1:68">
      <c r="A152" s="28">
        <v>149</v>
      </c>
      <c r="B152" s="26">
        <f>LARGE(Data!$BH$4:$BH$400,Large!A152)</f>
        <v>8.4800000000000001E-4</v>
      </c>
      <c r="C152" s="28">
        <f>MATCH(Large!B152,Data!$BH$4:$BH$400,0)</f>
        <v>149</v>
      </c>
      <c r="D152" s="5">
        <f>VALUE(INDEX(Data!$C$4:$BK$400,Large!$C152,D$2))</f>
        <v>0</v>
      </c>
      <c r="E152" s="28">
        <f>INDEX(Data!$C$4:$BK$400,Large!$C152,E$2)</f>
        <v>0</v>
      </c>
      <c r="F152" s="28">
        <f>INDEX(Data!$C$4:$BK$400,Large!$C152,F$2)</f>
        <v>0</v>
      </c>
      <c r="G152" s="28">
        <f>INDEX(Data!$C$4:$BK$400,Large!$C152,G$2)</f>
        <v>0</v>
      </c>
      <c r="H152" s="28">
        <f>INDEX(Data!$C$4:$BK$400,Large!$C152,H$2)</f>
        <v>0</v>
      </c>
      <c r="I152" s="28">
        <f>INDEX(Data!$C$4:$BK$400,Large!$C152,I$2)</f>
        <v>0</v>
      </c>
      <c r="J152" s="28">
        <f>INDEX(Data!$C$4:$BK$400,Large!$C152,J$2)</f>
        <v>0</v>
      </c>
      <c r="K152" s="28">
        <f>INDEX(Data!$C$4:$BK$400,Large!$C152,K$2)</f>
        <v>0</v>
      </c>
      <c r="L152" s="28">
        <f>INDEX(Data!$C$4:$BK$400,Large!$C152,L$2)</f>
        <v>0</v>
      </c>
      <c r="M152" s="28">
        <f>INDEX(Data!$C$4:$BK$400,Large!$C152,M$2)</f>
        <v>0</v>
      </c>
      <c r="N152" s="28">
        <f>INDEX(Data!$C$4:$BK$400,Large!$C152,N$2)</f>
        <v>0</v>
      </c>
      <c r="O152" s="28">
        <f>INDEX(Data!$C$4:$BK$400,Large!$C152,O$2)</f>
        <v>0</v>
      </c>
      <c r="P152" s="28">
        <f>INDEX(Data!$C$4:$BK$400,Large!$C152,P$2)</f>
        <v>0</v>
      </c>
      <c r="Q152" s="28">
        <f>INDEX(Data!$C$4:$BK$400,Large!$C152,Q$2)</f>
        <v>0</v>
      </c>
      <c r="R152" s="28">
        <f>INDEX(Data!$C$4:$BK$400,Large!$C152,R$2)</f>
        <v>0</v>
      </c>
      <c r="S152" s="28">
        <f>INDEX(Data!$C$4:$BK$400,Large!$C152,S$2)</f>
        <v>0</v>
      </c>
      <c r="T152" s="28">
        <f>INDEX(Data!$C$4:$BK$400,Large!$C152,T$2)</f>
        <v>0</v>
      </c>
      <c r="U152" s="28">
        <f>INDEX(Data!$C$4:$BK$400,Large!$C152,U$2)</f>
        <v>0</v>
      </c>
      <c r="V152" s="28">
        <f>INDEX(Data!$C$4:$BK$400,Large!$C152,V$2)</f>
        <v>0</v>
      </c>
      <c r="W152" s="28">
        <f>INDEX(Data!$C$4:$BK$400,Large!$C152,W$2)</f>
        <v>0</v>
      </c>
      <c r="X152" s="28">
        <f>INDEX(Data!$C$4:$BK$400,Large!$C152,X$2)</f>
        <v>0</v>
      </c>
      <c r="Y152" s="28">
        <f>INDEX(Data!$C$4:$BK$400,Large!$C152,Y$2)</f>
        <v>0</v>
      </c>
      <c r="Z152" s="28">
        <f>INDEX(Data!$C$4:$BK$400,Large!$C152,Z$2)</f>
        <v>0</v>
      </c>
      <c r="AA152" s="28">
        <f>INDEX(Data!$C$4:$BK$400,Large!$C152,AA$2)</f>
        <v>0</v>
      </c>
      <c r="AB152" s="28">
        <f>INDEX(Data!$C$4:$BK$400,Large!$C152,AB$2)</f>
        <v>0</v>
      </c>
      <c r="AC152" s="28">
        <f>INDEX(Data!$C$4:$BK$400,Large!$C152,AC$2)</f>
        <v>0</v>
      </c>
      <c r="AD152" s="28">
        <f>INDEX(Data!$C$4:$BK$400,Large!$C152,AD$2)</f>
        <v>0</v>
      </c>
      <c r="AE152" s="28">
        <f>INDEX(Data!$C$4:$BK$400,Large!$C152,AE$2)</f>
        <v>0</v>
      </c>
      <c r="AF152" s="28">
        <f>INDEX(Data!$C$4:$BK$400,Large!$C152,AF$2)</f>
        <v>0</v>
      </c>
      <c r="AG152" s="28">
        <f>INDEX(Data!$C$4:$BK$400,Large!$C152,AG$2)</f>
        <v>0</v>
      </c>
      <c r="AH152" s="28">
        <f>INDEX(Data!$C$4:$BK$400,Large!$C152,AH$2)</f>
        <v>0</v>
      </c>
      <c r="AI152" s="28">
        <f>INDEX(Data!$C$4:$BK$400,Large!$C152,AI$2)</f>
        <v>0</v>
      </c>
      <c r="AJ152" s="28">
        <f>INDEX(Data!$C$4:$BK$400,Large!$C152,AJ$2)</f>
        <v>0</v>
      </c>
      <c r="AK152" s="28">
        <f>INDEX(Data!$C$4:$BK$400,Large!$C152,AK$2)</f>
        <v>0</v>
      </c>
      <c r="AL152" s="28">
        <f>INDEX(Data!$C$4:$BK$400,Large!$C152,AL$2)</f>
        <v>0</v>
      </c>
      <c r="AM152" s="28">
        <f>INDEX(Data!$C$4:$BK$400,Large!$C152,AM$2)</f>
        <v>0</v>
      </c>
      <c r="AN152" s="28">
        <f>INDEX(Data!$C$4:$BK$400,Large!$C152,AN$2)</f>
        <v>0</v>
      </c>
      <c r="AO152" s="28">
        <f>INDEX(Data!$C$4:$BK$400,Large!$C152,AO$2)</f>
        <v>0</v>
      </c>
      <c r="AP152" s="28">
        <f>INDEX(Data!$C$4:$BK$400,Large!$C152,AP$2)</f>
        <v>0</v>
      </c>
      <c r="AQ152" s="28">
        <f>INDEX(Data!$C$4:$BK$400,Large!$C152,AQ$2)</f>
        <v>0</v>
      </c>
      <c r="AR152" s="28">
        <f>INDEX(Data!$C$4:$BK$400,Large!$C152,AR$2)</f>
        <v>0</v>
      </c>
      <c r="AS152" s="28">
        <f>INDEX(Data!$C$4:$BK$400,Large!$C152,AS$2)</f>
        <v>0</v>
      </c>
      <c r="AT152" s="28">
        <f>INDEX(Data!$C$4:$BK$400,Large!$C152,AT$2)</f>
        <v>0</v>
      </c>
      <c r="AU152" s="5">
        <f>VALUE(INDEX(Data!$C$4:$BK$400,Large!$C152,AU$2))</f>
        <v>0</v>
      </c>
      <c r="AV152" s="5">
        <f>INDEX(Data!$C$4:$BK$400,Large!$C152,AV$1)</f>
        <v>0</v>
      </c>
      <c r="AW152" s="28">
        <f>IFERROR(VALUE(INDEX(Data!$C$4:$BK$400,Large!$C152,AW$1)),"-")</f>
        <v>0</v>
      </c>
      <c r="AX152" s="14">
        <f>IFERROR(INDEX(Data!$C$4:$BK$95,Large!$C152,AX$1),0)</f>
        <v>0</v>
      </c>
      <c r="AY152" s="14">
        <f>IFERROR(INDEX(Data!$C$4:$BK$95,Large!$C152,AY$1),0)</f>
        <v>0</v>
      </c>
      <c r="AZ152" s="14" t="e">
        <f>INDEX(Data!$C$4:$BK$95,Large!$C152,AZ$1)</f>
        <v>#REF!</v>
      </c>
      <c r="BA152" s="5" t="str">
        <f t="shared" si="43"/>
        <v>-</v>
      </c>
      <c r="BB152" s="5" t="str">
        <f t="shared" si="44"/>
        <v>-</v>
      </c>
      <c r="BC152" s="5" t="str">
        <f t="shared" si="45"/>
        <v>-</v>
      </c>
      <c r="BD152" s="22" t="str">
        <f t="shared" si="46"/>
        <v>-</v>
      </c>
      <c r="BE152" s="28">
        <f t="shared" si="47"/>
        <v>0</v>
      </c>
      <c r="BF152" s="5">
        <f t="shared" si="48"/>
        <v>0</v>
      </c>
      <c r="BG152" s="5">
        <f t="shared" si="49"/>
        <v>0</v>
      </c>
      <c r="BH152" s="5">
        <f t="shared" si="50"/>
        <v>0</v>
      </c>
      <c r="BI152" s="11" t="e">
        <f t="shared" si="51"/>
        <v>#DIV/0!</v>
      </c>
      <c r="BJ152" s="5">
        <f t="shared" si="52"/>
        <v>0</v>
      </c>
      <c r="BK152" s="11">
        <f>Data!BH150/SUM(Data!$BH$4:$BH$49)</f>
        <v>1.1681946802728081E-8</v>
      </c>
      <c r="BL152" s="3">
        <f t="shared" si="53"/>
        <v>0</v>
      </c>
      <c r="BM152" s="12" t="str">
        <f t="shared" si="57"/>
        <v>-</v>
      </c>
      <c r="BN152" s="12">
        <f t="shared" si="54"/>
        <v>1.1654459261379475E-8</v>
      </c>
      <c r="BO152" s="28">
        <f t="shared" si="55"/>
        <v>8.4800000000000001E-4</v>
      </c>
      <c r="BP152" s="87">
        <f t="shared" si="56"/>
        <v>8.4799999999999997E-3</v>
      </c>
    </row>
    <row r="153" spans="1:68">
      <c r="A153" s="28">
        <v>150</v>
      </c>
      <c r="B153" s="26">
        <f>LARGE(Data!$BH$4:$BH$400,Large!A153)</f>
        <v>8.4699999999999999E-4</v>
      </c>
      <c r="C153" s="28">
        <f>MATCH(Large!B153,Data!$BH$4:$BH$400,0)</f>
        <v>150</v>
      </c>
      <c r="D153" s="5">
        <f>VALUE(INDEX(Data!$C$4:$BK$400,Large!$C153,D$2))</f>
        <v>0</v>
      </c>
      <c r="E153" s="28">
        <f>INDEX(Data!$C$4:$BK$400,Large!$C153,E$2)</f>
        <v>0</v>
      </c>
      <c r="F153" s="28">
        <f>INDEX(Data!$C$4:$BK$400,Large!$C153,F$2)</f>
        <v>0</v>
      </c>
      <c r="G153" s="28">
        <f>INDEX(Data!$C$4:$BK$400,Large!$C153,G$2)</f>
        <v>0</v>
      </c>
      <c r="H153" s="28">
        <f>INDEX(Data!$C$4:$BK$400,Large!$C153,H$2)</f>
        <v>0</v>
      </c>
      <c r="I153" s="28">
        <f>INDEX(Data!$C$4:$BK$400,Large!$C153,I$2)</f>
        <v>0</v>
      </c>
      <c r="J153" s="28">
        <f>INDEX(Data!$C$4:$BK$400,Large!$C153,J$2)</f>
        <v>0</v>
      </c>
      <c r="K153" s="28">
        <f>INDEX(Data!$C$4:$BK$400,Large!$C153,K$2)</f>
        <v>0</v>
      </c>
      <c r="L153" s="28">
        <f>INDEX(Data!$C$4:$BK$400,Large!$C153,L$2)</f>
        <v>0</v>
      </c>
      <c r="M153" s="28">
        <f>INDEX(Data!$C$4:$BK$400,Large!$C153,M$2)</f>
        <v>0</v>
      </c>
      <c r="N153" s="28">
        <f>INDEX(Data!$C$4:$BK$400,Large!$C153,N$2)</f>
        <v>0</v>
      </c>
      <c r="O153" s="28">
        <f>INDEX(Data!$C$4:$BK$400,Large!$C153,O$2)</f>
        <v>0</v>
      </c>
      <c r="P153" s="28">
        <f>INDEX(Data!$C$4:$BK$400,Large!$C153,P$2)</f>
        <v>0</v>
      </c>
      <c r="Q153" s="28">
        <f>INDEX(Data!$C$4:$BK$400,Large!$C153,Q$2)</f>
        <v>0</v>
      </c>
      <c r="R153" s="28">
        <f>INDEX(Data!$C$4:$BK$400,Large!$C153,R$2)</f>
        <v>0</v>
      </c>
      <c r="S153" s="28">
        <f>INDEX(Data!$C$4:$BK$400,Large!$C153,S$2)</f>
        <v>0</v>
      </c>
      <c r="T153" s="28">
        <f>INDEX(Data!$C$4:$BK$400,Large!$C153,T$2)</f>
        <v>0</v>
      </c>
      <c r="U153" s="28">
        <f>INDEX(Data!$C$4:$BK$400,Large!$C153,U$2)</f>
        <v>0</v>
      </c>
      <c r="V153" s="28">
        <f>INDEX(Data!$C$4:$BK$400,Large!$C153,V$2)</f>
        <v>0</v>
      </c>
      <c r="W153" s="28">
        <f>INDEX(Data!$C$4:$BK$400,Large!$C153,W$2)</f>
        <v>0</v>
      </c>
      <c r="X153" s="28">
        <f>INDEX(Data!$C$4:$BK$400,Large!$C153,X$2)</f>
        <v>0</v>
      </c>
      <c r="Y153" s="28">
        <f>INDEX(Data!$C$4:$BK$400,Large!$C153,Y$2)</f>
        <v>0</v>
      </c>
      <c r="Z153" s="28">
        <f>INDEX(Data!$C$4:$BK$400,Large!$C153,Z$2)</f>
        <v>0</v>
      </c>
      <c r="AA153" s="28">
        <f>INDEX(Data!$C$4:$BK$400,Large!$C153,AA$2)</f>
        <v>0</v>
      </c>
      <c r="AB153" s="28">
        <f>INDEX(Data!$C$4:$BK$400,Large!$C153,AB$2)</f>
        <v>0</v>
      </c>
      <c r="AC153" s="28">
        <f>INDEX(Data!$C$4:$BK$400,Large!$C153,AC$2)</f>
        <v>0</v>
      </c>
      <c r="AD153" s="28">
        <f>INDEX(Data!$C$4:$BK$400,Large!$C153,AD$2)</f>
        <v>0</v>
      </c>
      <c r="AE153" s="28">
        <f>INDEX(Data!$C$4:$BK$400,Large!$C153,AE$2)</f>
        <v>0</v>
      </c>
      <c r="AF153" s="28">
        <f>INDEX(Data!$C$4:$BK$400,Large!$C153,AF$2)</f>
        <v>0</v>
      </c>
      <c r="AG153" s="28">
        <f>INDEX(Data!$C$4:$BK$400,Large!$C153,AG$2)</f>
        <v>0</v>
      </c>
      <c r="AH153" s="28">
        <f>INDEX(Data!$C$4:$BK$400,Large!$C153,AH$2)</f>
        <v>0</v>
      </c>
      <c r="AI153" s="28">
        <f>INDEX(Data!$C$4:$BK$400,Large!$C153,AI$2)</f>
        <v>0</v>
      </c>
      <c r="AJ153" s="28">
        <f>INDEX(Data!$C$4:$BK$400,Large!$C153,AJ$2)</f>
        <v>0</v>
      </c>
      <c r="AK153" s="28">
        <f>INDEX(Data!$C$4:$BK$400,Large!$C153,AK$2)</f>
        <v>0</v>
      </c>
      <c r="AL153" s="28">
        <f>INDEX(Data!$C$4:$BK$400,Large!$C153,AL$2)</f>
        <v>0</v>
      </c>
      <c r="AM153" s="28">
        <f>INDEX(Data!$C$4:$BK$400,Large!$C153,AM$2)</f>
        <v>0</v>
      </c>
      <c r="AN153" s="28">
        <f>INDEX(Data!$C$4:$BK$400,Large!$C153,AN$2)</f>
        <v>0</v>
      </c>
      <c r="AO153" s="28">
        <f>INDEX(Data!$C$4:$BK$400,Large!$C153,AO$2)</f>
        <v>0</v>
      </c>
      <c r="AP153" s="28">
        <f>INDEX(Data!$C$4:$BK$400,Large!$C153,AP$2)</f>
        <v>0</v>
      </c>
      <c r="AQ153" s="28">
        <f>INDEX(Data!$C$4:$BK$400,Large!$C153,AQ$2)</f>
        <v>0</v>
      </c>
      <c r="AR153" s="28">
        <f>INDEX(Data!$C$4:$BK$400,Large!$C153,AR$2)</f>
        <v>0</v>
      </c>
      <c r="AS153" s="28">
        <f>INDEX(Data!$C$4:$BK$400,Large!$C153,AS$2)</f>
        <v>0</v>
      </c>
      <c r="AT153" s="28">
        <f>INDEX(Data!$C$4:$BK$400,Large!$C153,AT$2)</f>
        <v>0</v>
      </c>
      <c r="AU153" s="5">
        <f>VALUE(INDEX(Data!$C$4:$BK$400,Large!$C153,AU$2))</f>
        <v>0</v>
      </c>
      <c r="AV153" s="5">
        <f>INDEX(Data!$C$4:$BK$400,Large!$C153,AV$1)</f>
        <v>0</v>
      </c>
      <c r="AW153" s="28">
        <f>IFERROR(VALUE(INDEX(Data!$C$4:$BK$400,Large!$C153,AW$1)),"-")</f>
        <v>0</v>
      </c>
      <c r="AX153" s="14">
        <f>IFERROR(INDEX(Data!$C$4:$BK$95,Large!$C153,AX$1),0)</f>
        <v>0</v>
      </c>
      <c r="AY153" s="14">
        <f>IFERROR(INDEX(Data!$C$4:$BK$95,Large!$C153,AY$1),0)</f>
        <v>0</v>
      </c>
      <c r="AZ153" s="14" t="e">
        <f>INDEX(Data!$C$4:$BK$95,Large!$C153,AZ$1)</f>
        <v>#REF!</v>
      </c>
      <c r="BA153" s="5" t="str">
        <f t="shared" si="43"/>
        <v>-</v>
      </c>
      <c r="BB153" s="5" t="str">
        <f t="shared" si="44"/>
        <v>-</v>
      </c>
      <c r="BC153" s="5" t="str">
        <f t="shared" si="45"/>
        <v>-</v>
      </c>
      <c r="BD153" s="22" t="str">
        <f t="shared" si="46"/>
        <v>-</v>
      </c>
      <c r="BE153" s="28">
        <f t="shared" si="47"/>
        <v>0</v>
      </c>
      <c r="BF153" s="5">
        <f t="shared" si="48"/>
        <v>0</v>
      </c>
      <c r="BG153" s="5">
        <f t="shared" si="49"/>
        <v>0</v>
      </c>
      <c r="BH153" s="5">
        <f t="shared" si="50"/>
        <v>0</v>
      </c>
      <c r="BI153" s="11" t="e">
        <f t="shared" si="51"/>
        <v>#DIV/0!</v>
      </c>
      <c r="BJ153" s="5">
        <f t="shared" si="52"/>
        <v>0</v>
      </c>
      <c r="BK153" s="11">
        <f>Data!BH151/SUM(Data!$BH$4:$BH$49)</f>
        <v>1.1668203335901344E-8</v>
      </c>
      <c r="BL153" s="3">
        <f t="shared" si="53"/>
        <v>0</v>
      </c>
      <c r="BM153" s="12" t="str">
        <f t="shared" si="57"/>
        <v>-</v>
      </c>
      <c r="BN153" s="12">
        <f t="shared" si="54"/>
        <v>1.1640715795269358E-8</v>
      </c>
      <c r="BO153" s="28">
        <f t="shared" si="55"/>
        <v>8.4699999999999999E-4</v>
      </c>
      <c r="BP153" s="87">
        <f t="shared" si="56"/>
        <v>8.4700000000000001E-3</v>
      </c>
    </row>
    <row r="154" spans="1:68">
      <c r="A154" s="28">
        <v>151</v>
      </c>
      <c r="B154" s="26">
        <f>LARGE(Data!$BH$4:$BH$400,Large!A154)</f>
        <v>8.4599999999999996E-4</v>
      </c>
      <c r="C154" s="28">
        <f>MATCH(Large!B154,Data!$BH$4:$BH$400,0)</f>
        <v>151</v>
      </c>
      <c r="D154" s="5">
        <f>VALUE(INDEX(Data!$C$4:$BK$400,Large!$C154,D$2))</f>
        <v>0</v>
      </c>
      <c r="E154" s="28">
        <f>INDEX(Data!$C$4:$BK$400,Large!$C154,E$2)</f>
        <v>0</v>
      </c>
      <c r="F154" s="28">
        <f>INDEX(Data!$C$4:$BK$400,Large!$C154,F$2)</f>
        <v>0</v>
      </c>
      <c r="G154" s="28">
        <f>INDEX(Data!$C$4:$BK$400,Large!$C154,G$2)</f>
        <v>0</v>
      </c>
      <c r="H154" s="28">
        <f>INDEX(Data!$C$4:$BK$400,Large!$C154,H$2)</f>
        <v>0</v>
      </c>
      <c r="I154" s="28">
        <f>INDEX(Data!$C$4:$BK$400,Large!$C154,I$2)</f>
        <v>0</v>
      </c>
      <c r="J154" s="28">
        <f>INDEX(Data!$C$4:$BK$400,Large!$C154,J$2)</f>
        <v>0</v>
      </c>
      <c r="K154" s="28">
        <f>INDEX(Data!$C$4:$BK$400,Large!$C154,K$2)</f>
        <v>0</v>
      </c>
      <c r="L154" s="28">
        <f>INDEX(Data!$C$4:$BK$400,Large!$C154,L$2)</f>
        <v>0</v>
      </c>
      <c r="M154" s="28">
        <f>INDEX(Data!$C$4:$BK$400,Large!$C154,M$2)</f>
        <v>0</v>
      </c>
      <c r="N154" s="28">
        <f>INDEX(Data!$C$4:$BK$400,Large!$C154,N$2)</f>
        <v>0</v>
      </c>
      <c r="O154" s="28">
        <f>INDEX(Data!$C$4:$BK$400,Large!$C154,O$2)</f>
        <v>0</v>
      </c>
      <c r="P154" s="28">
        <f>INDEX(Data!$C$4:$BK$400,Large!$C154,P$2)</f>
        <v>0</v>
      </c>
      <c r="Q154" s="28">
        <f>INDEX(Data!$C$4:$BK$400,Large!$C154,Q$2)</f>
        <v>0</v>
      </c>
      <c r="R154" s="28">
        <f>INDEX(Data!$C$4:$BK$400,Large!$C154,R$2)</f>
        <v>0</v>
      </c>
      <c r="S154" s="28">
        <f>INDEX(Data!$C$4:$BK$400,Large!$C154,S$2)</f>
        <v>0</v>
      </c>
      <c r="T154" s="28">
        <f>INDEX(Data!$C$4:$BK$400,Large!$C154,T$2)</f>
        <v>0</v>
      </c>
      <c r="U154" s="28">
        <f>INDEX(Data!$C$4:$BK$400,Large!$C154,U$2)</f>
        <v>0</v>
      </c>
      <c r="V154" s="28">
        <f>INDEX(Data!$C$4:$BK$400,Large!$C154,V$2)</f>
        <v>0</v>
      </c>
      <c r="W154" s="28">
        <f>INDEX(Data!$C$4:$BK$400,Large!$C154,W$2)</f>
        <v>0</v>
      </c>
      <c r="X154" s="28">
        <f>INDEX(Data!$C$4:$BK$400,Large!$C154,X$2)</f>
        <v>0</v>
      </c>
      <c r="Y154" s="28">
        <f>INDEX(Data!$C$4:$BK$400,Large!$C154,Y$2)</f>
        <v>0</v>
      </c>
      <c r="Z154" s="28">
        <f>INDEX(Data!$C$4:$BK$400,Large!$C154,Z$2)</f>
        <v>0</v>
      </c>
      <c r="AA154" s="28">
        <f>INDEX(Data!$C$4:$BK$400,Large!$C154,AA$2)</f>
        <v>0</v>
      </c>
      <c r="AB154" s="28">
        <f>INDEX(Data!$C$4:$BK$400,Large!$C154,AB$2)</f>
        <v>0</v>
      </c>
      <c r="AC154" s="28">
        <f>INDEX(Data!$C$4:$BK$400,Large!$C154,AC$2)</f>
        <v>0</v>
      </c>
      <c r="AD154" s="28">
        <f>INDEX(Data!$C$4:$BK$400,Large!$C154,AD$2)</f>
        <v>0</v>
      </c>
      <c r="AE154" s="28">
        <f>INDEX(Data!$C$4:$BK$400,Large!$C154,AE$2)</f>
        <v>0</v>
      </c>
      <c r="AF154" s="28">
        <f>INDEX(Data!$C$4:$BK$400,Large!$C154,AF$2)</f>
        <v>0</v>
      </c>
      <c r="AG154" s="28">
        <f>INDEX(Data!$C$4:$BK$400,Large!$C154,AG$2)</f>
        <v>0</v>
      </c>
      <c r="AH154" s="28">
        <f>INDEX(Data!$C$4:$BK$400,Large!$C154,AH$2)</f>
        <v>0</v>
      </c>
      <c r="AI154" s="28">
        <f>INDEX(Data!$C$4:$BK$400,Large!$C154,AI$2)</f>
        <v>0</v>
      </c>
      <c r="AJ154" s="28">
        <f>INDEX(Data!$C$4:$BK$400,Large!$C154,AJ$2)</f>
        <v>0</v>
      </c>
      <c r="AK154" s="28">
        <f>INDEX(Data!$C$4:$BK$400,Large!$C154,AK$2)</f>
        <v>0</v>
      </c>
      <c r="AL154" s="28">
        <f>INDEX(Data!$C$4:$BK$400,Large!$C154,AL$2)</f>
        <v>0</v>
      </c>
      <c r="AM154" s="28">
        <f>INDEX(Data!$C$4:$BK$400,Large!$C154,AM$2)</f>
        <v>0</v>
      </c>
      <c r="AN154" s="28">
        <f>INDEX(Data!$C$4:$BK$400,Large!$C154,AN$2)</f>
        <v>0</v>
      </c>
      <c r="AO154" s="28">
        <f>INDEX(Data!$C$4:$BK$400,Large!$C154,AO$2)</f>
        <v>0</v>
      </c>
      <c r="AP154" s="28">
        <f>INDEX(Data!$C$4:$BK$400,Large!$C154,AP$2)</f>
        <v>0</v>
      </c>
      <c r="AQ154" s="28">
        <f>INDEX(Data!$C$4:$BK$400,Large!$C154,AQ$2)</f>
        <v>0</v>
      </c>
      <c r="AR154" s="28">
        <f>INDEX(Data!$C$4:$BK$400,Large!$C154,AR$2)</f>
        <v>0</v>
      </c>
      <c r="AS154" s="28">
        <f>INDEX(Data!$C$4:$BK$400,Large!$C154,AS$2)</f>
        <v>0</v>
      </c>
      <c r="AT154" s="28">
        <f>INDEX(Data!$C$4:$BK$400,Large!$C154,AT$2)</f>
        <v>0</v>
      </c>
      <c r="AU154" s="5">
        <f>VALUE(INDEX(Data!$C$4:$BK$400,Large!$C154,AU$2))</f>
        <v>0</v>
      </c>
      <c r="AV154" s="5">
        <f>INDEX(Data!$C$4:$BK$400,Large!$C154,AV$1)</f>
        <v>0</v>
      </c>
      <c r="AW154" s="28">
        <f>IFERROR(VALUE(INDEX(Data!$C$4:$BK$400,Large!$C154,AW$1)),"-")</f>
        <v>0</v>
      </c>
      <c r="AX154" s="14">
        <f>IFERROR(INDEX(Data!$C$4:$BK$95,Large!$C154,AX$1),0)</f>
        <v>0</v>
      </c>
      <c r="AY154" s="14">
        <f>IFERROR(INDEX(Data!$C$4:$BK$95,Large!$C154,AY$1),0)</f>
        <v>0</v>
      </c>
      <c r="AZ154" s="14" t="e">
        <f>INDEX(Data!$C$4:$BK$95,Large!$C154,AZ$1)</f>
        <v>#REF!</v>
      </c>
      <c r="BA154" s="5" t="str">
        <f t="shared" ref="BA154:BA176" si="58">IFERROR((SUMPRODUCT(Y154:AC154,AI154:AM154)+SUMPRODUCT(AD154:AH154,AN154:AR154))/(SUM(AI154:AM154)+SUM(AN154:AR154)),"-")</f>
        <v>-</v>
      </c>
      <c r="BB154" s="5" t="str">
        <f t="shared" ref="BB154:BB176" si="59">IFERROR(SUMPRODUCT(Y154:AC154,AI154:AM154)/SUM(AI154:AM154),BA154)</f>
        <v>-</v>
      </c>
      <c r="BC154" s="5" t="str">
        <f t="shared" ref="BC154:BC176" si="60">IFERROR(SUMPRODUCT(AD154:AH154,AN154:AR154)/SUM(AN154:AR154),BA154)</f>
        <v>-</v>
      </c>
      <c r="BD154" s="22" t="str">
        <f t="shared" ref="BD154:BD176" si="61">IFERROR((BC154-BB154)/BA154,"-")</f>
        <v>-</v>
      </c>
      <c r="BE154" s="28">
        <f t="shared" ref="BE154:BE176" si="62">IFERROR(SIGN(J154-AVERAGE(U154:X154)),0)</f>
        <v>0</v>
      </c>
      <c r="BF154" s="5">
        <f t="shared" ref="BF154:BF176" si="63">IFERROR(BE154*J154*M154,0)</f>
        <v>0</v>
      </c>
      <c r="BG154" s="5">
        <f t="shared" ref="BG154:BG176" si="64">SUMPRODUCT(Y154:AC154,AI154:AM154)</f>
        <v>0</v>
      </c>
      <c r="BH154" s="5">
        <f t="shared" ref="BH154:BH176" si="65">SUMPRODUCT(AD154:AH154,AN154:AR154)</f>
        <v>0</v>
      </c>
      <c r="BI154" s="11" t="e">
        <f t="shared" ref="BI154:BI176" si="66">(BH154-BG154)/(J154*M154)</f>
        <v>#DIV/0!</v>
      </c>
      <c r="BJ154" s="5">
        <f t="shared" ref="BJ154:BJ176" si="67">BE154*J154*N154</f>
        <v>0</v>
      </c>
      <c r="BK154" s="11">
        <f>Data!BH152/SUM(Data!$BH$4:$BH$49)</f>
        <v>1.1654459869074604E-8</v>
      </c>
      <c r="BL154" s="3">
        <f t="shared" ref="BL154:BL176" si="68">N154-AT154</f>
        <v>0</v>
      </c>
      <c r="BM154" s="12" t="str">
        <f t="shared" si="57"/>
        <v>-</v>
      </c>
      <c r="BN154" s="12">
        <f t="shared" ref="BN154:BN176" si="69">B154/SUM($B$4:$B$53)</f>
        <v>1.162697232915924E-8</v>
      </c>
      <c r="BO154" s="28">
        <f t="shared" si="55"/>
        <v>8.4599999999999996E-4</v>
      </c>
      <c r="BP154" s="87">
        <f t="shared" si="56"/>
        <v>8.4600000000000005E-3</v>
      </c>
    </row>
    <row r="155" spans="1:68">
      <c r="A155" s="28">
        <v>152</v>
      </c>
      <c r="B155" s="26">
        <f>LARGE(Data!$BH$4:$BH$400,Large!A155)</f>
        <v>8.4500000000000005E-4</v>
      </c>
      <c r="C155" s="28">
        <f>MATCH(Large!B155,Data!$BH$4:$BH$400,0)</f>
        <v>152</v>
      </c>
      <c r="D155" s="5">
        <f>VALUE(INDEX(Data!$C$4:$BK$400,Large!$C155,D$2))</f>
        <v>0</v>
      </c>
      <c r="E155" s="28">
        <f>INDEX(Data!$C$4:$BK$400,Large!$C155,E$2)</f>
        <v>0</v>
      </c>
      <c r="F155" s="28">
        <f>INDEX(Data!$C$4:$BK$400,Large!$C155,F$2)</f>
        <v>0</v>
      </c>
      <c r="G155" s="28">
        <f>INDEX(Data!$C$4:$BK$400,Large!$C155,G$2)</f>
        <v>0</v>
      </c>
      <c r="H155" s="28">
        <f>INDEX(Data!$C$4:$BK$400,Large!$C155,H$2)</f>
        <v>0</v>
      </c>
      <c r="I155" s="28">
        <f>INDEX(Data!$C$4:$BK$400,Large!$C155,I$2)</f>
        <v>0</v>
      </c>
      <c r="J155" s="28">
        <f>INDEX(Data!$C$4:$BK$400,Large!$C155,J$2)</f>
        <v>0</v>
      </c>
      <c r="K155" s="28">
        <f>INDEX(Data!$C$4:$BK$400,Large!$C155,K$2)</f>
        <v>0</v>
      </c>
      <c r="L155" s="28">
        <f>INDEX(Data!$C$4:$BK$400,Large!$C155,L$2)</f>
        <v>0</v>
      </c>
      <c r="M155" s="28">
        <f>INDEX(Data!$C$4:$BK$400,Large!$C155,M$2)</f>
        <v>0</v>
      </c>
      <c r="N155" s="28">
        <f>INDEX(Data!$C$4:$BK$400,Large!$C155,N$2)</f>
        <v>0</v>
      </c>
      <c r="O155" s="28">
        <f>INDEX(Data!$C$4:$BK$400,Large!$C155,O$2)</f>
        <v>0</v>
      </c>
      <c r="P155" s="28">
        <f>INDEX(Data!$C$4:$BK$400,Large!$C155,P$2)</f>
        <v>0</v>
      </c>
      <c r="Q155" s="28">
        <f>INDEX(Data!$C$4:$BK$400,Large!$C155,Q$2)</f>
        <v>0</v>
      </c>
      <c r="R155" s="28">
        <f>INDEX(Data!$C$4:$BK$400,Large!$C155,R$2)</f>
        <v>0</v>
      </c>
      <c r="S155" s="28">
        <f>INDEX(Data!$C$4:$BK$400,Large!$C155,S$2)</f>
        <v>0</v>
      </c>
      <c r="T155" s="28">
        <f>INDEX(Data!$C$4:$BK$400,Large!$C155,T$2)</f>
        <v>0</v>
      </c>
      <c r="U155" s="28">
        <f>INDEX(Data!$C$4:$BK$400,Large!$C155,U$2)</f>
        <v>0</v>
      </c>
      <c r="V155" s="28">
        <f>INDEX(Data!$C$4:$BK$400,Large!$C155,V$2)</f>
        <v>0</v>
      </c>
      <c r="W155" s="28">
        <f>INDEX(Data!$C$4:$BK$400,Large!$C155,W$2)</f>
        <v>0</v>
      </c>
      <c r="X155" s="28">
        <f>INDEX(Data!$C$4:$BK$400,Large!$C155,X$2)</f>
        <v>0</v>
      </c>
      <c r="Y155" s="28">
        <f>INDEX(Data!$C$4:$BK$400,Large!$C155,Y$2)</f>
        <v>0</v>
      </c>
      <c r="Z155" s="28">
        <f>INDEX(Data!$C$4:$BK$400,Large!$C155,Z$2)</f>
        <v>0</v>
      </c>
      <c r="AA155" s="28">
        <f>INDEX(Data!$C$4:$BK$400,Large!$C155,AA$2)</f>
        <v>0</v>
      </c>
      <c r="AB155" s="28">
        <f>INDEX(Data!$C$4:$BK$400,Large!$C155,AB$2)</f>
        <v>0</v>
      </c>
      <c r="AC155" s="28">
        <f>INDEX(Data!$C$4:$BK$400,Large!$C155,AC$2)</f>
        <v>0</v>
      </c>
      <c r="AD155" s="28">
        <f>INDEX(Data!$C$4:$BK$400,Large!$C155,AD$2)</f>
        <v>0</v>
      </c>
      <c r="AE155" s="28">
        <f>INDEX(Data!$C$4:$BK$400,Large!$C155,AE$2)</f>
        <v>0</v>
      </c>
      <c r="AF155" s="28">
        <f>INDEX(Data!$C$4:$BK$400,Large!$C155,AF$2)</f>
        <v>0</v>
      </c>
      <c r="AG155" s="28">
        <f>INDEX(Data!$C$4:$BK$400,Large!$C155,AG$2)</f>
        <v>0</v>
      </c>
      <c r="AH155" s="28">
        <f>INDEX(Data!$C$4:$BK$400,Large!$C155,AH$2)</f>
        <v>0</v>
      </c>
      <c r="AI155" s="28">
        <f>INDEX(Data!$C$4:$BK$400,Large!$C155,AI$2)</f>
        <v>0</v>
      </c>
      <c r="AJ155" s="28">
        <f>INDEX(Data!$C$4:$BK$400,Large!$C155,AJ$2)</f>
        <v>0</v>
      </c>
      <c r="AK155" s="28">
        <f>INDEX(Data!$C$4:$BK$400,Large!$C155,AK$2)</f>
        <v>0</v>
      </c>
      <c r="AL155" s="28">
        <f>INDEX(Data!$C$4:$BK$400,Large!$C155,AL$2)</f>
        <v>0</v>
      </c>
      <c r="AM155" s="28">
        <f>INDEX(Data!$C$4:$BK$400,Large!$C155,AM$2)</f>
        <v>0</v>
      </c>
      <c r="AN155" s="28">
        <f>INDEX(Data!$C$4:$BK$400,Large!$C155,AN$2)</f>
        <v>0</v>
      </c>
      <c r="AO155" s="28">
        <f>INDEX(Data!$C$4:$BK$400,Large!$C155,AO$2)</f>
        <v>0</v>
      </c>
      <c r="AP155" s="28">
        <f>INDEX(Data!$C$4:$BK$400,Large!$C155,AP$2)</f>
        <v>0</v>
      </c>
      <c r="AQ155" s="28">
        <f>INDEX(Data!$C$4:$BK$400,Large!$C155,AQ$2)</f>
        <v>0</v>
      </c>
      <c r="AR155" s="28">
        <f>INDEX(Data!$C$4:$BK$400,Large!$C155,AR$2)</f>
        <v>0</v>
      </c>
      <c r="AS155" s="28">
        <f>INDEX(Data!$C$4:$BK$400,Large!$C155,AS$2)</f>
        <v>0</v>
      </c>
      <c r="AT155" s="28">
        <f>INDEX(Data!$C$4:$BK$400,Large!$C155,AT$2)</f>
        <v>0</v>
      </c>
      <c r="AU155" s="5">
        <f>VALUE(INDEX(Data!$C$4:$BK$400,Large!$C155,AU$2))</f>
        <v>0</v>
      </c>
      <c r="AV155" s="5">
        <f>INDEX(Data!$C$4:$BK$400,Large!$C155,AV$1)</f>
        <v>0</v>
      </c>
      <c r="AW155" s="28">
        <f>IFERROR(VALUE(INDEX(Data!$C$4:$BK$400,Large!$C155,AW$1)),"-")</f>
        <v>0</v>
      </c>
      <c r="AX155" s="14">
        <f>IFERROR(INDEX(Data!$C$4:$BK$95,Large!$C155,AX$1),0)</f>
        <v>0</v>
      </c>
      <c r="AY155" s="14">
        <f>IFERROR(INDEX(Data!$C$4:$BK$95,Large!$C155,AY$1),0)</f>
        <v>0</v>
      </c>
      <c r="AZ155" s="14" t="e">
        <f>INDEX(Data!$C$4:$BK$95,Large!$C155,AZ$1)</f>
        <v>#REF!</v>
      </c>
      <c r="BA155" s="5" t="str">
        <f t="shared" si="58"/>
        <v>-</v>
      </c>
      <c r="BB155" s="5" t="str">
        <f t="shared" si="59"/>
        <v>-</v>
      </c>
      <c r="BC155" s="5" t="str">
        <f t="shared" si="60"/>
        <v>-</v>
      </c>
      <c r="BD155" s="22" t="str">
        <f t="shared" si="61"/>
        <v>-</v>
      </c>
      <c r="BE155" s="28">
        <f t="shared" si="62"/>
        <v>0</v>
      </c>
      <c r="BF155" s="5">
        <f t="shared" si="63"/>
        <v>0</v>
      </c>
      <c r="BG155" s="5">
        <f t="shared" si="64"/>
        <v>0</v>
      </c>
      <c r="BH155" s="5">
        <f t="shared" si="65"/>
        <v>0</v>
      </c>
      <c r="BI155" s="11" t="e">
        <f t="shared" si="66"/>
        <v>#DIV/0!</v>
      </c>
      <c r="BJ155" s="5">
        <f t="shared" si="67"/>
        <v>0</v>
      </c>
      <c r="BK155" s="11">
        <f>Data!BH153/SUM(Data!$BH$4:$BH$49)</f>
        <v>1.1640716402247865E-8</v>
      </c>
      <c r="BL155" s="3">
        <f t="shared" si="68"/>
        <v>0</v>
      </c>
      <c r="BM155" s="12" t="str">
        <f t="shared" si="57"/>
        <v>-</v>
      </c>
      <c r="BN155" s="12">
        <f t="shared" si="69"/>
        <v>1.1613228863049124E-8</v>
      </c>
      <c r="BO155" s="28">
        <f t="shared" si="55"/>
        <v>8.4500000000000005E-4</v>
      </c>
      <c r="BP155" s="87">
        <f t="shared" si="56"/>
        <v>8.4499999999999992E-3</v>
      </c>
    </row>
    <row r="156" spans="1:68">
      <c r="A156" s="28">
        <v>153</v>
      </c>
      <c r="B156" s="26">
        <f>LARGE(Data!$BH$4:$BH$400,Large!A156)</f>
        <v>8.4400000000000002E-4</v>
      </c>
      <c r="C156" s="28">
        <f>MATCH(Large!B156,Data!$BH$4:$BH$400,0)</f>
        <v>153</v>
      </c>
      <c r="D156" s="5">
        <f>VALUE(INDEX(Data!$C$4:$BK$400,Large!$C156,D$2))</f>
        <v>0</v>
      </c>
      <c r="E156" s="28">
        <f>INDEX(Data!$C$4:$BK$400,Large!$C156,E$2)</f>
        <v>0</v>
      </c>
      <c r="F156" s="28">
        <f>INDEX(Data!$C$4:$BK$400,Large!$C156,F$2)</f>
        <v>0</v>
      </c>
      <c r="G156" s="28">
        <f>INDEX(Data!$C$4:$BK$400,Large!$C156,G$2)</f>
        <v>0</v>
      </c>
      <c r="H156" s="28">
        <f>INDEX(Data!$C$4:$BK$400,Large!$C156,H$2)</f>
        <v>0</v>
      </c>
      <c r="I156" s="28">
        <f>INDEX(Data!$C$4:$BK$400,Large!$C156,I$2)</f>
        <v>0</v>
      </c>
      <c r="J156" s="28">
        <f>INDEX(Data!$C$4:$BK$400,Large!$C156,J$2)</f>
        <v>0</v>
      </c>
      <c r="K156" s="28">
        <f>INDEX(Data!$C$4:$BK$400,Large!$C156,K$2)</f>
        <v>0</v>
      </c>
      <c r="L156" s="28">
        <f>INDEX(Data!$C$4:$BK$400,Large!$C156,L$2)</f>
        <v>0</v>
      </c>
      <c r="M156" s="28">
        <f>INDEX(Data!$C$4:$BK$400,Large!$C156,M$2)</f>
        <v>0</v>
      </c>
      <c r="N156" s="28">
        <f>INDEX(Data!$C$4:$BK$400,Large!$C156,N$2)</f>
        <v>0</v>
      </c>
      <c r="O156" s="28">
        <f>INDEX(Data!$C$4:$BK$400,Large!$C156,O$2)</f>
        <v>0</v>
      </c>
      <c r="P156" s="28">
        <f>INDEX(Data!$C$4:$BK$400,Large!$C156,P$2)</f>
        <v>0</v>
      </c>
      <c r="Q156" s="28">
        <f>INDEX(Data!$C$4:$BK$400,Large!$C156,Q$2)</f>
        <v>0</v>
      </c>
      <c r="R156" s="28">
        <f>INDEX(Data!$C$4:$BK$400,Large!$C156,R$2)</f>
        <v>0</v>
      </c>
      <c r="S156" s="28">
        <f>INDEX(Data!$C$4:$BK$400,Large!$C156,S$2)</f>
        <v>0</v>
      </c>
      <c r="T156" s="28">
        <f>INDEX(Data!$C$4:$BK$400,Large!$C156,T$2)</f>
        <v>0</v>
      </c>
      <c r="U156" s="28">
        <f>INDEX(Data!$C$4:$BK$400,Large!$C156,U$2)</f>
        <v>0</v>
      </c>
      <c r="V156" s="28">
        <f>INDEX(Data!$C$4:$BK$400,Large!$C156,V$2)</f>
        <v>0</v>
      </c>
      <c r="W156" s="28">
        <f>INDEX(Data!$C$4:$BK$400,Large!$C156,W$2)</f>
        <v>0</v>
      </c>
      <c r="X156" s="28">
        <f>INDEX(Data!$C$4:$BK$400,Large!$C156,X$2)</f>
        <v>0</v>
      </c>
      <c r="Y156" s="28">
        <f>INDEX(Data!$C$4:$BK$400,Large!$C156,Y$2)</f>
        <v>0</v>
      </c>
      <c r="Z156" s="28">
        <f>INDEX(Data!$C$4:$BK$400,Large!$C156,Z$2)</f>
        <v>0</v>
      </c>
      <c r="AA156" s="28">
        <f>INDEX(Data!$C$4:$BK$400,Large!$C156,AA$2)</f>
        <v>0</v>
      </c>
      <c r="AB156" s="28">
        <f>INDEX(Data!$C$4:$BK$400,Large!$C156,AB$2)</f>
        <v>0</v>
      </c>
      <c r="AC156" s="28">
        <f>INDEX(Data!$C$4:$BK$400,Large!$C156,AC$2)</f>
        <v>0</v>
      </c>
      <c r="AD156" s="28">
        <f>INDEX(Data!$C$4:$BK$400,Large!$C156,AD$2)</f>
        <v>0</v>
      </c>
      <c r="AE156" s="28">
        <f>INDEX(Data!$C$4:$BK$400,Large!$C156,AE$2)</f>
        <v>0</v>
      </c>
      <c r="AF156" s="28">
        <f>INDEX(Data!$C$4:$BK$400,Large!$C156,AF$2)</f>
        <v>0</v>
      </c>
      <c r="AG156" s="28">
        <f>INDEX(Data!$C$4:$BK$400,Large!$C156,AG$2)</f>
        <v>0</v>
      </c>
      <c r="AH156" s="28">
        <f>INDEX(Data!$C$4:$BK$400,Large!$C156,AH$2)</f>
        <v>0</v>
      </c>
      <c r="AI156" s="28">
        <f>INDEX(Data!$C$4:$BK$400,Large!$C156,AI$2)</f>
        <v>0</v>
      </c>
      <c r="AJ156" s="28">
        <f>INDEX(Data!$C$4:$BK$400,Large!$C156,AJ$2)</f>
        <v>0</v>
      </c>
      <c r="AK156" s="28">
        <f>INDEX(Data!$C$4:$BK$400,Large!$C156,AK$2)</f>
        <v>0</v>
      </c>
      <c r="AL156" s="28">
        <f>INDEX(Data!$C$4:$BK$400,Large!$C156,AL$2)</f>
        <v>0</v>
      </c>
      <c r="AM156" s="28">
        <f>INDEX(Data!$C$4:$BK$400,Large!$C156,AM$2)</f>
        <v>0</v>
      </c>
      <c r="AN156" s="28">
        <f>INDEX(Data!$C$4:$BK$400,Large!$C156,AN$2)</f>
        <v>0</v>
      </c>
      <c r="AO156" s="28">
        <f>INDEX(Data!$C$4:$BK$400,Large!$C156,AO$2)</f>
        <v>0</v>
      </c>
      <c r="AP156" s="28">
        <f>INDEX(Data!$C$4:$BK$400,Large!$C156,AP$2)</f>
        <v>0</v>
      </c>
      <c r="AQ156" s="28">
        <f>INDEX(Data!$C$4:$BK$400,Large!$C156,AQ$2)</f>
        <v>0</v>
      </c>
      <c r="AR156" s="28">
        <f>INDEX(Data!$C$4:$BK$400,Large!$C156,AR$2)</f>
        <v>0</v>
      </c>
      <c r="AS156" s="28">
        <f>INDEX(Data!$C$4:$BK$400,Large!$C156,AS$2)</f>
        <v>0</v>
      </c>
      <c r="AT156" s="28">
        <f>INDEX(Data!$C$4:$BK$400,Large!$C156,AT$2)</f>
        <v>0</v>
      </c>
      <c r="AU156" s="5">
        <f>VALUE(INDEX(Data!$C$4:$BK$400,Large!$C156,AU$2))</f>
        <v>0</v>
      </c>
      <c r="AV156" s="5">
        <f>INDEX(Data!$C$4:$BK$400,Large!$C156,AV$1)</f>
        <v>0</v>
      </c>
      <c r="AW156" s="28">
        <f>IFERROR(VALUE(INDEX(Data!$C$4:$BK$400,Large!$C156,AW$1)),"-")</f>
        <v>0</v>
      </c>
      <c r="AX156" s="14">
        <f>IFERROR(INDEX(Data!$C$4:$BK$95,Large!$C156,AX$1),0)</f>
        <v>0</v>
      </c>
      <c r="AY156" s="14">
        <f>IFERROR(INDEX(Data!$C$4:$BK$95,Large!$C156,AY$1),0)</f>
        <v>0</v>
      </c>
      <c r="AZ156" s="14" t="e">
        <f>INDEX(Data!$C$4:$BK$95,Large!$C156,AZ$1)</f>
        <v>#REF!</v>
      </c>
      <c r="BA156" s="5" t="str">
        <f t="shared" si="58"/>
        <v>-</v>
      </c>
      <c r="BB156" s="5" t="str">
        <f t="shared" si="59"/>
        <v>-</v>
      </c>
      <c r="BC156" s="5" t="str">
        <f t="shared" si="60"/>
        <v>-</v>
      </c>
      <c r="BD156" s="22" t="str">
        <f t="shared" si="61"/>
        <v>-</v>
      </c>
      <c r="BE156" s="28">
        <f t="shared" si="62"/>
        <v>0</v>
      </c>
      <c r="BF156" s="5">
        <f t="shared" si="63"/>
        <v>0</v>
      </c>
      <c r="BG156" s="5">
        <f t="shared" si="64"/>
        <v>0</v>
      </c>
      <c r="BH156" s="5">
        <f t="shared" si="65"/>
        <v>0</v>
      </c>
      <c r="BI156" s="11" t="e">
        <f t="shared" si="66"/>
        <v>#DIV/0!</v>
      </c>
      <c r="BJ156" s="5">
        <f t="shared" si="67"/>
        <v>0</v>
      </c>
      <c r="BK156" s="11">
        <f>Data!BH154/SUM(Data!$BH$4:$BH$49)</f>
        <v>1.1626972935421126E-8</v>
      </c>
      <c r="BL156" s="3">
        <f t="shared" si="68"/>
        <v>0</v>
      </c>
      <c r="BM156" s="12" t="str">
        <f t="shared" si="57"/>
        <v>-</v>
      </c>
      <c r="BN156" s="12">
        <f t="shared" si="69"/>
        <v>1.1599485396939006E-8</v>
      </c>
      <c r="BO156" s="28">
        <f t="shared" si="55"/>
        <v>8.4400000000000002E-4</v>
      </c>
      <c r="BP156" s="87">
        <f t="shared" si="56"/>
        <v>8.4399999999999996E-3</v>
      </c>
    </row>
    <row r="157" spans="1:68">
      <c r="A157" s="28">
        <v>154</v>
      </c>
      <c r="B157" s="26">
        <f>LARGE(Data!$BH$4:$BH$400,Large!A157)</f>
        <v>8.43E-4</v>
      </c>
      <c r="C157" s="28">
        <f>MATCH(Large!B157,Data!$BH$4:$BH$400,0)</f>
        <v>154</v>
      </c>
      <c r="D157" s="5">
        <f>VALUE(INDEX(Data!$C$4:$BK$400,Large!$C157,D$2))</f>
        <v>0</v>
      </c>
      <c r="E157" s="28">
        <f>INDEX(Data!$C$4:$BK$400,Large!$C157,E$2)</f>
        <v>0</v>
      </c>
      <c r="F157" s="28">
        <f>INDEX(Data!$C$4:$BK$400,Large!$C157,F$2)</f>
        <v>0</v>
      </c>
      <c r="G157" s="28">
        <f>INDEX(Data!$C$4:$BK$400,Large!$C157,G$2)</f>
        <v>0</v>
      </c>
      <c r="H157" s="28">
        <f>INDEX(Data!$C$4:$BK$400,Large!$C157,H$2)</f>
        <v>0</v>
      </c>
      <c r="I157" s="28">
        <f>INDEX(Data!$C$4:$BK$400,Large!$C157,I$2)</f>
        <v>0</v>
      </c>
      <c r="J157" s="28">
        <f>INDEX(Data!$C$4:$BK$400,Large!$C157,J$2)</f>
        <v>0</v>
      </c>
      <c r="K157" s="28">
        <f>INDEX(Data!$C$4:$BK$400,Large!$C157,K$2)</f>
        <v>0</v>
      </c>
      <c r="L157" s="28">
        <f>INDEX(Data!$C$4:$BK$400,Large!$C157,L$2)</f>
        <v>0</v>
      </c>
      <c r="M157" s="28">
        <f>INDEX(Data!$C$4:$BK$400,Large!$C157,M$2)</f>
        <v>0</v>
      </c>
      <c r="N157" s="28">
        <f>INDEX(Data!$C$4:$BK$400,Large!$C157,N$2)</f>
        <v>0</v>
      </c>
      <c r="O157" s="28">
        <f>INDEX(Data!$C$4:$BK$400,Large!$C157,O$2)</f>
        <v>0</v>
      </c>
      <c r="P157" s="28">
        <f>INDEX(Data!$C$4:$BK$400,Large!$C157,P$2)</f>
        <v>0</v>
      </c>
      <c r="Q157" s="28">
        <f>INDEX(Data!$C$4:$BK$400,Large!$C157,Q$2)</f>
        <v>0</v>
      </c>
      <c r="R157" s="28">
        <f>INDEX(Data!$C$4:$BK$400,Large!$C157,R$2)</f>
        <v>0</v>
      </c>
      <c r="S157" s="28">
        <f>INDEX(Data!$C$4:$BK$400,Large!$C157,S$2)</f>
        <v>0</v>
      </c>
      <c r="T157" s="28">
        <f>INDEX(Data!$C$4:$BK$400,Large!$C157,T$2)</f>
        <v>0</v>
      </c>
      <c r="U157" s="28">
        <f>INDEX(Data!$C$4:$BK$400,Large!$C157,U$2)</f>
        <v>0</v>
      </c>
      <c r="V157" s="28">
        <f>INDEX(Data!$C$4:$BK$400,Large!$C157,V$2)</f>
        <v>0</v>
      </c>
      <c r="W157" s="28">
        <f>INDEX(Data!$C$4:$BK$400,Large!$C157,W$2)</f>
        <v>0</v>
      </c>
      <c r="X157" s="28">
        <f>INDEX(Data!$C$4:$BK$400,Large!$C157,X$2)</f>
        <v>0</v>
      </c>
      <c r="Y157" s="28">
        <f>INDEX(Data!$C$4:$BK$400,Large!$C157,Y$2)</f>
        <v>0</v>
      </c>
      <c r="Z157" s="28">
        <f>INDEX(Data!$C$4:$BK$400,Large!$C157,Z$2)</f>
        <v>0</v>
      </c>
      <c r="AA157" s="28">
        <f>INDEX(Data!$C$4:$BK$400,Large!$C157,AA$2)</f>
        <v>0</v>
      </c>
      <c r="AB157" s="28">
        <f>INDEX(Data!$C$4:$BK$400,Large!$C157,AB$2)</f>
        <v>0</v>
      </c>
      <c r="AC157" s="28">
        <f>INDEX(Data!$C$4:$BK$400,Large!$C157,AC$2)</f>
        <v>0</v>
      </c>
      <c r="AD157" s="28">
        <f>INDEX(Data!$C$4:$BK$400,Large!$C157,AD$2)</f>
        <v>0</v>
      </c>
      <c r="AE157" s="28">
        <f>INDEX(Data!$C$4:$BK$400,Large!$C157,AE$2)</f>
        <v>0</v>
      </c>
      <c r="AF157" s="28">
        <f>INDEX(Data!$C$4:$BK$400,Large!$C157,AF$2)</f>
        <v>0</v>
      </c>
      <c r="AG157" s="28">
        <f>INDEX(Data!$C$4:$BK$400,Large!$C157,AG$2)</f>
        <v>0</v>
      </c>
      <c r="AH157" s="28">
        <f>INDEX(Data!$C$4:$BK$400,Large!$C157,AH$2)</f>
        <v>0</v>
      </c>
      <c r="AI157" s="28">
        <f>INDEX(Data!$C$4:$BK$400,Large!$C157,AI$2)</f>
        <v>0</v>
      </c>
      <c r="AJ157" s="28">
        <f>INDEX(Data!$C$4:$BK$400,Large!$C157,AJ$2)</f>
        <v>0</v>
      </c>
      <c r="AK157" s="28">
        <f>INDEX(Data!$C$4:$BK$400,Large!$C157,AK$2)</f>
        <v>0</v>
      </c>
      <c r="AL157" s="28">
        <f>INDEX(Data!$C$4:$BK$400,Large!$C157,AL$2)</f>
        <v>0</v>
      </c>
      <c r="AM157" s="28">
        <f>INDEX(Data!$C$4:$BK$400,Large!$C157,AM$2)</f>
        <v>0</v>
      </c>
      <c r="AN157" s="28">
        <f>INDEX(Data!$C$4:$BK$400,Large!$C157,AN$2)</f>
        <v>0</v>
      </c>
      <c r="AO157" s="28">
        <f>INDEX(Data!$C$4:$BK$400,Large!$C157,AO$2)</f>
        <v>0</v>
      </c>
      <c r="AP157" s="28">
        <f>INDEX(Data!$C$4:$BK$400,Large!$C157,AP$2)</f>
        <v>0</v>
      </c>
      <c r="AQ157" s="28">
        <f>INDEX(Data!$C$4:$BK$400,Large!$C157,AQ$2)</f>
        <v>0</v>
      </c>
      <c r="AR157" s="28">
        <f>INDEX(Data!$C$4:$BK$400,Large!$C157,AR$2)</f>
        <v>0</v>
      </c>
      <c r="AS157" s="28">
        <f>INDEX(Data!$C$4:$BK$400,Large!$C157,AS$2)</f>
        <v>0</v>
      </c>
      <c r="AT157" s="28">
        <f>INDEX(Data!$C$4:$BK$400,Large!$C157,AT$2)</f>
        <v>0</v>
      </c>
      <c r="AU157" s="5">
        <f>VALUE(INDEX(Data!$C$4:$BK$400,Large!$C157,AU$2))</f>
        <v>0</v>
      </c>
      <c r="AV157" s="5">
        <f>INDEX(Data!$C$4:$BK$400,Large!$C157,AV$1)</f>
        <v>0</v>
      </c>
      <c r="AW157" s="28">
        <f>IFERROR(VALUE(INDEX(Data!$C$4:$BK$400,Large!$C157,AW$1)),"-")</f>
        <v>0</v>
      </c>
      <c r="AX157" s="14">
        <f>IFERROR(INDEX(Data!$C$4:$BK$95,Large!$C157,AX$1),0)</f>
        <v>0</v>
      </c>
      <c r="AY157" s="14">
        <f>IFERROR(INDEX(Data!$C$4:$BK$95,Large!$C157,AY$1),0)</f>
        <v>0</v>
      </c>
      <c r="AZ157" s="14" t="e">
        <f>INDEX(Data!$C$4:$BK$95,Large!$C157,AZ$1)</f>
        <v>#REF!</v>
      </c>
      <c r="BA157" s="5" t="str">
        <f t="shared" si="58"/>
        <v>-</v>
      </c>
      <c r="BB157" s="5" t="str">
        <f t="shared" si="59"/>
        <v>-</v>
      </c>
      <c r="BC157" s="5" t="str">
        <f t="shared" si="60"/>
        <v>-</v>
      </c>
      <c r="BD157" s="22" t="str">
        <f t="shared" si="61"/>
        <v>-</v>
      </c>
      <c r="BE157" s="28">
        <f t="shared" si="62"/>
        <v>0</v>
      </c>
      <c r="BF157" s="5">
        <f t="shared" si="63"/>
        <v>0</v>
      </c>
      <c r="BG157" s="5">
        <f t="shared" si="64"/>
        <v>0</v>
      </c>
      <c r="BH157" s="5">
        <f t="shared" si="65"/>
        <v>0</v>
      </c>
      <c r="BI157" s="11" t="e">
        <f t="shared" si="66"/>
        <v>#DIV/0!</v>
      </c>
      <c r="BJ157" s="5">
        <f t="shared" si="67"/>
        <v>0</v>
      </c>
      <c r="BK157" s="11">
        <f>Data!BH155/SUM(Data!$BH$4:$BH$49)</f>
        <v>1.1613229468594387E-8</v>
      </c>
      <c r="BL157" s="3">
        <f t="shared" si="68"/>
        <v>0</v>
      </c>
      <c r="BM157" s="12" t="str">
        <f t="shared" si="57"/>
        <v>-</v>
      </c>
      <c r="BN157" s="12">
        <f t="shared" si="69"/>
        <v>1.1585741930828888E-8</v>
      </c>
      <c r="BO157" s="28">
        <f t="shared" si="55"/>
        <v>8.43E-4</v>
      </c>
      <c r="BP157" s="87">
        <f t="shared" si="56"/>
        <v>8.43E-3</v>
      </c>
    </row>
    <row r="158" spans="1:68">
      <c r="A158" s="28">
        <v>155</v>
      </c>
      <c r="B158" s="26">
        <f>LARGE(Data!$BH$4:$BH$400,Large!A158)</f>
        <v>8.4199999999999998E-4</v>
      </c>
      <c r="C158" s="28">
        <f>MATCH(Large!B158,Data!$BH$4:$BH$400,0)</f>
        <v>155</v>
      </c>
      <c r="D158" s="5">
        <f>VALUE(INDEX(Data!$C$4:$BK$400,Large!$C158,D$2))</f>
        <v>0</v>
      </c>
      <c r="E158" s="28">
        <f>INDEX(Data!$C$4:$BK$400,Large!$C158,E$2)</f>
        <v>0</v>
      </c>
      <c r="F158" s="28">
        <f>INDEX(Data!$C$4:$BK$400,Large!$C158,F$2)</f>
        <v>0</v>
      </c>
      <c r="G158" s="28">
        <f>INDEX(Data!$C$4:$BK$400,Large!$C158,G$2)</f>
        <v>0</v>
      </c>
      <c r="H158" s="28">
        <f>INDEX(Data!$C$4:$BK$400,Large!$C158,H$2)</f>
        <v>0</v>
      </c>
      <c r="I158" s="28">
        <f>INDEX(Data!$C$4:$BK$400,Large!$C158,I$2)</f>
        <v>0</v>
      </c>
      <c r="J158" s="28">
        <f>INDEX(Data!$C$4:$BK$400,Large!$C158,J$2)</f>
        <v>0</v>
      </c>
      <c r="K158" s="28">
        <f>INDEX(Data!$C$4:$BK$400,Large!$C158,K$2)</f>
        <v>0</v>
      </c>
      <c r="L158" s="28">
        <f>INDEX(Data!$C$4:$BK$400,Large!$C158,L$2)</f>
        <v>0</v>
      </c>
      <c r="M158" s="28">
        <f>INDEX(Data!$C$4:$BK$400,Large!$C158,M$2)</f>
        <v>0</v>
      </c>
      <c r="N158" s="28">
        <f>INDEX(Data!$C$4:$BK$400,Large!$C158,N$2)</f>
        <v>0</v>
      </c>
      <c r="O158" s="28">
        <f>INDEX(Data!$C$4:$BK$400,Large!$C158,O$2)</f>
        <v>0</v>
      </c>
      <c r="P158" s="28">
        <f>INDEX(Data!$C$4:$BK$400,Large!$C158,P$2)</f>
        <v>0</v>
      </c>
      <c r="Q158" s="28">
        <f>INDEX(Data!$C$4:$BK$400,Large!$C158,Q$2)</f>
        <v>0</v>
      </c>
      <c r="R158" s="28">
        <f>INDEX(Data!$C$4:$BK$400,Large!$C158,R$2)</f>
        <v>0</v>
      </c>
      <c r="S158" s="28">
        <f>INDEX(Data!$C$4:$BK$400,Large!$C158,S$2)</f>
        <v>0</v>
      </c>
      <c r="T158" s="28">
        <f>INDEX(Data!$C$4:$BK$400,Large!$C158,T$2)</f>
        <v>0</v>
      </c>
      <c r="U158" s="28">
        <f>INDEX(Data!$C$4:$BK$400,Large!$C158,U$2)</f>
        <v>0</v>
      </c>
      <c r="V158" s="28">
        <f>INDEX(Data!$C$4:$BK$400,Large!$C158,V$2)</f>
        <v>0</v>
      </c>
      <c r="W158" s="28">
        <f>INDEX(Data!$C$4:$BK$400,Large!$C158,W$2)</f>
        <v>0</v>
      </c>
      <c r="X158" s="28">
        <f>INDEX(Data!$C$4:$BK$400,Large!$C158,X$2)</f>
        <v>0</v>
      </c>
      <c r="Y158" s="28">
        <f>INDEX(Data!$C$4:$BK$400,Large!$C158,Y$2)</f>
        <v>0</v>
      </c>
      <c r="Z158" s="28">
        <f>INDEX(Data!$C$4:$BK$400,Large!$C158,Z$2)</f>
        <v>0</v>
      </c>
      <c r="AA158" s="28">
        <f>INDEX(Data!$C$4:$BK$400,Large!$C158,AA$2)</f>
        <v>0</v>
      </c>
      <c r="AB158" s="28">
        <f>INDEX(Data!$C$4:$BK$400,Large!$C158,AB$2)</f>
        <v>0</v>
      </c>
      <c r="AC158" s="28">
        <f>INDEX(Data!$C$4:$BK$400,Large!$C158,AC$2)</f>
        <v>0</v>
      </c>
      <c r="AD158" s="28">
        <f>INDEX(Data!$C$4:$BK$400,Large!$C158,AD$2)</f>
        <v>0</v>
      </c>
      <c r="AE158" s="28">
        <f>INDEX(Data!$C$4:$BK$400,Large!$C158,AE$2)</f>
        <v>0</v>
      </c>
      <c r="AF158" s="28">
        <f>INDEX(Data!$C$4:$BK$400,Large!$C158,AF$2)</f>
        <v>0</v>
      </c>
      <c r="AG158" s="28">
        <f>INDEX(Data!$C$4:$BK$400,Large!$C158,AG$2)</f>
        <v>0</v>
      </c>
      <c r="AH158" s="28">
        <f>INDEX(Data!$C$4:$BK$400,Large!$C158,AH$2)</f>
        <v>0</v>
      </c>
      <c r="AI158" s="28">
        <f>INDEX(Data!$C$4:$BK$400,Large!$C158,AI$2)</f>
        <v>0</v>
      </c>
      <c r="AJ158" s="28">
        <f>INDEX(Data!$C$4:$BK$400,Large!$C158,AJ$2)</f>
        <v>0</v>
      </c>
      <c r="AK158" s="28">
        <f>INDEX(Data!$C$4:$BK$400,Large!$C158,AK$2)</f>
        <v>0</v>
      </c>
      <c r="AL158" s="28">
        <f>INDEX(Data!$C$4:$BK$400,Large!$C158,AL$2)</f>
        <v>0</v>
      </c>
      <c r="AM158" s="28">
        <f>INDEX(Data!$C$4:$BK$400,Large!$C158,AM$2)</f>
        <v>0</v>
      </c>
      <c r="AN158" s="28">
        <f>INDEX(Data!$C$4:$BK$400,Large!$C158,AN$2)</f>
        <v>0</v>
      </c>
      <c r="AO158" s="28">
        <f>INDEX(Data!$C$4:$BK$400,Large!$C158,AO$2)</f>
        <v>0</v>
      </c>
      <c r="AP158" s="28">
        <f>INDEX(Data!$C$4:$BK$400,Large!$C158,AP$2)</f>
        <v>0</v>
      </c>
      <c r="AQ158" s="28">
        <f>INDEX(Data!$C$4:$BK$400,Large!$C158,AQ$2)</f>
        <v>0</v>
      </c>
      <c r="AR158" s="28">
        <f>INDEX(Data!$C$4:$BK$400,Large!$C158,AR$2)</f>
        <v>0</v>
      </c>
      <c r="AS158" s="28">
        <f>INDEX(Data!$C$4:$BK$400,Large!$C158,AS$2)</f>
        <v>0</v>
      </c>
      <c r="AT158" s="28">
        <f>INDEX(Data!$C$4:$BK$400,Large!$C158,AT$2)</f>
        <v>0</v>
      </c>
      <c r="AU158" s="5">
        <f>VALUE(INDEX(Data!$C$4:$BK$400,Large!$C158,AU$2))</f>
        <v>0</v>
      </c>
      <c r="AV158" s="5">
        <f>INDEX(Data!$C$4:$BK$400,Large!$C158,AV$1)</f>
        <v>0</v>
      </c>
      <c r="AW158" s="28">
        <f>IFERROR(VALUE(INDEX(Data!$C$4:$BK$400,Large!$C158,AW$1)),"-")</f>
        <v>0</v>
      </c>
      <c r="AX158" s="14">
        <f>IFERROR(INDEX(Data!$C$4:$BK$95,Large!$C158,AX$1),0)</f>
        <v>0</v>
      </c>
      <c r="AY158" s="14">
        <f>IFERROR(INDEX(Data!$C$4:$BK$95,Large!$C158,AY$1),0)</f>
        <v>0</v>
      </c>
      <c r="AZ158" s="14" t="e">
        <f>INDEX(Data!$C$4:$BK$95,Large!$C158,AZ$1)</f>
        <v>#REF!</v>
      </c>
      <c r="BA158" s="5" t="str">
        <f t="shared" si="58"/>
        <v>-</v>
      </c>
      <c r="BB158" s="5" t="str">
        <f t="shared" si="59"/>
        <v>-</v>
      </c>
      <c r="BC158" s="5" t="str">
        <f t="shared" si="60"/>
        <v>-</v>
      </c>
      <c r="BD158" s="22" t="str">
        <f t="shared" si="61"/>
        <v>-</v>
      </c>
      <c r="BE158" s="28">
        <f t="shared" si="62"/>
        <v>0</v>
      </c>
      <c r="BF158" s="5">
        <f t="shared" si="63"/>
        <v>0</v>
      </c>
      <c r="BG158" s="5">
        <f t="shared" si="64"/>
        <v>0</v>
      </c>
      <c r="BH158" s="5">
        <f t="shared" si="65"/>
        <v>0</v>
      </c>
      <c r="BI158" s="11" t="e">
        <f t="shared" si="66"/>
        <v>#DIV/0!</v>
      </c>
      <c r="BJ158" s="5">
        <f t="shared" si="67"/>
        <v>0</v>
      </c>
      <c r="BK158" s="11">
        <f>Data!BH156/SUM(Data!$BH$4:$BH$49)</f>
        <v>1.1599486001767648E-8</v>
      </c>
      <c r="BL158" s="3">
        <f t="shared" si="68"/>
        <v>0</v>
      </c>
      <c r="BM158" s="12" t="str">
        <f t="shared" si="57"/>
        <v>-</v>
      </c>
      <c r="BN158" s="12">
        <f t="shared" si="69"/>
        <v>1.157199846471877E-8</v>
      </c>
      <c r="BO158" s="28">
        <f t="shared" si="55"/>
        <v>8.4199999999999998E-4</v>
      </c>
      <c r="BP158" s="87">
        <f t="shared" si="56"/>
        <v>8.4200000000000004E-3</v>
      </c>
    </row>
    <row r="159" spans="1:68">
      <c r="A159" s="28">
        <v>156</v>
      </c>
      <c r="B159" s="26">
        <f>LARGE(Data!$BH$4:$BH$400,Large!A159)</f>
        <v>8.4099999999999995E-4</v>
      </c>
      <c r="C159" s="28">
        <f>MATCH(Large!B159,Data!$BH$4:$BH$400,0)</f>
        <v>156</v>
      </c>
      <c r="D159" s="5">
        <f>VALUE(INDEX(Data!$C$4:$BK$400,Large!$C159,D$2))</f>
        <v>0</v>
      </c>
      <c r="E159" s="28">
        <f>INDEX(Data!$C$4:$BK$400,Large!$C159,E$2)</f>
        <v>0</v>
      </c>
      <c r="F159" s="28">
        <f>INDEX(Data!$C$4:$BK$400,Large!$C159,F$2)</f>
        <v>0</v>
      </c>
      <c r="G159" s="28">
        <f>INDEX(Data!$C$4:$BK$400,Large!$C159,G$2)</f>
        <v>0</v>
      </c>
      <c r="H159" s="28">
        <f>INDEX(Data!$C$4:$BK$400,Large!$C159,H$2)</f>
        <v>0</v>
      </c>
      <c r="I159" s="28">
        <f>INDEX(Data!$C$4:$BK$400,Large!$C159,I$2)</f>
        <v>0</v>
      </c>
      <c r="J159" s="28">
        <f>INDEX(Data!$C$4:$BK$400,Large!$C159,J$2)</f>
        <v>0</v>
      </c>
      <c r="K159" s="28">
        <f>INDEX(Data!$C$4:$BK$400,Large!$C159,K$2)</f>
        <v>0</v>
      </c>
      <c r="L159" s="28">
        <f>INDEX(Data!$C$4:$BK$400,Large!$C159,L$2)</f>
        <v>0</v>
      </c>
      <c r="M159" s="28">
        <f>INDEX(Data!$C$4:$BK$400,Large!$C159,M$2)</f>
        <v>0</v>
      </c>
      <c r="N159" s="28">
        <f>INDEX(Data!$C$4:$BK$400,Large!$C159,N$2)</f>
        <v>0</v>
      </c>
      <c r="O159" s="28">
        <f>INDEX(Data!$C$4:$BK$400,Large!$C159,O$2)</f>
        <v>0</v>
      </c>
      <c r="P159" s="28">
        <f>INDEX(Data!$C$4:$BK$400,Large!$C159,P$2)</f>
        <v>0</v>
      </c>
      <c r="Q159" s="28">
        <f>INDEX(Data!$C$4:$BK$400,Large!$C159,Q$2)</f>
        <v>0</v>
      </c>
      <c r="R159" s="28">
        <f>INDEX(Data!$C$4:$BK$400,Large!$C159,R$2)</f>
        <v>0</v>
      </c>
      <c r="S159" s="28">
        <f>INDEX(Data!$C$4:$BK$400,Large!$C159,S$2)</f>
        <v>0</v>
      </c>
      <c r="T159" s="28">
        <f>INDEX(Data!$C$4:$BK$400,Large!$C159,T$2)</f>
        <v>0</v>
      </c>
      <c r="U159" s="28">
        <f>INDEX(Data!$C$4:$BK$400,Large!$C159,U$2)</f>
        <v>0</v>
      </c>
      <c r="V159" s="28">
        <f>INDEX(Data!$C$4:$BK$400,Large!$C159,V$2)</f>
        <v>0</v>
      </c>
      <c r="W159" s="28">
        <f>INDEX(Data!$C$4:$BK$400,Large!$C159,W$2)</f>
        <v>0</v>
      </c>
      <c r="X159" s="28">
        <f>INDEX(Data!$C$4:$BK$400,Large!$C159,X$2)</f>
        <v>0</v>
      </c>
      <c r="Y159" s="28">
        <f>INDEX(Data!$C$4:$BK$400,Large!$C159,Y$2)</f>
        <v>0</v>
      </c>
      <c r="Z159" s="28">
        <f>INDEX(Data!$C$4:$BK$400,Large!$C159,Z$2)</f>
        <v>0</v>
      </c>
      <c r="AA159" s="28">
        <f>INDEX(Data!$C$4:$BK$400,Large!$C159,AA$2)</f>
        <v>0</v>
      </c>
      <c r="AB159" s="28">
        <f>INDEX(Data!$C$4:$BK$400,Large!$C159,AB$2)</f>
        <v>0</v>
      </c>
      <c r="AC159" s="28">
        <f>INDEX(Data!$C$4:$BK$400,Large!$C159,AC$2)</f>
        <v>0</v>
      </c>
      <c r="AD159" s="28">
        <f>INDEX(Data!$C$4:$BK$400,Large!$C159,AD$2)</f>
        <v>0</v>
      </c>
      <c r="AE159" s="28">
        <f>INDEX(Data!$C$4:$BK$400,Large!$C159,AE$2)</f>
        <v>0</v>
      </c>
      <c r="AF159" s="28">
        <f>INDEX(Data!$C$4:$BK$400,Large!$C159,AF$2)</f>
        <v>0</v>
      </c>
      <c r="AG159" s="28">
        <f>INDEX(Data!$C$4:$BK$400,Large!$C159,AG$2)</f>
        <v>0</v>
      </c>
      <c r="AH159" s="28">
        <f>INDEX(Data!$C$4:$BK$400,Large!$C159,AH$2)</f>
        <v>0</v>
      </c>
      <c r="AI159" s="28">
        <f>INDEX(Data!$C$4:$BK$400,Large!$C159,AI$2)</f>
        <v>0</v>
      </c>
      <c r="AJ159" s="28">
        <f>INDEX(Data!$C$4:$BK$400,Large!$C159,AJ$2)</f>
        <v>0</v>
      </c>
      <c r="AK159" s="28">
        <f>INDEX(Data!$C$4:$BK$400,Large!$C159,AK$2)</f>
        <v>0</v>
      </c>
      <c r="AL159" s="28">
        <f>INDEX(Data!$C$4:$BK$400,Large!$C159,AL$2)</f>
        <v>0</v>
      </c>
      <c r="AM159" s="28">
        <f>INDEX(Data!$C$4:$BK$400,Large!$C159,AM$2)</f>
        <v>0</v>
      </c>
      <c r="AN159" s="28">
        <f>INDEX(Data!$C$4:$BK$400,Large!$C159,AN$2)</f>
        <v>0</v>
      </c>
      <c r="AO159" s="28">
        <f>INDEX(Data!$C$4:$BK$400,Large!$C159,AO$2)</f>
        <v>0</v>
      </c>
      <c r="AP159" s="28">
        <f>INDEX(Data!$C$4:$BK$400,Large!$C159,AP$2)</f>
        <v>0</v>
      </c>
      <c r="AQ159" s="28">
        <f>INDEX(Data!$C$4:$BK$400,Large!$C159,AQ$2)</f>
        <v>0</v>
      </c>
      <c r="AR159" s="28">
        <f>INDEX(Data!$C$4:$BK$400,Large!$C159,AR$2)</f>
        <v>0</v>
      </c>
      <c r="AS159" s="28">
        <f>INDEX(Data!$C$4:$BK$400,Large!$C159,AS$2)</f>
        <v>0</v>
      </c>
      <c r="AT159" s="28">
        <f>INDEX(Data!$C$4:$BK$400,Large!$C159,AT$2)</f>
        <v>0</v>
      </c>
      <c r="AU159" s="5">
        <f>VALUE(INDEX(Data!$C$4:$BK$400,Large!$C159,AU$2))</f>
        <v>0</v>
      </c>
      <c r="AV159" s="5">
        <f>INDEX(Data!$C$4:$BK$400,Large!$C159,AV$1)</f>
        <v>0</v>
      </c>
      <c r="AW159" s="28">
        <f>IFERROR(VALUE(INDEX(Data!$C$4:$BK$400,Large!$C159,AW$1)),"-")</f>
        <v>0</v>
      </c>
      <c r="AX159" s="14">
        <f>IFERROR(INDEX(Data!$C$4:$BK$95,Large!$C159,AX$1),0)</f>
        <v>0</v>
      </c>
      <c r="AY159" s="14">
        <f>IFERROR(INDEX(Data!$C$4:$BK$95,Large!$C159,AY$1),0)</f>
        <v>0</v>
      </c>
      <c r="AZ159" s="14" t="e">
        <f>INDEX(Data!$C$4:$BK$95,Large!$C159,AZ$1)</f>
        <v>#REF!</v>
      </c>
      <c r="BA159" s="5" t="str">
        <f t="shared" si="58"/>
        <v>-</v>
      </c>
      <c r="BB159" s="5" t="str">
        <f t="shared" si="59"/>
        <v>-</v>
      </c>
      <c r="BC159" s="5" t="str">
        <f t="shared" si="60"/>
        <v>-</v>
      </c>
      <c r="BD159" s="22" t="str">
        <f t="shared" si="61"/>
        <v>-</v>
      </c>
      <c r="BE159" s="28">
        <f t="shared" si="62"/>
        <v>0</v>
      </c>
      <c r="BF159" s="5">
        <f t="shared" si="63"/>
        <v>0</v>
      </c>
      <c r="BG159" s="5">
        <f t="shared" si="64"/>
        <v>0</v>
      </c>
      <c r="BH159" s="5">
        <f t="shared" si="65"/>
        <v>0</v>
      </c>
      <c r="BI159" s="11" t="e">
        <f t="shared" si="66"/>
        <v>#DIV/0!</v>
      </c>
      <c r="BJ159" s="5">
        <f t="shared" si="67"/>
        <v>0</v>
      </c>
      <c r="BK159" s="11">
        <f>Data!BH157/SUM(Data!$BH$4:$BH$49)</f>
        <v>1.1585742534940909E-8</v>
      </c>
      <c r="BL159" s="3">
        <f t="shared" si="68"/>
        <v>0</v>
      </c>
      <c r="BM159" s="12" t="str">
        <f t="shared" si="57"/>
        <v>-</v>
      </c>
      <c r="BN159" s="12">
        <f t="shared" si="69"/>
        <v>1.1558254998608653E-8</v>
      </c>
      <c r="BO159" s="28">
        <f t="shared" si="55"/>
        <v>8.4099999999999995E-4</v>
      </c>
      <c r="BP159" s="87">
        <f t="shared" si="56"/>
        <v>8.4100000000000008E-3</v>
      </c>
    </row>
    <row r="160" spans="1:68">
      <c r="A160" s="28">
        <v>157</v>
      </c>
      <c r="B160" s="26">
        <f>LARGE(Data!$BH$4:$BH$400,Large!A160)</f>
        <v>8.4000000000000003E-4</v>
      </c>
      <c r="C160" s="28">
        <f>MATCH(Large!B160,Data!$BH$4:$BH$400,0)</f>
        <v>157</v>
      </c>
      <c r="D160" s="5">
        <f>VALUE(INDEX(Data!$C$4:$BK$400,Large!$C160,D$2))</f>
        <v>0</v>
      </c>
      <c r="E160" s="28">
        <f>INDEX(Data!$C$4:$BK$400,Large!$C160,E$2)</f>
        <v>0</v>
      </c>
      <c r="F160" s="28">
        <f>INDEX(Data!$C$4:$BK$400,Large!$C160,F$2)</f>
        <v>0</v>
      </c>
      <c r="G160" s="28">
        <f>INDEX(Data!$C$4:$BK$400,Large!$C160,G$2)</f>
        <v>0</v>
      </c>
      <c r="H160" s="28">
        <f>INDEX(Data!$C$4:$BK$400,Large!$C160,H$2)</f>
        <v>0</v>
      </c>
      <c r="I160" s="28">
        <f>INDEX(Data!$C$4:$BK$400,Large!$C160,I$2)</f>
        <v>0</v>
      </c>
      <c r="J160" s="28">
        <f>INDEX(Data!$C$4:$BK$400,Large!$C160,J$2)</f>
        <v>0</v>
      </c>
      <c r="K160" s="28">
        <f>INDEX(Data!$C$4:$BK$400,Large!$C160,K$2)</f>
        <v>0</v>
      </c>
      <c r="L160" s="28">
        <f>INDEX(Data!$C$4:$BK$400,Large!$C160,L$2)</f>
        <v>0</v>
      </c>
      <c r="M160" s="28">
        <f>INDEX(Data!$C$4:$BK$400,Large!$C160,M$2)</f>
        <v>0</v>
      </c>
      <c r="N160" s="28">
        <f>INDEX(Data!$C$4:$BK$400,Large!$C160,N$2)</f>
        <v>0</v>
      </c>
      <c r="O160" s="28">
        <f>INDEX(Data!$C$4:$BK$400,Large!$C160,O$2)</f>
        <v>0</v>
      </c>
      <c r="P160" s="28">
        <f>INDEX(Data!$C$4:$BK$400,Large!$C160,P$2)</f>
        <v>0</v>
      </c>
      <c r="Q160" s="28">
        <f>INDEX(Data!$C$4:$BK$400,Large!$C160,Q$2)</f>
        <v>0</v>
      </c>
      <c r="R160" s="28">
        <f>INDEX(Data!$C$4:$BK$400,Large!$C160,R$2)</f>
        <v>0</v>
      </c>
      <c r="S160" s="28">
        <f>INDEX(Data!$C$4:$BK$400,Large!$C160,S$2)</f>
        <v>0</v>
      </c>
      <c r="T160" s="28">
        <f>INDEX(Data!$C$4:$BK$400,Large!$C160,T$2)</f>
        <v>0</v>
      </c>
      <c r="U160" s="28">
        <f>INDEX(Data!$C$4:$BK$400,Large!$C160,U$2)</f>
        <v>0</v>
      </c>
      <c r="V160" s="28">
        <f>INDEX(Data!$C$4:$BK$400,Large!$C160,V$2)</f>
        <v>0</v>
      </c>
      <c r="W160" s="28">
        <f>INDEX(Data!$C$4:$BK$400,Large!$C160,W$2)</f>
        <v>0</v>
      </c>
      <c r="X160" s="28">
        <f>INDEX(Data!$C$4:$BK$400,Large!$C160,X$2)</f>
        <v>0</v>
      </c>
      <c r="Y160" s="28">
        <f>INDEX(Data!$C$4:$BK$400,Large!$C160,Y$2)</f>
        <v>0</v>
      </c>
      <c r="Z160" s="28">
        <f>INDEX(Data!$C$4:$BK$400,Large!$C160,Z$2)</f>
        <v>0</v>
      </c>
      <c r="AA160" s="28">
        <f>INDEX(Data!$C$4:$BK$400,Large!$C160,AA$2)</f>
        <v>0</v>
      </c>
      <c r="AB160" s="28">
        <f>INDEX(Data!$C$4:$BK$400,Large!$C160,AB$2)</f>
        <v>0</v>
      </c>
      <c r="AC160" s="28">
        <f>INDEX(Data!$C$4:$BK$400,Large!$C160,AC$2)</f>
        <v>0</v>
      </c>
      <c r="AD160" s="28">
        <f>INDEX(Data!$C$4:$BK$400,Large!$C160,AD$2)</f>
        <v>0</v>
      </c>
      <c r="AE160" s="28">
        <f>INDEX(Data!$C$4:$BK$400,Large!$C160,AE$2)</f>
        <v>0</v>
      </c>
      <c r="AF160" s="28">
        <f>INDEX(Data!$C$4:$BK$400,Large!$C160,AF$2)</f>
        <v>0</v>
      </c>
      <c r="AG160" s="28">
        <f>INDEX(Data!$C$4:$BK$400,Large!$C160,AG$2)</f>
        <v>0</v>
      </c>
      <c r="AH160" s="28">
        <f>INDEX(Data!$C$4:$BK$400,Large!$C160,AH$2)</f>
        <v>0</v>
      </c>
      <c r="AI160" s="28">
        <f>INDEX(Data!$C$4:$BK$400,Large!$C160,AI$2)</f>
        <v>0</v>
      </c>
      <c r="AJ160" s="28">
        <f>INDEX(Data!$C$4:$BK$400,Large!$C160,AJ$2)</f>
        <v>0</v>
      </c>
      <c r="AK160" s="28">
        <f>INDEX(Data!$C$4:$BK$400,Large!$C160,AK$2)</f>
        <v>0</v>
      </c>
      <c r="AL160" s="28">
        <f>INDEX(Data!$C$4:$BK$400,Large!$C160,AL$2)</f>
        <v>0</v>
      </c>
      <c r="AM160" s="28">
        <f>INDEX(Data!$C$4:$BK$400,Large!$C160,AM$2)</f>
        <v>0</v>
      </c>
      <c r="AN160" s="28">
        <f>INDEX(Data!$C$4:$BK$400,Large!$C160,AN$2)</f>
        <v>0</v>
      </c>
      <c r="AO160" s="28">
        <f>INDEX(Data!$C$4:$BK$400,Large!$C160,AO$2)</f>
        <v>0</v>
      </c>
      <c r="AP160" s="28">
        <f>INDEX(Data!$C$4:$BK$400,Large!$C160,AP$2)</f>
        <v>0</v>
      </c>
      <c r="AQ160" s="28">
        <f>INDEX(Data!$C$4:$BK$400,Large!$C160,AQ$2)</f>
        <v>0</v>
      </c>
      <c r="AR160" s="28">
        <f>INDEX(Data!$C$4:$BK$400,Large!$C160,AR$2)</f>
        <v>0</v>
      </c>
      <c r="AS160" s="28">
        <f>INDEX(Data!$C$4:$BK$400,Large!$C160,AS$2)</f>
        <v>0</v>
      </c>
      <c r="AT160" s="28">
        <f>INDEX(Data!$C$4:$BK$400,Large!$C160,AT$2)</f>
        <v>0</v>
      </c>
      <c r="AU160" s="5">
        <f>VALUE(INDEX(Data!$C$4:$BK$400,Large!$C160,AU$2))</f>
        <v>0</v>
      </c>
      <c r="AV160" s="5">
        <f>INDEX(Data!$C$4:$BK$400,Large!$C160,AV$1)</f>
        <v>0</v>
      </c>
      <c r="AW160" s="28">
        <f>IFERROR(VALUE(INDEX(Data!$C$4:$BK$400,Large!$C160,AW$1)),"-")</f>
        <v>0</v>
      </c>
      <c r="AX160" s="14">
        <f>IFERROR(INDEX(Data!$C$4:$BK$95,Large!$C160,AX$1),0)</f>
        <v>0</v>
      </c>
      <c r="AY160" s="14">
        <f>IFERROR(INDEX(Data!$C$4:$BK$95,Large!$C160,AY$1),0)</f>
        <v>0</v>
      </c>
      <c r="AZ160" s="14" t="e">
        <f>INDEX(Data!$C$4:$BK$95,Large!$C160,AZ$1)</f>
        <v>#REF!</v>
      </c>
      <c r="BA160" s="5" t="str">
        <f t="shared" si="58"/>
        <v>-</v>
      </c>
      <c r="BB160" s="5" t="str">
        <f t="shared" si="59"/>
        <v>-</v>
      </c>
      <c r="BC160" s="5" t="str">
        <f t="shared" si="60"/>
        <v>-</v>
      </c>
      <c r="BD160" s="22" t="str">
        <f t="shared" si="61"/>
        <v>-</v>
      </c>
      <c r="BE160" s="28">
        <f t="shared" si="62"/>
        <v>0</v>
      </c>
      <c r="BF160" s="5">
        <f t="shared" si="63"/>
        <v>0</v>
      </c>
      <c r="BG160" s="5">
        <f t="shared" si="64"/>
        <v>0</v>
      </c>
      <c r="BH160" s="5">
        <f t="shared" si="65"/>
        <v>0</v>
      </c>
      <c r="BI160" s="11" t="e">
        <f t="shared" si="66"/>
        <v>#DIV/0!</v>
      </c>
      <c r="BJ160" s="5">
        <f t="shared" si="67"/>
        <v>0</v>
      </c>
      <c r="BK160" s="11">
        <f>Data!BH158/SUM(Data!$BH$4:$BH$49)</f>
        <v>1.157199906811417E-8</v>
      </c>
      <c r="BL160" s="3">
        <f t="shared" si="68"/>
        <v>0</v>
      </c>
      <c r="BM160" s="12" t="str">
        <f t="shared" si="57"/>
        <v>-</v>
      </c>
      <c r="BN160" s="12">
        <f t="shared" si="69"/>
        <v>1.1544511532498537E-8</v>
      </c>
      <c r="BO160" s="28">
        <f t="shared" si="55"/>
        <v>8.4000000000000003E-4</v>
      </c>
      <c r="BP160" s="87">
        <f t="shared" si="56"/>
        <v>8.3999999999999995E-3</v>
      </c>
    </row>
    <row r="161" spans="1:68">
      <c r="A161" s="28">
        <v>158</v>
      </c>
      <c r="B161" s="26">
        <f>LARGE(Data!$BH$4:$BH$400,Large!A161)</f>
        <v>8.3900000000000001E-4</v>
      </c>
      <c r="C161" s="28">
        <f>MATCH(Large!B161,Data!$BH$4:$BH$400,0)</f>
        <v>158</v>
      </c>
      <c r="D161" s="5">
        <f>VALUE(INDEX(Data!$C$4:$BK$400,Large!$C161,D$2))</f>
        <v>0</v>
      </c>
      <c r="E161" s="28">
        <f>INDEX(Data!$C$4:$BK$400,Large!$C161,E$2)</f>
        <v>0</v>
      </c>
      <c r="F161" s="28">
        <f>INDEX(Data!$C$4:$BK$400,Large!$C161,F$2)</f>
        <v>0</v>
      </c>
      <c r="G161" s="28">
        <f>INDEX(Data!$C$4:$BK$400,Large!$C161,G$2)</f>
        <v>0</v>
      </c>
      <c r="H161" s="28">
        <f>INDEX(Data!$C$4:$BK$400,Large!$C161,H$2)</f>
        <v>0</v>
      </c>
      <c r="I161" s="28">
        <f>INDEX(Data!$C$4:$BK$400,Large!$C161,I$2)</f>
        <v>0</v>
      </c>
      <c r="J161" s="28">
        <f>INDEX(Data!$C$4:$BK$400,Large!$C161,J$2)</f>
        <v>0</v>
      </c>
      <c r="K161" s="28">
        <f>INDEX(Data!$C$4:$BK$400,Large!$C161,K$2)</f>
        <v>0</v>
      </c>
      <c r="L161" s="28">
        <f>INDEX(Data!$C$4:$BK$400,Large!$C161,L$2)</f>
        <v>0</v>
      </c>
      <c r="M161" s="28">
        <f>INDEX(Data!$C$4:$BK$400,Large!$C161,M$2)</f>
        <v>0</v>
      </c>
      <c r="N161" s="28">
        <f>INDEX(Data!$C$4:$BK$400,Large!$C161,N$2)</f>
        <v>0</v>
      </c>
      <c r="O161" s="28">
        <f>INDEX(Data!$C$4:$BK$400,Large!$C161,O$2)</f>
        <v>0</v>
      </c>
      <c r="P161" s="28">
        <f>INDEX(Data!$C$4:$BK$400,Large!$C161,P$2)</f>
        <v>0</v>
      </c>
      <c r="Q161" s="28">
        <f>INDEX(Data!$C$4:$BK$400,Large!$C161,Q$2)</f>
        <v>0</v>
      </c>
      <c r="R161" s="28">
        <f>INDEX(Data!$C$4:$BK$400,Large!$C161,R$2)</f>
        <v>0</v>
      </c>
      <c r="S161" s="28">
        <f>INDEX(Data!$C$4:$BK$400,Large!$C161,S$2)</f>
        <v>0</v>
      </c>
      <c r="T161" s="28">
        <f>INDEX(Data!$C$4:$BK$400,Large!$C161,T$2)</f>
        <v>0</v>
      </c>
      <c r="U161" s="28">
        <f>INDEX(Data!$C$4:$BK$400,Large!$C161,U$2)</f>
        <v>0</v>
      </c>
      <c r="V161" s="28">
        <f>INDEX(Data!$C$4:$BK$400,Large!$C161,V$2)</f>
        <v>0</v>
      </c>
      <c r="W161" s="28">
        <f>INDEX(Data!$C$4:$BK$400,Large!$C161,W$2)</f>
        <v>0</v>
      </c>
      <c r="X161" s="28">
        <f>INDEX(Data!$C$4:$BK$400,Large!$C161,X$2)</f>
        <v>0</v>
      </c>
      <c r="Y161" s="28">
        <f>INDEX(Data!$C$4:$BK$400,Large!$C161,Y$2)</f>
        <v>0</v>
      </c>
      <c r="Z161" s="28">
        <f>INDEX(Data!$C$4:$BK$400,Large!$C161,Z$2)</f>
        <v>0</v>
      </c>
      <c r="AA161" s="28">
        <f>INDEX(Data!$C$4:$BK$400,Large!$C161,AA$2)</f>
        <v>0</v>
      </c>
      <c r="AB161" s="28">
        <f>INDEX(Data!$C$4:$BK$400,Large!$C161,AB$2)</f>
        <v>0</v>
      </c>
      <c r="AC161" s="28">
        <f>INDEX(Data!$C$4:$BK$400,Large!$C161,AC$2)</f>
        <v>0</v>
      </c>
      <c r="AD161" s="28">
        <f>INDEX(Data!$C$4:$BK$400,Large!$C161,AD$2)</f>
        <v>0</v>
      </c>
      <c r="AE161" s="28">
        <f>INDEX(Data!$C$4:$BK$400,Large!$C161,AE$2)</f>
        <v>0</v>
      </c>
      <c r="AF161" s="28">
        <f>INDEX(Data!$C$4:$BK$400,Large!$C161,AF$2)</f>
        <v>0</v>
      </c>
      <c r="AG161" s="28">
        <f>INDEX(Data!$C$4:$BK$400,Large!$C161,AG$2)</f>
        <v>0</v>
      </c>
      <c r="AH161" s="28">
        <f>INDEX(Data!$C$4:$BK$400,Large!$C161,AH$2)</f>
        <v>0</v>
      </c>
      <c r="AI161" s="28">
        <f>INDEX(Data!$C$4:$BK$400,Large!$C161,AI$2)</f>
        <v>0</v>
      </c>
      <c r="AJ161" s="28">
        <f>INDEX(Data!$C$4:$BK$400,Large!$C161,AJ$2)</f>
        <v>0</v>
      </c>
      <c r="AK161" s="28">
        <f>INDEX(Data!$C$4:$BK$400,Large!$C161,AK$2)</f>
        <v>0</v>
      </c>
      <c r="AL161" s="28">
        <f>INDEX(Data!$C$4:$BK$400,Large!$C161,AL$2)</f>
        <v>0</v>
      </c>
      <c r="AM161" s="28">
        <f>INDEX(Data!$C$4:$BK$400,Large!$C161,AM$2)</f>
        <v>0</v>
      </c>
      <c r="AN161" s="28">
        <f>INDEX(Data!$C$4:$BK$400,Large!$C161,AN$2)</f>
        <v>0</v>
      </c>
      <c r="AO161" s="28">
        <f>INDEX(Data!$C$4:$BK$400,Large!$C161,AO$2)</f>
        <v>0</v>
      </c>
      <c r="AP161" s="28">
        <f>INDEX(Data!$C$4:$BK$400,Large!$C161,AP$2)</f>
        <v>0</v>
      </c>
      <c r="AQ161" s="28">
        <f>INDEX(Data!$C$4:$BK$400,Large!$C161,AQ$2)</f>
        <v>0</v>
      </c>
      <c r="AR161" s="28">
        <f>INDEX(Data!$C$4:$BK$400,Large!$C161,AR$2)</f>
        <v>0</v>
      </c>
      <c r="AS161" s="28">
        <f>INDEX(Data!$C$4:$BK$400,Large!$C161,AS$2)</f>
        <v>0</v>
      </c>
      <c r="AT161" s="28">
        <f>INDEX(Data!$C$4:$BK$400,Large!$C161,AT$2)</f>
        <v>0</v>
      </c>
      <c r="AU161" s="5">
        <f>VALUE(INDEX(Data!$C$4:$BK$400,Large!$C161,AU$2))</f>
        <v>0</v>
      </c>
      <c r="AV161" s="5">
        <f>INDEX(Data!$C$4:$BK$400,Large!$C161,AV$1)</f>
        <v>0</v>
      </c>
      <c r="AW161" s="28">
        <f>IFERROR(VALUE(INDEX(Data!$C$4:$BK$400,Large!$C161,AW$1)),"-")</f>
        <v>0</v>
      </c>
      <c r="AX161" s="14">
        <f>IFERROR(INDEX(Data!$C$4:$BK$95,Large!$C161,AX$1),0)</f>
        <v>0</v>
      </c>
      <c r="AY161" s="14">
        <f>IFERROR(INDEX(Data!$C$4:$BK$95,Large!$C161,AY$1),0)</f>
        <v>0</v>
      </c>
      <c r="AZ161" s="14" t="e">
        <f>INDEX(Data!$C$4:$BK$95,Large!$C161,AZ$1)</f>
        <v>#REF!</v>
      </c>
      <c r="BA161" s="5" t="str">
        <f t="shared" si="58"/>
        <v>-</v>
      </c>
      <c r="BB161" s="5" t="str">
        <f t="shared" si="59"/>
        <v>-</v>
      </c>
      <c r="BC161" s="5" t="str">
        <f t="shared" si="60"/>
        <v>-</v>
      </c>
      <c r="BD161" s="22" t="str">
        <f t="shared" si="61"/>
        <v>-</v>
      </c>
      <c r="BE161" s="28">
        <f t="shared" si="62"/>
        <v>0</v>
      </c>
      <c r="BF161" s="5">
        <f t="shared" si="63"/>
        <v>0</v>
      </c>
      <c r="BG161" s="5">
        <f t="shared" si="64"/>
        <v>0</v>
      </c>
      <c r="BH161" s="5">
        <f t="shared" si="65"/>
        <v>0</v>
      </c>
      <c r="BI161" s="11" t="e">
        <f t="shared" si="66"/>
        <v>#DIV/0!</v>
      </c>
      <c r="BJ161" s="5">
        <f t="shared" si="67"/>
        <v>0</v>
      </c>
      <c r="BK161" s="11">
        <f>Data!BH159/SUM(Data!$BH$4:$BH$49)</f>
        <v>1.1558255601287431E-8</v>
      </c>
      <c r="BL161" s="3">
        <f t="shared" si="68"/>
        <v>0</v>
      </c>
      <c r="BM161" s="12" t="str">
        <f t="shared" si="57"/>
        <v>-</v>
      </c>
      <c r="BN161" s="12">
        <f t="shared" si="69"/>
        <v>1.1530768066388419E-8</v>
      </c>
      <c r="BO161" s="28">
        <f t="shared" si="55"/>
        <v>8.3900000000000001E-4</v>
      </c>
      <c r="BP161" s="87">
        <f t="shared" si="56"/>
        <v>8.3899999999999999E-3</v>
      </c>
    </row>
    <row r="162" spans="1:68">
      <c r="A162" s="28">
        <v>159</v>
      </c>
      <c r="B162" s="26">
        <f>LARGE(Data!$BH$4:$BH$400,Large!A162)</f>
        <v>8.3799999999999999E-4</v>
      </c>
      <c r="C162" s="28">
        <f>MATCH(Large!B162,Data!$BH$4:$BH$400,0)</f>
        <v>159</v>
      </c>
      <c r="D162" s="5">
        <f>VALUE(INDEX(Data!$C$4:$BK$400,Large!$C162,D$2))</f>
        <v>0</v>
      </c>
      <c r="E162" s="28">
        <f>INDEX(Data!$C$4:$BK$400,Large!$C162,E$2)</f>
        <v>0</v>
      </c>
      <c r="F162" s="28">
        <f>INDEX(Data!$C$4:$BK$400,Large!$C162,F$2)</f>
        <v>0</v>
      </c>
      <c r="G162" s="28">
        <f>INDEX(Data!$C$4:$BK$400,Large!$C162,G$2)</f>
        <v>0</v>
      </c>
      <c r="H162" s="28">
        <f>INDEX(Data!$C$4:$BK$400,Large!$C162,H$2)</f>
        <v>0</v>
      </c>
      <c r="I162" s="28">
        <f>INDEX(Data!$C$4:$BK$400,Large!$C162,I$2)</f>
        <v>0</v>
      </c>
      <c r="J162" s="28">
        <f>INDEX(Data!$C$4:$BK$400,Large!$C162,J$2)</f>
        <v>0</v>
      </c>
      <c r="K162" s="28">
        <f>INDEX(Data!$C$4:$BK$400,Large!$C162,K$2)</f>
        <v>0</v>
      </c>
      <c r="L162" s="28">
        <f>INDEX(Data!$C$4:$BK$400,Large!$C162,L$2)</f>
        <v>0</v>
      </c>
      <c r="M162" s="28">
        <f>INDEX(Data!$C$4:$BK$400,Large!$C162,M$2)</f>
        <v>0</v>
      </c>
      <c r="N162" s="28">
        <f>INDEX(Data!$C$4:$BK$400,Large!$C162,N$2)</f>
        <v>0</v>
      </c>
      <c r="O162" s="28">
        <f>INDEX(Data!$C$4:$BK$400,Large!$C162,O$2)</f>
        <v>0</v>
      </c>
      <c r="P162" s="28">
        <f>INDEX(Data!$C$4:$BK$400,Large!$C162,P$2)</f>
        <v>0</v>
      </c>
      <c r="Q162" s="28">
        <f>INDEX(Data!$C$4:$BK$400,Large!$C162,Q$2)</f>
        <v>0</v>
      </c>
      <c r="R162" s="28">
        <f>INDEX(Data!$C$4:$BK$400,Large!$C162,R$2)</f>
        <v>0</v>
      </c>
      <c r="S162" s="28">
        <f>INDEX(Data!$C$4:$BK$400,Large!$C162,S$2)</f>
        <v>0</v>
      </c>
      <c r="T162" s="28">
        <f>INDEX(Data!$C$4:$BK$400,Large!$C162,T$2)</f>
        <v>0</v>
      </c>
      <c r="U162" s="28">
        <f>INDEX(Data!$C$4:$BK$400,Large!$C162,U$2)</f>
        <v>0</v>
      </c>
      <c r="V162" s="28">
        <f>INDEX(Data!$C$4:$BK$400,Large!$C162,V$2)</f>
        <v>0</v>
      </c>
      <c r="W162" s="28">
        <f>INDEX(Data!$C$4:$BK$400,Large!$C162,W$2)</f>
        <v>0</v>
      </c>
      <c r="X162" s="28">
        <f>INDEX(Data!$C$4:$BK$400,Large!$C162,X$2)</f>
        <v>0</v>
      </c>
      <c r="Y162" s="28">
        <f>INDEX(Data!$C$4:$BK$400,Large!$C162,Y$2)</f>
        <v>0</v>
      </c>
      <c r="Z162" s="28">
        <f>INDEX(Data!$C$4:$BK$400,Large!$C162,Z$2)</f>
        <v>0</v>
      </c>
      <c r="AA162" s="28">
        <f>INDEX(Data!$C$4:$BK$400,Large!$C162,AA$2)</f>
        <v>0</v>
      </c>
      <c r="AB162" s="28">
        <f>INDEX(Data!$C$4:$BK$400,Large!$C162,AB$2)</f>
        <v>0</v>
      </c>
      <c r="AC162" s="28">
        <f>INDEX(Data!$C$4:$BK$400,Large!$C162,AC$2)</f>
        <v>0</v>
      </c>
      <c r="AD162" s="28">
        <f>INDEX(Data!$C$4:$BK$400,Large!$C162,AD$2)</f>
        <v>0</v>
      </c>
      <c r="AE162" s="28">
        <f>INDEX(Data!$C$4:$BK$400,Large!$C162,AE$2)</f>
        <v>0</v>
      </c>
      <c r="AF162" s="28">
        <f>INDEX(Data!$C$4:$BK$400,Large!$C162,AF$2)</f>
        <v>0</v>
      </c>
      <c r="AG162" s="28">
        <f>INDEX(Data!$C$4:$BK$400,Large!$C162,AG$2)</f>
        <v>0</v>
      </c>
      <c r="AH162" s="28">
        <f>INDEX(Data!$C$4:$BK$400,Large!$C162,AH$2)</f>
        <v>0</v>
      </c>
      <c r="AI162" s="28">
        <f>INDEX(Data!$C$4:$BK$400,Large!$C162,AI$2)</f>
        <v>0</v>
      </c>
      <c r="AJ162" s="28">
        <f>INDEX(Data!$C$4:$BK$400,Large!$C162,AJ$2)</f>
        <v>0</v>
      </c>
      <c r="AK162" s="28">
        <f>INDEX(Data!$C$4:$BK$400,Large!$C162,AK$2)</f>
        <v>0</v>
      </c>
      <c r="AL162" s="28">
        <f>INDEX(Data!$C$4:$BK$400,Large!$C162,AL$2)</f>
        <v>0</v>
      </c>
      <c r="AM162" s="28">
        <f>INDEX(Data!$C$4:$BK$400,Large!$C162,AM$2)</f>
        <v>0</v>
      </c>
      <c r="AN162" s="28">
        <f>INDEX(Data!$C$4:$BK$400,Large!$C162,AN$2)</f>
        <v>0</v>
      </c>
      <c r="AO162" s="28">
        <f>INDEX(Data!$C$4:$BK$400,Large!$C162,AO$2)</f>
        <v>0</v>
      </c>
      <c r="AP162" s="28">
        <f>INDEX(Data!$C$4:$BK$400,Large!$C162,AP$2)</f>
        <v>0</v>
      </c>
      <c r="AQ162" s="28">
        <f>INDEX(Data!$C$4:$BK$400,Large!$C162,AQ$2)</f>
        <v>0</v>
      </c>
      <c r="AR162" s="28">
        <f>INDEX(Data!$C$4:$BK$400,Large!$C162,AR$2)</f>
        <v>0</v>
      </c>
      <c r="AS162" s="28">
        <f>INDEX(Data!$C$4:$BK$400,Large!$C162,AS$2)</f>
        <v>0</v>
      </c>
      <c r="AT162" s="28">
        <f>INDEX(Data!$C$4:$BK$400,Large!$C162,AT$2)</f>
        <v>0</v>
      </c>
      <c r="AU162" s="5">
        <f>VALUE(INDEX(Data!$C$4:$BK$400,Large!$C162,AU$2))</f>
        <v>0</v>
      </c>
      <c r="AV162" s="5">
        <f>INDEX(Data!$C$4:$BK$400,Large!$C162,AV$1)</f>
        <v>0</v>
      </c>
      <c r="AW162" s="28">
        <f>IFERROR(VALUE(INDEX(Data!$C$4:$BK$400,Large!$C162,AW$1)),"-")</f>
        <v>0</v>
      </c>
      <c r="AX162" s="14">
        <f>IFERROR(INDEX(Data!$C$4:$BK$95,Large!$C162,AX$1),0)</f>
        <v>0</v>
      </c>
      <c r="AY162" s="14">
        <f>IFERROR(INDEX(Data!$C$4:$BK$95,Large!$C162,AY$1),0)</f>
        <v>0</v>
      </c>
      <c r="AZ162" s="14" t="e">
        <f>INDEX(Data!$C$4:$BK$95,Large!$C162,AZ$1)</f>
        <v>#REF!</v>
      </c>
      <c r="BA162" s="5" t="str">
        <f t="shared" si="58"/>
        <v>-</v>
      </c>
      <c r="BB162" s="5" t="str">
        <f t="shared" si="59"/>
        <v>-</v>
      </c>
      <c r="BC162" s="5" t="str">
        <f t="shared" si="60"/>
        <v>-</v>
      </c>
      <c r="BD162" s="22" t="str">
        <f t="shared" si="61"/>
        <v>-</v>
      </c>
      <c r="BE162" s="28">
        <f t="shared" si="62"/>
        <v>0</v>
      </c>
      <c r="BF162" s="5">
        <f t="shared" si="63"/>
        <v>0</v>
      </c>
      <c r="BG162" s="5">
        <f t="shared" si="64"/>
        <v>0</v>
      </c>
      <c r="BH162" s="5">
        <f t="shared" si="65"/>
        <v>0</v>
      </c>
      <c r="BI162" s="11" t="e">
        <f t="shared" si="66"/>
        <v>#DIV/0!</v>
      </c>
      <c r="BJ162" s="5">
        <f t="shared" si="67"/>
        <v>0</v>
      </c>
      <c r="BK162" s="11">
        <f>Data!BH160/SUM(Data!$BH$4:$BH$49)</f>
        <v>1.1544512134460694E-8</v>
      </c>
      <c r="BL162" s="3">
        <f t="shared" si="68"/>
        <v>0</v>
      </c>
      <c r="BM162" s="12" t="str">
        <f t="shared" si="57"/>
        <v>-</v>
      </c>
      <c r="BN162" s="12">
        <f t="shared" si="69"/>
        <v>1.1517024600278301E-8</v>
      </c>
      <c r="BO162" s="28">
        <f t="shared" si="55"/>
        <v>8.3799999999999999E-4</v>
      </c>
      <c r="BP162" s="87">
        <f t="shared" si="56"/>
        <v>8.3800000000000003E-3</v>
      </c>
    </row>
    <row r="163" spans="1:68">
      <c r="A163" s="28">
        <v>160</v>
      </c>
      <c r="B163" s="26">
        <f>LARGE(Data!$BH$4:$BH$400,Large!A163)</f>
        <v>8.3699999999999996E-4</v>
      </c>
      <c r="C163" s="28">
        <f>MATCH(Large!B163,Data!$BH$4:$BH$400,0)</f>
        <v>160</v>
      </c>
      <c r="D163" s="5">
        <f>VALUE(INDEX(Data!$C$4:$BK$400,Large!$C163,D$2))</f>
        <v>0</v>
      </c>
      <c r="E163" s="28">
        <f>INDEX(Data!$C$4:$BK$400,Large!$C163,E$2)</f>
        <v>0</v>
      </c>
      <c r="F163" s="28">
        <f>INDEX(Data!$C$4:$BK$400,Large!$C163,F$2)</f>
        <v>0</v>
      </c>
      <c r="G163" s="28">
        <f>INDEX(Data!$C$4:$BK$400,Large!$C163,G$2)</f>
        <v>0</v>
      </c>
      <c r="H163" s="28">
        <f>INDEX(Data!$C$4:$BK$400,Large!$C163,H$2)</f>
        <v>0</v>
      </c>
      <c r="I163" s="28">
        <f>INDEX(Data!$C$4:$BK$400,Large!$C163,I$2)</f>
        <v>0</v>
      </c>
      <c r="J163" s="28">
        <f>INDEX(Data!$C$4:$BK$400,Large!$C163,J$2)</f>
        <v>0</v>
      </c>
      <c r="K163" s="28">
        <f>INDEX(Data!$C$4:$BK$400,Large!$C163,K$2)</f>
        <v>0</v>
      </c>
      <c r="L163" s="28">
        <f>INDEX(Data!$C$4:$BK$400,Large!$C163,L$2)</f>
        <v>0</v>
      </c>
      <c r="M163" s="28">
        <f>INDEX(Data!$C$4:$BK$400,Large!$C163,M$2)</f>
        <v>0</v>
      </c>
      <c r="N163" s="28">
        <f>INDEX(Data!$C$4:$BK$400,Large!$C163,N$2)</f>
        <v>0</v>
      </c>
      <c r="O163" s="28">
        <f>INDEX(Data!$C$4:$BK$400,Large!$C163,O$2)</f>
        <v>0</v>
      </c>
      <c r="P163" s="28">
        <f>INDEX(Data!$C$4:$BK$400,Large!$C163,P$2)</f>
        <v>0</v>
      </c>
      <c r="Q163" s="28">
        <f>INDEX(Data!$C$4:$BK$400,Large!$C163,Q$2)</f>
        <v>0</v>
      </c>
      <c r="R163" s="28">
        <f>INDEX(Data!$C$4:$BK$400,Large!$C163,R$2)</f>
        <v>0</v>
      </c>
      <c r="S163" s="28">
        <f>INDEX(Data!$C$4:$BK$400,Large!$C163,S$2)</f>
        <v>0</v>
      </c>
      <c r="T163" s="28">
        <f>INDEX(Data!$C$4:$BK$400,Large!$C163,T$2)</f>
        <v>0</v>
      </c>
      <c r="U163" s="28">
        <f>INDEX(Data!$C$4:$BK$400,Large!$C163,U$2)</f>
        <v>0</v>
      </c>
      <c r="V163" s="28">
        <f>INDEX(Data!$C$4:$BK$400,Large!$C163,V$2)</f>
        <v>0</v>
      </c>
      <c r="W163" s="28">
        <f>INDEX(Data!$C$4:$BK$400,Large!$C163,W$2)</f>
        <v>0</v>
      </c>
      <c r="X163" s="28">
        <f>INDEX(Data!$C$4:$BK$400,Large!$C163,X$2)</f>
        <v>0</v>
      </c>
      <c r="Y163" s="28">
        <f>INDEX(Data!$C$4:$BK$400,Large!$C163,Y$2)</f>
        <v>0</v>
      </c>
      <c r="Z163" s="28">
        <f>INDEX(Data!$C$4:$BK$400,Large!$C163,Z$2)</f>
        <v>0</v>
      </c>
      <c r="AA163" s="28">
        <f>INDEX(Data!$C$4:$BK$400,Large!$C163,AA$2)</f>
        <v>0</v>
      </c>
      <c r="AB163" s="28">
        <f>INDEX(Data!$C$4:$BK$400,Large!$C163,AB$2)</f>
        <v>0</v>
      </c>
      <c r="AC163" s="28">
        <f>INDEX(Data!$C$4:$BK$400,Large!$C163,AC$2)</f>
        <v>0</v>
      </c>
      <c r="AD163" s="28">
        <f>INDEX(Data!$C$4:$BK$400,Large!$C163,AD$2)</f>
        <v>0</v>
      </c>
      <c r="AE163" s="28">
        <f>INDEX(Data!$C$4:$BK$400,Large!$C163,AE$2)</f>
        <v>0</v>
      </c>
      <c r="AF163" s="28">
        <f>INDEX(Data!$C$4:$BK$400,Large!$C163,AF$2)</f>
        <v>0</v>
      </c>
      <c r="AG163" s="28">
        <f>INDEX(Data!$C$4:$BK$400,Large!$C163,AG$2)</f>
        <v>0</v>
      </c>
      <c r="AH163" s="28">
        <f>INDEX(Data!$C$4:$BK$400,Large!$C163,AH$2)</f>
        <v>0</v>
      </c>
      <c r="AI163" s="28">
        <f>INDEX(Data!$C$4:$BK$400,Large!$C163,AI$2)</f>
        <v>0</v>
      </c>
      <c r="AJ163" s="28">
        <f>INDEX(Data!$C$4:$BK$400,Large!$C163,AJ$2)</f>
        <v>0</v>
      </c>
      <c r="AK163" s="28">
        <f>INDEX(Data!$C$4:$BK$400,Large!$C163,AK$2)</f>
        <v>0</v>
      </c>
      <c r="AL163" s="28">
        <f>INDEX(Data!$C$4:$BK$400,Large!$C163,AL$2)</f>
        <v>0</v>
      </c>
      <c r="AM163" s="28">
        <f>INDEX(Data!$C$4:$BK$400,Large!$C163,AM$2)</f>
        <v>0</v>
      </c>
      <c r="AN163" s="28">
        <f>INDEX(Data!$C$4:$BK$400,Large!$C163,AN$2)</f>
        <v>0</v>
      </c>
      <c r="AO163" s="28">
        <f>INDEX(Data!$C$4:$BK$400,Large!$C163,AO$2)</f>
        <v>0</v>
      </c>
      <c r="AP163" s="28">
        <f>INDEX(Data!$C$4:$BK$400,Large!$C163,AP$2)</f>
        <v>0</v>
      </c>
      <c r="AQ163" s="28">
        <f>INDEX(Data!$C$4:$BK$400,Large!$C163,AQ$2)</f>
        <v>0</v>
      </c>
      <c r="AR163" s="28">
        <f>INDEX(Data!$C$4:$BK$400,Large!$C163,AR$2)</f>
        <v>0</v>
      </c>
      <c r="AS163" s="28">
        <f>INDEX(Data!$C$4:$BK$400,Large!$C163,AS$2)</f>
        <v>0</v>
      </c>
      <c r="AT163" s="28">
        <f>INDEX(Data!$C$4:$BK$400,Large!$C163,AT$2)</f>
        <v>0</v>
      </c>
      <c r="AU163" s="5">
        <f>VALUE(INDEX(Data!$C$4:$BK$400,Large!$C163,AU$2))</f>
        <v>0</v>
      </c>
      <c r="AV163" s="5">
        <f>INDEX(Data!$C$4:$BK$400,Large!$C163,AV$1)</f>
        <v>0</v>
      </c>
      <c r="AW163" s="28">
        <f>IFERROR(VALUE(INDEX(Data!$C$4:$BK$400,Large!$C163,AW$1)),"-")</f>
        <v>0</v>
      </c>
      <c r="AX163" s="14">
        <f>IFERROR(INDEX(Data!$C$4:$BK$95,Large!$C163,AX$1),0)</f>
        <v>0</v>
      </c>
      <c r="AY163" s="14">
        <f>IFERROR(INDEX(Data!$C$4:$BK$95,Large!$C163,AY$1),0)</f>
        <v>0</v>
      </c>
      <c r="AZ163" s="14" t="e">
        <f>INDEX(Data!$C$4:$BK$95,Large!$C163,AZ$1)</f>
        <v>#REF!</v>
      </c>
      <c r="BA163" s="5" t="str">
        <f t="shared" si="58"/>
        <v>-</v>
      </c>
      <c r="BB163" s="5" t="str">
        <f t="shared" si="59"/>
        <v>-</v>
      </c>
      <c r="BC163" s="5" t="str">
        <f t="shared" si="60"/>
        <v>-</v>
      </c>
      <c r="BD163" s="22" t="str">
        <f t="shared" si="61"/>
        <v>-</v>
      </c>
      <c r="BE163" s="28">
        <f t="shared" si="62"/>
        <v>0</v>
      </c>
      <c r="BF163" s="5">
        <f t="shared" si="63"/>
        <v>0</v>
      </c>
      <c r="BG163" s="5">
        <f t="shared" si="64"/>
        <v>0</v>
      </c>
      <c r="BH163" s="5">
        <f t="shared" si="65"/>
        <v>0</v>
      </c>
      <c r="BI163" s="11" t="e">
        <f t="shared" si="66"/>
        <v>#DIV/0!</v>
      </c>
      <c r="BJ163" s="5">
        <f t="shared" si="67"/>
        <v>0</v>
      </c>
      <c r="BK163" s="11">
        <f>Data!BH161/SUM(Data!$BH$4:$BH$49)</f>
        <v>1.1530768667633954E-8</v>
      </c>
      <c r="BL163" s="3">
        <f t="shared" si="68"/>
        <v>0</v>
      </c>
      <c r="BM163" s="12" t="str">
        <f t="shared" si="57"/>
        <v>-</v>
      </c>
      <c r="BN163" s="12">
        <f t="shared" si="69"/>
        <v>1.1503281134168185E-8</v>
      </c>
      <c r="BO163" s="28">
        <f t="shared" si="55"/>
        <v>8.3699999999999996E-4</v>
      </c>
      <c r="BP163" s="87">
        <f t="shared" si="56"/>
        <v>8.3700000000000007E-3</v>
      </c>
    </row>
    <row r="164" spans="1:68">
      <c r="A164" s="28">
        <v>161</v>
      </c>
      <c r="B164" s="26">
        <f>LARGE(Data!$BH$4:$BH$400,Large!A164)</f>
        <v>8.3600000000000005E-4</v>
      </c>
      <c r="C164" s="28">
        <f>MATCH(Large!B164,Data!$BH$4:$BH$400,0)</f>
        <v>161</v>
      </c>
      <c r="D164" s="5">
        <f>VALUE(INDEX(Data!$C$4:$BK$400,Large!$C164,D$2))</f>
        <v>0</v>
      </c>
      <c r="E164" s="28">
        <f>INDEX(Data!$C$4:$BK$400,Large!$C164,E$2)</f>
        <v>0</v>
      </c>
      <c r="F164" s="28">
        <f>INDEX(Data!$C$4:$BK$400,Large!$C164,F$2)</f>
        <v>0</v>
      </c>
      <c r="G164" s="28">
        <f>INDEX(Data!$C$4:$BK$400,Large!$C164,G$2)</f>
        <v>0</v>
      </c>
      <c r="H164" s="28">
        <f>INDEX(Data!$C$4:$BK$400,Large!$C164,H$2)</f>
        <v>0</v>
      </c>
      <c r="I164" s="28">
        <f>INDEX(Data!$C$4:$BK$400,Large!$C164,I$2)</f>
        <v>0</v>
      </c>
      <c r="J164" s="28">
        <f>INDEX(Data!$C$4:$BK$400,Large!$C164,J$2)</f>
        <v>0</v>
      </c>
      <c r="K164" s="28">
        <f>INDEX(Data!$C$4:$BK$400,Large!$C164,K$2)</f>
        <v>0</v>
      </c>
      <c r="L164" s="28">
        <f>INDEX(Data!$C$4:$BK$400,Large!$C164,L$2)</f>
        <v>0</v>
      </c>
      <c r="M164" s="28">
        <f>INDEX(Data!$C$4:$BK$400,Large!$C164,M$2)</f>
        <v>0</v>
      </c>
      <c r="N164" s="28">
        <f>INDEX(Data!$C$4:$BK$400,Large!$C164,N$2)</f>
        <v>0</v>
      </c>
      <c r="O164" s="28">
        <f>INDEX(Data!$C$4:$BK$400,Large!$C164,O$2)</f>
        <v>0</v>
      </c>
      <c r="P164" s="28">
        <f>INDEX(Data!$C$4:$BK$400,Large!$C164,P$2)</f>
        <v>0</v>
      </c>
      <c r="Q164" s="28">
        <f>INDEX(Data!$C$4:$BK$400,Large!$C164,Q$2)</f>
        <v>0</v>
      </c>
      <c r="R164" s="28">
        <f>INDEX(Data!$C$4:$BK$400,Large!$C164,R$2)</f>
        <v>0</v>
      </c>
      <c r="S164" s="28">
        <f>INDEX(Data!$C$4:$BK$400,Large!$C164,S$2)</f>
        <v>0</v>
      </c>
      <c r="T164" s="28">
        <f>INDEX(Data!$C$4:$BK$400,Large!$C164,T$2)</f>
        <v>0</v>
      </c>
      <c r="U164" s="28">
        <f>INDEX(Data!$C$4:$BK$400,Large!$C164,U$2)</f>
        <v>0</v>
      </c>
      <c r="V164" s="28">
        <f>INDEX(Data!$C$4:$BK$400,Large!$C164,V$2)</f>
        <v>0</v>
      </c>
      <c r="W164" s="28">
        <f>INDEX(Data!$C$4:$BK$400,Large!$C164,W$2)</f>
        <v>0</v>
      </c>
      <c r="X164" s="28">
        <f>INDEX(Data!$C$4:$BK$400,Large!$C164,X$2)</f>
        <v>0</v>
      </c>
      <c r="Y164" s="28">
        <f>INDEX(Data!$C$4:$BK$400,Large!$C164,Y$2)</f>
        <v>0</v>
      </c>
      <c r="Z164" s="28">
        <f>INDEX(Data!$C$4:$BK$400,Large!$C164,Z$2)</f>
        <v>0</v>
      </c>
      <c r="AA164" s="28">
        <f>INDEX(Data!$C$4:$BK$400,Large!$C164,AA$2)</f>
        <v>0</v>
      </c>
      <c r="AB164" s="28">
        <f>INDEX(Data!$C$4:$BK$400,Large!$C164,AB$2)</f>
        <v>0</v>
      </c>
      <c r="AC164" s="28">
        <f>INDEX(Data!$C$4:$BK$400,Large!$C164,AC$2)</f>
        <v>0</v>
      </c>
      <c r="AD164" s="28">
        <f>INDEX(Data!$C$4:$BK$400,Large!$C164,AD$2)</f>
        <v>0</v>
      </c>
      <c r="AE164" s="28">
        <f>INDEX(Data!$C$4:$BK$400,Large!$C164,AE$2)</f>
        <v>0</v>
      </c>
      <c r="AF164" s="28">
        <f>INDEX(Data!$C$4:$BK$400,Large!$C164,AF$2)</f>
        <v>0</v>
      </c>
      <c r="AG164" s="28">
        <f>INDEX(Data!$C$4:$BK$400,Large!$C164,AG$2)</f>
        <v>0</v>
      </c>
      <c r="AH164" s="28">
        <f>INDEX(Data!$C$4:$BK$400,Large!$C164,AH$2)</f>
        <v>0</v>
      </c>
      <c r="AI164" s="28">
        <f>INDEX(Data!$C$4:$BK$400,Large!$C164,AI$2)</f>
        <v>0</v>
      </c>
      <c r="AJ164" s="28">
        <f>INDEX(Data!$C$4:$BK$400,Large!$C164,AJ$2)</f>
        <v>0</v>
      </c>
      <c r="AK164" s="28">
        <f>INDEX(Data!$C$4:$BK$400,Large!$C164,AK$2)</f>
        <v>0</v>
      </c>
      <c r="AL164" s="28">
        <f>INDEX(Data!$C$4:$BK$400,Large!$C164,AL$2)</f>
        <v>0</v>
      </c>
      <c r="AM164" s="28">
        <f>INDEX(Data!$C$4:$BK$400,Large!$C164,AM$2)</f>
        <v>0</v>
      </c>
      <c r="AN164" s="28">
        <f>INDEX(Data!$C$4:$BK$400,Large!$C164,AN$2)</f>
        <v>0</v>
      </c>
      <c r="AO164" s="28">
        <f>INDEX(Data!$C$4:$BK$400,Large!$C164,AO$2)</f>
        <v>0</v>
      </c>
      <c r="AP164" s="28">
        <f>INDEX(Data!$C$4:$BK$400,Large!$C164,AP$2)</f>
        <v>0</v>
      </c>
      <c r="AQ164" s="28">
        <f>INDEX(Data!$C$4:$BK$400,Large!$C164,AQ$2)</f>
        <v>0</v>
      </c>
      <c r="AR164" s="28">
        <f>INDEX(Data!$C$4:$BK$400,Large!$C164,AR$2)</f>
        <v>0</v>
      </c>
      <c r="AS164" s="28">
        <f>INDEX(Data!$C$4:$BK$400,Large!$C164,AS$2)</f>
        <v>0</v>
      </c>
      <c r="AT164" s="28">
        <f>INDEX(Data!$C$4:$BK$400,Large!$C164,AT$2)</f>
        <v>0</v>
      </c>
      <c r="AU164" s="5">
        <f>VALUE(INDEX(Data!$C$4:$BK$400,Large!$C164,AU$2))</f>
        <v>0</v>
      </c>
      <c r="AV164" s="5">
        <f>INDEX(Data!$C$4:$BK$400,Large!$C164,AV$1)</f>
        <v>0</v>
      </c>
      <c r="AW164" s="28">
        <f>IFERROR(VALUE(INDEX(Data!$C$4:$BK$400,Large!$C164,AW$1)),"-")</f>
        <v>0</v>
      </c>
      <c r="AX164" s="14">
        <f>IFERROR(INDEX(Data!$C$4:$BK$95,Large!$C164,AX$1),0)</f>
        <v>0</v>
      </c>
      <c r="AY164" s="14">
        <f>IFERROR(INDEX(Data!$C$4:$BK$95,Large!$C164,AY$1),0)</f>
        <v>0</v>
      </c>
      <c r="AZ164" s="14" t="e">
        <f>INDEX(Data!$C$4:$BK$95,Large!$C164,AZ$1)</f>
        <v>#REF!</v>
      </c>
      <c r="BA164" s="5" t="str">
        <f t="shared" si="58"/>
        <v>-</v>
      </c>
      <c r="BB164" s="5" t="str">
        <f t="shared" si="59"/>
        <v>-</v>
      </c>
      <c r="BC164" s="5" t="str">
        <f t="shared" si="60"/>
        <v>-</v>
      </c>
      <c r="BD164" s="22" t="str">
        <f t="shared" si="61"/>
        <v>-</v>
      </c>
      <c r="BE164" s="28">
        <f t="shared" si="62"/>
        <v>0</v>
      </c>
      <c r="BF164" s="5">
        <f t="shared" si="63"/>
        <v>0</v>
      </c>
      <c r="BG164" s="5">
        <f t="shared" si="64"/>
        <v>0</v>
      </c>
      <c r="BH164" s="5">
        <f t="shared" si="65"/>
        <v>0</v>
      </c>
      <c r="BI164" s="11" t="e">
        <f t="shared" si="66"/>
        <v>#DIV/0!</v>
      </c>
      <c r="BJ164" s="5">
        <f t="shared" si="67"/>
        <v>0</v>
      </c>
      <c r="BK164" s="11">
        <f>Data!BH162/SUM(Data!$BH$4:$BH$49)</f>
        <v>1.1517025200807215E-8</v>
      </c>
      <c r="BL164" s="3">
        <f t="shared" si="68"/>
        <v>0</v>
      </c>
      <c r="BM164" s="12" t="str">
        <f t="shared" si="57"/>
        <v>-</v>
      </c>
      <c r="BN164" s="12">
        <f t="shared" si="69"/>
        <v>1.1489537668058067E-8</v>
      </c>
      <c r="BO164" s="28">
        <f t="shared" si="55"/>
        <v>8.3600000000000005E-4</v>
      </c>
      <c r="BP164" s="87">
        <f t="shared" si="56"/>
        <v>8.3599999999999994E-3</v>
      </c>
    </row>
    <row r="165" spans="1:68">
      <c r="A165" s="28">
        <v>162</v>
      </c>
      <c r="B165" s="26">
        <f>LARGE(Data!$BH$4:$BH$400,Large!A165)</f>
        <v>8.3500000000000002E-4</v>
      </c>
      <c r="C165" s="28">
        <f>MATCH(Large!B165,Data!$BH$4:$BH$400,0)</f>
        <v>162</v>
      </c>
      <c r="D165" s="5">
        <f>VALUE(INDEX(Data!$C$4:$BK$400,Large!$C165,D$2))</f>
        <v>0</v>
      </c>
      <c r="E165" s="28">
        <f>INDEX(Data!$C$4:$BK$400,Large!$C165,E$2)</f>
        <v>0</v>
      </c>
      <c r="F165" s="28">
        <f>INDEX(Data!$C$4:$BK$400,Large!$C165,F$2)</f>
        <v>0</v>
      </c>
      <c r="G165" s="28">
        <f>INDEX(Data!$C$4:$BK$400,Large!$C165,G$2)</f>
        <v>0</v>
      </c>
      <c r="H165" s="28">
        <f>INDEX(Data!$C$4:$BK$400,Large!$C165,H$2)</f>
        <v>0</v>
      </c>
      <c r="I165" s="28">
        <f>INDEX(Data!$C$4:$BK$400,Large!$C165,I$2)</f>
        <v>0</v>
      </c>
      <c r="J165" s="28">
        <f>INDEX(Data!$C$4:$BK$400,Large!$C165,J$2)</f>
        <v>0</v>
      </c>
      <c r="K165" s="28">
        <f>INDEX(Data!$C$4:$BK$400,Large!$C165,K$2)</f>
        <v>0</v>
      </c>
      <c r="L165" s="28">
        <f>INDEX(Data!$C$4:$BK$400,Large!$C165,L$2)</f>
        <v>0</v>
      </c>
      <c r="M165" s="28">
        <f>INDEX(Data!$C$4:$BK$400,Large!$C165,M$2)</f>
        <v>0</v>
      </c>
      <c r="N165" s="28">
        <f>INDEX(Data!$C$4:$BK$400,Large!$C165,N$2)</f>
        <v>0</v>
      </c>
      <c r="O165" s="28">
        <f>INDEX(Data!$C$4:$BK$400,Large!$C165,O$2)</f>
        <v>0</v>
      </c>
      <c r="P165" s="28">
        <f>INDEX(Data!$C$4:$BK$400,Large!$C165,P$2)</f>
        <v>0</v>
      </c>
      <c r="Q165" s="28">
        <f>INDEX(Data!$C$4:$BK$400,Large!$C165,Q$2)</f>
        <v>0</v>
      </c>
      <c r="R165" s="28">
        <f>INDEX(Data!$C$4:$BK$400,Large!$C165,R$2)</f>
        <v>0</v>
      </c>
      <c r="S165" s="28">
        <f>INDEX(Data!$C$4:$BK$400,Large!$C165,S$2)</f>
        <v>0</v>
      </c>
      <c r="T165" s="28">
        <f>INDEX(Data!$C$4:$BK$400,Large!$C165,T$2)</f>
        <v>0</v>
      </c>
      <c r="U165" s="28">
        <f>INDEX(Data!$C$4:$BK$400,Large!$C165,U$2)</f>
        <v>0</v>
      </c>
      <c r="V165" s="28">
        <f>INDEX(Data!$C$4:$BK$400,Large!$C165,V$2)</f>
        <v>0</v>
      </c>
      <c r="W165" s="28">
        <f>INDEX(Data!$C$4:$BK$400,Large!$C165,W$2)</f>
        <v>0</v>
      </c>
      <c r="X165" s="28">
        <f>INDEX(Data!$C$4:$BK$400,Large!$C165,X$2)</f>
        <v>0</v>
      </c>
      <c r="Y165" s="28">
        <f>INDEX(Data!$C$4:$BK$400,Large!$C165,Y$2)</f>
        <v>0</v>
      </c>
      <c r="Z165" s="28">
        <f>INDEX(Data!$C$4:$BK$400,Large!$C165,Z$2)</f>
        <v>0</v>
      </c>
      <c r="AA165" s="28">
        <f>INDEX(Data!$C$4:$BK$400,Large!$C165,AA$2)</f>
        <v>0</v>
      </c>
      <c r="AB165" s="28">
        <f>INDEX(Data!$C$4:$BK$400,Large!$C165,AB$2)</f>
        <v>0</v>
      </c>
      <c r="AC165" s="28">
        <f>INDEX(Data!$C$4:$BK$400,Large!$C165,AC$2)</f>
        <v>0</v>
      </c>
      <c r="AD165" s="28">
        <f>INDEX(Data!$C$4:$BK$400,Large!$C165,AD$2)</f>
        <v>0</v>
      </c>
      <c r="AE165" s="28">
        <f>INDEX(Data!$C$4:$BK$400,Large!$C165,AE$2)</f>
        <v>0</v>
      </c>
      <c r="AF165" s="28">
        <f>INDEX(Data!$C$4:$BK$400,Large!$C165,AF$2)</f>
        <v>0</v>
      </c>
      <c r="AG165" s="28">
        <f>INDEX(Data!$C$4:$BK$400,Large!$C165,AG$2)</f>
        <v>0</v>
      </c>
      <c r="AH165" s="28">
        <f>INDEX(Data!$C$4:$BK$400,Large!$C165,AH$2)</f>
        <v>0</v>
      </c>
      <c r="AI165" s="28">
        <f>INDEX(Data!$C$4:$BK$400,Large!$C165,AI$2)</f>
        <v>0</v>
      </c>
      <c r="AJ165" s="28">
        <f>INDEX(Data!$C$4:$BK$400,Large!$C165,AJ$2)</f>
        <v>0</v>
      </c>
      <c r="AK165" s="28">
        <f>INDEX(Data!$C$4:$BK$400,Large!$C165,AK$2)</f>
        <v>0</v>
      </c>
      <c r="AL165" s="28">
        <f>INDEX(Data!$C$4:$BK$400,Large!$C165,AL$2)</f>
        <v>0</v>
      </c>
      <c r="AM165" s="28">
        <f>INDEX(Data!$C$4:$BK$400,Large!$C165,AM$2)</f>
        <v>0</v>
      </c>
      <c r="AN165" s="28">
        <f>INDEX(Data!$C$4:$BK$400,Large!$C165,AN$2)</f>
        <v>0</v>
      </c>
      <c r="AO165" s="28">
        <f>INDEX(Data!$C$4:$BK$400,Large!$C165,AO$2)</f>
        <v>0</v>
      </c>
      <c r="AP165" s="28">
        <f>INDEX(Data!$C$4:$BK$400,Large!$C165,AP$2)</f>
        <v>0</v>
      </c>
      <c r="AQ165" s="28">
        <f>INDEX(Data!$C$4:$BK$400,Large!$C165,AQ$2)</f>
        <v>0</v>
      </c>
      <c r="AR165" s="28">
        <f>INDEX(Data!$C$4:$BK$400,Large!$C165,AR$2)</f>
        <v>0</v>
      </c>
      <c r="AS165" s="28">
        <f>INDEX(Data!$C$4:$BK$400,Large!$C165,AS$2)</f>
        <v>0</v>
      </c>
      <c r="AT165" s="28">
        <f>INDEX(Data!$C$4:$BK$400,Large!$C165,AT$2)</f>
        <v>0</v>
      </c>
      <c r="AU165" s="5">
        <f>VALUE(INDEX(Data!$C$4:$BK$400,Large!$C165,AU$2))</f>
        <v>0</v>
      </c>
      <c r="AV165" s="5">
        <f>INDEX(Data!$C$4:$BK$400,Large!$C165,AV$1)</f>
        <v>0</v>
      </c>
      <c r="AW165" s="28">
        <f>IFERROR(VALUE(INDEX(Data!$C$4:$BK$400,Large!$C165,AW$1)),"-")</f>
        <v>0</v>
      </c>
      <c r="AX165" s="14">
        <f>IFERROR(INDEX(Data!$C$4:$BK$95,Large!$C165,AX$1),0)</f>
        <v>0</v>
      </c>
      <c r="AY165" s="14">
        <f>IFERROR(INDEX(Data!$C$4:$BK$95,Large!$C165,AY$1),0)</f>
        <v>0</v>
      </c>
      <c r="AZ165" s="14" t="e">
        <f>INDEX(Data!$C$4:$BK$95,Large!$C165,AZ$1)</f>
        <v>#REF!</v>
      </c>
      <c r="BA165" s="5" t="str">
        <f t="shared" si="58"/>
        <v>-</v>
      </c>
      <c r="BB165" s="5" t="str">
        <f t="shared" si="59"/>
        <v>-</v>
      </c>
      <c r="BC165" s="5" t="str">
        <f t="shared" si="60"/>
        <v>-</v>
      </c>
      <c r="BD165" s="22" t="str">
        <f t="shared" si="61"/>
        <v>-</v>
      </c>
      <c r="BE165" s="28">
        <f t="shared" si="62"/>
        <v>0</v>
      </c>
      <c r="BF165" s="5">
        <f t="shared" si="63"/>
        <v>0</v>
      </c>
      <c r="BG165" s="5">
        <f t="shared" si="64"/>
        <v>0</v>
      </c>
      <c r="BH165" s="5">
        <f t="shared" si="65"/>
        <v>0</v>
      </c>
      <c r="BI165" s="11" t="e">
        <f t="shared" si="66"/>
        <v>#DIV/0!</v>
      </c>
      <c r="BJ165" s="5">
        <f t="shared" si="67"/>
        <v>0</v>
      </c>
      <c r="BK165" s="11">
        <f>Data!BH163/SUM(Data!$BH$4:$BH$49)</f>
        <v>1.1503281733980475E-8</v>
      </c>
      <c r="BL165" s="3">
        <f t="shared" si="68"/>
        <v>0</v>
      </c>
      <c r="BM165" s="12" t="str">
        <f t="shared" si="57"/>
        <v>-</v>
      </c>
      <c r="BN165" s="12">
        <f t="shared" si="69"/>
        <v>1.1475794201947951E-8</v>
      </c>
      <c r="BO165" s="28">
        <f t="shared" si="55"/>
        <v>8.3500000000000002E-4</v>
      </c>
      <c r="BP165" s="87">
        <f t="shared" si="56"/>
        <v>8.3499999999999998E-3</v>
      </c>
    </row>
    <row r="166" spans="1:68">
      <c r="A166" s="28">
        <v>163</v>
      </c>
      <c r="B166" s="26">
        <f>LARGE(Data!$BH$4:$BH$400,Large!A166)</f>
        <v>8.34E-4</v>
      </c>
      <c r="C166" s="28">
        <f>MATCH(Large!B166,Data!$BH$4:$BH$400,0)</f>
        <v>163</v>
      </c>
      <c r="D166" s="5">
        <f>VALUE(INDEX(Data!$C$4:$BK$400,Large!$C166,D$2))</f>
        <v>0</v>
      </c>
      <c r="E166" s="28">
        <f>INDEX(Data!$C$4:$BK$400,Large!$C166,E$2)</f>
        <v>0</v>
      </c>
      <c r="F166" s="28">
        <f>INDEX(Data!$C$4:$BK$400,Large!$C166,F$2)</f>
        <v>0</v>
      </c>
      <c r="G166" s="28">
        <f>INDEX(Data!$C$4:$BK$400,Large!$C166,G$2)</f>
        <v>0</v>
      </c>
      <c r="H166" s="28">
        <f>INDEX(Data!$C$4:$BK$400,Large!$C166,H$2)</f>
        <v>0</v>
      </c>
      <c r="I166" s="28">
        <f>INDEX(Data!$C$4:$BK$400,Large!$C166,I$2)</f>
        <v>0</v>
      </c>
      <c r="J166" s="28">
        <f>INDEX(Data!$C$4:$BK$400,Large!$C166,J$2)</f>
        <v>0</v>
      </c>
      <c r="K166" s="28">
        <f>INDEX(Data!$C$4:$BK$400,Large!$C166,K$2)</f>
        <v>0</v>
      </c>
      <c r="L166" s="28">
        <f>INDEX(Data!$C$4:$BK$400,Large!$C166,L$2)</f>
        <v>0</v>
      </c>
      <c r="M166" s="28">
        <f>INDEX(Data!$C$4:$BK$400,Large!$C166,M$2)</f>
        <v>0</v>
      </c>
      <c r="N166" s="28">
        <f>INDEX(Data!$C$4:$BK$400,Large!$C166,N$2)</f>
        <v>0</v>
      </c>
      <c r="O166" s="28">
        <f>INDEX(Data!$C$4:$BK$400,Large!$C166,O$2)</f>
        <v>0</v>
      </c>
      <c r="P166" s="28">
        <f>INDEX(Data!$C$4:$BK$400,Large!$C166,P$2)</f>
        <v>0</v>
      </c>
      <c r="Q166" s="28">
        <f>INDEX(Data!$C$4:$BK$400,Large!$C166,Q$2)</f>
        <v>0</v>
      </c>
      <c r="R166" s="28">
        <f>INDEX(Data!$C$4:$BK$400,Large!$C166,R$2)</f>
        <v>0</v>
      </c>
      <c r="S166" s="28">
        <f>INDEX(Data!$C$4:$BK$400,Large!$C166,S$2)</f>
        <v>0</v>
      </c>
      <c r="T166" s="28">
        <f>INDEX(Data!$C$4:$BK$400,Large!$C166,T$2)</f>
        <v>0</v>
      </c>
      <c r="U166" s="28">
        <f>INDEX(Data!$C$4:$BK$400,Large!$C166,U$2)</f>
        <v>0</v>
      </c>
      <c r="V166" s="28">
        <f>INDEX(Data!$C$4:$BK$400,Large!$C166,V$2)</f>
        <v>0</v>
      </c>
      <c r="W166" s="28">
        <f>INDEX(Data!$C$4:$BK$400,Large!$C166,W$2)</f>
        <v>0</v>
      </c>
      <c r="X166" s="28">
        <f>INDEX(Data!$C$4:$BK$400,Large!$C166,X$2)</f>
        <v>0</v>
      </c>
      <c r="Y166" s="28">
        <f>INDEX(Data!$C$4:$BK$400,Large!$C166,Y$2)</f>
        <v>0</v>
      </c>
      <c r="Z166" s="28">
        <f>INDEX(Data!$C$4:$BK$400,Large!$C166,Z$2)</f>
        <v>0</v>
      </c>
      <c r="AA166" s="28">
        <f>INDEX(Data!$C$4:$BK$400,Large!$C166,AA$2)</f>
        <v>0</v>
      </c>
      <c r="AB166" s="28">
        <f>INDEX(Data!$C$4:$BK$400,Large!$C166,AB$2)</f>
        <v>0</v>
      </c>
      <c r="AC166" s="28">
        <f>INDEX(Data!$C$4:$BK$400,Large!$C166,AC$2)</f>
        <v>0</v>
      </c>
      <c r="AD166" s="28">
        <f>INDEX(Data!$C$4:$BK$400,Large!$C166,AD$2)</f>
        <v>0</v>
      </c>
      <c r="AE166" s="28">
        <f>INDEX(Data!$C$4:$BK$400,Large!$C166,AE$2)</f>
        <v>0</v>
      </c>
      <c r="AF166" s="28">
        <f>INDEX(Data!$C$4:$BK$400,Large!$C166,AF$2)</f>
        <v>0</v>
      </c>
      <c r="AG166" s="28">
        <f>INDEX(Data!$C$4:$BK$400,Large!$C166,AG$2)</f>
        <v>0</v>
      </c>
      <c r="AH166" s="28">
        <f>INDEX(Data!$C$4:$BK$400,Large!$C166,AH$2)</f>
        <v>0</v>
      </c>
      <c r="AI166" s="28">
        <f>INDEX(Data!$C$4:$BK$400,Large!$C166,AI$2)</f>
        <v>0</v>
      </c>
      <c r="AJ166" s="28">
        <f>INDEX(Data!$C$4:$BK$400,Large!$C166,AJ$2)</f>
        <v>0</v>
      </c>
      <c r="AK166" s="28">
        <f>INDEX(Data!$C$4:$BK$400,Large!$C166,AK$2)</f>
        <v>0</v>
      </c>
      <c r="AL166" s="28">
        <f>INDEX(Data!$C$4:$BK$400,Large!$C166,AL$2)</f>
        <v>0</v>
      </c>
      <c r="AM166" s="28">
        <f>INDEX(Data!$C$4:$BK$400,Large!$C166,AM$2)</f>
        <v>0</v>
      </c>
      <c r="AN166" s="28">
        <f>INDEX(Data!$C$4:$BK$400,Large!$C166,AN$2)</f>
        <v>0</v>
      </c>
      <c r="AO166" s="28">
        <f>INDEX(Data!$C$4:$BK$400,Large!$C166,AO$2)</f>
        <v>0</v>
      </c>
      <c r="AP166" s="28">
        <f>INDEX(Data!$C$4:$BK$400,Large!$C166,AP$2)</f>
        <v>0</v>
      </c>
      <c r="AQ166" s="28">
        <f>INDEX(Data!$C$4:$BK$400,Large!$C166,AQ$2)</f>
        <v>0</v>
      </c>
      <c r="AR166" s="28">
        <f>INDEX(Data!$C$4:$BK$400,Large!$C166,AR$2)</f>
        <v>0</v>
      </c>
      <c r="AS166" s="28">
        <f>INDEX(Data!$C$4:$BK$400,Large!$C166,AS$2)</f>
        <v>0</v>
      </c>
      <c r="AT166" s="28">
        <f>INDEX(Data!$C$4:$BK$400,Large!$C166,AT$2)</f>
        <v>0</v>
      </c>
      <c r="AU166" s="5">
        <f>VALUE(INDEX(Data!$C$4:$BK$400,Large!$C166,AU$2))</f>
        <v>0</v>
      </c>
      <c r="AV166" s="5">
        <f>INDEX(Data!$C$4:$BK$400,Large!$C166,AV$1)</f>
        <v>0</v>
      </c>
      <c r="AW166" s="28">
        <f>IFERROR(VALUE(INDEX(Data!$C$4:$BK$400,Large!$C166,AW$1)),"-")</f>
        <v>0</v>
      </c>
      <c r="AX166" s="14">
        <f>IFERROR(INDEX(Data!$C$4:$BK$95,Large!$C166,AX$1),0)</f>
        <v>0</v>
      </c>
      <c r="AY166" s="14">
        <f>IFERROR(INDEX(Data!$C$4:$BK$95,Large!$C166,AY$1),0)</f>
        <v>0</v>
      </c>
      <c r="AZ166" s="14" t="e">
        <f>INDEX(Data!$C$4:$BK$95,Large!$C166,AZ$1)</f>
        <v>#REF!</v>
      </c>
      <c r="BA166" s="5" t="str">
        <f t="shared" si="58"/>
        <v>-</v>
      </c>
      <c r="BB166" s="5" t="str">
        <f t="shared" si="59"/>
        <v>-</v>
      </c>
      <c r="BC166" s="5" t="str">
        <f t="shared" si="60"/>
        <v>-</v>
      </c>
      <c r="BD166" s="22" t="str">
        <f t="shared" si="61"/>
        <v>-</v>
      </c>
      <c r="BE166" s="28">
        <f t="shared" si="62"/>
        <v>0</v>
      </c>
      <c r="BF166" s="5">
        <f t="shared" si="63"/>
        <v>0</v>
      </c>
      <c r="BG166" s="5">
        <f t="shared" si="64"/>
        <v>0</v>
      </c>
      <c r="BH166" s="5">
        <f t="shared" si="65"/>
        <v>0</v>
      </c>
      <c r="BI166" s="11" t="e">
        <f t="shared" si="66"/>
        <v>#DIV/0!</v>
      </c>
      <c r="BJ166" s="5">
        <f t="shared" si="67"/>
        <v>0</v>
      </c>
      <c r="BK166" s="11">
        <f>Data!BH164/SUM(Data!$BH$4:$BH$49)</f>
        <v>1.1489538267153737E-8</v>
      </c>
      <c r="BL166" s="3">
        <f t="shared" si="68"/>
        <v>0</v>
      </c>
      <c r="BM166" s="12" t="str">
        <f t="shared" si="57"/>
        <v>-</v>
      </c>
      <c r="BN166" s="12">
        <f t="shared" si="69"/>
        <v>1.1462050735837833E-8</v>
      </c>
      <c r="BO166" s="28">
        <f t="shared" si="55"/>
        <v>8.34E-4</v>
      </c>
      <c r="BP166" s="87">
        <f t="shared" si="56"/>
        <v>8.3400000000000002E-3</v>
      </c>
    </row>
    <row r="167" spans="1:68">
      <c r="A167" s="28">
        <v>164</v>
      </c>
      <c r="B167" s="26">
        <f>LARGE(Data!$BH$4:$BH$400,Large!A167)</f>
        <v>8.3299999999999997E-4</v>
      </c>
      <c r="C167" s="28">
        <f>MATCH(Large!B167,Data!$BH$4:$BH$400,0)</f>
        <v>164</v>
      </c>
      <c r="D167" s="5">
        <f>VALUE(INDEX(Data!$C$4:$BK$400,Large!$C167,D$2))</f>
        <v>0</v>
      </c>
      <c r="E167" s="28">
        <f>INDEX(Data!$C$4:$BK$400,Large!$C167,E$2)</f>
        <v>0</v>
      </c>
      <c r="F167" s="28">
        <f>INDEX(Data!$C$4:$BK$400,Large!$C167,F$2)</f>
        <v>0</v>
      </c>
      <c r="G167" s="28">
        <f>INDEX(Data!$C$4:$BK$400,Large!$C167,G$2)</f>
        <v>0</v>
      </c>
      <c r="H167" s="28">
        <f>INDEX(Data!$C$4:$BK$400,Large!$C167,H$2)</f>
        <v>0</v>
      </c>
      <c r="I167" s="28">
        <f>INDEX(Data!$C$4:$BK$400,Large!$C167,I$2)</f>
        <v>0</v>
      </c>
      <c r="J167" s="28">
        <f>INDEX(Data!$C$4:$BK$400,Large!$C167,J$2)</f>
        <v>0</v>
      </c>
      <c r="K167" s="28">
        <f>INDEX(Data!$C$4:$BK$400,Large!$C167,K$2)</f>
        <v>0</v>
      </c>
      <c r="L167" s="28">
        <f>INDEX(Data!$C$4:$BK$400,Large!$C167,L$2)</f>
        <v>0</v>
      </c>
      <c r="M167" s="28">
        <f>INDEX(Data!$C$4:$BK$400,Large!$C167,M$2)</f>
        <v>0</v>
      </c>
      <c r="N167" s="28">
        <f>INDEX(Data!$C$4:$BK$400,Large!$C167,N$2)</f>
        <v>0</v>
      </c>
      <c r="O167" s="28">
        <f>INDEX(Data!$C$4:$BK$400,Large!$C167,O$2)</f>
        <v>0</v>
      </c>
      <c r="P167" s="28">
        <f>INDEX(Data!$C$4:$BK$400,Large!$C167,P$2)</f>
        <v>0</v>
      </c>
      <c r="Q167" s="28">
        <f>INDEX(Data!$C$4:$BK$400,Large!$C167,Q$2)</f>
        <v>0</v>
      </c>
      <c r="R167" s="28">
        <f>INDEX(Data!$C$4:$BK$400,Large!$C167,R$2)</f>
        <v>0</v>
      </c>
      <c r="S167" s="28">
        <f>INDEX(Data!$C$4:$BK$400,Large!$C167,S$2)</f>
        <v>0</v>
      </c>
      <c r="T167" s="28">
        <f>INDEX(Data!$C$4:$BK$400,Large!$C167,T$2)</f>
        <v>0</v>
      </c>
      <c r="U167" s="28">
        <f>INDEX(Data!$C$4:$BK$400,Large!$C167,U$2)</f>
        <v>0</v>
      </c>
      <c r="V167" s="28">
        <f>INDEX(Data!$C$4:$BK$400,Large!$C167,V$2)</f>
        <v>0</v>
      </c>
      <c r="W167" s="28">
        <f>INDEX(Data!$C$4:$BK$400,Large!$C167,W$2)</f>
        <v>0</v>
      </c>
      <c r="X167" s="28">
        <f>INDEX(Data!$C$4:$BK$400,Large!$C167,X$2)</f>
        <v>0</v>
      </c>
      <c r="Y167" s="28">
        <f>INDEX(Data!$C$4:$BK$400,Large!$C167,Y$2)</f>
        <v>0</v>
      </c>
      <c r="Z167" s="28">
        <f>INDEX(Data!$C$4:$BK$400,Large!$C167,Z$2)</f>
        <v>0</v>
      </c>
      <c r="AA167" s="28">
        <f>INDEX(Data!$C$4:$BK$400,Large!$C167,AA$2)</f>
        <v>0</v>
      </c>
      <c r="AB167" s="28">
        <f>INDEX(Data!$C$4:$BK$400,Large!$C167,AB$2)</f>
        <v>0</v>
      </c>
      <c r="AC167" s="28">
        <f>INDEX(Data!$C$4:$BK$400,Large!$C167,AC$2)</f>
        <v>0</v>
      </c>
      <c r="AD167" s="28">
        <f>INDEX(Data!$C$4:$BK$400,Large!$C167,AD$2)</f>
        <v>0</v>
      </c>
      <c r="AE167" s="28">
        <f>INDEX(Data!$C$4:$BK$400,Large!$C167,AE$2)</f>
        <v>0</v>
      </c>
      <c r="AF167" s="28">
        <f>INDEX(Data!$C$4:$BK$400,Large!$C167,AF$2)</f>
        <v>0</v>
      </c>
      <c r="AG167" s="28">
        <f>INDEX(Data!$C$4:$BK$400,Large!$C167,AG$2)</f>
        <v>0</v>
      </c>
      <c r="AH167" s="28">
        <f>INDEX(Data!$C$4:$BK$400,Large!$C167,AH$2)</f>
        <v>0</v>
      </c>
      <c r="AI167" s="28">
        <f>INDEX(Data!$C$4:$BK$400,Large!$C167,AI$2)</f>
        <v>0</v>
      </c>
      <c r="AJ167" s="28">
        <f>INDEX(Data!$C$4:$BK$400,Large!$C167,AJ$2)</f>
        <v>0</v>
      </c>
      <c r="AK167" s="28">
        <f>INDEX(Data!$C$4:$BK$400,Large!$C167,AK$2)</f>
        <v>0</v>
      </c>
      <c r="AL167" s="28">
        <f>INDEX(Data!$C$4:$BK$400,Large!$C167,AL$2)</f>
        <v>0</v>
      </c>
      <c r="AM167" s="28">
        <f>INDEX(Data!$C$4:$BK$400,Large!$C167,AM$2)</f>
        <v>0</v>
      </c>
      <c r="AN167" s="28">
        <f>INDEX(Data!$C$4:$BK$400,Large!$C167,AN$2)</f>
        <v>0</v>
      </c>
      <c r="AO167" s="28">
        <f>INDEX(Data!$C$4:$BK$400,Large!$C167,AO$2)</f>
        <v>0</v>
      </c>
      <c r="AP167" s="28">
        <f>INDEX(Data!$C$4:$BK$400,Large!$C167,AP$2)</f>
        <v>0</v>
      </c>
      <c r="AQ167" s="28">
        <f>INDEX(Data!$C$4:$BK$400,Large!$C167,AQ$2)</f>
        <v>0</v>
      </c>
      <c r="AR167" s="28">
        <f>INDEX(Data!$C$4:$BK$400,Large!$C167,AR$2)</f>
        <v>0</v>
      </c>
      <c r="AS167" s="28">
        <f>INDEX(Data!$C$4:$BK$400,Large!$C167,AS$2)</f>
        <v>0</v>
      </c>
      <c r="AT167" s="28">
        <f>INDEX(Data!$C$4:$BK$400,Large!$C167,AT$2)</f>
        <v>0</v>
      </c>
      <c r="AU167" s="5">
        <f>VALUE(INDEX(Data!$C$4:$BK$400,Large!$C167,AU$2))</f>
        <v>0</v>
      </c>
      <c r="AV167" s="5">
        <f>INDEX(Data!$C$4:$BK$400,Large!$C167,AV$1)</f>
        <v>0</v>
      </c>
      <c r="AW167" s="28">
        <f>IFERROR(VALUE(INDEX(Data!$C$4:$BK$400,Large!$C167,AW$1)),"-")</f>
        <v>0</v>
      </c>
      <c r="AX167" s="14">
        <f>IFERROR(INDEX(Data!$C$4:$BK$95,Large!$C167,AX$1),0)</f>
        <v>0</v>
      </c>
      <c r="AY167" s="14">
        <f>IFERROR(INDEX(Data!$C$4:$BK$95,Large!$C167,AY$1),0)</f>
        <v>0</v>
      </c>
      <c r="AZ167" s="14" t="e">
        <f>INDEX(Data!$C$4:$BK$95,Large!$C167,AZ$1)</f>
        <v>#REF!</v>
      </c>
      <c r="BA167" s="5" t="str">
        <f t="shared" si="58"/>
        <v>-</v>
      </c>
      <c r="BB167" s="5" t="str">
        <f t="shared" si="59"/>
        <v>-</v>
      </c>
      <c r="BC167" s="5" t="str">
        <f t="shared" si="60"/>
        <v>-</v>
      </c>
      <c r="BD167" s="22" t="str">
        <f t="shared" si="61"/>
        <v>-</v>
      </c>
      <c r="BE167" s="28">
        <f t="shared" si="62"/>
        <v>0</v>
      </c>
      <c r="BF167" s="5">
        <f t="shared" si="63"/>
        <v>0</v>
      </c>
      <c r="BG167" s="5">
        <f t="shared" si="64"/>
        <v>0</v>
      </c>
      <c r="BH167" s="5">
        <f t="shared" si="65"/>
        <v>0</v>
      </c>
      <c r="BI167" s="11" t="e">
        <f t="shared" si="66"/>
        <v>#DIV/0!</v>
      </c>
      <c r="BJ167" s="5">
        <f t="shared" si="67"/>
        <v>0</v>
      </c>
      <c r="BK167" s="11">
        <f>Data!BH165/SUM(Data!$BH$4:$BH$49)</f>
        <v>1.1475794800326998E-8</v>
      </c>
      <c r="BL167" s="3">
        <f t="shared" si="68"/>
        <v>0</v>
      </c>
      <c r="BM167" s="12" t="str">
        <f t="shared" si="57"/>
        <v>-</v>
      </c>
      <c r="BN167" s="12">
        <f t="shared" si="69"/>
        <v>1.1448307269727715E-8</v>
      </c>
      <c r="BO167" s="28">
        <f t="shared" si="55"/>
        <v>8.3299999999999997E-4</v>
      </c>
      <c r="BP167" s="87">
        <f t="shared" si="56"/>
        <v>8.3300000000000006E-3</v>
      </c>
    </row>
    <row r="168" spans="1:68">
      <c r="A168" s="28">
        <v>165</v>
      </c>
      <c r="B168" s="26">
        <f>LARGE(Data!$BH$4:$BH$400,Large!A168)</f>
        <v>8.3199999999999995E-4</v>
      </c>
      <c r="C168" s="28">
        <f>MATCH(Large!B168,Data!$BH$4:$BH$400,0)</f>
        <v>165</v>
      </c>
      <c r="D168" s="5">
        <f>VALUE(INDEX(Data!$C$4:$BK$400,Large!$C168,D$2))</f>
        <v>0</v>
      </c>
      <c r="E168" s="28">
        <f>INDEX(Data!$C$4:$BK$400,Large!$C168,E$2)</f>
        <v>0</v>
      </c>
      <c r="F168" s="28">
        <f>INDEX(Data!$C$4:$BK$400,Large!$C168,F$2)</f>
        <v>0</v>
      </c>
      <c r="G168" s="28">
        <f>INDEX(Data!$C$4:$BK$400,Large!$C168,G$2)</f>
        <v>0</v>
      </c>
      <c r="H168" s="28">
        <f>INDEX(Data!$C$4:$BK$400,Large!$C168,H$2)</f>
        <v>0</v>
      </c>
      <c r="I168" s="28">
        <f>INDEX(Data!$C$4:$BK$400,Large!$C168,I$2)</f>
        <v>0</v>
      </c>
      <c r="J168" s="28">
        <f>INDEX(Data!$C$4:$BK$400,Large!$C168,J$2)</f>
        <v>0</v>
      </c>
      <c r="K168" s="28">
        <f>INDEX(Data!$C$4:$BK$400,Large!$C168,K$2)</f>
        <v>0</v>
      </c>
      <c r="L168" s="28">
        <f>INDEX(Data!$C$4:$BK$400,Large!$C168,L$2)</f>
        <v>0</v>
      </c>
      <c r="M168" s="28">
        <f>INDEX(Data!$C$4:$BK$400,Large!$C168,M$2)</f>
        <v>0</v>
      </c>
      <c r="N168" s="28">
        <f>INDEX(Data!$C$4:$BK$400,Large!$C168,N$2)</f>
        <v>0</v>
      </c>
      <c r="O168" s="28">
        <f>INDEX(Data!$C$4:$BK$400,Large!$C168,O$2)</f>
        <v>0</v>
      </c>
      <c r="P168" s="28">
        <f>INDEX(Data!$C$4:$BK$400,Large!$C168,P$2)</f>
        <v>0</v>
      </c>
      <c r="Q168" s="28">
        <f>INDEX(Data!$C$4:$BK$400,Large!$C168,Q$2)</f>
        <v>0</v>
      </c>
      <c r="R168" s="28">
        <f>INDEX(Data!$C$4:$BK$400,Large!$C168,R$2)</f>
        <v>0</v>
      </c>
      <c r="S168" s="28">
        <f>INDEX(Data!$C$4:$BK$400,Large!$C168,S$2)</f>
        <v>0</v>
      </c>
      <c r="T168" s="28">
        <f>INDEX(Data!$C$4:$BK$400,Large!$C168,T$2)</f>
        <v>0</v>
      </c>
      <c r="U168" s="28">
        <f>INDEX(Data!$C$4:$BK$400,Large!$C168,U$2)</f>
        <v>0</v>
      </c>
      <c r="V168" s="28">
        <f>INDEX(Data!$C$4:$BK$400,Large!$C168,V$2)</f>
        <v>0</v>
      </c>
      <c r="W168" s="28">
        <f>INDEX(Data!$C$4:$BK$400,Large!$C168,W$2)</f>
        <v>0</v>
      </c>
      <c r="X168" s="28">
        <f>INDEX(Data!$C$4:$BK$400,Large!$C168,X$2)</f>
        <v>0</v>
      </c>
      <c r="Y168" s="28">
        <f>INDEX(Data!$C$4:$BK$400,Large!$C168,Y$2)</f>
        <v>0</v>
      </c>
      <c r="Z168" s="28">
        <f>INDEX(Data!$C$4:$BK$400,Large!$C168,Z$2)</f>
        <v>0</v>
      </c>
      <c r="AA168" s="28">
        <f>INDEX(Data!$C$4:$BK$400,Large!$C168,AA$2)</f>
        <v>0</v>
      </c>
      <c r="AB168" s="28">
        <f>INDEX(Data!$C$4:$BK$400,Large!$C168,AB$2)</f>
        <v>0</v>
      </c>
      <c r="AC168" s="28">
        <f>INDEX(Data!$C$4:$BK$400,Large!$C168,AC$2)</f>
        <v>0</v>
      </c>
      <c r="AD168" s="28">
        <f>INDEX(Data!$C$4:$BK$400,Large!$C168,AD$2)</f>
        <v>0</v>
      </c>
      <c r="AE168" s="28">
        <f>INDEX(Data!$C$4:$BK$400,Large!$C168,AE$2)</f>
        <v>0</v>
      </c>
      <c r="AF168" s="28">
        <f>INDEX(Data!$C$4:$BK$400,Large!$C168,AF$2)</f>
        <v>0</v>
      </c>
      <c r="AG168" s="28">
        <f>INDEX(Data!$C$4:$BK$400,Large!$C168,AG$2)</f>
        <v>0</v>
      </c>
      <c r="AH168" s="28">
        <f>INDEX(Data!$C$4:$BK$400,Large!$C168,AH$2)</f>
        <v>0</v>
      </c>
      <c r="AI168" s="28">
        <f>INDEX(Data!$C$4:$BK$400,Large!$C168,AI$2)</f>
        <v>0</v>
      </c>
      <c r="AJ168" s="28">
        <f>INDEX(Data!$C$4:$BK$400,Large!$C168,AJ$2)</f>
        <v>0</v>
      </c>
      <c r="AK168" s="28">
        <f>INDEX(Data!$C$4:$BK$400,Large!$C168,AK$2)</f>
        <v>0</v>
      </c>
      <c r="AL168" s="28">
        <f>INDEX(Data!$C$4:$BK$400,Large!$C168,AL$2)</f>
        <v>0</v>
      </c>
      <c r="AM168" s="28">
        <f>INDEX(Data!$C$4:$BK$400,Large!$C168,AM$2)</f>
        <v>0</v>
      </c>
      <c r="AN168" s="28">
        <f>INDEX(Data!$C$4:$BK$400,Large!$C168,AN$2)</f>
        <v>0</v>
      </c>
      <c r="AO168" s="28">
        <f>INDEX(Data!$C$4:$BK$400,Large!$C168,AO$2)</f>
        <v>0</v>
      </c>
      <c r="AP168" s="28">
        <f>INDEX(Data!$C$4:$BK$400,Large!$C168,AP$2)</f>
        <v>0</v>
      </c>
      <c r="AQ168" s="28">
        <f>INDEX(Data!$C$4:$BK$400,Large!$C168,AQ$2)</f>
        <v>0</v>
      </c>
      <c r="AR168" s="28">
        <f>INDEX(Data!$C$4:$BK$400,Large!$C168,AR$2)</f>
        <v>0</v>
      </c>
      <c r="AS168" s="28">
        <f>INDEX(Data!$C$4:$BK$400,Large!$C168,AS$2)</f>
        <v>0</v>
      </c>
      <c r="AT168" s="28">
        <f>INDEX(Data!$C$4:$BK$400,Large!$C168,AT$2)</f>
        <v>0</v>
      </c>
      <c r="AU168" s="5">
        <f>VALUE(INDEX(Data!$C$4:$BK$400,Large!$C168,AU$2))</f>
        <v>0</v>
      </c>
      <c r="AV168" s="5">
        <f>INDEX(Data!$C$4:$BK$400,Large!$C168,AV$1)</f>
        <v>0</v>
      </c>
      <c r="AW168" s="28">
        <f>IFERROR(VALUE(INDEX(Data!$C$4:$BK$400,Large!$C168,AW$1)),"-")</f>
        <v>0</v>
      </c>
      <c r="AX168" s="14">
        <f>IFERROR(INDEX(Data!$C$4:$BK$95,Large!$C168,AX$1),0)</f>
        <v>0</v>
      </c>
      <c r="AY168" s="14">
        <f>IFERROR(INDEX(Data!$C$4:$BK$95,Large!$C168,AY$1),0)</f>
        <v>0</v>
      </c>
      <c r="AZ168" s="14" t="e">
        <f>INDEX(Data!$C$4:$BK$95,Large!$C168,AZ$1)</f>
        <v>#REF!</v>
      </c>
      <c r="BA168" s="5" t="str">
        <f t="shared" si="58"/>
        <v>-</v>
      </c>
      <c r="BB168" s="5" t="str">
        <f t="shared" si="59"/>
        <v>-</v>
      </c>
      <c r="BC168" s="5" t="str">
        <f t="shared" si="60"/>
        <v>-</v>
      </c>
      <c r="BD168" s="22" t="str">
        <f t="shared" si="61"/>
        <v>-</v>
      </c>
      <c r="BE168" s="28">
        <f t="shared" si="62"/>
        <v>0</v>
      </c>
      <c r="BF168" s="5">
        <f t="shared" si="63"/>
        <v>0</v>
      </c>
      <c r="BG168" s="5">
        <f t="shared" si="64"/>
        <v>0</v>
      </c>
      <c r="BH168" s="5">
        <f t="shared" si="65"/>
        <v>0</v>
      </c>
      <c r="BI168" s="11" t="e">
        <f t="shared" si="66"/>
        <v>#DIV/0!</v>
      </c>
      <c r="BJ168" s="5">
        <f t="shared" si="67"/>
        <v>0</v>
      </c>
      <c r="BK168" s="11">
        <f>Data!BH166/SUM(Data!$BH$4:$BH$49)</f>
        <v>1.1462051333500259E-8</v>
      </c>
      <c r="BL168" s="3">
        <f t="shared" si="68"/>
        <v>0</v>
      </c>
      <c r="BM168" s="12" t="str">
        <f t="shared" si="57"/>
        <v>-</v>
      </c>
      <c r="BN168" s="12">
        <f t="shared" si="69"/>
        <v>1.1434563803617598E-8</v>
      </c>
      <c r="BO168" s="28">
        <f t="shared" si="55"/>
        <v>8.3199999999999995E-4</v>
      </c>
      <c r="BP168" s="87">
        <f t="shared" si="56"/>
        <v>8.3199999999999993E-3</v>
      </c>
    </row>
    <row r="169" spans="1:68">
      <c r="A169" s="28">
        <v>166</v>
      </c>
      <c r="B169" s="26">
        <f>LARGE(Data!$BH$4:$BH$400,Large!A169)</f>
        <v>8.3100000000000003E-4</v>
      </c>
      <c r="C169" s="28">
        <f>MATCH(Large!B169,Data!$BH$4:$BH$400,0)</f>
        <v>166</v>
      </c>
      <c r="D169" s="5">
        <f>VALUE(INDEX(Data!$C$4:$BK$400,Large!$C169,D$2))</f>
        <v>0</v>
      </c>
      <c r="E169" s="28">
        <f>INDEX(Data!$C$4:$BK$400,Large!$C169,E$2)</f>
        <v>0</v>
      </c>
      <c r="F169" s="28">
        <f>INDEX(Data!$C$4:$BK$400,Large!$C169,F$2)</f>
        <v>0</v>
      </c>
      <c r="G169" s="28">
        <f>INDEX(Data!$C$4:$BK$400,Large!$C169,G$2)</f>
        <v>0</v>
      </c>
      <c r="H169" s="28">
        <f>INDEX(Data!$C$4:$BK$400,Large!$C169,H$2)</f>
        <v>0</v>
      </c>
      <c r="I169" s="28">
        <f>INDEX(Data!$C$4:$BK$400,Large!$C169,I$2)</f>
        <v>0</v>
      </c>
      <c r="J169" s="28">
        <f>INDEX(Data!$C$4:$BK$400,Large!$C169,J$2)</f>
        <v>0</v>
      </c>
      <c r="K169" s="28">
        <f>INDEX(Data!$C$4:$BK$400,Large!$C169,K$2)</f>
        <v>0</v>
      </c>
      <c r="L169" s="28">
        <f>INDEX(Data!$C$4:$BK$400,Large!$C169,L$2)</f>
        <v>0</v>
      </c>
      <c r="M169" s="28">
        <f>INDEX(Data!$C$4:$BK$400,Large!$C169,M$2)</f>
        <v>0</v>
      </c>
      <c r="N169" s="28">
        <f>INDEX(Data!$C$4:$BK$400,Large!$C169,N$2)</f>
        <v>0</v>
      </c>
      <c r="O169" s="28">
        <f>INDEX(Data!$C$4:$BK$400,Large!$C169,O$2)</f>
        <v>0</v>
      </c>
      <c r="P169" s="28">
        <f>INDEX(Data!$C$4:$BK$400,Large!$C169,P$2)</f>
        <v>0</v>
      </c>
      <c r="Q169" s="28">
        <f>INDEX(Data!$C$4:$BK$400,Large!$C169,Q$2)</f>
        <v>0</v>
      </c>
      <c r="R169" s="28">
        <f>INDEX(Data!$C$4:$BK$400,Large!$C169,R$2)</f>
        <v>0</v>
      </c>
      <c r="S169" s="28">
        <f>INDEX(Data!$C$4:$BK$400,Large!$C169,S$2)</f>
        <v>0</v>
      </c>
      <c r="T169" s="28">
        <f>INDEX(Data!$C$4:$BK$400,Large!$C169,T$2)</f>
        <v>0</v>
      </c>
      <c r="U169" s="28">
        <f>INDEX(Data!$C$4:$BK$400,Large!$C169,U$2)</f>
        <v>0</v>
      </c>
      <c r="V169" s="28">
        <f>INDEX(Data!$C$4:$BK$400,Large!$C169,V$2)</f>
        <v>0</v>
      </c>
      <c r="W169" s="28">
        <f>INDEX(Data!$C$4:$BK$400,Large!$C169,W$2)</f>
        <v>0</v>
      </c>
      <c r="X169" s="28">
        <f>INDEX(Data!$C$4:$BK$400,Large!$C169,X$2)</f>
        <v>0</v>
      </c>
      <c r="Y169" s="28">
        <f>INDEX(Data!$C$4:$BK$400,Large!$C169,Y$2)</f>
        <v>0</v>
      </c>
      <c r="Z169" s="28">
        <f>INDEX(Data!$C$4:$BK$400,Large!$C169,Z$2)</f>
        <v>0</v>
      </c>
      <c r="AA169" s="28">
        <f>INDEX(Data!$C$4:$BK$400,Large!$C169,AA$2)</f>
        <v>0</v>
      </c>
      <c r="AB169" s="28">
        <f>INDEX(Data!$C$4:$BK$400,Large!$C169,AB$2)</f>
        <v>0</v>
      </c>
      <c r="AC169" s="28">
        <f>INDEX(Data!$C$4:$BK$400,Large!$C169,AC$2)</f>
        <v>0</v>
      </c>
      <c r="AD169" s="28">
        <f>INDEX(Data!$C$4:$BK$400,Large!$C169,AD$2)</f>
        <v>0</v>
      </c>
      <c r="AE169" s="28">
        <f>INDEX(Data!$C$4:$BK$400,Large!$C169,AE$2)</f>
        <v>0</v>
      </c>
      <c r="AF169" s="28">
        <f>INDEX(Data!$C$4:$BK$400,Large!$C169,AF$2)</f>
        <v>0</v>
      </c>
      <c r="AG169" s="28">
        <f>INDEX(Data!$C$4:$BK$400,Large!$C169,AG$2)</f>
        <v>0</v>
      </c>
      <c r="AH169" s="28">
        <f>INDEX(Data!$C$4:$BK$400,Large!$C169,AH$2)</f>
        <v>0</v>
      </c>
      <c r="AI169" s="28">
        <f>INDEX(Data!$C$4:$BK$400,Large!$C169,AI$2)</f>
        <v>0</v>
      </c>
      <c r="AJ169" s="28">
        <f>INDEX(Data!$C$4:$BK$400,Large!$C169,AJ$2)</f>
        <v>0</v>
      </c>
      <c r="AK169" s="28">
        <f>INDEX(Data!$C$4:$BK$400,Large!$C169,AK$2)</f>
        <v>0</v>
      </c>
      <c r="AL169" s="28">
        <f>INDEX(Data!$C$4:$BK$400,Large!$C169,AL$2)</f>
        <v>0</v>
      </c>
      <c r="AM169" s="28">
        <f>INDEX(Data!$C$4:$BK$400,Large!$C169,AM$2)</f>
        <v>0</v>
      </c>
      <c r="AN169" s="28">
        <f>INDEX(Data!$C$4:$BK$400,Large!$C169,AN$2)</f>
        <v>0</v>
      </c>
      <c r="AO169" s="28">
        <f>INDEX(Data!$C$4:$BK$400,Large!$C169,AO$2)</f>
        <v>0</v>
      </c>
      <c r="AP169" s="28">
        <f>INDEX(Data!$C$4:$BK$400,Large!$C169,AP$2)</f>
        <v>0</v>
      </c>
      <c r="AQ169" s="28">
        <f>INDEX(Data!$C$4:$BK$400,Large!$C169,AQ$2)</f>
        <v>0</v>
      </c>
      <c r="AR169" s="28">
        <f>INDEX(Data!$C$4:$BK$400,Large!$C169,AR$2)</f>
        <v>0</v>
      </c>
      <c r="AS169" s="28">
        <f>INDEX(Data!$C$4:$BK$400,Large!$C169,AS$2)</f>
        <v>0</v>
      </c>
      <c r="AT169" s="28">
        <f>INDEX(Data!$C$4:$BK$400,Large!$C169,AT$2)</f>
        <v>0</v>
      </c>
      <c r="AU169" s="5">
        <f>VALUE(INDEX(Data!$C$4:$BK$400,Large!$C169,AU$2))</f>
        <v>0</v>
      </c>
      <c r="AV169" s="5">
        <f>INDEX(Data!$C$4:$BK$400,Large!$C169,AV$1)</f>
        <v>0</v>
      </c>
      <c r="AW169" s="28">
        <f>IFERROR(VALUE(INDEX(Data!$C$4:$BK$400,Large!$C169,AW$1)),"-")</f>
        <v>0</v>
      </c>
      <c r="AX169" s="14">
        <f>IFERROR(INDEX(Data!$C$4:$BK$95,Large!$C169,AX$1),0)</f>
        <v>0</v>
      </c>
      <c r="AY169" s="14">
        <f>IFERROR(INDEX(Data!$C$4:$BK$95,Large!$C169,AY$1),0)</f>
        <v>0</v>
      </c>
      <c r="AZ169" s="14" t="e">
        <f>INDEX(Data!$C$4:$BK$95,Large!$C169,AZ$1)</f>
        <v>#REF!</v>
      </c>
      <c r="BA169" s="5" t="str">
        <f t="shared" si="58"/>
        <v>-</v>
      </c>
      <c r="BB169" s="5" t="str">
        <f t="shared" si="59"/>
        <v>-</v>
      </c>
      <c r="BC169" s="5" t="str">
        <f t="shared" si="60"/>
        <v>-</v>
      </c>
      <c r="BD169" s="22" t="str">
        <f t="shared" si="61"/>
        <v>-</v>
      </c>
      <c r="BE169" s="28">
        <f t="shared" si="62"/>
        <v>0</v>
      </c>
      <c r="BF169" s="5">
        <f t="shared" si="63"/>
        <v>0</v>
      </c>
      <c r="BG169" s="5">
        <f t="shared" si="64"/>
        <v>0</v>
      </c>
      <c r="BH169" s="5">
        <f t="shared" si="65"/>
        <v>0</v>
      </c>
      <c r="BI169" s="11" t="e">
        <f t="shared" si="66"/>
        <v>#DIV/0!</v>
      </c>
      <c r="BJ169" s="5">
        <f t="shared" si="67"/>
        <v>0</v>
      </c>
      <c r="BK169" s="11">
        <f>Data!BH167/SUM(Data!$BH$4:$BH$49)</f>
        <v>1.144830786667352E-8</v>
      </c>
      <c r="BL169" s="3">
        <f t="shared" si="68"/>
        <v>0</v>
      </c>
      <c r="BM169" s="12" t="str">
        <f t="shared" si="57"/>
        <v>-</v>
      </c>
      <c r="BN169" s="12">
        <f t="shared" si="69"/>
        <v>1.1420820337507482E-8</v>
      </c>
      <c r="BO169" s="28">
        <f t="shared" si="55"/>
        <v>8.3100000000000003E-4</v>
      </c>
      <c r="BP169" s="87">
        <f t="shared" si="56"/>
        <v>8.3099999999999997E-3</v>
      </c>
    </row>
    <row r="170" spans="1:68">
      <c r="A170" s="28">
        <v>167</v>
      </c>
      <c r="B170" s="26">
        <f>LARGE(Data!$BH$4:$BH$400,Large!A170)</f>
        <v>8.3000000000000001E-4</v>
      </c>
      <c r="C170" s="28">
        <f>MATCH(Large!B170,Data!$BH$4:$BH$400,0)</f>
        <v>167</v>
      </c>
      <c r="D170" s="5">
        <f>VALUE(INDEX(Data!$C$4:$BK$400,Large!$C170,D$2))</f>
        <v>0</v>
      </c>
      <c r="E170" s="28">
        <f>INDEX(Data!$C$4:$BK$400,Large!$C170,E$2)</f>
        <v>0</v>
      </c>
      <c r="F170" s="28">
        <f>INDEX(Data!$C$4:$BK$400,Large!$C170,F$2)</f>
        <v>0</v>
      </c>
      <c r="G170" s="28">
        <f>INDEX(Data!$C$4:$BK$400,Large!$C170,G$2)</f>
        <v>0</v>
      </c>
      <c r="H170" s="28">
        <f>INDEX(Data!$C$4:$BK$400,Large!$C170,H$2)</f>
        <v>0</v>
      </c>
      <c r="I170" s="28">
        <f>INDEX(Data!$C$4:$BK$400,Large!$C170,I$2)</f>
        <v>0</v>
      </c>
      <c r="J170" s="28">
        <f>INDEX(Data!$C$4:$BK$400,Large!$C170,J$2)</f>
        <v>0</v>
      </c>
      <c r="K170" s="28">
        <f>INDEX(Data!$C$4:$BK$400,Large!$C170,K$2)</f>
        <v>0</v>
      </c>
      <c r="L170" s="28">
        <f>INDEX(Data!$C$4:$BK$400,Large!$C170,L$2)</f>
        <v>0</v>
      </c>
      <c r="M170" s="28">
        <f>INDEX(Data!$C$4:$BK$400,Large!$C170,M$2)</f>
        <v>0</v>
      </c>
      <c r="N170" s="28">
        <f>INDEX(Data!$C$4:$BK$400,Large!$C170,N$2)</f>
        <v>0</v>
      </c>
      <c r="O170" s="28">
        <f>INDEX(Data!$C$4:$BK$400,Large!$C170,O$2)</f>
        <v>0</v>
      </c>
      <c r="P170" s="28">
        <f>INDEX(Data!$C$4:$BK$400,Large!$C170,P$2)</f>
        <v>0</v>
      </c>
      <c r="Q170" s="28">
        <f>INDEX(Data!$C$4:$BK$400,Large!$C170,Q$2)</f>
        <v>0</v>
      </c>
      <c r="R170" s="28">
        <f>INDEX(Data!$C$4:$BK$400,Large!$C170,R$2)</f>
        <v>0</v>
      </c>
      <c r="S170" s="28">
        <f>INDEX(Data!$C$4:$BK$400,Large!$C170,S$2)</f>
        <v>0</v>
      </c>
      <c r="T170" s="28">
        <f>INDEX(Data!$C$4:$BK$400,Large!$C170,T$2)</f>
        <v>0</v>
      </c>
      <c r="U170" s="28">
        <f>INDEX(Data!$C$4:$BK$400,Large!$C170,U$2)</f>
        <v>0</v>
      </c>
      <c r="V170" s="28">
        <f>INDEX(Data!$C$4:$BK$400,Large!$C170,V$2)</f>
        <v>0</v>
      </c>
      <c r="W170" s="28">
        <f>INDEX(Data!$C$4:$BK$400,Large!$C170,W$2)</f>
        <v>0</v>
      </c>
      <c r="X170" s="28">
        <f>INDEX(Data!$C$4:$BK$400,Large!$C170,X$2)</f>
        <v>0</v>
      </c>
      <c r="Y170" s="28">
        <f>INDEX(Data!$C$4:$BK$400,Large!$C170,Y$2)</f>
        <v>0</v>
      </c>
      <c r="Z170" s="28">
        <f>INDEX(Data!$C$4:$BK$400,Large!$C170,Z$2)</f>
        <v>0</v>
      </c>
      <c r="AA170" s="28">
        <f>INDEX(Data!$C$4:$BK$400,Large!$C170,AA$2)</f>
        <v>0</v>
      </c>
      <c r="AB170" s="28">
        <f>INDEX(Data!$C$4:$BK$400,Large!$C170,AB$2)</f>
        <v>0</v>
      </c>
      <c r="AC170" s="28">
        <f>INDEX(Data!$C$4:$BK$400,Large!$C170,AC$2)</f>
        <v>0</v>
      </c>
      <c r="AD170" s="28">
        <f>INDEX(Data!$C$4:$BK$400,Large!$C170,AD$2)</f>
        <v>0</v>
      </c>
      <c r="AE170" s="28">
        <f>INDEX(Data!$C$4:$BK$400,Large!$C170,AE$2)</f>
        <v>0</v>
      </c>
      <c r="AF170" s="28">
        <f>INDEX(Data!$C$4:$BK$400,Large!$C170,AF$2)</f>
        <v>0</v>
      </c>
      <c r="AG170" s="28">
        <f>INDEX(Data!$C$4:$BK$400,Large!$C170,AG$2)</f>
        <v>0</v>
      </c>
      <c r="AH170" s="28">
        <f>INDEX(Data!$C$4:$BK$400,Large!$C170,AH$2)</f>
        <v>0</v>
      </c>
      <c r="AI170" s="28">
        <f>INDEX(Data!$C$4:$BK$400,Large!$C170,AI$2)</f>
        <v>0</v>
      </c>
      <c r="AJ170" s="28">
        <f>INDEX(Data!$C$4:$BK$400,Large!$C170,AJ$2)</f>
        <v>0</v>
      </c>
      <c r="AK170" s="28">
        <f>INDEX(Data!$C$4:$BK$400,Large!$C170,AK$2)</f>
        <v>0</v>
      </c>
      <c r="AL170" s="28">
        <f>INDEX(Data!$C$4:$BK$400,Large!$C170,AL$2)</f>
        <v>0</v>
      </c>
      <c r="AM170" s="28">
        <f>INDEX(Data!$C$4:$BK$400,Large!$C170,AM$2)</f>
        <v>0</v>
      </c>
      <c r="AN170" s="28">
        <f>INDEX(Data!$C$4:$BK$400,Large!$C170,AN$2)</f>
        <v>0</v>
      </c>
      <c r="AO170" s="28">
        <f>INDEX(Data!$C$4:$BK$400,Large!$C170,AO$2)</f>
        <v>0</v>
      </c>
      <c r="AP170" s="28">
        <f>INDEX(Data!$C$4:$BK$400,Large!$C170,AP$2)</f>
        <v>0</v>
      </c>
      <c r="AQ170" s="28">
        <f>INDEX(Data!$C$4:$BK$400,Large!$C170,AQ$2)</f>
        <v>0</v>
      </c>
      <c r="AR170" s="28">
        <f>INDEX(Data!$C$4:$BK$400,Large!$C170,AR$2)</f>
        <v>0</v>
      </c>
      <c r="AS170" s="28">
        <f>INDEX(Data!$C$4:$BK$400,Large!$C170,AS$2)</f>
        <v>0</v>
      </c>
      <c r="AT170" s="28">
        <f>INDEX(Data!$C$4:$BK$400,Large!$C170,AT$2)</f>
        <v>0</v>
      </c>
      <c r="AU170" s="5">
        <f>VALUE(INDEX(Data!$C$4:$BK$400,Large!$C170,AU$2))</f>
        <v>0</v>
      </c>
      <c r="AV170" s="5">
        <f>INDEX(Data!$C$4:$BK$400,Large!$C170,AV$1)</f>
        <v>0</v>
      </c>
      <c r="AW170" s="28">
        <f>IFERROR(VALUE(INDEX(Data!$C$4:$BK$400,Large!$C170,AW$1)),"-")</f>
        <v>0</v>
      </c>
      <c r="AX170" s="14">
        <f>IFERROR(INDEX(Data!$C$4:$BK$95,Large!$C170,AX$1),0)</f>
        <v>0</v>
      </c>
      <c r="AY170" s="14">
        <f>IFERROR(INDEX(Data!$C$4:$BK$95,Large!$C170,AY$1),0)</f>
        <v>0</v>
      </c>
      <c r="AZ170" s="14" t="e">
        <f>INDEX(Data!$C$4:$BK$95,Large!$C170,AZ$1)</f>
        <v>#REF!</v>
      </c>
      <c r="BA170" s="5" t="str">
        <f t="shared" si="58"/>
        <v>-</v>
      </c>
      <c r="BB170" s="5" t="str">
        <f t="shared" si="59"/>
        <v>-</v>
      </c>
      <c r="BC170" s="5" t="str">
        <f t="shared" si="60"/>
        <v>-</v>
      </c>
      <c r="BD170" s="22" t="str">
        <f t="shared" si="61"/>
        <v>-</v>
      </c>
      <c r="BE170" s="28">
        <f t="shared" si="62"/>
        <v>0</v>
      </c>
      <c r="BF170" s="5">
        <f t="shared" si="63"/>
        <v>0</v>
      </c>
      <c r="BG170" s="5">
        <f t="shared" si="64"/>
        <v>0</v>
      </c>
      <c r="BH170" s="5">
        <f t="shared" si="65"/>
        <v>0</v>
      </c>
      <c r="BI170" s="11" t="e">
        <f t="shared" si="66"/>
        <v>#DIV/0!</v>
      </c>
      <c r="BJ170" s="5">
        <f t="shared" si="67"/>
        <v>0</v>
      </c>
      <c r="BK170" s="11">
        <f>Data!BH168/SUM(Data!$BH$4:$BH$49)</f>
        <v>1.1434564399846781E-8</v>
      </c>
      <c r="BL170" s="3">
        <f t="shared" si="68"/>
        <v>0</v>
      </c>
      <c r="BM170" s="12" t="str">
        <f t="shared" si="57"/>
        <v>-</v>
      </c>
      <c r="BN170" s="12">
        <f t="shared" si="69"/>
        <v>1.1407076871397364E-8</v>
      </c>
      <c r="BO170" s="28">
        <f t="shared" si="55"/>
        <v>8.3000000000000001E-4</v>
      </c>
      <c r="BP170" s="87">
        <f t="shared" si="56"/>
        <v>8.3000000000000001E-3</v>
      </c>
    </row>
    <row r="171" spans="1:68">
      <c r="A171" s="28">
        <v>168</v>
      </c>
      <c r="B171" s="26">
        <f>LARGE(Data!$BH$4:$BH$400,Large!A171)</f>
        <v>8.2899999999999998E-4</v>
      </c>
      <c r="C171" s="28">
        <f>MATCH(Large!B171,Data!$BH$4:$BH$400,0)</f>
        <v>168</v>
      </c>
      <c r="D171" s="5">
        <f>VALUE(INDEX(Data!$C$4:$BK$400,Large!$C171,D$2))</f>
        <v>0</v>
      </c>
      <c r="E171" s="28">
        <f>INDEX(Data!$C$4:$BK$400,Large!$C171,E$2)</f>
        <v>0</v>
      </c>
      <c r="F171" s="28">
        <f>INDEX(Data!$C$4:$BK$400,Large!$C171,F$2)</f>
        <v>0</v>
      </c>
      <c r="G171" s="28">
        <f>INDEX(Data!$C$4:$BK$400,Large!$C171,G$2)</f>
        <v>0</v>
      </c>
      <c r="H171" s="28">
        <f>INDEX(Data!$C$4:$BK$400,Large!$C171,H$2)</f>
        <v>0</v>
      </c>
      <c r="I171" s="28">
        <f>INDEX(Data!$C$4:$BK$400,Large!$C171,I$2)</f>
        <v>0</v>
      </c>
      <c r="J171" s="28">
        <f>INDEX(Data!$C$4:$BK$400,Large!$C171,J$2)</f>
        <v>0</v>
      </c>
      <c r="K171" s="28">
        <f>INDEX(Data!$C$4:$BK$400,Large!$C171,K$2)</f>
        <v>0</v>
      </c>
      <c r="L171" s="28">
        <f>INDEX(Data!$C$4:$BK$400,Large!$C171,L$2)</f>
        <v>0</v>
      </c>
      <c r="M171" s="28">
        <f>INDEX(Data!$C$4:$BK$400,Large!$C171,M$2)</f>
        <v>0</v>
      </c>
      <c r="N171" s="28">
        <f>INDEX(Data!$C$4:$BK$400,Large!$C171,N$2)</f>
        <v>0</v>
      </c>
      <c r="O171" s="28">
        <f>INDEX(Data!$C$4:$BK$400,Large!$C171,O$2)</f>
        <v>0</v>
      </c>
      <c r="P171" s="28">
        <f>INDEX(Data!$C$4:$BK$400,Large!$C171,P$2)</f>
        <v>0</v>
      </c>
      <c r="Q171" s="28">
        <f>INDEX(Data!$C$4:$BK$400,Large!$C171,Q$2)</f>
        <v>0</v>
      </c>
      <c r="R171" s="28">
        <f>INDEX(Data!$C$4:$BK$400,Large!$C171,R$2)</f>
        <v>0</v>
      </c>
      <c r="S171" s="28">
        <f>INDEX(Data!$C$4:$BK$400,Large!$C171,S$2)</f>
        <v>0</v>
      </c>
      <c r="T171" s="28">
        <f>INDEX(Data!$C$4:$BK$400,Large!$C171,T$2)</f>
        <v>0</v>
      </c>
      <c r="U171" s="28">
        <f>INDEX(Data!$C$4:$BK$400,Large!$C171,U$2)</f>
        <v>0</v>
      </c>
      <c r="V171" s="28">
        <f>INDEX(Data!$C$4:$BK$400,Large!$C171,V$2)</f>
        <v>0</v>
      </c>
      <c r="W171" s="28">
        <f>INDEX(Data!$C$4:$BK$400,Large!$C171,W$2)</f>
        <v>0</v>
      </c>
      <c r="X171" s="28">
        <f>INDEX(Data!$C$4:$BK$400,Large!$C171,X$2)</f>
        <v>0</v>
      </c>
      <c r="Y171" s="28">
        <f>INDEX(Data!$C$4:$BK$400,Large!$C171,Y$2)</f>
        <v>0</v>
      </c>
      <c r="Z171" s="28">
        <f>INDEX(Data!$C$4:$BK$400,Large!$C171,Z$2)</f>
        <v>0</v>
      </c>
      <c r="AA171" s="28">
        <f>INDEX(Data!$C$4:$BK$400,Large!$C171,AA$2)</f>
        <v>0</v>
      </c>
      <c r="AB171" s="28">
        <f>INDEX(Data!$C$4:$BK$400,Large!$C171,AB$2)</f>
        <v>0</v>
      </c>
      <c r="AC171" s="28">
        <f>INDEX(Data!$C$4:$BK$400,Large!$C171,AC$2)</f>
        <v>0</v>
      </c>
      <c r="AD171" s="28">
        <f>INDEX(Data!$C$4:$BK$400,Large!$C171,AD$2)</f>
        <v>0</v>
      </c>
      <c r="AE171" s="28">
        <f>INDEX(Data!$C$4:$BK$400,Large!$C171,AE$2)</f>
        <v>0</v>
      </c>
      <c r="AF171" s="28">
        <f>INDEX(Data!$C$4:$BK$400,Large!$C171,AF$2)</f>
        <v>0</v>
      </c>
      <c r="AG171" s="28">
        <f>INDEX(Data!$C$4:$BK$400,Large!$C171,AG$2)</f>
        <v>0</v>
      </c>
      <c r="AH171" s="28">
        <f>INDEX(Data!$C$4:$BK$400,Large!$C171,AH$2)</f>
        <v>0</v>
      </c>
      <c r="AI171" s="28">
        <f>INDEX(Data!$C$4:$BK$400,Large!$C171,AI$2)</f>
        <v>0</v>
      </c>
      <c r="AJ171" s="28">
        <f>INDEX(Data!$C$4:$BK$400,Large!$C171,AJ$2)</f>
        <v>0</v>
      </c>
      <c r="AK171" s="28">
        <f>INDEX(Data!$C$4:$BK$400,Large!$C171,AK$2)</f>
        <v>0</v>
      </c>
      <c r="AL171" s="28">
        <f>INDEX(Data!$C$4:$BK$400,Large!$C171,AL$2)</f>
        <v>0</v>
      </c>
      <c r="AM171" s="28">
        <f>INDEX(Data!$C$4:$BK$400,Large!$C171,AM$2)</f>
        <v>0</v>
      </c>
      <c r="AN171" s="28">
        <f>INDEX(Data!$C$4:$BK$400,Large!$C171,AN$2)</f>
        <v>0</v>
      </c>
      <c r="AO171" s="28">
        <f>INDEX(Data!$C$4:$BK$400,Large!$C171,AO$2)</f>
        <v>0</v>
      </c>
      <c r="AP171" s="28">
        <f>INDEX(Data!$C$4:$BK$400,Large!$C171,AP$2)</f>
        <v>0</v>
      </c>
      <c r="AQ171" s="28">
        <f>INDEX(Data!$C$4:$BK$400,Large!$C171,AQ$2)</f>
        <v>0</v>
      </c>
      <c r="AR171" s="28">
        <f>INDEX(Data!$C$4:$BK$400,Large!$C171,AR$2)</f>
        <v>0</v>
      </c>
      <c r="AS171" s="28">
        <f>INDEX(Data!$C$4:$BK$400,Large!$C171,AS$2)</f>
        <v>0</v>
      </c>
      <c r="AT171" s="28">
        <f>INDEX(Data!$C$4:$BK$400,Large!$C171,AT$2)</f>
        <v>0</v>
      </c>
      <c r="AU171" s="5">
        <f>VALUE(INDEX(Data!$C$4:$BK$400,Large!$C171,AU$2))</f>
        <v>0</v>
      </c>
      <c r="AV171" s="5">
        <f>INDEX(Data!$C$4:$BK$400,Large!$C171,AV$1)</f>
        <v>0</v>
      </c>
      <c r="AW171" s="28">
        <f>IFERROR(VALUE(INDEX(Data!$C$4:$BK$400,Large!$C171,AW$1)),"-")</f>
        <v>0</v>
      </c>
      <c r="AX171" s="14">
        <f>IFERROR(INDEX(Data!$C$4:$BK$95,Large!$C171,AX$1),0)</f>
        <v>0</v>
      </c>
      <c r="AY171" s="14">
        <f>IFERROR(INDEX(Data!$C$4:$BK$95,Large!$C171,AY$1),0)</f>
        <v>0</v>
      </c>
      <c r="AZ171" s="14" t="e">
        <f>INDEX(Data!$C$4:$BK$95,Large!$C171,AZ$1)</f>
        <v>#REF!</v>
      </c>
      <c r="BA171" s="5" t="str">
        <f t="shared" si="58"/>
        <v>-</v>
      </c>
      <c r="BB171" s="5" t="str">
        <f t="shared" si="59"/>
        <v>-</v>
      </c>
      <c r="BC171" s="5" t="str">
        <f t="shared" si="60"/>
        <v>-</v>
      </c>
      <c r="BD171" s="22" t="str">
        <f t="shared" si="61"/>
        <v>-</v>
      </c>
      <c r="BE171" s="28">
        <f t="shared" si="62"/>
        <v>0</v>
      </c>
      <c r="BF171" s="5">
        <f t="shared" si="63"/>
        <v>0</v>
      </c>
      <c r="BG171" s="5">
        <f t="shared" si="64"/>
        <v>0</v>
      </c>
      <c r="BH171" s="5">
        <f t="shared" si="65"/>
        <v>0</v>
      </c>
      <c r="BI171" s="11" t="e">
        <f t="shared" si="66"/>
        <v>#DIV/0!</v>
      </c>
      <c r="BJ171" s="5">
        <f t="shared" si="67"/>
        <v>0</v>
      </c>
      <c r="BK171" s="11">
        <f>Data!BH169/SUM(Data!$BH$4:$BH$49)</f>
        <v>1.1420820933020044E-8</v>
      </c>
      <c r="BL171" s="3">
        <f t="shared" si="68"/>
        <v>0</v>
      </c>
      <c r="BM171" s="12" t="str">
        <f t="shared" si="57"/>
        <v>-</v>
      </c>
      <c r="BN171" s="12">
        <f t="shared" si="69"/>
        <v>1.1393333405287246E-8</v>
      </c>
      <c r="BO171" s="28">
        <f t="shared" si="55"/>
        <v>8.2899999999999998E-4</v>
      </c>
      <c r="BP171" s="87">
        <f t="shared" si="56"/>
        <v>8.2900000000000005E-3</v>
      </c>
    </row>
    <row r="172" spans="1:68">
      <c r="A172" s="28">
        <v>169</v>
      </c>
      <c r="B172" s="26">
        <f>LARGE(Data!$BH$4:$BH$400,Large!A172)</f>
        <v>8.2799999999999996E-4</v>
      </c>
      <c r="C172" s="28">
        <f>MATCH(Large!B172,Data!$BH$4:$BH$400,0)</f>
        <v>169</v>
      </c>
      <c r="D172" s="5">
        <f>VALUE(INDEX(Data!$C$4:$BK$400,Large!$C172,D$2))</f>
        <v>0</v>
      </c>
      <c r="E172" s="28">
        <f>INDEX(Data!$C$4:$BK$400,Large!$C172,E$2)</f>
        <v>0</v>
      </c>
      <c r="F172" s="28">
        <f>INDEX(Data!$C$4:$BK$400,Large!$C172,F$2)</f>
        <v>0</v>
      </c>
      <c r="G172" s="28">
        <f>INDEX(Data!$C$4:$BK$400,Large!$C172,G$2)</f>
        <v>0</v>
      </c>
      <c r="H172" s="28">
        <f>INDEX(Data!$C$4:$BK$400,Large!$C172,H$2)</f>
        <v>0</v>
      </c>
      <c r="I172" s="28">
        <f>INDEX(Data!$C$4:$BK$400,Large!$C172,I$2)</f>
        <v>0</v>
      </c>
      <c r="J172" s="28">
        <f>INDEX(Data!$C$4:$BK$400,Large!$C172,J$2)</f>
        <v>0</v>
      </c>
      <c r="K172" s="28">
        <f>INDEX(Data!$C$4:$BK$400,Large!$C172,K$2)</f>
        <v>0</v>
      </c>
      <c r="L172" s="28">
        <f>INDEX(Data!$C$4:$BK$400,Large!$C172,L$2)</f>
        <v>0</v>
      </c>
      <c r="M172" s="28">
        <f>INDEX(Data!$C$4:$BK$400,Large!$C172,M$2)</f>
        <v>0</v>
      </c>
      <c r="N172" s="28">
        <f>INDEX(Data!$C$4:$BK$400,Large!$C172,N$2)</f>
        <v>0</v>
      </c>
      <c r="O172" s="28">
        <f>INDEX(Data!$C$4:$BK$400,Large!$C172,O$2)</f>
        <v>0</v>
      </c>
      <c r="P172" s="28">
        <f>INDEX(Data!$C$4:$BK$400,Large!$C172,P$2)</f>
        <v>0</v>
      </c>
      <c r="Q172" s="28">
        <f>INDEX(Data!$C$4:$BK$400,Large!$C172,Q$2)</f>
        <v>0</v>
      </c>
      <c r="R172" s="28">
        <f>INDEX(Data!$C$4:$BK$400,Large!$C172,R$2)</f>
        <v>0</v>
      </c>
      <c r="S172" s="28">
        <f>INDEX(Data!$C$4:$BK$400,Large!$C172,S$2)</f>
        <v>0</v>
      </c>
      <c r="T172" s="28">
        <f>INDEX(Data!$C$4:$BK$400,Large!$C172,T$2)</f>
        <v>0</v>
      </c>
      <c r="U172" s="28">
        <f>INDEX(Data!$C$4:$BK$400,Large!$C172,U$2)</f>
        <v>0</v>
      </c>
      <c r="V172" s="28">
        <f>INDEX(Data!$C$4:$BK$400,Large!$C172,V$2)</f>
        <v>0</v>
      </c>
      <c r="W172" s="28">
        <f>INDEX(Data!$C$4:$BK$400,Large!$C172,W$2)</f>
        <v>0</v>
      </c>
      <c r="X172" s="28">
        <f>INDEX(Data!$C$4:$BK$400,Large!$C172,X$2)</f>
        <v>0</v>
      </c>
      <c r="Y172" s="28">
        <f>INDEX(Data!$C$4:$BK$400,Large!$C172,Y$2)</f>
        <v>0</v>
      </c>
      <c r="Z172" s="28">
        <f>INDEX(Data!$C$4:$BK$400,Large!$C172,Z$2)</f>
        <v>0</v>
      </c>
      <c r="AA172" s="28">
        <f>INDEX(Data!$C$4:$BK$400,Large!$C172,AA$2)</f>
        <v>0</v>
      </c>
      <c r="AB172" s="28">
        <f>INDEX(Data!$C$4:$BK$400,Large!$C172,AB$2)</f>
        <v>0</v>
      </c>
      <c r="AC172" s="28">
        <f>INDEX(Data!$C$4:$BK$400,Large!$C172,AC$2)</f>
        <v>0</v>
      </c>
      <c r="AD172" s="28">
        <f>INDEX(Data!$C$4:$BK$400,Large!$C172,AD$2)</f>
        <v>0</v>
      </c>
      <c r="AE172" s="28">
        <f>INDEX(Data!$C$4:$BK$400,Large!$C172,AE$2)</f>
        <v>0</v>
      </c>
      <c r="AF172" s="28">
        <f>INDEX(Data!$C$4:$BK$400,Large!$C172,AF$2)</f>
        <v>0</v>
      </c>
      <c r="AG172" s="28">
        <f>INDEX(Data!$C$4:$BK$400,Large!$C172,AG$2)</f>
        <v>0</v>
      </c>
      <c r="AH172" s="28">
        <f>INDEX(Data!$C$4:$BK$400,Large!$C172,AH$2)</f>
        <v>0</v>
      </c>
      <c r="AI172" s="28">
        <f>INDEX(Data!$C$4:$BK$400,Large!$C172,AI$2)</f>
        <v>0</v>
      </c>
      <c r="AJ172" s="28">
        <f>INDEX(Data!$C$4:$BK$400,Large!$C172,AJ$2)</f>
        <v>0</v>
      </c>
      <c r="AK172" s="28">
        <f>INDEX(Data!$C$4:$BK$400,Large!$C172,AK$2)</f>
        <v>0</v>
      </c>
      <c r="AL172" s="28">
        <f>INDEX(Data!$C$4:$BK$400,Large!$C172,AL$2)</f>
        <v>0</v>
      </c>
      <c r="AM172" s="28">
        <f>INDEX(Data!$C$4:$BK$400,Large!$C172,AM$2)</f>
        <v>0</v>
      </c>
      <c r="AN172" s="28">
        <f>INDEX(Data!$C$4:$BK$400,Large!$C172,AN$2)</f>
        <v>0</v>
      </c>
      <c r="AO172" s="28">
        <f>INDEX(Data!$C$4:$BK$400,Large!$C172,AO$2)</f>
        <v>0</v>
      </c>
      <c r="AP172" s="28">
        <f>INDEX(Data!$C$4:$BK$400,Large!$C172,AP$2)</f>
        <v>0</v>
      </c>
      <c r="AQ172" s="28">
        <f>INDEX(Data!$C$4:$BK$400,Large!$C172,AQ$2)</f>
        <v>0</v>
      </c>
      <c r="AR172" s="28">
        <f>INDEX(Data!$C$4:$BK$400,Large!$C172,AR$2)</f>
        <v>0</v>
      </c>
      <c r="AS172" s="28">
        <f>INDEX(Data!$C$4:$BK$400,Large!$C172,AS$2)</f>
        <v>0</v>
      </c>
      <c r="AT172" s="28">
        <f>INDEX(Data!$C$4:$BK$400,Large!$C172,AT$2)</f>
        <v>0</v>
      </c>
      <c r="AU172" s="5">
        <f>VALUE(INDEX(Data!$C$4:$BK$400,Large!$C172,AU$2))</f>
        <v>0</v>
      </c>
      <c r="AV172" s="5">
        <f>INDEX(Data!$C$4:$BK$400,Large!$C172,AV$1)</f>
        <v>0</v>
      </c>
      <c r="AW172" s="28">
        <f>IFERROR(VALUE(INDEX(Data!$C$4:$BK$400,Large!$C172,AW$1)),"-")</f>
        <v>0</v>
      </c>
      <c r="AX172" s="14">
        <f>IFERROR(INDEX(Data!$C$4:$BK$95,Large!$C172,AX$1),0)</f>
        <v>0</v>
      </c>
      <c r="AY172" s="14">
        <f>IFERROR(INDEX(Data!$C$4:$BK$95,Large!$C172,AY$1),0)</f>
        <v>0</v>
      </c>
      <c r="AZ172" s="14" t="e">
        <f>INDEX(Data!$C$4:$BK$95,Large!$C172,AZ$1)</f>
        <v>#REF!</v>
      </c>
      <c r="BA172" s="5" t="str">
        <f t="shared" si="58"/>
        <v>-</v>
      </c>
      <c r="BB172" s="5" t="str">
        <f t="shared" si="59"/>
        <v>-</v>
      </c>
      <c r="BC172" s="5" t="str">
        <f t="shared" si="60"/>
        <v>-</v>
      </c>
      <c r="BD172" s="22" t="str">
        <f t="shared" si="61"/>
        <v>-</v>
      </c>
      <c r="BE172" s="28">
        <f t="shared" si="62"/>
        <v>0</v>
      </c>
      <c r="BF172" s="5">
        <f t="shared" si="63"/>
        <v>0</v>
      </c>
      <c r="BG172" s="5">
        <f t="shared" si="64"/>
        <v>0</v>
      </c>
      <c r="BH172" s="5">
        <f t="shared" si="65"/>
        <v>0</v>
      </c>
      <c r="BI172" s="11" t="e">
        <f t="shared" si="66"/>
        <v>#DIV/0!</v>
      </c>
      <c r="BJ172" s="5">
        <f t="shared" si="67"/>
        <v>0</v>
      </c>
      <c r="BK172" s="11">
        <f>Data!BH170/SUM(Data!$BH$4:$BH$49)</f>
        <v>1.1407077466193303E-8</v>
      </c>
      <c r="BL172" s="3">
        <f t="shared" si="68"/>
        <v>0</v>
      </c>
      <c r="BM172" s="12" t="str">
        <f t="shared" si="57"/>
        <v>-</v>
      </c>
      <c r="BN172" s="12">
        <f t="shared" si="69"/>
        <v>1.1379589939177128E-8</v>
      </c>
      <c r="BO172" s="28">
        <f t="shared" si="55"/>
        <v>8.2799999999999996E-4</v>
      </c>
      <c r="BP172" s="87">
        <f t="shared" si="56"/>
        <v>8.2799999999999992E-3</v>
      </c>
    </row>
    <row r="173" spans="1:68">
      <c r="A173" s="28">
        <v>170</v>
      </c>
      <c r="B173" s="26">
        <f>LARGE(Data!$BH$4:$BH$400,Large!A173)</f>
        <v>8.2700000000000004E-4</v>
      </c>
      <c r="C173" s="28">
        <f>MATCH(Large!B173,Data!$BH$4:$BH$400,0)</f>
        <v>170</v>
      </c>
      <c r="D173" s="5">
        <f>VALUE(INDEX(Data!$C$4:$BK$400,Large!$C173,D$2))</f>
        <v>0</v>
      </c>
      <c r="E173" s="28">
        <f>INDEX(Data!$C$4:$BK$400,Large!$C173,E$2)</f>
        <v>0</v>
      </c>
      <c r="F173" s="28">
        <f>INDEX(Data!$C$4:$BK$400,Large!$C173,F$2)</f>
        <v>0</v>
      </c>
      <c r="G173" s="28">
        <f>INDEX(Data!$C$4:$BK$400,Large!$C173,G$2)</f>
        <v>0</v>
      </c>
      <c r="H173" s="28">
        <f>INDEX(Data!$C$4:$BK$400,Large!$C173,H$2)</f>
        <v>0</v>
      </c>
      <c r="I173" s="28">
        <f>INDEX(Data!$C$4:$BK$400,Large!$C173,I$2)</f>
        <v>0</v>
      </c>
      <c r="J173" s="28">
        <f>INDEX(Data!$C$4:$BK$400,Large!$C173,J$2)</f>
        <v>0</v>
      </c>
      <c r="K173" s="28">
        <f>INDEX(Data!$C$4:$BK$400,Large!$C173,K$2)</f>
        <v>0</v>
      </c>
      <c r="L173" s="28">
        <f>INDEX(Data!$C$4:$BK$400,Large!$C173,L$2)</f>
        <v>0</v>
      </c>
      <c r="M173" s="28">
        <f>INDEX(Data!$C$4:$BK$400,Large!$C173,M$2)</f>
        <v>0</v>
      </c>
      <c r="N173" s="28">
        <f>INDEX(Data!$C$4:$BK$400,Large!$C173,N$2)</f>
        <v>0</v>
      </c>
      <c r="O173" s="28">
        <f>INDEX(Data!$C$4:$BK$400,Large!$C173,O$2)</f>
        <v>0</v>
      </c>
      <c r="P173" s="28">
        <f>INDEX(Data!$C$4:$BK$400,Large!$C173,P$2)</f>
        <v>0</v>
      </c>
      <c r="Q173" s="28">
        <f>INDEX(Data!$C$4:$BK$400,Large!$C173,Q$2)</f>
        <v>0</v>
      </c>
      <c r="R173" s="28">
        <f>INDEX(Data!$C$4:$BK$400,Large!$C173,R$2)</f>
        <v>0</v>
      </c>
      <c r="S173" s="28">
        <f>INDEX(Data!$C$4:$BK$400,Large!$C173,S$2)</f>
        <v>0</v>
      </c>
      <c r="T173" s="28">
        <f>INDEX(Data!$C$4:$BK$400,Large!$C173,T$2)</f>
        <v>0</v>
      </c>
      <c r="U173" s="28">
        <f>INDEX(Data!$C$4:$BK$400,Large!$C173,U$2)</f>
        <v>0</v>
      </c>
      <c r="V173" s="28">
        <f>INDEX(Data!$C$4:$BK$400,Large!$C173,V$2)</f>
        <v>0</v>
      </c>
      <c r="W173" s="28">
        <f>INDEX(Data!$C$4:$BK$400,Large!$C173,W$2)</f>
        <v>0</v>
      </c>
      <c r="X173" s="28">
        <f>INDEX(Data!$C$4:$BK$400,Large!$C173,X$2)</f>
        <v>0</v>
      </c>
      <c r="Y173" s="28">
        <f>INDEX(Data!$C$4:$BK$400,Large!$C173,Y$2)</f>
        <v>0</v>
      </c>
      <c r="Z173" s="28">
        <f>INDEX(Data!$C$4:$BK$400,Large!$C173,Z$2)</f>
        <v>0</v>
      </c>
      <c r="AA173" s="28">
        <f>INDEX(Data!$C$4:$BK$400,Large!$C173,AA$2)</f>
        <v>0</v>
      </c>
      <c r="AB173" s="28">
        <f>INDEX(Data!$C$4:$BK$400,Large!$C173,AB$2)</f>
        <v>0</v>
      </c>
      <c r="AC173" s="28">
        <f>INDEX(Data!$C$4:$BK$400,Large!$C173,AC$2)</f>
        <v>0</v>
      </c>
      <c r="AD173" s="28">
        <f>INDEX(Data!$C$4:$BK$400,Large!$C173,AD$2)</f>
        <v>0</v>
      </c>
      <c r="AE173" s="28">
        <f>INDEX(Data!$C$4:$BK$400,Large!$C173,AE$2)</f>
        <v>0</v>
      </c>
      <c r="AF173" s="28">
        <f>INDEX(Data!$C$4:$BK$400,Large!$C173,AF$2)</f>
        <v>0</v>
      </c>
      <c r="AG173" s="28">
        <f>INDEX(Data!$C$4:$BK$400,Large!$C173,AG$2)</f>
        <v>0</v>
      </c>
      <c r="AH173" s="28">
        <f>INDEX(Data!$C$4:$BK$400,Large!$C173,AH$2)</f>
        <v>0</v>
      </c>
      <c r="AI173" s="28">
        <f>INDEX(Data!$C$4:$BK$400,Large!$C173,AI$2)</f>
        <v>0</v>
      </c>
      <c r="AJ173" s="28">
        <f>INDEX(Data!$C$4:$BK$400,Large!$C173,AJ$2)</f>
        <v>0</v>
      </c>
      <c r="AK173" s="28">
        <f>INDEX(Data!$C$4:$BK$400,Large!$C173,AK$2)</f>
        <v>0</v>
      </c>
      <c r="AL173" s="28">
        <f>INDEX(Data!$C$4:$BK$400,Large!$C173,AL$2)</f>
        <v>0</v>
      </c>
      <c r="AM173" s="28">
        <f>INDEX(Data!$C$4:$BK$400,Large!$C173,AM$2)</f>
        <v>0</v>
      </c>
      <c r="AN173" s="28">
        <f>INDEX(Data!$C$4:$BK$400,Large!$C173,AN$2)</f>
        <v>0</v>
      </c>
      <c r="AO173" s="28">
        <f>INDEX(Data!$C$4:$BK$400,Large!$C173,AO$2)</f>
        <v>0</v>
      </c>
      <c r="AP173" s="28">
        <f>INDEX(Data!$C$4:$BK$400,Large!$C173,AP$2)</f>
        <v>0</v>
      </c>
      <c r="AQ173" s="28">
        <f>INDEX(Data!$C$4:$BK$400,Large!$C173,AQ$2)</f>
        <v>0</v>
      </c>
      <c r="AR173" s="28">
        <f>INDEX(Data!$C$4:$BK$400,Large!$C173,AR$2)</f>
        <v>0</v>
      </c>
      <c r="AS173" s="28">
        <f>INDEX(Data!$C$4:$BK$400,Large!$C173,AS$2)</f>
        <v>0</v>
      </c>
      <c r="AT173" s="28">
        <f>INDEX(Data!$C$4:$BK$400,Large!$C173,AT$2)</f>
        <v>0</v>
      </c>
      <c r="AU173" s="5">
        <f>VALUE(INDEX(Data!$C$4:$BK$400,Large!$C173,AU$2))</f>
        <v>0</v>
      </c>
      <c r="AV173" s="5">
        <f>INDEX(Data!$C$4:$BK$400,Large!$C173,AV$1)</f>
        <v>0</v>
      </c>
      <c r="AW173" s="28">
        <f>IFERROR(VALUE(INDEX(Data!$C$4:$BK$400,Large!$C173,AW$1)),"-")</f>
        <v>0</v>
      </c>
      <c r="AX173" s="14">
        <f>IFERROR(INDEX(Data!$C$4:$BK$95,Large!$C173,AX$1),0)</f>
        <v>0</v>
      </c>
      <c r="AY173" s="14">
        <f>IFERROR(INDEX(Data!$C$4:$BK$95,Large!$C173,AY$1),0)</f>
        <v>0</v>
      </c>
      <c r="AZ173" s="14" t="e">
        <f>INDEX(Data!$C$4:$BK$95,Large!$C173,AZ$1)</f>
        <v>#REF!</v>
      </c>
      <c r="BA173" s="5" t="str">
        <f t="shared" si="58"/>
        <v>-</v>
      </c>
      <c r="BB173" s="5" t="str">
        <f t="shared" si="59"/>
        <v>-</v>
      </c>
      <c r="BC173" s="5" t="str">
        <f t="shared" si="60"/>
        <v>-</v>
      </c>
      <c r="BD173" s="22" t="str">
        <f t="shared" si="61"/>
        <v>-</v>
      </c>
      <c r="BE173" s="28">
        <f t="shared" si="62"/>
        <v>0</v>
      </c>
      <c r="BF173" s="5">
        <f t="shared" si="63"/>
        <v>0</v>
      </c>
      <c r="BG173" s="5">
        <f t="shared" si="64"/>
        <v>0</v>
      </c>
      <c r="BH173" s="5">
        <f t="shared" si="65"/>
        <v>0</v>
      </c>
      <c r="BI173" s="11" t="e">
        <f t="shared" si="66"/>
        <v>#DIV/0!</v>
      </c>
      <c r="BJ173" s="5">
        <f t="shared" si="67"/>
        <v>0</v>
      </c>
      <c r="BK173" s="11">
        <f>Data!BH171/SUM(Data!$BH$4:$BH$49)</f>
        <v>1.1393333999366564E-8</v>
      </c>
      <c r="BL173" s="3">
        <f t="shared" si="68"/>
        <v>0</v>
      </c>
      <c r="BM173" s="12" t="str">
        <f t="shared" si="57"/>
        <v>-</v>
      </c>
      <c r="BN173" s="12">
        <f t="shared" si="69"/>
        <v>1.1365846473067012E-8</v>
      </c>
      <c r="BO173" s="28">
        <f t="shared" si="55"/>
        <v>8.2700000000000004E-4</v>
      </c>
      <c r="BP173" s="87">
        <f t="shared" si="56"/>
        <v>8.2699999999999996E-3</v>
      </c>
    </row>
    <row r="174" spans="1:68">
      <c r="A174" s="28">
        <v>171</v>
      </c>
      <c r="B174" s="26">
        <f>LARGE(Data!$BH$4:$BH$400,Large!A174)</f>
        <v>8.2600000000000002E-4</v>
      </c>
      <c r="C174" s="28">
        <f>MATCH(Large!B174,Data!$BH$4:$BH$400,0)</f>
        <v>171</v>
      </c>
      <c r="D174" s="5">
        <f>VALUE(INDEX(Data!$C$4:$BK$400,Large!$C174,D$2))</f>
        <v>0</v>
      </c>
      <c r="E174" s="28">
        <f>INDEX(Data!$C$4:$BK$400,Large!$C174,E$2)</f>
        <v>0</v>
      </c>
      <c r="F174" s="28">
        <f>INDEX(Data!$C$4:$BK$400,Large!$C174,F$2)</f>
        <v>0</v>
      </c>
      <c r="G174" s="28">
        <f>INDEX(Data!$C$4:$BK$400,Large!$C174,G$2)</f>
        <v>0</v>
      </c>
      <c r="H174" s="28">
        <f>INDEX(Data!$C$4:$BK$400,Large!$C174,H$2)</f>
        <v>0</v>
      </c>
      <c r="I174" s="28">
        <f>INDEX(Data!$C$4:$BK$400,Large!$C174,I$2)</f>
        <v>0</v>
      </c>
      <c r="J174" s="28">
        <f>INDEX(Data!$C$4:$BK$400,Large!$C174,J$2)</f>
        <v>0</v>
      </c>
      <c r="K174" s="28">
        <f>INDEX(Data!$C$4:$BK$400,Large!$C174,K$2)</f>
        <v>0</v>
      </c>
      <c r="L174" s="28">
        <f>INDEX(Data!$C$4:$BK$400,Large!$C174,L$2)</f>
        <v>0</v>
      </c>
      <c r="M174" s="28">
        <f>INDEX(Data!$C$4:$BK$400,Large!$C174,M$2)</f>
        <v>0</v>
      </c>
      <c r="N174" s="28">
        <f>INDEX(Data!$C$4:$BK$400,Large!$C174,N$2)</f>
        <v>0</v>
      </c>
      <c r="O174" s="28">
        <f>INDEX(Data!$C$4:$BK$400,Large!$C174,O$2)</f>
        <v>0</v>
      </c>
      <c r="P174" s="28">
        <f>INDEX(Data!$C$4:$BK$400,Large!$C174,P$2)</f>
        <v>0</v>
      </c>
      <c r="Q174" s="28">
        <f>INDEX(Data!$C$4:$BK$400,Large!$C174,Q$2)</f>
        <v>0</v>
      </c>
      <c r="R174" s="28">
        <f>INDEX(Data!$C$4:$BK$400,Large!$C174,R$2)</f>
        <v>0</v>
      </c>
      <c r="S174" s="28">
        <f>INDEX(Data!$C$4:$BK$400,Large!$C174,S$2)</f>
        <v>0</v>
      </c>
      <c r="T174" s="28">
        <f>INDEX(Data!$C$4:$BK$400,Large!$C174,T$2)</f>
        <v>0</v>
      </c>
      <c r="U174" s="28">
        <f>INDEX(Data!$C$4:$BK$400,Large!$C174,U$2)</f>
        <v>0</v>
      </c>
      <c r="V174" s="28">
        <f>INDEX(Data!$C$4:$BK$400,Large!$C174,V$2)</f>
        <v>0</v>
      </c>
      <c r="W174" s="28">
        <f>INDEX(Data!$C$4:$BK$400,Large!$C174,W$2)</f>
        <v>0</v>
      </c>
      <c r="X174" s="28">
        <f>INDEX(Data!$C$4:$BK$400,Large!$C174,X$2)</f>
        <v>0</v>
      </c>
      <c r="Y174" s="28">
        <f>INDEX(Data!$C$4:$BK$400,Large!$C174,Y$2)</f>
        <v>0</v>
      </c>
      <c r="Z174" s="28">
        <f>INDEX(Data!$C$4:$BK$400,Large!$C174,Z$2)</f>
        <v>0</v>
      </c>
      <c r="AA174" s="28">
        <f>INDEX(Data!$C$4:$BK$400,Large!$C174,AA$2)</f>
        <v>0</v>
      </c>
      <c r="AB174" s="28">
        <f>INDEX(Data!$C$4:$BK$400,Large!$C174,AB$2)</f>
        <v>0</v>
      </c>
      <c r="AC174" s="28">
        <f>INDEX(Data!$C$4:$BK$400,Large!$C174,AC$2)</f>
        <v>0</v>
      </c>
      <c r="AD174" s="28">
        <f>INDEX(Data!$C$4:$BK$400,Large!$C174,AD$2)</f>
        <v>0</v>
      </c>
      <c r="AE174" s="28">
        <f>INDEX(Data!$C$4:$BK$400,Large!$C174,AE$2)</f>
        <v>0</v>
      </c>
      <c r="AF174" s="28">
        <f>INDEX(Data!$C$4:$BK$400,Large!$C174,AF$2)</f>
        <v>0</v>
      </c>
      <c r="AG174" s="28">
        <f>INDEX(Data!$C$4:$BK$400,Large!$C174,AG$2)</f>
        <v>0</v>
      </c>
      <c r="AH174" s="28">
        <f>INDEX(Data!$C$4:$BK$400,Large!$C174,AH$2)</f>
        <v>0</v>
      </c>
      <c r="AI174" s="28">
        <f>INDEX(Data!$C$4:$BK$400,Large!$C174,AI$2)</f>
        <v>0</v>
      </c>
      <c r="AJ174" s="28">
        <f>INDEX(Data!$C$4:$BK$400,Large!$C174,AJ$2)</f>
        <v>0</v>
      </c>
      <c r="AK174" s="28">
        <f>INDEX(Data!$C$4:$BK$400,Large!$C174,AK$2)</f>
        <v>0</v>
      </c>
      <c r="AL174" s="28">
        <f>INDEX(Data!$C$4:$BK$400,Large!$C174,AL$2)</f>
        <v>0</v>
      </c>
      <c r="AM174" s="28">
        <f>INDEX(Data!$C$4:$BK$400,Large!$C174,AM$2)</f>
        <v>0</v>
      </c>
      <c r="AN174" s="28">
        <f>INDEX(Data!$C$4:$BK$400,Large!$C174,AN$2)</f>
        <v>0</v>
      </c>
      <c r="AO174" s="28">
        <f>INDEX(Data!$C$4:$BK$400,Large!$C174,AO$2)</f>
        <v>0</v>
      </c>
      <c r="AP174" s="28">
        <f>INDEX(Data!$C$4:$BK$400,Large!$C174,AP$2)</f>
        <v>0</v>
      </c>
      <c r="AQ174" s="28">
        <f>INDEX(Data!$C$4:$BK$400,Large!$C174,AQ$2)</f>
        <v>0</v>
      </c>
      <c r="AR174" s="28">
        <f>INDEX(Data!$C$4:$BK$400,Large!$C174,AR$2)</f>
        <v>0</v>
      </c>
      <c r="AS174" s="28">
        <f>INDEX(Data!$C$4:$BK$400,Large!$C174,AS$2)</f>
        <v>0</v>
      </c>
      <c r="AT174" s="28">
        <f>INDEX(Data!$C$4:$BK$400,Large!$C174,AT$2)</f>
        <v>0</v>
      </c>
      <c r="AU174" s="5">
        <f>VALUE(INDEX(Data!$C$4:$BK$400,Large!$C174,AU$2))</f>
        <v>0</v>
      </c>
      <c r="AV174" s="5">
        <f>INDEX(Data!$C$4:$BK$400,Large!$C174,AV$1)</f>
        <v>0</v>
      </c>
      <c r="AW174" s="28">
        <f>IFERROR(VALUE(INDEX(Data!$C$4:$BK$400,Large!$C174,AW$1)),"-")</f>
        <v>0</v>
      </c>
      <c r="AX174" s="14">
        <f>IFERROR(INDEX(Data!$C$4:$BK$95,Large!$C174,AX$1),0)</f>
        <v>0</v>
      </c>
      <c r="AY174" s="14">
        <f>IFERROR(INDEX(Data!$C$4:$BK$95,Large!$C174,AY$1),0)</f>
        <v>0</v>
      </c>
      <c r="AZ174" s="14" t="e">
        <f>INDEX(Data!$C$4:$BK$95,Large!$C174,AZ$1)</f>
        <v>#REF!</v>
      </c>
      <c r="BA174" s="5" t="str">
        <f t="shared" si="58"/>
        <v>-</v>
      </c>
      <c r="BB174" s="5" t="str">
        <f t="shared" si="59"/>
        <v>-</v>
      </c>
      <c r="BC174" s="5" t="str">
        <f t="shared" si="60"/>
        <v>-</v>
      </c>
      <c r="BD174" s="22" t="str">
        <f t="shared" si="61"/>
        <v>-</v>
      </c>
      <c r="BE174" s="28">
        <f t="shared" si="62"/>
        <v>0</v>
      </c>
      <c r="BF174" s="5">
        <f t="shared" si="63"/>
        <v>0</v>
      </c>
      <c r="BG174" s="5">
        <f t="shared" si="64"/>
        <v>0</v>
      </c>
      <c r="BH174" s="5">
        <f t="shared" si="65"/>
        <v>0</v>
      </c>
      <c r="BI174" s="11" t="e">
        <f t="shared" si="66"/>
        <v>#DIV/0!</v>
      </c>
      <c r="BJ174" s="5">
        <f t="shared" si="67"/>
        <v>0</v>
      </c>
      <c r="BK174" s="11">
        <f>Data!BH172/SUM(Data!$BH$4:$BH$49)</f>
        <v>1.1379590532539825E-8</v>
      </c>
      <c r="BL174" s="3">
        <f t="shared" si="68"/>
        <v>0</v>
      </c>
      <c r="BM174" s="12" t="str">
        <f t="shared" si="57"/>
        <v>-</v>
      </c>
      <c r="BN174" s="12">
        <f t="shared" si="69"/>
        <v>1.1352103006956894E-8</v>
      </c>
      <c r="BO174" s="28">
        <f t="shared" si="55"/>
        <v>8.2600000000000002E-4</v>
      </c>
      <c r="BP174" s="87">
        <f t="shared" si="56"/>
        <v>8.26E-3</v>
      </c>
    </row>
    <row r="175" spans="1:68">
      <c r="A175" s="28">
        <v>172</v>
      </c>
      <c r="B175" s="26">
        <f>LARGE(Data!$BH$4:$BH$400,Large!A175)</f>
        <v>8.25E-4</v>
      </c>
      <c r="C175" s="28">
        <f>MATCH(Large!B175,Data!$BH$4:$BH$400,0)</f>
        <v>172</v>
      </c>
      <c r="D175" s="5">
        <f>VALUE(INDEX(Data!$C$4:$BK$400,Large!$C175,D$2))</f>
        <v>0</v>
      </c>
      <c r="E175" s="28">
        <f>INDEX(Data!$C$4:$BK$400,Large!$C175,E$2)</f>
        <v>0</v>
      </c>
      <c r="F175" s="28">
        <f>INDEX(Data!$C$4:$BK$400,Large!$C175,F$2)</f>
        <v>0</v>
      </c>
      <c r="G175" s="28">
        <f>INDEX(Data!$C$4:$BK$400,Large!$C175,G$2)</f>
        <v>0</v>
      </c>
      <c r="H175" s="28">
        <f>INDEX(Data!$C$4:$BK$400,Large!$C175,H$2)</f>
        <v>0</v>
      </c>
      <c r="I175" s="28">
        <f>INDEX(Data!$C$4:$BK$400,Large!$C175,I$2)</f>
        <v>0</v>
      </c>
      <c r="J175" s="28">
        <f>INDEX(Data!$C$4:$BK$400,Large!$C175,J$2)</f>
        <v>0</v>
      </c>
      <c r="K175" s="28">
        <f>INDEX(Data!$C$4:$BK$400,Large!$C175,K$2)</f>
        <v>0</v>
      </c>
      <c r="L175" s="28">
        <f>INDEX(Data!$C$4:$BK$400,Large!$C175,L$2)</f>
        <v>0</v>
      </c>
      <c r="M175" s="28">
        <f>INDEX(Data!$C$4:$BK$400,Large!$C175,M$2)</f>
        <v>0</v>
      </c>
      <c r="N175" s="28">
        <f>INDEX(Data!$C$4:$BK$400,Large!$C175,N$2)</f>
        <v>0</v>
      </c>
      <c r="O175" s="28">
        <f>INDEX(Data!$C$4:$BK$400,Large!$C175,O$2)</f>
        <v>0</v>
      </c>
      <c r="P175" s="28">
        <f>INDEX(Data!$C$4:$BK$400,Large!$C175,P$2)</f>
        <v>0</v>
      </c>
      <c r="Q175" s="28">
        <f>INDEX(Data!$C$4:$BK$400,Large!$C175,Q$2)</f>
        <v>0</v>
      </c>
      <c r="R175" s="28">
        <f>INDEX(Data!$C$4:$BK$400,Large!$C175,R$2)</f>
        <v>0</v>
      </c>
      <c r="S175" s="28">
        <f>INDEX(Data!$C$4:$BK$400,Large!$C175,S$2)</f>
        <v>0</v>
      </c>
      <c r="T175" s="28">
        <f>INDEX(Data!$C$4:$BK$400,Large!$C175,T$2)</f>
        <v>0</v>
      </c>
      <c r="U175" s="28">
        <f>INDEX(Data!$C$4:$BK$400,Large!$C175,U$2)</f>
        <v>0</v>
      </c>
      <c r="V175" s="28">
        <f>INDEX(Data!$C$4:$BK$400,Large!$C175,V$2)</f>
        <v>0</v>
      </c>
      <c r="W175" s="28">
        <f>INDEX(Data!$C$4:$BK$400,Large!$C175,W$2)</f>
        <v>0</v>
      </c>
      <c r="X175" s="28">
        <f>INDEX(Data!$C$4:$BK$400,Large!$C175,X$2)</f>
        <v>0</v>
      </c>
      <c r="Y175" s="28">
        <f>INDEX(Data!$C$4:$BK$400,Large!$C175,Y$2)</f>
        <v>0</v>
      </c>
      <c r="Z175" s="28">
        <f>INDEX(Data!$C$4:$BK$400,Large!$C175,Z$2)</f>
        <v>0</v>
      </c>
      <c r="AA175" s="28">
        <f>INDEX(Data!$C$4:$BK$400,Large!$C175,AA$2)</f>
        <v>0</v>
      </c>
      <c r="AB175" s="28">
        <f>INDEX(Data!$C$4:$BK$400,Large!$C175,AB$2)</f>
        <v>0</v>
      </c>
      <c r="AC175" s="28">
        <f>INDEX(Data!$C$4:$BK$400,Large!$C175,AC$2)</f>
        <v>0</v>
      </c>
      <c r="AD175" s="28">
        <f>INDEX(Data!$C$4:$BK$400,Large!$C175,AD$2)</f>
        <v>0</v>
      </c>
      <c r="AE175" s="28">
        <f>INDEX(Data!$C$4:$BK$400,Large!$C175,AE$2)</f>
        <v>0</v>
      </c>
      <c r="AF175" s="28">
        <f>INDEX(Data!$C$4:$BK$400,Large!$C175,AF$2)</f>
        <v>0</v>
      </c>
      <c r="AG175" s="28">
        <f>INDEX(Data!$C$4:$BK$400,Large!$C175,AG$2)</f>
        <v>0</v>
      </c>
      <c r="AH175" s="28">
        <f>INDEX(Data!$C$4:$BK$400,Large!$C175,AH$2)</f>
        <v>0</v>
      </c>
      <c r="AI175" s="28">
        <f>INDEX(Data!$C$4:$BK$400,Large!$C175,AI$2)</f>
        <v>0</v>
      </c>
      <c r="AJ175" s="28">
        <f>INDEX(Data!$C$4:$BK$400,Large!$C175,AJ$2)</f>
        <v>0</v>
      </c>
      <c r="AK175" s="28">
        <f>INDEX(Data!$C$4:$BK$400,Large!$C175,AK$2)</f>
        <v>0</v>
      </c>
      <c r="AL175" s="28">
        <f>INDEX(Data!$C$4:$BK$400,Large!$C175,AL$2)</f>
        <v>0</v>
      </c>
      <c r="AM175" s="28">
        <f>INDEX(Data!$C$4:$BK$400,Large!$C175,AM$2)</f>
        <v>0</v>
      </c>
      <c r="AN175" s="28">
        <f>INDEX(Data!$C$4:$BK$400,Large!$C175,AN$2)</f>
        <v>0</v>
      </c>
      <c r="AO175" s="28">
        <f>INDEX(Data!$C$4:$BK$400,Large!$C175,AO$2)</f>
        <v>0</v>
      </c>
      <c r="AP175" s="28">
        <f>INDEX(Data!$C$4:$BK$400,Large!$C175,AP$2)</f>
        <v>0</v>
      </c>
      <c r="AQ175" s="28">
        <f>INDEX(Data!$C$4:$BK$400,Large!$C175,AQ$2)</f>
        <v>0</v>
      </c>
      <c r="AR175" s="28">
        <f>INDEX(Data!$C$4:$BK$400,Large!$C175,AR$2)</f>
        <v>0</v>
      </c>
      <c r="AS175" s="28">
        <f>INDEX(Data!$C$4:$BK$400,Large!$C175,AS$2)</f>
        <v>0</v>
      </c>
      <c r="AT175" s="28">
        <f>INDEX(Data!$C$4:$BK$400,Large!$C175,AT$2)</f>
        <v>0</v>
      </c>
      <c r="AU175" s="5">
        <f>VALUE(INDEX(Data!$C$4:$BK$400,Large!$C175,AU$2))</f>
        <v>0</v>
      </c>
      <c r="AV175" s="5">
        <f>INDEX(Data!$C$4:$BK$400,Large!$C175,AV$1)</f>
        <v>0</v>
      </c>
      <c r="AW175" s="28">
        <f>IFERROR(VALUE(INDEX(Data!$C$4:$BK$400,Large!$C175,AW$1)),"-")</f>
        <v>0</v>
      </c>
      <c r="AX175" s="14">
        <f>IFERROR(INDEX(Data!$C$4:$BK$95,Large!$C175,AX$1),0)</f>
        <v>0</v>
      </c>
      <c r="AY175" s="14">
        <f>IFERROR(INDEX(Data!$C$4:$BK$95,Large!$C175,AY$1),0)</f>
        <v>0</v>
      </c>
      <c r="AZ175" s="14" t="e">
        <f>INDEX(Data!$C$4:$BK$95,Large!$C175,AZ$1)</f>
        <v>#REF!</v>
      </c>
      <c r="BA175" s="5" t="str">
        <f t="shared" si="58"/>
        <v>-</v>
      </c>
      <c r="BB175" s="5" t="str">
        <f t="shared" si="59"/>
        <v>-</v>
      </c>
      <c r="BC175" s="5" t="str">
        <f t="shared" si="60"/>
        <v>-</v>
      </c>
      <c r="BD175" s="22" t="str">
        <f t="shared" si="61"/>
        <v>-</v>
      </c>
      <c r="BE175" s="28">
        <f t="shared" si="62"/>
        <v>0</v>
      </c>
      <c r="BF175" s="5">
        <f t="shared" si="63"/>
        <v>0</v>
      </c>
      <c r="BG175" s="5">
        <f t="shared" si="64"/>
        <v>0</v>
      </c>
      <c r="BH175" s="5">
        <f t="shared" si="65"/>
        <v>0</v>
      </c>
      <c r="BI175" s="11" t="e">
        <f t="shared" si="66"/>
        <v>#DIV/0!</v>
      </c>
      <c r="BJ175" s="5">
        <f t="shared" si="67"/>
        <v>0</v>
      </c>
      <c r="BK175" s="11">
        <f>Data!BH173/SUM(Data!$BH$4:$BH$49)</f>
        <v>1.1365847065713087E-8</v>
      </c>
      <c r="BL175" s="3">
        <f t="shared" si="68"/>
        <v>0</v>
      </c>
      <c r="BM175" s="12" t="str">
        <f t="shared" si="57"/>
        <v>-</v>
      </c>
      <c r="BN175" s="12">
        <f t="shared" si="69"/>
        <v>1.1338359540846777E-8</v>
      </c>
      <c r="BO175" s="28">
        <f t="shared" si="55"/>
        <v>8.25E-4</v>
      </c>
      <c r="BP175" s="87">
        <f t="shared" si="56"/>
        <v>8.2500000000000004E-3</v>
      </c>
    </row>
    <row r="176" spans="1:68">
      <c r="A176" s="28">
        <v>173</v>
      </c>
      <c r="B176" s="26">
        <f>LARGE(Data!$BH$4:$BH$400,Large!A176)</f>
        <v>8.2399999999999997E-4</v>
      </c>
      <c r="C176" s="28">
        <f>MATCH(Large!B176,Data!$BH$4:$BH$400,0)</f>
        <v>173</v>
      </c>
      <c r="D176" s="5">
        <f>VALUE(INDEX(Data!$C$4:$BK$400,Large!$C176,D$2))</f>
        <v>0</v>
      </c>
      <c r="E176" s="28">
        <f>INDEX(Data!$C$4:$BK$400,Large!$C176,E$2)</f>
        <v>0</v>
      </c>
      <c r="F176" s="28">
        <f>INDEX(Data!$C$4:$BK$400,Large!$C176,F$2)</f>
        <v>0</v>
      </c>
      <c r="G176" s="28">
        <f>INDEX(Data!$C$4:$BK$400,Large!$C176,G$2)</f>
        <v>0</v>
      </c>
      <c r="H176" s="28">
        <f>INDEX(Data!$C$4:$BK$400,Large!$C176,H$2)</f>
        <v>0</v>
      </c>
      <c r="I176" s="28">
        <f>INDEX(Data!$C$4:$BK$400,Large!$C176,I$2)</f>
        <v>0</v>
      </c>
      <c r="J176" s="28">
        <f>INDEX(Data!$C$4:$BK$400,Large!$C176,J$2)</f>
        <v>0</v>
      </c>
      <c r="K176" s="28">
        <f>INDEX(Data!$C$4:$BK$400,Large!$C176,K$2)</f>
        <v>0</v>
      </c>
      <c r="L176" s="28">
        <f>INDEX(Data!$C$4:$BK$400,Large!$C176,L$2)</f>
        <v>0</v>
      </c>
      <c r="M176" s="28">
        <f>INDEX(Data!$C$4:$BK$400,Large!$C176,M$2)</f>
        <v>0</v>
      </c>
      <c r="N176" s="28">
        <f>INDEX(Data!$C$4:$BK$400,Large!$C176,N$2)</f>
        <v>0</v>
      </c>
      <c r="O176" s="28">
        <f>INDEX(Data!$C$4:$BK$400,Large!$C176,O$2)</f>
        <v>0</v>
      </c>
      <c r="P176" s="28">
        <f>INDEX(Data!$C$4:$BK$400,Large!$C176,P$2)</f>
        <v>0</v>
      </c>
      <c r="Q176" s="28">
        <f>INDEX(Data!$C$4:$BK$400,Large!$C176,Q$2)</f>
        <v>0</v>
      </c>
      <c r="R176" s="28">
        <f>INDEX(Data!$C$4:$BK$400,Large!$C176,R$2)</f>
        <v>0</v>
      </c>
      <c r="S176" s="28">
        <f>INDEX(Data!$C$4:$BK$400,Large!$C176,S$2)</f>
        <v>0</v>
      </c>
      <c r="T176" s="28">
        <f>INDEX(Data!$C$4:$BK$400,Large!$C176,T$2)</f>
        <v>0</v>
      </c>
      <c r="U176" s="28">
        <f>INDEX(Data!$C$4:$BK$400,Large!$C176,U$2)</f>
        <v>0</v>
      </c>
      <c r="V176" s="28">
        <f>INDEX(Data!$C$4:$BK$400,Large!$C176,V$2)</f>
        <v>0</v>
      </c>
      <c r="W176" s="28">
        <f>INDEX(Data!$C$4:$BK$400,Large!$C176,W$2)</f>
        <v>0</v>
      </c>
      <c r="X176" s="28">
        <f>INDEX(Data!$C$4:$BK$400,Large!$C176,X$2)</f>
        <v>0</v>
      </c>
      <c r="Y176" s="28">
        <f>INDEX(Data!$C$4:$BK$400,Large!$C176,Y$2)</f>
        <v>0</v>
      </c>
      <c r="Z176" s="28">
        <f>INDEX(Data!$C$4:$BK$400,Large!$C176,Z$2)</f>
        <v>0</v>
      </c>
      <c r="AA176" s="28">
        <f>INDEX(Data!$C$4:$BK$400,Large!$C176,AA$2)</f>
        <v>0</v>
      </c>
      <c r="AB176" s="28">
        <f>INDEX(Data!$C$4:$BK$400,Large!$C176,AB$2)</f>
        <v>0</v>
      </c>
      <c r="AC176" s="28">
        <f>INDEX(Data!$C$4:$BK$400,Large!$C176,AC$2)</f>
        <v>0</v>
      </c>
      <c r="AD176" s="28">
        <f>INDEX(Data!$C$4:$BK$400,Large!$C176,AD$2)</f>
        <v>0</v>
      </c>
      <c r="AE176" s="28">
        <f>INDEX(Data!$C$4:$BK$400,Large!$C176,AE$2)</f>
        <v>0</v>
      </c>
      <c r="AF176" s="28">
        <f>INDEX(Data!$C$4:$BK$400,Large!$C176,AF$2)</f>
        <v>0</v>
      </c>
      <c r="AG176" s="28">
        <f>INDEX(Data!$C$4:$BK$400,Large!$C176,AG$2)</f>
        <v>0</v>
      </c>
      <c r="AH176" s="28">
        <f>INDEX(Data!$C$4:$BK$400,Large!$C176,AH$2)</f>
        <v>0</v>
      </c>
      <c r="AI176" s="28">
        <f>INDEX(Data!$C$4:$BK$400,Large!$C176,AI$2)</f>
        <v>0</v>
      </c>
      <c r="AJ176" s="28">
        <f>INDEX(Data!$C$4:$BK$400,Large!$C176,AJ$2)</f>
        <v>0</v>
      </c>
      <c r="AK176" s="28">
        <f>INDEX(Data!$C$4:$BK$400,Large!$C176,AK$2)</f>
        <v>0</v>
      </c>
      <c r="AL176" s="28">
        <f>INDEX(Data!$C$4:$BK$400,Large!$C176,AL$2)</f>
        <v>0</v>
      </c>
      <c r="AM176" s="28">
        <f>INDEX(Data!$C$4:$BK$400,Large!$C176,AM$2)</f>
        <v>0</v>
      </c>
      <c r="AN176" s="28">
        <f>INDEX(Data!$C$4:$BK$400,Large!$C176,AN$2)</f>
        <v>0</v>
      </c>
      <c r="AO176" s="28">
        <f>INDEX(Data!$C$4:$BK$400,Large!$C176,AO$2)</f>
        <v>0</v>
      </c>
      <c r="AP176" s="28">
        <f>INDEX(Data!$C$4:$BK$400,Large!$C176,AP$2)</f>
        <v>0</v>
      </c>
      <c r="AQ176" s="28">
        <f>INDEX(Data!$C$4:$BK$400,Large!$C176,AQ$2)</f>
        <v>0</v>
      </c>
      <c r="AR176" s="28">
        <f>INDEX(Data!$C$4:$BK$400,Large!$C176,AR$2)</f>
        <v>0</v>
      </c>
      <c r="AS176" s="28">
        <f>INDEX(Data!$C$4:$BK$400,Large!$C176,AS$2)</f>
        <v>0</v>
      </c>
      <c r="AT176" s="28">
        <f>INDEX(Data!$C$4:$BK$400,Large!$C176,AT$2)</f>
        <v>0</v>
      </c>
      <c r="AU176" s="5">
        <f>VALUE(INDEX(Data!$C$4:$BK$400,Large!$C176,AU$2))</f>
        <v>0</v>
      </c>
      <c r="AV176" s="5">
        <f>INDEX(Data!$C$4:$BK$400,Large!$C176,AV$1)</f>
        <v>0</v>
      </c>
      <c r="AW176" s="28">
        <f>IFERROR(VALUE(INDEX(Data!$C$4:$BK$400,Large!$C176,AW$1)),"-")</f>
        <v>0</v>
      </c>
      <c r="AX176" s="14">
        <f>IFERROR(INDEX(Data!$C$4:$BK$95,Large!$C176,AX$1),0)</f>
        <v>0</v>
      </c>
      <c r="AY176" s="14">
        <f>IFERROR(INDEX(Data!$C$4:$BK$95,Large!$C176,AY$1),0)</f>
        <v>0</v>
      </c>
      <c r="AZ176" s="14" t="e">
        <f>INDEX(Data!$C$4:$BK$95,Large!$C176,AZ$1)</f>
        <v>#REF!</v>
      </c>
      <c r="BA176" s="5" t="str">
        <f t="shared" si="58"/>
        <v>-</v>
      </c>
      <c r="BB176" s="5" t="str">
        <f t="shared" si="59"/>
        <v>-</v>
      </c>
      <c r="BC176" s="5" t="str">
        <f t="shared" si="60"/>
        <v>-</v>
      </c>
      <c r="BD176" s="22" t="str">
        <f t="shared" si="61"/>
        <v>-</v>
      </c>
      <c r="BE176" s="28">
        <f t="shared" si="62"/>
        <v>0</v>
      </c>
      <c r="BF176" s="5">
        <f t="shared" si="63"/>
        <v>0</v>
      </c>
      <c r="BG176" s="5">
        <f t="shared" si="64"/>
        <v>0</v>
      </c>
      <c r="BH176" s="5">
        <f t="shared" si="65"/>
        <v>0</v>
      </c>
      <c r="BI176" s="11" t="e">
        <f t="shared" si="66"/>
        <v>#DIV/0!</v>
      </c>
      <c r="BJ176" s="5">
        <f t="shared" si="67"/>
        <v>0</v>
      </c>
      <c r="BK176" s="11">
        <f>Data!BH174/SUM(Data!$BH$4:$BH$49)</f>
        <v>1.1352103598886348E-8</v>
      </c>
      <c r="BL176" s="3">
        <f t="shared" si="68"/>
        <v>0</v>
      </c>
      <c r="BM176" s="12" t="str">
        <f t="shared" si="57"/>
        <v>-</v>
      </c>
      <c r="BN176" s="12">
        <f t="shared" si="69"/>
        <v>1.1324616074736659E-8</v>
      </c>
      <c r="BO176" s="28">
        <f t="shared" si="55"/>
        <v>8.2399999999999997E-4</v>
      </c>
      <c r="BP176" s="87">
        <f t="shared" si="56"/>
        <v>8.2400000000000008E-3</v>
      </c>
    </row>
    <row r="177" spans="1:66">
      <c r="A177" s="18"/>
      <c r="B177" s="18"/>
      <c r="C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  <c r="AA177" s="18"/>
      <c r="AB177" s="18"/>
      <c r="AC177" s="18"/>
      <c r="AD177" s="18"/>
      <c r="AE177" s="18"/>
      <c r="AF177" s="18"/>
      <c r="AG177" s="18"/>
      <c r="AH177" s="18"/>
      <c r="AI177" s="18"/>
      <c r="AJ177" s="18"/>
      <c r="AK177" s="18"/>
      <c r="AL177" s="18"/>
      <c r="AM177" s="18"/>
      <c r="AN177" s="18"/>
      <c r="AO177" s="18"/>
      <c r="AP177" s="18"/>
      <c r="AQ177" s="18"/>
      <c r="AR177" s="18"/>
      <c r="AS177" s="18"/>
      <c r="AT177" s="18"/>
      <c r="AV177" s="5"/>
      <c r="AY177" s="5"/>
      <c r="AZ177" s="5"/>
      <c r="BA177" s="5"/>
      <c r="BB177" s="5"/>
      <c r="BC177" s="5"/>
      <c r="BD177" s="22"/>
      <c r="BE177" s="18"/>
      <c r="BF177" s="5"/>
      <c r="BG177" s="5"/>
      <c r="BH177" s="5"/>
      <c r="BI177" s="11"/>
      <c r="BJ177" s="5"/>
      <c r="BK177" s="11"/>
      <c r="BL177" s="3"/>
      <c r="BM177" s="11"/>
      <c r="BN177" s="12"/>
    </row>
    <row r="178" spans="1:66">
      <c r="A178" s="18"/>
      <c r="B178" s="18"/>
      <c r="C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  <c r="AA178" s="18"/>
      <c r="AB178" s="18"/>
      <c r="AC178" s="18"/>
      <c r="AD178" s="18"/>
      <c r="AE178" s="18"/>
      <c r="AF178" s="18"/>
      <c r="AG178" s="18"/>
      <c r="AH178" s="18"/>
      <c r="AI178" s="18"/>
      <c r="AJ178" s="18"/>
      <c r="AK178" s="18"/>
      <c r="AL178" s="18"/>
      <c r="AM178" s="18"/>
      <c r="AN178" s="18"/>
      <c r="AO178" s="18"/>
      <c r="AP178" s="18"/>
      <c r="AQ178" s="18"/>
      <c r="AR178" s="18"/>
      <c r="AS178" s="18"/>
      <c r="AT178" s="18"/>
      <c r="AV178" s="5"/>
      <c r="AY178" s="5"/>
      <c r="AZ178" s="5"/>
      <c r="BA178" s="5"/>
      <c r="BB178" s="5"/>
      <c r="BC178" s="5"/>
      <c r="BD178" s="22"/>
      <c r="BE178" s="18"/>
      <c r="BF178" s="5"/>
      <c r="BG178" s="5"/>
      <c r="BH178" s="5"/>
      <c r="BI178" s="11"/>
      <c r="BJ178" s="5"/>
      <c r="BK178" s="11"/>
      <c r="BL178" s="3"/>
      <c r="BM178" s="11"/>
      <c r="BN178" s="12"/>
    </row>
    <row r="179" spans="1:66">
      <c r="A179" s="18"/>
      <c r="B179" s="18"/>
      <c r="C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  <c r="AA179" s="18"/>
      <c r="AB179" s="18"/>
      <c r="AC179" s="18"/>
      <c r="AD179" s="18"/>
      <c r="AE179" s="18"/>
      <c r="AF179" s="18"/>
      <c r="AG179" s="18"/>
      <c r="AH179" s="18"/>
      <c r="AI179" s="18"/>
      <c r="AJ179" s="18"/>
      <c r="AK179" s="18"/>
      <c r="AL179" s="18"/>
      <c r="AM179" s="18"/>
      <c r="AN179" s="18"/>
      <c r="AO179" s="18"/>
      <c r="AP179" s="18"/>
      <c r="AQ179" s="18"/>
      <c r="AR179" s="18"/>
      <c r="AS179" s="18"/>
      <c r="AT179" s="18"/>
      <c r="AV179" s="5"/>
      <c r="AY179" s="5"/>
      <c r="AZ179" s="5"/>
      <c r="BA179" s="5"/>
      <c r="BB179" s="5"/>
      <c r="BC179" s="5"/>
      <c r="BD179" s="22"/>
      <c r="BE179" s="18"/>
      <c r="BF179" s="5"/>
      <c r="BG179" s="5"/>
      <c r="BH179" s="5"/>
      <c r="BI179" s="11"/>
      <c r="BJ179" s="5"/>
      <c r="BK179" s="11"/>
      <c r="BL179" s="3"/>
      <c r="BM179" s="11"/>
      <c r="BN179" s="12"/>
    </row>
    <row r="180" spans="1:66">
      <c r="A180" s="18"/>
      <c r="B180" s="18"/>
      <c r="C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  <c r="AA180" s="18"/>
      <c r="AB180" s="18"/>
      <c r="AC180" s="18"/>
      <c r="AD180" s="18"/>
      <c r="AE180" s="18"/>
      <c r="AF180" s="18"/>
      <c r="AG180" s="18"/>
      <c r="AH180" s="18"/>
      <c r="AI180" s="18"/>
      <c r="AJ180" s="18"/>
      <c r="AK180" s="18"/>
      <c r="AL180" s="18"/>
      <c r="AM180" s="18"/>
      <c r="AN180" s="18"/>
      <c r="AO180" s="18"/>
      <c r="AP180" s="18"/>
      <c r="AQ180" s="18"/>
      <c r="AR180" s="18"/>
      <c r="AS180" s="18"/>
      <c r="AT180" s="18"/>
      <c r="AV180" s="5"/>
      <c r="AY180" s="5"/>
      <c r="AZ180" s="5"/>
      <c r="BA180" s="5"/>
      <c r="BB180" s="5"/>
      <c r="BC180" s="5"/>
      <c r="BD180" s="22"/>
      <c r="BE180" s="18"/>
      <c r="BF180" s="5"/>
      <c r="BG180" s="5"/>
      <c r="BH180" s="5"/>
      <c r="BI180" s="11"/>
      <c r="BJ180" s="5"/>
      <c r="BK180" s="11"/>
      <c r="BL180" s="3"/>
      <c r="BM180" s="11"/>
      <c r="BN180" s="12"/>
    </row>
    <row r="181" spans="1:66">
      <c r="A181" s="18"/>
      <c r="B181" s="18"/>
      <c r="C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  <c r="AA181" s="18"/>
      <c r="AB181" s="18"/>
      <c r="AC181" s="18"/>
      <c r="AD181" s="18"/>
      <c r="AE181" s="18"/>
      <c r="AF181" s="18"/>
      <c r="AG181" s="18"/>
      <c r="AH181" s="18"/>
      <c r="AI181" s="18"/>
      <c r="AJ181" s="18"/>
      <c r="AK181" s="18"/>
      <c r="AL181" s="18"/>
      <c r="AM181" s="18"/>
      <c r="AN181" s="18"/>
      <c r="AO181" s="18"/>
      <c r="AP181" s="18"/>
      <c r="AQ181" s="18"/>
      <c r="AR181" s="18"/>
      <c r="AS181" s="18"/>
      <c r="AT181" s="18"/>
      <c r="AV181" s="5"/>
      <c r="AY181" s="5"/>
      <c r="AZ181" s="5"/>
      <c r="BA181" s="5"/>
      <c r="BB181" s="5"/>
      <c r="BC181" s="5"/>
      <c r="BD181" s="22"/>
      <c r="BE181" s="18"/>
      <c r="BF181" s="5"/>
      <c r="BG181" s="5"/>
      <c r="BH181" s="5"/>
      <c r="BI181" s="11"/>
      <c r="BJ181" s="5"/>
      <c r="BK181" s="11"/>
      <c r="BL181" s="3"/>
      <c r="BM181" s="11"/>
      <c r="BN181" s="12"/>
    </row>
    <row r="182" spans="1:66">
      <c r="A182" s="18"/>
      <c r="B182" s="18"/>
      <c r="C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  <c r="AA182" s="18"/>
      <c r="AB182" s="18"/>
      <c r="AC182" s="18"/>
      <c r="AD182" s="18"/>
      <c r="AE182" s="18"/>
      <c r="AF182" s="18"/>
      <c r="AG182" s="18"/>
      <c r="AH182" s="18"/>
      <c r="AI182" s="18"/>
      <c r="AJ182" s="18"/>
      <c r="AK182" s="18"/>
      <c r="AL182" s="18"/>
      <c r="AM182" s="18"/>
      <c r="AN182" s="18"/>
      <c r="AO182" s="18"/>
      <c r="AP182" s="18"/>
      <c r="AQ182" s="18"/>
      <c r="AR182" s="18"/>
      <c r="AS182" s="18"/>
      <c r="AT182" s="18"/>
      <c r="AV182" s="5"/>
      <c r="AY182" s="5"/>
      <c r="AZ182" s="5"/>
      <c r="BA182" s="5"/>
      <c r="BB182" s="5"/>
      <c r="BC182" s="5"/>
      <c r="BD182" s="22"/>
      <c r="BE182" s="18"/>
      <c r="BF182" s="5"/>
      <c r="BG182" s="5"/>
      <c r="BH182" s="5"/>
      <c r="BI182" s="11"/>
      <c r="BJ182" s="5"/>
      <c r="BK182" s="11"/>
      <c r="BL182" s="3"/>
      <c r="BM182" s="11"/>
      <c r="BN182" s="12"/>
    </row>
    <row r="183" spans="1:66">
      <c r="A183" s="18"/>
      <c r="B183" s="18"/>
      <c r="C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  <c r="AA183" s="18"/>
      <c r="AB183" s="18"/>
      <c r="AC183" s="18"/>
      <c r="AD183" s="18"/>
      <c r="AE183" s="18"/>
      <c r="AF183" s="18"/>
      <c r="AG183" s="18"/>
      <c r="AH183" s="18"/>
      <c r="AI183" s="18"/>
      <c r="AJ183" s="18"/>
      <c r="AK183" s="18"/>
      <c r="AL183" s="18"/>
      <c r="AM183" s="18"/>
      <c r="AN183" s="18"/>
      <c r="AO183" s="18"/>
      <c r="AP183" s="18"/>
      <c r="AQ183" s="18"/>
      <c r="AR183" s="18"/>
      <c r="AS183" s="18"/>
      <c r="AT183" s="18"/>
      <c r="AV183" s="5"/>
      <c r="AY183" s="5"/>
      <c r="AZ183" s="5"/>
      <c r="BA183" s="5"/>
      <c r="BB183" s="5"/>
      <c r="BC183" s="5"/>
      <c r="BD183" s="22"/>
      <c r="BE183" s="18"/>
      <c r="BF183" s="5"/>
      <c r="BG183" s="5"/>
      <c r="BH183" s="5"/>
      <c r="BI183" s="11"/>
      <c r="BJ183" s="5"/>
      <c r="BK183" s="11"/>
      <c r="BL183" s="3"/>
      <c r="BM183" s="11"/>
      <c r="BN183" s="12"/>
    </row>
    <row r="184" spans="1:66">
      <c r="A184" s="18"/>
      <c r="B184" s="18"/>
      <c r="C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  <c r="AA184" s="18"/>
      <c r="AB184" s="18"/>
      <c r="AC184" s="18"/>
      <c r="AD184" s="18"/>
      <c r="AE184" s="18"/>
      <c r="AF184" s="18"/>
      <c r="AG184" s="18"/>
      <c r="AH184" s="18"/>
      <c r="AI184" s="18"/>
      <c r="AJ184" s="18"/>
      <c r="AK184" s="18"/>
      <c r="AL184" s="18"/>
      <c r="AM184" s="18"/>
      <c r="AN184" s="18"/>
      <c r="AO184" s="18"/>
      <c r="AP184" s="18"/>
      <c r="AQ184" s="18"/>
      <c r="AR184" s="18"/>
      <c r="AS184" s="18"/>
      <c r="AT184" s="18"/>
      <c r="AV184" s="5"/>
      <c r="AY184" s="5"/>
      <c r="AZ184" s="5"/>
      <c r="BA184" s="5"/>
      <c r="BB184" s="5"/>
      <c r="BC184" s="5"/>
      <c r="BD184" s="22"/>
      <c r="BE184" s="18"/>
      <c r="BF184" s="5"/>
      <c r="BG184" s="5"/>
      <c r="BH184" s="5"/>
      <c r="BI184" s="11"/>
      <c r="BJ184" s="5"/>
      <c r="BK184" s="11"/>
      <c r="BL184" s="3"/>
      <c r="BM184" s="11"/>
      <c r="BN184" s="12"/>
    </row>
    <row r="185" spans="1:66">
      <c r="A185" s="18"/>
      <c r="B185" s="18"/>
      <c r="C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  <c r="AA185" s="18"/>
      <c r="AB185" s="18"/>
      <c r="AC185" s="18"/>
      <c r="AD185" s="18"/>
      <c r="AE185" s="18"/>
      <c r="AF185" s="18"/>
      <c r="AG185" s="18"/>
      <c r="AH185" s="18"/>
      <c r="AI185" s="18"/>
      <c r="AJ185" s="18"/>
      <c r="AK185" s="18"/>
      <c r="AL185" s="18"/>
      <c r="AM185" s="18"/>
      <c r="AN185" s="18"/>
      <c r="AO185" s="18"/>
      <c r="AP185" s="18"/>
      <c r="AQ185" s="18"/>
      <c r="AR185" s="18"/>
      <c r="AS185" s="18"/>
      <c r="AT185" s="18"/>
      <c r="AV185" s="5"/>
      <c r="AY185" s="5"/>
      <c r="AZ185" s="5"/>
      <c r="BA185" s="5"/>
      <c r="BB185" s="5"/>
      <c r="BC185" s="5"/>
      <c r="BD185" s="22"/>
      <c r="BE185" s="18"/>
      <c r="BF185" s="5"/>
      <c r="BG185" s="5"/>
      <c r="BH185" s="5"/>
      <c r="BI185" s="11"/>
      <c r="BJ185" s="5"/>
      <c r="BK185" s="11"/>
      <c r="BL185" s="3"/>
      <c r="BM185" s="11"/>
      <c r="BN185" s="12"/>
    </row>
    <row r="186" spans="1:66">
      <c r="A186" s="18"/>
      <c r="B186" s="18"/>
      <c r="C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  <c r="AA186" s="18"/>
      <c r="AB186" s="18"/>
      <c r="AC186" s="18"/>
      <c r="AD186" s="18"/>
      <c r="AE186" s="18"/>
      <c r="AF186" s="18"/>
      <c r="AG186" s="18"/>
      <c r="AH186" s="18"/>
      <c r="AI186" s="18"/>
      <c r="AJ186" s="18"/>
      <c r="AK186" s="18"/>
      <c r="AL186" s="18"/>
      <c r="AM186" s="18"/>
      <c r="AN186" s="18"/>
      <c r="AO186" s="18"/>
      <c r="AP186" s="18"/>
      <c r="AQ186" s="18"/>
      <c r="AR186" s="18"/>
      <c r="AS186" s="18"/>
      <c r="AT186" s="18"/>
      <c r="AV186" s="5"/>
      <c r="AY186" s="5"/>
      <c r="AZ186" s="5"/>
      <c r="BA186" s="5"/>
      <c r="BB186" s="5"/>
      <c r="BC186" s="5"/>
      <c r="BD186" s="22"/>
      <c r="BE186" s="18"/>
      <c r="BF186" s="5"/>
      <c r="BG186" s="5"/>
      <c r="BH186" s="5"/>
      <c r="BI186" s="11"/>
      <c r="BJ186" s="5"/>
      <c r="BK186" s="11"/>
      <c r="BL186" s="3"/>
      <c r="BM186" s="11"/>
      <c r="BN186" s="12"/>
    </row>
    <row r="187" spans="1:66">
      <c r="A187" s="18"/>
      <c r="B187" s="18"/>
      <c r="C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  <c r="AA187" s="18"/>
      <c r="AB187" s="18"/>
      <c r="AC187" s="18"/>
      <c r="AD187" s="18"/>
      <c r="AE187" s="18"/>
      <c r="AF187" s="18"/>
      <c r="AG187" s="18"/>
      <c r="AH187" s="18"/>
      <c r="AI187" s="18"/>
      <c r="AJ187" s="18"/>
      <c r="AK187" s="18"/>
      <c r="AL187" s="18"/>
      <c r="AM187" s="18"/>
      <c r="AN187" s="18"/>
      <c r="AO187" s="18"/>
      <c r="AP187" s="18"/>
      <c r="AQ187" s="18"/>
      <c r="AR187" s="18"/>
      <c r="AS187" s="18"/>
      <c r="AT187" s="18"/>
      <c r="AV187" s="5"/>
      <c r="AY187" s="5"/>
      <c r="AZ187" s="5"/>
      <c r="BA187" s="5"/>
      <c r="BB187" s="5"/>
      <c r="BC187" s="5"/>
      <c r="BD187" s="22"/>
      <c r="BE187" s="18"/>
      <c r="BF187" s="5"/>
      <c r="BG187" s="5"/>
      <c r="BH187" s="5"/>
      <c r="BI187" s="11"/>
      <c r="BJ187" s="5"/>
      <c r="BK187" s="11"/>
      <c r="BL187" s="3"/>
      <c r="BM187" s="11"/>
      <c r="BN187" s="12"/>
    </row>
    <row r="188" spans="1:66">
      <c r="A188" s="18"/>
      <c r="B188" s="18"/>
      <c r="C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  <c r="AG188" s="18"/>
      <c r="AH188" s="18"/>
      <c r="AI188" s="18"/>
      <c r="AJ188" s="18"/>
      <c r="AK188" s="18"/>
      <c r="AL188" s="18"/>
      <c r="AM188" s="18"/>
      <c r="AN188" s="18"/>
      <c r="AO188" s="18"/>
      <c r="AP188" s="18"/>
      <c r="AQ188" s="18"/>
      <c r="AR188" s="18"/>
      <c r="AS188" s="18"/>
      <c r="AT188" s="18"/>
      <c r="AV188" s="5"/>
      <c r="AY188" s="5"/>
      <c r="AZ188" s="5"/>
      <c r="BA188" s="5"/>
      <c r="BB188" s="5"/>
      <c r="BC188" s="5"/>
      <c r="BD188" s="22"/>
      <c r="BE188" s="18"/>
      <c r="BF188" s="5"/>
      <c r="BG188" s="5"/>
      <c r="BH188" s="5"/>
      <c r="BI188" s="11"/>
      <c r="BJ188" s="5"/>
      <c r="BK188" s="11"/>
      <c r="BL188" s="3"/>
      <c r="BM188" s="11"/>
      <c r="BN188" s="12"/>
    </row>
    <row r="189" spans="1:66">
      <c r="A189" s="18"/>
      <c r="B189" s="18"/>
      <c r="C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  <c r="AA189" s="18"/>
      <c r="AB189" s="18"/>
      <c r="AC189" s="18"/>
      <c r="AD189" s="18"/>
      <c r="AE189" s="18"/>
      <c r="AF189" s="18"/>
      <c r="AG189" s="18"/>
      <c r="AH189" s="18"/>
      <c r="AI189" s="18"/>
      <c r="AJ189" s="18"/>
      <c r="AK189" s="18"/>
      <c r="AL189" s="18"/>
      <c r="AM189" s="18"/>
      <c r="AN189" s="18"/>
      <c r="AO189" s="18"/>
      <c r="AP189" s="18"/>
      <c r="AQ189" s="18"/>
      <c r="AR189" s="18"/>
      <c r="AS189" s="18"/>
      <c r="AT189" s="18"/>
      <c r="AV189" s="5"/>
      <c r="AY189" s="5"/>
      <c r="AZ189" s="5"/>
      <c r="BA189" s="5"/>
      <c r="BB189" s="5"/>
      <c r="BC189" s="5"/>
      <c r="BD189" s="22"/>
      <c r="BE189" s="18"/>
      <c r="BF189" s="5"/>
      <c r="BG189" s="5"/>
      <c r="BH189" s="5"/>
      <c r="BI189" s="11"/>
      <c r="BJ189" s="5"/>
      <c r="BK189" s="11"/>
      <c r="BL189" s="3"/>
      <c r="BM189" s="11"/>
      <c r="BN189" s="12"/>
    </row>
    <row r="190" spans="1:66">
      <c r="A190" s="18"/>
      <c r="B190" s="18"/>
      <c r="C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  <c r="AA190" s="18"/>
      <c r="AB190" s="18"/>
      <c r="AC190" s="18"/>
      <c r="AD190" s="18"/>
      <c r="AE190" s="18"/>
      <c r="AF190" s="18"/>
      <c r="AG190" s="18"/>
      <c r="AH190" s="18"/>
      <c r="AI190" s="18"/>
      <c r="AJ190" s="18"/>
      <c r="AK190" s="18"/>
      <c r="AL190" s="18"/>
      <c r="AM190" s="18"/>
      <c r="AN190" s="18"/>
      <c r="AO190" s="18"/>
      <c r="AP190" s="18"/>
      <c r="AQ190" s="18"/>
      <c r="AR190" s="18"/>
      <c r="AS190" s="18"/>
      <c r="AT190" s="18"/>
      <c r="AV190" s="5"/>
      <c r="AY190" s="5"/>
      <c r="AZ190" s="5"/>
      <c r="BA190" s="5"/>
      <c r="BB190" s="5"/>
      <c r="BC190" s="5"/>
      <c r="BD190" s="22"/>
      <c r="BE190" s="18"/>
      <c r="BF190" s="5"/>
      <c r="BG190" s="5"/>
      <c r="BH190" s="5"/>
      <c r="BI190" s="11"/>
      <c r="BJ190" s="5"/>
      <c r="BK190" s="11"/>
      <c r="BL190" s="3"/>
      <c r="BM190" s="11"/>
      <c r="BN190" s="12"/>
    </row>
    <row r="191" spans="1:66">
      <c r="A191" s="18"/>
      <c r="B191" s="18"/>
      <c r="C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  <c r="AA191" s="18"/>
      <c r="AB191" s="18"/>
      <c r="AC191" s="18"/>
      <c r="AD191" s="18"/>
      <c r="AE191" s="18"/>
      <c r="AF191" s="18"/>
      <c r="AG191" s="18"/>
      <c r="AH191" s="18"/>
      <c r="AI191" s="18"/>
      <c r="AJ191" s="18"/>
      <c r="AK191" s="18"/>
      <c r="AL191" s="18"/>
      <c r="AM191" s="18"/>
      <c r="AN191" s="18"/>
      <c r="AO191" s="18"/>
      <c r="AP191" s="18"/>
      <c r="AQ191" s="18"/>
      <c r="AR191" s="18"/>
      <c r="AS191" s="18"/>
      <c r="AT191" s="18"/>
      <c r="AV191" s="5"/>
      <c r="AY191" s="5"/>
      <c r="AZ191" s="5"/>
      <c r="BA191" s="5"/>
      <c r="BB191" s="5"/>
      <c r="BC191" s="5"/>
      <c r="BD191" s="22"/>
      <c r="BE191" s="18"/>
      <c r="BF191" s="5"/>
      <c r="BG191" s="5"/>
      <c r="BH191" s="5"/>
      <c r="BI191" s="11"/>
      <c r="BJ191" s="5"/>
      <c r="BK191" s="11"/>
      <c r="BL191" s="3"/>
      <c r="BM191" s="11"/>
      <c r="BN191" s="12"/>
    </row>
    <row r="192" spans="1:66">
      <c r="A192" s="18"/>
      <c r="B192" s="18"/>
      <c r="C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  <c r="AA192" s="18"/>
      <c r="AB192" s="18"/>
      <c r="AC192" s="18"/>
      <c r="AD192" s="18"/>
      <c r="AE192" s="18"/>
      <c r="AF192" s="18"/>
      <c r="AG192" s="18"/>
      <c r="AH192" s="18"/>
      <c r="AI192" s="18"/>
      <c r="AJ192" s="18"/>
      <c r="AK192" s="18"/>
      <c r="AL192" s="18"/>
      <c r="AM192" s="18"/>
      <c r="AN192" s="18"/>
      <c r="AO192" s="18"/>
      <c r="AP192" s="18"/>
      <c r="AQ192" s="18"/>
      <c r="AR192" s="18"/>
      <c r="AS192" s="18"/>
      <c r="AT192" s="18"/>
      <c r="AV192" s="5"/>
      <c r="AY192" s="5"/>
      <c r="AZ192" s="5"/>
      <c r="BA192" s="5"/>
      <c r="BB192" s="5"/>
      <c r="BC192" s="5"/>
      <c r="BD192" s="22"/>
      <c r="BE192" s="18"/>
      <c r="BF192" s="5"/>
      <c r="BG192" s="5"/>
      <c r="BH192" s="5"/>
      <c r="BI192" s="11"/>
      <c r="BJ192" s="5"/>
      <c r="BK192" s="11"/>
      <c r="BL192" s="3"/>
      <c r="BM192" s="11"/>
      <c r="BN192" s="12"/>
    </row>
    <row r="193" spans="1:66">
      <c r="A193" s="18"/>
      <c r="B193" s="18"/>
      <c r="C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  <c r="AA193" s="18"/>
      <c r="AB193" s="18"/>
      <c r="AC193" s="18"/>
      <c r="AD193" s="18"/>
      <c r="AE193" s="18"/>
      <c r="AF193" s="18"/>
      <c r="AG193" s="18"/>
      <c r="AH193" s="18"/>
      <c r="AI193" s="18"/>
      <c r="AJ193" s="18"/>
      <c r="AK193" s="18"/>
      <c r="AL193" s="18"/>
      <c r="AM193" s="18"/>
      <c r="AN193" s="18"/>
      <c r="AO193" s="18"/>
      <c r="AP193" s="18"/>
      <c r="AQ193" s="18"/>
      <c r="AR193" s="18"/>
      <c r="AS193" s="18"/>
      <c r="AT193" s="18"/>
      <c r="AV193" s="5"/>
      <c r="AY193" s="5"/>
      <c r="AZ193" s="5"/>
      <c r="BA193" s="5"/>
      <c r="BB193" s="5"/>
      <c r="BC193" s="5"/>
      <c r="BD193" s="22"/>
      <c r="BE193" s="18"/>
      <c r="BF193" s="5"/>
      <c r="BG193" s="5"/>
      <c r="BH193" s="5"/>
      <c r="BI193" s="11"/>
      <c r="BJ193" s="5"/>
      <c r="BK193" s="11"/>
      <c r="BL193" s="3"/>
      <c r="BM193" s="11"/>
      <c r="BN193" s="12"/>
    </row>
    <row r="194" spans="1:66">
      <c r="A194" s="18"/>
      <c r="B194" s="18"/>
      <c r="C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  <c r="AA194" s="18"/>
      <c r="AB194" s="18"/>
      <c r="AC194" s="18"/>
      <c r="AD194" s="18"/>
      <c r="AE194" s="18"/>
      <c r="AF194" s="18"/>
      <c r="AG194" s="18"/>
      <c r="AH194" s="18"/>
      <c r="AI194" s="18"/>
      <c r="AJ194" s="18"/>
      <c r="AK194" s="18"/>
      <c r="AL194" s="18"/>
      <c r="AM194" s="18"/>
      <c r="AN194" s="18"/>
      <c r="AO194" s="18"/>
      <c r="AP194" s="18"/>
      <c r="AQ194" s="18"/>
      <c r="AR194" s="18"/>
      <c r="AS194" s="18"/>
      <c r="AT194" s="18"/>
      <c r="AV194" s="5"/>
      <c r="AY194" s="5"/>
      <c r="AZ194" s="5"/>
      <c r="BA194" s="5"/>
      <c r="BB194" s="5"/>
      <c r="BC194" s="5"/>
      <c r="BD194" s="22"/>
      <c r="BE194" s="18"/>
      <c r="BF194" s="5"/>
      <c r="BG194" s="5"/>
      <c r="BH194" s="5"/>
      <c r="BI194" s="11"/>
      <c r="BJ194" s="5"/>
      <c r="BK194" s="11"/>
      <c r="BL194" s="3"/>
      <c r="BM194" s="11"/>
      <c r="BN194" s="12"/>
    </row>
    <row r="195" spans="1:66">
      <c r="A195" s="18"/>
      <c r="B195" s="18"/>
      <c r="C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  <c r="AA195" s="18"/>
      <c r="AB195" s="18"/>
      <c r="AC195" s="18"/>
      <c r="AD195" s="18"/>
      <c r="AE195" s="18"/>
      <c r="AF195" s="18"/>
      <c r="AG195" s="18"/>
      <c r="AH195" s="18"/>
      <c r="AI195" s="18"/>
      <c r="AJ195" s="18"/>
      <c r="AK195" s="18"/>
      <c r="AL195" s="18"/>
      <c r="AM195" s="18"/>
      <c r="AN195" s="18"/>
      <c r="AO195" s="18"/>
      <c r="AP195" s="18"/>
      <c r="AQ195" s="18"/>
      <c r="AR195" s="18"/>
      <c r="AS195" s="18"/>
      <c r="AT195" s="18"/>
      <c r="AV195" s="5"/>
      <c r="AY195" s="5"/>
      <c r="AZ195" s="5"/>
      <c r="BA195" s="5"/>
      <c r="BB195" s="5"/>
      <c r="BC195" s="5"/>
      <c r="BD195" s="22"/>
      <c r="BE195" s="18"/>
      <c r="BF195" s="5"/>
      <c r="BG195" s="5"/>
      <c r="BH195" s="5"/>
      <c r="BI195" s="11"/>
      <c r="BJ195" s="5"/>
      <c r="BK195" s="11"/>
      <c r="BL195" s="3"/>
      <c r="BM195" s="11"/>
      <c r="BN195" s="12"/>
    </row>
    <row r="196" spans="1:66">
      <c r="A196" s="18"/>
      <c r="B196" s="18"/>
      <c r="C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  <c r="AA196" s="18"/>
      <c r="AB196" s="18"/>
      <c r="AC196" s="18"/>
      <c r="AD196" s="18"/>
      <c r="AE196" s="18"/>
      <c r="AF196" s="18"/>
      <c r="AG196" s="18"/>
      <c r="AH196" s="18"/>
      <c r="AI196" s="18"/>
      <c r="AJ196" s="18"/>
      <c r="AK196" s="18"/>
      <c r="AL196" s="18"/>
      <c r="AM196" s="18"/>
      <c r="AN196" s="18"/>
      <c r="AO196" s="18"/>
      <c r="AP196" s="18"/>
      <c r="AQ196" s="18"/>
      <c r="AR196" s="18"/>
      <c r="AS196" s="18"/>
      <c r="AT196" s="18"/>
      <c r="AV196" s="5"/>
      <c r="AY196" s="5"/>
      <c r="AZ196" s="5"/>
      <c r="BA196" s="5"/>
      <c r="BB196" s="5"/>
      <c r="BC196" s="5"/>
      <c r="BD196" s="22"/>
      <c r="BE196" s="18"/>
      <c r="BF196" s="5"/>
      <c r="BG196" s="5"/>
      <c r="BH196" s="5"/>
      <c r="BI196" s="11"/>
      <c r="BJ196" s="5"/>
      <c r="BK196" s="11"/>
      <c r="BL196" s="3"/>
      <c r="BM196" s="11"/>
      <c r="BN196" s="12"/>
    </row>
    <row r="197" spans="1:66">
      <c r="A197" s="18"/>
      <c r="B197" s="18"/>
      <c r="C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  <c r="AA197" s="18"/>
      <c r="AB197" s="18"/>
      <c r="AC197" s="18"/>
      <c r="AD197" s="18"/>
      <c r="AE197" s="18"/>
      <c r="AF197" s="18"/>
      <c r="AG197" s="18"/>
      <c r="AH197" s="18"/>
      <c r="AI197" s="18"/>
      <c r="AJ197" s="18"/>
      <c r="AK197" s="18"/>
      <c r="AL197" s="18"/>
      <c r="AM197" s="18"/>
      <c r="AN197" s="18"/>
      <c r="AO197" s="18"/>
      <c r="AP197" s="18"/>
      <c r="AQ197" s="18"/>
      <c r="AR197" s="18"/>
      <c r="AS197" s="18"/>
      <c r="AT197" s="18"/>
      <c r="AV197" s="5"/>
      <c r="AY197" s="5"/>
      <c r="AZ197" s="5"/>
      <c r="BA197" s="5"/>
      <c r="BB197" s="5"/>
      <c r="BC197" s="5"/>
      <c r="BD197" s="22"/>
      <c r="BE197" s="18"/>
      <c r="BF197" s="5"/>
      <c r="BG197" s="5"/>
      <c r="BH197" s="5"/>
      <c r="BI197" s="11"/>
      <c r="BJ197" s="5"/>
      <c r="BK197" s="11"/>
      <c r="BL197" s="3"/>
      <c r="BM197" s="11"/>
      <c r="BN197" s="12"/>
    </row>
    <row r="198" spans="1:66">
      <c r="A198" s="18"/>
      <c r="B198" s="18"/>
      <c r="C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  <c r="AA198" s="18"/>
      <c r="AB198" s="18"/>
      <c r="AC198" s="18"/>
      <c r="AD198" s="18"/>
      <c r="AE198" s="18"/>
      <c r="AF198" s="18"/>
      <c r="AG198" s="18"/>
      <c r="AH198" s="18"/>
      <c r="AI198" s="18"/>
      <c r="AJ198" s="18"/>
      <c r="AK198" s="18"/>
      <c r="AL198" s="18"/>
      <c r="AM198" s="18"/>
      <c r="AN198" s="18"/>
      <c r="AO198" s="18"/>
      <c r="AP198" s="18"/>
      <c r="AQ198" s="18"/>
      <c r="AR198" s="18"/>
      <c r="AS198" s="18"/>
      <c r="AT198" s="18"/>
      <c r="AV198" s="5"/>
      <c r="AY198" s="5"/>
      <c r="AZ198" s="5"/>
      <c r="BA198" s="5"/>
      <c r="BB198" s="5"/>
      <c r="BC198" s="5"/>
      <c r="BD198" s="22"/>
      <c r="BE198" s="18"/>
      <c r="BF198" s="5"/>
      <c r="BG198" s="5"/>
      <c r="BH198" s="5"/>
      <c r="BI198" s="11"/>
      <c r="BJ198" s="5"/>
      <c r="BK198" s="11"/>
      <c r="BL198" s="3"/>
      <c r="BM198" s="11"/>
      <c r="BN198" s="12"/>
    </row>
    <row r="199" spans="1:66">
      <c r="A199" s="18"/>
      <c r="B199" s="18"/>
      <c r="C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  <c r="AA199" s="18"/>
      <c r="AB199" s="18"/>
      <c r="AC199" s="18"/>
      <c r="AD199" s="18"/>
      <c r="AE199" s="18"/>
      <c r="AF199" s="18"/>
      <c r="AG199" s="18"/>
      <c r="AH199" s="18"/>
      <c r="AI199" s="18"/>
      <c r="AJ199" s="18"/>
      <c r="AK199" s="18"/>
      <c r="AL199" s="18"/>
      <c r="AM199" s="18"/>
      <c r="AN199" s="18"/>
      <c r="AO199" s="18"/>
      <c r="AP199" s="18"/>
      <c r="AQ199" s="18"/>
      <c r="AR199" s="18"/>
      <c r="AS199" s="18"/>
      <c r="AT199" s="18"/>
      <c r="AV199" s="5"/>
      <c r="AY199" s="5"/>
      <c r="AZ199" s="5"/>
      <c r="BA199" s="5"/>
      <c r="BB199" s="5"/>
      <c r="BC199" s="5"/>
      <c r="BD199" s="22"/>
      <c r="BE199" s="18"/>
      <c r="BF199" s="5"/>
      <c r="BG199" s="5"/>
      <c r="BH199" s="5"/>
      <c r="BI199" s="11"/>
      <c r="BJ199" s="5"/>
      <c r="BK199" s="11"/>
      <c r="BL199" s="3"/>
      <c r="BM199" s="11"/>
      <c r="BN199" s="12"/>
    </row>
    <row r="200" spans="1:66">
      <c r="A200" s="18"/>
      <c r="B200" s="18"/>
      <c r="C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  <c r="AA200" s="18"/>
      <c r="AB200" s="18"/>
      <c r="AC200" s="18"/>
      <c r="AD200" s="18"/>
      <c r="AE200" s="18"/>
      <c r="AF200" s="18"/>
      <c r="AG200" s="18"/>
      <c r="AH200" s="18"/>
      <c r="AI200" s="18"/>
      <c r="AJ200" s="18"/>
      <c r="AK200" s="18"/>
      <c r="AL200" s="18"/>
      <c r="AM200" s="18"/>
      <c r="AN200" s="18"/>
      <c r="AO200" s="18"/>
      <c r="AP200" s="18"/>
      <c r="AQ200" s="18"/>
      <c r="AR200" s="18"/>
      <c r="AS200" s="18"/>
      <c r="AT200" s="18"/>
      <c r="AV200" s="5"/>
      <c r="AY200" s="5"/>
      <c r="AZ200" s="5"/>
      <c r="BA200" s="5"/>
      <c r="BB200" s="5"/>
      <c r="BC200" s="5"/>
      <c r="BD200" s="22"/>
      <c r="BE200" s="18"/>
      <c r="BF200" s="5"/>
      <c r="BG200" s="5"/>
      <c r="BH200" s="5"/>
      <c r="BI200" s="11"/>
      <c r="BJ200" s="5"/>
      <c r="BK200" s="11"/>
      <c r="BL200" s="3"/>
      <c r="BM200" s="11"/>
      <c r="BN200" s="12"/>
    </row>
    <row r="201" spans="1:66">
      <c r="A201" s="18"/>
      <c r="B201" s="18"/>
      <c r="C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  <c r="AA201" s="18"/>
      <c r="AB201" s="18"/>
      <c r="AC201" s="18"/>
      <c r="AD201" s="18"/>
      <c r="AE201" s="18"/>
      <c r="AF201" s="18"/>
      <c r="AG201" s="18"/>
      <c r="AH201" s="18"/>
      <c r="AI201" s="18"/>
      <c r="AJ201" s="18"/>
      <c r="AK201" s="18"/>
      <c r="AL201" s="18"/>
      <c r="AM201" s="18"/>
      <c r="AN201" s="18"/>
      <c r="AO201" s="18"/>
      <c r="AP201" s="18"/>
      <c r="AQ201" s="18"/>
      <c r="AR201" s="18"/>
      <c r="AS201" s="18"/>
      <c r="AT201" s="18"/>
      <c r="AV201" s="5"/>
      <c r="AY201" s="5"/>
      <c r="AZ201" s="5"/>
      <c r="BA201" s="5"/>
      <c r="BB201" s="5"/>
      <c r="BC201" s="5"/>
      <c r="BD201" s="22"/>
      <c r="BE201" s="18"/>
      <c r="BF201" s="5"/>
      <c r="BG201" s="5"/>
      <c r="BH201" s="5"/>
      <c r="BI201" s="11"/>
      <c r="BJ201" s="5"/>
      <c r="BK201" s="11"/>
      <c r="BL201" s="3"/>
      <c r="BM201" s="11"/>
      <c r="BN201" s="12"/>
    </row>
    <row r="202" spans="1:66">
      <c r="A202" s="18"/>
      <c r="B202" s="18"/>
      <c r="C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  <c r="AA202" s="18"/>
      <c r="AB202" s="18"/>
      <c r="AC202" s="18"/>
      <c r="AD202" s="18"/>
      <c r="AE202" s="18"/>
      <c r="AF202" s="18"/>
      <c r="AG202" s="18"/>
      <c r="AH202" s="18"/>
      <c r="AI202" s="18"/>
      <c r="AJ202" s="18"/>
      <c r="AK202" s="18"/>
      <c r="AL202" s="18"/>
      <c r="AM202" s="18"/>
      <c r="AN202" s="18"/>
      <c r="AO202" s="18"/>
      <c r="AP202" s="18"/>
      <c r="AQ202" s="18"/>
      <c r="AR202" s="18"/>
      <c r="AS202" s="18"/>
      <c r="AT202" s="18"/>
      <c r="AV202" s="5"/>
      <c r="AY202" s="5"/>
      <c r="AZ202" s="5"/>
      <c r="BA202" s="5"/>
      <c r="BB202" s="5"/>
      <c r="BC202" s="5"/>
      <c r="BD202" s="22"/>
      <c r="BE202" s="18"/>
      <c r="BF202" s="5"/>
      <c r="BG202" s="5"/>
      <c r="BH202" s="5"/>
      <c r="BI202" s="11"/>
      <c r="BJ202" s="5"/>
      <c r="BK202" s="11"/>
      <c r="BL202" s="3"/>
      <c r="BM202" s="11"/>
      <c r="BN202" s="12"/>
    </row>
    <row r="203" spans="1:66">
      <c r="A203" s="18"/>
      <c r="B203" s="18"/>
      <c r="C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  <c r="AA203" s="18"/>
      <c r="AB203" s="18"/>
      <c r="AC203" s="18"/>
      <c r="AD203" s="18"/>
      <c r="AE203" s="18"/>
      <c r="AF203" s="18"/>
      <c r="AG203" s="18"/>
      <c r="AH203" s="18"/>
      <c r="AI203" s="18"/>
      <c r="AJ203" s="18"/>
      <c r="AK203" s="18"/>
      <c r="AL203" s="18"/>
      <c r="AM203" s="18"/>
      <c r="AN203" s="18"/>
      <c r="AO203" s="18"/>
      <c r="AP203" s="18"/>
      <c r="AQ203" s="18"/>
      <c r="AR203" s="18"/>
      <c r="AS203" s="18"/>
      <c r="AT203" s="18"/>
      <c r="AV203" s="5"/>
      <c r="AY203" s="5"/>
      <c r="AZ203" s="5"/>
      <c r="BA203" s="5"/>
      <c r="BB203" s="5"/>
      <c r="BC203" s="5"/>
      <c r="BD203" s="22"/>
      <c r="BE203" s="18"/>
      <c r="BF203" s="5"/>
      <c r="BG203" s="5"/>
      <c r="BH203" s="5"/>
      <c r="BI203" s="11"/>
      <c r="BJ203" s="5"/>
      <c r="BK203" s="11"/>
      <c r="BL203" s="3"/>
      <c r="BM203" s="11"/>
      <c r="BN203" s="12"/>
    </row>
    <row r="204" spans="1:66">
      <c r="A204" s="18"/>
      <c r="B204" s="18"/>
      <c r="C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  <c r="AA204" s="18"/>
      <c r="AB204" s="18"/>
      <c r="AC204" s="18"/>
      <c r="AD204" s="18"/>
      <c r="AE204" s="18"/>
      <c r="AF204" s="18"/>
      <c r="AG204" s="18"/>
      <c r="AH204" s="18"/>
      <c r="AI204" s="18"/>
      <c r="AJ204" s="18"/>
      <c r="AK204" s="18"/>
      <c r="AL204" s="18"/>
      <c r="AM204" s="18"/>
      <c r="AN204" s="18"/>
      <c r="AO204" s="18"/>
      <c r="AP204" s="18"/>
      <c r="AQ204" s="18"/>
      <c r="AR204" s="18"/>
      <c r="AS204" s="18"/>
      <c r="AT204" s="18"/>
      <c r="AV204" s="5"/>
      <c r="AY204" s="5"/>
      <c r="AZ204" s="5"/>
      <c r="BA204" s="5"/>
      <c r="BB204" s="5"/>
      <c r="BC204" s="5"/>
      <c r="BD204" s="22"/>
      <c r="BE204" s="18"/>
      <c r="BF204" s="5"/>
      <c r="BG204" s="5"/>
      <c r="BH204" s="5"/>
      <c r="BI204" s="11"/>
      <c r="BJ204" s="5"/>
      <c r="BK204" s="11"/>
      <c r="BL204" s="3"/>
      <c r="BM204" s="11"/>
      <c r="BN204" s="12"/>
    </row>
    <row r="205" spans="1:66">
      <c r="A205" s="18"/>
      <c r="B205" s="18"/>
      <c r="C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  <c r="AA205" s="18"/>
      <c r="AB205" s="18"/>
      <c r="AC205" s="18"/>
      <c r="AD205" s="18"/>
      <c r="AE205" s="18"/>
      <c r="AF205" s="18"/>
      <c r="AG205" s="18"/>
      <c r="AH205" s="18"/>
      <c r="AI205" s="18"/>
      <c r="AJ205" s="18"/>
      <c r="AK205" s="18"/>
      <c r="AL205" s="18"/>
      <c r="AM205" s="18"/>
      <c r="AN205" s="18"/>
      <c r="AO205" s="18"/>
      <c r="AP205" s="18"/>
      <c r="AQ205" s="18"/>
      <c r="AR205" s="18"/>
      <c r="AS205" s="18"/>
      <c r="AT205" s="18"/>
      <c r="AV205" s="5"/>
      <c r="AY205" s="5"/>
      <c r="AZ205" s="5"/>
      <c r="BA205" s="5"/>
      <c r="BB205" s="5"/>
      <c r="BC205" s="5"/>
      <c r="BD205" s="22"/>
      <c r="BE205" s="18"/>
      <c r="BF205" s="5"/>
      <c r="BG205" s="5"/>
      <c r="BH205" s="5"/>
      <c r="BI205" s="11"/>
      <c r="BJ205" s="5"/>
      <c r="BK205" s="11"/>
      <c r="BL205" s="3"/>
      <c r="BM205" s="11"/>
      <c r="BN205" s="12"/>
    </row>
    <row r="206" spans="1:66">
      <c r="A206" s="18"/>
      <c r="B206" s="18"/>
      <c r="C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  <c r="AA206" s="18"/>
      <c r="AB206" s="18"/>
      <c r="AC206" s="18"/>
      <c r="AD206" s="18"/>
      <c r="AE206" s="18"/>
      <c r="AF206" s="18"/>
      <c r="AG206" s="18"/>
      <c r="AH206" s="18"/>
      <c r="AI206" s="18"/>
      <c r="AJ206" s="18"/>
      <c r="AK206" s="18"/>
      <c r="AL206" s="18"/>
      <c r="AM206" s="18"/>
      <c r="AN206" s="18"/>
      <c r="AO206" s="18"/>
      <c r="AP206" s="18"/>
      <c r="AQ206" s="18"/>
      <c r="AR206" s="18"/>
      <c r="AS206" s="18"/>
      <c r="AT206" s="18"/>
      <c r="AV206" s="5"/>
      <c r="AY206" s="5"/>
      <c r="AZ206" s="5"/>
      <c r="BA206" s="5"/>
      <c r="BB206" s="5"/>
      <c r="BC206" s="5"/>
      <c r="BD206" s="22"/>
      <c r="BE206" s="18"/>
      <c r="BF206" s="5"/>
      <c r="BG206" s="5"/>
      <c r="BH206" s="5"/>
      <c r="BI206" s="11"/>
      <c r="BJ206" s="5"/>
      <c r="BK206" s="11"/>
      <c r="BL206" s="3"/>
      <c r="BM206" s="11"/>
      <c r="BN206" s="12"/>
    </row>
    <row r="207" spans="1:66">
      <c r="A207" s="18"/>
      <c r="B207" s="18"/>
      <c r="C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  <c r="AA207" s="18"/>
      <c r="AB207" s="18"/>
      <c r="AC207" s="18"/>
      <c r="AD207" s="18"/>
      <c r="AE207" s="18"/>
      <c r="AF207" s="18"/>
      <c r="AG207" s="18"/>
      <c r="AH207" s="18"/>
      <c r="AI207" s="18"/>
      <c r="AJ207" s="18"/>
      <c r="AK207" s="18"/>
      <c r="AL207" s="18"/>
      <c r="AM207" s="18"/>
      <c r="AN207" s="18"/>
      <c r="AO207" s="18"/>
      <c r="AP207" s="18"/>
      <c r="AQ207" s="18"/>
      <c r="AR207" s="18"/>
      <c r="AS207" s="18"/>
      <c r="AT207" s="18"/>
      <c r="AV207" s="5"/>
      <c r="AY207" s="5"/>
      <c r="AZ207" s="5"/>
      <c r="BA207" s="5"/>
      <c r="BB207" s="5"/>
      <c r="BC207" s="5"/>
      <c r="BD207" s="22"/>
      <c r="BE207" s="18"/>
      <c r="BF207" s="5"/>
      <c r="BG207" s="5"/>
      <c r="BH207" s="5"/>
      <c r="BI207" s="11"/>
      <c r="BJ207" s="5"/>
      <c r="BK207" s="11"/>
      <c r="BL207" s="3"/>
      <c r="BM207" s="11"/>
      <c r="BN207" s="12"/>
    </row>
    <row r="208" spans="1:66">
      <c r="A208" s="18"/>
      <c r="B208" s="18"/>
      <c r="C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  <c r="AA208" s="18"/>
      <c r="AB208" s="18"/>
      <c r="AC208" s="18"/>
      <c r="AD208" s="18"/>
      <c r="AE208" s="18"/>
      <c r="AF208" s="18"/>
      <c r="AG208" s="18"/>
      <c r="AH208" s="18"/>
      <c r="AI208" s="18"/>
      <c r="AJ208" s="18"/>
      <c r="AK208" s="18"/>
      <c r="AL208" s="18"/>
      <c r="AM208" s="18"/>
      <c r="AN208" s="18"/>
      <c r="AO208" s="18"/>
      <c r="AP208" s="18"/>
      <c r="AQ208" s="18"/>
      <c r="AR208" s="18"/>
      <c r="AS208" s="18"/>
      <c r="AT208" s="18"/>
      <c r="AV208" s="5"/>
      <c r="AY208" s="5"/>
      <c r="AZ208" s="5"/>
      <c r="BA208" s="5"/>
      <c r="BB208" s="5"/>
      <c r="BC208" s="5"/>
      <c r="BD208" s="22"/>
      <c r="BE208" s="18"/>
      <c r="BF208" s="5"/>
      <c r="BG208" s="5"/>
      <c r="BH208" s="5"/>
      <c r="BI208" s="11"/>
      <c r="BJ208" s="5"/>
      <c r="BK208" s="11"/>
      <c r="BL208" s="3"/>
      <c r="BM208" s="11"/>
      <c r="BN208" s="12"/>
    </row>
    <row r="209" spans="1:66">
      <c r="A209" s="18"/>
      <c r="B209" s="18"/>
      <c r="C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  <c r="AA209" s="18"/>
      <c r="AB209" s="18"/>
      <c r="AC209" s="18"/>
      <c r="AD209" s="18"/>
      <c r="AE209" s="18"/>
      <c r="AF209" s="18"/>
      <c r="AG209" s="18"/>
      <c r="AH209" s="18"/>
      <c r="AI209" s="18"/>
      <c r="AJ209" s="18"/>
      <c r="AK209" s="18"/>
      <c r="AL209" s="18"/>
      <c r="AM209" s="18"/>
      <c r="AN209" s="18"/>
      <c r="AO209" s="18"/>
      <c r="AP209" s="18"/>
      <c r="AQ209" s="18"/>
      <c r="AR209" s="18"/>
      <c r="AS209" s="18"/>
      <c r="AT209" s="18"/>
      <c r="AV209" s="5"/>
      <c r="AY209" s="5"/>
      <c r="AZ209" s="5"/>
      <c r="BA209" s="5"/>
      <c r="BB209" s="5"/>
      <c r="BC209" s="5"/>
      <c r="BD209" s="22"/>
      <c r="BE209" s="18"/>
      <c r="BF209" s="5"/>
      <c r="BG209" s="5"/>
      <c r="BH209" s="5"/>
      <c r="BI209" s="11"/>
      <c r="BJ209" s="5"/>
      <c r="BK209" s="11"/>
      <c r="BL209" s="3"/>
      <c r="BM209" s="11"/>
      <c r="BN209" s="12"/>
    </row>
    <row r="210" spans="1:66">
      <c r="A210" s="18"/>
      <c r="B210" s="18"/>
      <c r="C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  <c r="AB210" s="18"/>
      <c r="AC210" s="18"/>
      <c r="AD210" s="18"/>
      <c r="AE210" s="18"/>
      <c r="AF210" s="18"/>
      <c r="AG210" s="18"/>
      <c r="AH210" s="18"/>
      <c r="AI210" s="18"/>
      <c r="AJ210" s="18"/>
      <c r="AK210" s="18"/>
      <c r="AL210" s="18"/>
      <c r="AM210" s="18"/>
      <c r="AN210" s="18"/>
      <c r="AO210" s="18"/>
      <c r="AP210" s="18"/>
      <c r="AQ210" s="18"/>
      <c r="AR210" s="18"/>
      <c r="AS210" s="18"/>
      <c r="AT210" s="18"/>
      <c r="AV210" s="5"/>
      <c r="AY210" s="5"/>
      <c r="AZ210" s="5"/>
      <c r="BA210" s="5"/>
      <c r="BB210" s="5"/>
      <c r="BC210" s="5"/>
      <c r="BD210" s="22"/>
      <c r="BE210" s="18"/>
      <c r="BF210" s="5"/>
      <c r="BG210" s="5"/>
      <c r="BH210" s="5"/>
      <c r="BI210" s="11"/>
      <c r="BJ210" s="5"/>
      <c r="BK210" s="11"/>
      <c r="BL210" s="3"/>
      <c r="BM210" s="11"/>
      <c r="BN210" s="12"/>
    </row>
    <row r="211" spans="1:66">
      <c r="A211" s="18"/>
      <c r="B211" s="18"/>
      <c r="C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  <c r="AA211" s="18"/>
      <c r="AB211" s="18"/>
      <c r="AC211" s="18"/>
      <c r="AD211" s="18"/>
      <c r="AE211" s="18"/>
      <c r="AF211" s="18"/>
      <c r="AG211" s="18"/>
      <c r="AH211" s="18"/>
      <c r="AI211" s="18"/>
      <c r="AJ211" s="18"/>
      <c r="AK211" s="18"/>
      <c r="AL211" s="18"/>
      <c r="AM211" s="18"/>
      <c r="AN211" s="18"/>
      <c r="AO211" s="18"/>
      <c r="AP211" s="18"/>
      <c r="AQ211" s="18"/>
      <c r="AR211" s="18"/>
      <c r="AS211" s="18"/>
      <c r="AT211" s="18"/>
      <c r="AV211" s="5"/>
      <c r="AY211" s="5"/>
      <c r="AZ211" s="5"/>
      <c r="BA211" s="5"/>
      <c r="BB211" s="5"/>
      <c r="BC211" s="5"/>
      <c r="BD211" s="22"/>
      <c r="BE211" s="18"/>
      <c r="BF211" s="5"/>
      <c r="BG211" s="5"/>
      <c r="BH211" s="5"/>
      <c r="BI211" s="11"/>
      <c r="BJ211" s="5"/>
      <c r="BK211" s="11"/>
      <c r="BL211" s="3"/>
      <c r="BM211" s="11"/>
      <c r="BN211" s="12"/>
    </row>
    <row r="212" spans="1:66">
      <c r="A212" s="18"/>
      <c r="B212" s="18"/>
      <c r="C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  <c r="AA212" s="18"/>
      <c r="AB212" s="18"/>
      <c r="AC212" s="18"/>
      <c r="AD212" s="18"/>
      <c r="AE212" s="18"/>
      <c r="AF212" s="18"/>
      <c r="AG212" s="18"/>
      <c r="AH212" s="18"/>
      <c r="AI212" s="18"/>
      <c r="AJ212" s="18"/>
      <c r="AK212" s="18"/>
      <c r="AL212" s="18"/>
      <c r="AM212" s="18"/>
      <c r="AN212" s="18"/>
      <c r="AO212" s="18"/>
      <c r="AP212" s="18"/>
      <c r="AQ212" s="18"/>
      <c r="AR212" s="18"/>
      <c r="AS212" s="18"/>
      <c r="AT212" s="18"/>
      <c r="AV212" s="5"/>
      <c r="AY212" s="5"/>
      <c r="AZ212" s="5"/>
      <c r="BA212" s="5"/>
      <c r="BB212" s="5"/>
      <c r="BC212" s="5"/>
      <c r="BD212" s="22"/>
      <c r="BE212" s="18"/>
      <c r="BF212" s="5"/>
      <c r="BG212" s="5"/>
      <c r="BH212" s="5"/>
      <c r="BI212" s="11"/>
      <c r="BJ212" s="5"/>
      <c r="BK212" s="11"/>
      <c r="BL212" s="3"/>
      <c r="BM212" s="11"/>
      <c r="BN212" s="12"/>
    </row>
    <row r="213" spans="1:66">
      <c r="A213" s="18"/>
      <c r="B213" s="18"/>
      <c r="C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  <c r="AA213" s="18"/>
      <c r="AB213" s="18"/>
      <c r="AC213" s="18"/>
      <c r="AD213" s="18"/>
      <c r="AE213" s="18"/>
      <c r="AF213" s="18"/>
      <c r="AG213" s="18"/>
      <c r="AH213" s="18"/>
      <c r="AI213" s="18"/>
      <c r="AJ213" s="18"/>
      <c r="AK213" s="18"/>
      <c r="AL213" s="18"/>
      <c r="AM213" s="18"/>
      <c r="AN213" s="18"/>
      <c r="AO213" s="18"/>
      <c r="AP213" s="18"/>
      <c r="AQ213" s="18"/>
      <c r="AR213" s="18"/>
      <c r="AS213" s="18"/>
      <c r="AT213" s="18"/>
      <c r="AV213" s="5"/>
      <c r="AY213" s="5"/>
      <c r="AZ213" s="5"/>
      <c r="BA213" s="5"/>
      <c r="BB213" s="5"/>
      <c r="BC213" s="5"/>
      <c r="BD213" s="22"/>
      <c r="BE213" s="18"/>
      <c r="BF213" s="5"/>
      <c r="BG213" s="5"/>
      <c r="BH213" s="5"/>
      <c r="BI213" s="11"/>
      <c r="BJ213" s="5"/>
      <c r="BK213" s="11"/>
      <c r="BL213" s="3"/>
      <c r="BM213" s="11"/>
      <c r="BN213" s="12"/>
    </row>
    <row r="214" spans="1:66">
      <c r="A214" s="18"/>
      <c r="B214" s="18"/>
      <c r="C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  <c r="AA214" s="18"/>
      <c r="AB214" s="18"/>
      <c r="AC214" s="18"/>
      <c r="AD214" s="18"/>
      <c r="AE214" s="18"/>
      <c r="AF214" s="18"/>
      <c r="AG214" s="18"/>
      <c r="AH214" s="18"/>
      <c r="AI214" s="18"/>
      <c r="AJ214" s="18"/>
      <c r="AK214" s="18"/>
      <c r="AL214" s="18"/>
      <c r="AM214" s="18"/>
      <c r="AN214" s="18"/>
      <c r="AO214" s="18"/>
      <c r="AP214" s="18"/>
      <c r="AQ214" s="18"/>
      <c r="AR214" s="18"/>
      <c r="AS214" s="18"/>
      <c r="AT214" s="18"/>
      <c r="AV214" s="5"/>
      <c r="AY214" s="5"/>
      <c r="AZ214" s="5"/>
      <c r="BA214" s="5"/>
      <c r="BB214" s="5"/>
      <c r="BC214" s="5"/>
      <c r="BD214" s="22"/>
      <c r="BE214" s="18"/>
      <c r="BF214" s="5"/>
      <c r="BG214" s="5"/>
      <c r="BH214" s="5"/>
      <c r="BI214" s="11"/>
      <c r="BJ214" s="5"/>
      <c r="BK214" s="11"/>
      <c r="BL214" s="3"/>
      <c r="BM214" s="11"/>
      <c r="BN214" s="12"/>
    </row>
    <row r="215" spans="1:66">
      <c r="A215" s="18"/>
      <c r="B215" s="18"/>
      <c r="C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  <c r="AA215" s="18"/>
      <c r="AB215" s="18"/>
      <c r="AC215" s="18"/>
      <c r="AD215" s="18"/>
      <c r="AE215" s="18"/>
      <c r="AF215" s="18"/>
      <c r="AG215" s="18"/>
      <c r="AH215" s="18"/>
      <c r="AI215" s="18"/>
      <c r="AJ215" s="18"/>
      <c r="AK215" s="18"/>
      <c r="AL215" s="18"/>
      <c r="AM215" s="18"/>
      <c r="AN215" s="18"/>
      <c r="AO215" s="18"/>
      <c r="AP215" s="18"/>
      <c r="AQ215" s="18"/>
      <c r="AR215" s="18"/>
      <c r="AS215" s="18"/>
      <c r="AT215" s="18"/>
      <c r="AV215" s="5"/>
      <c r="AY215" s="5"/>
      <c r="AZ215" s="5"/>
      <c r="BA215" s="5"/>
      <c r="BB215" s="5"/>
      <c r="BC215" s="5"/>
      <c r="BD215" s="22"/>
      <c r="BE215" s="18"/>
      <c r="BF215" s="5"/>
      <c r="BG215" s="5"/>
      <c r="BH215" s="5"/>
      <c r="BI215" s="11"/>
      <c r="BJ215" s="5"/>
      <c r="BK215" s="11"/>
      <c r="BL215" s="3"/>
      <c r="BM215" s="11"/>
      <c r="BN215" s="12"/>
    </row>
    <row r="216" spans="1:66">
      <c r="A216" s="18"/>
      <c r="B216" s="18"/>
      <c r="C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  <c r="AA216" s="18"/>
      <c r="AB216" s="18"/>
      <c r="AC216" s="18"/>
      <c r="AD216" s="18"/>
      <c r="AE216" s="18"/>
      <c r="AF216" s="18"/>
      <c r="AG216" s="18"/>
      <c r="AH216" s="18"/>
      <c r="AI216" s="18"/>
      <c r="AJ216" s="18"/>
      <c r="AK216" s="18"/>
      <c r="AL216" s="18"/>
      <c r="AM216" s="18"/>
      <c r="AN216" s="18"/>
      <c r="AO216" s="18"/>
      <c r="AP216" s="18"/>
      <c r="AQ216" s="18"/>
      <c r="AR216" s="18"/>
      <c r="AS216" s="18"/>
      <c r="AT216" s="18"/>
      <c r="AV216" s="5"/>
      <c r="AY216" s="5"/>
      <c r="AZ216" s="5"/>
      <c r="BA216" s="5"/>
      <c r="BB216" s="5"/>
      <c r="BC216" s="5"/>
      <c r="BD216" s="22"/>
      <c r="BE216" s="18"/>
      <c r="BF216" s="5"/>
      <c r="BG216" s="5"/>
      <c r="BH216" s="5"/>
      <c r="BI216" s="11"/>
      <c r="BJ216" s="5"/>
      <c r="BK216" s="11"/>
      <c r="BL216" s="3"/>
      <c r="BM216" s="11"/>
      <c r="BN216" s="12"/>
    </row>
    <row r="217" spans="1:66">
      <c r="A217" s="18"/>
      <c r="B217" s="18"/>
      <c r="C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  <c r="AA217" s="18"/>
      <c r="AB217" s="18"/>
      <c r="AC217" s="18"/>
      <c r="AD217" s="18"/>
      <c r="AE217" s="18"/>
      <c r="AF217" s="18"/>
      <c r="AG217" s="18"/>
      <c r="AH217" s="18"/>
      <c r="AI217" s="18"/>
      <c r="AJ217" s="18"/>
      <c r="AK217" s="18"/>
      <c r="AL217" s="18"/>
      <c r="AM217" s="18"/>
      <c r="AN217" s="18"/>
      <c r="AO217" s="18"/>
      <c r="AP217" s="18"/>
      <c r="AQ217" s="18"/>
      <c r="AR217" s="18"/>
      <c r="AS217" s="18"/>
      <c r="AT217" s="18"/>
      <c r="AV217" s="5"/>
      <c r="AY217" s="5"/>
      <c r="AZ217" s="5"/>
      <c r="BA217" s="5"/>
      <c r="BB217" s="5"/>
      <c r="BC217" s="5"/>
      <c r="BD217" s="22"/>
      <c r="BE217" s="18"/>
      <c r="BF217" s="5"/>
      <c r="BG217" s="5"/>
      <c r="BH217" s="5"/>
      <c r="BI217" s="11"/>
      <c r="BJ217" s="5"/>
      <c r="BK217" s="11"/>
      <c r="BL217" s="3"/>
      <c r="BM217" s="11"/>
      <c r="BN217" s="12"/>
    </row>
    <row r="218" spans="1:66">
      <c r="A218" s="18"/>
      <c r="B218" s="18"/>
      <c r="C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  <c r="AA218" s="18"/>
      <c r="AB218" s="18"/>
      <c r="AC218" s="18"/>
      <c r="AD218" s="18"/>
      <c r="AE218" s="18"/>
      <c r="AF218" s="18"/>
      <c r="AG218" s="18"/>
      <c r="AH218" s="18"/>
      <c r="AI218" s="18"/>
      <c r="AJ218" s="18"/>
      <c r="AK218" s="18"/>
      <c r="AL218" s="18"/>
      <c r="AM218" s="18"/>
      <c r="AN218" s="18"/>
      <c r="AO218" s="18"/>
      <c r="AP218" s="18"/>
      <c r="AQ218" s="18"/>
      <c r="AR218" s="18"/>
      <c r="AS218" s="18"/>
      <c r="AT218" s="18"/>
      <c r="AV218" s="5"/>
      <c r="AY218" s="5"/>
      <c r="AZ218" s="5"/>
      <c r="BA218" s="5"/>
      <c r="BB218" s="5"/>
      <c r="BC218" s="5"/>
      <c r="BD218" s="22"/>
      <c r="BE218" s="18"/>
      <c r="BF218" s="5"/>
      <c r="BG218" s="5"/>
      <c r="BH218" s="5"/>
      <c r="BI218" s="11"/>
      <c r="BJ218" s="5"/>
      <c r="BK218" s="11"/>
      <c r="BL218" s="3"/>
      <c r="BM218" s="11"/>
      <c r="BN218" s="12"/>
    </row>
    <row r="219" spans="1:66">
      <c r="A219" s="18"/>
      <c r="B219" s="18"/>
      <c r="C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  <c r="AA219" s="18"/>
      <c r="AB219" s="18"/>
      <c r="AC219" s="18"/>
      <c r="AD219" s="18"/>
      <c r="AE219" s="18"/>
      <c r="AF219" s="18"/>
      <c r="AG219" s="18"/>
      <c r="AH219" s="18"/>
      <c r="AI219" s="18"/>
      <c r="AJ219" s="18"/>
      <c r="AK219" s="18"/>
      <c r="AL219" s="18"/>
      <c r="AM219" s="18"/>
      <c r="AN219" s="18"/>
      <c r="AO219" s="18"/>
      <c r="AP219" s="18"/>
      <c r="AQ219" s="18"/>
      <c r="AR219" s="18"/>
      <c r="AS219" s="18"/>
      <c r="AT219" s="18"/>
      <c r="AV219" s="5"/>
      <c r="AY219" s="5"/>
      <c r="AZ219" s="5"/>
      <c r="BA219" s="5"/>
      <c r="BB219" s="5"/>
      <c r="BC219" s="5"/>
      <c r="BD219" s="22"/>
      <c r="BE219" s="18"/>
      <c r="BF219" s="5"/>
      <c r="BG219" s="5"/>
      <c r="BH219" s="5"/>
      <c r="BI219" s="11"/>
      <c r="BJ219" s="5"/>
      <c r="BK219" s="11"/>
      <c r="BL219" s="3"/>
      <c r="BM219" s="11"/>
      <c r="BN219" s="12"/>
    </row>
    <row r="220" spans="1:66">
      <c r="A220" s="18"/>
      <c r="B220" s="18"/>
      <c r="C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  <c r="AA220" s="18"/>
      <c r="AB220" s="18"/>
      <c r="AC220" s="18"/>
      <c r="AD220" s="18"/>
      <c r="AE220" s="18"/>
      <c r="AF220" s="18"/>
      <c r="AG220" s="18"/>
      <c r="AH220" s="18"/>
      <c r="AI220" s="18"/>
      <c r="AJ220" s="18"/>
      <c r="AK220" s="18"/>
      <c r="AL220" s="18"/>
      <c r="AM220" s="18"/>
      <c r="AN220" s="18"/>
      <c r="AO220" s="18"/>
      <c r="AP220" s="18"/>
      <c r="AQ220" s="18"/>
      <c r="AR220" s="18"/>
      <c r="AS220" s="18"/>
      <c r="AT220" s="18"/>
      <c r="AV220" s="5"/>
      <c r="AY220" s="5"/>
      <c r="AZ220" s="5"/>
      <c r="BA220" s="5"/>
      <c r="BB220" s="5"/>
      <c r="BC220" s="5"/>
      <c r="BD220" s="22"/>
      <c r="BE220" s="18"/>
      <c r="BF220" s="5"/>
      <c r="BG220" s="5"/>
      <c r="BH220" s="5"/>
      <c r="BI220" s="11"/>
      <c r="BJ220" s="5"/>
      <c r="BK220" s="11"/>
      <c r="BL220" s="3"/>
      <c r="BM220" s="11"/>
      <c r="BN220" s="12"/>
    </row>
    <row r="221" spans="1:66">
      <c r="A221" s="18"/>
      <c r="B221" s="18"/>
      <c r="C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  <c r="AA221" s="18"/>
      <c r="AB221" s="18"/>
      <c r="AC221" s="18"/>
      <c r="AD221" s="18"/>
      <c r="AE221" s="18"/>
      <c r="AF221" s="18"/>
      <c r="AG221" s="18"/>
      <c r="AH221" s="18"/>
      <c r="AI221" s="18"/>
      <c r="AJ221" s="18"/>
      <c r="AK221" s="18"/>
      <c r="AL221" s="18"/>
      <c r="AM221" s="18"/>
      <c r="AN221" s="18"/>
      <c r="AO221" s="18"/>
      <c r="AP221" s="18"/>
      <c r="AQ221" s="18"/>
      <c r="AR221" s="18"/>
      <c r="AS221" s="18"/>
      <c r="AT221" s="18"/>
      <c r="AV221" s="5"/>
      <c r="AY221" s="5"/>
      <c r="AZ221" s="5"/>
      <c r="BA221" s="5"/>
      <c r="BB221" s="5"/>
      <c r="BC221" s="5"/>
      <c r="BD221" s="22"/>
      <c r="BE221" s="18"/>
      <c r="BF221" s="5"/>
      <c r="BG221" s="5"/>
      <c r="BH221" s="5"/>
      <c r="BI221" s="11"/>
      <c r="BJ221" s="5"/>
      <c r="BK221" s="11"/>
      <c r="BL221" s="3"/>
      <c r="BM221" s="11"/>
      <c r="BN221" s="12"/>
    </row>
    <row r="222" spans="1:66">
      <c r="A222" s="18"/>
      <c r="B222" s="18"/>
      <c r="C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  <c r="AA222" s="18"/>
      <c r="AB222" s="18"/>
      <c r="AC222" s="18"/>
      <c r="AD222" s="18"/>
      <c r="AE222" s="18"/>
      <c r="AF222" s="18"/>
      <c r="AG222" s="18"/>
      <c r="AH222" s="18"/>
      <c r="AI222" s="18"/>
      <c r="AJ222" s="18"/>
      <c r="AK222" s="18"/>
      <c r="AL222" s="18"/>
      <c r="AM222" s="18"/>
      <c r="AN222" s="18"/>
      <c r="AO222" s="18"/>
      <c r="AP222" s="18"/>
      <c r="AQ222" s="18"/>
      <c r="AR222" s="18"/>
      <c r="AS222" s="18"/>
      <c r="AT222" s="18"/>
      <c r="AV222" s="5"/>
      <c r="AY222" s="5"/>
      <c r="AZ222" s="5"/>
      <c r="BA222" s="5"/>
      <c r="BB222" s="5"/>
      <c r="BC222" s="5"/>
      <c r="BD222" s="22"/>
      <c r="BE222" s="18"/>
      <c r="BF222" s="5"/>
      <c r="BG222" s="5"/>
      <c r="BH222" s="5"/>
      <c r="BI222" s="11"/>
      <c r="BJ222" s="5"/>
      <c r="BK222" s="11"/>
      <c r="BL222" s="3"/>
      <c r="BM222" s="11"/>
      <c r="BN222" s="12"/>
    </row>
    <row r="223" spans="1:66">
      <c r="A223" s="18"/>
      <c r="B223" s="18"/>
      <c r="C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  <c r="AA223" s="18"/>
      <c r="AB223" s="18"/>
      <c r="AC223" s="18"/>
      <c r="AD223" s="18"/>
      <c r="AE223" s="18"/>
      <c r="AF223" s="18"/>
      <c r="AG223" s="18"/>
      <c r="AH223" s="18"/>
      <c r="AI223" s="18"/>
      <c r="AJ223" s="18"/>
      <c r="AK223" s="18"/>
      <c r="AL223" s="18"/>
      <c r="AM223" s="18"/>
      <c r="AN223" s="18"/>
      <c r="AO223" s="18"/>
      <c r="AP223" s="18"/>
      <c r="AQ223" s="18"/>
      <c r="AR223" s="18"/>
      <c r="AS223" s="18"/>
      <c r="AT223" s="18"/>
      <c r="AV223" s="5"/>
      <c r="AY223" s="5"/>
      <c r="AZ223" s="5"/>
      <c r="BA223" s="5"/>
      <c r="BB223" s="5"/>
      <c r="BC223" s="5"/>
      <c r="BD223" s="22"/>
      <c r="BE223" s="18"/>
      <c r="BF223" s="5"/>
      <c r="BG223" s="5"/>
      <c r="BH223" s="5"/>
      <c r="BI223" s="11"/>
      <c r="BJ223" s="5"/>
      <c r="BK223" s="11"/>
      <c r="BL223" s="3"/>
      <c r="BM223" s="11"/>
      <c r="BN223" s="12"/>
    </row>
    <row r="224" spans="1:66">
      <c r="A224" s="18"/>
      <c r="B224" s="18"/>
      <c r="C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  <c r="AA224" s="18"/>
      <c r="AB224" s="18"/>
      <c r="AC224" s="18"/>
      <c r="AD224" s="18"/>
      <c r="AE224" s="18"/>
      <c r="AF224" s="18"/>
      <c r="AG224" s="18"/>
      <c r="AH224" s="18"/>
      <c r="AI224" s="18"/>
      <c r="AJ224" s="18"/>
      <c r="AK224" s="18"/>
      <c r="AL224" s="18"/>
      <c r="AM224" s="18"/>
      <c r="AN224" s="18"/>
      <c r="AO224" s="18"/>
      <c r="AP224" s="18"/>
      <c r="AQ224" s="18"/>
      <c r="AR224" s="18"/>
      <c r="AS224" s="18"/>
      <c r="AT224" s="18"/>
      <c r="AV224" s="5"/>
      <c r="AY224" s="5"/>
      <c r="AZ224" s="5"/>
      <c r="BA224" s="5"/>
      <c r="BB224" s="5"/>
      <c r="BC224" s="5"/>
      <c r="BD224" s="22"/>
      <c r="BE224" s="18"/>
      <c r="BF224" s="5"/>
      <c r="BG224" s="5"/>
      <c r="BH224" s="5"/>
      <c r="BI224" s="11"/>
      <c r="BJ224" s="5"/>
      <c r="BK224" s="11"/>
      <c r="BL224" s="3"/>
      <c r="BM224" s="11"/>
      <c r="BN224" s="12"/>
    </row>
    <row r="225" spans="1:66">
      <c r="A225" s="18"/>
      <c r="B225" s="18"/>
      <c r="C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  <c r="AA225" s="18"/>
      <c r="AB225" s="18"/>
      <c r="AC225" s="18"/>
      <c r="AD225" s="18"/>
      <c r="AE225" s="18"/>
      <c r="AF225" s="18"/>
      <c r="AG225" s="18"/>
      <c r="AH225" s="18"/>
      <c r="AI225" s="18"/>
      <c r="AJ225" s="18"/>
      <c r="AK225" s="18"/>
      <c r="AL225" s="18"/>
      <c r="AM225" s="18"/>
      <c r="AN225" s="18"/>
      <c r="AO225" s="18"/>
      <c r="AP225" s="18"/>
      <c r="AQ225" s="18"/>
      <c r="AR225" s="18"/>
      <c r="AS225" s="18"/>
      <c r="AT225" s="18"/>
      <c r="AV225" s="5"/>
      <c r="AY225" s="5"/>
      <c r="AZ225" s="5"/>
      <c r="BA225" s="5"/>
      <c r="BB225" s="5"/>
      <c r="BC225" s="5"/>
      <c r="BD225" s="22"/>
      <c r="BE225" s="18"/>
      <c r="BF225" s="5"/>
      <c r="BG225" s="5"/>
      <c r="BH225" s="5"/>
      <c r="BI225" s="11"/>
      <c r="BJ225" s="5"/>
      <c r="BK225" s="11"/>
      <c r="BL225" s="3"/>
      <c r="BM225" s="11"/>
      <c r="BN225" s="12"/>
    </row>
    <row r="226" spans="1:66">
      <c r="A226" s="18"/>
      <c r="B226" s="18"/>
      <c r="C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  <c r="AA226" s="18"/>
      <c r="AB226" s="18"/>
      <c r="AC226" s="18"/>
      <c r="AD226" s="18"/>
      <c r="AE226" s="18"/>
      <c r="AF226" s="18"/>
      <c r="AG226" s="18"/>
      <c r="AH226" s="18"/>
      <c r="AI226" s="18"/>
      <c r="AJ226" s="18"/>
      <c r="AK226" s="18"/>
      <c r="AL226" s="18"/>
      <c r="AM226" s="18"/>
      <c r="AN226" s="18"/>
      <c r="AO226" s="18"/>
      <c r="AP226" s="18"/>
      <c r="AQ226" s="18"/>
      <c r="AR226" s="18"/>
      <c r="AS226" s="18"/>
      <c r="AT226" s="18"/>
      <c r="AV226" s="5"/>
      <c r="AY226" s="5"/>
      <c r="AZ226" s="5"/>
      <c r="BA226" s="5"/>
      <c r="BB226" s="5"/>
      <c r="BC226" s="5"/>
      <c r="BD226" s="22"/>
      <c r="BE226" s="18"/>
      <c r="BF226" s="5"/>
      <c r="BG226" s="5"/>
      <c r="BH226" s="5"/>
      <c r="BI226" s="11"/>
      <c r="BJ226" s="5"/>
      <c r="BK226" s="11"/>
      <c r="BL226" s="3"/>
      <c r="BM226" s="11"/>
      <c r="BN226" s="12"/>
    </row>
    <row r="227" spans="1:66">
      <c r="A227" s="18"/>
      <c r="B227" s="18"/>
      <c r="C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  <c r="AA227" s="18"/>
      <c r="AB227" s="18"/>
      <c r="AC227" s="18"/>
      <c r="AD227" s="18"/>
      <c r="AE227" s="18"/>
      <c r="AF227" s="18"/>
      <c r="AG227" s="18"/>
      <c r="AH227" s="18"/>
      <c r="AI227" s="18"/>
      <c r="AJ227" s="18"/>
      <c r="AK227" s="18"/>
      <c r="AL227" s="18"/>
      <c r="AM227" s="18"/>
      <c r="AN227" s="18"/>
      <c r="AO227" s="18"/>
      <c r="AP227" s="18"/>
      <c r="AQ227" s="18"/>
      <c r="AR227" s="18"/>
      <c r="AS227" s="18"/>
      <c r="AT227" s="18"/>
      <c r="AV227" s="5"/>
      <c r="AY227" s="5"/>
      <c r="AZ227" s="5"/>
      <c r="BA227" s="5"/>
      <c r="BB227" s="5"/>
      <c r="BC227" s="5"/>
      <c r="BD227" s="22"/>
      <c r="BE227" s="18"/>
      <c r="BF227" s="5"/>
      <c r="BG227" s="5"/>
      <c r="BH227" s="5"/>
      <c r="BI227" s="11"/>
      <c r="BJ227" s="5"/>
      <c r="BK227" s="11"/>
      <c r="BL227" s="3"/>
      <c r="BM227" s="11"/>
      <c r="BN227" s="12"/>
    </row>
    <row r="228" spans="1:66">
      <c r="A228" s="18"/>
      <c r="B228" s="18"/>
      <c r="C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  <c r="AA228" s="18"/>
      <c r="AB228" s="18"/>
      <c r="AC228" s="18"/>
      <c r="AD228" s="18"/>
      <c r="AE228" s="18"/>
      <c r="AF228" s="18"/>
      <c r="AG228" s="18"/>
      <c r="AH228" s="18"/>
      <c r="AI228" s="18"/>
      <c r="AJ228" s="18"/>
      <c r="AK228" s="18"/>
      <c r="AL228" s="18"/>
      <c r="AM228" s="18"/>
      <c r="AN228" s="18"/>
      <c r="AO228" s="18"/>
      <c r="AP228" s="18"/>
      <c r="AQ228" s="18"/>
      <c r="AR228" s="18"/>
      <c r="AS228" s="18"/>
      <c r="AT228" s="18"/>
      <c r="AV228" s="5"/>
      <c r="AY228" s="5"/>
      <c r="AZ228" s="5"/>
      <c r="BA228" s="5"/>
      <c r="BB228" s="5"/>
      <c r="BC228" s="5"/>
      <c r="BD228" s="22"/>
      <c r="BE228" s="18"/>
      <c r="BF228" s="5"/>
      <c r="BG228" s="5"/>
      <c r="BH228" s="5"/>
      <c r="BI228" s="11"/>
      <c r="BJ228" s="5"/>
      <c r="BK228" s="11"/>
      <c r="BL228" s="3"/>
      <c r="BM228" s="11"/>
      <c r="BN228" s="12"/>
    </row>
    <row r="229" spans="1:66">
      <c r="A229" s="18"/>
      <c r="B229" s="18"/>
      <c r="C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  <c r="AA229" s="18"/>
      <c r="AB229" s="18"/>
      <c r="AC229" s="18"/>
      <c r="AD229" s="18"/>
      <c r="AE229" s="18"/>
      <c r="AF229" s="18"/>
      <c r="AG229" s="18"/>
      <c r="AH229" s="18"/>
      <c r="AI229" s="18"/>
      <c r="AJ229" s="18"/>
      <c r="AK229" s="18"/>
      <c r="AL229" s="18"/>
      <c r="AM229" s="18"/>
      <c r="AN229" s="18"/>
      <c r="AO229" s="18"/>
      <c r="AP229" s="18"/>
      <c r="AQ229" s="18"/>
      <c r="AR229" s="18"/>
      <c r="AS229" s="18"/>
      <c r="AT229" s="18"/>
      <c r="AV229" s="5"/>
      <c r="AY229" s="5"/>
      <c r="AZ229" s="5"/>
      <c r="BA229" s="5"/>
      <c r="BB229" s="5"/>
      <c r="BC229" s="5"/>
      <c r="BD229" s="22"/>
      <c r="BE229" s="18"/>
      <c r="BF229" s="5"/>
      <c r="BG229" s="5"/>
      <c r="BH229" s="5"/>
      <c r="BI229" s="11"/>
      <c r="BJ229" s="5"/>
      <c r="BK229" s="11"/>
      <c r="BL229" s="3"/>
      <c r="BM229" s="11"/>
      <c r="BN229" s="12"/>
    </row>
    <row r="230" spans="1:66">
      <c r="A230" s="18"/>
      <c r="B230" s="18"/>
      <c r="C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  <c r="AA230" s="18"/>
      <c r="AB230" s="18"/>
      <c r="AC230" s="18"/>
      <c r="AD230" s="18"/>
      <c r="AE230" s="18"/>
      <c r="AF230" s="18"/>
      <c r="AG230" s="18"/>
      <c r="AH230" s="18"/>
      <c r="AI230" s="18"/>
      <c r="AJ230" s="18"/>
      <c r="AK230" s="18"/>
      <c r="AL230" s="18"/>
      <c r="AM230" s="18"/>
      <c r="AN230" s="18"/>
      <c r="AO230" s="18"/>
      <c r="AP230" s="18"/>
      <c r="AQ230" s="18"/>
      <c r="AR230" s="18"/>
      <c r="AS230" s="18"/>
      <c r="AT230" s="18"/>
      <c r="AV230" s="5"/>
      <c r="AY230" s="5"/>
      <c r="AZ230" s="5"/>
      <c r="BA230" s="5"/>
      <c r="BB230" s="5"/>
      <c r="BC230" s="5"/>
      <c r="BD230" s="22"/>
      <c r="BE230" s="18"/>
      <c r="BF230" s="5"/>
      <c r="BG230" s="5"/>
      <c r="BH230" s="5"/>
      <c r="BI230" s="11"/>
      <c r="BJ230" s="5"/>
      <c r="BK230" s="11"/>
      <c r="BL230" s="3"/>
      <c r="BM230" s="11"/>
      <c r="BN230" s="12"/>
    </row>
    <row r="231" spans="1:66">
      <c r="A231" s="18"/>
      <c r="B231" s="18"/>
      <c r="C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  <c r="AA231" s="18"/>
      <c r="AB231" s="18"/>
      <c r="AC231" s="18"/>
      <c r="AD231" s="18"/>
      <c r="AE231" s="18"/>
      <c r="AF231" s="18"/>
      <c r="AG231" s="18"/>
      <c r="AH231" s="18"/>
      <c r="AI231" s="18"/>
      <c r="AJ231" s="18"/>
      <c r="AK231" s="18"/>
      <c r="AL231" s="18"/>
      <c r="AM231" s="18"/>
      <c r="AN231" s="18"/>
      <c r="AO231" s="18"/>
      <c r="AP231" s="18"/>
      <c r="AQ231" s="18"/>
      <c r="AR231" s="18"/>
      <c r="AS231" s="18"/>
      <c r="AT231" s="18"/>
      <c r="AV231" s="5"/>
      <c r="AY231" s="5"/>
      <c r="AZ231" s="5"/>
      <c r="BA231" s="5"/>
      <c r="BB231" s="5"/>
      <c r="BC231" s="5"/>
      <c r="BD231" s="22"/>
      <c r="BE231" s="18"/>
      <c r="BF231" s="5"/>
      <c r="BG231" s="5"/>
      <c r="BH231" s="5"/>
      <c r="BI231" s="11"/>
      <c r="BJ231" s="5"/>
      <c r="BK231" s="11"/>
      <c r="BL231" s="3"/>
      <c r="BM231" s="11"/>
      <c r="BN231" s="12"/>
    </row>
    <row r="232" spans="1:66">
      <c r="A232" s="18"/>
      <c r="B232" s="18"/>
      <c r="C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  <c r="AA232" s="18"/>
      <c r="AB232" s="18"/>
      <c r="AC232" s="18"/>
      <c r="AD232" s="18"/>
      <c r="AE232" s="18"/>
      <c r="AF232" s="18"/>
      <c r="AG232" s="18"/>
      <c r="AH232" s="18"/>
      <c r="AI232" s="18"/>
      <c r="AJ232" s="18"/>
      <c r="AK232" s="18"/>
      <c r="AL232" s="18"/>
      <c r="AM232" s="18"/>
      <c r="AN232" s="18"/>
      <c r="AO232" s="18"/>
      <c r="AP232" s="18"/>
      <c r="AQ232" s="18"/>
      <c r="AR232" s="18"/>
      <c r="AS232" s="18"/>
      <c r="AT232" s="18"/>
      <c r="AV232" s="5"/>
      <c r="AY232" s="5"/>
      <c r="AZ232" s="5"/>
      <c r="BA232" s="5"/>
      <c r="BB232" s="5"/>
      <c r="BC232" s="5"/>
      <c r="BD232" s="22"/>
      <c r="BE232" s="18"/>
      <c r="BF232" s="5"/>
      <c r="BG232" s="5"/>
      <c r="BH232" s="5"/>
      <c r="BI232" s="11"/>
      <c r="BJ232" s="5"/>
      <c r="BK232" s="11"/>
      <c r="BL232" s="3"/>
      <c r="BM232" s="11"/>
      <c r="BN232" s="12"/>
    </row>
    <row r="233" spans="1:66">
      <c r="A233" s="18"/>
      <c r="B233" s="18"/>
      <c r="C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  <c r="AA233" s="18"/>
      <c r="AB233" s="18"/>
      <c r="AC233" s="18"/>
      <c r="AD233" s="18"/>
      <c r="AE233" s="18"/>
      <c r="AF233" s="18"/>
      <c r="AG233" s="18"/>
      <c r="AH233" s="18"/>
      <c r="AI233" s="18"/>
      <c r="AJ233" s="18"/>
      <c r="AK233" s="18"/>
      <c r="AL233" s="18"/>
      <c r="AM233" s="18"/>
      <c r="AN233" s="18"/>
      <c r="AO233" s="18"/>
      <c r="AP233" s="18"/>
      <c r="AQ233" s="18"/>
      <c r="AR233" s="18"/>
      <c r="AS233" s="18"/>
      <c r="AT233" s="18"/>
      <c r="AV233" s="5"/>
      <c r="AY233" s="5"/>
      <c r="AZ233" s="5"/>
      <c r="BA233" s="5"/>
      <c r="BB233" s="5"/>
      <c r="BC233" s="5"/>
      <c r="BD233" s="22"/>
      <c r="BE233" s="18"/>
      <c r="BF233" s="5"/>
      <c r="BG233" s="5"/>
      <c r="BH233" s="5"/>
      <c r="BI233" s="11"/>
      <c r="BJ233" s="5"/>
      <c r="BK233" s="11"/>
      <c r="BL233" s="3"/>
      <c r="BM233" s="11"/>
      <c r="BN233" s="12"/>
    </row>
    <row r="234" spans="1:66">
      <c r="A234" s="18"/>
      <c r="B234" s="18"/>
      <c r="C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  <c r="AA234" s="18"/>
      <c r="AB234" s="18"/>
      <c r="AC234" s="18"/>
      <c r="AD234" s="18"/>
      <c r="AE234" s="18"/>
      <c r="AF234" s="18"/>
      <c r="AG234" s="18"/>
      <c r="AH234" s="18"/>
      <c r="AI234" s="18"/>
      <c r="AJ234" s="18"/>
      <c r="AK234" s="18"/>
      <c r="AL234" s="18"/>
      <c r="AM234" s="18"/>
      <c r="AN234" s="18"/>
      <c r="AO234" s="18"/>
      <c r="AP234" s="18"/>
      <c r="AQ234" s="18"/>
      <c r="AR234" s="18"/>
      <c r="AS234" s="18"/>
      <c r="AT234" s="18"/>
      <c r="AV234" s="5"/>
      <c r="AY234" s="5"/>
      <c r="AZ234" s="5"/>
      <c r="BA234" s="5"/>
      <c r="BB234" s="5"/>
      <c r="BC234" s="5"/>
      <c r="BD234" s="22"/>
      <c r="BE234" s="18"/>
      <c r="BF234" s="5"/>
      <c r="BG234" s="5"/>
      <c r="BH234" s="5"/>
      <c r="BI234" s="11"/>
      <c r="BJ234" s="5"/>
      <c r="BK234" s="11"/>
      <c r="BL234" s="3"/>
      <c r="BM234" s="11"/>
      <c r="BN234" s="12"/>
    </row>
    <row r="235" spans="1:66">
      <c r="A235" s="18"/>
      <c r="B235" s="18"/>
      <c r="C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  <c r="AA235" s="18"/>
      <c r="AB235" s="18"/>
      <c r="AC235" s="18"/>
      <c r="AD235" s="18"/>
      <c r="AE235" s="18"/>
      <c r="AF235" s="18"/>
      <c r="AG235" s="18"/>
      <c r="AH235" s="18"/>
      <c r="AI235" s="18"/>
      <c r="AJ235" s="18"/>
      <c r="AK235" s="18"/>
      <c r="AL235" s="18"/>
      <c r="AM235" s="18"/>
      <c r="AN235" s="18"/>
      <c r="AO235" s="18"/>
      <c r="AP235" s="18"/>
      <c r="AQ235" s="18"/>
      <c r="AR235" s="18"/>
      <c r="AS235" s="18"/>
      <c r="AT235" s="18"/>
      <c r="AV235" s="5"/>
      <c r="AY235" s="5"/>
      <c r="AZ235" s="5"/>
      <c r="BA235" s="5"/>
      <c r="BB235" s="5"/>
      <c r="BC235" s="5"/>
      <c r="BD235" s="22"/>
      <c r="BE235" s="18"/>
      <c r="BF235" s="5"/>
      <c r="BG235" s="5"/>
      <c r="BH235" s="5"/>
      <c r="BI235" s="11"/>
      <c r="BJ235" s="5"/>
      <c r="BK235" s="11"/>
      <c r="BL235" s="3"/>
      <c r="BM235" s="11"/>
      <c r="BN235" s="12"/>
    </row>
    <row r="236" spans="1:66">
      <c r="A236" s="18"/>
      <c r="B236" s="18"/>
      <c r="C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  <c r="AA236" s="18"/>
      <c r="AB236" s="18"/>
      <c r="AC236" s="18"/>
      <c r="AD236" s="18"/>
      <c r="AE236" s="18"/>
      <c r="AF236" s="18"/>
      <c r="AG236" s="18"/>
      <c r="AH236" s="18"/>
      <c r="AI236" s="18"/>
      <c r="AJ236" s="18"/>
      <c r="AK236" s="18"/>
      <c r="AL236" s="18"/>
      <c r="AM236" s="18"/>
      <c r="AN236" s="18"/>
      <c r="AO236" s="18"/>
      <c r="AP236" s="18"/>
      <c r="AQ236" s="18"/>
      <c r="AR236" s="18"/>
      <c r="AS236" s="18"/>
      <c r="AT236" s="18"/>
      <c r="AV236" s="5"/>
      <c r="AY236" s="5"/>
      <c r="AZ236" s="5"/>
      <c r="BA236" s="5"/>
      <c r="BB236" s="5"/>
      <c r="BC236" s="5"/>
      <c r="BD236" s="22"/>
      <c r="BE236" s="18"/>
      <c r="BF236" s="5"/>
      <c r="BG236" s="5"/>
      <c r="BH236" s="5"/>
      <c r="BI236" s="11"/>
      <c r="BJ236" s="5"/>
      <c r="BK236" s="11"/>
      <c r="BL236" s="3"/>
      <c r="BM236" s="11"/>
      <c r="BN236" s="12"/>
    </row>
    <row r="237" spans="1:66">
      <c r="A237" s="18"/>
      <c r="B237" s="18"/>
      <c r="C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  <c r="AA237" s="18"/>
      <c r="AB237" s="18"/>
      <c r="AC237" s="18"/>
      <c r="AD237" s="18"/>
      <c r="AE237" s="18"/>
      <c r="AF237" s="18"/>
      <c r="AG237" s="18"/>
      <c r="AH237" s="18"/>
      <c r="AI237" s="18"/>
      <c r="AJ237" s="18"/>
      <c r="AK237" s="18"/>
      <c r="AL237" s="18"/>
      <c r="AM237" s="18"/>
      <c r="AN237" s="18"/>
      <c r="AO237" s="18"/>
      <c r="AP237" s="18"/>
      <c r="AQ237" s="18"/>
      <c r="AR237" s="18"/>
      <c r="AS237" s="18"/>
      <c r="AT237" s="18"/>
      <c r="AV237" s="5"/>
      <c r="AY237" s="5"/>
      <c r="AZ237" s="5"/>
      <c r="BA237" s="5"/>
      <c r="BB237" s="5"/>
      <c r="BC237" s="5"/>
      <c r="BD237" s="22"/>
      <c r="BE237" s="18"/>
      <c r="BF237" s="5"/>
      <c r="BG237" s="5"/>
      <c r="BH237" s="5"/>
      <c r="BI237" s="11"/>
      <c r="BJ237" s="5"/>
      <c r="BK237" s="11"/>
      <c r="BL237" s="3"/>
      <c r="BM237" s="11"/>
      <c r="BN237" s="12"/>
    </row>
    <row r="238" spans="1:66">
      <c r="A238" s="18"/>
      <c r="B238" s="18"/>
      <c r="C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  <c r="AA238" s="18"/>
      <c r="AB238" s="18"/>
      <c r="AC238" s="18"/>
      <c r="AD238" s="18"/>
      <c r="AE238" s="18"/>
      <c r="AF238" s="18"/>
      <c r="AG238" s="18"/>
      <c r="AH238" s="18"/>
      <c r="AI238" s="18"/>
      <c r="AJ238" s="18"/>
      <c r="AK238" s="18"/>
      <c r="AL238" s="18"/>
      <c r="AM238" s="18"/>
      <c r="AN238" s="18"/>
      <c r="AO238" s="18"/>
      <c r="AP238" s="18"/>
      <c r="AQ238" s="18"/>
      <c r="AR238" s="18"/>
      <c r="AS238" s="18"/>
      <c r="AT238" s="18"/>
      <c r="AV238" s="5"/>
      <c r="AY238" s="5"/>
      <c r="AZ238" s="5"/>
      <c r="BA238" s="5"/>
      <c r="BB238" s="5"/>
      <c r="BC238" s="5"/>
      <c r="BD238" s="22"/>
      <c r="BE238" s="18"/>
      <c r="BF238" s="5"/>
      <c r="BG238" s="5"/>
      <c r="BH238" s="5"/>
      <c r="BI238" s="11"/>
      <c r="BJ238" s="5"/>
      <c r="BK238" s="11"/>
      <c r="BL238" s="3"/>
      <c r="BM238" s="11"/>
      <c r="BN238" s="12"/>
    </row>
    <row r="239" spans="1:66">
      <c r="A239" s="18"/>
      <c r="B239" s="18"/>
      <c r="C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  <c r="AA239" s="18"/>
      <c r="AB239" s="18"/>
      <c r="AC239" s="18"/>
      <c r="AD239" s="18"/>
      <c r="AE239" s="18"/>
      <c r="AF239" s="18"/>
      <c r="AG239" s="18"/>
      <c r="AH239" s="18"/>
      <c r="AI239" s="18"/>
      <c r="AJ239" s="18"/>
      <c r="AK239" s="18"/>
      <c r="AL239" s="18"/>
      <c r="AM239" s="18"/>
      <c r="AN239" s="18"/>
      <c r="AO239" s="18"/>
      <c r="AP239" s="18"/>
      <c r="AQ239" s="18"/>
      <c r="AR239" s="18"/>
      <c r="AS239" s="18"/>
      <c r="AT239" s="18"/>
      <c r="AV239" s="5"/>
      <c r="AY239" s="5"/>
      <c r="AZ239" s="5"/>
      <c r="BA239" s="5"/>
      <c r="BB239" s="5"/>
      <c r="BC239" s="5"/>
      <c r="BD239" s="22"/>
      <c r="BE239" s="18"/>
      <c r="BF239" s="5"/>
      <c r="BG239" s="5"/>
      <c r="BH239" s="5"/>
      <c r="BI239" s="11"/>
      <c r="BJ239" s="5"/>
      <c r="BK239" s="11"/>
      <c r="BL239" s="3"/>
      <c r="BM239" s="11"/>
      <c r="BN239" s="12"/>
    </row>
    <row r="240" spans="1:66">
      <c r="A240" s="18"/>
      <c r="B240" s="18"/>
      <c r="C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  <c r="AA240" s="18"/>
      <c r="AB240" s="18"/>
      <c r="AC240" s="18"/>
      <c r="AD240" s="18"/>
      <c r="AE240" s="18"/>
      <c r="AF240" s="18"/>
      <c r="AG240" s="18"/>
      <c r="AH240" s="18"/>
      <c r="AI240" s="18"/>
      <c r="AJ240" s="18"/>
      <c r="AK240" s="18"/>
      <c r="AL240" s="18"/>
      <c r="AM240" s="18"/>
      <c r="AN240" s="18"/>
      <c r="AO240" s="18"/>
      <c r="AP240" s="18"/>
      <c r="AQ240" s="18"/>
      <c r="AR240" s="18"/>
      <c r="AS240" s="18"/>
      <c r="AT240" s="18"/>
      <c r="AV240" s="5"/>
      <c r="AY240" s="5"/>
      <c r="AZ240" s="5"/>
      <c r="BA240" s="5"/>
      <c r="BB240" s="5"/>
      <c r="BC240" s="5"/>
      <c r="BD240" s="22"/>
      <c r="BE240" s="18"/>
      <c r="BF240" s="5"/>
      <c r="BG240" s="5"/>
      <c r="BH240" s="5"/>
      <c r="BI240" s="11"/>
      <c r="BJ240" s="5"/>
      <c r="BK240" s="11"/>
      <c r="BL240" s="3"/>
      <c r="BM240" s="11"/>
      <c r="BN240" s="12"/>
    </row>
    <row r="241" spans="1:66">
      <c r="A241" s="18"/>
      <c r="B241" s="18"/>
      <c r="C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  <c r="AA241" s="18"/>
      <c r="AB241" s="18"/>
      <c r="AC241" s="18"/>
      <c r="AD241" s="18"/>
      <c r="AE241" s="18"/>
      <c r="AF241" s="18"/>
      <c r="AG241" s="18"/>
      <c r="AH241" s="18"/>
      <c r="AI241" s="18"/>
      <c r="AJ241" s="18"/>
      <c r="AK241" s="18"/>
      <c r="AL241" s="18"/>
      <c r="AM241" s="18"/>
      <c r="AN241" s="18"/>
      <c r="AO241" s="18"/>
      <c r="AP241" s="18"/>
      <c r="AQ241" s="18"/>
      <c r="AR241" s="18"/>
      <c r="AS241" s="18"/>
      <c r="AT241" s="18"/>
      <c r="AV241" s="5"/>
      <c r="AY241" s="5"/>
      <c r="AZ241" s="5"/>
      <c r="BA241" s="5"/>
      <c r="BB241" s="5"/>
      <c r="BC241" s="5"/>
      <c r="BD241" s="22"/>
      <c r="BE241" s="18"/>
      <c r="BF241" s="5"/>
      <c r="BG241" s="5"/>
      <c r="BH241" s="5"/>
      <c r="BI241" s="11"/>
      <c r="BJ241" s="5"/>
      <c r="BK241" s="11"/>
      <c r="BL241" s="3"/>
      <c r="BM241" s="11"/>
      <c r="BN241" s="12"/>
    </row>
    <row r="242" spans="1:66">
      <c r="A242" s="18"/>
      <c r="B242" s="18"/>
      <c r="C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  <c r="AA242" s="18"/>
      <c r="AB242" s="18"/>
      <c r="AC242" s="18"/>
      <c r="AD242" s="18"/>
      <c r="AE242" s="18"/>
      <c r="AF242" s="18"/>
      <c r="AG242" s="18"/>
      <c r="AH242" s="18"/>
      <c r="AI242" s="18"/>
      <c r="AJ242" s="18"/>
      <c r="AK242" s="18"/>
      <c r="AL242" s="18"/>
      <c r="AM242" s="18"/>
      <c r="AN242" s="18"/>
      <c r="AO242" s="18"/>
      <c r="AP242" s="18"/>
      <c r="AQ242" s="18"/>
      <c r="AR242" s="18"/>
      <c r="AS242" s="18"/>
      <c r="AT242" s="18"/>
      <c r="AV242" s="5"/>
      <c r="AY242" s="5"/>
      <c r="AZ242" s="5"/>
      <c r="BA242" s="5"/>
      <c r="BB242" s="5"/>
      <c r="BC242" s="5"/>
      <c r="BD242" s="22"/>
      <c r="BE242" s="18"/>
      <c r="BF242" s="5"/>
      <c r="BG242" s="5"/>
      <c r="BH242" s="5"/>
      <c r="BI242" s="11"/>
      <c r="BJ242" s="5"/>
      <c r="BK242" s="11"/>
      <c r="BL242" s="3"/>
      <c r="BM242" s="11"/>
      <c r="BN242" s="12"/>
    </row>
    <row r="243" spans="1:66">
      <c r="A243" s="18"/>
      <c r="B243" s="18"/>
      <c r="C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  <c r="AA243" s="18"/>
      <c r="AB243" s="18"/>
      <c r="AC243" s="18"/>
      <c r="AD243" s="18"/>
      <c r="AE243" s="18"/>
      <c r="AF243" s="18"/>
      <c r="AG243" s="18"/>
      <c r="AH243" s="18"/>
      <c r="AI243" s="18"/>
      <c r="AJ243" s="18"/>
      <c r="AK243" s="18"/>
      <c r="AL243" s="18"/>
      <c r="AM243" s="18"/>
      <c r="AN243" s="18"/>
      <c r="AO243" s="18"/>
      <c r="AP243" s="18"/>
      <c r="AQ243" s="18"/>
      <c r="AR243" s="18"/>
      <c r="AS243" s="18"/>
      <c r="AT243" s="18"/>
      <c r="AV243" s="5"/>
      <c r="AY243" s="5"/>
      <c r="AZ243" s="5"/>
      <c r="BA243" s="5"/>
      <c r="BB243" s="5"/>
      <c r="BC243" s="5"/>
      <c r="BD243" s="22"/>
      <c r="BE243" s="18"/>
      <c r="BF243" s="5"/>
      <c r="BG243" s="5"/>
      <c r="BH243" s="5"/>
      <c r="BI243" s="11"/>
      <c r="BJ243" s="5"/>
      <c r="BK243" s="11"/>
      <c r="BL243" s="3"/>
      <c r="BM243" s="11"/>
      <c r="BN243" s="12"/>
    </row>
    <row r="244" spans="1:66">
      <c r="A244" s="18"/>
      <c r="B244" s="18"/>
      <c r="C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  <c r="AA244" s="18"/>
      <c r="AB244" s="18"/>
      <c r="AC244" s="18"/>
      <c r="AD244" s="18"/>
      <c r="AE244" s="18"/>
      <c r="AF244" s="18"/>
      <c r="AG244" s="18"/>
      <c r="AH244" s="18"/>
      <c r="AI244" s="18"/>
      <c r="AJ244" s="18"/>
      <c r="AK244" s="18"/>
      <c r="AL244" s="18"/>
      <c r="AM244" s="18"/>
      <c r="AN244" s="18"/>
      <c r="AO244" s="18"/>
      <c r="AP244" s="18"/>
      <c r="AQ244" s="18"/>
      <c r="AR244" s="18"/>
      <c r="AS244" s="18"/>
      <c r="AT244" s="18"/>
      <c r="AV244" s="5"/>
      <c r="AY244" s="5"/>
      <c r="AZ244" s="5"/>
      <c r="BA244" s="5"/>
      <c r="BB244" s="5"/>
      <c r="BC244" s="5"/>
      <c r="BD244" s="22"/>
      <c r="BE244" s="18"/>
      <c r="BF244" s="5"/>
      <c r="BG244" s="5"/>
      <c r="BH244" s="5"/>
      <c r="BI244" s="11"/>
      <c r="BJ244" s="5"/>
      <c r="BK244" s="11"/>
      <c r="BL244" s="3"/>
      <c r="BM244" s="11"/>
      <c r="BN244" s="12"/>
    </row>
    <row r="245" spans="1:66">
      <c r="A245" s="18"/>
      <c r="B245" s="18"/>
      <c r="C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  <c r="AA245" s="18"/>
      <c r="AB245" s="18"/>
      <c r="AC245" s="18"/>
      <c r="AD245" s="18"/>
      <c r="AE245" s="18"/>
      <c r="AF245" s="18"/>
      <c r="AG245" s="18"/>
      <c r="AH245" s="18"/>
      <c r="AI245" s="18"/>
      <c r="AJ245" s="18"/>
      <c r="AK245" s="18"/>
      <c r="AL245" s="18"/>
      <c r="AM245" s="18"/>
      <c r="AN245" s="18"/>
      <c r="AO245" s="18"/>
      <c r="AP245" s="18"/>
      <c r="AQ245" s="18"/>
      <c r="AR245" s="18"/>
      <c r="AS245" s="18"/>
      <c r="AT245" s="18"/>
      <c r="AV245" s="5"/>
      <c r="AY245" s="5"/>
      <c r="AZ245" s="5"/>
      <c r="BA245" s="5"/>
      <c r="BB245" s="5"/>
      <c r="BC245" s="5"/>
      <c r="BD245" s="22"/>
      <c r="BE245" s="18"/>
      <c r="BF245" s="5"/>
      <c r="BG245" s="5"/>
      <c r="BH245" s="5"/>
      <c r="BI245" s="11"/>
      <c r="BJ245" s="5"/>
      <c r="BK245" s="11"/>
      <c r="BL245" s="3"/>
      <c r="BM245" s="11"/>
      <c r="BN245" s="12"/>
    </row>
    <row r="246" spans="1:66">
      <c r="A246" s="18"/>
      <c r="B246" s="18"/>
      <c r="C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  <c r="AA246" s="18"/>
      <c r="AB246" s="18"/>
      <c r="AC246" s="18"/>
      <c r="AD246" s="18"/>
      <c r="AE246" s="18"/>
      <c r="AF246" s="18"/>
      <c r="AG246" s="18"/>
      <c r="AH246" s="18"/>
      <c r="AI246" s="18"/>
      <c r="AJ246" s="18"/>
      <c r="AK246" s="18"/>
      <c r="AL246" s="18"/>
      <c r="AM246" s="18"/>
      <c r="AN246" s="18"/>
      <c r="AO246" s="18"/>
      <c r="AP246" s="18"/>
      <c r="AQ246" s="18"/>
      <c r="AR246" s="18"/>
      <c r="AS246" s="18"/>
      <c r="AT246" s="18"/>
      <c r="AV246" s="5"/>
      <c r="AY246" s="5"/>
      <c r="AZ246" s="5"/>
      <c r="BA246" s="5"/>
      <c r="BB246" s="5"/>
      <c r="BC246" s="5"/>
      <c r="BD246" s="22"/>
      <c r="BE246" s="18"/>
      <c r="BF246" s="5"/>
      <c r="BG246" s="5"/>
      <c r="BH246" s="5"/>
      <c r="BI246" s="11"/>
      <c r="BJ246" s="5"/>
      <c r="BK246" s="11"/>
      <c r="BL246" s="3"/>
      <c r="BM246" s="11"/>
      <c r="BN246" s="12"/>
    </row>
    <row r="247" spans="1:66">
      <c r="A247" s="18"/>
      <c r="B247" s="18"/>
      <c r="C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  <c r="AA247" s="18"/>
      <c r="AB247" s="18"/>
      <c r="AC247" s="18"/>
      <c r="AD247" s="18"/>
      <c r="AE247" s="18"/>
      <c r="AF247" s="18"/>
      <c r="AG247" s="18"/>
      <c r="AH247" s="18"/>
      <c r="AI247" s="18"/>
      <c r="AJ247" s="18"/>
      <c r="AK247" s="18"/>
      <c r="AL247" s="18"/>
      <c r="AM247" s="18"/>
      <c r="AN247" s="18"/>
      <c r="AO247" s="18"/>
      <c r="AP247" s="18"/>
      <c r="AQ247" s="18"/>
      <c r="AR247" s="18"/>
      <c r="AS247" s="18"/>
      <c r="AT247" s="18"/>
      <c r="AV247" s="5"/>
      <c r="AY247" s="5"/>
      <c r="AZ247" s="5"/>
      <c r="BA247" s="5"/>
      <c r="BB247" s="5"/>
      <c r="BC247" s="5"/>
      <c r="BD247" s="22"/>
      <c r="BE247" s="18"/>
      <c r="BF247" s="5"/>
      <c r="BG247" s="5"/>
      <c r="BH247" s="5"/>
      <c r="BI247" s="11"/>
      <c r="BJ247" s="5"/>
      <c r="BK247" s="11"/>
      <c r="BL247" s="3"/>
      <c r="BM247" s="11"/>
      <c r="BN247" s="12"/>
    </row>
    <row r="248" spans="1:66">
      <c r="A248" s="18"/>
      <c r="B248" s="18"/>
      <c r="C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  <c r="AA248" s="18"/>
      <c r="AB248" s="18"/>
      <c r="AC248" s="18"/>
      <c r="AD248" s="18"/>
      <c r="AE248" s="18"/>
      <c r="AF248" s="18"/>
      <c r="AG248" s="18"/>
      <c r="AH248" s="18"/>
      <c r="AI248" s="18"/>
      <c r="AJ248" s="18"/>
      <c r="AK248" s="18"/>
      <c r="AL248" s="18"/>
      <c r="AM248" s="18"/>
      <c r="AN248" s="18"/>
      <c r="AO248" s="18"/>
      <c r="AP248" s="18"/>
      <c r="AQ248" s="18"/>
      <c r="AR248" s="18"/>
      <c r="AS248" s="18"/>
      <c r="AT248" s="18"/>
      <c r="AV248" s="5"/>
      <c r="AY248" s="5"/>
      <c r="AZ248" s="5"/>
      <c r="BA248" s="5"/>
      <c r="BB248" s="5"/>
      <c r="BC248" s="5"/>
      <c r="BD248" s="22"/>
      <c r="BE248" s="18"/>
      <c r="BF248" s="5"/>
      <c r="BG248" s="5"/>
      <c r="BH248" s="5"/>
      <c r="BI248" s="11"/>
      <c r="BJ248" s="5"/>
      <c r="BK248" s="11"/>
      <c r="BL248" s="3"/>
      <c r="BM248" s="11"/>
      <c r="BN248" s="12"/>
    </row>
    <row r="249" spans="1:66">
      <c r="A249" s="18"/>
      <c r="B249" s="18"/>
      <c r="C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  <c r="AA249" s="18"/>
      <c r="AB249" s="18"/>
      <c r="AC249" s="18"/>
      <c r="AD249" s="18"/>
      <c r="AE249" s="18"/>
      <c r="AF249" s="18"/>
      <c r="AG249" s="18"/>
      <c r="AH249" s="18"/>
      <c r="AI249" s="18"/>
      <c r="AJ249" s="18"/>
      <c r="AK249" s="18"/>
      <c r="AL249" s="18"/>
      <c r="AM249" s="18"/>
      <c r="AN249" s="18"/>
      <c r="AO249" s="18"/>
      <c r="AP249" s="18"/>
      <c r="AQ249" s="18"/>
      <c r="AR249" s="18"/>
      <c r="AS249" s="18"/>
      <c r="AT249" s="18"/>
      <c r="AV249" s="5"/>
      <c r="AY249" s="5"/>
      <c r="AZ249" s="5"/>
      <c r="BA249" s="5"/>
      <c r="BB249" s="5"/>
      <c r="BC249" s="5"/>
      <c r="BD249" s="22"/>
      <c r="BE249" s="18"/>
      <c r="BF249" s="5"/>
      <c r="BG249" s="5"/>
      <c r="BH249" s="5"/>
      <c r="BI249" s="11"/>
      <c r="BJ249" s="5"/>
      <c r="BK249" s="11"/>
      <c r="BL249" s="3"/>
      <c r="BM249" s="11"/>
      <c r="BN249" s="12"/>
    </row>
    <row r="250" spans="1:66">
      <c r="A250" s="18"/>
      <c r="B250" s="18"/>
      <c r="C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  <c r="AA250" s="18"/>
      <c r="AB250" s="18"/>
      <c r="AC250" s="18"/>
      <c r="AD250" s="18"/>
      <c r="AE250" s="18"/>
      <c r="AF250" s="18"/>
      <c r="AG250" s="18"/>
      <c r="AH250" s="18"/>
      <c r="AI250" s="18"/>
      <c r="AJ250" s="18"/>
      <c r="AK250" s="18"/>
      <c r="AL250" s="18"/>
      <c r="AM250" s="18"/>
      <c r="AN250" s="18"/>
      <c r="AO250" s="18"/>
      <c r="AP250" s="18"/>
      <c r="AQ250" s="18"/>
      <c r="AR250" s="18"/>
      <c r="AS250" s="18"/>
      <c r="AT250" s="18"/>
      <c r="AV250" s="5"/>
      <c r="AY250" s="5"/>
      <c r="AZ250" s="5"/>
      <c r="BA250" s="5"/>
      <c r="BB250" s="5"/>
      <c r="BC250" s="5"/>
      <c r="BD250" s="22"/>
      <c r="BE250" s="18"/>
      <c r="BF250" s="5"/>
      <c r="BG250" s="5"/>
      <c r="BH250" s="5"/>
      <c r="BI250" s="11"/>
      <c r="BJ250" s="5"/>
      <c r="BK250" s="11"/>
      <c r="BL250" s="3"/>
      <c r="BM250" s="11"/>
      <c r="BN250" s="12"/>
    </row>
    <row r="251" spans="1:66">
      <c r="A251" s="18"/>
      <c r="B251" s="18"/>
      <c r="C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  <c r="AA251" s="18"/>
      <c r="AB251" s="18"/>
      <c r="AC251" s="18"/>
      <c r="AD251" s="18"/>
      <c r="AE251" s="18"/>
      <c r="AF251" s="18"/>
      <c r="AG251" s="18"/>
      <c r="AH251" s="18"/>
      <c r="AI251" s="18"/>
      <c r="AJ251" s="18"/>
      <c r="AK251" s="18"/>
      <c r="AL251" s="18"/>
      <c r="AM251" s="18"/>
      <c r="AN251" s="18"/>
      <c r="AO251" s="18"/>
      <c r="AP251" s="18"/>
      <c r="AQ251" s="18"/>
      <c r="AR251" s="18"/>
      <c r="AS251" s="18"/>
      <c r="AT251" s="18"/>
      <c r="AV251" s="5"/>
      <c r="AY251" s="5"/>
      <c r="AZ251" s="5"/>
      <c r="BA251" s="5"/>
      <c r="BB251" s="5"/>
      <c r="BC251" s="5"/>
      <c r="BD251" s="22"/>
      <c r="BE251" s="18"/>
      <c r="BF251" s="5"/>
      <c r="BG251" s="5"/>
      <c r="BH251" s="5"/>
      <c r="BI251" s="11"/>
      <c r="BJ251" s="5"/>
      <c r="BK251" s="11"/>
      <c r="BL251" s="3"/>
      <c r="BM251" s="11"/>
      <c r="BN251" s="12"/>
    </row>
    <row r="252" spans="1:66">
      <c r="A252" s="18"/>
      <c r="B252" s="18"/>
      <c r="C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  <c r="AA252" s="18"/>
      <c r="AB252" s="18"/>
      <c r="AC252" s="18"/>
      <c r="AD252" s="18"/>
      <c r="AE252" s="18"/>
      <c r="AF252" s="18"/>
      <c r="AG252" s="18"/>
      <c r="AH252" s="18"/>
      <c r="AI252" s="18"/>
      <c r="AJ252" s="18"/>
      <c r="AK252" s="18"/>
      <c r="AL252" s="18"/>
      <c r="AM252" s="18"/>
      <c r="AN252" s="18"/>
      <c r="AO252" s="18"/>
      <c r="AP252" s="18"/>
      <c r="AQ252" s="18"/>
      <c r="AR252" s="18"/>
      <c r="AS252" s="18"/>
      <c r="AT252" s="18"/>
      <c r="AV252" s="5"/>
      <c r="AY252" s="5"/>
      <c r="AZ252" s="5"/>
      <c r="BA252" s="5"/>
      <c r="BB252" s="5"/>
      <c r="BC252" s="5"/>
      <c r="BD252" s="22"/>
      <c r="BE252" s="18"/>
      <c r="BF252" s="5"/>
      <c r="BG252" s="5"/>
      <c r="BH252" s="5"/>
      <c r="BI252" s="11"/>
      <c r="BJ252" s="5"/>
      <c r="BK252" s="11"/>
      <c r="BL252" s="3"/>
      <c r="BM252" s="11"/>
      <c r="BN252" s="12"/>
    </row>
    <row r="253" spans="1:66">
      <c r="A253" s="18"/>
      <c r="B253" s="18"/>
      <c r="C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  <c r="AA253" s="18"/>
      <c r="AB253" s="18"/>
      <c r="AC253" s="18"/>
      <c r="AD253" s="18"/>
      <c r="AE253" s="18"/>
      <c r="AF253" s="18"/>
      <c r="AG253" s="18"/>
      <c r="AH253" s="18"/>
      <c r="AI253" s="18"/>
      <c r="AJ253" s="18"/>
      <c r="AK253" s="18"/>
      <c r="AL253" s="18"/>
      <c r="AM253" s="18"/>
      <c r="AN253" s="18"/>
      <c r="AO253" s="18"/>
      <c r="AP253" s="18"/>
      <c r="AQ253" s="18"/>
      <c r="AR253" s="18"/>
      <c r="AS253" s="18"/>
      <c r="AT253" s="18"/>
      <c r="AV253" s="5"/>
      <c r="AY253" s="5"/>
      <c r="AZ253" s="5"/>
      <c r="BA253" s="5"/>
      <c r="BB253" s="5"/>
      <c r="BC253" s="5"/>
      <c r="BD253" s="22"/>
      <c r="BE253" s="18"/>
      <c r="BF253" s="5"/>
      <c r="BG253" s="5"/>
      <c r="BH253" s="5"/>
      <c r="BI253" s="11"/>
      <c r="BJ253" s="5"/>
      <c r="BK253" s="11"/>
      <c r="BL253" s="3"/>
      <c r="BM253" s="11"/>
      <c r="BN253" s="12"/>
    </row>
    <row r="254" spans="1:66">
      <c r="A254" s="18"/>
      <c r="B254" s="18"/>
      <c r="C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  <c r="AB254" s="18"/>
      <c r="AC254" s="18"/>
      <c r="AD254" s="18"/>
      <c r="AE254" s="18"/>
      <c r="AF254" s="18"/>
      <c r="AG254" s="18"/>
      <c r="AH254" s="18"/>
      <c r="AI254" s="18"/>
      <c r="AJ254" s="18"/>
      <c r="AK254" s="18"/>
      <c r="AL254" s="18"/>
      <c r="AM254" s="18"/>
      <c r="AN254" s="18"/>
      <c r="AO254" s="18"/>
      <c r="AP254" s="18"/>
      <c r="AQ254" s="18"/>
      <c r="AR254" s="18"/>
      <c r="AS254" s="18"/>
      <c r="AT254" s="18"/>
      <c r="AV254" s="5"/>
      <c r="AY254" s="5"/>
      <c r="AZ254" s="5"/>
      <c r="BA254" s="5"/>
      <c r="BB254" s="5"/>
      <c r="BC254" s="5"/>
      <c r="BD254" s="22"/>
      <c r="BE254" s="18"/>
      <c r="BF254" s="5"/>
      <c r="BG254" s="5"/>
      <c r="BH254" s="5"/>
      <c r="BI254" s="11"/>
      <c r="BJ254" s="5"/>
      <c r="BK254" s="11"/>
      <c r="BL254" s="3"/>
      <c r="BM254" s="11"/>
      <c r="BN254" s="12"/>
    </row>
    <row r="255" spans="1:66">
      <c r="A255" s="18"/>
      <c r="B255" s="18"/>
      <c r="C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  <c r="AB255" s="18"/>
      <c r="AC255" s="18"/>
      <c r="AD255" s="18"/>
      <c r="AE255" s="18"/>
      <c r="AF255" s="18"/>
      <c r="AG255" s="18"/>
      <c r="AH255" s="18"/>
      <c r="AI255" s="18"/>
      <c r="AJ255" s="18"/>
      <c r="AK255" s="18"/>
      <c r="AL255" s="18"/>
      <c r="AM255" s="18"/>
      <c r="AN255" s="18"/>
      <c r="AO255" s="18"/>
      <c r="AP255" s="18"/>
      <c r="AQ255" s="18"/>
      <c r="AR255" s="18"/>
      <c r="AS255" s="18"/>
      <c r="AT255" s="18"/>
      <c r="AV255" s="5"/>
      <c r="AY255" s="5"/>
      <c r="AZ255" s="5"/>
      <c r="BA255" s="5"/>
      <c r="BB255" s="5"/>
      <c r="BC255" s="5"/>
      <c r="BD255" s="22"/>
      <c r="BE255" s="18"/>
      <c r="BF255" s="5"/>
      <c r="BG255" s="5"/>
      <c r="BH255" s="5"/>
      <c r="BI255" s="11"/>
      <c r="BJ255" s="5"/>
      <c r="BK255" s="11"/>
      <c r="BL255" s="3"/>
      <c r="BM255" s="11"/>
      <c r="BN255" s="12"/>
    </row>
    <row r="256" spans="1:66">
      <c r="A256" s="18"/>
      <c r="B256" s="18"/>
      <c r="C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  <c r="Y256" s="18"/>
      <c r="Z256" s="18"/>
      <c r="AA256" s="18"/>
      <c r="AB256" s="18"/>
      <c r="AC256" s="18"/>
      <c r="AD256" s="18"/>
      <c r="AE256" s="18"/>
      <c r="AF256" s="18"/>
      <c r="AG256" s="18"/>
      <c r="AH256" s="18"/>
      <c r="AI256" s="18"/>
      <c r="AJ256" s="18"/>
      <c r="AK256" s="18"/>
      <c r="AL256" s="18"/>
      <c r="AM256" s="18"/>
      <c r="AN256" s="18"/>
      <c r="AO256" s="18"/>
      <c r="AP256" s="18"/>
      <c r="AQ256" s="18"/>
      <c r="AR256" s="18"/>
      <c r="AS256" s="18"/>
      <c r="AT256" s="18"/>
      <c r="AV256" s="5"/>
      <c r="AY256" s="5"/>
      <c r="AZ256" s="5"/>
      <c r="BA256" s="5"/>
      <c r="BB256" s="5"/>
      <c r="BC256" s="5"/>
      <c r="BD256" s="22"/>
      <c r="BE256" s="18"/>
      <c r="BF256" s="5"/>
      <c r="BG256" s="5"/>
      <c r="BH256" s="5"/>
      <c r="BI256" s="11"/>
      <c r="BJ256" s="5"/>
      <c r="BK256" s="11"/>
      <c r="BL256" s="3"/>
      <c r="BM256" s="11"/>
      <c r="BN256" s="12"/>
    </row>
    <row r="257" spans="1:66">
      <c r="A257" s="18"/>
      <c r="B257" s="18"/>
      <c r="C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/>
      <c r="Y257" s="18"/>
      <c r="Z257" s="18"/>
      <c r="AA257" s="18"/>
      <c r="AB257" s="18"/>
      <c r="AC257" s="18"/>
      <c r="AD257" s="18"/>
      <c r="AE257" s="18"/>
      <c r="AF257" s="18"/>
      <c r="AG257" s="18"/>
      <c r="AH257" s="18"/>
      <c r="AI257" s="18"/>
      <c r="AJ257" s="18"/>
      <c r="AK257" s="18"/>
      <c r="AL257" s="18"/>
      <c r="AM257" s="18"/>
      <c r="AN257" s="18"/>
      <c r="AO257" s="18"/>
      <c r="AP257" s="18"/>
      <c r="AQ257" s="18"/>
      <c r="AR257" s="18"/>
      <c r="AS257" s="18"/>
      <c r="AT257" s="18"/>
      <c r="AV257" s="5"/>
      <c r="AY257" s="5"/>
      <c r="AZ257" s="5"/>
      <c r="BA257" s="5"/>
      <c r="BB257" s="5"/>
      <c r="BC257" s="5"/>
      <c r="BD257" s="22"/>
      <c r="BE257" s="18"/>
      <c r="BF257" s="5"/>
      <c r="BG257" s="5"/>
      <c r="BH257" s="5"/>
      <c r="BI257" s="11"/>
      <c r="BJ257" s="5"/>
      <c r="BK257" s="11"/>
      <c r="BL257" s="3"/>
      <c r="BM257" s="11"/>
      <c r="BN257" s="12"/>
    </row>
    <row r="258" spans="1:66">
      <c r="A258" s="18"/>
      <c r="B258" s="18"/>
      <c r="C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  <c r="W258" s="18"/>
      <c r="X258" s="18"/>
      <c r="Y258" s="18"/>
      <c r="Z258" s="18"/>
      <c r="AA258" s="18"/>
      <c r="AB258" s="18"/>
      <c r="AC258" s="18"/>
      <c r="AD258" s="18"/>
      <c r="AE258" s="18"/>
      <c r="AF258" s="18"/>
      <c r="AG258" s="18"/>
      <c r="AH258" s="18"/>
      <c r="AI258" s="18"/>
      <c r="AJ258" s="18"/>
      <c r="AK258" s="18"/>
      <c r="AL258" s="18"/>
      <c r="AM258" s="18"/>
      <c r="AN258" s="18"/>
      <c r="AO258" s="18"/>
      <c r="AP258" s="18"/>
      <c r="AQ258" s="18"/>
      <c r="AR258" s="18"/>
      <c r="AS258" s="18"/>
      <c r="AT258" s="18"/>
      <c r="AV258" s="5"/>
      <c r="AY258" s="5"/>
      <c r="AZ258" s="5"/>
      <c r="BA258" s="5"/>
      <c r="BB258" s="5"/>
      <c r="BC258" s="5"/>
      <c r="BD258" s="22"/>
      <c r="BE258" s="18"/>
      <c r="BF258" s="5"/>
      <c r="BG258" s="5"/>
      <c r="BH258" s="5"/>
      <c r="BI258" s="11"/>
      <c r="BJ258" s="5"/>
      <c r="BK258" s="11"/>
      <c r="BL258" s="3"/>
      <c r="BM258" s="11"/>
      <c r="BN258" s="12"/>
    </row>
    <row r="259" spans="1:66">
      <c r="A259" s="18"/>
      <c r="B259" s="18"/>
      <c r="C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/>
      <c r="Y259" s="18"/>
      <c r="Z259" s="18"/>
      <c r="AA259" s="18"/>
      <c r="AB259" s="18"/>
      <c r="AC259" s="18"/>
      <c r="AD259" s="18"/>
      <c r="AE259" s="18"/>
      <c r="AF259" s="18"/>
      <c r="AG259" s="18"/>
      <c r="AH259" s="18"/>
      <c r="AI259" s="18"/>
      <c r="AJ259" s="18"/>
      <c r="AK259" s="18"/>
      <c r="AL259" s="18"/>
      <c r="AM259" s="18"/>
      <c r="AN259" s="18"/>
      <c r="AO259" s="18"/>
      <c r="AP259" s="18"/>
      <c r="AQ259" s="18"/>
      <c r="AR259" s="18"/>
      <c r="AS259" s="18"/>
      <c r="AT259" s="18"/>
      <c r="AV259" s="5"/>
      <c r="AY259" s="5"/>
      <c r="AZ259" s="5"/>
      <c r="BA259" s="5"/>
      <c r="BB259" s="5"/>
      <c r="BC259" s="5"/>
      <c r="BD259" s="22"/>
      <c r="BE259" s="18"/>
      <c r="BF259" s="5"/>
      <c r="BG259" s="5"/>
      <c r="BH259" s="5"/>
      <c r="BI259" s="11"/>
      <c r="BJ259" s="5"/>
      <c r="BK259" s="11"/>
      <c r="BL259" s="3"/>
      <c r="BM259" s="11"/>
      <c r="BN259" s="12"/>
    </row>
    <row r="260" spans="1:66">
      <c r="A260" s="18"/>
      <c r="B260" s="18"/>
      <c r="C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  <c r="Y260" s="18"/>
      <c r="Z260" s="18"/>
      <c r="AA260" s="18"/>
      <c r="AB260" s="18"/>
      <c r="AC260" s="18"/>
      <c r="AD260" s="18"/>
      <c r="AE260" s="18"/>
      <c r="AF260" s="18"/>
      <c r="AG260" s="18"/>
      <c r="AH260" s="18"/>
      <c r="AI260" s="18"/>
      <c r="AJ260" s="18"/>
      <c r="AK260" s="18"/>
      <c r="AL260" s="18"/>
      <c r="AM260" s="18"/>
      <c r="AN260" s="18"/>
      <c r="AO260" s="18"/>
      <c r="AP260" s="18"/>
      <c r="AQ260" s="18"/>
      <c r="AR260" s="18"/>
      <c r="AS260" s="18"/>
      <c r="AT260" s="18"/>
      <c r="AV260" s="5"/>
      <c r="AY260" s="5"/>
      <c r="AZ260" s="5"/>
      <c r="BA260" s="5"/>
      <c r="BB260" s="5"/>
      <c r="BC260" s="5"/>
      <c r="BD260" s="22"/>
      <c r="BE260" s="18"/>
      <c r="BF260" s="5"/>
      <c r="BG260" s="5"/>
      <c r="BH260" s="5"/>
      <c r="BI260" s="11"/>
      <c r="BJ260" s="5"/>
      <c r="BK260" s="11"/>
      <c r="BL260" s="3"/>
      <c r="BM260" s="11"/>
      <c r="BN260" s="12"/>
    </row>
    <row r="261" spans="1:66">
      <c r="A261" s="18"/>
      <c r="B261" s="18"/>
      <c r="C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  <c r="Z261" s="18"/>
      <c r="AA261" s="18"/>
      <c r="AB261" s="18"/>
      <c r="AC261" s="18"/>
      <c r="AD261" s="18"/>
      <c r="AE261" s="18"/>
      <c r="AF261" s="18"/>
      <c r="AG261" s="18"/>
      <c r="AH261" s="18"/>
      <c r="AI261" s="18"/>
      <c r="AJ261" s="18"/>
      <c r="AK261" s="18"/>
      <c r="AL261" s="18"/>
      <c r="AM261" s="18"/>
      <c r="AN261" s="18"/>
      <c r="AO261" s="18"/>
      <c r="AP261" s="18"/>
      <c r="AQ261" s="18"/>
      <c r="AR261" s="18"/>
      <c r="AS261" s="18"/>
      <c r="AT261" s="18"/>
      <c r="AV261" s="5"/>
      <c r="AY261" s="5"/>
      <c r="AZ261" s="5"/>
      <c r="BA261" s="5"/>
      <c r="BB261" s="5"/>
      <c r="BC261" s="5"/>
      <c r="BD261" s="22"/>
      <c r="BE261" s="18"/>
      <c r="BF261" s="5"/>
      <c r="BG261" s="5"/>
      <c r="BH261" s="5"/>
      <c r="BI261" s="11"/>
      <c r="BJ261" s="5"/>
      <c r="BK261" s="11"/>
      <c r="BL261" s="3"/>
      <c r="BM261" s="11"/>
      <c r="BN261" s="12"/>
    </row>
    <row r="262" spans="1:66">
      <c r="A262" s="18"/>
      <c r="B262" s="18"/>
      <c r="C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  <c r="Z262" s="18"/>
      <c r="AA262" s="18"/>
      <c r="AB262" s="18"/>
      <c r="AC262" s="18"/>
      <c r="AD262" s="18"/>
      <c r="AE262" s="18"/>
      <c r="AF262" s="18"/>
      <c r="AG262" s="18"/>
      <c r="AH262" s="18"/>
      <c r="AI262" s="18"/>
      <c r="AJ262" s="18"/>
      <c r="AK262" s="18"/>
      <c r="AL262" s="18"/>
      <c r="AM262" s="18"/>
      <c r="AN262" s="18"/>
      <c r="AO262" s="18"/>
      <c r="AP262" s="18"/>
      <c r="AQ262" s="18"/>
      <c r="AR262" s="18"/>
      <c r="AS262" s="18"/>
      <c r="AT262" s="18"/>
      <c r="AV262" s="5"/>
      <c r="AY262" s="5"/>
      <c r="AZ262" s="5"/>
      <c r="BA262" s="5"/>
      <c r="BB262" s="5"/>
      <c r="BC262" s="5"/>
      <c r="BD262" s="22"/>
      <c r="BE262" s="18"/>
      <c r="BF262" s="5"/>
      <c r="BG262" s="5"/>
      <c r="BH262" s="5"/>
      <c r="BI262" s="11"/>
      <c r="BJ262" s="5"/>
      <c r="BK262" s="11"/>
      <c r="BL262" s="3"/>
      <c r="BM262" s="11"/>
      <c r="BN262" s="12"/>
    </row>
    <row r="263" spans="1:66">
      <c r="A263" s="18"/>
      <c r="B263" s="18"/>
      <c r="C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  <c r="Y263" s="18"/>
      <c r="Z263" s="18"/>
      <c r="AA263" s="18"/>
      <c r="AB263" s="18"/>
      <c r="AC263" s="18"/>
      <c r="AD263" s="18"/>
      <c r="AE263" s="18"/>
      <c r="AF263" s="18"/>
      <c r="AG263" s="18"/>
      <c r="AH263" s="18"/>
      <c r="AI263" s="18"/>
      <c r="AJ263" s="18"/>
      <c r="AK263" s="18"/>
      <c r="AL263" s="18"/>
      <c r="AM263" s="18"/>
      <c r="AN263" s="18"/>
      <c r="AO263" s="18"/>
      <c r="AP263" s="18"/>
      <c r="AQ263" s="18"/>
      <c r="AR263" s="18"/>
      <c r="AS263" s="18"/>
      <c r="AT263" s="18"/>
      <c r="AV263" s="5"/>
      <c r="AY263" s="5"/>
      <c r="AZ263" s="5"/>
      <c r="BA263" s="5"/>
      <c r="BB263" s="5"/>
      <c r="BC263" s="5"/>
      <c r="BD263" s="22"/>
      <c r="BE263" s="18"/>
      <c r="BF263" s="5"/>
      <c r="BG263" s="5"/>
      <c r="BH263" s="5"/>
      <c r="BI263" s="11"/>
      <c r="BJ263" s="5"/>
      <c r="BK263" s="11"/>
      <c r="BL263" s="3"/>
      <c r="BM263" s="11"/>
      <c r="BN263" s="12"/>
    </row>
    <row r="264" spans="1:66">
      <c r="A264" s="18"/>
      <c r="B264" s="18"/>
      <c r="C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  <c r="Y264" s="18"/>
      <c r="Z264" s="18"/>
      <c r="AA264" s="18"/>
      <c r="AB264" s="18"/>
      <c r="AC264" s="18"/>
      <c r="AD264" s="18"/>
      <c r="AE264" s="18"/>
      <c r="AF264" s="18"/>
      <c r="AG264" s="18"/>
      <c r="AH264" s="18"/>
      <c r="AI264" s="18"/>
      <c r="AJ264" s="18"/>
      <c r="AK264" s="18"/>
      <c r="AL264" s="18"/>
      <c r="AM264" s="18"/>
      <c r="AN264" s="18"/>
      <c r="AO264" s="18"/>
      <c r="AP264" s="18"/>
      <c r="AQ264" s="18"/>
      <c r="AR264" s="18"/>
      <c r="AS264" s="18"/>
      <c r="AT264" s="18"/>
      <c r="AV264" s="5"/>
      <c r="AY264" s="5"/>
      <c r="AZ264" s="5"/>
      <c r="BA264" s="5"/>
      <c r="BB264" s="5"/>
      <c r="BC264" s="5"/>
      <c r="BD264" s="22"/>
      <c r="BE264" s="18"/>
      <c r="BF264" s="5"/>
      <c r="BG264" s="5"/>
      <c r="BH264" s="5"/>
      <c r="BI264" s="11"/>
      <c r="BJ264" s="5"/>
      <c r="BK264" s="11"/>
      <c r="BL264" s="3"/>
      <c r="BM264" s="11"/>
      <c r="BN264" s="12"/>
    </row>
    <row r="265" spans="1:66">
      <c r="A265" s="18"/>
      <c r="B265" s="18"/>
      <c r="C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  <c r="Y265" s="18"/>
      <c r="Z265" s="18"/>
      <c r="AA265" s="18"/>
      <c r="AB265" s="18"/>
      <c r="AC265" s="18"/>
      <c r="AD265" s="18"/>
      <c r="AE265" s="18"/>
      <c r="AF265" s="18"/>
      <c r="AG265" s="18"/>
      <c r="AH265" s="18"/>
      <c r="AI265" s="18"/>
      <c r="AJ265" s="18"/>
      <c r="AK265" s="18"/>
      <c r="AL265" s="18"/>
      <c r="AM265" s="18"/>
      <c r="AN265" s="18"/>
      <c r="AO265" s="18"/>
      <c r="AP265" s="18"/>
      <c r="AQ265" s="18"/>
      <c r="AR265" s="18"/>
      <c r="AS265" s="18"/>
      <c r="AT265" s="18"/>
      <c r="AV265" s="5"/>
      <c r="AY265" s="5"/>
      <c r="AZ265" s="5"/>
      <c r="BA265" s="5"/>
      <c r="BB265" s="5"/>
      <c r="BC265" s="5"/>
      <c r="BD265" s="22"/>
      <c r="BE265" s="18"/>
      <c r="BF265" s="5"/>
      <c r="BG265" s="5"/>
      <c r="BH265" s="5"/>
      <c r="BI265" s="11"/>
      <c r="BJ265" s="5"/>
      <c r="BK265" s="11"/>
      <c r="BL265" s="3"/>
      <c r="BM265" s="11"/>
      <c r="BN265" s="12"/>
    </row>
    <row r="266" spans="1:66">
      <c r="A266" s="18"/>
      <c r="B266" s="18"/>
      <c r="C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18"/>
      <c r="AA266" s="18"/>
      <c r="AB266" s="18"/>
      <c r="AC266" s="18"/>
      <c r="AD266" s="18"/>
      <c r="AE266" s="18"/>
      <c r="AF266" s="18"/>
      <c r="AG266" s="18"/>
      <c r="AH266" s="18"/>
      <c r="AI266" s="18"/>
      <c r="AJ266" s="18"/>
      <c r="AK266" s="18"/>
      <c r="AL266" s="18"/>
      <c r="AM266" s="18"/>
      <c r="AN266" s="18"/>
      <c r="AO266" s="18"/>
      <c r="AP266" s="18"/>
      <c r="AQ266" s="18"/>
      <c r="AR266" s="18"/>
      <c r="AS266" s="18"/>
      <c r="AT266" s="18"/>
      <c r="AV266" s="5"/>
      <c r="AY266" s="5"/>
      <c r="AZ266" s="5"/>
      <c r="BA266" s="5"/>
      <c r="BB266" s="5"/>
      <c r="BC266" s="5"/>
      <c r="BD266" s="22"/>
      <c r="BE266" s="18"/>
      <c r="BF266" s="5"/>
      <c r="BG266" s="5"/>
      <c r="BH266" s="5"/>
      <c r="BI266" s="11"/>
      <c r="BJ266" s="5"/>
      <c r="BK266" s="11"/>
      <c r="BL266" s="3"/>
      <c r="BM266" s="11"/>
      <c r="BN266" s="12"/>
    </row>
    <row r="267" spans="1:66">
      <c r="A267" s="18"/>
      <c r="B267" s="18"/>
      <c r="C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  <c r="Z267" s="18"/>
      <c r="AA267" s="18"/>
      <c r="AB267" s="18"/>
      <c r="AC267" s="18"/>
      <c r="AD267" s="18"/>
      <c r="AE267" s="18"/>
      <c r="AF267" s="18"/>
      <c r="AG267" s="18"/>
      <c r="AH267" s="18"/>
      <c r="AI267" s="18"/>
      <c r="AJ267" s="18"/>
      <c r="AK267" s="18"/>
      <c r="AL267" s="18"/>
      <c r="AM267" s="18"/>
      <c r="AN267" s="18"/>
      <c r="AO267" s="18"/>
      <c r="AP267" s="18"/>
      <c r="AQ267" s="18"/>
      <c r="AR267" s="18"/>
      <c r="AS267" s="18"/>
      <c r="AT267" s="18"/>
      <c r="AV267" s="5"/>
      <c r="AY267" s="5"/>
      <c r="AZ267" s="5"/>
      <c r="BA267" s="5"/>
      <c r="BB267" s="5"/>
      <c r="BC267" s="5"/>
      <c r="BD267" s="22"/>
      <c r="BE267" s="18"/>
      <c r="BF267" s="5"/>
      <c r="BG267" s="5"/>
      <c r="BH267" s="5"/>
      <c r="BI267" s="11"/>
      <c r="BJ267" s="5"/>
      <c r="BK267" s="11"/>
      <c r="BL267" s="3"/>
      <c r="BM267" s="11"/>
      <c r="BN267" s="12"/>
    </row>
    <row r="268" spans="1:66">
      <c r="A268" s="18"/>
      <c r="B268" s="18"/>
      <c r="C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18"/>
      <c r="AA268" s="18"/>
      <c r="AB268" s="18"/>
      <c r="AC268" s="18"/>
      <c r="AD268" s="18"/>
      <c r="AE268" s="18"/>
      <c r="AF268" s="18"/>
      <c r="AG268" s="18"/>
      <c r="AH268" s="18"/>
      <c r="AI268" s="18"/>
      <c r="AJ268" s="18"/>
      <c r="AK268" s="18"/>
      <c r="AL268" s="18"/>
      <c r="AM268" s="18"/>
      <c r="AN268" s="18"/>
      <c r="AO268" s="18"/>
      <c r="AP268" s="18"/>
      <c r="AQ268" s="18"/>
      <c r="AR268" s="18"/>
      <c r="AS268" s="18"/>
      <c r="AT268" s="18"/>
      <c r="AV268" s="5"/>
      <c r="AY268" s="5"/>
      <c r="AZ268" s="5"/>
      <c r="BA268" s="5"/>
      <c r="BB268" s="5"/>
      <c r="BC268" s="5"/>
      <c r="BD268" s="22"/>
      <c r="BE268" s="18"/>
      <c r="BF268" s="5"/>
      <c r="BG268" s="5"/>
      <c r="BH268" s="5"/>
      <c r="BI268" s="11"/>
      <c r="BJ268" s="5"/>
      <c r="BK268" s="11"/>
      <c r="BL268" s="3"/>
      <c r="BM268" s="11"/>
      <c r="BN268" s="12"/>
    </row>
    <row r="269" spans="1:66">
      <c r="A269" s="18"/>
      <c r="B269" s="18"/>
      <c r="C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18"/>
      <c r="AA269" s="18"/>
      <c r="AB269" s="18"/>
      <c r="AC269" s="18"/>
      <c r="AD269" s="18"/>
      <c r="AE269" s="18"/>
      <c r="AF269" s="18"/>
      <c r="AG269" s="18"/>
      <c r="AH269" s="18"/>
      <c r="AI269" s="18"/>
      <c r="AJ269" s="18"/>
      <c r="AK269" s="18"/>
      <c r="AL269" s="18"/>
      <c r="AM269" s="18"/>
      <c r="AN269" s="18"/>
      <c r="AO269" s="18"/>
      <c r="AP269" s="18"/>
      <c r="AQ269" s="18"/>
      <c r="AR269" s="18"/>
      <c r="AS269" s="18"/>
      <c r="AT269" s="18"/>
      <c r="AV269" s="5"/>
      <c r="AY269" s="5"/>
      <c r="AZ269" s="5"/>
      <c r="BA269" s="5"/>
      <c r="BB269" s="5"/>
      <c r="BC269" s="5"/>
      <c r="BD269" s="22"/>
      <c r="BE269" s="18"/>
      <c r="BF269" s="5"/>
      <c r="BG269" s="5"/>
      <c r="BH269" s="5"/>
      <c r="BI269" s="11"/>
      <c r="BJ269" s="5"/>
      <c r="BK269" s="11"/>
      <c r="BL269" s="3"/>
      <c r="BM269" s="11"/>
      <c r="BN269" s="12"/>
    </row>
    <row r="270" spans="1:66">
      <c r="A270" s="18"/>
      <c r="B270" s="18"/>
      <c r="C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  <c r="AA270" s="18"/>
      <c r="AB270" s="18"/>
      <c r="AC270" s="18"/>
      <c r="AD270" s="18"/>
      <c r="AE270" s="18"/>
      <c r="AF270" s="18"/>
      <c r="AG270" s="18"/>
      <c r="AH270" s="18"/>
      <c r="AI270" s="18"/>
      <c r="AJ270" s="18"/>
      <c r="AK270" s="18"/>
      <c r="AL270" s="18"/>
      <c r="AM270" s="18"/>
      <c r="AN270" s="18"/>
      <c r="AO270" s="18"/>
      <c r="AP270" s="18"/>
      <c r="AQ270" s="18"/>
      <c r="AR270" s="18"/>
      <c r="AS270" s="18"/>
      <c r="AT270" s="18"/>
      <c r="AV270" s="5"/>
      <c r="AY270" s="5"/>
      <c r="AZ270" s="5"/>
      <c r="BA270" s="5"/>
      <c r="BB270" s="5"/>
      <c r="BC270" s="5"/>
      <c r="BD270" s="22"/>
      <c r="BE270" s="18"/>
      <c r="BF270" s="5"/>
      <c r="BG270" s="5"/>
      <c r="BH270" s="5"/>
      <c r="BI270" s="11"/>
      <c r="BJ270" s="5"/>
      <c r="BK270" s="11"/>
      <c r="BL270" s="3"/>
      <c r="BM270" s="11"/>
      <c r="BN270" s="12"/>
    </row>
    <row r="271" spans="1:66">
      <c r="A271" s="18"/>
      <c r="B271" s="18"/>
      <c r="C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  <c r="Z271" s="18"/>
      <c r="AA271" s="18"/>
      <c r="AB271" s="18"/>
      <c r="AC271" s="18"/>
      <c r="AD271" s="18"/>
      <c r="AE271" s="18"/>
      <c r="AF271" s="18"/>
      <c r="AG271" s="18"/>
      <c r="AH271" s="18"/>
      <c r="AI271" s="18"/>
      <c r="AJ271" s="18"/>
      <c r="AK271" s="18"/>
      <c r="AL271" s="18"/>
      <c r="AM271" s="18"/>
      <c r="AN271" s="18"/>
      <c r="AO271" s="18"/>
      <c r="AP271" s="18"/>
      <c r="AQ271" s="18"/>
      <c r="AR271" s="18"/>
      <c r="AS271" s="18"/>
      <c r="AT271" s="18"/>
      <c r="AV271" s="5"/>
      <c r="AY271" s="5"/>
      <c r="AZ271" s="5"/>
      <c r="BA271" s="5"/>
      <c r="BB271" s="5"/>
      <c r="BC271" s="5"/>
      <c r="BD271" s="22"/>
      <c r="BE271" s="18"/>
      <c r="BF271" s="5"/>
      <c r="BG271" s="5"/>
      <c r="BH271" s="5"/>
      <c r="BI271" s="11"/>
      <c r="BJ271" s="5"/>
      <c r="BK271" s="11"/>
      <c r="BL271" s="3"/>
      <c r="BM271" s="11"/>
      <c r="BN271" s="12"/>
    </row>
    <row r="272" spans="1:66">
      <c r="A272" s="18"/>
      <c r="B272" s="18"/>
      <c r="C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18"/>
      <c r="AA272" s="18"/>
      <c r="AB272" s="18"/>
      <c r="AC272" s="18"/>
      <c r="AD272" s="18"/>
      <c r="AE272" s="18"/>
      <c r="AF272" s="18"/>
      <c r="AG272" s="18"/>
      <c r="AH272" s="18"/>
      <c r="AI272" s="18"/>
      <c r="AJ272" s="18"/>
      <c r="AK272" s="18"/>
      <c r="AL272" s="18"/>
      <c r="AM272" s="18"/>
      <c r="AN272" s="18"/>
      <c r="AO272" s="18"/>
      <c r="AP272" s="18"/>
      <c r="AQ272" s="18"/>
      <c r="AR272" s="18"/>
      <c r="AS272" s="18"/>
      <c r="AT272" s="18"/>
      <c r="AV272" s="5"/>
      <c r="AY272" s="5"/>
      <c r="AZ272" s="5"/>
      <c r="BA272" s="5"/>
      <c r="BB272" s="5"/>
      <c r="BC272" s="5"/>
      <c r="BD272" s="22"/>
      <c r="BE272" s="18"/>
      <c r="BF272" s="5"/>
      <c r="BG272" s="5"/>
      <c r="BH272" s="5"/>
      <c r="BI272" s="11"/>
      <c r="BJ272" s="5"/>
      <c r="BK272" s="11"/>
      <c r="BL272" s="3"/>
      <c r="BM272" s="11"/>
      <c r="BN272" s="12"/>
    </row>
    <row r="273" spans="1:66">
      <c r="A273" s="18"/>
      <c r="B273" s="18"/>
      <c r="C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  <c r="AA273" s="18"/>
      <c r="AB273" s="18"/>
      <c r="AC273" s="18"/>
      <c r="AD273" s="18"/>
      <c r="AE273" s="18"/>
      <c r="AF273" s="18"/>
      <c r="AG273" s="18"/>
      <c r="AH273" s="18"/>
      <c r="AI273" s="18"/>
      <c r="AJ273" s="18"/>
      <c r="AK273" s="18"/>
      <c r="AL273" s="18"/>
      <c r="AM273" s="18"/>
      <c r="AN273" s="18"/>
      <c r="AO273" s="18"/>
      <c r="AP273" s="18"/>
      <c r="AQ273" s="18"/>
      <c r="AR273" s="18"/>
      <c r="AS273" s="18"/>
      <c r="AT273" s="18"/>
      <c r="AV273" s="5"/>
      <c r="AY273" s="5"/>
      <c r="AZ273" s="5"/>
      <c r="BA273" s="5"/>
      <c r="BB273" s="5"/>
      <c r="BC273" s="5"/>
      <c r="BD273" s="22"/>
      <c r="BE273" s="18"/>
      <c r="BF273" s="5"/>
      <c r="BG273" s="5"/>
      <c r="BH273" s="5"/>
      <c r="BI273" s="11"/>
      <c r="BJ273" s="5"/>
      <c r="BK273" s="11"/>
      <c r="BL273" s="3"/>
      <c r="BM273" s="11"/>
      <c r="BN273" s="12"/>
    </row>
    <row r="274" spans="1:66">
      <c r="A274" s="18"/>
      <c r="B274" s="18"/>
      <c r="C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  <c r="Z274" s="18"/>
      <c r="AA274" s="18"/>
      <c r="AB274" s="18"/>
      <c r="AC274" s="18"/>
      <c r="AD274" s="18"/>
      <c r="AE274" s="18"/>
      <c r="AF274" s="18"/>
      <c r="AG274" s="18"/>
      <c r="AH274" s="18"/>
      <c r="AI274" s="18"/>
      <c r="AJ274" s="18"/>
      <c r="AK274" s="18"/>
      <c r="AL274" s="18"/>
      <c r="AM274" s="18"/>
      <c r="AN274" s="18"/>
      <c r="AO274" s="18"/>
      <c r="AP274" s="18"/>
      <c r="AQ274" s="18"/>
      <c r="AR274" s="18"/>
      <c r="AS274" s="18"/>
      <c r="AT274" s="18"/>
      <c r="AV274" s="5"/>
      <c r="AY274" s="5"/>
      <c r="AZ274" s="5"/>
      <c r="BA274" s="5"/>
      <c r="BB274" s="5"/>
      <c r="BC274" s="5"/>
      <c r="BD274" s="22"/>
      <c r="BE274" s="18"/>
      <c r="BF274" s="5"/>
      <c r="BG274" s="5"/>
      <c r="BH274" s="5"/>
      <c r="BI274" s="11"/>
      <c r="BJ274" s="5"/>
      <c r="BK274" s="11"/>
      <c r="BL274" s="3"/>
      <c r="BM274" s="11"/>
      <c r="BN274" s="12"/>
    </row>
    <row r="275" spans="1:66">
      <c r="A275" s="18"/>
      <c r="B275" s="18"/>
      <c r="C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  <c r="Z275" s="18"/>
      <c r="AA275" s="18"/>
      <c r="AB275" s="18"/>
      <c r="AC275" s="18"/>
      <c r="AD275" s="18"/>
      <c r="AE275" s="18"/>
      <c r="AF275" s="18"/>
      <c r="AG275" s="18"/>
      <c r="AH275" s="18"/>
      <c r="AI275" s="18"/>
      <c r="AJ275" s="18"/>
      <c r="AK275" s="18"/>
      <c r="AL275" s="18"/>
      <c r="AM275" s="18"/>
      <c r="AN275" s="18"/>
      <c r="AO275" s="18"/>
      <c r="AP275" s="18"/>
      <c r="AQ275" s="18"/>
      <c r="AR275" s="18"/>
      <c r="AS275" s="18"/>
      <c r="AT275" s="18"/>
      <c r="AV275" s="5"/>
      <c r="AY275" s="5"/>
      <c r="AZ275" s="5"/>
      <c r="BA275" s="5"/>
      <c r="BB275" s="5"/>
      <c r="BC275" s="5"/>
      <c r="BD275" s="22"/>
      <c r="BE275" s="18"/>
      <c r="BF275" s="5"/>
      <c r="BG275" s="5"/>
      <c r="BH275" s="5"/>
      <c r="BI275" s="11"/>
      <c r="BJ275" s="5"/>
      <c r="BK275" s="11"/>
      <c r="BL275" s="3"/>
      <c r="BM275" s="11"/>
      <c r="BN275" s="12"/>
    </row>
    <row r="276" spans="1:66">
      <c r="A276" s="18"/>
      <c r="B276" s="18"/>
      <c r="C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  <c r="AA276" s="18"/>
      <c r="AB276" s="18"/>
      <c r="AC276" s="18"/>
      <c r="AD276" s="18"/>
      <c r="AE276" s="18"/>
      <c r="AF276" s="18"/>
      <c r="AG276" s="18"/>
      <c r="AH276" s="18"/>
      <c r="AI276" s="18"/>
      <c r="AJ276" s="18"/>
      <c r="AK276" s="18"/>
      <c r="AL276" s="18"/>
      <c r="AM276" s="18"/>
      <c r="AN276" s="18"/>
      <c r="AO276" s="18"/>
      <c r="AP276" s="18"/>
      <c r="AQ276" s="18"/>
      <c r="AR276" s="18"/>
      <c r="AS276" s="18"/>
      <c r="AT276" s="18"/>
      <c r="AV276" s="5"/>
      <c r="AY276" s="5"/>
      <c r="AZ276" s="5"/>
      <c r="BA276" s="5"/>
      <c r="BB276" s="5"/>
      <c r="BC276" s="5"/>
      <c r="BD276" s="22"/>
      <c r="BE276" s="18"/>
      <c r="BF276" s="5"/>
      <c r="BG276" s="5"/>
      <c r="BH276" s="5"/>
      <c r="BI276" s="11"/>
      <c r="BJ276" s="5"/>
      <c r="BK276" s="11"/>
      <c r="BL276" s="3"/>
      <c r="BM276" s="11"/>
      <c r="BN276" s="12"/>
    </row>
    <row r="277" spans="1:66">
      <c r="A277" s="18"/>
      <c r="B277" s="18"/>
      <c r="C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  <c r="Z277" s="18"/>
      <c r="AA277" s="18"/>
      <c r="AB277" s="18"/>
      <c r="AC277" s="18"/>
      <c r="AD277" s="18"/>
      <c r="AE277" s="18"/>
      <c r="AF277" s="18"/>
      <c r="AG277" s="18"/>
      <c r="AH277" s="18"/>
      <c r="AI277" s="18"/>
      <c r="AJ277" s="18"/>
      <c r="AK277" s="18"/>
      <c r="AL277" s="18"/>
      <c r="AM277" s="18"/>
      <c r="AN277" s="18"/>
      <c r="AO277" s="18"/>
      <c r="AP277" s="18"/>
      <c r="AQ277" s="18"/>
      <c r="AR277" s="18"/>
      <c r="AS277" s="18"/>
      <c r="AT277" s="18"/>
      <c r="AV277" s="5"/>
      <c r="AY277" s="5"/>
      <c r="AZ277" s="5"/>
      <c r="BA277" s="5"/>
      <c r="BB277" s="5"/>
      <c r="BC277" s="5"/>
      <c r="BD277" s="22"/>
      <c r="BE277" s="18"/>
      <c r="BF277" s="5"/>
      <c r="BG277" s="5"/>
      <c r="BH277" s="5"/>
      <c r="BI277" s="11"/>
      <c r="BJ277" s="5"/>
      <c r="BK277" s="11"/>
      <c r="BL277" s="3"/>
      <c r="BM277" s="11"/>
      <c r="BN277" s="12"/>
    </row>
    <row r="278" spans="1:66">
      <c r="A278" s="18"/>
      <c r="B278" s="18"/>
      <c r="C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  <c r="Z278" s="18"/>
      <c r="AA278" s="18"/>
      <c r="AB278" s="18"/>
      <c r="AC278" s="18"/>
      <c r="AD278" s="18"/>
      <c r="AE278" s="18"/>
      <c r="AF278" s="18"/>
      <c r="AG278" s="18"/>
      <c r="AH278" s="18"/>
      <c r="AI278" s="18"/>
      <c r="AJ278" s="18"/>
      <c r="AK278" s="18"/>
      <c r="AL278" s="18"/>
      <c r="AM278" s="18"/>
      <c r="AN278" s="18"/>
      <c r="AO278" s="18"/>
      <c r="AP278" s="18"/>
      <c r="AQ278" s="18"/>
      <c r="AR278" s="18"/>
      <c r="AS278" s="18"/>
      <c r="AT278" s="18"/>
      <c r="AV278" s="5"/>
      <c r="AY278" s="5"/>
      <c r="AZ278" s="5"/>
      <c r="BA278" s="5"/>
      <c r="BB278" s="5"/>
      <c r="BC278" s="5"/>
      <c r="BD278" s="22"/>
      <c r="BE278" s="18"/>
      <c r="BF278" s="5"/>
      <c r="BG278" s="5"/>
      <c r="BH278" s="5"/>
      <c r="BI278" s="11"/>
      <c r="BJ278" s="5"/>
      <c r="BK278" s="11"/>
      <c r="BL278" s="3"/>
      <c r="BM278" s="11"/>
      <c r="BN278" s="12"/>
    </row>
    <row r="279" spans="1:66">
      <c r="A279" s="18"/>
      <c r="B279" s="18"/>
      <c r="C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  <c r="Z279" s="18"/>
      <c r="AA279" s="18"/>
      <c r="AB279" s="18"/>
      <c r="AC279" s="18"/>
      <c r="AD279" s="18"/>
      <c r="AE279" s="18"/>
      <c r="AF279" s="18"/>
      <c r="AG279" s="18"/>
      <c r="AH279" s="18"/>
      <c r="AI279" s="18"/>
      <c r="AJ279" s="18"/>
      <c r="AK279" s="18"/>
      <c r="AL279" s="18"/>
      <c r="AM279" s="18"/>
      <c r="AN279" s="18"/>
      <c r="AO279" s="18"/>
      <c r="AP279" s="18"/>
      <c r="AQ279" s="18"/>
      <c r="AR279" s="18"/>
      <c r="AS279" s="18"/>
      <c r="AT279" s="18"/>
      <c r="AV279" s="5"/>
      <c r="AY279" s="5"/>
      <c r="AZ279" s="5"/>
      <c r="BA279" s="5"/>
      <c r="BB279" s="5"/>
      <c r="BC279" s="5"/>
      <c r="BD279" s="22"/>
      <c r="BE279" s="18"/>
      <c r="BF279" s="5"/>
      <c r="BG279" s="5"/>
      <c r="BH279" s="5"/>
      <c r="BI279" s="11"/>
      <c r="BJ279" s="5"/>
      <c r="BK279" s="11"/>
      <c r="BL279" s="3"/>
      <c r="BM279" s="11"/>
      <c r="BN279" s="12"/>
    </row>
    <row r="280" spans="1:66">
      <c r="A280" s="18"/>
      <c r="B280" s="18"/>
      <c r="C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18"/>
      <c r="AA280" s="18"/>
      <c r="AB280" s="18"/>
      <c r="AC280" s="18"/>
      <c r="AD280" s="18"/>
      <c r="AE280" s="18"/>
      <c r="AF280" s="18"/>
      <c r="AG280" s="18"/>
      <c r="AH280" s="18"/>
      <c r="AI280" s="18"/>
      <c r="AJ280" s="18"/>
      <c r="AK280" s="18"/>
      <c r="AL280" s="18"/>
      <c r="AM280" s="18"/>
      <c r="AN280" s="18"/>
      <c r="AO280" s="18"/>
      <c r="AP280" s="18"/>
      <c r="AQ280" s="18"/>
      <c r="AR280" s="18"/>
      <c r="AS280" s="18"/>
      <c r="AT280" s="18"/>
      <c r="AV280" s="5"/>
      <c r="AY280" s="5"/>
      <c r="AZ280" s="5"/>
      <c r="BA280" s="5"/>
      <c r="BB280" s="5"/>
      <c r="BC280" s="5"/>
      <c r="BD280" s="22"/>
      <c r="BE280" s="18"/>
      <c r="BF280" s="5"/>
      <c r="BG280" s="5"/>
      <c r="BH280" s="5"/>
      <c r="BI280" s="11"/>
      <c r="BJ280" s="5"/>
      <c r="BK280" s="11"/>
      <c r="BL280" s="3"/>
      <c r="BM280" s="11"/>
      <c r="BN280" s="12"/>
    </row>
    <row r="281" spans="1:66">
      <c r="A281" s="18"/>
      <c r="B281" s="18"/>
      <c r="C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  <c r="Z281" s="18"/>
      <c r="AA281" s="18"/>
      <c r="AB281" s="18"/>
      <c r="AC281" s="18"/>
      <c r="AD281" s="18"/>
      <c r="AE281" s="18"/>
      <c r="AF281" s="18"/>
      <c r="AG281" s="18"/>
      <c r="AH281" s="18"/>
      <c r="AI281" s="18"/>
      <c r="AJ281" s="18"/>
      <c r="AK281" s="18"/>
      <c r="AL281" s="18"/>
      <c r="AM281" s="18"/>
      <c r="AN281" s="18"/>
      <c r="AO281" s="18"/>
      <c r="AP281" s="18"/>
      <c r="AQ281" s="18"/>
      <c r="AR281" s="18"/>
      <c r="AS281" s="18"/>
      <c r="AT281" s="18"/>
      <c r="AV281" s="5"/>
      <c r="AY281" s="5"/>
      <c r="AZ281" s="5"/>
      <c r="BA281" s="5"/>
      <c r="BB281" s="5"/>
      <c r="BC281" s="5"/>
      <c r="BD281" s="22"/>
      <c r="BE281" s="18"/>
      <c r="BF281" s="5"/>
      <c r="BG281" s="5"/>
      <c r="BH281" s="5"/>
      <c r="BI281" s="11"/>
      <c r="BJ281" s="5"/>
      <c r="BK281" s="11"/>
      <c r="BL281" s="3"/>
      <c r="BM281" s="11"/>
      <c r="BN281" s="12"/>
    </row>
    <row r="282" spans="1:66">
      <c r="A282" s="18"/>
      <c r="B282" s="18"/>
      <c r="C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  <c r="AA282" s="18"/>
      <c r="AB282" s="18"/>
      <c r="AC282" s="18"/>
      <c r="AD282" s="18"/>
      <c r="AE282" s="18"/>
      <c r="AF282" s="18"/>
      <c r="AG282" s="18"/>
      <c r="AH282" s="18"/>
      <c r="AI282" s="18"/>
      <c r="AJ282" s="18"/>
      <c r="AK282" s="18"/>
      <c r="AL282" s="18"/>
      <c r="AM282" s="18"/>
      <c r="AN282" s="18"/>
      <c r="AO282" s="18"/>
      <c r="AP282" s="18"/>
      <c r="AQ282" s="18"/>
      <c r="AR282" s="18"/>
      <c r="AS282" s="18"/>
      <c r="AT282" s="18"/>
      <c r="AV282" s="5"/>
      <c r="AY282" s="5"/>
      <c r="AZ282" s="5"/>
      <c r="BA282" s="5"/>
      <c r="BB282" s="5"/>
      <c r="BC282" s="5"/>
      <c r="BD282" s="22"/>
      <c r="BE282" s="18"/>
      <c r="BF282" s="5"/>
      <c r="BG282" s="5"/>
      <c r="BH282" s="5"/>
      <c r="BI282" s="11"/>
      <c r="BJ282" s="5"/>
      <c r="BK282" s="11"/>
      <c r="BL282" s="3"/>
      <c r="BM282" s="11"/>
      <c r="BN282" s="12"/>
    </row>
    <row r="283" spans="1:66">
      <c r="A283" s="18"/>
      <c r="B283" s="18"/>
      <c r="C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  <c r="AA283" s="18"/>
      <c r="AB283" s="18"/>
      <c r="AC283" s="18"/>
      <c r="AD283" s="18"/>
      <c r="AE283" s="18"/>
      <c r="AF283" s="18"/>
      <c r="AG283" s="18"/>
      <c r="AH283" s="18"/>
      <c r="AI283" s="18"/>
      <c r="AJ283" s="18"/>
      <c r="AK283" s="18"/>
      <c r="AL283" s="18"/>
      <c r="AM283" s="18"/>
      <c r="AN283" s="18"/>
      <c r="AO283" s="18"/>
      <c r="AP283" s="18"/>
      <c r="AQ283" s="18"/>
      <c r="AR283" s="18"/>
      <c r="AS283" s="18"/>
      <c r="AT283" s="18"/>
      <c r="AV283" s="5"/>
      <c r="AY283" s="5"/>
      <c r="AZ283" s="5"/>
      <c r="BA283" s="5"/>
      <c r="BB283" s="5"/>
      <c r="BC283" s="5"/>
      <c r="BD283" s="22"/>
      <c r="BE283" s="18"/>
      <c r="BF283" s="5"/>
      <c r="BG283" s="5"/>
      <c r="BH283" s="5"/>
      <c r="BI283" s="11"/>
      <c r="BJ283" s="5"/>
      <c r="BK283" s="11"/>
      <c r="BL283" s="3"/>
      <c r="BM283" s="11"/>
      <c r="BN283" s="12"/>
    </row>
    <row r="284" spans="1:66">
      <c r="A284" s="18"/>
      <c r="B284" s="18"/>
      <c r="C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  <c r="AA284" s="18"/>
      <c r="AB284" s="18"/>
      <c r="AC284" s="18"/>
      <c r="AD284" s="18"/>
      <c r="AE284" s="18"/>
      <c r="AF284" s="18"/>
      <c r="AG284" s="18"/>
      <c r="AH284" s="18"/>
      <c r="AI284" s="18"/>
      <c r="AJ284" s="18"/>
      <c r="AK284" s="18"/>
      <c r="AL284" s="18"/>
      <c r="AM284" s="18"/>
      <c r="AN284" s="18"/>
      <c r="AO284" s="18"/>
      <c r="AP284" s="18"/>
      <c r="AQ284" s="18"/>
      <c r="AR284" s="18"/>
      <c r="AS284" s="18"/>
      <c r="AT284" s="18"/>
      <c r="AV284" s="5"/>
      <c r="AY284" s="5"/>
      <c r="AZ284" s="5"/>
      <c r="BA284" s="5"/>
      <c r="BB284" s="5"/>
      <c r="BC284" s="5"/>
      <c r="BD284" s="22"/>
      <c r="BE284" s="18"/>
      <c r="BF284" s="5"/>
      <c r="BG284" s="5"/>
      <c r="BH284" s="5"/>
      <c r="BI284" s="11"/>
      <c r="BJ284" s="5"/>
      <c r="BK284" s="11"/>
      <c r="BL284" s="3"/>
      <c r="BM284" s="11"/>
      <c r="BN284" s="12"/>
    </row>
    <row r="285" spans="1:66">
      <c r="A285" s="18"/>
      <c r="B285" s="18"/>
      <c r="C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  <c r="AA285" s="18"/>
      <c r="AB285" s="18"/>
      <c r="AC285" s="18"/>
      <c r="AD285" s="18"/>
      <c r="AE285" s="18"/>
      <c r="AF285" s="18"/>
      <c r="AG285" s="18"/>
      <c r="AH285" s="18"/>
      <c r="AI285" s="18"/>
      <c r="AJ285" s="18"/>
      <c r="AK285" s="18"/>
      <c r="AL285" s="18"/>
      <c r="AM285" s="18"/>
      <c r="AN285" s="18"/>
      <c r="AO285" s="18"/>
      <c r="AP285" s="18"/>
      <c r="AQ285" s="18"/>
      <c r="AR285" s="18"/>
      <c r="AS285" s="18"/>
      <c r="AT285" s="18"/>
      <c r="AV285" s="5"/>
      <c r="AY285" s="5"/>
      <c r="AZ285" s="5"/>
      <c r="BA285" s="5"/>
      <c r="BB285" s="5"/>
      <c r="BC285" s="5"/>
      <c r="BD285" s="22"/>
      <c r="BE285" s="18"/>
      <c r="BF285" s="5"/>
      <c r="BG285" s="5"/>
      <c r="BH285" s="5"/>
      <c r="BI285" s="11"/>
      <c r="BJ285" s="5"/>
      <c r="BK285" s="11"/>
      <c r="BL285" s="3"/>
      <c r="BM285" s="11"/>
      <c r="BN285" s="12"/>
    </row>
    <row r="286" spans="1:66">
      <c r="A286" s="18"/>
      <c r="B286" s="18"/>
      <c r="C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  <c r="Z286" s="18"/>
      <c r="AA286" s="18"/>
      <c r="AB286" s="18"/>
      <c r="AC286" s="18"/>
      <c r="AD286" s="18"/>
      <c r="AE286" s="18"/>
      <c r="AF286" s="18"/>
      <c r="AG286" s="18"/>
      <c r="AH286" s="18"/>
      <c r="AI286" s="18"/>
      <c r="AJ286" s="18"/>
      <c r="AK286" s="18"/>
      <c r="AL286" s="18"/>
      <c r="AM286" s="18"/>
      <c r="AN286" s="18"/>
      <c r="AO286" s="18"/>
      <c r="AP286" s="18"/>
      <c r="AQ286" s="18"/>
      <c r="AR286" s="18"/>
      <c r="AS286" s="18"/>
      <c r="AT286" s="18"/>
      <c r="AV286" s="5"/>
      <c r="AY286" s="5"/>
      <c r="AZ286" s="5"/>
      <c r="BA286" s="5"/>
      <c r="BB286" s="5"/>
      <c r="BC286" s="5"/>
      <c r="BD286" s="22"/>
      <c r="BE286" s="18"/>
      <c r="BF286" s="5"/>
      <c r="BG286" s="5"/>
      <c r="BH286" s="5"/>
      <c r="BI286" s="11"/>
      <c r="BJ286" s="5"/>
      <c r="BK286" s="11"/>
      <c r="BL286" s="3"/>
      <c r="BM286" s="11"/>
      <c r="BN286" s="12"/>
    </row>
    <row r="287" spans="1:66">
      <c r="A287" s="18"/>
      <c r="B287" s="18"/>
      <c r="C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  <c r="Z287" s="18"/>
      <c r="AA287" s="18"/>
      <c r="AB287" s="18"/>
      <c r="AC287" s="18"/>
      <c r="AD287" s="18"/>
      <c r="AE287" s="18"/>
      <c r="AF287" s="18"/>
      <c r="AG287" s="18"/>
      <c r="AH287" s="18"/>
      <c r="AI287" s="18"/>
      <c r="AJ287" s="18"/>
      <c r="AK287" s="18"/>
      <c r="AL287" s="18"/>
      <c r="AM287" s="18"/>
      <c r="AN287" s="18"/>
      <c r="AO287" s="18"/>
      <c r="AP287" s="18"/>
      <c r="AQ287" s="18"/>
      <c r="AR287" s="18"/>
      <c r="AS287" s="18"/>
      <c r="AT287" s="18"/>
      <c r="AV287" s="5"/>
      <c r="AY287" s="5"/>
      <c r="AZ287" s="5"/>
      <c r="BA287" s="5"/>
      <c r="BB287" s="5"/>
      <c r="BC287" s="5"/>
      <c r="BD287" s="22"/>
      <c r="BE287" s="18"/>
      <c r="BF287" s="5"/>
      <c r="BG287" s="5"/>
      <c r="BH287" s="5"/>
      <c r="BI287" s="11"/>
      <c r="BJ287" s="5"/>
      <c r="BK287" s="11"/>
      <c r="BL287" s="3"/>
      <c r="BM287" s="11"/>
      <c r="BN287" s="12"/>
    </row>
    <row r="288" spans="1:66">
      <c r="A288" s="18"/>
      <c r="B288" s="18"/>
      <c r="C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  <c r="Y288" s="18"/>
      <c r="Z288" s="18"/>
      <c r="AA288" s="18"/>
      <c r="AB288" s="18"/>
      <c r="AC288" s="18"/>
      <c r="AD288" s="18"/>
      <c r="AE288" s="18"/>
      <c r="AF288" s="18"/>
      <c r="AG288" s="18"/>
      <c r="AH288" s="18"/>
      <c r="AI288" s="18"/>
      <c r="AJ288" s="18"/>
      <c r="AK288" s="18"/>
      <c r="AL288" s="18"/>
      <c r="AM288" s="18"/>
      <c r="AN288" s="18"/>
      <c r="AO288" s="18"/>
      <c r="AP288" s="18"/>
      <c r="AQ288" s="18"/>
      <c r="AR288" s="18"/>
      <c r="AS288" s="18"/>
      <c r="AT288" s="18"/>
      <c r="AV288" s="5"/>
      <c r="AY288" s="5"/>
      <c r="AZ288" s="5"/>
      <c r="BA288" s="5"/>
      <c r="BB288" s="5"/>
      <c r="BC288" s="5"/>
      <c r="BD288" s="22"/>
      <c r="BE288" s="18"/>
      <c r="BF288" s="5"/>
      <c r="BG288" s="5"/>
      <c r="BH288" s="5"/>
      <c r="BI288" s="11"/>
      <c r="BJ288" s="5"/>
      <c r="BK288" s="11"/>
      <c r="BL288" s="3"/>
      <c r="BM288" s="11"/>
      <c r="BN288" s="12"/>
    </row>
    <row r="289" spans="1:66">
      <c r="A289" s="18"/>
      <c r="B289" s="18"/>
      <c r="C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  <c r="Y289" s="18"/>
      <c r="Z289" s="18"/>
      <c r="AA289" s="18"/>
      <c r="AB289" s="18"/>
      <c r="AC289" s="18"/>
      <c r="AD289" s="18"/>
      <c r="AE289" s="18"/>
      <c r="AF289" s="18"/>
      <c r="AG289" s="18"/>
      <c r="AH289" s="18"/>
      <c r="AI289" s="18"/>
      <c r="AJ289" s="18"/>
      <c r="AK289" s="18"/>
      <c r="AL289" s="18"/>
      <c r="AM289" s="18"/>
      <c r="AN289" s="18"/>
      <c r="AO289" s="18"/>
      <c r="AP289" s="18"/>
      <c r="AQ289" s="18"/>
      <c r="AR289" s="18"/>
      <c r="AS289" s="18"/>
      <c r="AT289" s="18"/>
      <c r="AV289" s="5"/>
      <c r="AY289" s="5"/>
      <c r="AZ289" s="5"/>
      <c r="BA289" s="5"/>
      <c r="BB289" s="5"/>
      <c r="BC289" s="5"/>
      <c r="BD289" s="22"/>
      <c r="BE289" s="18"/>
      <c r="BF289" s="5"/>
      <c r="BG289" s="5"/>
      <c r="BH289" s="5"/>
      <c r="BI289" s="11"/>
      <c r="BJ289" s="5"/>
      <c r="BK289" s="11"/>
      <c r="BL289" s="3"/>
      <c r="BM289" s="11"/>
      <c r="BN289" s="12"/>
    </row>
    <row r="290" spans="1:66">
      <c r="A290" s="18"/>
      <c r="B290" s="18"/>
      <c r="C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  <c r="Y290" s="18"/>
      <c r="Z290" s="18"/>
      <c r="AA290" s="18"/>
      <c r="AB290" s="18"/>
      <c r="AC290" s="18"/>
      <c r="AD290" s="18"/>
      <c r="AE290" s="18"/>
      <c r="AF290" s="18"/>
      <c r="AG290" s="18"/>
      <c r="AH290" s="18"/>
      <c r="AI290" s="18"/>
      <c r="AJ290" s="18"/>
      <c r="AK290" s="18"/>
      <c r="AL290" s="18"/>
      <c r="AM290" s="18"/>
      <c r="AN290" s="18"/>
      <c r="AO290" s="18"/>
      <c r="AP290" s="18"/>
      <c r="AQ290" s="18"/>
      <c r="AR290" s="18"/>
      <c r="AS290" s="18"/>
      <c r="AT290" s="18"/>
      <c r="AV290" s="5"/>
      <c r="AY290" s="5"/>
      <c r="AZ290" s="5"/>
      <c r="BA290" s="5"/>
      <c r="BB290" s="5"/>
      <c r="BC290" s="5"/>
      <c r="BD290" s="22"/>
      <c r="BE290" s="18"/>
      <c r="BF290" s="5"/>
      <c r="BG290" s="5"/>
      <c r="BH290" s="5"/>
      <c r="BI290" s="11"/>
      <c r="BJ290" s="5"/>
      <c r="BK290" s="11"/>
      <c r="BL290" s="3"/>
      <c r="BM290" s="11"/>
      <c r="BN290" s="12"/>
    </row>
    <row r="291" spans="1:66">
      <c r="A291" s="18"/>
      <c r="B291" s="18"/>
      <c r="C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  <c r="Y291" s="18"/>
      <c r="Z291" s="18"/>
      <c r="AA291" s="18"/>
      <c r="AB291" s="18"/>
      <c r="AC291" s="18"/>
      <c r="AD291" s="18"/>
      <c r="AE291" s="18"/>
      <c r="AF291" s="18"/>
      <c r="AG291" s="18"/>
      <c r="AH291" s="18"/>
      <c r="AI291" s="18"/>
      <c r="AJ291" s="18"/>
      <c r="AK291" s="18"/>
      <c r="AL291" s="18"/>
      <c r="AM291" s="18"/>
      <c r="AN291" s="18"/>
      <c r="AO291" s="18"/>
      <c r="AP291" s="18"/>
      <c r="AQ291" s="18"/>
      <c r="AR291" s="18"/>
      <c r="AS291" s="18"/>
      <c r="AT291" s="18"/>
      <c r="AV291" s="5"/>
      <c r="AY291" s="5"/>
      <c r="AZ291" s="5"/>
      <c r="BA291" s="5"/>
      <c r="BB291" s="5"/>
      <c r="BC291" s="5"/>
      <c r="BD291" s="22"/>
      <c r="BE291" s="18"/>
      <c r="BF291" s="5"/>
      <c r="BG291" s="5"/>
      <c r="BH291" s="5"/>
      <c r="BI291" s="11"/>
      <c r="BJ291" s="5"/>
      <c r="BK291" s="11"/>
      <c r="BL291" s="3"/>
      <c r="BM291" s="11"/>
      <c r="BN291" s="12"/>
    </row>
    <row r="292" spans="1:66">
      <c r="A292" s="18"/>
      <c r="B292" s="18"/>
      <c r="C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18"/>
      <c r="AA292" s="18"/>
      <c r="AB292" s="18"/>
      <c r="AC292" s="18"/>
      <c r="AD292" s="18"/>
      <c r="AE292" s="18"/>
      <c r="AF292" s="18"/>
      <c r="AG292" s="18"/>
      <c r="AH292" s="18"/>
      <c r="AI292" s="18"/>
      <c r="AJ292" s="18"/>
      <c r="AK292" s="18"/>
      <c r="AL292" s="18"/>
      <c r="AM292" s="18"/>
      <c r="AN292" s="18"/>
      <c r="AO292" s="18"/>
      <c r="AP292" s="18"/>
      <c r="AQ292" s="18"/>
      <c r="AR292" s="18"/>
      <c r="AS292" s="18"/>
      <c r="AT292" s="18"/>
      <c r="AV292" s="5"/>
      <c r="AY292" s="5"/>
      <c r="AZ292" s="5"/>
      <c r="BA292" s="5"/>
      <c r="BB292" s="5"/>
      <c r="BC292" s="5"/>
      <c r="BD292" s="22"/>
      <c r="BE292" s="18"/>
      <c r="BF292" s="5"/>
      <c r="BG292" s="5"/>
      <c r="BH292" s="5"/>
      <c r="BI292" s="11"/>
      <c r="BJ292" s="5"/>
      <c r="BK292" s="11"/>
      <c r="BL292" s="3"/>
      <c r="BM292" s="11"/>
      <c r="BN292" s="12"/>
    </row>
    <row r="293" spans="1:66">
      <c r="A293" s="18"/>
      <c r="B293" s="18"/>
      <c r="C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  <c r="Z293" s="18"/>
      <c r="AA293" s="18"/>
      <c r="AB293" s="18"/>
      <c r="AC293" s="18"/>
      <c r="AD293" s="18"/>
      <c r="AE293" s="18"/>
      <c r="AF293" s="18"/>
      <c r="AG293" s="18"/>
      <c r="AH293" s="18"/>
      <c r="AI293" s="18"/>
      <c r="AJ293" s="18"/>
      <c r="AK293" s="18"/>
      <c r="AL293" s="18"/>
      <c r="AM293" s="18"/>
      <c r="AN293" s="18"/>
      <c r="AO293" s="18"/>
      <c r="AP293" s="18"/>
      <c r="AQ293" s="18"/>
      <c r="AR293" s="18"/>
      <c r="AS293" s="18"/>
      <c r="AT293" s="18"/>
      <c r="AV293" s="5"/>
      <c r="AY293" s="5"/>
      <c r="AZ293" s="5"/>
      <c r="BA293" s="5"/>
      <c r="BB293" s="5"/>
      <c r="BC293" s="5"/>
      <c r="BD293" s="22"/>
      <c r="BE293" s="18"/>
      <c r="BF293" s="5"/>
      <c r="BG293" s="5"/>
      <c r="BH293" s="5"/>
      <c r="BI293" s="11"/>
      <c r="BJ293" s="5"/>
      <c r="BK293" s="11"/>
      <c r="BL293" s="3"/>
      <c r="BM293" s="11"/>
      <c r="BN293" s="12"/>
    </row>
    <row r="294" spans="1:66">
      <c r="A294" s="18"/>
      <c r="B294" s="18"/>
      <c r="C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18"/>
      <c r="AA294" s="18"/>
      <c r="AB294" s="18"/>
      <c r="AC294" s="18"/>
      <c r="AD294" s="18"/>
      <c r="AE294" s="18"/>
      <c r="AF294" s="18"/>
      <c r="AG294" s="18"/>
      <c r="AH294" s="18"/>
      <c r="AI294" s="18"/>
      <c r="AJ294" s="18"/>
      <c r="AK294" s="18"/>
      <c r="AL294" s="18"/>
      <c r="AM294" s="18"/>
      <c r="AN294" s="18"/>
      <c r="AO294" s="18"/>
      <c r="AP294" s="18"/>
      <c r="AQ294" s="18"/>
      <c r="AR294" s="18"/>
      <c r="AS294" s="18"/>
      <c r="AT294" s="18"/>
      <c r="AV294" s="5"/>
      <c r="AY294" s="5"/>
      <c r="AZ294" s="5"/>
      <c r="BA294" s="5"/>
      <c r="BB294" s="5"/>
      <c r="BC294" s="5"/>
      <c r="BD294" s="22"/>
      <c r="BE294" s="18"/>
      <c r="BF294" s="5"/>
      <c r="BG294" s="5"/>
      <c r="BH294" s="5"/>
      <c r="BI294" s="11"/>
      <c r="BJ294" s="5"/>
      <c r="BK294" s="11"/>
      <c r="BL294" s="3"/>
      <c r="BM294" s="11"/>
      <c r="BN294" s="12"/>
    </row>
    <row r="295" spans="1:66">
      <c r="A295" s="18"/>
      <c r="B295" s="18"/>
      <c r="C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  <c r="AA295" s="18"/>
      <c r="AB295" s="18"/>
      <c r="AC295" s="18"/>
      <c r="AD295" s="18"/>
      <c r="AE295" s="18"/>
      <c r="AF295" s="18"/>
      <c r="AG295" s="18"/>
      <c r="AH295" s="18"/>
      <c r="AI295" s="18"/>
      <c r="AJ295" s="18"/>
      <c r="AK295" s="18"/>
      <c r="AL295" s="18"/>
      <c r="AM295" s="18"/>
      <c r="AN295" s="18"/>
      <c r="AO295" s="18"/>
      <c r="AP295" s="18"/>
      <c r="AQ295" s="18"/>
      <c r="AR295" s="18"/>
      <c r="AS295" s="18"/>
      <c r="AT295" s="18"/>
      <c r="AV295" s="5"/>
      <c r="AY295" s="5"/>
      <c r="AZ295" s="5"/>
      <c r="BA295" s="5"/>
      <c r="BB295" s="5"/>
      <c r="BC295" s="5"/>
      <c r="BD295" s="22"/>
      <c r="BE295" s="18"/>
      <c r="BF295" s="5"/>
      <c r="BG295" s="5"/>
      <c r="BH295" s="5"/>
      <c r="BI295" s="11"/>
      <c r="BJ295" s="5"/>
      <c r="BK295" s="11"/>
      <c r="BL295" s="3"/>
      <c r="BM295" s="11"/>
      <c r="BN295" s="12"/>
    </row>
    <row r="296" spans="1:66">
      <c r="A296" s="18"/>
      <c r="B296" s="18"/>
      <c r="C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  <c r="AA296" s="18"/>
      <c r="AB296" s="18"/>
      <c r="AC296" s="18"/>
      <c r="AD296" s="18"/>
      <c r="AE296" s="18"/>
      <c r="AF296" s="18"/>
      <c r="AG296" s="18"/>
      <c r="AH296" s="18"/>
      <c r="AI296" s="18"/>
      <c r="AJ296" s="18"/>
      <c r="AK296" s="18"/>
      <c r="AL296" s="18"/>
      <c r="AM296" s="18"/>
      <c r="AN296" s="18"/>
      <c r="AO296" s="18"/>
      <c r="AP296" s="18"/>
      <c r="AQ296" s="18"/>
      <c r="AR296" s="18"/>
      <c r="AS296" s="18"/>
      <c r="AT296" s="18"/>
      <c r="AV296" s="5"/>
      <c r="AY296" s="5"/>
      <c r="AZ296" s="5"/>
      <c r="BA296" s="5"/>
      <c r="BB296" s="5"/>
      <c r="BC296" s="5"/>
      <c r="BD296" s="22"/>
      <c r="BE296" s="18"/>
      <c r="BF296" s="5"/>
      <c r="BG296" s="5"/>
      <c r="BH296" s="5"/>
      <c r="BI296" s="11"/>
      <c r="BJ296" s="5"/>
      <c r="BK296" s="11"/>
      <c r="BL296" s="3"/>
      <c r="BM296" s="11"/>
      <c r="BN296" s="12"/>
    </row>
    <row r="297" spans="1:66">
      <c r="A297" s="18"/>
      <c r="B297" s="18"/>
      <c r="C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  <c r="AA297" s="18"/>
      <c r="AB297" s="18"/>
      <c r="AC297" s="18"/>
      <c r="AD297" s="18"/>
      <c r="AE297" s="18"/>
      <c r="AF297" s="18"/>
      <c r="AG297" s="18"/>
      <c r="AH297" s="18"/>
      <c r="AI297" s="18"/>
      <c r="AJ297" s="18"/>
      <c r="AK297" s="18"/>
      <c r="AL297" s="18"/>
      <c r="AM297" s="18"/>
      <c r="AN297" s="18"/>
      <c r="AO297" s="18"/>
      <c r="AP297" s="18"/>
      <c r="AQ297" s="18"/>
      <c r="AR297" s="18"/>
      <c r="AS297" s="18"/>
      <c r="AT297" s="18"/>
      <c r="AV297" s="5"/>
      <c r="AY297" s="5"/>
      <c r="AZ297" s="5"/>
      <c r="BA297" s="5"/>
      <c r="BB297" s="5"/>
      <c r="BC297" s="5"/>
      <c r="BD297" s="22"/>
      <c r="BE297" s="18"/>
      <c r="BF297" s="5"/>
      <c r="BG297" s="5"/>
      <c r="BH297" s="5"/>
      <c r="BI297" s="11"/>
      <c r="BJ297" s="5"/>
      <c r="BK297" s="11"/>
      <c r="BL297" s="3"/>
      <c r="BM297" s="11"/>
      <c r="BN297" s="12"/>
    </row>
    <row r="298" spans="1:66">
      <c r="A298" s="18"/>
      <c r="B298" s="18"/>
      <c r="C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  <c r="AA298" s="18"/>
      <c r="AB298" s="18"/>
      <c r="AC298" s="18"/>
      <c r="AD298" s="18"/>
      <c r="AE298" s="18"/>
      <c r="AF298" s="18"/>
      <c r="AG298" s="18"/>
      <c r="AH298" s="18"/>
      <c r="AI298" s="18"/>
      <c r="AJ298" s="18"/>
      <c r="AK298" s="18"/>
      <c r="AL298" s="18"/>
      <c r="AM298" s="18"/>
      <c r="AN298" s="18"/>
      <c r="AO298" s="18"/>
      <c r="AP298" s="18"/>
      <c r="AQ298" s="18"/>
      <c r="AR298" s="18"/>
      <c r="AS298" s="18"/>
      <c r="AT298" s="18"/>
      <c r="AV298" s="5"/>
      <c r="AY298" s="5"/>
      <c r="AZ298" s="5"/>
      <c r="BA298" s="5"/>
      <c r="BB298" s="5"/>
      <c r="BC298" s="5"/>
      <c r="BD298" s="22"/>
      <c r="BE298" s="18"/>
      <c r="BF298" s="5"/>
      <c r="BG298" s="5"/>
      <c r="BH298" s="5"/>
      <c r="BI298" s="11"/>
      <c r="BJ298" s="5"/>
      <c r="BK298" s="11"/>
      <c r="BL298" s="3"/>
      <c r="BM298" s="11"/>
      <c r="BN298" s="12"/>
    </row>
    <row r="299" spans="1:66">
      <c r="A299" s="18"/>
      <c r="B299" s="18"/>
      <c r="C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  <c r="AG299" s="18"/>
      <c r="AH299" s="18"/>
      <c r="AI299" s="18"/>
      <c r="AJ299" s="18"/>
      <c r="AK299" s="18"/>
      <c r="AL299" s="18"/>
      <c r="AM299" s="18"/>
      <c r="AN299" s="18"/>
      <c r="AO299" s="18"/>
      <c r="AP299" s="18"/>
      <c r="AQ299" s="18"/>
      <c r="AR299" s="18"/>
      <c r="AS299" s="18"/>
      <c r="AT299" s="18"/>
      <c r="AV299" s="5"/>
      <c r="AY299" s="5"/>
      <c r="AZ299" s="5"/>
      <c r="BA299" s="5"/>
      <c r="BB299" s="5"/>
      <c r="BC299" s="5"/>
      <c r="BD299" s="22"/>
      <c r="BE299" s="18"/>
      <c r="BF299" s="5"/>
      <c r="BG299" s="5"/>
      <c r="BH299" s="5"/>
      <c r="BI299" s="11"/>
      <c r="BJ299" s="5"/>
      <c r="BK299" s="11"/>
      <c r="BL299" s="3"/>
      <c r="BM299" s="11"/>
      <c r="BN299" s="12"/>
    </row>
    <row r="300" spans="1:66">
      <c r="A300" s="18"/>
      <c r="B300" s="18"/>
      <c r="C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  <c r="AA300" s="18"/>
      <c r="AB300" s="18"/>
      <c r="AC300" s="18"/>
      <c r="AD300" s="18"/>
      <c r="AE300" s="18"/>
      <c r="AF300" s="18"/>
      <c r="AG300" s="18"/>
      <c r="AH300" s="18"/>
      <c r="AI300" s="18"/>
      <c r="AJ300" s="18"/>
      <c r="AK300" s="18"/>
      <c r="AL300" s="18"/>
      <c r="AM300" s="18"/>
      <c r="AN300" s="18"/>
      <c r="AO300" s="18"/>
      <c r="AP300" s="18"/>
      <c r="AQ300" s="18"/>
      <c r="AR300" s="18"/>
      <c r="AS300" s="18"/>
      <c r="AT300" s="18"/>
      <c r="AV300" s="5"/>
      <c r="AY300" s="5"/>
      <c r="AZ300" s="5"/>
      <c r="BA300" s="5"/>
      <c r="BB300" s="5"/>
      <c r="BC300" s="5"/>
      <c r="BD300" s="22"/>
      <c r="BE300" s="18"/>
      <c r="BF300" s="5"/>
      <c r="BG300" s="5"/>
      <c r="BH300" s="5"/>
      <c r="BI300" s="11"/>
      <c r="BJ300" s="5"/>
      <c r="BK300" s="11"/>
      <c r="BL300" s="3"/>
      <c r="BM300" s="11"/>
      <c r="BN300" s="12"/>
    </row>
    <row r="301" spans="1:66">
      <c r="A301" s="18"/>
      <c r="B301" s="18"/>
      <c r="C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  <c r="AA301" s="18"/>
      <c r="AB301" s="18"/>
      <c r="AC301" s="18"/>
      <c r="AD301" s="18"/>
      <c r="AE301" s="18"/>
      <c r="AF301" s="18"/>
      <c r="AG301" s="18"/>
      <c r="AH301" s="18"/>
      <c r="AI301" s="18"/>
      <c r="AJ301" s="18"/>
      <c r="AK301" s="18"/>
      <c r="AL301" s="18"/>
      <c r="AM301" s="18"/>
      <c r="AN301" s="18"/>
      <c r="AO301" s="18"/>
      <c r="AP301" s="18"/>
      <c r="AQ301" s="18"/>
      <c r="AR301" s="18"/>
      <c r="AS301" s="18"/>
      <c r="AT301" s="18"/>
      <c r="AV301" s="5"/>
      <c r="AY301" s="5"/>
      <c r="AZ301" s="5"/>
      <c r="BA301" s="5"/>
      <c r="BB301" s="5"/>
      <c r="BC301" s="5"/>
      <c r="BD301" s="22"/>
      <c r="BE301" s="18"/>
      <c r="BF301" s="5"/>
      <c r="BG301" s="5"/>
      <c r="BH301" s="5"/>
      <c r="BI301" s="11"/>
      <c r="BJ301" s="5"/>
      <c r="BK301" s="11"/>
      <c r="BL301" s="3"/>
      <c r="BM301" s="11"/>
      <c r="BN301" s="12"/>
    </row>
    <row r="302" spans="1:66">
      <c r="A302" s="18"/>
      <c r="B302" s="18"/>
      <c r="C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  <c r="AA302" s="18"/>
      <c r="AB302" s="18"/>
      <c r="AC302" s="18"/>
      <c r="AD302" s="18"/>
      <c r="AE302" s="18"/>
      <c r="AF302" s="18"/>
      <c r="AG302" s="18"/>
      <c r="AH302" s="18"/>
      <c r="AI302" s="18"/>
      <c r="AJ302" s="18"/>
      <c r="AK302" s="18"/>
      <c r="AL302" s="18"/>
      <c r="AM302" s="18"/>
      <c r="AN302" s="18"/>
      <c r="AO302" s="18"/>
      <c r="AP302" s="18"/>
      <c r="AQ302" s="18"/>
      <c r="AR302" s="18"/>
      <c r="AS302" s="18"/>
      <c r="AT302" s="18"/>
      <c r="AV302" s="5"/>
      <c r="AY302" s="5"/>
      <c r="AZ302" s="5"/>
      <c r="BA302" s="5"/>
      <c r="BB302" s="5"/>
      <c r="BC302" s="5"/>
      <c r="BD302" s="22"/>
      <c r="BE302" s="18"/>
      <c r="BF302" s="5"/>
      <c r="BG302" s="5"/>
      <c r="BH302" s="5"/>
      <c r="BI302" s="11"/>
      <c r="BJ302" s="5"/>
      <c r="BK302" s="11"/>
      <c r="BL302" s="3"/>
      <c r="BM302" s="11"/>
      <c r="BN302" s="12"/>
    </row>
    <row r="303" spans="1:66">
      <c r="A303" s="18"/>
      <c r="B303" s="18"/>
      <c r="C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  <c r="AA303" s="18"/>
      <c r="AB303" s="18"/>
      <c r="AC303" s="18"/>
      <c r="AD303" s="18"/>
      <c r="AE303" s="18"/>
      <c r="AF303" s="18"/>
      <c r="AG303" s="18"/>
      <c r="AH303" s="18"/>
      <c r="AI303" s="18"/>
      <c r="AJ303" s="18"/>
      <c r="AK303" s="18"/>
      <c r="AL303" s="18"/>
      <c r="AM303" s="18"/>
      <c r="AN303" s="18"/>
      <c r="AO303" s="18"/>
      <c r="AP303" s="18"/>
      <c r="AQ303" s="18"/>
      <c r="AR303" s="18"/>
      <c r="AS303" s="18"/>
      <c r="AT303" s="18"/>
      <c r="AV303" s="5"/>
      <c r="AY303" s="5"/>
      <c r="AZ303" s="5"/>
      <c r="BA303" s="5"/>
      <c r="BB303" s="5"/>
      <c r="BC303" s="5"/>
      <c r="BD303" s="22"/>
      <c r="BE303" s="18"/>
      <c r="BF303" s="5"/>
      <c r="BG303" s="5"/>
      <c r="BH303" s="5"/>
      <c r="BI303" s="11"/>
      <c r="BJ303" s="5"/>
      <c r="BK303" s="11"/>
      <c r="BL303" s="3"/>
      <c r="BM303" s="11"/>
      <c r="BN303" s="12"/>
    </row>
    <row r="304" spans="1:66">
      <c r="A304" s="18"/>
      <c r="B304" s="18"/>
      <c r="C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  <c r="AA304" s="18"/>
      <c r="AB304" s="18"/>
      <c r="AC304" s="18"/>
      <c r="AD304" s="18"/>
      <c r="AE304" s="18"/>
      <c r="AF304" s="18"/>
      <c r="AG304" s="18"/>
      <c r="AH304" s="18"/>
      <c r="AI304" s="18"/>
      <c r="AJ304" s="18"/>
      <c r="AK304" s="18"/>
      <c r="AL304" s="18"/>
      <c r="AM304" s="18"/>
      <c r="AN304" s="18"/>
      <c r="AO304" s="18"/>
      <c r="AP304" s="18"/>
      <c r="AQ304" s="18"/>
      <c r="AR304" s="18"/>
      <c r="AS304" s="18"/>
      <c r="AT304" s="18"/>
      <c r="AV304" s="5"/>
      <c r="AY304" s="5"/>
      <c r="AZ304" s="5"/>
      <c r="BA304" s="5"/>
      <c r="BB304" s="5"/>
      <c r="BC304" s="5"/>
      <c r="BD304" s="22"/>
      <c r="BE304" s="18"/>
      <c r="BF304" s="5"/>
      <c r="BG304" s="5"/>
      <c r="BH304" s="5"/>
      <c r="BI304" s="11"/>
      <c r="BJ304" s="5"/>
      <c r="BK304" s="11"/>
      <c r="BL304" s="3"/>
      <c r="BM304" s="11"/>
      <c r="BN304" s="12"/>
    </row>
    <row r="305" spans="1:66">
      <c r="A305" s="18"/>
      <c r="B305" s="18"/>
      <c r="C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  <c r="AA305" s="18"/>
      <c r="AB305" s="18"/>
      <c r="AC305" s="18"/>
      <c r="AD305" s="18"/>
      <c r="AE305" s="18"/>
      <c r="AF305" s="18"/>
      <c r="AG305" s="18"/>
      <c r="AH305" s="18"/>
      <c r="AI305" s="18"/>
      <c r="AJ305" s="18"/>
      <c r="AK305" s="18"/>
      <c r="AL305" s="18"/>
      <c r="AM305" s="18"/>
      <c r="AN305" s="18"/>
      <c r="AO305" s="18"/>
      <c r="AP305" s="18"/>
      <c r="AQ305" s="18"/>
      <c r="AR305" s="18"/>
      <c r="AS305" s="18"/>
      <c r="AT305" s="18"/>
      <c r="AV305" s="5"/>
      <c r="AY305" s="5"/>
      <c r="AZ305" s="5"/>
      <c r="BA305" s="5"/>
      <c r="BB305" s="5"/>
      <c r="BC305" s="5"/>
      <c r="BD305" s="22"/>
      <c r="BE305" s="18"/>
      <c r="BF305" s="5"/>
      <c r="BG305" s="5"/>
      <c r="BH305" s="5"/>
      <c r="BI305" s="11"/>
      <c r="BJ305" s="5"/>
      <c r="BK305" s="11"/>
      <c r="BL305" s="3"/>
      <c r="BM305" s="11"/>
      <c r="BN305" s="12"/>
    </row>
    <row r="306" spans="1:66">
      <c r="A306" s="18"/>
      <c r="B306" s="18"/>
      <c r="C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  <c r="AA306" s="18"/>
      <c r="AB306" s="18"/>
      <c r="AC306" s="18"/>
      <c r="AD306" s="18"/>
      <c r="AE306" s="18"/>
      <c r="AF306" s="18"/>
      <c r="AG306" s="18"/>
      <c r="AH306" s="18"/>
      <c r="AI306" s="18"/>
      <c r="AJ306" s="18"/>
      <c r="AK306" s="18"/>
      <c r="AL306" s="18"/>
      <c r="AM306" s="18"/>
      <c r="AN306" s="18"/>
      <c r="AO306" s="18"/>
      <c r="AP306" s="18"/>
      <c r="AQ306" s="18"/>
      <c r="AR306" s="18"/>
      <c r="AS306" s="18"/>
      <c r="AT306" s="18"/>
      <c r="AV306" s="5"/>
      <c r="AY306" s="5"/>
      <c r="AZ306" s="5"/>
      <c r="BA306" s="5"/>
      <c r="BB306" s="5"/>
      <c r="BC306" s="5"/>
      <c r="BD306" s="22"/>
      <c r="BE306" s="18"/>
      <c r="BF306" s="5"/>
      <c r="BG306" s="5"/>
      <c r="BH306" s="5"/>
      <c r="BI306" s="11"/>
      <c r="BJ306" s="5"/>
      <c r="BK306" s="11"/>
      <c r="BL306" s="3"/>
      <c r="BM306" s="11"/>
      <c r="BN306" s="12"/>
    </row>
    <row r="307" spans="1:66">
      <c r="A307" s="18"/>
      <c r="B307" s="18"/>
      <c r="C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  <c r="AA307" s="18"/>
      <c r="AB307" s="18"/>
      <c r="AC307" s="18"/>
      <c r="AD307" s="18"/>
      <c r="AE307" s="18"/>
      <c r="AF307" s="18"/>
      <c r="AG307" s="18"/>
      <c r="AH307" s="18"/>
      <c r="AI307" s="18"/>
      <c r="AJ307" s="18"/>
      <c r="AK307" s="18"/>
      <c r="AL307" s="18"/>
      <c r="AM307" s="18"/>
      <c r="AN307" s="18"/>
      <c r="AO307" s="18"/>
      <c r="AP307" s="18"/>
      <c r="AQ307" s="18"/>
      <c r="AR307" s="18"/>
      <c r="AS307" s="18"/>
      <c r="AT307" s="18"/>
      <c r="AV307" s="5"/>
      <c r="AY307" s="5"/>
      <c r="AZ307" s="5"/>
      <c r="BA307" s="5"/>
      <c r="BB307" s="5"/>
      <c r="BC307" s="5"/>
      <c r="BD307" s="22"/>
      <c r="BE307" s="18"/>
      <c r="BF307" s="5"/>
      <c r="BG307" s="5"/>
      <c r="BH307" s="5"/>
      <c r="BI307" s="11"/>
      <c r="BJ307" s="5"/>
      <c r="BK307" s="11"/>
      <c r="BL307" s="3"/>
      <c r="BM307" s="11"/>
      <c r="BN307" s="12"/>
    </row>
    <row r="308" spans="1:66">
      <c r="A308" s="18"/>
      <c r="B308" s="18"/>
      <c r="C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  <c r="Z308" s="18"/>
      <c r="AA308" s="18"/>
      <c r="AB308" s="18"/>
      <c r="AC308" s="18"/>
      <c r="AD308" s="18"/>
      <c r="AE308" s="18"/>
      <c r="AF308" s="18"/>
      <c r="AG308" s="18"/>
      <c r="AH308" s="18"/>
      <c r="AI308" s="18"/>
      <c r="AJ308" s="18"/>
      <c r="AK308" s="18"/>
      <c r="AL308" s="18"/>
      <c r="AM308" s="18"/>
      <c r="AN308" s="18"/>
      <c r="AO308" s="18"/>
      <c r="AP308" s="18"/>
      <c r="AQ308" s="18"/>
      <c r="AR308" s="18"/>
      <c r="AS308" s="18"/>
      <c r="AT308" s="18"/>
      <c r="AV308" s="5"/>
      <c r="AY308" s="5"/>
      <c r="AZ308" s="5"/>
      <c r="BA308" s="5"/>
      <c r="BB308" s="5"/>
      <c r="BC308" s="5"/>
      <c r="BD308" s="22"/>
      <c r="BE308" s="18"/>
      <c r="BF308" s="5"/>
      <c r="BG308" s="5"/>
      <c r="BH308" s="5"/>
      <c r="BI308" s="11"/>
      <c r="BJ308" s="5"/>
      <c r="BK308" s="11"/>
      <c r="BL308" s="3"/>
      <c r="BM308" s="11"/>
      <c r="BN308" s="12"/>
    </row>
    <row r="309" spans="1:66">
      <c r="A309" s="18"/>
      <c r="B309" s="18"/>
      <c r="C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  <c r="Z309" s="18"/>
      <c r="AA309" s="18"/>
      <c r="AB309" s="18"/>
      <c r="AC309" s="18"/>
      <c r="AD309" s="18"/>
      <c r="AE309" s="18"/>
      <c r="AF309" s="18"/>
      <c r="AG309" s="18"/>
      <c r="AH309" s="18"/>
      <c r="AI309" s="18"/>
      <c r="AJ309" s="18"/>
      <c r="AK309" s="18"/>
      <c r="AL309" s="18"/>
      <c r="AM309" s="18"/>
      <c r="AN309" s="18"/>
      <c r="AO309" s="18"/>
      <c r="AP309" s="18"/>
      <c r="AQ309" s="18"/>
      <c r="AR309" s="18"/>
      <c r="AS309" s="18"/>
      <c r="AT309" s="18"/>
      <c r="AV309" s="5"/>
      <c r="AY309" s="5"/>
      <c r="AZ309" s="5"/>
      <c r="BA309" s="5"/>
      <c r="BB309" s="5"/>
      <c r="BC309" s="5"/>
      <c r="BD309" s="22"/>
      <c r="BE309" s="18"/>
      <c r="BF309" s="5"/>
      <c r="BG309" s="5"/>
      <c r="BH309" s="5"/>
      <c r="BI309" s="11"/>
      <c r="BJ309" s="5"/>
      <c r="BK309" s="11"/>
      <c r="BL309" s="3"/>
      <c r="BM309" s="11"/>
      <c r="BN309" s="12"/>
    </row>
    <row r="310" spans="1:66">
      <c r="A310" s="18"/>
      <c r="B310" s="18"/>
      <c r="C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  <c r="Y310" s="18"/>
      <c r="Z310" s="18"/>
      <c r="AA310" s="18"/>
      <c r="AB310" s="18"/>
      <c r="AC310" s="18"/>
      <c r="AD310" s="18"/>
      <c r="AE310" s="18"/>
      <c r="AF310" s="18"/>
      <c r="AG310" s="18"/>
      <c r="AH310" s="18"/>
      <c r="AI310" s="18"/>
      <c r="AJ310" s="18"/>
      <c r="AK310" s="18"/>
      <c r="AL310" s="18"/>
      <c r="AM310" s="18"/>
      <c r="AN310" s="18"/>
      <c r="AO310" s="18"/>
      <c r="AP310" s="18"/>
      <c r="AQ310" s="18"/>
      <c r="AR310" s="18"/>
      <c r="AS310" s="18"/>
      <c r="AT310" s="18"/>
      <c r="AV310" s="5"/>
      <c r="AY310" s="5"/>
      <c r="AZ310" s="5"/>
      <c r="BA310" s="5"/>
      <c r="BB310" s="5"/>
      <c r="BC310" s="5"/>
      <c r="BD310" s="22"/>
      <c r="BE310" s="18"/>
      <c r="BF310" s="5"/>
      <c r="BG310" s="5"/>
      <c r="BH310" s="5"/>
      <c r="BI310" s="11"/>
      <c r="BJ310" s="5"/>
      <c r="BK310" s="11"/>
      <c r="BL310" s="3"/>
      <c r="BM310" s="11"/>
      <c r="BN310" s="12"/>
    </row>
    <row r="311" spans="1:66">
      <c r="A311" s="18"/>
      <c r="B311" s="18"/>
      <c r="C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  <c r="Y311" s="18"/>
      <c r="Z311" s="18"/>
      <c r="AA311" s="18"/>
      <c r="AB311" s="18"/>
      <c r="AC311" s="18"/>
      <c r="AD311" s="18"/>
      <c r="AE311" s="18"/>
      <c r="AF311" s="18"/>
      <c r="AG311" s="18"/>
      <c r="AH311" s="18"/>
      <c r="AI311" s="18"/>
      <c r="AJ311" s="18"/>
      <c r="AK311" s="18"/>
      <c r="AL311" s="18"/>
      <c r="AM311" s="18"/>
      <c r="AN311" s="18"/>
      <c r="AO311" s="18"/>
      <c r="AP311" s="18"/>
      <c r="AQ311" s="18"/>
      <c r="AR311" s="18"/>
      <c r="AS311" s="18"/>
      <c r="AT311" s="18"/>
      <c r="AV311" s="5"/>
      <c r="AY311" s="5"/>
      <c r="AZ311" s="5"/>
      <c r="BA311" s="5"/>
      <c r="BB311" s="5"/>
      <c r="BC311" s="5"/>
      <c r="BD311" s="22"/>
      <c r="BE311" s="18"/>
      <c r="BF311" s="5"/>
      <c r="BG311" s="5"/>
      <c r="BH311" s="5"/>
      <c r="BI311" s="11"/>
      <c r="BJ311" s="5"/>
      <c r="BK311" s="11"/>
      <c r="BL311" s="3"/>
      <c r="BM311" s="11"/>
      <c r="BN311" s="12"/>
    </row>
    <row r="312" spans="1:66">
      <c r="A312" s="18"/>
      <c r="B312" s="18"/>
      <c r="C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  <c r="Y312" s="18"/>
      <c r="Z312" s="18"/>
      <c r="AA312" s="18"/>
      <c r="AB312" s="18"/>
      <c r="AC312" s="18"/>
      <c r="AD312" s="18"/>
      <c r="AE312" s="18"/>
      <c r="AF312" s="18"/>
      <c r="AG312" s="18"/>
      <c r="AH312" s="18"/>
      <c r="AI312" s="18"/>
      <c r="AJ312" s="18"/>
      <c r="AK312" s="18"/>
      <c r="AL312" s="18"/>
      <c r="AM312" s="18"/>
      <c r="AN312" s="18"/>
      <c r="AO312" s="18"/>
      <c r="AP312" s="18"/>
      <c r="AQ312" s="18"/>
      <c r="AR312" s="18"/>
      <c r="AS312" s="18"/>
      <c r="AT312" s="18"/>
      <c r="AV312" s="5"/>
      <c r="AY312" s="5"/>
      <c r="AZ312" s="5"/>
      <c r="BA312" s="5"/>
      <c r="BB312" s="5"/>
      <c r="BC312" s="5"/>
      <c r="BD312" s="22"/>
      <c r="BE312" s="18"/>
      <c r="BF312" s="5"/>
      <c r="BG312" s="5"/>
      <c r="BH312" s="5"/>
      <c r="BI312" s="11"/>
      <c r="BJ312" s="5"/>
      <c r="BK312" s="11"/>
      <c r="BL312" s="3"/>
      <c r="BM312" s="11"/>
      <c r="BN312" s="12"/>
    </row>
    <row r="313" spans="1:66">
      <c r="A313" s="18"/>
      <c r="B313" s="18"/>
      <c r="C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  <c r="Y313" s="18"/>
      <c r="Z313" s="18"/>
      <c r="AA313" s="18"/>
      <c r="AB313" s="18"/>
      <c r="AC313" s="18"/>
      <c r="AD313" s="18"/>
      <c r="AE313" s="18"/>
      <c r="AF313" s="18"/>
      <c r="AG313" s="18"/>
      <c r="AH313" s="18"/>
      <c r="AI313" s="18"/>
      <c r="AJ313" s="18"/>
      <c r="AK313" s="18"/>
      <c r="AL313" s="18"/>
      <c r="AM313" s="18"/>
      <c r="AN313" s="18"/>
      <c r="AO313" s="18"/>
      <c r="AP313" s="18"/>
      <c r="AQ313" s="18"/>
      <c r="AR313" s="18"/>
      <c r="AS313" s="18"/>
      <c r="AT313" s="18"/>
      <c r="AV313" s="5"/>
      <c r="AY313" s="5"/>
      <c r="AZ313" s="5"/>
      <c r="BA313" s="5"/>
      <c r="BB313" s="5"/>
      <c r="BC313" s="5"/>
      <c r="BD313" s="22"/>
      <c r="BE313" s="18"/>
      <c r="BF313" s="5"/>
      <c r="BG313" s="5"/>
      <c r="BH313" s="5"/>
      <c r="BI313" s="11"/>
      <c r="BJ313" s="5"/>
      <c r="BK313" s="11"/>
      <c r="BL313" s="3"/>
      <c r="BM313" s="11"/>
      <c r="BN313" s="12"/>
    </row>
    <row r="314" spans="1:66">
      <c r="A314" s="18"/>
      <c r="B314" s="18"/>
      <c r="C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  <c r="Z314" s="18"/>
      <c r="AA314" s="18"/>
      <c r="AB314" s="18"/>
      <c r="AC314" s="18"/>
      <c r="AD314" s="18"/>
      <c r="AE314" s="18"/>
      <c r="AF314" s="18"/>
      <c r="AG314" s="18"/>
      <c r="AH314" s="18"/>
      <c r="AI314" s="18"/>
      <c r="AJ314" s="18"/>
      <c r="AK314" s="18"/>
      <c r="AL314" s="18"/>
      <c r="AM314" s="18"/>
      <c r="AN314" s="18"/>
      <c r="AO314" s="18"/>
      <c r="AP314" s="18"/>
      <c r="AQ314" s="18"/>
      <c r="AR314" s="18"/>
      <c r="AS314" s="18"/>
      <c r="AT314" s="18"/>
      <c r="AV314" s="5"/>
      <c r="AY314" s="5"/>
      <c r="AZ314" s="5"/>
      <c r="BA314" s="5"/>
      <c r="BB314" s="5"/>
      <c r="BC314" s="5"/>
      <c r="BD314" s="22"/>
      <c r="BE314" s="18"/>
      <c r="BF314" s="5"/>
      <c r="BG314" s="5"/>
      <c r="BH314" s="5"/>
      <c r="BI314" s="11"/>
      <c r="BJ314" s="5"/>
      <c r="BK314" s="11"/>
      <c r="BL314" s="3"/>
      <c r="BM314" s="11"/>
      <c r="BN314" s="12"/>
    </row>
    <row r="315" spans="1:66">
      <c r="A315" s="18"/>
      <c r="B315" s="18"/>
      <c r="C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  <c r="Y315" s="18"/>
      <c r="Z315" s="18"/>
      <c r="AA315" s="18"/>
      <c r="AB315" s="18"/>
      <c r="AC315" s="18"/>
      <c r="AD315" s="18"/>
      <c r="AE315" s="18"/>
      <c r="AF315" s="18"/>
      <c r="AG315" s="18"/>
      <c r="AH315" s="18"/>
      <c r="AI315" s="18"/>
      <c r="AJ315" s="18"/>
      <c r="AK315" s="18"/>
      <c r="AL315" s="18"/>
      <c r="AM315" s="18"/>
      <c r="AN315" s="18"/>
      <c r="AO315" s="18"/>
      <c r="AP315" s="18"/>
      <c r="AQ315" s="18"/>
      <c r="AR315" s="18"/>
      <c r="AS315" s="18"/>
      <c r="AT315" s="18"/>
      <c r="AV315" s="5"/>
      <c r="AY315" s="5"/>
      <c r="AZ315" s="5"/>
      <c r="BA315" s="5"/>
      <c r="BB315" s="5"/>
      <c r="BC315" s="5"/>
      <c r="BD315" s="22"/>
      <c r="BE315" s="18"/>
      <c r="BF315" s="5"/>
      <c r="BG315" s="5"/>
      <c r="BH315" s="5"/>
      <c r="BI315" s="11"/>
      <c r="BJ315" s="5"/>
      <c r="BK315" s="11"/>
      <c r="BL315" s="3"/>
      <c r="BM315" s="11"/>
      <c r="BN315" s="12"/>
    </row>
    <row r="316" spans="1:66">
      <c r="A316" s="18"/>
      <c r="B316" s="18"/>
      <c r="C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  <c r="Y316" s="18"/>
      <c r="Z316" s="18"/>
      <c r="AA316" s="18"/>
      <c r="AB316" s="18"/>
      <c r="AC316" s="18"/>
      <c r="AD316" s="18"/>
      <c r="AE316" s="18"/>
      <c r="AF316" s="18"/>
      <c r="AG316" s="18"/>
      <c r="AH316" s="18"/>
      <c r="AI316" s="18"/>
      <c r="AJ316" s="18"/>
      <c r="AK316" s="18"/>
      <c r="AL316" s="18"/>
      <c r="AM316" s="18"/>
      <c r="AN316" s="18"/>
      <c r="AO316" s="18"/>
      <c r="AP316" s="18"/>
      <c r="AQ316" s="18"/>
      <c r="AR316" s="18"/>
      <c r="AS316" s="18"/>
      <c r="AT316" s="18"/>
      <c r="AV316" s="5"/>
      <c r="AY316" s="5"/>
      <c r="AZ316" s="5"/>
      <c r="BA316" s="5"/>
      <c r="BB316" s="5"/>
      <c r="BC316" s="5"/>
      <c r="BD316" s="22"/>
      <c r="BE316" s="18"/>
      <c r="BF316" s="5"/>
      <c r="BG316" s="5"/>
      <c r="BH316" s="5"/>
      <c r="BI316" s="11"/>
      <c r="BJ316" s="5"/>
      <c r="BK316" s="11"/>
      <c r="BL316" s="3"/>
      <c r="BM316" s="11"/>
      <c r="BN316" s="12"/>
    </row>
    <row r="317" spans="1:66">
      <c r="A317" s="18"/>
      <c r="B317" s="18"/>
      <c r="C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  <c r="Y317" s="18"/>
      <c r="Z317" s="18"/>
      <c r="AA317" s="18"/>
      <c r="AB317" s="18"/>
      <c r="AC317" s="18"/>
      <c r="AD317" s="18"/>
      <c r="AE317" s="18"/>
      <c r="AF317" s="18"/>
      <c r="AG317" s="18"/>
      <c r="AH317" s="18"/>
      <c r="AI317" s="18"/>
      <c r="AJ317" s="18"/>
      <c r="AK317" s="18"/>
      <c r="AL317" s="18"/>
      <c r="AM317" s="18"/>
      <c r="AN317" s="18"/>
      <c r="AO317" s="18"/>
      <c r="AP317" s="18"/>
      <c r="AQ317" s="18"/>
      <c r="AR317" s="18"/>
      <c r="AS317" s="18"/>
      <c r="AT317" s="18"/>
      <c r="AV317" s="5"/>
      <c r="AY317" s="5"/>
      <c r="AZ317" s="5"/>
      <c r="BA317" s="5"/>
      <c r="BB317" s="5"/>
      <c r="BC317" s="5"/>
      <c r="BD317" s="22"/>
      <c r="BE317" s="18"/>
      <c r="BF317" s="5"/>
      <c r="BG317" s="5"/>
      <c r="BH317" s="5"/>
      <c r="BI317" s="11"/>
      <c r="BJ317" s="5"/>
      <c r="BK317" s="11"/>
      <c r="BL317" s="3"/>
      <c r="BM317" s="11"/>
      <c r="BN317" s="12"/>
    </row>
    <row r="318" spans="1:66">
      <c r="A318" s="18"/>
      <c r="B318" s="18"/>
      <c r="C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  <c r="AA318" s="18"/>
      <c r="AB318" s="18"/>
      <c r="AC318" s="18"/>
      <c r="AD318" s="18"/>
      <c r="AE318" s="18"/>
      <c r="AF318" s="18"/>
      <c r="AG318" s="18"/>
      <c r="AH318" s="18"/>
      <c r="AI318" s="18"/>
      <c r="AJ318" s="18"/>
      <c r="AK318" s="18"/>
      <c r="AL318" s="18"/>
      <c r="AM318" s="18"/>
      <c r="AN318" s="18"/>
      <c r="AO318" s="18"/>
      <c r="AP318" s="18"/>
      <c r="AQ318" s="18"/>
      <c r="AR318" s="18"/>
      <c r="AS318" s="18"/>
      <c r="AT318" s="18"/>
      <c r="AV318" s="5"/>
      <c r="AY318" s="5"/>
      <c r="AZ318" s="5"/>
      <c r="BA318" s="5"/>
      <c r="BB318" s="5"/>
      <c r="BC318" s="5"/>
      <c r="BD318" s="22"/>
      <c r="BE318" s="18"/>
      <c r="BF318" s="5"/>
      <c r="BG318" s="5"/>
      <c r="BH318" s="5"/>
      <c r="BI318" s="11"/>
      <c r="BJ318" s="5"/>
      <c r="BK318" s="11"/>
      <c r="BL318" s="3"/>
      <c r="BM318" s="11"/>
      <c r="BN318" s="12"/>
    </row>
    <row r="319" spans="1:66">
      <c r="A319" s="18"/>
      <c r="B319" s="18"/>
      <c r="C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  <c r="AA319" s="18"/>
      <c r="AB319" s="18"/>
      <c r="AC319" s="18"/>
      <c r="AD319" s="18"/>
      <c r="AE319" s="18"/>
      <c r="AF319" s="18"/>
      <c r="AG319" s="18"/>
      <c r="AH319" s="18"/>
      <c r="AI319" s="18"/>
      <c r="AJ319" s="18"/>
      <c r="AK319" s="18"/>
      <c r="AL319" s="18"/>
      <c r="AM319" s="18"/>
      <c r="AN319" s="18"/>
      <c r="AO319" s="18"/>
      <c r="AP319" s="18"/>
      <c r="AQ319" s="18"/>
      <c r="AR319" s="18"/>
      <c r="AS319" s="18"/>
      <c r="AT319" s="18"/>
      <c r="AV319" s="5"/>
      <c r="AY319" s="5"/>
      <c r="AZ319" s="5"/>
      <c r="BA319" s="5"/>
      <c r="BB319" s="5"/>
      <c r="BC319" s="5"/>
      <c r="BD319" s="22"/>
      <c r="BE319" s="18"/>
      <c r="BF319" s="5"/>
      <c r="BG319" s="5"/>
      <c r="BH319" s="5"/>
      <c r="BI319" s="11"/>
      <c r="BJ319" s="5"/>
      <c r="BK319" s="11"/>
      <c r="BL319" s="3"/>
      <c r="BM319" s="11"/>
      <c r="BN319" s="12"/>
    </row>
    <row r="320" spans="1:66">
      <c r="A320" s="18"/>
      <c r="B320" s="18"/>
      <c r="C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  <c r="W320" s="18"/>
      <c r="X320" s="18"/>
      <c r="Y320" s="18"/>
      <c r="Z320" s="18"/>
      <c r="AA320" s="18"/>
      <c r="AB320" s="18"/>
      <c r="AC320" s="18"/>
      <c r="AD320" s="18"/>
      <c r="AE320" s="18"/>
      <c r="AF320" s="18"/>
      <c r="AG320" s="18"/>
      <c r="AH320" s="18"/>
      <c r="AI320" s="18"/>
      <c r="AJ320" s="18"/>
      <c r="AK320" s="18"/>
      <c r="AL320" s="18"/>
      <c r="AM320" s="18"/>
      <c r="AN320" s="18"/>
      <c r="AO320" s="18"/>
      <c r="AP320" s="18"/>
      <c r="AQ320" s="18"/>
      <c r="AR320" s="18"/>
      <c r="AS320" s="18"/>
      <c r="AT320" s="18"/>
      <c r="AV320" s="5"/>
      <c r="AY320" s="5"/>
      <c r="AZ320" s="5"/>
      <c r="BA320" s="5"/>
      <c r="BB320" s="5"/>
      <c r="BC320" s="5"/>
      <c r="BD320" s="22"/>
      <c r="BE320" s="18"/>
      <c r="BF320" s="5"/>
      <c r="BG320" s="5"/>
      <c r="BH320" s="5"/>
      <c r="BI320" s="11"/>
      <c r="BJ320" s="5"/>
      <c r="BK320" s="11"/>
      <c r="BL320" s="3"/>
      <c r="BM320" s="11"/>
      <c r="BN320" s="12"/>
    </row>
    <row r="321" spans="1:66">
      <c r="A321" s="18"/>
      <c r="B321" s="18"/>
      <c r="C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  <c r="W321" s="18"/>
      <c r="X321" s="18"/>
      <c r="Y321" s="18"/>
      <c r="Z321" s="18"/>
      <c r="AA321" s="18"/>
      <c r="AB321" s="18"/>
      <c r="AC321" s="18"/>
      <c r="AD321" s="18"/>
      <c r="AE321" s="18"/>
      <c r="AF321" s="18"/>
      <c r="AG321" s="18"/>
      <c r="AH321" s="18"/>
      <c r="AI321" s="18"/>
      <c r="AJ321" s="18"/>
      <c r="AK321" s="18"/>
      <c r="AL321" s="18"/>
      <c r="AM321" s="18"/>
      <c r="AN321" s="18"/>
      <c r="AO321" s="18"/>
      <c r="AP321" s="18"/>
      <c r="AQ321" s="18"/>
      <c r="AR321" s="18"/>
      <c r="AS321" s="18"/>
      <c r="AT321" s="18"/>
      <c r="AV321" s="5"/>
      <c r="AY321" s="5"/>
      <c r="AZ321" s="5"/>
      <c r="BA321" s="5"/>
      <c r="BB321" s="5"/>
      <c r="BC321" s="5"/>
      <c r="BD321" s="22"/>
      <c r="BE321" s="18"/>
      <c r="BF321" s="5"/>
      <c r="BG321" s="5"/>
      <c r="BH321" s="5"/>
      <c r="BI321" s="11"/>
      <c r="BJ321" s="5"/>
      <c r="BK321" s="11"/>
      <c r="BL321" s="3"/>
      <c r="BM321" s="11"/>
      <c r="BN321" s="12"/>
    </row>
    <row r="322" spans="1:66">
      <c r="A322" s="18"/>
      <c r="B322" s="18"/>
      <c r="C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/>
      <c r="Y322" s="18"/>
      <c r="Z322" s="18"/>
      <c r="AA322" s="18"/>
      <c r="AB322" s="18"/>
      <c r="AC322" s="18"/>
      <c r="AD322" s="18"/>
      <c r="AE322" s="18"/>
      <c r="AF322" s="18"/>
      <c r="AG322" s="18"/>
      <c r="AH322" s="18"/>
      <c r="AI322" s="18"/>
      <c r="AJ322" s="18"/>
      <c r="AK322" s="18"/>
      <c r="AL322" s="18"/>
      <c r="AM322" s="18"/>
      <c r="AN322" s="18"/>
      <c r="AO322" s="18"/>
      <c r="AP322" s="18"/>
      <c r="AQ322" s="18"/>
      <c r="AR322" s="18"/>
      <c r="AS322" s="18"/>
      <c r="AT322" s="18"/>
      <c r="AV322" s="5"/>
      <c r="AY322" s="5"/>
      <c r="AZ322" s="5"/>
      <c r="BA322" s="5"/>
      <c r="BB322" s="5"/>
      <c r="BC322" s="5"/>
      <c r="BD322" s="22"/>
      <c r="BE322" s="18"/>
      <c r="BF322" s="5"/>
      <c r="BG322" s="5"/>
      <c r="BH322" s="5"/>
      <c r="BI322" s="11"/>
      <c r="BJ322" s="5"/>
      <c r="BK322" s="11"/>
      <c r="BL322" s="3"/>
      <c r="BM322" s="11"/>
      <c r="BN322" s="12"/>
    </row>
    <row r="323" spans="1:66">
      <c r="A323" s="18"/>
      <c r="B323" s="18"/>
      <c r="C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/>
      <c r="Y323" s="18"/>
      <c r="Z323" s="18"/>
      <c r="AA323" s="18"/>
      <c r="AB323" s="18"/>
      <c r="AC323" s="18"/>
      <c r="AD323" s="18"/>
      <c r="AE323" s="18"/>
      <c r="AF323" s="18"/>
      <c r="AG323" s="18"/>
      <c r="AH323" s="18"/>
      <c r="AI323" s="18"/>
      <c r="AJ323" s="18"/>
      <c r="AK323" s="18"/>
      <c r="AL323" s="18"/>
      <c r="AM323" s="18"/>
      <c r="AN323" s="18"/>
      <c r="AO323" s="18"/>
      <c r="AP323" s="18"/>
      <c r="AQ323" s="18"/>
      <c r="AR323" s="18"/>
      <c r="AS323" s="18"/>
      <c r="AT323" s="18"/>
      <c r="AV323" s="5"/>
      <c r="AY323" s="5"/>
      <c r="AZ323" s="5"/>
      <c r="BA323" s="5"/>
      <c r="BB323" s="5"/>
      <c r="BC323" s="5"/>
      <c r="BD323" s="22"/>
      <c r="BE323" s="18"/>
      <c r="BF323" s="5"/>
      <c r="BG323" s="5"/>
      <c r="BH323" s="5"/>
      <c r="BI323" s="11"/>
      <c r="BJ323" s="5"/>
      <c r="BK323" s="11"/>
      <c r="BL323" s="3"/>
      <c r="BM323" s="11"/>
      <c r="BN323" s="12"/>
    </row>
    <row r="324" spans="1:66">
      <c r="A324" s="18"/>
      <c r="B324" s="18"/>
      <c r="C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  <c r="Y324" s="18"/>
      <c r="Z324" s="18"/>
      <c r="AA324" s="18"/>
      <c r="AB324" s="18"/>
      <c r="AC324" s="18"/>
      <c r="AD324" s="18"/>
      <c r="AE324" s="18"/>
      <c r="AF324" s="18"/>
      <c r="AG324" s="18"/>
      <c r="AH324" s="18"/>
      <c r="AI324" s="18"/>
      <c r="AJ324" s="18"/>
      <c r="AK324" s="18"/>
      <c r="AL324" s="18"/>
      <c r="AM324" s="18"/>
      <c r="AN324" s="18"/>
      <c r="AO324" s="18"/>
      <c r="AP324" s="18"/>
      <c r="AQ324" s="18"/>
      <c r="AR324" s="18"/>
      <c r="AS324" s="18"/>
      <c r="AT324" s="18"/>
      <c r="AV324" s="5"/>
      <c r="AY324" s="5"/>
      <c r="AZ324" s="5"/>
      <c r="BA324" s="5"/>
      <c r="BB324" s="5"/>
      <c r="BC324" s="5"/>
      <c r="BD324" s="22"/>
      <c r="BE324" s="18"/>
      <c r="BF324" s="5"/>
      <c r="BG324" s="5"/>
      <c r="BH324" s="5"/>
      <c r="BI324" s="11"/>
      <c r="BJ324" s="5"/>
      <c r="BK324" s="11"/>
      <c r="BL324" s="3"/>
      <c r="BM324" s="11"/>
      <c r="BN324" s="12"/>
    </row>
    <row r="325" spans="1:66">
      <c r="A325" s="18"/>
      <c r="B325" s="18"/>
      <c r="C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  <c r="Z325" s="18"/>
      <c r="AA325" s="18"/>
      <c r="AB325" s="18"/>
      <c r="AC325" s="18"/>
      <c r="AD325" s="18"/>
      <c r="AE325" s="18"/>
      <c r="AF325" s="18"/>
      <c r="AG325" s="18"/>
      <c r="AH325" s="18"/>
      <c r="AI325" s="18"/>
      <c r="AJ325" s="18"/>
      <c r="AK325" s="18"/>
      <c r="AL325" s="18"/>
      <c r="AM325" s="18"/>
      <c r="AN325" s="18"/>
      <c r="AO325" s="18"/>
      <c r="AP325" s="18"/>
      <c r="AQ325" s="18"/>
      <c r="AR325" s="18"/>
      <c r="AS325" s="18"/>
      <c r="AT325" s="18"/>
      <c r="AV325" s="5"/>
      <c r="AY325" s="5"/>
      <c r="AZ325" s="5"/>
      <c r="BA325" s="5"/>
      <c r="BB325" s="5"/>
      <c r="BC325" s="5"/>
      <c r="BD325" s="22"/>
      <c r="BE325" s="18"/>
      <c r="BF325" s="5"/>
      <c r="BG325" s="5"/>
      <c r="BH325" s="5"/>
      <c r="BI325" s="11"/>
      <c r="BJ325" s="5"/>
      <c r="BK325" s="11"/>
      <c r="BL325" s="3"/>
      <c r="BM325" s="11"/>
      <c r="BN325" s="12"/>
    </row>
    <row r="326" spans="1:66">
      <c r="A326" s="18"/>
      <c r="B326" s="18"/>
      <c r="C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  <c r="Z326" s="18"/>
      <c r="AA326" s="18"/>
      <c r="AB326" s="18"/>
      <c r="AC326" s="18"/>
      <c r="AD326" s="18"/>
      <c r="AE326" s="18"/>
      <c r="AF326" s="18"/>
      <c r="AG326" s="18"/>
      <c r="AH326" s="18"/>
      <c r="AI326" s="18"/>
      <c r="AJ326" s="18"/>
      <c r="AK326" s="18"/>
      <c r="AL326" s="18"/>
      <c r="AM326" s="18"/>
      <c r="AN326" s="18"/>
      <c r="AO326" s="18"/>
      <c r="AP326" s="18"/>
      <c r="AQ326" s="18"/>
      <c r="AR326" s="18"/>
      <c r="AS326" s="18"/>
      <c r="AT326" s="18"/>
      <c r="AV326" s="5"/>
      <c r="AY326" s="5"/>
      <c r="AZ326" s="5"/>
      <c r="BA326" s="5"/>
      <c r="BB326" s="5"/>
      <c r="BC326" s="5"/>
      <c r="BD326" s="22"/>
      <c r="BE326" s="18"/>
      <c r="BF326" s="5"/>
      <c r="BG326" s="5"/>
      <c r="BH326" s="5"/>
      <c r="BI326" s="11"/>
      <c r="BJ326" s="5"/>
      <c r="BK326" s="11"/>
      <c r="BL326" s="3"/>
      <c r="BM326" s="11"/>
      <c r="BN326" s="12"/>
    </row>
    <row r="327" spans="1:66">
      <c r="A327" s="18"/>
      <c r="B327" s="18"/>
      <c r="C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  <c r="Z327" s="18"/>
      <c r="AA327" s="18"/>
      <c r="AB327" s="18"/>
      <c r="AC327" s="18"/>
      <c r="AD327" s="18"/>
      <c r="AE327" s="18"/>
      <c r="AF327" s="18"/>
      <c r="AG327" s="18"/>
      <c r="AH327" s="18"/>
      <c r="AI327" s="18"/>
      <c r="AJ327" s="18"/>
      <c r="AK327" s="18"/>
      <c r="AL327" s="18"/>
      <c r="AM327" s="18"/>
      <c r="AN327" s="18"/>
      <c r="AO327" s="18"/>
      <c r="AP327" s="18"/>
      <c r="AQ327" s="18"/>
      <c r="AR327" s="18"/>
      <c r="AS327" s="18"/>
      <c r="AT327" s="18"/>
      <c r="AV327" s="5"/>
      <c r="AY327" s="5"/>
      <c r="AZ327" s="5"/>
      <c r="BA327" s="5"/>
      <c r="BB327" s="5"/>
      <c r="BC327" s="5"/>
      <c r="BD327" s="22"/>
      <c r="BE327" s="18"/>
      <c r="BF327" s="5"/>
      <c r="BG327" s="5"/>
      <c r="BH327" s="5"/>
      <c r="BI327" s="11"/>
      <c r="BJ327" s="5"/>
      <c r="BK327" s="11"/>
      <c r="BL327" s="3"/>
      <c r="BM327" s="11"/>
      <c r="BN327" s="12"/>
    </row>
    <row r="328" spans="1:66">
      <c r="A328" s="18"/>
      <c r="B328" s="18"/>
      <c r="C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  <c r="Z328" s="18"/>
      <c r="AA328" s="18"/>
      <c r="AB328" s="18"/>
      <c r="AC328" s="18"/>
      <c r="AD328" s="18"/>
      <c r="AE328" s="18"/>
      <c r="AF328" s="18"/>
      <c r="AG328" s="18"/>
      <c r="AH328" s="18"/>
      <c r="AI328" s="18"/>
      <c r="AJ328" s="18"/>
      <c r="AK328" s="18"/>
      <c r="AL328" s="18"/>
      <c r="AM328" s="18"/>
      <c r="AN328" s="18"/>
      <c r="AO328" s="18"/>
      <c r="AP328" s="18"/>
      <c r="AQ328" s="18"/>
      <c r="AR328" s="18"/>
      <c r="AS328" s="18"/>
      <c r="AT328" s="18"/>
      <c r="AV328" s="5"/>
      <c r="AY328" s="5"/>
      <c r="AZ328" s="5"/>
      <c r="BA328" s="5"/>
      <c r="BB328" s="5"/>
      <c r="BC328" s="5"/>
      <c r="BD328" s="22"/>
      <c r="BE328" s="18"/>
      <c r="BF328" s="5"/>
      <c r="BG328" s="5"/>
      <c r="BH328" s="5"/>
      <c r="BI328" s="11"/>
      <c r="BJ328" s="5"/>
      <c r="BK328" s="11"/>
      <c r="BL328" s="3"/>
      <c r="BM328" s="11"/>
      <c r="BN328" s="12"/>
    </row>
    <row r="329" spans="1:66">
      <c r="A329" s="18"/>
      <c r="B329" s="18"/>
      <c r="C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Y329" s="18"/>
      <c r="Z329" s="18"/>
      <c r="AA329" s="18"/>
      <c r="AB329" s="18"/>
      <c r="AC329" s="18"/>
      <c r="AD329" s="18"/>
      <c r="AE329" s="18"/>
      <c r="AF329" s="18"/>
      <c r="AG329" s="18"/>
      <c r="AH329" s="18"/>
      <c r="AI329" s="18"/>
      <c r="AJ329" s="18"/>
      <c r="AK329" s="18"/>
      <c r="AL329" s="18"/>
      <c r="AM329" s="18"/>
      <c r="AN329" s="18"/>
      <c r="AO329" s="18"/>
      <c r="AP329" s="18"/>
      <c r="AQ329" s="18"/>
      <c r="AR329" s="18"/>
      <c r="AS329" s="18"/>
      <c r="AT329" s="18"/>
      <c r="AV329" s="5"/>
      <c r="AY329" s="5"/>
      <c r="AZ329" s="5"/>
      <c r="BA329" s="5"/>
      <c r="BB329" s="5"/>
      <c r="BC329" s="5"/>
      <c r="BD329" s="22"/>
      <c r="BE329" s="18"/>
      <c r="BF329" s="5"/>
      <c r="BG329" s="5"/>
      <c r="BH329" s="5"/>
      <c r="BI329" s="11"/>
      <c r="BJ329" s="5"/>
      <c r="BK329" s="11"/>
      <c r="BL329" s="3"/>
      <c r="BM329" s="11"/>
      <c r="BN329" s="12"/>
    </row>
    <row r="330" spans="1:66">
      <c r="A330" s="18"/>
      <c r="B330" s="18"/>
      <c r="C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  <c r="Z330" s="18"/>
      <c r="AA330" s="18"/>
      <c r="AB330" s="18"/>
      <c r="AC330" s="18"/>
      <c r="AD330" s="18"/>
      <c r="AE330" s="18"/>
      <c r="AF330" s="18"/>
      <c r="AG330" s="18"/>
      <c r="AH330" s="18"/>
      <c r="AI330" s="18"/>
      <c r="AJ330" s="18"/>
      <c r="AK330" s="18"/>
      <c r="AL330" s="18"/>
      <c r="AM330" s="18"/>
      <c r="AN330" s="18"/>
      <c r="AO330" s="18"/>
      <c r="AP330" s="18"/>
      <c r="AQ330" s="18"/>
      <c r="AR330" s="18"/>
      <c r="AS330" s="18"/>
      <c r="AT330" s="18"/>
      <c r="AV330" s="5"/>
      <c r="AY330" s="5"/>
      <c r="AZ330" s="5"/>
      <c r="BA330" s="5"/>
      <c r="BB330" s="5"/>
      <c r="BC330" s="5"/>
      <c r="BD330" s="22"/>
      <c r="BE330" s="18"/>
      <c r="BF330" s="5"/>
      <c r="BG330" s="5"/>
      <c r="BH330" s="5"/>
      <c r="BI330" s="11"/>
      <c r="BJ330" s="5"/>
      <c r="BK330" s="11"/>
      <c r="BL330" s="3"/>
      <c r="BM330" s="11"/>
      <c r="BN330" s="12"/>
    </row>
    <row r="331" spans="1:66">
      <c r="A331" s="18"/>
      <c r="B331" s="18"/>
      <c r="C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Y331" s="18"/>
      <c r="Z331" s="18"/>
      <c r="AA331" s="18"/>
      <c r="AB331" s="18"/>
      <c r="AC331" s="18"/>
      <c r="AD331" s="18"/>
      <c r="AE331" s="18"/>
      <c r="AF331" s="18"/>
      <c r="AG331" s="18"/>
      <c r="AH331" s="18"/>
      <c r="AI331" s="18"/>
      <c r="AJ331" s="18"/>
      <c r="AK331" s="18"/>
      <c r="AL331" s="18"/>
      <c r="AM331" s="18"/>
      <c r="AN331" s="18"/>
      <c r="AO331" s="18"/>
      <c r="AP331" s="18"/>
      <c r="AQ331" s="18"/>
      <c r="AR331" s="18"/>
      <c r="AS331" s="18"/>
      <c r="AT331" s="18"/>
      <c r="AV331" s="5"/>
      <c r="AY331" s="5"/>
      <c r="AZ331" s="5"/>
      <c r="BA331" s="5"/>
      <c r="BB331" s="5"/>
      <c r="BC331" s="5"/>
      <c r="BD331" s="22"/>
      <c r="BE331" s="18"/>
      <c r="BF331" s="5"/>
      <c r="BG331" s="5"/>
      <c r="BH331" s="5"/>
      <c r="BI331" s="11"/>
      <c r="BJ331" s="5"/>
      <c r="BK331" s="11"/>
      <c r="BL331" s="3"/>
      <c r="BM331" s="11"/>
      <c r="BN331" s="12"/>
    </row>
    <row r="332" spans="1:66">
      <c r="A332" s="18"/>
      <c r="B332" s="18"/>
      <c r="C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  <c r="Y332" s="18"/>
      <c r="Z332" s="18"/>
      <c r="AA332" s="18"/>
      <c r="AB332" s="18"/>
      <c r="AC332" s="18"/>
      <c r="AD332" s="18"/>
      <c r="AE332" s="18"/>
      <c r="AF332" s="18"/>
      <c r="AG332" s="18"/>
      <c r="AH332" s="18"/>
      <c r="AI332" s="18"/>
      <c r="AJ332" s="18"/>
      <c r="AK332" s="18"/>
      <c r="AL332" s="18"/>
      <c r="AM332" s="18"/>
      <c r="AN332" s="18"/>
      <c r="AO332" s="18"/>
      <c r="AP332" s="18"/>
      <c r="AQ332" s="18"/>
      <c r="AR332" s="18"/>
      <c r="AS332" s="18"/>
      <c r="AT332" s="18"/>
      <c r="AV332" s="5"/>
      <c r="AY332" s="5"/>
      <c r="AZ332" s="5"/>
      <c r="BA332" s="5"/>
      <c r="BB332" s="5"/>
      <c r="BC332" s="5"/>
      <c r="BD332" s="22"/>
      <c r="BE332" s="18"/>
      <c r="BF332" s="5"/>
      <c r="BG332" s="5"/>
      <c r="BH332" s="5"/>
      <c r="BI332" s="11"/>
      <c r="BJ332" s="5"/>
      <c r="BK332" s="11"/>
      <c r="BL332" s="3"/>
      <c r="BM332" s="11"/>
      <c r="BN332" s="12"/>
    </row>
    <row r="333" spans="1:66">
      <c r="A333" s="18"/>
      <c r="B333" s="18"/>
      <c r="C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18"/>
      <c r="AA333" s="18"/>
      <c r="AB333" s="18"/>
      <c r="AC333" s="18"/>
      <c r="AD333" s="18"/>
      <c r="AE333" s="18"/>
      <c r="AF333" s="18"/>
      <c r="AG333" s="18"/>
      <c r="AH333" s="18"/>
      <c r="AI333" s="18"/>
      <c r="AJ333" s="18"/>
      <c r="AK333" s="18"/>
      <c r="AL333" s="18"/>
      <c r="AM333" s="18"/>
      <c r="AN333" s="18"/>
      <c r="AO333" s="18"/>
      <c r="AP333" s="18"/>
      <c r="AQ333" s="18"/>
      <c r="AR333" s="18"/>
      <c r="AS333" s="18"/>
      <c r="AT333" s="18"/>
      <c r="AV333" s="5"/>
      <c r="AY333" s="5"/>
      <c r="AZ333" s="5"/>
      <c r="BA333" s="5"/>
      <c r="BB333" s="5"/>
      <c r="BC333" s="5"/>
      <c r="BD333" s="22"/>
      <c r="BE333" s="18"/>
      <c r="BF333" s="5"/>
      <c r="BG333" s="5"/>
      <c r="BH333" s="5"/>
      <c r="BI333" s="11"/>
      <c r="BJ333" s="5"/>
      <c r="BK333" s="11"/>
      <c r="BL333" s="3"/>
      <c r="BM333" s="11"/>
      <c r="BN333" s="12"/>
    </row>
    <row r="334" spans="1:66">
      <c r="A334" s="18"/>
      <c r="B334" s="18"/>
      <c r="C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18"/>
      <c r="AA334" s="18"/>
      <c r="AB334" s="18"/>
      <c r="AC334" s="18"/>
      <c r="AD334" s="18"/>
      <c r="AE334" s="18"/>
      <c r="AF334" s="18"/>
      <c r="AG334" s="18"/>
      <c r="AH334" s="18"/>
      <c r="AI334" s="18"/>
      <c r="AJ334" s="18"/>
      <c r="AK334" s="18"/>
      <c r="AL334" s="18"/>
      <c r="AM334" s="18"/>
      <c r="AN334" s="18"/>
      <c r="AO334" s="18"/>
      <c r="AP334" s="18"/>
      <c r="AQ334" s="18"/>
      <c r="AR334" s="18"/>
      <c r="AS334" s="18"/>
      <c r="AT334" s="18"/>
      <c r="AV334" s="5"/>
      <c r="AY334" s="5"/>
      <c r="AZ334" s="5"/>
      <c r="BA334" s="5"/>
      <c r="BB334" s="5"/>
      <c r="BC334" s="5"/>
      <c r="BD334" s="22"/>
      <c r="BE334" s="18"/>
      <c r="BF334" s="5"/>
      <c r="BG334" s="5"/>
      <c r="BH334" s="5"/>
      <c r="BI334" s="11"/>
      <c r="BJ334" s="5"/>
      <c r="BK334" s="11"/>
      <c r="BL334" s="3"/>
      <c r="BM334" s="11"/>
      <c r="BN334" s="12"/>
    </row>
    <row r="335" spans="1:66">
      <c r="A335" s="18"/>
      <c r="B335" s="18"/>
      <c r="C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  <c r="AA335" s="18"/>
      <c r="AB335" s="18"/>
      <c r="AC335" s="18"/>
      <c r="AD335" s="18"/>
      <c r="AE335" s="18"/>
      <c r="AF335" s="18"/>
      <c r="AG335" s="18"/>
      <c r="AH335" s="18"/>
      <c r="AI335" s="18"/>
      <c r="AJ335" s="18"/>
      <c r="AK335" s="18"/>
      <c r="AL335" s="18"/>
      <c r="AM335" s="18"/>
      <c r="AN335" s="18"/>
      <c r="AO335" s="18"/>
      <c r="AP335" s="18"/>
      <c r="AQ335" s="18"/>
      <c r="AR335" s="18"/>
      <c r="AS335" s="18"/>
      <c r="AT335" s="18"/>
      <c r="AV335" s="5"/>
      <c r="AY335" s="5"/>
      <c r="AZ335" s="5"/>
      <c r="BA335" s="5"/>
      <c r="BB335" s="5"/>
      <c r="BC335" s="5"/>
      <c r="BD335" s="22"/>
      <c r="BE335" s="18"/>
      <c r="BF335" s="5"/>
      <c r="BG335" s="5"/>
      <c r="BH335" s="5"/>
      <c r="BI335" s="11"/>
      <c r="BJ335" s="5"/>
      <c r="BK335" s="11"/>
      <c r="BL335" s="3"/>
      <c r="BM335" s="11"/>
      <c r="BN335" s="12"/>
    </row>
    <row r="336" spans="1:66">
      <c r="A336" s="18"/>
      <c r="B336" s="18"/>
      <c r="C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  <c r="AA336" s="18"/>
      <c r="AB336" s="18"/>
      <c r="AC336" s="18"/>
      <c r="AD336" s="18"/>
      <c r="AE336" s="18"/>
      <c r="AF336" s="18"/>
      <c r="AG336" s="18"/>
      <c r="AH336" s="18"/>
      <c r="AI336" s="18"/>
      <c r="AJ336" s="18"/>
      <c r="AK336" s="18"/>
      <c r="AL336" s="18"/>
      <c r="AM336" s="18"/>
      <c r="AN336" s="18"/>
      <c r="AO336" s="18"/>
      <c r="AP336" s="18"/>
      <c r="AQ336" s="18"/>
      <c r="AR336" s="18"/>
      <c r="AS336" s="18"/>
      <c r="AT336" s="18"/>
      <c r="AV336" s="5"/>
      <c r="AY336" s="5"/>
      <c r="AZ336" s="5"/>
      <c r="BA336" s="5"/>
      <c r="BB336" s="5"/>
      <c r="BC336" s="5"/>
      <c r="BD336" s="22"/>
      <c r="BE336" s="18"/>
      <c r="BF336" s="5"/>
      <c r="BG336" s="5"/>
      <c r="BH336" s="5"/>
      <c r="BI336" s="11"/>
      <c r="BJ336" s="5"/>
      <c r="BK336" s="11"/>
      <c r="BL336" s="3"/>
      <c r="BM336" s="11"/>
      <c r="BN336" s="12"/>
    </row>
    <row r="337" spans="1:66">
      <c r="A337" s="18"/>
      <c r="B337" s="18"/>
      <c r="C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Y337" s="18"/>
      <c r="Z337" s="18"/>
      <c r="AA337" s="18"/>
      <c r="AB337" s="18"/>
      <c r="AC337" s="18"/>
      <c r="AD337" s="18"/>
      <c r="AE337" s="18"/>
      <c r="AF337" s="18"/>
      <c r="AG337" s="18"/>
      <c r="AH337" s="18"/>
      <c r="AI337" s="18"/>
      <c r="AJ337" s="18"/>
      <c r="AK337" s="18"/>
      <c r="AL337" s="18"/>
      <c r="AM337" s="18"/>
      <c r="AN337" s="18"/>
      <c r="AO337" s="18"/>
      <c r="AP337" s="18"/>
      <c r="AQ337" s="18"/>
      <c r="AR337" s="18"/>
      <c r="AS337" s="18"/>
      <c r="AT337" s="18"/>
      <c r="AV337" s="5"/>
      <c r="AY337" s="5"/>
      <c r="AZ337" s="5"/>
      <c r="BA337" s="5"/>
      <c r="BB337" s="5"/>
      <c r="BC337" s="5"/>
      <c r="BD337" s="22"/>
      <c r="BE337" s="18"/>
      <c r="BF337" s="5"/>
      <c r="BG337" s="5"/>
      <c r="BH337" s="5"/>
      <c r="BI337" s="11"/>
      <c r="BJ337" s="5"/>
      <c r="BK337" s="11"/>
      <c r="BL337" s="3"/>
      <c r="BM337" s="11"/>
      <c r="BN337" s="12"/>
    </row>
    <row r="338" spans="1:66">
      <c r="A338" s="18"/>
      <c r="B338" s="18"/>
      <c r="C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  <c r="AA338" s="18"/>
      <c r="AB338" s="18"/>
      <c r="AC338" s="18"/>
      <c r="AD338" s="18"/>
      <c r="AE338" s="18"/>
      <c r="AF338" s="18"/>
      <c r="AG338" s="18"/>
      <c r="AH338" s="18"/>
      <c r="AI338" s="18"/>
      <c r="AJ338" s="18"/>
      <c r="AK338" s="18"/>
      <c r="AL338" s="18"/>
      <c r="AM338" s="18"/>
      <c r="AN338" s="18"/>
      <c r="AO338" s="18"/>
      <c r="AP338" s="18"/>
      <c r="AQ338" s="18"/>
      <c r="AR338" s="18"/>
      <c r="AS338" s="18"/>
      <c r="AT338" s="18"/>
      <c r="AV338" s="5"/>
      <c r="AY338" s="5"/>
      <c r="AZ338" s="5"/>
      <c r="BA338" s="5"/>
      <c r="BB338" s="5"/>
      <c r="BC338" s="5"/>
      <c r="BD338" s="22"/>
      <c r="BE338" s="18"/>
      <c r="BF338" s="5"/>
      <c r="BG338" s="5"/>
      <c r="BH338" s="5"/>
      <c r="BI338" s="11"/>
      <c r="BJ338" s="5"/>
      <c r="BK338" s="11"/>
      <c r="BL338" s="3"/>
      <c r="BM338" s="11"/>
      <c r="BN338" s="12"/>
    </row>
    <row r="339" spans="1:66">
      <c r="A339" s="18"/>
      <c r="B339" s="18"/>
      <c r="C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  <c r="AA339" s="18"/>
      <c r="AB339" s="18"/>
      <c r="AC339" s="18"/>
      <c r="AD339" s="18"/>
      <c r="AE339" s="18"/>
      <c r="AF339" s="18"/>
      <c r="AG339" s="18"/>
      <c r="AH339" s="18"/>
      <c r="AI339" s="18"/>
      <c r="AJ339" s="18"/>
      <c r="AK339" s="18"/>
      <c r="AL339" s="18"/>
      <c r="AM339" s="18"/>
      <c r="AN339" s="18"/>
      <c r="AO339" s="18"/>
      <c r="AP339" s="18"/>
      <c r="AQ339" s="18"/>
      <c r="AR339" s="18"/>
      <c r="AS339" s="18"/>
      <c r="AT339" s="18"/>
      <c r="AV339" s="5"/>
      <c r="AY339" s="5"/>
      <c r="AZ339" s="5"/>
      <c r="BA339" s="5"/>
      <c r="BB339" s="5"/>
      <c r="BC339" s="5"/>
      <c r="BD339" s="22"/>
      <c r="BE339" s="18"/>
      <c r="BF339" s="5"/>
      <c r="BG339" s="5"/>
      <c r="BH339" s="5"/>
      <c r="BI339" s="11"/>
      <c r="BJ339" s="5"/>
      <c r="BK339" s="11"/>
      <c r="BL339" s="3"/>
      <c r="BM339" s="11"/>
      <c r="BN339" s="12"/>
    </row>
    <row r="340" spans="1:66">
      <c r="A340" s="18"/>
      <c r="B340" s="18"/>
      <c r="C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  <c r="AA340" s="18"/>
      <c r="AB340" s="18"/>
      <c r="AC340" s="18"/>
      <c r="AD340" s="18"/>
      <c r="AE340" s="18"/>
      <c r="AF340" s="18"/>
      <c r="AG340" s="18"/>
      <c r="AH340" s="18"/>
      <c r="AI340" s="18"/>
      <c r="AJ340" s="18"/>
      <c r="AK340" s="18"/>
      <c r="AL340" s="18"/>
      <c r="AM340" s="18"/>
      <c r="AN340" s="18"/>
      <c r="AO340" s="18"/>
      <c r="AP340" s="18"/>
      <c r="AQ340" s="18"/>
      <c r="AR340" s="18"/>
      <c r="AS340" s="18"/>
      <c r="AT340" s="18"/>
      <c r="AV340" s="5"/>
      <c r="AY340" s="5"/>
      <c r="AZ340" s="5"/>
      <c r="BA340" s="5"/>
      <c r="BB340" s="5"/>
      <c r="BC340" s="5"/>
      <c r="BD340" s="22"/>
      <c r="BE340" s="18"/>
      <c r="BF340" s="5"/>
      <c r="BG340" s="5"/>
      <c r="BH340" s="5"/>
      <c r="BI340" s="11"/>
      <c r="BJ340" s="5"/>
      <c r="BK340" s="11"/>
      <c r="BL340" s="3"/>
      <c r="BM340" s="11"/>
      <c r="BN340" s="12"/>
    </row>
    <row r="341" spans="1:66">
      <c r="A341" s="18"/>
      <c r="B341" s="18"/>
      <c r="C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  <c r="Y341" s="18"/>
      <c r="Z341" s="18"/>
      <c r="AA341" s="18"/>
      <c r="AB341" s="18"/>
      <c r="AC341" s="18"/>
      <c r="AD341" s="18"/>
      <c r="AE341" s="18"/>
      <c r="AF341" s="18"/>
      <c r="AG341" s="18"/>
      <c r="AH341" s="18"/>
      <c r="AI341" s="18"/>
      <c r="AJ341" s="18"/>
      <c r="AK341" s="18"/>
      <c r="AL341" s="18"/>
      <c r="AM341" s="18"/>
      <c r="AN341" s="18"/>
      <c r="AO341" s="18"/>
      <c r="AP341" s="18"/>
      <c r="AQ341" s="18"/>
      <c r="AR341" s="18"/>
      <c r="AS341" s="18"/>
      <c r="AT341" s="18"/>
      <c r="AV341" s="5"/>
      <c r="AY341" s="5"/>
      <c r="AZ341" s="5"/>
      <c r="BA341" s="5"/>
      <c r="BB341" s="5"/>
      <c r="BC341" s="5"/>
      <c r="BD341" s="22"/>
      <c r="BE341" s="18"/>
      <c r="BF341" s="5"/>
      <c r="BG341" s="5"/>
      <c r="BH341" s="5"/>
      <c r="BI341" s="11"/>
      <c r="BJ341" s="5"/>
      <c r="BK341" s="11"/>
      <c r="BL341" s="3"/>
      <c r="BM341" s="11"/>
      <c r="BN341" s="12"/>
    </row>
    <row r="342" spans="1:66">
      <c r="A342" s="18"/>
      <c r="B342" s="18"/>
      <c r="C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Y342" s="18"/>
      <c r="Z342" s="18"/>
      <c r="AA342" s="18"/>
      <c r="AB342" s="18"/>
      <c r="AC342" s="18"/>
      <c r="AD342" s="18"/>
      <c r="AE342" s="18"/>
      <c r="AF342" s="18"/>
      <c r="AG342" s="18"/>
      <c r="AH342" s="18"/>
      <c r="AI342" s="18"/>
      <c r="AJ342" s="18"/>
      <c r="AK342" s="18"/>
      <c r="AL342" s="18"/>
      <c r="AM342" s="18"/>
      <c r="AN342" s="18"/>
      <c r="AO342" s="18"/>
      <c r="AP342" s="18"/>
      <c r="AQ342" s="18"/>
      <c r="AR342" s="18"/>
      <c r="AS342" s="18"/>
      <c r="AT342" s="18"/>
      <c r="AV342" s="5"/>
      <c r="AY342" s="5"/>
      <c r="AZ342" s="5"/>
      <c r="BA342" s="5"/>
      <c r="BB342" s="5"/>
      <c r="BC342" s="5"/>
      <c r="BD342" s="22"/>
      <c r="BE342" s="18"/>
      <c r="BF342" s="5"/>
      <c r="BG342" s="5"/>
      <c r="BH342" s="5"/>
      <c r="BI342" s="11"/>
      <c r="BJ342" s="5"/>
      <c r="BK342" s="11"/>
      <c r="BL342" s="3"/>
      <c r="BM342" s="11"/>
      <c r="BN342" s="12"/>
    </row>
    <row r="343" spans="1:66">
      <c r="A343" s="18"/>
      <c r="B343" s="18"/>
      <c r="C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  <c r="Y343" s="18"/>
      <c r="Z343" s="18"/>
      <c r="AA343" s="18"/>
      <c r="AB343" s="18"/>
      <c r="AC343" s="18"/>
      <c r="AD343" s="18"/>
      <c r="AE343" s="18"/>
      <c r="AF343" s="18"/>
      <c r="AG343" s="18"/>
      <c r="AH343" s="18"/>
      <c r="AI343" s="18"/>
      <c r="AJ343" s="18"/>
      <c r="AK343" s="18"/>
      <c r="AL343" s="18"/>
      <c r="AM343" s="18"/>
      <c r="AN343" s="18"/>
      <c r="AO343" s="18"/>
      <c r="AP343" s="18"/>
      <c r="AQ343" s="18"/>
      <c r="AR343" s="18"/>
      <c r="AS343" s="18"/>
      <c r="AT343" s="18"/>
      <c r="AV343" s="5"/>
      <c r="AY343" s="5"/>
      <c r="AZ343" s="5"/>
      <c r="BA343" s="5"/>
      <c r="BB343" s="5"/>
      <c r="BC343" s="5"/>
      <c r="BD343" s="22"/>
      <c r="BE343" s="18"/>
      <c r="BF343" s="5"/>
      <c r="BG343" s="5"/>
      <c r="BH343" s="5"/>
      <c r="BI343" s="11"/>
      <c r="BJ343" s="5"/>
      <c r="BK343" s="11"/>
      <c r="BL343" s="3"/>
      <c r="BM343" s="11"/>
      <c r="BN343" s="12"/>
    </row>
    <row r="344" spans="1:66">
      <c r="A344" s="18"/>
      <c r="B344" s="18"/>
      <c r="C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  <c r="Y344" s="18"/>
      <c r="Z344" s="18"/>
      <c r="AA344" s="18"/>
      <c r="AB344" s="18"/>
      <c r="AC344" s="18"/>
      <c r="AD344" s="18"/>
      <c r="AE344" s="18"/>
      <c r="AF344" s="18"/>
      <c r="AG344" s="18"/>
      <c r="AH344" s="18"/>
      <c r="AI344" s="18"/>
      <c r="AJ344" s="18"/>
      <c r="AK344" s="18"/>
      <c r="AL344" s="18"/>
      <c r="AM344" s="18"/>
      <c r="AN344" s="18"/>
      <c r="AO344" s="18"/>
      <c r="AP344" s="18"/>
      <c r="AQ344" s="18"/>
      <c r="AR344" s="18"/>
      <c r="AS344" s="18"/>
      <c r="AT344" s="18"/>
      <c r="AV344" s="5"/>
      <c r="AY344" s="5"/>
      <c r="AZ344" s="5"/>
      <c r="BA344" s="5"/>
      <c r="BB344" s="5"/>
      <c r="BC344" s="5"/>
      <c r="BD344" s="22"/>
      <c r="BE344" s="18"/>
      <c r="BF344" s="5"/>
      <c r="BG344" s="5"/>
      <c r="BH344" s="5"/>
      <c r="BI344" s="11"/>
      <c r="BJ344" s="5"/>
      <c r="BK344" s="11"/>
      <c r="BL344" s="3"/>
      <c r="BM344" s="11"/>
      <c r="BN344" s="12"/>
    </row>
    <row r="345" spans="1:66">
      <c r="A345" s="18"/>
      <c r="B345" s="18"/>
      <c r="C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  <c r="Y345" s="18"/>
      <c r="Z345" s="18"/>
      <c r="AA345" s="18"/>
      <c r="AB345" s="18"/>
      <c r="AC345" s="18"/>
      <c r="AD345" s="18"/>
      <c r="AE345" s="18"/>
      <c r="AF345" s="18"/>
      <c r="AG345" s="18"/>
      <c r="AH345" s="18"/>
      <c r="AI345" s="18"/>
      <c r="AJ345" s="18"/>
      <c r="AK345" s="18"/>
      <c r="AL345" s="18"/>
      <c r="AM345" s="18"/>
      <c r="AN345" s="18"/>
      <c r="AO345" s="18"/>
      <c r="AP345" s="18"/>
      <c r="AQ345" s="18"/>
      <c r="AR345" s="18"/>
      <c r="AS345" s="18"/>
      <c r="AT345" s="18"/>
      <c r="AV345" s="5"/>
      <c r="AY345" s="5"/>
      <c r="AZ345" s="5"/>
      <c r="BA345" s="5"/>
      <c r="BB345" s="5"/>
      <c r="BC345" s="5"/>
      <c r="BD345" s="22"/>
      <c r="BE345" s="18"/>
      <c r="BF345" s="5"/>
      <c r="BG345" s="5"/>
      <c r="BH345" s="5"/>
      <c r="BI345" s="11"/>
      <c r="BJ345" s="5"/>
      <c r="BK345" s="11"/>
      <c r="BL345" s="3"/>
      <c r="BM345" s="11"/>
      <c r="BN345" s="12"/>
    </row>
    <row r="346" spans="1:66">
      <c r="A346" s="18"/>
      <c r="B346" s="18"/>
      <c r="C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  <c r="Y346" s="18"/>
      <c r="Z346" s="18"/>
      <c r="AA346" s="18"/>
      <c r="AB346" s="18"/>
      <c r="AC346" s="18"/>
      <c r="AD346" s="18"/>
      <c r="AE346" s="18"/>
      <c r="AF346" s="18"/>
      <c r="AG346" s="18"/>
      <c r="AH346" s="18"/>
      <c r="AI346" s="18"/>
      <c r="AJ346" s="18"/>
      <c r="AK346" s="18"/>
      <c r="AL346" s="18"/>
      <c r="AM346" s="18"/>
      <c r="AN346" s="18"/>
      <c r="AO346" s="18"/>
      <c r="AP346" s="18"/>
      <c r="AQ346" s="18"/>
      <c r="AR346" s="18"/>
      <c r="AS346" s="18"/>
      <c r="AT346" s="18"/>
      <c r="AV346" s="5"/>
      <c r="AY346" s="5"/>
      <c r="AZ346" s="5"/>
      <c r="BA346" s="5"/>
      <c r="BB346" s="5"/>
      <c r="BC346" s="5"/>
      <c r="BD346" s="22"/>
      <c r="BE346" s="18"/>
      <c r="BF346" s="5"/>
      <c r="BG346" s="5"/>
      <c r="BH346" s="5"/>
      <c r="BI346" s="11"/>
      <c r="BJ346" s="5"/>
      <c r="BK346" s="11"/>
      <c r="BL346" s="3"/>
      <c r="BM346" s="11"/>
      <c r="BN346" s="12"/>
    </row>
    <row r="347" spans="1:66">
      <c r="A347" s="18"/>
      <c r="B347" s="18"/>
      <c r="C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  <c r="Y347" s="18"/>
      <c r="Z347" s="18"/>
      <c r="AA347" s="18"/>
      <c r="AB347" s="18"/>
      <c r="AC347" s="18"/>
      <c r="AD347" s="18"/>
      <c r="AE347" s="18"/>
      <c r="AF347" s="18"/>
      <c r="AG347" s="18"/>
      <c r="AH347" s="18"/>
      <c r="AI347" s="18"/>
      <c r="AJ347" s="18"/>
      <c r="AK347" s="18"/>
      <c r="AL347" s="18"/>
      <c r="AM347" s="18"/>
      <c r="AN347" s="18"/>
      <c r="AO347" s="18"/>
      <c r="AP347" s="18"/>
      <c r="AQ347" s="18"/>
      <c r="AR347" s="18"/>
      <c r="AS347" s="18"/>
      <c r="AT347" s="18"/>
      <c r="AV347" s="5"/>
      <c r="AY347" s="5"/>
      <c r="AZ347" s="5"/>
      <c r="BA347" s="5"/>
      <c r="BB347" s="5"/>
      <c r="BC347" s="5"/>
      <c r="BD347" s="22"/>
      <c r="BE347" s="18"/>
      <c r="BF347" s="5"/>
      <c r="BG347" s="5"/>
      <c r="BH347" s="5"/>
      <c r="BI347" s="11"/>
      <c r="BJ347" s="5"/>
      <c r="BK347" s="11"/>
      <c r="BL347" s="3"/>
      <c r="BM347" s="11"/>
      <c r="BN347" s="12"/>
    </row>
    <row r="348" spans="1:66">
      <c r="A348" s="18"/>
      <c r="B348" s="18"/>
      <c r="C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  <c r="Y348" s="18"/>
      <c r="Z348" s="18"/>
      <c r="AA348" s="18"/>
      <c r="AB348" s="18"/>
      <c r="AC348" s="18"/>
      <c r="AD348" s="18"/>
      <c r="AE348" s="18"/>
      <c r="AF348" s="18"/>
      <c r="AG348" s="18"/>
      <c r="AH348" s="18"/>
      <c r="AI348" s="18"/>
      <c r="AJ348" s="18"/>
      <c r="AK348" s="18"/>
      <c r="AL348" s="18"/>
      <c r="AM348" s="18"/>
      <c r="AN348" s="18"/>
      <c r="AO348" s="18"/>
      <c r="AP348" s="18"/>
      <c r="AQ348" s="18"/>
      <c r="AR348" s="18"/>
      <c r="AS348" s="18"/>
      <c r="AT348" s="18"/>
      <c r="AV348" s="5"/>
      <c r="AY348" s="5"/>
      <c r="AZ348" s="5"/>
      <c r="BA348" s="5"/>
      <c r="BB348" s="5"/>
      <c r="BC348" s="5"/>
      <c r="BD348" s="22"/>
      <c r="BE348" s="18"/>
      <c r="BF348" s="5"/>
      <c r="BG348" s="5"/>
      <c r="BH348" s="5"/>
      <c r="BI348" s="11"/>
      <c r="BJ348" s="5"/>
      <c r="BK348" s="11"/>
      <c r="BL348" s="3"/>
      <c r="BM348" s="11"/>
      <c r="BN348" s="12"/>
    </row>
    <row r="349" spans="1:66">
      <c r="A349" s="18"/>
      <c r="B349" s="18"/>
      <c r="C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  <c r="Y349" s="18"/>
      <c r="Z349" s="18"/>
      <c r="AA349" s="18"/>
      <c r="AB349" s="18"/>
      <c r="AC349" s="18"/>
      <c r="AD349" s="18"/>
      <c r="AE349" s="18"/>
      <c r="AF349" s="18"/>
      <c r="AG349" s="18"/>
      <c r="AH349" s="18"/>
      <c r="AI349" s="18"/>
      <c r="AJ349" s="18"/>
      <c r="AK349" s="18"/>
      <c r="AL349" s="18"/>
      <c r="AM349" s="18"/>
      <c r="AN349" s="18"/>
      <c r="AO349" s="18"/>
      <c r="AP349" s="18"/>
      <c r="AQ349" s="18"/>
      <c r="AR349" s="18"/>
      <c r="AS349" s="18"/>
      <c r="AT349" s="18"/>
      <c r="AV349" s="5"/>
      <c r="AY349" s="5"/>
      <c r="AZ349" s="5"/>
      <c r="BA349" s="5"/>
      <c r="BB349" s="5"/>
      <c r="BC349" s="5"/>
      <c r="BD349" s="22"/>
      <c r="BE349" s="18"/>
      <c r="BF349" s="5"/>
      <c r="BG349" s="5"/>
      <c r="BH349" s="5"/>
      <c r="BI349" s="11"/>
      <c r="BJ349" s="5"/>
      <c r="BK349" s="11"/>
      <c r="BL349" s="3"/>
      <c r="BM349" s="11"/>
      <c r="BN349" s="12"/>
    </row>
    <row r="350" spans="1:66">
      <c r="A350" s="18"/>
      <c r="B350" s="18"/>
      <c r="C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  <c r="Z350" s="18"/>
      <c r="AA350" s="18"/>
      <c r="AB350" s="18"/>
      <c r="AC350" s="18"/>
      <c r="AD350" s="18"/>
      <c r="AE350" s="18"/>
      <c r="AF350" s="18"/>
      <c r="AG350" s="18"/>
      <c r="AH350" s="18"/>
      <c r="AI350" s="18"/>
      <c r="AJ350" s="18"/>
      <c r="AK350" s="18"/>
      <c r="AL350" s="18"/>
      <c r="AM350" s="18"/>
      <c r="AN350" s="18"/>
      <c r="AO350" s="18"/>
      <c r="AP350" s="18"/>
      <c r="AQ350" s="18"/>
      <c r="AR350" s="18"/>
      <c r="AS350" s="18"/>
      <c r="AT350" s="18"/>
      <c r="AV350" s="5"/>
      <c r="AY350" s="5"/>
      <c r="AZ350" s="5"/>
      <c r="BA350" s="5"/>
      <c r="BB350" s="5"/>
      <c r="BC350" s="5"/>
      <c r="BD350" s="22"/>
      <c r="BE350" s="18"/>
      <c r="BF350" s="5"/>
      <c r="BG350" s="5"/>
      <c r="BH350" s="5"/>
      <c r="BI350" s="11"/>
      <c r="BJ350" s="5"/>
      <c r="BK350" s="11"/>
      <c r="BL350" s="3"/>
      <c r="BM350" s="11"/>
      <c r="BN350" s="12"/>
    </row>
    <row r="351" spans="1:66">
      <c r="A351" s="18"/>
      <c r="B351" s="18"/>
      <c r="C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  <c r="Y351" s="18"/>
      <c r="Z351" s="18"/>
      <c r="AA351" s="18"/>
      <c r="AB351" s="18"/>
      <c r="AC351" s="18"/>
      <c r="AD351" s="18"/>
      <c r="AE351" s="18"/>
      <c r="AF351" s="18"/>
      <c r="AG351" s="18"/>
      <c r="AH351" s="18"/>
      <c r="AI351" s="18"/>
      <c r="AJ351" s="18"/>
      <c r="AK351" s="18"/>
      <c r="AL351" s="18"/>
      <c r="AM351" s="18"/>
      <c r="AN351" s="18"/>
      <c r="AO351" s="18"/>
      <c r="AP351" s="18"/>
      <c r="AQ351" s="18"/>
      <c r="AR351" s="18"/>
      <c r="AS351" s="18"/>
      <c r="AT351" s="18"/>
      <c r="AV351" s="5"/>
      <c r="AY351" s="5"/>
      <c r="AZ351" s="5"/>
      <c r="BA351" s="5"/>
      <c r="BB351" s="5"/>
      <c r="BC351" s="5"/>
      <c r="BD351" s="22"/>
      <c r="BE351" s="18"/>
      <c r="BF351" s="5"/>
      <c r="BG351" s="5"/>
      <c r="BH351" s="5"/>
      <c r="BI351" s="11"/>
      <c r="BJ351" s="5"/>
      <c r="BK351" s="11"/>
      <c r="BL351" s="3"/>
      <c r="BM351" s="11"/>
      <c r="BN351" s="12"/>
    </row>
    <row r="352" spans="1:66">
      <c r="A352" s="18"/>
      <c r="B352" s="18"/>
      <c r="C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  <c r="W352" s="18"/>
      <c r="X352" s="18"/>
      <c r="Y352" s="18"/>
      <c r="Z352" s="18"/>
      <c r="AA352" s="18"/>
      <c r="AB352" s="18"/>
      <c r="AC352" s="18"/>
      <c r="AD352" s="18"/>
      <c r="AE352" s="18"/>
      <c r="AF352" s="18"/>
      <c r="AG352" s="18"/>
      <c r="AH352" s="18"/>
      <c r="AI352" s="18"/>
      <c r="AJ352" s="18"/>
      <c r="AK352" s="18"/>
      <c r="AL352" s="18"/>
      <c r="AM352" s="18"/>
      <c r="AN352" s="18"/>
      <c r="AO352" s="18"/>
      <c r="AP352" s="18"/>
      <c r="AQ352" s="18"/>
      <c r="AR352" s="18"/>
      <c r="AS352" s="18"/>
      <c r="AT352" s="18"/>
      <c r="AV352" s="5"/>
      <c r="AY352" s="5"/>
      <c r="AZ352" s="5"/>
      <c r="BA352" s="5"/>
      <c r="BB352" s="5"/>
      <c r="BC352" s="5"/>
      <c r="BD352" s="22"/>
      <c r="BE352" s="18"/>
      <c r="BF352" s="5"/>
      <c r="BG352" s="5"/>
      <c r="BH352" s="5"/>
      <c r="BI352" s="11"/>
      <c r="BJ352" s="5"/>
      <c r="BK352" s="11"/>
      <c r="BL352" s="3"/>
      <c r="BM352" s="11"/>
      <c r="BN352" s="12"/>
    </row>
    <row r="353" spans="1:66">
      <c r="A353" s="18"/>
      <c r="B353" s="18"/>
      <c r="C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  <c r="W353" s="18"/>
      <c r="X353" s="18"/>
      <c r="Y353" s="18"/>
      <c r="Z353" s="18"/>
      <c r="AA353" s="18"/>
      <c r="AB353" s="18"/>
      <c r="AC353" s="18"/>
      <c r="AD353" s="18"/>
      <c r="AE353" s="18"/>
      <c r="AF353" s="18"/>
      <c r="AG353" s="18"/>
      <c r="AH353" s="18"/>
      <c r="AI353" s="18"/>
      <c r="AJ353" s="18"/>
      <c r="AK353" s="18"/>
      <c r="AL353" s="18"/>
      <c r="AM353" s="18"/>
      <c r="AN353" s="18"/>
      <c r="AO353" s="18"/>
      <c r="AP353" s="18"/>
      <c r="AQ353" s="18"/>
      <c r="AR353" s="18"/>
      <c r="AS353" s="18"/>
      <c r="AT353" s="18"/>
      <c r="AV353" s="5"/>
      <c r="AY353" s="5"/>
      <c r="AZ353" s="5"/>
      <c r="BA353" s="5"/>
      <c r="BB353" s="5"/>
      <c r="BC353" s="5"/>
      <c r="BD353" s="22"/>
      <c r="BE353" s="18"/>
      <c r="BF353" s="5"/>
      <c r="BG353" s="5"/>
      <c r="BH353" s="5"/>
      <c r="BI353" s="11"/>
      <c r="BJ353" s="5"/>
      <c r="BK353" s="11"/>
      <c r="BL353" s="3"/>
      <c r="BM353" s="11"/>
      <c r="BN353" s="12"/>
    </row>
    <row r="354" spans="1:66">
      <c r="A354" s="18"/>
      <c r="B354" s="18"/>
      <c r="C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/>
      <c r="Y354" s="18"/>
      <c r="Z354" s="18"/>
      <c r="AA354" s="18"/>
      <c r="AB354" s="18"/>
      <c r="AC354" s="18"/>
      <c r="AD354" s="18"/>
      <c r="AE354" s="18"/>
      <c r="AF354" s="18"/>
      <c r="AG354" s="18"/>
      <c r="AH354" s="18"/>
      <c r="AI354" s="18"/>
      <c r="AJ354" s="18"/>
      <c r="AK354" s="18"/>
      <c r="AL354" s="18"/>
      <c r="AM354" s="18"/>
      <c r="AN354" s="18"/>
      <c r="AO354" s="18"/>
      <c r="AP354" s="18"/>
      <c r="AQ354" s="18"/>
      <c r="AR354" s="18"/>
      <c r="AS354" s="18"/>
      <c r="AT354" s="18"/>
      <c r="AV354" s="5"/>
      <c r="AY354" s="5"/>
      <c r="AZ354" s="5"/>
      <c r="BA354" s="5"/>
      <c r="BB354" s="5"/>
      <c r="BC354" s="5"/>
      <c r="BD354" s="22"/>
      <c r="BE354" s="18"/>
      <c r="BF354" s="5"/>
      <c r="BG354" s="5"/>
      <c r="BH354" s="5"/>
      <c r="BI354" s="11"/>
      <c r="BJ354" s="5"/>
      <c r="BK354" s="11"/>
      <c r="BL354" s="3"/>
      <c r="BM354" s="11"/>
      <c r="BN354" s="12"/>
    </row>
    <row r="355" spans="1:66">
      <c r="A355" s="18"/>
      <c r="B355" s="18"/>
      <c r="C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  <c r="W355" s="18"/>
      <c r="X355" s="18"/>
      <c r="Y355" s="18"/>
      <c r="Z355" s="18"/>
      <c r="AA355" s="18"/>
      <c r="AB355" s="18"/>
      <c r="AC355" s="18"/>
      <c r="AD355" s="18"/>
      <c r="AE355" s="18"/>
      <c r="AF355" s="18"/>
      <c r="AG355" s="18"/>
      <c r="AH355" s="18"/>
      <c r="AI355" s="18"/>
      <c r="AJ355" s="18"/>
      <c r="AK355" s="18"/>
      <c r="AL355" s="18"/>
      <c r="AM355" s="18"/>
      <c r="AN355" s="18"/>
      <c r="AO355" s="18"/>
      <c r="AP355" s="18"/>
      <c r="AQ355" s="18"/>
      <c r="AR355" s="18"/>
      <c r="AS355" s="18"/>
      <c r="AT355" s="18"/>
      <c r="AV355" s="5"/>
      <c r="AY355" s="5"/>
      <c r="AZ355" s="5"/>
      <c r="BA355" s="5"/>
      <c r="BB355" s="5"/>
      <c r="BC355" s="5"/>
      <c r="BD355" s="22"/>
      <c r="BE355" s="18"/>
      <c r="BF355" s="5"/>
      <c r="BG355" s="5"/>
      <c r="BH355" s="5"/>
      <c r="BI355" s="11"/>
      <c r="BJ355" s="5"/>
      <c r="BK355" s="11"/>
      <c r="BL355" s="3"/>
      <c r="BM355" s="11"/>
      <c r="BN355" s="12"/>
    </row>
    <row r="356" spans="1:66">
      <c r="A356" s="18"/>
      <c r="B356" s="18"/>
      <c r="C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Y356" s="18"/>
      <c r="Z356" s="18"/>
      <c r="AA356" s="18"/>
      <c r="AB356" s="18"/>
      <c r="AC356" s="18"/>
      <c r="AD356" s="18"/>
      <c r="AE356" s="18"/>
      <c r="AF356" s="18"/>
      <c r="AG356" s="18"/>
      <c r="AH356" s="18"/>
      <c r="AI356" s="18"/>
      <c r="AJ356" s="18"/>
      <c r="AK356" s="18"/>
      <c r="AL356" s="18"/>
      <c r="AM356" s="18"/>
      <c r="AN356" s="18"/>
      <c r="AO356" s="18"/>
      <c r="AP356" s="18"/>
      <c r="AQ356" s="18"/>
      <c r="AR356" s="18"/>
      <c r="AS356" s="18"/>
      <c r="AT356" s="18"/>
      <c r="AV356" s="5"/>
      <c r="AY356" s="5"/>
      <c r="AZ356" s="5"/>
      <c r="BA356" s="5"/>
      <c r="BB356" s="5"/>
      <c r="BC356" s="5"/>
      <c r="BD356" s="22"/>
      <c r="BE356" s="18"/>
      <c r="BF356" s="5"/>
      <c r="BG356" s="5"/>
      <c r="BH356" s="5"/>
      <c r="BI356" s="11"/>
      <c r="BJ356" s="5"/>
      <c r="BK356" s="11"/>
      <c r="BL356" s="3"/>
      <c r="BM356" s="11"/>
      <c r="BN356" s="12"/>
    </row>
    <row r="357" spans="1:66">
      <c r="A357" s="18"/>
      <c r="B357" s="18"/>
      <c r="C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  <c r="Y357" s="18"/>
      <c r="Z357" s="18"/>
      <c r="AA357" s="18"/>
      <c r="AB357" s="18"/>
      <c r="AC357" s="18"/>
      <c r="AD357" s="18"/>
      <c r="AE357" s="18"/>
      <c r="AF357" s="18"/>
      <c r="AG357" s="18"/>
      <c r="AH357" s="18"/>
      <c r="AI357" s="18"/>
      <c r="AJ357" s="18"/>
      <c r="AK357" s="18"/>
      <c r="AL357" s="18"/>
      <c r="AM357" s="18"/>
      <c r="AN357" s="18"/>
      <c r="AO357" s="18"/>
      <c r="AP357" s="18"/>
      <c r="AQ357" s="18"/>
      <c r="AR357" s="18"/>
      <c r="AS357" s="18"/>
      <c r="AT357" s="18"/>
      <c r="AV357" s="5"/>
      <c r="AY357" s="5"/>
      <c r="AZ357" s="5"/>
      <c r="BA357" s="5"/>
      <c r="BB357" s="5"/>
      <c r="BC357" s="5"/>
      <c r="BD357" s="22"/>
      <c r="BE357" s="18"/>
      <c r="BF357" s="5"/>
      <c r="BG357" s="5"/>
      <c r="BH357" s="5"/>
      <c r="BI357" s="11"/>
      <c r="BJ357" s="5"/>
      <c r="BK357" s="11"/>
      <c r="BL357" s="3"/>
      <c r="BM357" s="11"/>
      <c r="BN357" s="12"/>
    </row>
    <row r="358" spans="1:66">
      <c r="A358" s="18"/>
      <c r="B358" s="18"/>
      <c r="C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  <c r="AA358" s="18"/>
      <c r="AB358" s="18"/>
      <c r="AC358" s="18"/>
      <c r="AD358" s="18"/>
      <c r="AE358" s="18"/>
      <c r="AF358" s="18"/>
      <c r="AG358" s="18"/>
      <c r="AH358" s="18"/>
      <c r="AI358" s="18"/>
      <c r="AJ358" s="18"/>
      <c r="AK358" s="18"/>
      <c r="AL358" s="18"/>
      <c r="AM358" s="18"/>
      <c r="AN358" s="18"/>
      <c r="AO358" s="18"/>
      <c r="AP358" s="18"/>
      <c r="AQ358" s="18"/>
      <c r="AR358" s="18"/>
      <c r="AS358" s="18"/>
      <c r="AT358" s="18"/>
      <c r="AV358" s="5"/>
      <c r="AY358" s="5"/>
      <c r="AZ358" s="5"/>
      <c r="BA358" s="5"/>
      <c r="BB358" s="5"/>
      <c r="BC358" s="5"/>
      <c r="BD358" s="22"/>
      <c r="BE358" s="18"/>
      <c r="BF358" s="5"/>
      <c r="BG358" s="5"/>
      <c r="BH358" s="5"/>
      <c r="BI358" s="11"/>
      <c r="BJ358" s="5"/>
      <c r="BK358" s="11"/>
      <c r="BL358" s="3"/>
      <c r="BM358" s="11"/>
      <c r="BN358" s="12"/>
    </row>
    <row r="359" spans="1:66">
      <c r="A359" s="18"/>
      <c r="B359" s="18"/>
      <c r="C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  <c r="Y359" s="18"/>
      <c r="Z359" s="18"/>
      <c r="AA359" s="18"/>
      <c r="AB359" s="18"/>
      <c r="AC359" s="18"/>
      <c r="AD359" s="18"/>
      <c r="AE359" s="18"/>
      <c r="AF359" s="18"/>
      <c r="AG359" s="18"/>
      <c r="AH359" s="18"/>
      <c r="AI359" s="18"/>
      <c r="AJ359" s="18"/>
      <c r="AK359" s="18"/>
      <c r="AL359" s="18"/>
      <c r="AM359" s="18"/>
      <c r="AN359" s="18"/>
      <c r="AO359" s="18"/>
      <c r="AP359" s="18"/>
      <c r="AQ359" s="18"/>
      <c r="AR359" s="18"/>
      <c r="AS359" s="18"/>
      <c r="AT359" s="18"/>
      <c r="AV359" s="5"/>
      <c r="AY359" s="5"/>
      <c r="AZ359" s="5"/>
      <c r="BA359" s="5"/>
      <c r="BB359" s="5"/>
      <c r="BC359" s="5"/>
      <c r="BD359" s="22"/>
      <c r="BE359" s="18"/>
      <c r="BF359" s="5"/>
      <c r="BG359" s="5"/>
      <c r="BH359" s="5"/>
      <c r="BI359" s="11"/>
      <c r="BJ359" s="5"/>
      <c r="BK359" s="11"/>
      <c r="BL359" s="3"/>
      <c r="BM359" s="11"/>
      <c r="BN359" s="12"/>
    </row>
    <row r="360" spans="1:66">
      <c r="A360" s="18"/>
      <c r="B360" s="18"/>
      <c r="C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  <c r="AA360" s="18"/>
      <c r="AB360" s="18"/>
      <c r="AC360" s="18"/>
      <c r="AD360" s="18"/>
      <c r="AE360" s="18"/>
      <c r="AF360" s="18"/>
      <c r="AG360" s="18"/>
      <c r="AH360" s="18"/>
      <c r="AI360" s="18"/>
      <c r="AJ360" s="18"/>
      <c r="AK360" s="18"/>
      <c r="AL360" s="18"/>
      <c r="AM360" s="18"/>
      <c r="AN360" s="18"/>
      <c r="AO360" s="18"/>
      <c r="AP360" s="18"/>
      <c r="AQ360" s="18"/>
      <c r="AR360" s="18"/>
      <c r="AS360" s="18"/>
      <c r="AT360" s="18"/>
      <c r="AV360" s="5"/>
      <c r="AY360" s="5"/>
      <c r="AZ360" s="5"/>
      <c r="BA360" s="5"/>
      <c r="BB360" s="5"/>
      <c r="BC360" s="5"/>
      <c r="BD360" s="22"/>
      <c r="BE360" s="18"/>
      <c r="BF360" s="5"/>
      <c r="BG360" s="5"/>
      <c r="BH360" s="5"/>
      <c r="BI360" s="11"/>
      <c r="BJ360" s="5"/>
      <c r="BK360" s="11"/>
      <c r="BL360" s="3"/>
      <c r="BM360" s="11"/>
      <c r="BN360" s="12"/>
    </row>
    <row r="361" spans="1:66">
      <c r="A361" s="18"/>
      <c r="B361" s="18"/>
      <c r="C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  <c r="Y361" s="18"/>
      <c r="Z361" s="18"/>
      <c r="AA361" s="18"/>
      <c r="AB361" s="18"/>
      <c r="AC361" s="18"/>
      <c r="AD361" s="18"/>
      <c r="AE361" s="18"/>
      <c r="AF361" s="18"/>
      <c r="AG361" s="18"/>
      <c r="AH361" s="18"/>
      <c r="AI361" s="18"/>
      <c r="AJ361" s="18"/>
      <c r="AK361" s="18"/>
      <c r="AL361" s="18"/>
      <c r="AM361" s="18"/>
      <c r="AN361" s="18"/>
      <c r="AO361" s="18"/>
      <c r="AP361" s="18"/>
      <c r="AQ361" s="18"/>
      <c r="AR361" s="18"/>
      <c r="AS361" s="18"/>
      <c r="AT361" s="18"/>
      <c r="AV361" s="5"/>
      <c r="AY361" s="5"/>
      <c r="AZ361" s="5"/>
      <c r="BA361" s="5"/>
      <c r="BB361" s="5"/>
      <c r="BC361" s="5"/>
      <c r="BD361" s="22"/>
      <c r="BE361" s="18"/>
      <c r="BF361" s="5"/>
      <c r="BG361" s="5"/>
      <c r="BH361" s="5"/>
      <c r="BI361" s="11"/>
      <c r="BJ361" s="5"/>
      <c r="BK361" s="11"/>
      <c r="BL361" s="3"/>
      <c r="BM361" s="11"/>
      <c r="BN361" s="12"/>
    </row>
    <row r="362" spans="1:66">
      <c r="A362" s="18"/>
      <c r="B362" s="18"/>
      <c r="C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Y362" s="18"/>
      <c r="Z362" s="18"/>
      <c r="AA362" s="18"/>
      <c r="AB362" s="18"/>
      <c r="AC362" s="18"/>
      <c r="AD362" s="18"/>
      <c r="AE362" s="18"/>
      <c r="AF362" s="18"/>
      <c r="AG362" s="18"/>
      <c r="AH362" s="18"/>
      <c r="AI362" s="18"/>
      <c r="AJ362" s="18"/>
      <c r="AK362" s="18"/>
      <c r="AL362" s="18"/>
      <c r="AM362" s="18"/>
      <c r="AN362" s="18"/>
      <c r="AO362" s="18"/>
      <c r="AP362" s="18"/>
      <c r="AQ362" s="18"/>
      <c r="AR362" s="18"/>
      <c r="AS362" s="18"/>
      <c r="AT362" s="18"/>
      <c r="AV362" s="5"/>
      <c r="AY362" s="5"/>
      <c r="AZ362" s="5"/>
      <c r="BA362" s="5"/>
      <c r="BB362" s="5"/>
      <c r="BC362" s="5"/>
      <c r="BD362" s="22"/>
      <c r="BE362" s="18"/>
      <c r="BF362" s="5"/>
      <c r="BG362" s="5"/>
      <c r="BH362" s="5"/>
      <c r="BI362" s="11"/>
      <c r="BJ362" s="5"/>
      <c r="BK362" s="11"/>
      <c r="BL362" s="3"/>
      <c r="BM362" s="11"/>
      <c r="BN362" s="12"/>
    </row>
    <row r="363" spans="1:66">
      <c r="A363" s="18"/>
      <c r="B363" s="18"/>
      <c r="C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  <c r="Z363" s="18"/>
      <c r="AA363" s="18"/>
      <c r="AB363" s="18"/>
      <c r="AC363" s="18"/>
      <c r="AD363" s="18"/>
      <c r="AE363" s="18"/>
      <c r="AF363" s="18"/>
      <c r="AG363" s="18"/>
      <c r="AH363" s="18"/>
      <c r="AI363" s="18"/>
      <c r="AJ363" s="18"/>
      <c r="AK363" s="18"/>
      <c r="AL363" s="18"/>
      <c r="AM363" s="18"/>
      <c r="AN363" s="18"/>
      <c r="AO363" s="18"/>
      <c r="AP363" s="18"/>
      <c r="AQ363" s="18"/>
      <c r="AR363" s="18"/>
      <c r="AS363" s="18"/>
      <c r="AT363" s="18"/>
      <c r="AV363" s="5"/>
      <c r="AY363" s="5"/>
      <c r="AZ363" s="5"/>
      <c r="BA363" s="5"/>
      <c r="BB363" s="5"/>
      <c r="BC363" s="5"/>
      <c r="BD363" s="22"/>
      <c r="BE363" s="18"/>
      <c r="BF363" s="5"/>
      <c r="BG363" s="5"/>
      <c r="BH363" s="5"/>
      <c r="BI363" s="11"/>
      <c r="BJ363" s="5"/>
      <c r="BK363" s="11"/>
      <c r="BL363" s="3"/>
      <c r="BM363" s="11"/>
      <c r="BN363" s="12"/>
    </row>
    <row r="364" spans="1:66">
      <c r="A364" s="18"/>
      <c r="B364" s="18"/>
      <c r="C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Y364" s="18"/>
      <c r="Z364" s="18"/>
      <c r="AA364" s="18"/>
      <c r="AB364" s="18"/>
      <c r="AC364" s="18"/>
      <c r="AD364" s="18"/>
      <c r="AE364" s="18"/>
      <c r="AF364" s="18"/>
      <c r="AG364" s="18"/>
      <c r="AH364" s="18"/>
      <c r="AI364" s="18"/>
      <c r="AJ364" s="18"/>
      <c r="AK364" s="18"/>
      <c r="AL364" s="18"/>
      <c r="AM364" s="18"/>
      <c r="AN364" s="18"/>
      <c r="AO364" s="18"/>
      <c r="AP364" s="18"/>
      <c r="AQ364" s="18"/>
      <c r="AR364" s="18"/>
      <c r="AS364" s="18"/>
      <c r="AT364" s="18"/>
      <c r="AV364" s="5"/>
      <c r="AY364" s="5"/>
      <c r="AZ364" s="5"/>
      <c r="BA364" s="5"/>
      <c r="BB364" s="5"/>
      <c r="BC364" s="5"/>
      <c r="BD364" s="22"/>
      <c r="BE364" s="18"/>
      <c r="BF364" s="5"/>
      <c r="BG364" s="5"/>
      <c r="BH364" s="5"/>
      <c r="BI364" s="11"/>
      <c r="BJ364" s="5"/>
      <c r="BK364" s="11"/>
      <c r="BL364" s="3"/>
      <c r="BM364" s="11"/>
      <c r="BN364" s="12"/>
    </row>
    <row r="365" spans="1:66">
      <c r="A365" s="18"/>
      <c r="B365" s="18"/>
      <c r="C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Y365" s="18"/>
      <c r="Z365" s="18"/>
      <c r="AA365" s="18"/>
      <c r="AB365" s="18"/>
      <c r="AC365" s="18"/>
      <c r="AD365" s="18"/>
      <c r="AE365" s="18"/>
      <c r="AF365" s="18"/>
      <c r="AG365" s="18"/>
      <c r="AH365" s="18"/>
      <c r="AI365" s="18"/>
      <c r="AJ365" s="18"/>
      <c r="AK365" s="18"/>
      <c r="AL365" s="18"/>
      <c r="AM365" s="18"/>
      <c r="AN365" s="18"/>
      <c r="AO365" s="18"/>
      <c r="AP365" s="18"/>
      <c r="AQ365" s="18"/>
      <c r="AR365" s="18"/>
      <c r="AS365" s="18"/>
      <c r="AT365" s="18"/>
      <c r="AV365" s="5"/>
      <c r="AY365" s="5"/>
      <c r="AZ365" s="5"/>
      <c r="BA365" s="5"/>
      <c r="BB365" s="5"/>
      <c r="BC365" s="5"/>
      <c r="BD365" s="22"/>
      <c r="BE365" s="18"/>
      <c r="BF365" s="5"/>
      <c r="BG365" s="5"/>
      <c r="BH365" s="5"/>
      <c r="BI365" s="11"/>
      <c r="BJ365" s="5"/>
      <c r="BK365" s="11"/>
      <c r="BL365" s="3"/>
      <c r="BM365" s="11"/>
      <c r="BN365" s="12"/>
    </row>
    <row r="366" spans="1:66">
      <c r="A366" s="18"/>
      <c r="B366" s="18"/>
      <c r="C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Y366" s="18"/>
      <c r="Z366" s="18"/>
      <c r="AA366" s="18"/>
      <c r="AB366" s="18"/>
      <c r="AC366" s="18"/>
      <c r="AD366" s="18"/>
      <c r="AE366" s="18"/>
      <c r="AF366" s="18"/>
      <c r="AG366" s="18"/>
      <c r="AH366" s="18"/>
      <c r="AI366" s="18"/>
      <c r="AJ366" s="18"/>
      <c r="AK366" s="18"/>
      <c r="AL366" s="18"/>
      <c r="AM366" s="18"/>
      <c r="AN366" s="18"/>
      <c r="AO366" s="18"/>
      <c r="AP366" s="18"/>
      <c r="AQ366" s="18"/>
      <c r="AR366" s="18"/>
      <c r="AS366" s="18"/>
      <c r="AT366" s="18"/>
      <c r="AV366" s="5"/>
      <c r="AY366" s="5"/>
      <c r="AZ366" s="5"/>
      <c r="BA366" s="5"/>
      <c r="BB366" s="5"/>
      <c r="BC366" s="5"/>
      <c r="BD366" s="22"/>
      <c r="BE366" s="18"/>
      <c r="BF366" s="5"/>
      <c r="BG366" s="5"/>
      <c r="BH366" s="5"/>
      <c r="BI366" s="11"/>
      <c r="BJ366" s="5"/>
      <c r="BK366" s="11"/>
      <c r="BL366" s="3"/>
      <c r="BM366" s="11"/>
      <c r="BN366" s="12"/>
    </row>
    <row r="367" spans="1:66">
      <c r="A367" s="18"/>
      <c r="B367" s="18"/>
      <c r="C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Y367" s="18"/>
      <c r="Z367" s="18"/>
      <c r="AA367" s="18"/>
      <c r="AB367" s="18"/>
      <c r="AC367" s="18"/>
      <c r="AD367" s="18"/>
      <c r="AE367" s="18"/>
      <c r="AF367" s="18"/>
      <c r="AG367" s="18"/>
      <c r="AH367" s="18"/>
      <c r="AI367" s="18"/>
      <c r="AJ367" s="18"/>
      <c r="AK367" s="18"/>
      <c r="AL367" s="18"/>
      <c r="AM367" s="18"/>
      <c r="AN367" s="18"/>
      <c r="AO367" s="18"/>
      <c r="AP367" s="18"/>
      <c r="AQ367" s="18"/>
      <c r="AR367" s="18"/>
      <c r="AS367" s="18"/>
      <c r="AT367" s="18"/>
      <c r="AV367" s="5"/>
      <c r="AY367" s="5"/>
      <c r="AZ367" s="5"/>
      <c r="BA367" s="5"/>
      <c r="BB367" s="5"/>
      <c r="BC367" s="5"/>
      <c r="BD367" s="22"/>
      <c r="BE367" s="18"/>
      <c r="BF367" s="5"/>
      <c r="BG367" s="5"/>
      <c r="BH367" s="5"/>
      <c r="BI367" s="11"/>
      <c r="BJ367" s="5"/>
      <c r="BK367" s="11"/>
      <c r="BL367" s="3"/>
      <c r="BM367" s="11"/>
      <c r="BN367" s="12"/>
    </row>
    <row r="368" spans="1:66">
      <c r="A368" s="18"/>
      <c r="B368" s="18"/>
      <c r="C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Y368" s="18"/>
      <c r="Z368" s="18"/>
      <c r="AA368" s="18"/>
      <c r="AB368" s="18"/>
      <c r="AC368" s="18"/>
      <c r="AD368" s="18"/>
      <c r="AE368" s="18"/>
      <c r="AF368" s="18"/>
      <c r="AG368" s="18"/>
      <c r="AH368" s="18"/>
      <c r="AI368" s="18"/>
      <c r="AJ368" s="18"/>
      <c r="AK368" s="18"/>
      <c r="AL368" s="18"/>
      <c r="AM368" s="18"/>
      <c r="AN368" s="18"/>
      <c r="AO368" s="18"/>
      <c r="AP368" s="18"/>
      <c r="AQ368" s="18"/>
      <c r="AR368" s="18"/>
      <c r="AS368" s="18"/>
      <c r="AT368" s="18"/>
      <c r="AV368" s="5"/>
      <c r="AY368" s="5"/>
      <c r="AZ368" s="5"/>
      <c r="BA368" s="5"/>
      <c r="BB368" s="5"/>
      <c r="BC368" s="5"/>
      <c r="BD368" s="22"/>
      <c r="BE368" s="18"/>
      <c r="BF368" s="5"/>
      <c r="BG368" s="5"/>
      <c r="BH368" s="5"/>
      <c r="BI368" s="11"/>
      <c r="BJ368" s="5"/>
      <c r="BK368" s="11"/>
      <c r="BL368" s="3"/>
      <c r="BM368" s="11"/>
      <c r="BN368" s="12"/>
    </row>
    <row r="369" spans="1:66">
      <c r="A369" s="18"/>
      <c r="B369" s="18"/>
      <c r="C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  <c r="Z369" s="18"/>
      <c r="AA369" s="18"/>
      <c r="AB369" s="18"/>
      <c r="AC369" s="18"/>
      <c r="AD369" s="18"/>
      <c r="AE369" s="18"/>
      <c r="AF369" s="18"/>
      <c r="AG369" s="18"/>
      <c r="AH369" s="18"/>
      <c r="AI369" s="18"/>
      <c r="AJ369" s="18"/>
      <c r="AK369" s="18"/>
      <c r="AL369" s="18"/>
      <c r="AM369" s="18"/>
      <c r="AN369" s="18"/>
      <c r="AO369" s="18"/>
      <c r="AP369" s="18"/>
      <c r="AQ369" s="18"/>
      <c r="AR369" s="18"/>
      <c r="AS369" s="18"/>
      <c r="AT369" s="18"/>
      <c r="AV369" s="5"/>
      <c r="AY369" s="5"/>
      <c r="AZ369" s="5"/>
      <c r="BA369" s="5"/>
      <c r="BB369" s="5"/>
      <c r="BC369" s="5"/>
      <c r="BD369" s="22"/>
      <c r="BE369" s="18"/>
      <c r="BF369" s="5"/>
      <c r="BG369" s="5"/>
      <c r="BH369" s="5"/>
      <c r="BI369" s="11"/>
      <c r="BJ369" s="5"/>
      <c r="BK369" s="11"/>
      <c r="BL369" s="3"/>
      <c r="BM369" s="11"/>
      <c r="BN369" s="12"/>
    </row>
    <row r="370" spans="1:66">
      <c r="A370" s="18"/>
      <c r="B370" s="18"/>
      <c r="C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Y370" s="18"/>
      <c r="Z370" s="18"/>
      <c r="AA370" s="18"/>
      <c r="AB370" s="18"/>
      <c r="AC370" s="18"/>
      <c r="AD370" s="18"/>
      <c r="AE370" s="18"/>
      <c r="AF370" s="18"/>
      <c r="AG370" s="18"/>
      <c r="AH370" s="18"/>
      <c r="AI370" s="18"/>
      <c r="AJ370" s="18"/>
      <c r="AK370" s="18"/>
      <c r="AL370" s="18"/>
      <c r="AM370" s="18"/>
      <c r="AN370" s="18"/>
      <c r="AO370" s="18"/>
      <c r="AP370" s="18"/>
      <c r="AQ370" s="18"/>
      <c r="AR370" s="18"/>
      <c r="AS370" s="18"/>
      <c r="AT370" s="18"/>
      <c r="AV370" s="5"/>
      <c r="AY370" s="5"/>
      <c r="AZ370" s="5"/>
      <c r="BA370" s="5"/>
      <c r="BB370" s="5"/>
      <c r="BC370" s="5"/>
      <c r="BD370" s="22"/>
      <c r="BE370" s="18"/>
      <c r="BF370" s="5"/>
      <c r="BG370" s="5"/>
      <c r="BH370" s="5"/>
      <c r="BI370" s="11"/>
      <c r="BJ370" s="5"/>
      <c r="BK370" s="11"/>
      <c r="BL370" s="3"/>
      <c r="BM370" s="11"/>
      <c r="BN370" s="12"/>
    </row>
    <row r="371" spans="1:66">
      <c r="A371" s="18"/>
      <c r="B371" s="18"/>
      <c r="C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Y371" s="18"/>
      <c r="Z371" s="18"/>
      <c r="AA371" s="18"/>
      <c r="AB371" s="18"/>
      <c r="AC371" s="18"/>
      <c r="AD371" s="18"/>
      <c r="AE371" s="18"/>
      <c r="AF371" s="18"/>
      <c r="AG371" s="18"/>
      <c r="AH371" s="18"/>
      <c r="AI371" s="18"/>
      <c r="AJ371" s="18"/>
      <c r="AK371" s="18"/>
      <c r="AL371" s="18"/>
      <c r="AM371" s="18"/>
      <c r="AN371" s="18"/>
      <c r="AO371" s="18"/>
      <c r="AP371" s="18"/>
      <c r="AQ371" s="18"/>
      <c r="AR371" s="18"/>
      <c r="AS371" s="18"/>
      <c r="AT371" s="18"/>
      <c r="AV371" s="5"/>
      <c r="AY371" s="5"/>
      <c r="AZ371" s="5"/>
      <c r="BA371" s="5"/>
      <c r="BB371" s="5"/>
      <c r="BC371" s="5"/>
      <c r="BD371" s="22"/>
      <c r="BE371" s="18"/>
      <c r="BF371" s="5"/>
      <c r="BG371" s="5"/>
      <c r="BH371" s="5"/>
      <c r="BI371" s="11"/>
      <c r="BJ371" s="5"/>
      <c r="BK371" s="11"/>
      <c r="BL371" s="3"/>
      <c r="BM371" s="11"/>
      <c r="BN371" s="12"/>
    </row>
    <row r="372" spans="1:66">
      <c r="A372" s="18"/>
      <c r="B372" s="18"/>
      <c r="C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  <c r="Z372" s="18"/>
      <c r="AA372" s="18"/>
      <c r="AB372" s="18"/>
      <c r="AC372" s="18"/>
      <c r="AD372" s="18"/>
      <c r="AE372" s="18"/>
      <c r="AF372" s="18"/>
      <c r="AG372" s="18"/>
      <c r="AH372" s="18"/>
      <c r="AI372" s="18"/>
      <c r="AJ372" s="18"/>
      <c r="AK372" s="18"/>
      <c r="AL372" s="18"/>
      <c r="AM372" s="18"/>
      <c r="AN372" s="18"/>
      <c r="AO372" s="18"/>
      <c r="AP372" s="18"/>
      <c r="AQ372" s="18"/>
      <c r="AR372" s="18"/>
      <c r="AS372" s="18"/>
      <c r="AT372" s="18"/>
      <c r="AV372" s="5"/>
      <c r="AY372" s="5"/>
      <c r="AZ372" s="5"/>
      <c r="BA372" s="5"/>
      <c r="BB372" s="5"/>
      <c r="BC372" s="5"/>
      <c r="BD372" s="22"/>
      <c r="BE372" s="18"/>
      <c r="BF372" s="5"/>
      <c r="BG372" s="5"/>
      <c r="BH372" s="5"/>
      <c r="BI372" s="11"/>
      <c r="BJ372" s="5"/>
      <c r="BK372" s="11"/>
      <c r="BL372" s="3"/>
      <c r="BM372" s="11"/>
      <c r="BN372" s="12"/>
    </row>
    <row r="373" spans="1:66">
      <c r="A373" s="18"/>
      <c r="B373" s="18"/>
      <c r="C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Y373" s="18"/>
      <c r="Z373" s="18"/>
      <c r="AA373" s="18"/>
      <c r="AB373" s="18"/>
      <c r="AC373" s="18"/>
      <c r="AD373" s="18"/>
      <c r="AE373" s="18"/>
      <c r="AF373" s="18"/>
      <c r="AG373" s="18"/>
      <c r="AH373" s="18"/>
      <c r="AI373" s="18"/>
      <c r="AJ373" s="18"/>
      <c r="AK373" s="18"/>
      <c r="AL373" s="18"/>
      <c r="AM373" s="18"/>
      <c r="AN373" s="18"/>
      <c r="AO373" s="18"/>
      <c r="AP373" s="18"/>
      <c r="AQ373" s="18"/>
      <c r="AR373" s="18"/>
      <c r="AS373" s="18"/>
      <c r="AT373" s="18"/>
      <c r="AV373" s="5"/>
      <c r="AY373" s="5"/>
      <c r="AZ373" s="5"/>
      <c r="BA373" s="5"/>
      <c r="BB373" s="5"/>
      <c r="BC373" s="5"/>
      <c r="BD373" s="22"/>
      <c r="BE373" s="18"/>
      <c r="BF373" s="5"/>
      <c r="BG373" s="5"/>
      <c r="BH373" s="5"/>
      <c r="BI373" s="11"/>
      <c r="BJ373" s="5"/>
      <c r="BK373" s="11"/>
      <c r="BL373" s="3"/>
      <c r="BM373" s="11"/>
      <c r="BN373" s="12"/>
    </row>
    <row r="374" spans="1:66">
      <c r="A374" s="18"/>
      <c r="B374" s="18"/>
      <c r="C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Y374" s="18"/>
      <c r="Z374" s="18"/>
      <c r="AA374" s="18"/>
      <c r="AB374" s="18"/>
      <c r="AC374" s="18"/>
      <c r="AD374" s="18"/>
      <c r="AE374" s="18"/>
      <c r="AF374" s="18"/>
      <c r="AG374" s="18"/>
      <c r="AH374" s="18"/>
      <c r="AI374" s="18"/>
      <c r="AJ374" s="18"/>
      <c r="AK374" s="18"/>
      <c r="AL374" s="18"/>
      <c r="AM374" s="18"/>
      <c r="AN374" s="18"/>
      <c r="AO374" s="18"/>
      <c r="AP374" s="18"/>
      <c r="AQ374" s="18"/>
      <c r="AR374" s="18"/>
      <c r="AS374" s="18"/>
      <c r="AT374" s="18"/>
      <c r="AV374" s="5"/>
      <c r="AY374" s="5"/>
      <c r="AZ374" s="5"/>
      <c r="BA374" s="5"/>
      <c r="BB374" s="5"/>
      <c r="BC374" s="5"/>
      <c r="BD374" s="22"/>
      <c r="BE374" s="18"/>
      <c r="BF374" s="5"/>
      <c r="BG374" s="5"/>
      <c r="BH374" s="5"/>
      <c r="BI374" s="11"/>
      <c r="BJ374" s="5"/>
      <c r="BK374" s="11"/>
      <c r="BL374" s="3"/>
      <c r="BM374" s="11"/>
      <c r="BN374" s="12"/>
    </row>
    <row r="375" spans="1:66">
      <c r="A375" s="18"/>
      <c r="B375" s="18"/>
      <c r="C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  <c r="Z375" s="18"/>
      <c r="AA375" s="18"/>
      <c r="AB375" s="18"/>
      <c r="AC375" s="18"/>
      <c r="AD375" s="18"/>
      <c r="AE375" s="18"/>
      <c r="AF375" s="18"/>
      <c r="AG375" s="18"/>
      <c r="AH375" s="18"/>
      <c r="AI375" s="18"/>
      <c r="AJ375" s="18"/>
      <c r="AK375" s="18"/>
      <c r="AL375" s="18"/>
      <c r="AM375" s="18"/>
      <c r="AN375" s="18"/>
      <c r="AO375" s="18"/>
      <c r="AP375" s="18"/>
      <c r="AQ375" s="18"/>
      <c r="AR375" s="18"/>
      <c r="AS375" s="18"/>
      <c r="AT375" s="18"/>
      <c r="AV375" s="5"/>
      <c r="AY375" s="5"/>
      <c r="AZ375" s="5"/>
      <c r="BA375" s="5"/>
      <c r="BB375" s="5"/>
      <c r="BC375" s="5"/>
      <c r="BD375" s="22"/>
      <c r="BE375" s="18"/>
      <c r="BF375" s="5"/>
      <c r="BG375" s="5"/>
      <c r="BH375" s="5"/>
      <c r="BI375" s="11"/>
      <c r="BJ375" s="5"/>
      <c r="BK375" s="11"/>
      <c r="BL375" s="3"/>
      <c r="BM375" s="11"/>
      <c r="BN375" s="12"/>
    </row>
    <row r="376" spans="1:66">
      <c r="A376" s="18"/>
      <c r="B376" s="18"/>
      <c r="C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Y376" s="18"/>
      <c r="Z376" s="18"/>
      <c r="AA376" s="18"/>
      <c r="AB376" s="18"/>
      <c r="AC376" s="18"/>
      <c r="AD376" s="18"/>
      <c r="AE376" s="18"/>
      <c r="AF376" s="18"/>
      <c r="AG376" s="18"/>
      <c r="AH376" s="18"/>
      <c r="AI376" s="18"/>
      <c r="AJ376" s="18"/>
      <c r="AK376" s="18"/>
      <c r="AL376" s="18"/>
      <c r="AM376" s="18"/>
      <c r="AN376" s="18"/>
      <c r="AO376" s="18"/>
      <c r="AP376" s="18"/>
      <c r="AQ376" s="18"/>
      <c r="AR376" s="18"/>
      <c r="AS376" s="18"/>
      <c r="AT376" s="18"/>
      <c r="AV376" s="5"/>
      <c r="AY376" s="5"/>
      <c r="AZ376" s="5"/>
      <c r="BA376" s="5"/>
      <c r="BB376" s="5"/>
      <c r="BC376" s="5"/>
      <c r="BD376" s="22"/>
      <c r="BE376" s="18"/>
      <c r="BF376" s="5"/>
      <c r="BG376" s="5"/>
      <c r="BH376" s="5"/>
      <c r="BI376" s="11"/>
      <c r="BJ376" s="5"/>
      <c r="BK376" s="11"/>
      <c r="BL376" s="3"/>
      <c r="BM376" s="11"/>
      <c r="BN376" s="12"/>
    </row>
    <row r="377" spans="1:66">
      <c r="A377" s="18"/>
      <c r="B377" s="18"/>
      <c r="C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  <c r="Z377" s="18"/>
      <c r="AA377" s="18"/>
      <c r="AB377" s="18"/>
      <c r="AC377" s="18"/>
      <c r="AD377" s="18"/>
      <c r="AE377" s="18"/>
      <c r="AF377" s="18"/>
      <c r="AG377" s="18"/>
      <c r="AH377" s="18"/>
      <c r="AI377" s="18"/>
      <c r="AJ377" s="18"/>
      <c r="AK377" s="18"/>
      <c r="AL377" s="18"/>
      <c r="AM377" s="18"/>
      <c r="AN377" s="18"/>
      <c r="AO377" s="18"/>
      <c r="AP377" s="18"/>
      <c r="AQ377" s="18"/>
      <c r="AR377" s="18"/>
      <c r="AS377" s="18"/>
      <c r="AT377" s="18"/>
      <c r="AV377" s="5"/>
      <c r="AY377" s="5"/>
      <c r="AZ377" s="5"/>
      <c r="BA377" s="5"/>
      <c r="BB377" s="5"/>
      <c r="BC377" s="5"/>
      <c r="BD377" s="22"/>
      <c r="BE377" s="18"/>
      <c r="BF377" s="5"/>
      <c r="BG377" s="5"/>
      <c r="BH377" s="5"/>
      <c r="BI377" s="11"/>
      <c r="BJ377" s="5"/>
      <c r="BK377" s="11"/>
      <c r="BL377" s="3"/>
      <c r="BM377" s="11"/>
      <c r="BN377" s="12"/>
    </row>
    <row r="378" spans="1:66">
      <c r="A378" s="18"/>
      <c r="B378" s="18"/>
      <c r="C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  <c r="Z378" s="18"/>
      <c r="AA378" s="18"/>
      <c r="AB378" s="18"/>
      <c r="AC378" s="18"/>
      <c r="AD378" s="18"/>
      <c r="AE378" s="18"/>
      <c r="AF378" s="18"/>
      <c r="AG378" s="18"/>
      <c r="AH378" s="18"/>
      <c r="AI378" s="18"/>
      <c r="AJ378" s="18"/>
      <c r="AK378" s="18"/>
      <c r="AL378" s="18"/>
      <c r="AM378" s="18"/>
      <c r="AN378" s="18"/>
      <c r="AO378" s="18"/>
      <c r="AP378" s="18"/>
      <c r="AQ378" s="18"/>
      <c r="AR378" s="18"/>
      <c r="AS378" s="18"/>
      <c r="AT378" s="18"/>
      <c r="AV378" s="5"/>
      <c r="AY378" s="5"/>
      <c r="AZ378" s="5"/>
      <c r="BA378" s="5"/>
      <c r="BB378" s="5"/>
      <c r="BC378" s="5"/>
      <c r="BD378" s="22"/>
      <c r="BE378" s="18"/>
      <c r="BF378" s="5"/>
      <c r="BG378" s="5"/>
      <c r="BH378" s="5"/>
      <c r="BI378" s="11"/>
      <c r="BJ378" s="5"/>
      <c r="BK378" s="11"/>
      <c r="BL378" s="3"/>
      <c r="BM378" s="11"/>
      <c r="BN378" s="12"/>
    </row>
    <row r="379" spans="1:66">
      <c r="A379" s="18"/>
      <c r="B379" s="18"/>
      <c r="C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  <c r="Z379" s="18"/>
      <c r="AA379" s="18"/>
      <c r="AB379" s="18"/>
      <c r="AC379" s="18"/>
      <c r="AD379" s="18"/>
      <c r="AE379" s="18"/>
      <c r="AF379" s="18"/>
      <c r="AG379" s="18"/>
      <c r="AH379" s="18"/>
      <c r="AI379" s="18"/>
      <c r="AJ379" s="18"/>
      <c r="AK379" s="18"/>
      <c r="AL379" s="18"/>
      <c r="AM379" s="18"/>
      <c r="AN379" s="18"/>
      <c r="AO379" s="18"/>
      <c r="AP379" s="18"/>
      <c r="AQ379" s="18"/>
      <c r="AR379" s="18"/>
      <c r="AS379" s="18"/>
      <c r="AT379" s="18"/>
      <c r="AV379" s="5"/>
      <c r="AY379" s="5"/>
      <c r="AZ379" s="5"/>
      <c r="BA379" s="5"/>
      <c r="BB379" s="5"/>
      <c r="BC379" s="5"/>
      <c r="BD379" s="22"/>
      <c r="BE379" s="18"/>
      <c r="BF379" s="5"/>
      <c r="BG379" s="5"/>
      <c r="BH379" s="5"/>
      <c r="BI379" s="11"/>
      <c r="BJ379" s="5"/>
      <c r="BK379" s="11"/>
      <c r="BL379" s="3"/>
      <c r="BM379" s="11"/>
      <c r="BN379" s="12"/>
    </row>
    <row r="380" spans="1:66">
      <c r="A380" s="18"/>
      <c r="B380" s="18"/>
      <c r="C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  <c r="Z380" s="18"/>
      <c r="AA380" s="18"/>
      <c r="AB380" s="18"/>
      <c r="AC380" s="18"/>
      <c r="AD380" s="18"/>
      <c r="AE380" s="18"/>
      <c r="AF380" s="18"/>
      <c r="AG380" s="18"/>
      <c r="AH380" s="18"/>
      <c r="AI380" s="18"/>
      <c r="AJ380" s="18"/>
      <c r="AK380" s="18"/>
      <c r="AL380" s="18"/>
      <c r="AM380" s="18"/>
      <c r="AN380" s="18"/>
      <c r="AO380" s="18"/>
      <c r="AP380" s="18"/>
      <c r="AQ380" s="18"/>
      <c r="AR380" s="18"/>
      <c r="AS380" s="18"/>
      <c r="AT380" s="18"/>
      <c r="AV380" s="5"/>
      <c r="AY380" s="5"/>
      <c r="AZ380" s="5"/>
      <c r="BA380" s="5"/>
      <c r="BB380" s="5"/>
      <c r="BC380" s="5"/>
      <c r="BD380" s="22"/>
      <c r="BE380" s="18"/>
      <c r="BF380" s="5"/>
      <c r="BG380" s="5"/>
      <c r="BH380" s="5"/>
      <c r="BI380" s="11"/>
      <c r="BJ380" s="5"/>
      <c r="BK380" s="11"/>
      <c r="BL380" s="3"/>
      <c r="BM380" s="11"/>
      <c r="BN380" s="12"/>
    </row>
    <row r="381" spans="1:66">
      <c r="A381" s="18"/>
      <c r="B381" s="18"/>
      <c r="C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18"/>
      <c r="AA381" s="18"/>
      <c r="AB381" s="18"/>
      <c r="AC381" s="18"/>
      <c r="AD381" s="18"/>
      <c r="AE381" s="18"/>
      <c r="AF381" s="18"/>
      <c r="AG381" s="18"/>
      <c r="AH381" s="18"/>
      <c r="AI381" s="18"/>
      <c r="AJ381" s="18"/>
      <c r="AK381" s="18"/>
      <c r="AL381" s="18"/>
      <c r="AM381" s="18"/>
      <c r="AN381" s="18"/>
      <c r="AO381" s="18"/>
      <c r="AP381" s="18"/>
      <c r="AQ381" s="18"/>
      <c r="AR381" s="18"/>
      <c r="AS381" s="18"/>
      <c r="AT381" s="18"/>
      <c r="AV381" s="5"/>
      <c r="AY381" s="5"/>
      <c r="AZ381" s="5"/>
      <c r="BA381" s="5"/>
      <c r="BB381" s="5"/>
      <c r="BC381" s="5"/>
      <c r="BD381" s="22"/>
      <c r="BE381" s="18"/>
      <c r="BF381" s="5"/>
      <c r="BG381" s="5"/>
      <c r="BH381" s="5"/>
      <c r="BI381" s="11"/>
      <c r="BJ381" s="5"/>
      <c r="BK381" s="11"/>
      <c r="BL381" s="3"/>
      <c r="BM381" s="11"/>
      <c r="BN381" s="12"/>
    </row>
    <row r="382" spans="1:66">
      <c r="A382" s="18"/>
      <c r="B382" s="18"/>
      <c r="C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  <c r="AA382" s="18"/>
      <c r="AB382" s="18"/>
      <c r="AC382" s="18"/>
      <c r="AD382" s="18"/>
      <c r="AE382" s="18"/>
      <c r="AF382" s="18"/>
      <c r="AG382" s="18"/>
      <c r="AH382" s="18"/>
      <c r="AI382" s="18"/>
      <c r="AJ382" s="18"/>
      <c r="AK382" s="18"/>
      <c r="AL382" s="18"/>
      <c r="AM382" s="18"/>
      <c r="AN382" s="18"/>
      <c r="AO382" s="18"/>
      <c r="AP382" s="18"/>
      <c r="AQ382" s="18"/>
      <c r="AR382" s="18"/>
      <c r="AS382" s="18"/>
      <c r="AT382" s="18"/>
      <c r="AV382" s="5"/>
      <c r="AY382" s="5"/>
      <c r="AZ382" s="5"/>
      <c r="BA382" s="5"/>
      <c r="BB382" s="5"/>
      <c r="BC382" s="5"/>
      <c r="BD382" s="22"/>
      <c r="BE382" s="18"/>
      <c r="BF382" s="5"/>
      <c r="BG382" s="5"/>
      <c r="BH382" s="5"/>
      <c r="BI382" s="11"/>
      <c r="BJ382" s="5"/>
      <c r="BK382" s="11"/>
      <c r="BL382" s="3"/>
      <c r="BM382" s="11"/>
      <c r="BN382" s="12"/>
    </row>
    <row r="383" spans="1:66">
      <c r="A383" s="18"/>
      <c r="B383" s="18"/>
      <c r="C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18"/>
      <c r="AM383" s="18"/>
      <c r="AN383" s="18"/>
      <c r="AO383" s="18"/>
      <c r="AP383" s="18"/>
      <c r="AQ383" s="18"/>
      <c r="AR383" s="18"/>
      <c r="AS383" s="18"/>
      <c r="AT383" s="18"/>
      <c r="AV383" s="5"/>
      <c r="AY383" s="5"/>
      <c r="AZ383" s="5"/>
      <c r="BA383" s="5"/>
      <c r="BB383" s="5"/>
      <c r="BC383" s="5"/>
      <c r="BD383" s="22"/>
      <c r="BE383" s="18"/>
      <c r="BF383" s="5"/>
      <c r="BG383" s="5"/>
      <c r="BH383" s="5"/>
      <c r="BI383" s="11"/>
      <c r="BJ383" s="5"/>
      <c r="BK383" s="11"/>
      <c r="BL383" s="3"/>
      <c r="BM383" s="11"/>
      <c r="BN383" s="12"/>
    </row>
    <row r="384" spans="1:66">
      <c r="A384" s="18"/>
      <c r="B384" s="18"/>
      <c r="C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  <c r="AG384" s="18"/>
      <c r="AH384" s="18"/>
      <c r="AI384" s="18"/>
      <c r="AJ384" s="18"/>
      <c r="AK384" s="18"/>
      <c r="AL384" s="18"/>
      <c r="AM384" s="18"/>
      <c r="AN384" s="18"/>
      <c r="AO384" s="18"/>
      <c r="AP384" s="18"/>
      <c r="AQ384" s="18"/>
      <c r="AR384" s="18"/>
      <c r="AS384" s="18"/>
      <c r="AT384" s="18"/>
      <c r="AV384" s="5"/>
      <c r="AY384" s="5"/>
      <c r="AZ384" s="5"/>
      <c r="BA384" s="5"/>
      <c r="BB384" s="5"/>
      <c r="BC384" s="5"/>
      <c r="BD384" s="22"/>
      <c r="BE384" s="18"/>
      <c r="BF384" s="5"/>
      <c r="BG384" s="5"/>
      <c r="BH384" s="5"/>
      <c r="BI384" s="11"/>
      <c r="BJ384" s="5"/>
      <c r="BK384" s="11"/>
      <c r="BL384" s="3"/>
      <c r="BM384" s="11"/>
      <c r="BN384" s="12"/>
    </row>
    <row r="385" spans="1:66">
      <c r="A385" s="18"/>
      <c r="B385" s="18"/>
      <c r="C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  <c r="Y385" s="18"/>
      <c r="Z385" s="18"/>
      <c r="AA385" s="18"/>
      <c r="AB385" s="18"/>
      <c r="AC385" s="18"/>
      <c r="AD385" s="18"/>
      <c r="AE385" s="18"/>
      <c r="AF385" s="18"/>
      <c r="AG385" s="18"/>
      <c r="AH385" s="18"/>
      <c r="AI385" s="18"/>
      <c r="AJ385" s="18"/>
      <c r="AK385" s="18"/>
      <c r="AL385" s="18"/>
      <c r="AM385" s="18"/>
      <c r="AN385" s="18"/>
      <c r="AO385" s="18"/>
      <c r="AP385" s="18"/>
      <c r="AQ385" s="18"/>
      <c r="AR385" s="18"/>
      <c r="AS385" s="18"/>
      <c r="AT385" s="18"/>
      <c r="AV385" s="5"/>
      <c r="AY385" s="5"/>
      <c r="AZ385" s="5"/>
      <c r="BA385" s="5"/>
      <c r="BB385" s="5"/>
      <c r="BC385" s="5"/>
      <c r="BD385" s="22"/>
      <c r="BE385" s="18"/>
      <c r="BF385" s="5"/>
      <c r="BG385" s="5"/>
      <c r="BH385" s="5"/>
      <c r="BI385" s="11"/>
      <c r="BJ385" s="5"/>
      <c r="BK385" s="11"/>
      <c r="BL385" s="3"/>
      <c r="BM385" s="11"/>
      <c r="BN385" s="12"/>
    </row>
    <row r="386" spans="1:66">
      <c r="A386" s="18"/>
      <c r="B386" s="18"/>
      <c r="C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/>
      <c r="Y386" s="18"/>
      <c r="Z386" s="18"/>
      <c r="AA386" s="18"/>
      <c r="AB386" s="18"/>
      <c r="AC386" s="18"/>
      <c r="AD386" s="18"/>
      <c r="AE386" s="18"/>
      <c r="AF386" s="18"/>
      <c r="AG386" s="18"/>
      <c r="AH386" s="18"/>
      <c r="AI386" s="18"/>
      <c r="AJ386" s="18"/>
      <c r="AK386" s="18"/>
      <c r="AL386" s="18"/>
      <c r="AM386" s="18"/>
      <c r="AN386" s="18"/>
      <c r="AO386" s="18"/>
      <c r="AP386" s="18"/>
      <c r="AQ386" s="18"/>
      <c r="AR386" s="18"/>
      <c r="AS386" s="18"/>
      <c r="AT386" s="18"/>
      <c r="AV386" s="5"/>
      <c r="AY386" s="5"/>
      <c r="AZ386" s="5"/>
      <c r="BA386" s="5"/>
      <c r="BB386" s="5"/>
      <c r="BC386" s="5"/>
      <c r="BD386" s="22"/>
      <c r="BE386" s="18"/>
      <c r="BF386" s="5"/>
      <c r="BG386" s="5"/>
      <c r="BH386" s="5"/>
      <c r="BI386" s="11"/>
      <c r="BJ386" s="5"/>
      <c r="BK386" s="11"/>
      <c r="BL386" s="3"/>
      <c r="BM386" s="11"/>
      <c r="BN386" s="12"/>
    </row>
    <row r="387" spans="1:66">
      <c r="A387" s="18"/>
      <c r="B387" s="18"/>
      <c r="C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  <c r="Y387" s="18"/>
      <c r="Z387" s="18"/>
      <c r="AA387" s="18"/>
      <c r="AB387" s="18"/>
      <c r="AC387" s="18"/>
      <c r="AD387" s="18"/>
      <c r="AE387" s="18"/>
      <c r="AF387" s="18"/>
      <c r="AG387" s="18"/>
      <c r="AH387" s="18"/>
      <c r="AI387" s="18"/>
      <c r="AJ387" s="18"/>
      <c r="AK387" s="18"/>
      <c r="AL387" s="18"/>
      <c r="AM387" s="18"/>
      <c r="AN387" s="18"/>
      <c r="AO387" s="18"/>
      <c r="AP387" s="18"/>
      <c r="AQ387" s="18"/>
      <c r="AR387" s="18"/>
      <c r="AS387" s="18"/>
      <c r="AT387" s="18"/>
      <c r="AV387" s="5"/>
      <c r="AY387" s="5"/>
      <c r="AZ387" s="5"/>
      <c r="BA387" s="5"/>
      <c r="BB387" s="5"/>
      <c r="BC387" s="5"/>
      <c r="BD387" s="22"/>
      <c r="BE387" s="18"/>
      <c r="BF387" s="5"/>
      <c r="BG387" s="5"/>
      <c r="BH387" s="5"/>
      <c r="BI387" s="11"/>
      <c r="BJ387" s="5"/>
      <c r="BK387" s="11"/>
      <c r="BL387" s="3"/>
      <c r="BM387" s="11"/>
      <c r="BN387" s="12"/>
    </row>
    <row r="388" spans="1:66">
      <c r="A388" s="18"/>
      <c r="B388" s="18"/>
      <c r="C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  <c r="Y388" s="18"/>
      <c r="Z388" s="18"/>
      <c r="AA388" s="18"/>
      <c r="AB388" s="18"/>
      <c r="AC388" s="18"/>
      <c r="AD388" s="18"/>
      <c r="AE388" s="18"/>
      <c r="AF388" s="18"/>
      <c r="AG388" s="18"/>
      <c r="AH388" s="18"/>
      <c r="AI388" s="18"/>
      <c r="AJ388" s="18"/>
      <c r="AK388" s="18"/>
      <c r="AL388" s="18"/>
      <c r="AM388" s="18"/>
      <c r="AN388" s="18"/>
      <c r="AO388" s="18"/>
      <c r="AP388" s="18"/>
      <c r="AQ388" s="18"/>
      <c r="AR388" s="18"/>
      <c r="AS388" s="18"/>
      <c r="AT388" s="18"/>
      <c r="AV388" s="5"/>
      <c r="AY388" s="5"/>
      <c r="AZ388" s="5"/>
      <c r="BA388" s="5"/>
      <c r="BB388" s="5"/>
      <c r="BC388" s="5"/>
      <c r="BD388" s="22"/>
      <c r="BE388" s="18"/>
      <c r="BF388" s="5"/>
      <c r="BG388" s="5"/>
      <c r="BH388" s="5"/>
      <c r="BI388" s="11"/>
      <c r="BJ388" s="5"/>
      <c r="BK388" s="11"/>
      <c r="BL388" s="3"/>
      <c r="BM388" s="11"/>
      <c r="BN388" s="12"/>
    </row>
    <row r="389" spans="1:66">
      <c r="A389" s="18"/>
      <c r="B389" s="18"/>
      <c r="C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/>
      <c r="Y389" s="18"/>
      <c r="Z389" s="18"/>
      <c r="AA389" s="18"/>
      <c r="AB389" s="18"/>
      <c r="AC389" s="18"/>
      <c r="AD389" s="18"/>
      <c r="AE389" s="18"/>
      <c r="AF389" s="18"/>
      <c r="AG389" s="18"/>
      <c r="AH389" s="18"/>
      <c r="AI389" s="18"/>
      <c r="AJ389" s="18"/>
      <c r="AK389" s="18"/>
      <c r="AL389" s="18"/>
      <c r="AM389" s="18"/>
      <c r="AN389" s="18"/>
      <c r="AO389" s="18"/>
      <c r="AP389" s="18"/>
      <c r="AQ389" s="18"/>
      <c r="AR389" s="18"/>
      <c r="AS389" s="18"/>
      <c r="AT389" s="18"/>
      <c r="AV389" s="5"/>
      <c r="AY389" s="5"/>
      <c r="AZ389" s="5"/>
      <c r="BA389" s="5"/>
      <c r="BB389" s="5"/>
      <c r="BC389" s="5"/>
      <c r="BD389" s="22"/>
      <c r="BE389" s="18"/>
      <c r="BF389" s="5"/>
      <c r="BG389" s="5"/>
      <c r="BH389" s="5"/>
      <c r="BI389" s="11"/>
      <c r="BJ389" s="5"/>
      <c r="BK389" s="11"/>
      <c r="BL389" s="3"/>
      <c r="BM389" s="11"/>
      <c r="BN389" s="12"/>
    </row>
    <row r="390" spans="1:66">
      <c r="A390" s="18"/>
      <c r="B390" s="18"/>
      <c r="C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/>
      <c r="Y390" s="18"/>
      <c r="Z390" s="18"/>
      <c r="AA390" s="18"/>
      <c r="AB390" s="18"/>
      <c r="AC390" s="18"/>
      <c r="AD390" s="18"/>
      <c r="AE390" s="18"/>
      <c r="AF390" s="18"/>
      <c r="AG390" s="18"/>
      <c r="AH390" s="18"/>
      <c r="AI390" s="18"/>
      <c r="AJ390" s="18"/>
      <c r="AK390" s="18"/>
      <c r="AL390" s="18"/>
      <c r="AM390" s="18"/>
      <c r="AN390" s="18"/>
      <c r="AO390" s="18"/>
      <c r="AP390" s="18"/>
      <c r="AQ390" s="18"/>
      <c r="AR390" s="18"/>
      <c r="AS390" s="18"/>
      <c r="AT390" s="18"/>
      <c r="AV390" s="5"/>
      <c r="AY390" s="5"/>
      <c r="AZ390" s="5"/>
      <c r="BA390" s="5"/>
      <c r="BB390" s="5"/>
      <c r="BC390" s="5"/>
      <c r="BD390" s="22"/>
      <c r="BE390" s="18"/>
      <c r="BF390" s="5"/>
      <c r="BG390" s="5"/>
      <c r="BH390" s="5"/>
      <c r="BI390" s="11"/>
      <c r="BJ390" s="5"/>
      <c r="BK390" s="11"/>
      <c r="BL390" s="3"/>
      <c r="BM390" s="11"/>
      <c r="BN390" s="12"/>
    </row>
    <row r="391" spans="1:66">
      <c r="A391" s="18"/>
      <c r="B391" s="18"/>
      <c r="C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/>
      <c r="Y391" s="18"/>
      <c r="Z391" s="18"/>
      <c r="AA391" s="18"/>
      <c r="AB391" s="18"/>
      <c r="AC391" s="18"/>
      <c r="AD391" s="18"/>
      <c r="AE391" s="18"/>
      <c r="AF391" s="18"/>
      <c r="AG391" s="18"/>
      <c r="AH391" s="18"/>
      <c r="AI391" s="18"/>
      <c r="AJ391" s="18"/>
      <c r="AK391" s="18"/>
      <c r="AL391" s="18"/>
      <c r="AM391" s="18"/>
      <c r="AN391" s="18"/>
      <c r="AO391" s="18"/>
      <c r="AP391" s="18"/>
      <c r="AQ391" s="18"/>
      <c r="AR391" s="18"/>
      <c r="AS391" s="18"/>
      <c r="AT391" s="18"/>
      <c r="AV391" s="5"/>
      <c r="AY391" s="5"/>
      <c r="AZ391" s="5"/>
      <c r="BA391" s="5"/>
      <c r="BB391" s="5"/>
      <c r="BC391" s="5"/>
      <c r="BD391" s="22"/>
      <c r="BE391" s="18"/>
      <c r="BF391" s="5"/>
      <c r="BG391" s="5"/>
      <c r="BH391" s="5"/>
      <c r="BI391" s="11"/>
      <c r="BJ391" s="5"/>
      <c r="BK391" s="11"/>
      <c r="BL391" s="3"/>
      <c r="BM391" s="11"/>
      <c r="BN391" s="12"/>
    </row>
    <row r="392" spans="1:66">
      <c r="A392" s="18"/>
      <c r="B392" s="18"/>
      <c r="C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/>
      <c r="Y392" s="18"/>
      <c r="Z392" s="18"/>
      <c r="AA392" s="18"/>
      <c r="AB392" s="18"/>
      <c r="AC392" s="18"/>
      <c r="AD392" s="18"/>
      <c r="AE392" s="18"/>
      <c r="AF392" s="18"/>
      <c r="AG392" s="18"/>
      <c r="AH392" s="18"/>
      <c r="AI392" s="18"/>
      <c r="AJ392" s="18"/>
      <c r="AK392" s="18"/>
      <c r="AL392" s="18"/>
      <c r="AM392" s="18"/>
      <c r="AN392" s="18"/>
      <c r="AO392" s="18"/>
      <c r="AP392" s="18"/>
      <c r="AQ392" s="18"/>
      <c r="AR392" s="18"/>
      <c r="AS392" s="18"/>
      <c r="AT392" s="18"/>
      <c r="AV392" s="5"/>
      <c r="AY392" s="5"/>
      <c r="AZ392" s="5"/>
      <c r="BA392" s="5"/>
      <c r="BB392" s="5"/>
      <c r="BC392" s="5"/>
      <c r="BD392" s="22"/>
      <c r="BE392" s="18"/>
      <c r="BF392" s="5"/>
      <c r="BG392" s="5"/>
      <c r="BH392" s="5"/>
      <c r="BI392" s="11"/>
      <c r="BJ392" s="5"/>
      <c r="BK392" s="11"/>
      <c r="BL392" s="3"/>
      <c r="BM392" s="11"/>
      <c r="BN392" s="12"/>
    </row>
    <row r="393" spans="1:66">
      <c r="A393" s="18"/>
      <c r="B393" s="18"/>
      <c r="C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  <c r="Y393" s="18"/>
      <c r="Z393" s="18"/>
      <c r="AA393" s="18"/>
      <c r="AB393" s="18"/>
      <c r="AC393" s="18"/>
      <c r="AD393" s="18"/>
      <c r="AE393" s="18"/>
      <c r="AF393" s="18"/>
      <c r="AG393" s="18"/>
      <c r="AH393" s="18"/>
      <c r="AI393" s="18"/>
      <c r="AJ393" s="18"/>
      <c r="AK393" s="18"/>
      <c r="AL393" s="18"/>
      <c r="AM393" s="18"/>
      <c r="AN393" s="18"/>
      <c r="AO393" s="18"/>
      <c r="AP393" s="18"/>
      <c r="AQ393" s="18"/>
      <c r="AR393" s="18"/>
      <c r="AS393" s="18"/>
      <c r="AT393" s="18"/>
      <c r="AV393" s="5"/>
      <c r="AY393" s="5"/>
      <c r="AZ393" s="5"/>
      <c r="BA393" s="5"/>
      <c r="BB393" s="5"/>
      <c r="BC393" s="5"/>
      <c r="BD393" s="22"/>
      <c r="BE393" s="18"/>
      <c r="BF393" s="5"/>
      <c r="BG393" s="5"/>
      <c r="BH393" s="5"/>
      <c r="BI393" s="11"/>
      <c r="BJ393" s="5"/>
      <c r="BK393" s="11"/>
      <c r="BL393" s="3"/>
      <c r="BM393" s="11"/>
      <c r="BN393" s="12"/>
    </row>
    <row r="394" spans="1:66">
      <c r="A394" s="18"/>
      <c r="B394" s="18"/>
      <c r="C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  <c r="Y394" s="18"/>
      <c r="Z394" s="18"/>
      <c r="AA394" s="18"/>
      <c r="AB394" s="18"/>
      <c r="AC394" s="18"/>
      <c r="AD394" s="18"/>
      <c r="AE394" s="18"/>
      <c r="AF394" s="18"/>
      <c r="AG394" s="18"/>
      <c r="AH394" s="18"/>
      <c r="AI394" s="18"/>
      <c r="AJ394" s="18"/>
      <c r="AK394" s="18"/>
      <c r="AL394" s="18"/>
      <c r="AM394" s="18"/>
      <c r="AN394" s="18"/>
      <c r="AO394" s="18"/>
      <c r="AP394" s="18"/>
      <c r="AQ394" s="18"/>
      <c r="AR394" s="18"/>
      <c r="AS394" s="18"/>
      <c r="AT394" s="18"/>
      <c r="AV394" s="5"/>
      <c r="AY394" s="5"/>
      <c r="AZ394" s="5"/>
      <c r="BA394" s="5"/>
      <c r="BB394" s="5"/>
      <c r="BC394" s="5"/>
      <c r="BD394" s="22"/>
      <c r="BE394" s="18"/>
      <c r="BF394" s="5"/>
      <c r="BG394" s="5"/>
      <c r="BH394" s="5"/>
      <c r="BI394" s="11"/>
      <c r="BJ394" s="5"/>
      <c r="BK394" s="11"/>
      <c r="BL394" s="3"/>
      <c r="BM394" s="11"/>
      <c r="BN394" s="12"/>
    </row>
    <row r="395" spans="1:66">
      <c r="A395" s="18"/>
      <c r="B395" s="18"/>
      <c r="C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  <c r="Y395" s="18"/>
      <c r="Z395" s="18"/>
      <c r="AA395" s="18"/>
      <c r="AB395" s="18"/>
      <c r="AC395" s="18"/>
      <c r="AD395" s="18"/>
      <c r="AE395" s="18"/>
      <c r="AF395" s="18"/>
      <c r="AG395" s="18"/>
      <c r="AH395" s="18"/>
      <c r="AI395" s="18"/>
      <c r="AJ395" s="18"/>
      <c r="AK395" s="18"/>
      <c r="AL395" s="18"/>
      <c r="AM395" s="18"/>
      <c r="AN395" s="18"/>
      <c r="AO395" s="18"/>
      <c r="AP395" s="18"/>
      <c r="AQ395" s="18"/>
      <c r="AR395" s="18"/>
      <c r="AS395" s="18"/>
      <c r="AT395" s="18"/>
      <c r="AV395" s="5"/>
      <c r="AY395" s="5"/>
      <c r="AZ395" s="5"/>
      <c r="BA395" s="5"/>
      <c r="BB395" s="5"/>
      <c r="BC395" s="5"/>
      <c r="BD395" s="22"/>
      <c r="BE395" s="18"/>
      <c r="BF395" s="5"/>
      <c r="BG395" s="5"/>
      <c r="BH395" s="5"/>
      <c r="BI395" s="11"/>
      <c r="BJ395" s="5"/>
      <c r="BK395" s="11"/>
      <c r="BL395" s="3"/>
      <c r="BM395" s="11"/>
      <c r="BN395" s="12"/>
    </row>
    <row r="396" spans="1:66">
      <c r="A396" s="18"/>
      <c r="B396" s="18"/>
      <c r="C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  <c r="Y396" s="18"/>
      <c r="Z396" s="18"/>
      <c r="AA396" s="18"/>
      <c r="AB396" s="18"/>
      <c r="AC396" s="18"/>
      <c r="AD396" s="18"/>
      <c r="AE396" s="18"/>
      <c r="AF396" s="18"/>
      <c r="AG396" s="18"/>
      <c r="AH396" s="18"/>
      <c r="AI396" s="18"/>
      <c r="AJ396" s="18"/>
      <c r="AK396" s="18"/>
      <c r="AL396" s="18"/>
      <c r="AM396" s="18"/>
      <c r="AN396" s="18"/>
      <c r="AO396" s="18"/>
      <c r="AP396" s="18"/>
      <c r="AQ396" s="18"/>
      <c r="AR396" s="18"/>
      <c r="AS396" s="18"/>
      <c r="AT396" s="18"/>
      <c r="AV396" s="5"/>
      <c r="AY396" s="5"/>
      <c r="AZ396" s="5"/>
      <c r="BA396" s="5"/>
      <c r="BB396" s="5"/>
      <c r="BC396" s="5"/>
      <c r="BD396" s="22"/>
      <c r="BE396" s="18"/>
      <c r="BF396" s="5"/>
      <c r="BG396" s="5"/>
      <c r="BH396" s="5"/>
      <c r="BI396" s="11"/>
      <c r="BJ396" s="5"/>
      <c r="BK396" s="11"/>
      <c r="BL396" s="3"/>
      <c r="BM396" s="11"/>
      <c r="BN396" s="12"/>
    </row>
    <row r="397" spans="1:66">
      <c r="A397" s="18"/>
      <c r="B397" s="18"/>
      <c r="C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/>
      <c r="Y397" s="18"/>
      <c r="Z397" s="18"/>
      <c r="AA397" s="18"/>
      <c r="AB397" s="18"/>
      <c r="AC397" s="18"/>
      <c r="AD397" s="18"/>
      <c r="AE397" s="18"/>
      <c r="AF397" s="18"/>
      <c r="AG397" s="18"/>
      <c r="AH397" s="18"/>
      <c r="AI397" s="18"/>
      <c r="AJ397" s="18"/>
      <c r="AK397" s="18"/>
      <c r="AL397" s="18"/>
      <c r="AM397" s="18"/>
      <c r="AN397" s="18"/>
      <c r="AO397" s="18"/>
      <c r="AP397" s="18"/>
      <c r="AQ397" s="18"/>
      <c r="AR397" s="18"/>
      <c r="AS397" s="18"/>
      <c r="AT397" s="18"/>
      <c r="AV397" s="5"/>
      <c r="AY397" s="5"/>
      <c r="AZ397" s="5"/>
      <c r="BA397" s="5"/>
      <c r="BB397" s="5"/>
      <c r="BC397" s="5"/>
      <c r="BD397" s="22"/>
      <c r="BE397" s="18"/>
      <c r="BF397" s="5"/>
      <c r="BG397" s="5"/>
      <c r="BH397" s="5"/>
      <c r="BI397" s="11"/>
      <c r="BJ397" s="5"/>
      <c r="BK397" s="11"/>
      <c r="BL397" s="3"/>
      <c r="BM397" s="11"/>
      <c r="BN397" s="12"/>
    </row>
    <row r="398" spans="1:66">
      <c r="A398" s="18"/>
      <c r="B398" s="18"/>
      <c r="C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/>
      <c r="Y398" s="18"/>
      <c r="Z398" s="18"/>
      <c r="AA398" s="18"/>
      <c r="AB398" s="18"/>
      <c r="AC398" s="18"/>
      <c r="AD398" s="18"/>
      <c r="AE398" s="18"/>
      <c r="AF398" s="18"/>
      <c r="AG398" s="18"/>
      <c r="AH398" s="18"/>
      <c r="AI398" s="18"/>
      <c r="AJ398" s="18"/>
      <c r="AK398" s="18"/>
      <c r="AL398" s="18"/>
      <c r="AM398" s="18"/>
      <c r="AN398" s="18"/>
      <c r="AO398" s="18"/>
      <c r="AP398" s="18"/>
      <c r="AQ398" s="18"/>
      <c r="AR398" s="18"/>
      <c r="AS398" s="18"/>
      <c r="AT398" s="18"/>
      <c r="AV398" s="5"/>
      <c r="AY398" s="5"/>
      <c r="AZ398" s="5"/>
      <c r="BA398" s="5"/>
      <c r="BB398" s="5"/>
      <c r="BC398" s="5"/>
      <c r="BD398" s="22"/>
      <c r="BE398" s="18"/>
      <c r="BF398" s="5"/>
      <c r="BG398" s="5"/>
      <c r="BH398" s="5"/>
      <c r="BI398" s="11"/>
      <c r="BJ398" s="5"/>
      <c r="BK398" s="11"/>
      <c r="BL398" s="3"/>
      <c r="BM398" s="11"/>
      <c r="BN398" s="12"/>
    </row>
    <row r="399" spans="1:66">
      <c r="A399" s="18"/>
      <c r="B399" s="18"/>
      <c r="C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/>
      <c r="Y399" s="18"/>
      <c r="Z399" s="18"/>
      <c r="AA399" s="18"/>
      <c r="AB399" s="18"/>
      <c r="AC399" s="18"/>
      <c r="AD399" s="18"/>
      <c r="AE399" s="18"/>
      <c r="AF399" s="18"/>
      <c r="AG399" s="18"/>
      <c r="AH399" s="18"/>
      <c r="AI399" s="18"/>
      <c r="AJ399" s="18"/>
      <c r="AK399" s="18"/>
      <c r="AL399" s="18"/>
      <c r="AM399" s="18"/>
      <c r="AN399" s="18"/>
      <c r="AO399" s="18"/>
      <c r="AP399" s="18"/>
      <c r="AQ399" s="18"/>
      <c r="AR399" s="18"/>
      <c r="AS399" s="18"/>
      <c r="AT399" s="18"/>
      <c r="AV399" s="5"/>
      <c r="AY399" s="5"/>
      <c r="AZ399" s="5"/>
      <c r="BA399" s="5"/>
      <c r="BB399" s="5"/>
      <c r="BC399" s="5"/>
      <c r="BD399" s="22"/>
      <c r="BE399" s="18"/>
      <c r="BF399" s="5"/>
      <c r="BG399" s="5"/>
      <c r="BH399" s="5"/>
      <c r="BI399" s="11"/>
      <c r="BJ399" s="5"/>
      <c r="BK399" s="11"/>
      <c r="BL399" s="3"/>
      <c r="BM399" s="11"/>
      <c r="BN399" s="12"/>
    </row>
    <row r="400" spans="1:66">
      <c r="A400" s="18"/>
      <c r="B400" s="18"/>
      <c r="C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  <c r="W400" s="18"/>
      <c r="X400" s="18"/>
      <c r="Y400" s="18"/>
      <c r="Z400" s="18"/>
      <c r="AA400" s="18"/>
      <c r="AB400" s="18"/>
      <c r="AC400" s="18"/>
      <c r="AD400" s="18"/>
      <c r="AE400" s="18"/>
      <c r="AF400" s="18"/>
      <c r="AG400" s="18"/>
      <c r="AH400" s="18"/>
      <c r="AI400" s="18"/>
      <c r="AJ400" s="18"/>
      <c r="AK400" s="18"/>
      <c r="AL400" s="18"/>
      <c r="AM400" s="18"/>
      <c r="AN400" s="18"/>
      <c r="AO400" s="18"/>
      <c r="AP400" s="18"/>
      <c r="AQ400" s="18"/>
      <c r="AR400" s="18"/>
      <c r="AS400" s="18"/>
      <c r="AT400" s="18"/>
      <c r="AV400" s="5"/>
      <c r="AY400" s="5"/>
      <c r="AZ400" s="5"/>
      <c r="BA400" s="5"/>
      <c r="BB400" s="5"/>
      <c r="BC400" s="5"/>
      <c r="BD400" s="22"/>
      <c r="BE400" s="18"/>
      <c r="BF400" s="5"/>
      <c r="BG400" s="5"/>
      <c r="BH400" s="5"/>
      <c r="BI400" s="11"/>
      <c r="BJ400" s="5"/>
      <c r="BK400" s="11"/>
      <c r="BL400" s="3"/>
      <c r="BM400" s="11"/>
      <c r="BN400" s="12"/>
    </row>
    <row r="401" spans="1:66">
      <c r="A401" s="18"/>
      <c r="B401" s="18"/>
      <c r="C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  <c r="W401" s="18"/>
      <c r="X401" s="18"/>
      <c r="Y401" s="18"/>
      <c r="Z401" s="18"/>
      <c r="AA401" s="18"/>
      <c r="AB401" s="18"/>
      <c r="AC401" s="18"/>
      <c r="AD401" s="18"/>
      <c r="AE401" s="18"/>
      <c r="AF401" s="18"/>
      <c r="AG401" s="18"/>
      <c r="AH401" s="18"/>
      <c r="AI401" s="18"/>
      <c r="AJ401" s="18"/>
      <c r="AK401" s="18"/>
      <c r="AL401" s="18"/>
      <c r="AM401" s="18"/>
      <c r="AN401" s="18"/>
      <c r="AO401" s="18"/>
      <c r="AP401" s="18"/>
      <c r="AQ401" s="18"/>
      <c r="AR401" s="18"/>
      <c r="AS401" s="18"/>
      <c r="AT401" s="18"/>
      <c r="AV401" s="5"/>
      <c r="AY401" s="5"/>
      <c r="AZ401" s="5"/>
      <c r="BA401" s="5"/>
      <c r="BB401" s="5"/>
      <c r="BC401" s="5"/>
      <c r="BD401" s="22"/>
      <c r="BE401" s="18"/>
      <c r="BF401" s="5"/>
      <c r="BG401" s="5"/>
      <c r="BH401" s="5"/>
      <c r="BI401" s="11"/>
      <c r="BJ401" s="5"/>
      <c r="BK401" s="11"/>
      <c r="BL401" s="3"/>
      <c r="BM401" s="11"/>
      <c r="BN401" s="12"/>
    </row>
    <row r="402" spans="1:66">
      <c r="A402" s="18"/>
      <c r="B402" s="18"/>
      <c r="C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  <c r="W402" s="18"/>
      <c r="X402" s="18"/>
      <c r="Y402" s="18"/>
      <c r="Z402" s="18"/>
      <c r="AA402" s="18"/>
      <c r="AB402" s="18"/>
      <c r="AC402" s="18"/>
      <c r="AD402" s="18"/>
      <c r="AE402" s="18"/>
      <c r="AF402" s="18"/>
      <c r="AG402" s="18"/>
      <c r="AH402" s="18"/>
      <c r="AI402" s="18"/>
      <c r="AJ402" s="18"/>
      <c r="AK402" s="18"/>
      <c r="AL402" s="18"/>
      <c r="AM402" s="18"/>
      <c r="AN402" s="18"/>
      <c r="AO402" s="18"/>
      <c r="AP402" s="18"/>
      <c r="AQ402" s="18"/>
      <c r="AR402" s="18"/>
      <c r="AS402" s="18"/>
      <c r="AT402" s="18"/>
      <c r="AV402" s="5"/>
      <c r="AY402" s="5"/>
      <c r="AZ402" s="5"/>
      <c r="BA402" s="5"/>
      <c r="BB402" s="5"/>
      <c r="BC402" s="5"/>
      <c r="BD402" s="22"/>
      <c r="BE402" s="18"/>
      <c r="BF402" s="5"/>
      <c r="BG402" s="5"/>
      <c r="BH402" s="5"/>
      <c r="BI402" s="11"/>
      <c r="BJ402" s="5"/>
      <c r="BK402" s="11"/>
      <c r="BL402" s="3"/>
      <c r="BM402" s="11"/>
      <c r="BN402" s="12"/>
    </row>
    <row r="403" spans="1:66">
      <c r="A403" s="18"/>
      <c r="B403" s="18"/>
      <c r="C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  <c r="W403" s="18"/>
      <c r="X403" s="18"/>
      <c r="Y403" s="18"/>
      <c r="Z403" s="18"/>
      <c r="AA403" s="18"/>
      <c r="AB403" s="18"/>
      <c r="AC403" s="18"/>
      <c r="AD403" s="18"/>
      <c r="AE403" s="18"/>
      <c r="AF403" s="18"/>
      <c r="AG403" s="18"/>
      <c r="AH403" s="18"/>
      <c r="AI403" s="18"/>
      <c r="AJ403" s="18"/>
      <c r="AK403" s="18"/>
      <c r="AL403" s="18"/>
      <c r="AM403" s="18"/>
      <c r="AN403" s="18"/>
      <c r="AO403" s="18"/>
      <c r="AP403" s="18"/>
      <c r="AQ403" s="18"/>
      <c r="AR403" s="18"/>
      <c r="AS403" s="18"/>
      <c r="AT403" s="18"/>
      <c r="AV403" s="5"/>
      <c r="AY403" s="5"/>
      <c r="AZ403" s="5"/>
      <c r="BA403" s="5"/>
      <c r="BB403" s="5"/>
      <c r="BC403" s="5"/>
      <c r="BD403" s="22"/>
      <c r="BE403" s="18"/>
      <c r="BF403" s="5"/>
      <c r="BG403" s="5"/>
      <c r="BH403" s="5"/>
      <c r="BI403" s="11"/>
      <c r="BJ403" s="5"/>
      <c r="BK403" s="11"/>
      <c r="BL403" s="3"/>
      <c r="BM403" s="11"/>
      <c r="BN403" s="12"/>
    </row>
    <row r="404" spans="1:66">
      <c r="A404" s="18"/>
      <c r="B404" s="18"/>
      <c r="C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  <c r="W404" s="18"/>
      <c r="X404" s="18"/>
      <c r="Y404" s="18"/>
      <c r="Z404" s="18"/>
      <c r="AA404" s="18"/>
      <c r="AB404" s="18"/>
      <c r="AC404" s="18"/>
      <c r="AD404" s="18"/>
      <c r="AE404" s="18"/>
      <c r="AF404" s="18"/>
      <c r="AG404" s="18"/>
      <c r="AH404" s="18"/>
      <c r="AI404" s="18"/>
      <c r="AJ404" s="18"/>
      <c r="AK404" s="18"/>
      <c r="AL404" s="18"/>
      <c r="AM404" s="18"/>
      <c r="AN404" s="18"/>
      <c r="AO404" s="18"/>
      <c r="AP404" s="18"/>
      <c r="AQ404" s="18"/>
      <c r="AR404" s="18"/>
      <c r="AS404" s="18"/>
      <c r="AT404" s="18"/>
      <c r="AV404" s="5"/>
      <c r="AY404" s="5"/>
      <c r="AZ404" s="5"/>
      <c r="BA404" s="5"/>
      <c r="BB404" s="5"/>
      <c r="BC404" s="5"/>
      <c r="BD404" s="22"/>
      <c r="BE404" s="18"/>
      <c r="BF404" s="5"/>
      <c r="BG404" s="5"/>
      <c r="BH404" s="5"/>
      <c r="BI404" s="11"/>
      <c r="BJ404" s="5"/>
      <c r="BK404" s="11"/>
      <c r="BL404" s="3"/>
      <c r="BM404" s="11"/>
      <c r="BN404" s="12"/>
    </row>
    <row r="405" spans="1:66">
      <c r="A405" s="18"/>
      <c r="B405" s="18"/>
      <c r="C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  <c r="W405" s="18"/>
      <c r="X405" s="18"/>
      <c r="Y405" s="18"/>
      <c r="Z405" s="18"/>
      <c r="AA405" s="18"/>
      <c r="AB405" s="18"/>
      <c r="AC405" s="18"/>
      <c r="AD405" s="18"/>
      <c r="AE405" s="18"/>
      <c r="AF405" s="18"/>
      <c r="AG405" s="18"/>
      <c r="AH405" s="18"/>
      <c r="AI405" s="18"/>
      <c r="AJ405" s="18"/>
      <c r="AK405" s="18"/>
      <c r="AL405" s="18"/>
      <c r="AM405" s="18"/>
      <c r="AN405" s="18"/>
      <c r="AO405" s="18"/>
      <c r="AP405" s="18"/>
      <c r="AQ405" s="18"/>
      <c r="AR405" s="18"/>
      <c r="AS405" s="18"/>
      <c r="AT405" s="18"/>
      <c r="AV405" s="5"/>
      <c r="AY405" s="5"/>
      <c r="AZ405" s="5"/>
      <c r="BA405" s="5"/>
      <c r="BB405" s="5"/>
      <c r="BC405" s="5"/>
      <c r="BD405" s="22"/>
      <c r="BE405" s="18"/>
      <c r="BF405" s="5"/>
      <c r="BG405" s="5"/>
      <c r="BH405" s="5"/>
      <c r="BI405" s="11"/>
      <c r="BJ405" s="5"/>
      <c r="BK405" s="11"/>
      <c r="BL405" s="3"/>
      <c r="BM405" s="11"/>
      <c r="BN405" s="12"/>
    </row>
    <row r="406" spans="1:66">
      <c r="A406" s="18"/>
      <c r="B406" s="18"/>
      <c r="C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  <c r="W406" s="18"/>
      <c r="X406" s="18"/>
      <c r="Y406" s="18"/>
      <c r="Z406" s="18"/>
      <c r="AA406" s="18"/>
      <c r="AB406" s="18"/>
      <c r="AC406" s="18"/>
      <c r="AD406" s="18"/>
      <c r="AE406" s="18"/>
      <c r="AF406" s="18"/>
      <c r="AG406" s="18"/>
      <c r="AH406" s="18"/>
      <c r="AI406" s="18"/>
      <c r="AJ406" s="18"/>
      <c r="AK406" s="18"/>
      <c r="AL406" s="18"/>
      <c r="AM406" s="18"/>
      <c r="AN406" s="18"/>
      <c r="AO406" s="18"/>
      <c r="AP406" s="18"/>
      <c r="AQ406" s="18"/>
      <c r="AR406" s="18"/>
      <c r="AS406" s="18"/>
      <c r="AT406" s="18"/>
      <c r="AY406" s="5"/>
      <c r="AZ406" s="5"/>
      <c r="BA406" s="5"/>
      <c r="BB406" s="5"/>
      <c r="BC406" s="5"/>
      <c r="BD406" s="10"/>
      <c r="BE406" s="18"/>
      <c r="BF406" s="5"/>
      <c r="BG406" s="5"/>
      <c r="BH406" s="5"/>
      <c r="BI406" s="11"/>
      <c r="BJ406" s="5"/>
      <c r="BK406" s="11"/>
      <c r="BL406" s="3"/>
      <c r="BM406" s="11"/>
      <c r="BN406" s="12"/>
    </row>
  </sheetData>
  <phoneticPr fontId="1" type="noConversion"/>
  <conditionalFormatting sqref="BA1:BM1 BN3:BP3 BA3:BM1048576">
    <cfRule type="cellIs" dxfId="60" priority="2" operator="lessThan">
      <formula>0</formula>
    </cfRule>
  </conditionalFormatting>
  <conditionalFormatting sqref="AY4:AZ406 AX4:AX176">
    <cfRule type="cellIs" dxfId="59" priority="1" operator="lessThan">
      <formula>0</formula>
    </cfRule>
  </conditionalFormatting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2:N20"/>
  <sheetViews>
    <sheetView zoomScaleNormal="100" workbookViewId="0">
      <selection activeCell="C12" sqref="C12"/>
    </sheetView>
  </sheetViews>
  <sheetFormatPr defaultRowHeight="16.5"/>
  <cols>
    <col min="2" max="2" width="17" customWidth="1"/>
    <col min="14" max="14" width="14.875" bestFit="1" customWidth="1"/>
  </cols>
  <sheetData>
    <row r="2" spans="1:14">
      <c r="D2">
        <v>1</v>
      </c>
      <c r="E2">
        <v>2</v>
      </c>
      <c r="F2">
        <v>3</v>
      </c>
      <c r="G2">
        <v>6</v>
      </c>
      <c r="H2">
        <v>7</v>
      </c>
      <c r="I2">
        <v>8</v>
      </c>
      <c r="J2">
        <v>11</v>
      </c>
      <c r="K2">
        <v>12</v>
      </c>
      <c r="L2">
        <v>13</v>
      </c>
      <c r="M2">
        <v>14</v>
      </c>
      <c r="N2">
        <v>46</v>
      </c>
    </row>
    <row r="3" spans="1:14">
      <c r="B3" s="2" t="s">
        <v>60</v>
      </c>
      <c r="C3" s="2" t="s">
        <v>61</v>
      </c>
      <c r="D3" t="str">
        <f>Large!E3</f>
        <v>代碼</v>
      </c>
      <c r="E3" t="str">
        <f>Large!F3</f>
        <v>商品</v>
      </c>
      <c r="F3" t="str">
        <f>Large!G3</f>
        <v>時間</v>
      </c>
      <c r="G3" t="str">
        <f>Large!J3</f>
        <v>成交</v>
      </c>
      <c r="H3" t="str">
        <f>Large!K3</f>
        <v>漲跌</v>
      </c>
      <c r="I3" t="str">
        <f>Large!L3</f>
        <v>漲幅%</v>
      </c>
      <c r="J3" t="str">
        <f>Large!O3</f>
        <v>最高</v>
      </c>
      <c r="K3" t="str">
        <f>Large!P3</f>
        <v>最低</v>
      </c>
      <c r="L3" t="str">
        <f>Large!Q3</f>
        <v>開盤</v>
      </c>
      <c r="M3" t="str">
        <f>Large!R3</f>
        <v>均價</v>
      </c>
      <c r="N3" s="23" t="str">
        <f>Large!AW3</f>
        <v>營收期增率%</v>
      </c>
    </row>
    <row r="4" spans="1:14" s="28" customFormat="1">
      <c r="A4" s="28">
        <v>29</v>
      </c>
      <c r="B4" s="24">
        <f>LARGE(Large!$BD$4:$BD$405,'liq &amp; Illq'!A4)</f>
        <v>2.8249998904032155E-3</v>
      </c>
      <c r="C4" s="28">
        <f>MATCH(B4,Large!$BD$4:$BD$405,0)</f>
        <v>9</v>
      </c>
      <c r="D4" s="28" t="str">
        <f>INDEX(Large!$E$4:$BO$176,$C4,D$2)</f>
        <v>6116</v>
      </c>
      <c r="E4" s="28" t="str">
        <f>INDEX(Large!$E$4:$BO$176,$C4,E$2)</f>
        <v>彩晶</v>
      </c>
      <c r="F4" s="28" t="str">
        <f>INDEX(Large!$E$4:$BO$176,$C4,F$2)</f>
        <v>13:30:00</v>
      </c>
      <c r="G4" s="28">
        <f>INDEX(Large!$E$4:$BO$176,$C4,G$2)</f>
        <v>9.8000000000000007</v>
      </c>
      <c r="H4" s="28">
        <f>INDEX(Large!$E$4:$BO$176,$C4,H$2)</f>
        <v>0.73</v>
      </c>
      <c r="I4" s="28">
        <f>INDEX(Large!$E$4:$BO$176,$C4,I$2)</f>
        <v>8.0500000000000007</v>
      </c>
      <c r="J4" s="28">
        <f>INDEX(Large!$E$4:$BO$176,$C4,J$2)</f>
        <v>9.89</v>
      </c>
      <c r="K4" s="28">
        <f>INDEX(Large!$E$4:$BO$176,$C4,K$2)</f>
        <v>9.09</v>
      </c>
      <c r="L4" s="28">
        <f>INDEX(Large!$E$4:$BO$176,$C4,L$2)</f>
        <v>9.09</v>
      </c>
      <c r="M4" s="28">
        <f>INDEX(Large!$E$4:$BO$176,$C4,M$2)</f>
        <v>9.5299999999999994</v>
      </c>
      <c r="N4" s="28" t="str">
        <f>INDEX(Large!$E$4:$BO$176,$C4,N$2)</f>
        <v>--</v>
      </c>
    </row>
    <row r="5" spans="1:14">
      <c r="A5">
        <v>28</v>
      </c>
      <c r="B5" s="24">
        <f>LARGE(Large!$BD$4:$BD$405,'liq &amp; Illq'!A5)</f>
        <v>6.6513846178758345E-3</v>
      </c>
      <c r="C5" s="28">
        <f>MATCH(B5,Large!$BD$4:$BD$405,0)</f>
        <v>5</v>
      </c>
      <c r="D5" s="28" t="str">
        <f>INDEX(Large!$E$4:$BO$176,$C5,D$2)</f>
        <v>2105</v>
      </c>
      <c r="E5" s="28" t="str">
        <f>INDEX(Large!$E$4:$BO$176,$C5,E$2)</f>
        <v>正新</v>
      </c>
      <c r="F5" s="28" t="str">
        <f>INDEX(Large!$E$4:$BO$176,$C5,F$2)</f>
        <v>13:30:00</v>
      </c>
      <c r="G5" s="28">
        <f>INDEX(Large!$E$4:$BO$176,$C5,G$2)</f>
        <v>58.5</v>
      </c>
      <c r="H5" s="28">
        <f>INDEX(Large!$E$4:$BO$176,$C5,H$2)</f>
        <v>-0.4</v>
      </c>
      <c r="I5" s="28">
        <f>INDEX(Large!$E$4:$BO$176,$C5,I$2)</f>
        <v>-0.68</v>
      </c>
      <c r="J5" s="28">
        <f>INDEX(Large!$E$4:$BO$176,$C5,J$2)</f>
        <v>58.9</v>
      </c>
      <c r="K5" s="28">
        <f>INDEX(Large!$E$4:$BO$176,$C5,K$2)</f>
        <v>58.5</v>
      </c>
      <c r="L5" s="28">
        <f>INDEX(Large!$E$4:$BO$176,$C5,L$2)</f>
        <v>58.9</v>
      </c>
      <c r="M5" s="28">
        <f>INDEX(Large!$E$4:$BO$176,$C5,M$2)</f>
        <v>58.59</v>
      </c>
      <c r="N5" s="28" t="str">
        <f>INDEX(Large!$E$4:$BO$176,$C5,N$2)</f>
        <v>5.13</v>
      </c>
    </row>
    <row r="6" spans="1:14">
      <c r="A6">
        <v>27</v>
      </c>
      <c r="B6" s="24">
        <f>LARGE(Large!$BD$4:$BD$405,'liq &amp; Illq'!A6)</f>
        <v>7.1487784506871948E-3</v>
      </c>
      <c r="C6">
        <f>MATCH(B6,Large!$BD$4:$BD$405,0)</f>
        <v>12</v>
      </c>
      <c r="D6" s="28" t="str">
        <f>INDEX(Large!$E$4:$BO$176,$C6,D$2)</f>
        <v>2345</v>
      </c>
      <c r="E6" s="28" t="str">
        <f>INDEX(Large!$E$4:$BO$176,$C6,E$2)</f>
        <v>智邦</v>
      </c>
      <c r="F6" s="28" t="str">
        <f>INDEX(Large!$E$4:$BO$176,$C6,F$2)</f>
        <v>13:30:00</v>
      </c>
      <c r="G6" s="28">
        <f>INDEX(Large!$E$4:$BO$176,$C6,G$2)</f>
        <v>42.8</v>
      </c>
      <c r="H6" s="28">
        <f>INDEX(Large!$E$4:$BO$176,$C6,H$2)</f>
        <v>0.15</v>
      </c>
      <c r="I6" s="28">
        <f>INDEX(Large!$E$4:$BO$176,$C6,I$2)</f>
        <v>0.35</v>
      </c>
      <c r="J6" s="28">
        <f>INDEX(Large!$E$4:$BO$176,$C6,J$2)</f>
        <v>43.15</v>
      </c>
      <c r="K6" s="28">
        <f>INDEX(Large!$E$4:$BO$176,$C6,K$2)</f>
        <v>42.65</v>
      </c>
      <c r="L6" s="28">
        <f>INDEX(Large!$E$4:$BO$176,$C6,L$2)</f>
        <v>42.65</v>
      </c>
      <c r="M6" s="28">
        <f>INDEX(Large!$E$4:$BO$176,$C6,M$2)</f>
        <v>42.89</v>
      </c>
      <c r="N6" s="28" t="str">
        <f>INDEX(Large!$E$4:$BO$176,$C6,N$2)</f>
        <v>4.58</v>
      </c>
    </row>
    <row r="7" spans="1:14">
      <c r="A7" s="28">
        <v>26</v>
      </c>
      <c r="B7" s="24">
        <f>LARGE(Large!$BD$4:$BD$405,'liq &amp; Illq'!A7)</f>
        <v>7.1622457239521303E-3</v>
      </c>
      <c r="C7" s="18">
        <f>MATCH(B7,Large!$BD$4:$BD$405,0)</f>
        <v>22</v>
      </c>
      <c r="D7" s="28" t="str">
        <f>INDEX(Large!$E$4:$BO$176,$C7,D$2)</f>
        <v>4952</v>
      </c>
      <c r="E7" s="28" t="str">
        <f>INDEX(Large!$E$4:$BO$176,$C7,E$2)</f>
        <v>凌通</v>
      </c>
      <c r="F7" s="28" t="str">
        <f>INDEX(Large!$E$4:$BO$176,$C7,F$2)</f>
        <v>13:30:00</v>
      </c>
      <c r="G7" s="28">
        <f>INDEX(Large!$E$4:$BO$176,$C7,G$2)</f>
        <v>36.25</v>
      </c>
      <c r="H7" s="28">
        <f>INDEX(Large!$E$4:$BO$176,$C7,H$2)</f>
        <v>0.3</v>
      </c>
      <c r="I7" s="28">
        <f>INDEX(Large!$E$4:$BO$176,$C7,I$2)</f>
        <v>0.83</v>
      </c>
      <c r="J7" s="28">
        <f>INDEX(Large!$E$4:$BO$176,$C7,J$2)</f>
        <v>36.25</v>
      </c>
      <c r="K7" s="28">
        <f>INDEX(Large!$E$4:$BO$176,$C7,K$2)</f>
        <v>35.4</v>
      </c>
      <c r="L7" s="28">
        <f>INDEX(Large!$E$4:$BO$176,$C7,L$2)</f>
        <v>36</v>
      </c>
      <c r="M7" s="28">
        <f>INDEX(Large!$E$4:$BO$176,$C7,M$2)</f>
        <v>35.880000000000003</v>
      </c>
      <c r="N7" s="28" t="str">
        <f>INDEX(Large!$E$4:$BO$176,$C7,N$2)</f>
        <v>8.83</v>
      </c>
    </row>
    <row r="8" spans="1:14">
      <c r="A8" s="28">
        <v>25</v>
      </c>
      <c r="B8" s="24">
        <f>LARGE(Large!$BD$4:$BD$405,'liq &amp; Illq'!A8)</f>
        <v>7.7083529394678645E-3</v>
      </c>
      <c r="C8" s="18">
        <f>MATCH(B8,Large!$BD$4:$BD$405,0)</f>
        <v>2</v>
      </c>
      <c r="D8" s="28" t="str">
        <f>INDEX(Large!$E$4:$BO$176,$C8,D$2)</f>
        <v>2317</v>
      </c>
      <c r="E8" s="28" t="str">
        <f>INDEX(Large!$E$4:$BO$176,$C8,E$2)</f>
        <v>鴻海</v>
      </c>
      <c r="F8" s="28" t="str">
        <f>INDEX(Large!$E$4:$BO$176,$C8,F$2)</f>
        <v>13:30:00</v>
      </c>
      <c r="G8" s="28">
        <f>INDEX(Large!$E$4:$BO$176,$C8,G$2)</f>
        <v>80.900000000000006</v>
      </c>
      <c r="H8" s="28">
        <f>INDEX(Large!$E$4:$BO$176,$C8,H$2)</f>
        <v>0</v>
      </c>
      <c r="I8" s="28">
        <f>INDEX(Large!$E$4:$BO$176,$C8,I$2)</f>
        <v>0</v>
      </c>
      <c r="J8" s="28">
        <f>INDEX(Large!$E$4:$BO$176,$C8,J$2)</f>
        <v>81.099999999999994</v>
      </c>
      <c r="K8" s="28">
        <f>INDEX(Large!$E$4:$BO$176,$C8,K$2)</f>
        <v>80.5</v>
      </c>
      <c r="L8" s="28">
        <f>INDEX(Large!$E$4:$BO$176,$C8,L$2)</f>
        <v>80.900000000000006</v>
      </c>
      <c r="M8" s="28">
        <f>INDEX(Large!$E$4:$BO$176,$C8,M$2)</f>
        <v>80.81</v>
      </c>
      <c r="N8" s="28" t="str">
        <f>INDEX(Large!$E$4:$BO$176,$C8,N$2)</f>
        <v>6.18</v>
      </c>
    </row>
    <row r="9" spans="1:14">
      <c r="A9" s="28">
        <v>24</v>
      </c>
      <c r="B9" s="24">
        <f>LARGE(Large!$BD$4:$BD$405,'liq &amp; Illq'!A9)</f>
        <v>7.8643830828383013E-3</v>
      </c>
      <c r="C9" s="18">
        <f>MATCH(B9,Large!$BD$4:$BD$405,0)</f>
        <v>17</v>
      </c>
      <c r="D9" s="28" t="str">
        <f>INDEX(Large!$E$4:$BO$176,$C9,D$2)</f>
        <v>1726</v>
      </c>
      <c r="E9" s="28" t="str">
        <f>INDEX(Large!$E$4:$BO$176,$C9,E$2)</f>
        <v>永記</v>
      </c>
      <c r="F9" s="28" t="str">
        <f>INDEX(Large!$E$4:$BO$176,$C9,F$2)</f>
        <v>13:30:00</v>
      </c>
      <c r="G9" s="28">
        <f>INDEX(Large!$E$4:$BO$176,$C9,G$2)</f>
        <v>78.099999999999994</v>
      </c>
      <c r="H9" s="28">
        <f>INDEX(Large!$E$4:$BO$176,$C9,H$2)</f>
        <v>0</v>
      </c>
      <c r="I9" s="28">
        <f>INDEX(Large!$E$4:$BO$176,$C9,I$2)</f>
        <v>0</v>
      </c>
      <c r="J9" s="28">
        <f>INDEX(Large!$E$4:$BO$176,$C9,J$2)</f>
        <v>78.8</v>
      </c>
      <c r="K9" s="28">
        <f>INDEX(Large!$E$4:$BO$176,$C9,K$2)</f>
        <v>77.8</v>
      </c>
      <c r="L9" s="28">
        <f>INDEX(Large!$E$4:$BO$176,$C9,L$2)</f>
        <v>77.8</v>
      </c>
      <c r="M9" s="28">
        <f>INDEX(Large!$E$4:$BO$176,$C9,M$2)</f>
        <v>78.41</v>
      </c>
      <c r="N9" s="28" t="str">
        <f>INDEX(Large!$E$4:$BO$176,$C9,N$2)</f>
        <v>4.87</v>
      </c>
    </row>
    <row r="10" spans="1:14">
      <c r="A10" s="28">
        <v>23</v>
      </c>
      <c r="B10" s="24">
        <f>LARGE(Large!$BD$4:$BD$405,'liq &amp; Illq'!A10)</f>
        <v>8.4727481603982403E-3</v>
      </c>
      <c r="C10" s="18">
        <f>MATCH(B10,Large!$BD$4:$BD$405,0)</f>
        <v>23</v>
      </c>
      <c r="D10" s="28" t="str">
        <f>INDEX(Large!$E$4:$BO$176,$C10,D$2)</f>
        <v>2538</v>
      </c>
      <c r="E10" s="28" t="str">
        <f>INDEX(Large!$E$4:$BO$176,$C10,E$2)</f>
        <v>基泰</v>
      </c>
      <c r="F10" s="28" t="str">
        <f>INDEX(Large!$E$4:$BO$176,$C10,F$2)</f>
        <v>13:30:00</v>
      </c>
      <c r="G10" s="28">
        <f>INDEX(Large!$E$4:$BO$176,$C10,G$2)</f>
        <v>8.93</v>
      </c>
      <c r="H10" s="28">
        <f>INDEX(Large!$E$4:$BO$176,$C10,H$2)</f>
        <v>-0.04</v>
      </c>
      <c r="I10" s="28">
        <f>INDEX(Large!$E$4:$BO$176,$C10,I$2)</f>
        <v>-0.45</v>
      </c>
      <c r="J10" s="28">
        <f>INDEX(Large!$E$4:$BO$176,$C10,J$2)</f>
        <v>9.0399999999999991</v>
      </c>
      <c r="K10" s="28">
        <f>INDEX(Large!$E$4:$BO$176,$C10,K$2)</f>
        <v>8.93</v>
      </c>
      <c r="L10" s="28">
        <f>INDEX(Large!$E$4:$BO$176,$C10,L$2)</f>
        <v>9.01</v>
      </c>
      <c r="M10" s="28">
        <f>INDEX(Large!$E$4:$BO$176,$C10,M$2)</f>
        <v>8.9700000000000006</v>
      </c>
      <c r="N10" s="28" t="str">
        <f>INDEX(Large!$E$4:$BO$176,$C10,N$2)</f>
        <v>14.56</v>
      </c>
    </row>
    <row r="11" spans="1:14">
      <c r="A11">
        <v>1</v>
      </c>
      <c r="B11" s="24">
        <f>LARGE(Large!$BD$4:$BD$405,'liq &amp; Illq'!A11)</f>
        <v>7.981609418416899E-2</v>
      </c>
      <c r="C11" s="18">
        <f>MATCH(B11,Large!$BD$4:$BD$405,0)</f>
        <v>30</v>
      </c>
      <c r="D11" s="28" t="str">
        <f>INDEX(Large!$E$4:$BO$176,$C11,D$2)</f>
        <v>5704</v>
      </c>
      <c r="E11" s="28" t="str">
        <f>INDEX(Large!$E$4:$BO$176,$C11,E$2)</f>
        <v>老爺知</v>
      </c>
      <c r="F11" s="28" t="str">
        <f>INDEX(Large!$E$4:$BO$176,$C11,F$2)</f>
        <v>10:34:47</v>
      </c>
      <c r="G11" s="28">
        <f>INDEX(Large!$E$4:$BO$176,$C11,G$2)</f>
        <v>27</v>
      </c>
      <c r="H11" s="28">
        <f>INDEX(Large!$E$4:$BO$176,$C11,H$2)</f>
        <v>0.05</v>
      </c>
      <c r="I11" s="28">
        <f>INDEX(Large!$E$4:$BO$176,$C11,I$2)</f>
        <v>0.19</v>
      </c>
      <c r="J11" s="28">
        <f>INDEX(Large!$E$4:$BO$176,$C11,J$2)</f>
        <v>27.55</v>
      </c>
      <c r="K11" s="28">
        <f>INDEX(Large!$E$4:$BO$176,$C11,K$2)</f>
        <v>27</v>
      </c>
      <c r="L11" s="28">
        <f>INDEX(Large!$E$4:$BO$176,$C11,L$2)</f>
        <v>27.55</v>
      </c>
      <c r="M11" s="28">
        <f>INDEX(Large!$E$4:$BO$176,$C11,M$2)</f>
        <v>27.28</v>
      </c>
      <c r="N11" s="28" t="str">
        <f>INDEX(Large!$E$4:$BO$176,$C11,N$2)</f>
        <v>3.70</v>
      </c>
    </row>
    <row r="12" spans="1:14">
      <c r="A12">
        <v>2</v>
      </c>
      <c r="B12" s="24">
        <f>LARGE(Large!$BD$4:$BD$405,'liq &amp; Illq'!A12)</f>
        <v>2.203174127863456E-2</v>
      </c>
      <c r="C12" s="18">
        <f>MATCH(B12,Large!$BD$4:$BD$405,0)</f>
        <v>28</v>
      </c>
      <c r="D12" s="28" t="str">
        <f>INDEX(Large!$E$4:$BO$176,$C12,D$2)</f>
        <v>1467</v>
      </c>
      <c r="E12" s="28" t="str">
        <f>INDEX(Large!$E$4:$BO$176,$C12,E$2)</f>
        <v>南緯</v>
      </c>
      <c r="F12" s="28" t="str">
        <f>INDEX(Large!$E$4:$BO$176,$C12,F$2)</f>
        <v>13:30:00</v>
      </c>
      <c r="G12" s="28">
        <f>INDEX(Large!$E$4:$BO$176,$C12,G$2)</f>
        <v>11.2</v>
      </c>
      <c r="H12" s="28">
        <f>INDEX(Large!$E$4:$BO$176,$C12,H$2)</f>
        <v>0.1</v>
      </c>
      <c r="I12" s="28">
        <f>INDEX(Large!$E$4:$BO$176,$C12,I$2)</f>
        <v>0.9</v>
      </c>
      <c r="J12" s="28">
        <f>INDEX(Large!$E$4:$BO$176,$C12,J$2)</f>
        <v>11.25</v>
      </c>
      <c r="K12" s="28">
        <f>INDEX(Large!$E$4:$BO$176,$C12,K$2)</f>
        <v>11.1</v>
      </c>
      <c r="L12" s="28">
        <f>INDEX(Large!$E$4:$BO$176,$C12,L$2)</f>
        <v>11.25</v>
      </c>
      <c r="M12" s="28">
        <f>INDEX(Large!$E$4:$BO$176,$C12,M$2)</f>
        <v>11.21</v>
      </c>
      <c r="N12" s="28" t="str">
        <f>INDEX(Large!$E$4:$BO$176,$C12,N$2)</f>
        <v>--</v>
      </c>
    </row>
    <row r="13" spans="1:14">
      <c r="A13">
        <v>3</v>
      </c>
      <c r="B13" s="24">
        <f>LARGE(Large!$BD$4:$BD$405,'liq &amp; Illq'!A13)</f>
        <v>2.1743165882717363E-2</v>
      </c>
      <c r="C13" s="18">
        <f>MATCH(B13,Large!$BD$4:$BD$405,0)</f>
        <v>13</v>
      </c>
      <c r="D13" s="28" t="str">
        <f>INDEX(Large!$E$4:$BO$176,$C13,D$2)</f>
        <v>2313</v>
      </c>
      <c r="E13" s="28" t="str">
        <f>INDEX(Large!$E$4:$BO$176,$C13,E$2)</f>
        <v>華通</v>
      </c>
      <c r="F13" s="28" t="str">
        <f>INDEX(Large!$E$4:$BO$176,$C13,F$2)</f>
        <v>13:30:00</v>
      </c>
      <c r="G13" s="28">
        <f>INDEX(Large!$E$4:$BO$176,$C13,G$2)</f>
        <v>15.8</v>
      </c>
      <c r="H13" s="28">
        <f>INDEX(Large!$E$4:$BO$176,$C13,H$2)</f>
        <v>0.05</v>
      </c>
      <c r="I13" s="28">
        <f>INDEX(Large!$E$4:$BO$176,$C13,I$2)</f>
        <v>0.32</v>
      </c>
      <c r="J13" s="28">
        <f>INDEX(Large!$E$4:$BO$176,$C13,J$2)</f>
        <v>15.8</v>
      </c>
      <c r="K13" s="28">
        <f>INDEX(Large!$E$4:$BO$176,$C13,K$2)</f>
        <v>15.6</v>
      </c>
      <c r="L13" s="28">
        <f>INDEX(Large!$E$4:$BO$176,$C13,L$2)</f>
        <v>15.75</v>
      </c>
      <c r="M13" s="28">
        <f>INDEX(Large!$E$4:$BO$176,$C13,M$2)</f>
        <v>15.69</v>
      </c>
      <c r="N13" s="28" t="str">
        <f>INDEX(Large!$E$4:$BO$176,$C13,N$2)</f>
        <v>6.33</v>
      </c>
    </row>
    <row r="14" spans="1:14">
      <c r="A14">
        <v>4</v>
      </c>
      <c r="B14" s="24">
        <f>LARGE(Large!$BD$4:$BD$405,'liq &amp; Illq'!A14)</f>
        <v>2.15405361028847E-2</v>
      </c>
      <c r="C14" s="18">
        <f>MATCH(B14,Large!$BD$4:$BD$405,0)</f>
        <v>7</v>
      </c>
      <c r="D14" s="28" t="str">
        <f>INDEX(Large!$E$4:$BO$176,$C14,D$2)</f>
        <v>2409</v>
      </c>
      <c r="E14" s="28" t="str">
        <f>INDEX(Large!$E$4:$BO$176,$C14,E$2)</f>
        <v>友達</v>
      </c>
      <c r="F14" s="28" t="str">
        <f>INDEX(Large!$E$4:$BO$176,$C14,F$2)</f>
        <v>13:30:00</v>
      </c>
      <c r="G14" s="28">
        <f>INDEX(Large!$E$4:$BO$176,$C14,G$2)</f>
        <v>11.75</v>
      </c>
      <c r="H14" s="28">
        <f>INDEX(Large!$E$4:$BO$176,$C14,H$2)</f>
        <v>0.1</v>
      </c>
      <c r="I14" s="28">
        <f>INDEX(Large!$E$4:$BO$176,$C14,I$2)</f>
        <v>0.86</v>
      </c>
      <c r="J14" s="28">
        <f>INDEX(Large!$E$4:$BO$176,$C14,J$2)</f>
        <v>11.85</v>
      </c>
      <c r="K14" s="28">
        <f>INDEX(Large!$E$4:$BO$176,$C14,K$2)</f>
        <v>11.65</v>
      </c>
      <c r="L14" s="28">
        <f>INDEX(Large!$E$4:$BO$176,$C14,L$2)</f>
        <v>11.65</v>
      </c>
      <c r="M14" s="28">
        <f>INDEX(Large!$E$4:$BO$176,$C14,M$2)</f>
        <v>11.76</v>
      </c>
      <c r="N14" s="28" t="str">
        <f>INDEX(Large!$E$4:$BO$176,$C14,N$2)</f>
        <v>2.98</v>
      </c>
    </row>
    <row r="15" spans="1:14">
      <c r="A15">
        <v>5</v>
      </c>
      <c r="B15" s="24">
        <f>LARGE(Large!$BD$4:$BD$405,'liq &amp; Illq'!A15)</f>
        <v>1.967669367669372E-2</v>
      </c>
      <c r="C15" s="18">
        <f>MATCH(B15,Large!$BD$4:$BD$405,0)</f>
        <v>10</v>
      </c>
      <c r="D15" s="28" t="str">
        <f>INDEX(Large!$E$4:$BO$176,$C15,D$2)</f>
        <v>1723</v>
      </c>
      <c r="E15" s="28" t="str">
        <f>INDEX(Large!$E$4:$BO$176,$C15,E$2)</f>
        <v>中碳</v>
      </c>
      <c r="F15" s="28" t="str">
        <f>INDEX(Large!$E$4:$BO$176,$C15,F$2)</f>
        <v>13:30:00</v>
      </c>
      <c r="G15" s="28">
        <f>INDEX(Large!$E$4:$BO$176,$C15,G$2)</f>
        <v>107.5</v>
      </c>
      <c r="H15" s="28">
        <f>INDEX(Large!$E$4:$BO$176,$C15,H$2)</f>
        <v>-0.5</v>
      </c>
      <c r="I15" s="28">
        <f>INDEX(Large!$E$4:$BO$176,$C15,I$2)</f>
        <v>-0.46</v>
      </c>
      <c r="J15" s="28">
        <f>INDEX(Large!$E$4:$BO$176,$C15,J$2)</f>
        <v>108</v>
      </c>
      <c r="K15" s="28">
        <f>INDEX(Large!$E$4:$BO$176,$C15,K$2)</f>
        <v>107</v>
      </c>
      <c r="L15" s="28">
        <f>INDEX(Large!$E$4:$BO$176,$C15,L$2)</f>
        <v>108</v>
      </c>
      <c r="M15" s="28">
        <f>INDEX(Large!$E$4:$BO$176,$C15,M$2)</f>
        <v>107.56</v>
      </c>
      <c r="N15" s="28" t="str">
        <f>INDEX(Large!$E$4:$BO$176,$C15,N$2)</f>
        <v>4.19</v>
      </c>
    </row>
    <row r="16" spans="1:14">
      <c r="A16">
        <v>6</v>
      </c>
      <c r="B16" s="24">
        <f>LARGE(Large!$BD$4:$BD$405,'liq &amp; Illq'!A16)</f>
        <v>1.823908390148777E-2</v>
      </c>
      <c r="C16" s="18">
        <f>MATCH(B16,Large!$BD$4:$BD$405,0)</f>
        <v>16</v>
      </c>
      <c r="D16" s="28" t="str">
        <f>INDEX(Large!$E$4:$BO$176,$C16,D$2)</f>
        <v>6279</v>
      </c>
      <c r="E16" s="28" t="str">
        <f>INDEX(Large!$E$4:$BO$176,$C16,E$2)</f>
        <v>胡連</v>
      </c>
      <c r="F16" s="28" t="str">
        <f>INDEX(Large!$E$4:$BO$176,$C16,F$2)</f>
        <v>13:30:00</v>
      </c>
      <c r="G16" s="28">
        <f>INDEX(Large!$E$4:$BO$176,$C16,G$2)</f>
        <v>140.5</v>
      </c>
      <c r="H16" s="28">
        <f>INDEX(Large!$E$4:$BO$176,$C16,H$2)</f>
        <v>-0.5</v>
      </c>
      <c r="I16" s="28">
        <f>INDEX(Large!$E$4:$BO$176,$C16,I$2)</f>
        <v>-0.35</v>
      </c>
      <c r="J16" s="28">
        <f>INDEX(Large!$E$4:$BO$176,$C16,J$2)</f>
        <v>142</v>
      </c>
      <c r="K16" s="28">
        <f>INDEX(Large!$E$4:$BO$176,$C16,K$2)</f>
        <v>140</v>
      </c>
      <c r="L16" s="28">
        <f>INDEX(Large!$E$4:$BO$176,$C16,L$2)</f>
        <v>142</v>
      </c>
      <c r="M16" s="28">
        <f>INDEX(Large!$E$4:$BO$176,$C16,M$2)</f>
        <v>140.76</v>
      </c>
      <c r="N16" s="28" t="str">
        <f>INDEX(Large!$E$4:$BO$176,$C16,N$2)</f>
        <v>3.99</v>
      </c>
    </row>
    <row r="17" spans="1:14">
      <c r="A17">
        <v>7</v>
      </c>
      <c r="B17" s="24">
        <f>LARGE(Large!$BD$4:$BD$405,'liq &amp; Illq'!A17)</f>
        <v>1.6948587036954971E-2</v>
      </c>
      <c r="C17" s="18">
        <f>MATCH(B17,Large!$BD$4:$BD$405,0)</f>
        <v>25</v>
      </c>
      <c r="D17" s="28" t="str">
        <f>INDEX(Large!$E$4:$BO$176,$C17,D$2)</f>
        <v>2484</v>
      </c>
      <c r="E17" s="28" t="str">
        <f>INDEX(Large!$E$4:$BO$176,$C17,E$2)</f>
        <v>希華</v>
      </c>
      <c r="F17" s="28" t="str">
        <f>INDEX(Large!$E$4:$BO$176,$C17,F$2)</f>
        <v>13:30:00</v>
      </c>
      <c r="G17" s="28">
        <f>INDEX(Large!$E$4:$BO$176,$C17,G$2)</f>
        <v>17.8</v>
      </c>
      <c r="H17" s="28">
        <f>INDEX(Large!$E$4:$BO$176,$C17,H$2)</f>
        <v>-0.1</v>
      </c>
      <c r="I17" s="28">
        <f>INDEX(Large!$E$4:$BO$176,$C17,I$2)</f>
        <v>-0.56000000000000005</v>
      </c>
      <c r="J17" s="28">
        <f>INDEX(Large!$E$4:$BO$176,$C17,J$2)</f>
        <v>18</v>
      </c>
      <c r="K17" s="28">
        <f>INDEX(Large!$E$4:$BO$176,$C17,K$2)</f>
        <v>17.8</v>
      </c>
      <c r="L17" s="28">
        <f>INDEX(Large!$E$4:$BO$176,$C17,L$2)</f>
        <v>17.899999999999999</v>
      </c>
      <c r="M17" s="28">
        <f>INDEX(Large!$E$4:$BO$176,$C17,M$2)</f>
        <v>17.89</v>
      </c>
      <c r="N17" s="28" t="str">
        <f>INDEX(Large!$E$4:$BO$176,$C17,N$2)</f>
        <v>6.74</v>
      </c>
    </row>
    <row r="18" spans="1:14">
      <c r="A18">
        <v>8</v>
      </c>
      <c r="B18" s="24">
        <f>LARGE(Large!$BD$4:$BD$405,'liq &amp; Illq'!A18)</f>
        <v>1.661034140566128E-2</v>
      </c>
      <c r="C18" s="18">
        <f>MATCH(B18,Large!$BD$4:$BD$405,0)</f>
        <v>20</v>
      </c>
      <c r="D18" s="28" t="str">
        <f>INDEX(Large!$E$4:$BO$176,$C18,D$2)</f>
        <v>3704</v>
      </c>
      <c r="E18" s="28" t="str">
        <f>INDEX(Large!$E$4:$BO$176,$C18,E$2)</f>
        <v>合勤控</v>
      </c>
      <c r="F18" s="28" t="str">
        <f>INDEX(Large!$E$4:$BO$176,$C18,F$2)</f>
        <v>13:30:00</v>
      </c>
      <c r="G18" s="28">
        <f>INDEX(Large!$E$4:$BO$176,$C18,G$2)</f>
        <v>14.35</v>
      </c>
      <c r="H18" s="28">
        <f>INDEX(Large!$E$4:$BO$176,$C18,H$2)</f>
        <v>0.15</v>
      </c>
      <c r="I18" s="28">
        <f>INDEX(Large!$E$4:$BO$176,$C18,I$2)</f>
        <v>1.06</v>
      </c>
      <c r="J18" s="28">
        <f>INDEX(Large!$E$4:$BO$176,$C18,J$2)</f>
        <v>14.35</v>
      </c>
      <c r="K18" s="28">
        <f>INDEX(Large!$E$4:$BO$176,$C18,K$2)</f>
        <v>14.2</v>
      </c>
      <c r="L18" s="28">
        <f>INDEX(Large!$E$4:$BO$176,$C18,L$2)</f>
        <v>14.2</v>
      </c>
      <c r="M18" s="28">
        <f>INDEX(Large!$E$4:$BO$176,$C18,M$2)</f>
        <v>14.28</v>
      </c>
      <c r="N18" s="28" t="str">
        <f>INDEX(Large!$E$4:$BO$176,$C18,N$2)</f>
        <v>--</v>
      </c>
    </row>
    <row r="19" spans="1:14">
      <c r="A19">
        <v>9</v>
      </c>
      <c r="B19" s="24">
        <f>LARGE(Large!$BD$4:$BD$405,'liq &amp; Illq'!A19)</f>
        <v>1.4748725240009388E-2</v>
      </c>
      <c r="C19" s="18">
        <f>MATCH(B19,Large!$BD$4:$BD$405,0)</f>
        <v>26</v>
      </c>
      <c r="D19" s="28" t="str">
        <f>INDEX(Large!$E$4:$BO$176,$C19,D$2)</f>
        <v>4529</v>
      </c>
      <c r="E19" s="28" t="str">
        <f>INDEX(Large!$E$4:$BO$176,$C19,E$2)</f>
        <v>昶洧</v>
      </c>
      <c r="F19" s="28" t="str">
        <f>INDEX(Large!$E$4:$BO$176,$C19,F$2)</f>
        <v>13:30:00</v>
      </c>
      <c r="G19" s="28">
        <f>INDEX(Large!$E$4:$BO$176,$C19,G$2)</f>
        <v>33.700000000000003</v>
      </c>
      <c r="H19" s="28">
        <f>INDEX(Large!$E$4:$BO$176,$C19,H$2)</f>
        <v>0.1</v>
      </c>
      <c r="I19" s="28">
        <f>INDEX(Large!$E$4:$BO$176,$C19,I$2)</f>
        <v>0.3</v>
      </c>
      <c r="J19" s="28">
        <f>INDEX(Large!$E$4:$BO$176,$C19,J$2)</f>
        <v>34.200000000000003</v>
      </c>
      <c r="K19" s="28">
        <f>INDEX(Large!$E$4:$BO$176,$C19,K$2)</f>
        <v>33.65</v>
      </c>
      <c r="L19" s="28">
        <f>INDEX(Large!$E$4:$BO$176,$C19,L$2)</f>
        <v>33.950000000000003</v>
      </c>
      <c r="M19" s="28">
        <f>INDEX(Large!$E$4:$BO$176,$C19,M$2)</f>
        <v>33.92</v>
      </c>
      <c r="N19" s="28" t="str">
        <f>INDEX(Large!$E$4:$BO$176,$C19,N$2)</f>
        <v>--</v>
      </c>
    </row>
    <row r="20" spans="1:14">
      <c r="A20">
        <v>10</v>
      </c>
      <c r="B20" s="24">
        <f>LARGE(Large!$BD$4:$BD$405,'liq &amp; Illq'!A20)</f>
        <v>1.4545822513611273E-2</v>
      </c>
      <c r="C20" s="18">
        <f>MATCH(B20,Large!$BD$4:$BD$405,0)</f>
        <v>29</v>
      </c>
      <c r="D20" s="28" t="str">
        <f>INDEX(Large!$E$4:$BO$176,$C20,D$2)</f>
        <v>3094</v>
      </c>
      <c r="E20" s="28" t="str">
        <f>INDEX(Large!$E$4:$BO$176,$C20,E$2)</f>
        <v>聯傑</v>
      </c>
      <c r="F20" s="28" t="str">
        <f>INDEX(Large!$E$4:$BO$176,$C20,F$2)</f>
        <v>13:30:00</v>
      </c>
      <c r="G20" s="28">
        <f>INDEX(Large!$E$4:$BO$176,$C20,G$2)</f>
        <v>20.149999999999999</v>
      </c>
      <c r="H20" s="28">
        <f>INDEX(Large!$E$4:$BO$176,$C20,H$2)</f>
        <v>-0.15</v>
      </c>
      <c r="I20" s="28">
        <f>INDEX(Large!$E$4:$BO$176,$C20,I$2)</f>
        <v>-0.74</v>
      </c>
      <c r="J20" s="28">
        <f>INDEX(Large!$E$4:$BO$176,$C20,J$2)</f>
        <v>20.3</v>
      </c>
      <c r="K20" s="28">
        <f>INDEX(Large!$E$4:$BO$176,$C20,K$2)</f>
        <v>20.100000000000001</v>
      </c>
      <c r="L20" s="28">
        <f>INDEX(Large!$E$4:$BO$176,$C20,L$2)</f>
        <v>20.3</v>
      </c>
      <c r="M20" s="28">
        <f>INDEX(Large!$E$4:$BO$176,$C20,M$2)</f>
        <v>20.149999999999999</v>
      </c>
      <c r="N20" s="28" t="str">
        <f>INDEX(Large!$E$4:$BO$176,$C20,N$2)</f>
        <v>5.76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2:O404"/>
  <sheetViews>
    <sheetView zoomScaleNormal="100" workbookViewId="0">
      <selection activeCell="B23" sqref="B23:L23"/>
    </sheetView>
  </sheetViews>
  <sheetFormatPr defaultRowHeight="16.5"/>
  <cols>
    <col min="2" max="2" width="17.75" bestFit="1" customWidth="1"/>
    <col min="4" max="4" width="9.25" style="28" bestFit="1" customWidth="1"/>
  </cols>
  <sheetData>
    <row r="2" spans="1:15">
      <c r="D2" s="28">
        <v>43</v>
      </c>
      <c r="E2" s="18">
        <v>1</v>
      </c>
      <c r="F2" s="18">
        <v>2</v>
      </c>
      <c r="G2" s="18">
        <v>3</v>
      </c>
      <c r="H2" s="18">
        <v>6</v>
      </c>
      <c r="I2" s="18">
        <v>7</v>
      </c>
      <c r="J2" s="18">
        <v>8</v>
      </c>
      <c r="K2" s="18">
        <v>11</v>
      </c>
      <c r="L2" s="18">
        <v>12</v>
      </c>
      <c r="M2" s="18">
        <v>13</v>
      </c>
      <c r="N2" s="18">
        <v>14</v>
      </c>
      <c r="O2">
        <v>46</v>
      </c>
    </row>
    <row r="3" spans="1:15">
      <c r="B3" t="s">
        <v>497</v>
      </c>
      <c r="C3" t="s">
        <v>201</v>
      </c>
      <c r="D3" s="49" t="s">
        <v>496</v>
      </c>
      <c r="E3" s="18" t="str">
        <f>Large!E3</f>
        <v>代碼</v>
      </c>
      <c r="F3" s="18" t="str">
        <f>Large!F3</f>
        <v>商品</v>
      </c>
      <c r="G3" s="18" t="str">
        <f>Large!G3</f>
        <v>時間</v>
      </c>
      <c r="H3" s="2" t="str">
        <f>Large!J3</f>
        <v>成交</v>
      </c>
      <c r="I3" s="18" t="str">
        <f>Large!K3</f>
        <v>漲跌</v>
      </c>
      <c r="J3" s="18" t="str">
        <f>Large!L3</f>
        <v>漲幅%</v>
      </c>
      <c r="K3" s="18" t="str">
        <f>Large!O3</f>
        <v>最高</v>
      </c>
      <c r="L3" s="18" t="str">
        <f>Large!P3</f>
        <v>最低</v>
      </c>
      <c r="M3" s="18" t="str">
        <f>Large!Q3</f>
        <v>開盤</v>
      </c>
      <c r="N3" s="18" t="str">
        <f>Large!R3</f>
        <v>均價</v>
      </c>
      <c r="O3" s="6" t="s">
        <v>15</v>
      </c>
    </row>
    <row r="4" spans="1:15" s="28" customFormat="1">
      <c r="A4" s="28">
        <v>1</v>
      </c>
      <c r="B4" s="5">
        <f>LARGE(Large!$BP$4:$BP$400,'Book Value'!A4)</f>
        <v>238.26992999999999</v>
      </c>
      <c r="C4" s="28">
        <f>MATCH(B4,Large!$BP$4:$BP$405,0)</f>
        <v>4</v>
      </c>
      <c r="D4" s="5">
        <f>INDEX(Large!$E$4:$BN$405,'Book Value'!$C4,'Book Value'!D$2)</f>
        <v>238.26</v>
      </c>
      <c r="E4" s="28" t="str">
        <f>INDEX(Large!$E$4:$BN$405,'Book Value'!$C4,'Book Value'!E$2)</f>
        <v>2357</v>
      </c>
      <c r="F4" s="28" t="str">
        <f>INDEX(Large!$E$4:$BN$405,'Book Value'!$C4,'Book Value'!F$2)</f>
        <v>華碩</v>
      </c>
      <c r="G4" s="28" t="str">
        <f>INDEX(Large!$E$4:$BN$405,'Book Value'!$C4,'Book Value'!G$2)</f>
        <v>13:30:00</v>
      </c>
      <c r="H4" s="28">
        <f>INDEX(Large!$E$4:$BN$405,'Book Value'!$C4,'Book Value'!H$2)</f>
        <v>265</v>
      </c>
      <c r="I4" s="28">
        <f>INDEX(Large!$E$4:$BN$405,'Book Value'!$C4,'Book Value'!I$2)</f>
        <v>2</v>
      </c>
      <c r="J4" s="28">
        <f>INDEX(Large!$E$4:$BN$405,'Book Value'!$C4,'Book Value'!J$2)</f>
        <v>0.76</v>
      </c>
      <c r="K4" s="28">
        <f>INDEX(Large!$E$4:$BN$405,'Book Value'!$C4,'Book Value'!K$2)</f>
        <v>265</v>
      </c>
      <c r="L4" s="28">
        <f>INDEX(Large!$E$4:$BN$405,'Book Value'!$C4,'Book Value'!L$2)</f>
        <v>261</v>
      </c>
      <c r="M4" s="28">
        <f>INDEX(Large!$E$4:$BN$405,'Book Value'!$C4,'Book Value'!M$2)</f>
        <v>264</v>
      </c>
      <c r="N4" s="28">
        <f>INDEX(Large!$E$4:$BN$405,'Book Value'!$C4,'Book Value'!N$2)</f>
        <v>263.88</v>
      </c>
      <c r="O4" s="28" t="str">
        <f>INDEX(Large!$E$4:$BN$405,'Book Value'!$C4,'Book Value'!O$2)</f>
        <v>5.66</v>
      </c>
    </row>
    <row r="5" spans="1:15" s="28" customFormat="1">
      <c r="A5" s="28">
        <v>2</v>
      </c>
      <c r="B5" s="5">
        <f>LARGE(Large!$BP$4:$BP$400,'Book Value'!A5)</f>
        <v>146.90991</v>
      </c>
      <c r="C5" s="28">
        <f>MATCH(B5,Large!$BP$4:$BP$405,0)</f>
        <v>6</v>
      </c>
      <c r="D5" s="5">
        <f>INDEX(Large!$E$4:$BN$405,'Book Value'!$C5,'Book Value'!D$2)</f>
        <v>146.9</v>
      </c>
      <c r="E5" s="28" t="str">
        <f>INDEX(Large!$E$4:$BN$405,'Book Value'!$C5,'Book Value'!E$2)</f>
        <v>2474</v>
      </c>
      <c r="F5" s="28" t="str">
        <f>INDEX(Large!$E$4:$BN$405,'Book Value'!$C5,'Book Value'!F$2)</f>
        <v>可成</v>
      </c>
      <c r="G5" s="28" t="str">
        <f>INDEX(Large!$E$4:$BN$405,'Book Value'!$C5,'Book Value'!G$2)</f>
        <v>13:30:00</v>
      </c>
      <c r="H5" s="28">
        <f>INDEX(Large!$E$4:$BN$405,'Book Value'!$C5,'Book Value'!H$2)</f>
        <v>223</v>
      </c>
      <c r="I5" s="28">
        <f>INDEX(Large!$E$4:$BN$405,'Book Value'!$C5,'Book Value'!I$2)</f>
        <v>3.5</v>
      </c>
      <c r="J5" s="28">
        <f>INDEX(Large!$E$4:$BN$405,'Book Value'!$C5,'Book Value'!J$2)</f>
        <v>1.59</v>
      </c>
      <c r="K5" s="28">
        <f>INDEX(Large!$E$4:$BN$405,'Book Value'!$C5,'Book Value'!K$2)</f>
        <v>224</v>
      </c>
      <c r="L5" s="28">
        <f>INDEX(Large!$E$4:$BN$405,'Book Value'!$C5,'Book Value'!L$2)</f>
        <v>219</v>
      </c>
      <c r="M5" s="28">
        <f>INDEX(Large!$E$4:$BN$405,'Book Value'!$C5,'Book Value'!M$2)</f>
        <v>221</v>
      </c>
      <c r="N5" s="28">
        <f>INDEX(Large!$E$4:$BN$405,'Book Value'!$C5,'Book Value'!N$2)</f>
        <v>222.23</v>
      </c>
      <c r="O5" s="28" t="str">
        <f>INDEX(Large!$E$4:$BN$405,'Book Value'!$C5,'Book Value'!O$2)</f>
        <v>4.48</v>
      </c>
    </row>
    <row r="6" spans="1:15">
      <c r="A6" s="28">
        <v>3</v>
      </c>
      <c r="B6" s="5">
        <f>LARGE(Large!$BP$4:$BP$400,'Book Value'!A6)</f>
        <v>57.289950000000005</v>
      </c>
      <c r="C6" s="28">
        <f>MATCH(B6,Large!$BP$4:$BP$405,0)</f>
        <v>2</v>
      </c>
      <c r="D6" s="5">
        <f>INDEX(Large!$E$4:$BN$405,'Book Value'!$C6,'Book Value'!D$2)</f>
        <v>57.28</v>
      </c>
      <c r="E6" s="18" t="str">
        <f>INDEX(Large!$E$4:$BN$405,'Book Value'!$C6,'Book Value'!E$2)</f>
        <v>2317</v>
      </c>
      <c r="F6" s="18" t="str">
        <f>INDEX(Large!$E$4:$BN$405,'Book Value'!$C6,'Book Value'!F$2)</f>
        <v>鴻海</v>
      </c>
      <c r="G6" s="18" t="str">
        <f>INDEX(Large!$E$4:$BN$405,'Book Value'!$C6,'Book Value'!G$2)</f>
        <v>13:30:00</v>
      </c>
      <c r="H6" s="18">
        <f>INDEX(Large!$E$4:$BN$405,'Book Value'!$C6,'Book Value'!H$2)</f>
        <v>80.900000000000006</v>
      </c>
      <c r="I6" s="18">
        <f>INDEX(Large!$E$4:$BN$405,'Book Value'!$C6,'Book Value'!I$2)</f>
        <v>0</v>
      </c>
      <c r="J6" s="18">
        <f>INDEX(Large!$E$4:$BN$405,'Book Value'!$C6,'Book Value'!J$2)</f>
        <v>0</v>
      </c>
      <c r="K6" s="18">
        <f>INDEX(Large!$E$4:$BN$405,'Book Value'!$C6,'Book Value'!K$2)</f>
        <v>81.099999999999994</v>
      </c>
      <c r="L6" s="18">
        <f>INDEX(Large!$E$4:$BN$405,'Book Value'!$C6,'Book Value'!L$2)</f>
        <v>80.5</v>
      </c>
      <c r="M6" s="18">
        <f>INDEX(Large!$E$4:$BN$405,'Book Value'!$C6,'Book Value'!M$2)</f>
        <v>80.900000000000006</v>
      </c>
      <c r="N6" s="18">
        <f>INDEX(Large!$E$4:$BN$405,'Book Value'!$C6,'Book Value'!N$2)</f>
        <v>80.81</v>
      </c>
      <c r="O6" s="28" t="str">
        <f>INDEX(Large!$E$4:$BN$405,'Book Value'!$C6,'Book Value'!O$2)</f>
        <v>6.18</v>
      </c>
    </row>
    <row r="7" spans="1:15">
      <c r="A7" s="28">
        <v>4</v>
      </c>
      <c r="B7" s="5">
        <f>LARGE(Large!$BP$4:$BP$400,'Book Value'!A7)</f>
        <v>49.489959999999996</v>
      </c>
      <c r="C7" s="28">
        <f>MATCH(B7,Large!$BP$4:$BP$405,0)</f>
        <v>1</v>
      </c>
      <c r="D7" s="5">
        <f>INDEX(Large!$E$4:$BN$405,'Book Value'!$C7,'Book Value'!D$2)</f>
        <v>49.48</v>
      </c>
      <c r="E7" s="18" t="str">
        <f>INDEX(Large!$E$4:$BN$405,'Book Value'!$C7,'Book Value'!E$2)</f>
        <v>2330</v>
      </c>
      <c r="F7" s="18" t="str">
        <f>INDEX(Large!$E$4:$BN$405,'Book Value'!$C7,'Book Value'!F$2)</f>
        <v>台積電</v>
      </c>
      <c r="G7" s="18" t="str">
        <f>INDEX(Large!$E$4:$BN$405,'Book Value'!$C7,'Book Value'!G$2)</f>
        <v>13:30:00</v>
      </c>
      <c r="H7" s="18">
        <f>INDEX(Large!$E$4:$BN$405,'Book Value'!$C7,'Book Value'!H$2)</f>
        <v>181</v>
      </c>
      <c r="I7" s="18">
        <f>INDEX(Large!$E$4:$BN$405,'Book Value'!$C7,'Book Value'!I$2)</f>
        <v>0</v>
      </c>
      <c r="J7" s="18">
        <f>INDEX(Large!$E$4:$BN$405,'Book Value'!$C7,'Book Value'!J$2)</f>
        <v>0</v>
      </c>
      <c r="K7" s="18">
        <f>INDEX(Large!$E$4:$BN$405,'Book Value'!$C7,'Book Value'!K$2)</f>
        <v>181.5</v>
      </c>
      <c r="L7" s="18">
        <f>INDEX(Large!$E$4:$BN$405,'Book Value'!$C7,'Book Value'!L$2)</f>
        <v>180</v>
      </c>
      <c r="M7" s="18">
        <f>INDEX(Large!$E$4:$BN$405,'Book Value'!$C7,'Book Value'!M$2)</f>
        <v>180.5</v>
      </c>
      <c r="N7" s="18">
        <f>INDEX(Large!$E$4:$BN$405,'Book Value'!$C7,'Book Value'!N$2)</f>
        <v>180.78</v>
      </c>
      <c r="O7" s="28" t="str">
        <f>INDEX(Large!$E$4:$BN$405,'Book Value'!$C7,'Book Value'!O$2)</f>
        <v>3.31</v>
      </c>
    </row>
    <row r="8" spans="1:15">
      <c r="A8" s="28">
        <v>5</v>
      </c>
      <c r="B8" s="5">
        <f>LARGE(Large!$BP$4:$BP$400,'Book Value'!A8)</f>
        <v>49.189799999999998</v>
      </c>
      <c r="C8" s="28">
        <f>MATCH(B8,Large!$BP$4:$BP$405,0)</f>
        <v>17</v>
      </c>
      <c r="D8" s="5">
        <f>INDEX(Large!$E$4:$BN$405,'Book Value'!$C8,'Book Value'!D$2)</f>
        <v>49.18</v>
      </c>
      <c r="E8" s="18" t="str">
        <f>INDEX(Large!$E$4:$BN$405,'Book Value'!$C8,'Book Value'!E$2)</f>
        <v>1726</v>
      </c>
      <c r="F8" s="18" t="str">
        <f>INDEX(Large!$E$4:$BN$405,'Book Value'!$C8,'Book Value'!F$2)</f>
        <v>永記</v>
      </c>
      <c r="G8" s="18" t="str">
        <f>INDEX(Large!$E$4:$BN$405,'Book Value'!$C8,'Book Value'!G$2)</f>
        <v>13:30:00</v>
      </c>
      <c r="H8" s="18">
        <f>INDEX(Large!$E$4:$BN$405,'Book Value'!$C8,'Book Value'!H$2)</f>
        <v>78.099999999999994</v>
      </c>
      <c r="I8" s="18">
        <f>INDEX(Large!$E$4:$BN$405,'Book Value'!$C8,'Book Value'!I$2)</f>
        <v>0</v>
      </c>
      <c r="J8" s="18">
        <f>INDEX(Large!$E$4:$BN$405,'Book Value'!$C8,'Book Value'!J$2)</f>
        <v>0</v>
      </c>
      <c r="K8" s="18">
        <f>INDEX(Large!$E$4:$BN$405,'Book Value'!$C8,'Book Value'!K$2)</f>
        <v>78.8</v>
      </c>
      <c r="L8" s="18">
        <f>INDEX(Large!$E$4:$BN$405,'Book Value'!$C8,'Book Value'!L$2)</f>
        <v>77.8</v>
      </c>
      <c r="M8" s="18">
        <f>INDEX(Large!$E$4:$BN$405,'Book Value'!$C8,'Book Value'!M$2)</f>
        <v>77.8</v>
      </c>
      <c r="N8" s="18">
        <f>INDEX(Large!$E$4:$BN$405,'Book Value'!$C8,'Book Value'!N$2)</f>
        <v>78.41</v>
      </c>
      <c r="O8" s="28" t="str">
        <f>INDEX(Large!$E$4:$BN$405,'Book Value'!$C8,'Book Value'!O$2)</f>
        <v>4.87</v>
      </c>
    </row>
    <row r="9" spans="1:15">
      <c r="A9" s="28">
        <v>6</v>
      </c>
      <c r="B9" s="5">
        <f>LARGE(Large!$BP$4:$BP$400,'Book Value'!A9)</f>
        <v>47.269860000000001</v>
      </c>
      <c r="C9" s="28">
        <f>MATCH(B9,Large!$BP$4:$BP$405,0)</f>
        <v>11</v>
      </c>
      <c r="D9" s="5">
        <f>INDEX(Large!$E$4:$BN$405,'Book Value'!$C9,'Book Value'!D$2)</f>
        <v>47.26</v>
      </c>
      <c r="E9" s="18" t="str">
        <f>INDEX(Large!$E$4:$BN$405,'Book Value'!$C9,'Book Value'!E$2)</f>
        <v>3552</v>
      </c>
      <c r="F9" s="18" t="str">
        <f>INDEX(Large!$E$4:$BN$405,'Book Value'!$C9,'Book Value'!F$2)</f>
        <v>同致</v>
      </c>
      <c r="G9" s="18" t="str">
        <f>INDEX(Large!$E$4:$BN$405,'Book Value'!$C9,'Book Value'!G$2)</f>
        <v>13:30:00</v>
      </c>
      <c r="H9" s="18">
        <f>INDEX(Large!$E$4:$BN$405,'Book Value'!$C9,'Book Value'!H$2)</f>
        <v>297</v>
      </c>
      <c r="I9" s="18">
        <f>INDEX(Large!$E$4:$BN$405,'Book Value'!$C9,'Book Value'!I$2)</f>
        <v>-7</v>
      </c>
      <c r="J9" s="18">
        <f>INDEX(Large!$E$4:$BN$405,'Book Value'!$C9,'Book Value'!J$2)</f>
        <v>-2.2999999999999998</v>
      </c>
      <c r="K9" s="18">
        <f>INDEX(Large!$E$4:$BN$405,'Book Value'!$C9,'Book Value'!K$2)</f>
        <v>310</v>
      </c>
      <c r="L9" s="18">
        <f>INDEX(Large!$E$4:$BN$405,'Book Value'!$C9,'Book Value'!L$2)</f>
        <v>297</v>
      </c>
      <c r="M9" s="18">
        <f>INDEX(Large!$E$4:$BN$405,'Book Value'!$C9,'Book Value'!M$2)</f>
        <v>304</v>
      </c>
      <c r="N9" s="18">
        <f>INDEX(Large!$E$4:$BN$405,'Book Value'!$C9,'Book Value'!N$2)</f>
        <v>304.51</v>
      </c>
      <c r="O9" s="28" t="str">
        <f>INDEX(Large!$E$4:$BN$405,'Book Value'!$C9,'Book Value'!O$2)</f>
        <v>1.76</v>
      </c>
    </row>
    <row r="10" spans="1:15">
      <c r="A10" s="28">
        <v>7</v>
      </c>
      <c r="B10" s="5">
        <f>LARGE(Large!$BP$4:$BP$400,'Book Value'!A10)</f>
        <v>43.249830000000003</v>
      </c>
      <c r="C10" s="28">
        <f>MATCH(B10,Large!$BP$4:$BP$405,0)</f>
        <v>14</v>
      </c>
      <c r="D10" s="5">
        <f>INDEX(Large!$E$4:$BN$405,'Book Value'!$C10,'Book Value'!D$2)</f>
        <v>43.24</v>
      </c>
      <c r="E10" s="18" t="str">
        <f>INDEX(Large!$E$4:$BN$405,'Book Value'!$C10,'Book Value'!E$2)</f>
        <v>2637</v>
      </c>
      <c r="F10" s="18" t="str">
        <f>INDEX(Large!$E$4:$BN$405,'Book Value'!$C10,'Book Value'!F$2)</f>
        <v>慧洋-KY</v>
      </c>
      <c r="G10" s="18" t="str">
        <f>INDEX(Large!$E$4:$BN$405,'Book Value'!$C10,'Book Value'!G$2)</f>
        <v>13:30:00</v>
      </c>
      <c r="H10" s="18">
        <f>INDEX(Large!$E$4:$BN$405,'Book Value'!$C10,'Book Value'!H$2)</f>
        <v>30.95</v>
      </c>
      <c r="I10" s="18">
        <f>INDEX(Large!$E$4:$BN$405,'Book Value'!$C10,'Book Value'!I$2)</f>
        <v>0.3</v>
      </c>
      <c r="J10" s="18">
        <f>INDEX(Large!$E$4:$BN$405,'Book Value'!$C10,'Book Value'!J$2)</f>
        <v>0.98</v>
      </c>
      <c r="K10" s="18">
        <f>INDEX(Large!$E$4:$BN$405,'Book Value'!$C10,'Book Value'!K$2)</f>
        <v>31.05</v>
      </c>
      <c r="L10" s="18">
        <f>INDEX(Large!$E$4:$BN$405,'Book Value'!$C10,'Book Value'!L$2)</f>
        <v>30.6</v>
      </c>
      <c r="M10" s="18">
        <f>INDEX(Large!$E$4:$BN$405,'Book Value'!$C10,'Book Value'!M$2)</f>
        <v>30.85</v>
      </c>
      <c r="N10" s="18">
        <f>INDEX(Large!$E$4:$BN$405,'Book Value'!$C10,'Book Value'!N$2)</f>
        <v>30.87</v>
      </c>
      <c r="O10" s="28" t="str">
        <f>INDEX(Large!$E$4:$BN$405,'Book Value'!$C10,'Book Value'!O$2)</f>
        <v>8.08</v>
      </c>
    </row>
    <row r="11" spans="1:15">
      <c r="A11" s="28">
        <v>8</v>
      </c>
      <c r="B11" s="5">
        <f>LARGE(Large!$BP$4:$BP$400,'Book Value'!A11)</f>
        <v>39.979810000000001</v>
      </c>
      <c r="C11" s="28">
        <f>MATCH(B11,Large!$BP$4:$BP$405,0)</f>
        <v>16</v>
      </c>
      <c r="D11" s="5">
        <f>INDEX(Large!$E$4:$BN$405,'Book Value'!$C11,'Book Value'!D$2)</f>
        <v>39.97</v>
      </c>
      <c r="E11" s="18" t="str">
        <f>INDEX(Large!$E$4:$BN$405,'Book Value'!$C11,'Book Value'!E$2)</f>
        <v>6279</v>
      </c>
      <c r="F11" s="18" t="str">
        <f>INDEX(Large!$E$4:$BN$405,'Book Value'!$C11,'Book Value'!F$2)</f>
        <v>胡連</v>
      </c>
      <c r="G11" s="18" t="str">
        <f>INDEX(Large!$E$4:$BN$405,'Book Value'!$C11,'Book Value'!G$2)</f>
        <v>13:30:00</v>
      </c>
      <c r="H11" s="18">
        <f>INDEX(Large!$E$4:$BN$405,'Book Value'!$C11,'Book Value'!H$2)</f>
        <v>140.5</v>
      </c>
      <c r="I11" s="18">
        <f>INDEX(Large!$E$4:$BN$405,'Book Value'!$C11,'Book Value'!I$2)</f>
        <v>-0.5</v>
      </c>
      <c r="J11" s="18">
        <f>INDEX(Large!$E$4:$BN$405,'Book Value'!$C11,'Book Value'!J$2)</f>
        <v>-0.35</v>
      </c>
      <c r="K11" s="18">
        <f>INDEX(Large!$E$4:$BN$405,'Book Value'!$C11,'Book Value'!K$2)</f>
        <v>142</v>
      </c>
      <c r="L11" s="18">
        <f>INDEX(Large!$E$4:$BN$405,'Book Value'!$C11,'Book Value'!L$2)</f>
        <v>140</v>
      </c>
      <c r="M11" s="18">
        <f>INDEX(Large!$E$4:$BN$405,'Book Value'!$C11,'Book Value'!M$2)</f>
        <v>142</v>
      </c>
      <c r="N11" s="18">
        <f>INDEX(Large!$E$4:$BN$405,'Book Value'!$C11,'Book Value'!N$2)</f>
        <v>140.76</v>
      </c>
      <c r="O11" s="28" t="str">
        <f>INDEX(Large!$E$4:$BN$405,'Book Value'!$C11,'Book Value'!O$2)</f>
        <v>3.99</v>
      </c>
    </row>
    <row r="12" spans="1:15">
      <c r="A12" s="28">
        <v>9</v>
      </c>
      <c r="B12" s="5">
        <f>LARGE(Large!$BP$4:$BP$400,'Book Value'!A12)</f>
        <v>39.149790000000003</v>
      </c>
      <c r="C12" s="28">
        <f>MATCH(B12,Large!$BP$4:$BP$405,0)</f>
        <v>18</v>
      </c>
      <c r="D12" s="5">
        <f>INDEX(Large!$E$4:$BN$405,'Book Value'!$C12,'Book Value'!D$2)</f>
        <v>39.14</v>
      </c>
      <c r="E12" s="18" t="str">
        <f>INDEX(Large!$E$4:$BN$405,'Book Value'!$C12,'Book Value'!E$2)</f>
        <v>3019</v>
      </c>
      <c r="F12" s="18" t="str">
        <f>INDEX(Large!$E$4:$BN$405,'Book Value'!$C12,'Book Value'!F$2)</f>
        <v>亞光</v>
      </c>
      <c r="G12" s="18" t="str">
        <f>INDEX(Large!$E$4:$BN$405,'Book Value'!$C12,'Book Value'!G$2)</f>
        <v>13:30:00</v>
      </c>
      <c r="H12" s="18">
        <f>INDEX(Large!$E$4:$BN$405,'Book Value'!$C12,'Book Value'!H$2)</f>
        <v>27.95</v>
      </c>
      <c r="I12" s="18">
        <f>INDEX(Large!$E$4:$BN$405,'Book Value'!$C12,'Book Value'!I$2)</f>
        <v>0.05</v>
      </c>
      <c r="J12" s="18">
        <f>INDEX(Large!$E$4:$BN$405,'Book Value'!$C12,'Book Value'!J$2)</f>
        <v>0.18</v>
      </c>
      <c r="K12" s="18">
        <f>INDEX(Large!$E$4:$BN$405,'Book Value'!$C12,'Book Value'!K$2)</f>
        <v>28.15</v>
      </c>
      <c r="L12" s="18">
        <f>INDEX(Large!$E$4:$BN$405,'Book Value'!$C12,'Book Value'!L$2)</f>
        <v>27.7</v>
      </c>
      <c r="M12" s="18">
        <f>INDEX(Large!$E$4:$BN$405,'Book Value'!$C12,'Book Value'!M$2)</f>
        <v>27.95</v>
      </c>
      <c r="N12" s="18">
        <f>INDEX(Large!$E$4:$BN$405,'Book Value'!$C12,'Book Value'!N$2)</f>
        <v>27.95</v>
      </c>
      <c r="O12" s="28" t="str">
        <f>INDEX(Large!$E$4:$BN$405,'Book Value'!$C12,'Book Value'!O$2)</f>
        <v>--</v>
      </c>
    </row>
    <row r="13" spans="1:15">
      <c r="A13" s="28">
        <v>10</v>
      </c>
      <c r="B13" s="5">
        <f>LARGE(Large!$BP$4:$BP$400,'Book Value'!A13)</f>
        <v>33.239939999999997</v>
      </c>
      <c r="C13" s="28">
        <f>MATCH(B13,Large!$BP$4:$BP$405,0)</f>
        <v>3</v>
      </c>
      <c r="D13" s="5">
        <f>INDEX(Large!$E$4:$BN$405,'Book Value'!$C13,'Book Value'!D$2)</f>
        <v>33.229999999999997</v>
      </c>
      <c r="E13" s="18" t="str">
        <f>INDEX(Large!$E$4:$BN$405,'Book Value'!$C13,'Book Value'!E$2)</f>
        <v>2382</v>
      </c>
      <c r="F13" s="18" t="str">
        <f>INDEX(Large!$E$4:$BN$405,'Book Value'!$C13,'Book Value'!F$2)</f>
        <v>廣達</v>
      </c>
      <c r="G13" s="18" t="str">
        <f>INDEX(Large!$E$4:$BN$405,'Book Value'!$C13,'Book Value'!G$2)</f>
        <v>13:30:00</v>
      </c>
      <c r="H13" s="18">
        <f>INDEX(Large!$E$4:$BN$405,'Book Value'!$C13,'Book Value'!H$2)</f>
        <v>58</v>
      </c>
      <c r="I13" s="18">
        <f>INDEX(Large!$E$4:$BN$405,'Book Value'!$C13,'Book Value'!I$2)</f>
        <v>-0.7</v>
      </c>
      <c r="J13" s="18">
        <f>INDEX(Large!$E$4:$BN$405,'Book Value'!$C13,'Book Value'!J$2)</f>
        <v>-1.19</v>
      </c>
      <c r="K13" s="18">
        <f>INDEX(Large!$E$4:$BN$405,'Book Value'!$C13,'Book Value'!K$2)</f>
        <v>58.8</v>
      </c>
      <c r="L13" s="18">
        <f>INDEX(Large!$E$4:$BN$405,'Book Value'!$C13,'Book Value'!L$2)</f>
        <v>57.4</v>
      </c>
      <c r="M13" s="18">
        <f>INDEX(Large!$E$4:$BN$405,'Book Value'!$C13,'Book Value'!M$2)</f>
        <v>58.7</v>
      </c>
      <c r="N13" s="18">
        <f>INDEX(Large!$E$4:$BN$405,'Book Value'!$C13,'Book Value'!N$2)</f>
        <v>57.91</v>
      </c>
      <c r="O13" s="28" t="str">
        <f>INDEX(Large!$E$4:$BN$405,'Book Value'!$C13,'Book Value'!O$2)</f>
        <v>6.55</v>
      </c>
    </row>
    <row r="14" spans="1:15">
      <c r="A14" s="28">
        <v>11</v>
      </c>
      <c r="B14" s="5">
        <f>LARGE(Large!$BP$4:$BP$400,'Book Value'!A14)</f>
        <v>28.809730000000002</v>
      </c>
      <c r="C14" s="28">
        <f>MATCH(B14,Large!$BP$4:$BP$405,0)</f>
        <v>24</v>
      </c>
      <c r="D14" s="5">
        <f>INDEX(Large!$E$4:$BN$405,'Book Value'!$C14,'Book Value'!D$2)</f>
        <v>28.8</v>
      </c>
      <c r="E14" s="18" t="str">
        <f>INDEX(Large!$E$4:$BN$405,'Book Value'!$C14,'Book Value'!E$2)</f>
        <v>4144</v>
      </c>
      <c r="F14" s="18" t="str">
        <f>INDEX(Large!$E$4:$BN$405,'Book Value'!$C14,'Book Value'!F$2)</f>
        <v>康聯-KY</v>
      </c>
      <c r="G14" s="18" t="str">
        <f>INDEX(Large!$E$4:$BN$405,'Book Value'!$C14,'Book Value'!G$2)</f>
        <v>13:30:00</v>
      </c>
      <c r="H14" s="18">
        <f>INDEX(Large!$E$4:$BN$405,'Book Value'!$C14,'Book Value'!H$2)</f>
        <v>49.9</v>
      </c>
      <c r="I14" s="18">
        <f>INDEX(Large!$E$4:$BN$405,'Book Value'!$C14,'Book Value'!I$2)</f>
        <v>-0.4</v>
      </c>
      <c r="J14" s="18">
        <f>INDEX(Large!$E$4:$BN$405,'Book Value'!$C14,'Book Value'!J$2)</f>
        <v>-0.8</v>
      </c>
      <c r="K14" s="18">
        <f>INDEX(Large!$E$4:$BN$405,'Book Value'!$C14,'Book Value'!K$2)</f>
        <v>51.3</v>
      </c>
      <c r="L14" s="18">
        <f>INDEX(Large!$E$4:$BN$405,'Book Value'!$C14,'Book Value'!L$2)</f>
        <v>49.65</v>
      </c>
      <c r="M14" s="18">
        <f>INDEX(Large!$E$4:$BN$405,'Book Value'!$C14,'Book Value'!M$2)</f>
        <v>51.1</v>
      </c>
      <c r="N14" s="18">
        <f>INDEX(Large!$E$4:$BN$405,'Book Value'!$C14,'Book Value'!N$2)</f>
        <v>50.34</v>
      </c>
      <c r="O14" s="28" t="str">
        <f>INDEX(Large!$E$4:$BN$405,'Book Value'!$C14,'Book Value'!O$2)</f>
        <v>3.01</v>
      </c>
    </row>
    <row r="15" spans="1:15">
      <c r="A15" s="28">
        <v>12</v>
      </c>
      <c r="B15" s="5">
        <f>LARGE(Large!$BP$4:$BP$400,'Book Value'!A15)</f>
        <v>27.439709999999998</v>
      </c>
      <c r="C15" s="28">
        <f>MATCH(B15,Large!$BP$4:$BP$405,0)</f>
        <v>26</v>
      </c>
      <c r="D15" s="5">
        <f>INDEX(Large!$E$4:$BN$405,'Book Value'!$C15,'Book Value'!D$2)</f>
        <v>27.43</v>
      </c>
      <c r="E15" s="18" t="str">
        <f>INDEX(Large!$E$4:$BN$405,'Book Value'!$C15,'Book Value'!E$2)</f>
        <v>4529</v>
      </c>
      <c r="F15" s="18" t="str">
        <f>INDEX(Large!$E$4:$BN$405,'Book Value'!$C15,'Book Value'!F$2)</f>
        <v>昶洧</v>
      </c>
      <c r="G15" s="18" t="str">
        <f>INDEX(Large!$E$4:$BN$405,'Book Value'!$C15,'Book Value'!G$2)</f>
        <v>13:30:00</v>
      </c>
      <c r="H15" s="18">
        <f>INDEX(Large!$E$4:$BN$405,'Book Value'!$C15,'Book Value'!H$2)</f>
        <v>33.700000000000003</v>
      </c>
      <c r="I15" s="18">
        <f>INDEX(Large!$E$4:$BN$405,'Book Value'!$C15,'Book Value'!I$2)</f>
        <v>0.1</v>
      </c>
      <c r="J15" s="18">
        <f>INDEX(Large!$E$4:$BN$405,'Book Value'!$C15,'Book Value'!J$2)</f>
        <v>0.3</v>
      </c>
      <c r="K15" s="18">
        <f>INDEX(Large!$E$4:$BN$405,'Book Value'!$C15,'Book Value'!K$2)</f>
        <v>34.200000000000003</v>
      </c>
      <c r="L15" s="18">
        <f>INDEX(Large!$E$4:$BN$405,'Book Value'!$C15,'Book Value'!L$2)</f>
        <v>33.65</v>
      </c>
      <c r="M15" s="18">
        <f>INDEX(Large!$E$4:$BN$405,'Book Value'!$C15,'Book Value'!M$2)</f>
        <v>33.950000000000003</v>
      </c>
      <c r="N15" s="18">
        <f>INDEX(Large!$E$4:$BN$405,'Book Value'!$C15,'Book Value'!N$2)</f>
        <v>33.92</v>
      </c>
      <c r="O15" s="28" t="str">
        <f>INDEX(Large!$E$4:$BN$405,'Book Value'!$C15,'Book Value'!O$2)</f>
        <v>--</v>
      </c>
    </row>
    <row r="16" spans="1:15">
      <c r="A16" s="28">
        <v>13</v>
      </c>
      <c r="B16" s="5">
        <f>LARGE(Large!$BP$4:$BP$400,'Book Value'!A16)</f>
        <v>26.799869999999999</v>
      </c>
      <c r="C16" s="28">
        <f>MATCH(B16,Large!$BP$4:$BP$405,0)</f>
        <v>10</v>
      </c>
      <c r="D16" s="5">
        <f>INDEX(Large!$E$4:$BN$405,'Book Value'!$C16,'Book Value'!D$2)</f>
        <v>26.79</v>
      </c>
      <c r="E16" s="18" t="str">
        <f>INDEX(Large!$E$4:$BN$405,'Book Value'!$C16,'Book Value'!E$2)</f>
        <v>1723</v>
      </c>
      <c r="F16" s="18" t="str">
        <f>INDEX(Large!$E$4:$BN$405,'Book Value'!$C16,'Book Value'!F$2)</f>
        <v>中碳</v>
      </c>
      <c r="G16" s="18" t="str">
        <f>INDEX(Large!$E$4:$BN$405,'Book Value'!$C16,'Book Value'!G$2)</f>
        <v>13:30:00</v>
      </c>
      <c r="H16" s="18">
        <f>INDEX(Large!$E$4:$BN$405,'Book Value'!$C16,'Book Value'!H$2)</f>
        <v>107.5</v>
      </c>
      <c r="I16" s="18">
        <f>INDEX(Large!$E$4:$BN$405,'Book Value'!$C16,'Book Value'!I$2)</f>
        <v>-0.5</v>
      </c>
      <c r="J16" s="18">
        <f>INDEX(Large!$E$4:$BN$405,'Book Value'!$C16,'Book Value'!J$2)</f>
        <v>-0.46</v>
      </c>
      <c r="K16" s="18">
        <f>INDEX(Large!$E$4:$BN$405,'Book Value'!$C16,'Book Value'!K$2)</f>
        <v>108</v>
      </c>
      <c r="L16" s="18">
        <f>INDEX(Large!$E$4:$BN$405,'Book Value'!$C16,'Book Value'!L$2)</f>
        <v>107</v>
      </c>
      <c r="M16" s="18">
        <f>INDEX(Large!$E$4:$BN$405,'Book Value'!$C16,'Book Value'!M$2)</f>
        <v>108</v>
      </c>
      <c r="N16" s="18">
        <f>INDEX(Large!$E$4:$BN$405,'Book Value'!$C16,'Book Value'!N$2)</f>
        <v>107.56</v>
      </c>
      <c r="O16" s="28" t="str">
        <f>INDEX(Large!$E$4:$BN$405,'Book Value'!$C16,'Book Value'!O$2)</f>
        <v>4.19</v>
      </c>
    </row>
    <row r="17" spans="1:15">
      <c r="A17" s="28">
        <v>14</v>
      </c>
      <c r="B17" s="5">
        <f>LARGE(Large!$BP$4:$BP$400,'Book Value'!A17)</f>
        <v>26.589919999999999</v>
      </c>
      <c r="C17" s="28">
        <f>MATCH(B17,Large!$BP$4:$BP$405,0)</f>
        <v>5</v>
      </c>
      <c r="D17" s="5">
        <f>INDEX(Large!$E$4:$BN$405,'Book Value'!$C17,'Book Value'!D$2)</f>
        <v>26.58</v>
      </c>
      <c r="E17" s="18" t="str">
        <f>INDEX(Large!$E$4:$BN$405,'Book Value'!$C17,'Book Value'!E$2)</f>
        <v>2105</v>
      </c>
      <c r="F17" s="18" t="str">
        <f>INDEX(Large!$E$4:$BN$405,'Book Value'!$C17,'Book Value'!F$2)</f>
        <v>正新</v>
      </c>
      <c r="G17" s="18" t="str">
        <f>INDEX(Large!$E$4:$BN$405,'Book Value'!$C17,'Book Value'!G$2)</f>
        <v>13:30:00</v>
      </c>
      <c r="H17" s="18">
        <f>INDEX(Large!$E$4:$BN$405,'Book Value'!$C17,'Book Value'!H$2)</f>
        <v>58.5</v>
      </c>
      <c r="I17" s="18">
        <f>INDEX(Large!$E$4:$BN$405,'Book Value'!$C17,'Book Value'!I$2)</f>
        <v>-0.4</v>
      </c>
      <c r="J17" s="18">
        <f>INDEX(Large!$E$4:$BN$405,'Book Value'!$C17,'Book Value'!J$2)</f>
        <v>-0.68</v>
      </c>
      <c r="K17" s="18">
        <f>INDEX(Large!$E$4:$BN$405,'Book Value'!$C17,'Book Value'!K$2)</f>
        <v>58.9</v>
      </c>
      <c r="L17" s="18">
        <f>INDEX(Large!$E$4:$BN$405,'Book Value'!$C17,'Book Value'!L$2)</f>
        <v>58.5</v>
      </c>
      <c r="M17" s="18">
        <f>INDEX(Large!$E$4:$BN$405,'Book Value'!$C17,'Book Value'!M$2)</f>
        <v>58.9</v>
      </c>
      <c r="N17" s="18">
        <f>INDEX(Large!$E$4:$BN$405,'Book Value'!$C17,'Book Value'!N$2)</f>
        <v>58.59</v>
      </c>
      <c r="O17" s="28" t="str">
        <f>INDEX(Large!$E$4:$BN$405,'Book Value'!$C17,'Book Value'!O$2)</f>
        <v>5.13</v>
      </c>
    </row>
    <row r="18" spans="1:15">
      <c r="A18" s="28">
        <v>15</v>
      </c>
      <c r="B18" s="5">
        <f>LARGE(Large!$BP$4:$BP$400,'Book Value'!A18)</f>
        <v>25.709889999999998</v>
      </c>
      <c r="C18" s="28">
        <f>MATCH(B18,Large!$BP$4:$BP$405,0)</f>
        <v>8</v>
      </c>
      <c r="D18" s="5">
        <f>INDEX(Large!$E$4:$BN$405,'Book Value'!$C18,'Book Value'!D$2)</f>
        <v>25.7</v>
      </c>
      <c r="E18" s="18" t="str">
        <f>INDEX(Large!$E$4:$BN$405,'Book Value'!$C18,'Book Value'!E$2)</f>
        <v>3231</v>
      </c>
      <c r="F18" s="18" t="str">
        <f>INDEX(Large!$E$4:$BN$405,'Book Value'!$C18,'Book Value'!F$2)</f>
        <v>緯創</v>
      </c>
      <c r="G18" s="18" t="str">
        <f>INDEX(Large!$E$4:$BN$405,'Book Value'!$C18,'Book Value'!G$2)</f>
        <v>13:30:00</v>
      </c>
      <c r="H18" s="18">
        <f>INDEX(Large!$E$4:$BN$405,'Book Value'!$C18,'Book Value'!H$2)</f>
        <v>23.25</v>
      </c>
      <c r="I18" s="18">
        <f>INDEX(Large!$E$4:$BN$405,'Book Value'!$C18,'Book Value'!I$2)</f>
        <v>-0.05</v>
      </c>
      <c r="J18" s="18">
        <f>INDEX(Large!$E$4:$BN$405,'Book Value'!$C18,'Book Value'!J$2)</f>
        <v>-0.21</v>
      </c>
      <c r="K18" s="18">
        <f>INDEX(Large!$E$4:$BN$405,'Book Value'!$C18,'Book Value'!K$2)</f>
        <v>23.6</v>
      </c>
      <c r="L18" s="18">
        <f>INDEX(Large!$E$4:$BN$405,'Book Value'!$C18,'Book Value'!L$2)</f>
        <v>23.25</v>
      </c>
      <c r="M18" s="18">
        <f>INDEX(Large!$E$4:$BN$405,'Book Value'!$C18,'Book Value'!M$2)</f>
        <v>23.3</v>
      </c>
      <c r="N18" s="18">
        <f>INDEX(Large!$E$4:$BN$405,'Book Value'!$C18,'Book Value'!N$2)</f>
        <v>23.48</v>
      </c>
      <c r="O18" s="28" t="str">
        <f>INDEX(Large!$E$4:$BN$405,'Book Value'!$C18,'Book Value'!O$2)</f>
        <v>6.45</v>
      </c>
    </row>
    <row r="19" spans="1:15">
      <c r="A19" s="28">
        <v>16</v>
      </c>
      <c r="B19" s="5">
        <f>LARGE(Large!$BP$4:$BP$400,'Book Value'!A19)</f>
        <v>24.519820000000003</v>
      </c>
      <c r="C19" s="28">
        <f>MATCH(B19,Large!$BP$4:$BP$405,0)</f>
        <v>15</v>
      </c>
      <c r="D19" s="5">
        <f>INDEX(Large!$E$4:$BN$405,'Book Value'!$C19,'Book Value'!D$2)</f>
        <v>24.51</v>
      </c>
      <c r="E19" s="18" t="str">
        <f>INDEX(Large!$E$4:$BN$405,'Book Value'!$C19,'Book Value'!E$2)</f>
        <v>3023</v>
      </c>
      <c r="F19" s="18" t="str">
        <f>INDEX(Large!$E$4:$BN$405,'Book Value'!$C19,'Book Value'!F$2)</f>
        <v>信邦</v>
      </c>
      <c r="G19" s="18" t="str">
        <f>INDEX(Large!$E$4:$BN$405,'Book Value'!$C19,'Book Value'!G$2)</f>
        <v>13:30:00</v>
      </c>
      <c r="H19" s="18">
        <f>INDEX(Large!$E$4:$BN$405,'Book Value'!$C19,'Book Value'!H$2)</f>
        <v>67.5</v>
      </c>
      <c r="I19" s="18">
        <f>INDEX(Large!$E$4:$BN$405,'Book Value'!$C19,'Book Value'!I$2)</f>
        <v>0.4</v>
      </c>
      <c r="J19" s="18">
        <f>INDEX(Large!$E$4:$BN$405,'Book Value'!$C19,'Book Value'!J$2)</f>
        <v>0.6</v>
      </c>
      <c r="K19" s="18">
        <f>INDEX(Large!$E$4:$BN$405,'Book Value'!$C19,'Book Value'!K$2)</f>
        <v>67.7</v>
      </c>
      <c r="L19" s="18">
        <f>INDEX(Large!$E$4:$BN$405,'Book Value'!$C19,'Book Value'!L$2)</f>
        <v>66.2</v>
      </c>
      <c r="M19" s="18">
        <f>INDEX(Large!$E$4:$BN$405,'Book Value'!$C19,'Book Value'!M$2)</f>
        <v>66.599999999999994</v>
      </c>
      <c r="N19" s="18">
        <f>INDEX(Large!$E$4:$BN$405,'Book Value'!$C19,'Book Value'!N$2)</f>
        <v>67.08</v>
      </c>
      <c r="O19" s="28" t="str">
        <f>INDEX(Large!$E$4:$BN$405,'Book Value'!$C19,'Book Value'!O$2)</f>
        <v>5.04</v>
      </c>
    </row>
    <row r="20" spans="1:15">
      <c r="A20" s="28">
        <v>17</v>
      </c>
      <c r="B20" s="5">
        <f>LARGE(Large!$BP$4:$BP$400,'Book Value'!A20)</f>
        <v>19.729769999999998</v>
      </c>
      <c r="C20" s="28">
        <f>MATCH(B20,Large!$BP$4:$BP$405,0)</f>
        <v>20</v>
      </c>
      <c r="D20" s="5">
        <f>INDEX(Large!$E$4:$BN$405,'Book Value'!$C20,'Book Value'!D$2)</f>
        <v>19.72</v>
      </c>
      <c r="E20" s="18" t="str">
        <f>INDEX(Large!$E$4:$BN$405,'Book Value'!$C20,'Book Value'!E$2)</f>
        <v>3704</v>
      </c>
      <c r="F20" s="18" t="str">
        <f>INDEX(Large!$E$4:$BN$405,'Book Value'!$C20,'Book Value'!F$2)</f>
        <v>合勤控</v>
      </c>
      <c r="G20" s="18" t="str">
        <f>INDEX(Large!$E$4:$BN$405,'Book Value'!$C20,'Book Value'!G$2)</f>
        <v>13:30:00</v>
      </c>
      <c r="H20" s="18">
        <f>INDEX(Large!$E$4:$BN$405,'Book Value'!$C20,'Book Value'!H$2)</f>
        <v>14.35</v>
      </c>
      <c r="I20" s="18">
        <f>INDEX(Large!$E$4:$BN$405,'Book Value'!$C20,'Book Value'!I$2)</f>
        <v>0.15</v>
      </c>
      <c r="J20" s="18">
        <f>INDEX(Large!$E$4:$BN$405,'Book Value'!$C20,'Book Value'!J$2)</f>
        <v>1.06</v>
      </c>
      <c r="K20" s="18">
        <f>INDEX(Large!$E$4:$BN$405,'Book Value'!$C20,'Book Value'!K$2)</f>
        <v>14.35</v>
      </c>
      <c r="L20" s="18">
        <f>INDEX(Large!$E$4:$BN$405,'Book Value'!$C20,'Book Value'!L$2)</f>
        <v>14.2</v>
      </c>
      <c r="M20" s="18">
        <f>INDEX(Large!$E$4:$BN$405,'Book Value'!$C20,'Book Value'!M$2)</f>
        <v>14.2</v>
      </c>
      <c r="N20" s="18">
        <f>INDEX(Large!$E$4:$BN$405,'Book Value'!$C20,'Book Value'!N$2)</f>
        <v>14.28</v>
      </c>
      <c r="O20" s="28" t="str">
        <f>INDEX(Large!$E$4:$BN$405,'Book Value'!$C20,'Book Value'!O$2)</f>
        <v>--</v>
      </c>
    </row>
    <row r="21" spans="1:15">
      <c r="A21" s="28">
        <v>18</v>
      </c>
      <c r="B21" s="5">
        <f>LARGE(Large!$BP$4:$BP$400,'Book Value'!A21)</f>
        <v>19.359750000000002</v>
      </c>
      <c r="C21" s="28">
        <f>MATCH(B21,Large!$BP$4:$BP$405,0)</f>
        <v>22</v>
      </c>
      <c r="D21" s="5">
        <f>INDEX(Large!$E$4:$BN$405,'Book Value'!$C21,'Book Value'!D$2)</f>
        <v>19.350000000000001</v>
      </c>
      <c r="E21" s="18" t="str">
        <f>INDEX(Large!$E$4:$BN$405,'Book Value'!$C21,'Book Value'!E$2)</f>
        <v>4952</v>
      </c>
      <c r="F21" s="18" t="str">
        <f>INDEX(Large!$E$4:$BN$405,'Book Value'!$C21,'Book Value'!F$2)</f>
        <v>凌通</v>
      </c>
      <c r="G21" s="18" t="str">
        <f>INDEX(Large!$E$4:$BN$405,'Book Value'!$C21,'Book Value'!G$2)</f>
        <v>13:30:00</v>
      </c>
      <c r="H21" s="18">
        <f>INDEX(Large!$E$4:$BN$405,'Book Value'!$C21,'Book Value'!H$2)</f>
        <v>36.25</v>
      </c>
      <c r="I21" s="18">
        <f>INDEX(Large!$E$4:$BN$405,'Book Value'!$C21,'Book Value'!I$2)</f>
        <v>0.3</v>
      </c>
      <c r="J21" s="18">
        <f>INDEX(Large!$E$4:$BN$405,'Book Value'!$C21,'Book Value'!J$2)</f>
        <v>0.83</v>
      </c>
      <c r="K21" s="18">
        <f>INDEX(Large!$E$4:$BN$405,'Book Value'!$C21,'Book Value'!K$2)</f>
        <v>36.25</v>
      </c>
      <c r="L21" s="18">
        <f>INDEX(Large!$E$4:$BN$405,'Book Value'!$C21,'Book Value'!L$2)</f>
        <v>35.4</v>
      </c>
      <c r="M21" s="18">
        <f>INDEX(Large!$E$4:$BN$405,'Book Value'!$C21,'Book Value'!M$2)</f>
        <v>36</v>
      </c>
      <c r="N21" s="18">
        <f>INDEX(Large!$E$4:$BN$405,'Book Value'!$C21,'Book Value'!N$2)</f>
        <v>35.880000000000003</v>
      </c>
      <c r="O21" s="28" t="str">
        <f>INDEX(Large!$E$4:$BN$405,'Book Value'!$C21,'Book Value'!O$2)</f>
        <v>8.83</v>
      </c>
    </row>
    <row r="22" spans="1:15">
      <c r="A22" s="28">
        <v>19</v>
      </c>
      <c r="B22" s="5">
        <f>LARGE(Large!$BP$4:$BP$400,'Book Value'!A22)</f>
        <v>18.329740000000001</v>
      </c>
      <c r="C22" s="28">
        <f>MATCH(B22,Large!$BP$4:$BP$405,0)</f>
        <v>23</v>
      </c>
      <c r="D22" s="5">
        <f>INDEX(Large!$E$4:$BN$405,'Book Value'!$C22,'Book Value'!D$2)</f>
        <v>18.32</v>
      </c>
      <c r="E22" s="18" t="str">
        <f>INDEX(Large!$E$4:$BN$405,'Book Value'!$C22,'Book Value'!E$2)</f>
        <v>2538</v>
      </c>
      <c r="F22" s="18" t="str">
        <f>INDEX(Large!$E$4:$BN$405,'Book Value'!$C22,'Book Value'!F$2)</f>
        <v>基泰</v>
      </c>
      <c r="G22" s="18" t="str">
        <f>INDEX(Large!$E$4:$BN$405,'Book Value'!$C22,'Book Value'!G$2)</f>
        <v>13:30:00</v>
      </c>
      <c r="H22" s="18">
        <f>INDEX(Large!$E$4:$BN$405,'Book Value'!$C22,'Book Value'!H$2)</f>
        <v>8.93</v>
      </c>
      <c r="I22" s="18">
        <f>INDEX(Large!$E$4:$BN$405,'Book Value'!$C22,'Book Value'!I$2)</f>
        <v>-0.04</v>
      </c>
      <c r="J22" s="18">
        <f>INDEX(Large!$E$4:$BN$405,'Book Value'!$C22,'Book Value'!J$2)</f>
        <v>-0.45</v>
      </c>
      <c r="K22" s="18">
        <f>INDEX(Large!$E$4:$BN$405,'Book Value'!$C22,'Book Value'!K$2)</f>
        <v>9.0399999999999991</v>
      </c>
      <c r="L22" s="18">
        <f>INDEX(Large!$E$4:$BN$405,'Book Value'!$C22,'Book Value'!L$2)</f>
        <v>8.93</v>
      </c>
      <c r="M22" s="18">
        <f>INDEX(Large!$E$4:$BN$405,'Book Value'!$C22,'Book Value'!M$2)</f>
        <v>9.01</v>
      </c>
      <c r="N22" s="18">
        <f>INDEX(Large!$E$4:$BN$405,'Book Value'!$C22,'Book Value'!N$2)</f>
        <v>8.9700000000000006</v>
      </c>
      <c r="O22" s="28" t="str">
        <f>INDEX(Large!$E$4:$BN$405,'Book Value'!$C22,'Book Value'!O$2)</f>
        <v>14.56</v>
      </c>
    </row>
    <row r="23" spans="1:15">
      <c r="A23" s="28">
        <v>20</v>
      </c>
      <c r="B23" s="5">
        <f>LARGE(Large!$BP$4:$BP$400,'Book Value'!A23)</f>
        <v>17.999899999999997</v>
      </c>
      <c r="C23" s="28">
        <f>MATCH(B23,Large!$BP$4:$BP$405,0)</f>
        <v>7</v>
      </c>
      <c r="D23" s="5">
        <f>INDEX(Large!$E$4:$BN$405,'Book Value'!$C23,'Book Value'!D$2)</f>
        <v>17.989999999999998</v>
      </c>
      <c r="E23" s="18" t="str">
        <f>INDEX(Large!$E$4:$BN$405,'Book Value'!$C23,'Book Value'!E$2)</f>
        <v>2409</v>
      </c>
      <c r="F23" s="18" t="str">
        <f>INDEX(Large!$E$4:$BN$405,'Book Value'!$C23,'Book Value'!F$2)</f>
        <v>友達</v>
      </c>
      <c r="G23" s="18" t="str">
        <f>INDEX(Large!$E$4:$BN$405,'Book Value'!$C23,'Book Value'!G$2)</f>
        <v>13:30:00</v>
      </c>
      <c r="H23" s="18">
        <f>INDEX(Large!$E$4:$BN$405,'Book Value'!$C23,'Book Value'!H$2)</f>
        <v>11.75</v>
      </c>
      <c r="I23" s="18">
        <f>INDEX(Large!$E$4:$BN$405,'Book Value'!$C23,'Book Value'!I$2)</f>
        <v>0.1</v>
      </c>
      <c r="J23" s="18">
        <f>INDEX(Large!$E$4:$BN$405,'Book Value'!$C23,'Book Value'!J$2)</f>
        <v>0.86</v>
      </c>
      <c r="K23" s="18">
        <f>INDEX(Large!$E$4:$BN$405,'Book Value'!$C23,'Book Value'!K$2)</f>
        <v>11.85</v>
      </c>
      <c r="L23" s="18">
        <f>INDEX(Large!$E$4:$BN$405,'Book Value'!$C23,'Book Value'!L$2)</f>
        <v>11.65</v>
      </c>
      <c r="M23" s="18">
        <f>INDEX(Large!$E$4:$BN$405,'Book Value'!$C23,'Book Value'!M$2)</f>
        <v>11.65</v>
      </c>
      <c r="N23" s="18">
        <f>INDEX(Large!$E$4:$BN$405,'Book Value'!$C23,'Book Value'!N$2)</f>
        <v>11.76</v>
      </c>
      <c r="O23" s="28" t="str">
        <f>INDEX(Large!$E$4:$BN$405,'Book Value'!$C23,'Book Value'!O$2)</f>
        <v>2.98</v>
      </c>
    </row>
    <row r="24" spans="1:15">
      <c r="A24" s="28">
        <v>21</v>
      </c>
      <c r="B24" s="5">
        <f>LARGE(Large!$BP$4:$BP$400,'Book Value'!A24)</f>
        <v>16.359840000000002</v>
      </c>
      <c r="C24" s="28">
        <f>MATCH(B24,Large!$BP$4:$BP$405,0)</f>
        <v>13</v>
      </c>
      <c r="D24" s="5">
        <f>INDEX(Large!$E$4:$BN$405,'Book Value'!$C24,'Book Value'!D$2)</f>
        <v>16.350000000000001</v>
      </c>
      <c r="E24" s="18" t="str">
        <f>INDEX(Large!$E$4:$BN$405,'Book Value'!$C24,'Book Value'!E$2)</f>
        <v>2313</v>
      </c>
      <c r="F24" s="18" t="str">
        <f>INDEX(Large!$E$4:$BN$405,'Book Value'!$C24,'Book Value'!F$2)</f>
        <v>華通</v>
      </c>
      <c r="G24" s="18" t="str">
        <f>INDEX(Large!$E$4:$BN$405,'Book Value'!$C24,'Book Value'!G$2)</f>
        <v>13:30:00</v>
      </c>
      <c r="H24" s="18">
        <f>INDEX(Large!$E$4:$BN$405,'Book Value'!$C24,'Book Value'!H$2)</f>
        <v>15.8</v>
      </c>
      <c r="I24" s="18">
        <f>INDEX(Large!$E$4:$BN$405,'Book Value'!$C24,'Book Value'!I$2)</f>
        <v>0.05</v>
      </c>
      <c r="J24" s="18">
        <f>INDEX(Large!$E$4:$BN$405,'Book Value'!$C24,'Book Value'!J$2)</f>
        <v>0.32</v>
      </c>
      <c r="K24" s="18">
        <f>INDEX(Large!$E$4:$BN$405,'Book Value'!$C24,'Book Value'!K$2)</f>
        <v>15.8</v>
      </c>
      <c r="L24" s="18">
        <f>INDEX(Large!$E$4:$BN$405,'Book Value'!$C24,'Book Value'!L$2)</f>
        <v>15.6</v>
      </c>
      <c r="M24" s="18">
        <f>INDEX(Large!$E$4:$BN$405,'Book Value'!$C24,'Book Value'!M$2)</f>
        <v>15.75</v>
      </c>
      <c r="N24" s="18">
        <f>INDEX(Large!$E$4:$BN$405,'Book Value'!$C24,'Book Value'!N$2)</f>
        <v>15.69</v>
      </c>
      <c r="O24" s="28" t="str">
        <f>INDEX(Large!$E$4:$BN$405,'Book Value'!$C24,'Book Value'!O$2)</f>
        <v>6.33</v>
      </c>
    </row>
    <row r="25" spans="1:15">
      <c r="A25" s="28">
        <v>22</v>
      </c>
      <c r="B25" s="5">
        <f>LARGE(Large!$BP$4:$BP$400,'Book Value'!A25)</f>
        <v>16.159759999999999</v>
      </c>
      <c r="C25" s="28">
        <f>MATCH(B25,Large!$BP$4:$BP$405,0)</f>
        <v>21</v>
      </c>
      <c r="D25" s="5">
        <f>INDEX(Large!$E$4:$BN$405,'Book Value'!$C25,'Book Value'!D$2)</f>
        <v>16.149999999999999</v>
      </c>
      <c r="E25" s="18" t="str">
        <f>INDEX(Large!$E$4:$BN$405,'Book Value'!$C25,'Book Value'!E$2)</f>
        <v>5227</v>
      </c>
      <c r="F25" s="18" t="str">
        <f>INDEX(Large!$E$4:$BN$405,'Book Value'!$C25,'Book Value'!F$2)</f>
        <v>立凱-KY</v>
      </c>
      <c r="G25" s="18" t="str">
        <f>INDEX(Large!$E$4:$BN$405,'Book Value'!$C25,'Book Value'!G$2)</f>
        <v>13:30:00</v>
      </c>
      <c r="H25" s="18">
        <f>INDEX(Large!$E$4:$BN$405,'Book Value'!$C25,'Book Value'!H$2)</f>
        <v>34</v>
      </c>
      <c r="I25" s="18">
        <f>INDEX(Large!$E$4:$BN$405,'Book Value'!$C25,'Book Value'!I$2)</f>
        <v>1.25</v>
      </c>
      <c r="J25" s="18">
        <f>INDEX(Large!$E$4:$BN$405,'Book Value'!$C25,'Book Value'!J$2)</f>
        <v>3.82</v>
      </c>
      <c r="K25" s="18">
        <f>INDEX(Large!$E$4:$BN$405,'Book Value'!$C25,'Book Value'!K$2)</f>
        <v>34.700000000000003</v>
      </c>
      <c r="L25" s="18">
        <f>INDEX(Large!$E$4:$BN$405,'Book Value'!$C25,'Book Value'!L$2)</f>
        <v>33</v>
      </c>
      <c r="M25" s="18">
        <f>INDEX(Large!$E$4:$BN$405,'Book Value'!$C25,'Book Value'!M$2)</f>
        <v>33</v>
      </c>
      <c r="N25" s="18">
        <f>INDEX(Large!$E$4:$BN$405,'Book Value'!$C25,'Book Value'!N$2)</f>
        <v>34.1</v>
      </c>
      <c r="O25" s="28" t="str">
        <f>INDEX(Large!$E$4:$BN$405,'Book Value'!$C25,'Book Value'!O$2)</f>
        <v>--</v>
      </c>
    </row>
    <row r="26" spans="1:15">
      <c r="A26" s="28">
        <v>23</v>
      </c>
      <c r="B26" s="5">
        <f>LARGE(Large!$BP$4:$BP$400,'Book Value'!A26)</f>
        <v>15.309850000000001</v>
      </c>
      <c r="C26" s="28">
        <f>MATCH(B26,Large!$BP$4:$BP$405,0)</f>
        <v>12</v>
      </c>
      <c r="D26" s="5">
        <f>INDEX(Large!$E$4:$BN$405,'Book Value'!$C26,'Book Value'!D$2)</f>
        <v>15.3</v>
      </c>
      <c r="E26" s="18" t="str">
        <f>INDEX(Large!$E$4:$BN$405,'Book Value'!$C26,'Book Value'!E$2)</f>
        <v>2345</v>
      </c>
      <c r="F26" s="18" t="str">
        <f>INDEX(Large!$E$4:$BN$405,'Book Value'!$C26,'Book Value'!F$2)</f>
        <v>智邦</v>
      </c>
      <c r="G26" s="18" t="str">
        <f>INDEX(Large!$E$4:$BN$405,'Book Value'!$C26,'Book Value'!G$2)</f>
        <v>13:30:00</v>
      </c>
      <c r="H26" s="18">
        <f>INDEX(Large!$E$4:$BN$405,'Book Value'!$C26,'Book Value'!H$2)</f>
        <v>42.8</v>
      </c>
      <c r="I26" s="18">
        <f>INDEX(Large!$E$4:$BN$405,'Book Value'!$C26,'Book Value'!I$2)</f>
        <v>0.15</v>
      </c>
      <c r="J26" s="18">
        <f>INDEX(Large!$E$4:$BN$405,'Book Value'!$C26,'Book Value'!J$2)</f>
        <v>0.35</v>
      </c>
      <c r="K26" s="18">
        <f>INDEX(Large!$E$4:$BN$405,'Book Value'!$C26,'Book Value'!K$2)</f>
        <v>43.15</v>
      </c>
      <c r="L26" s="18">
        <f>INDEX(Large!$E$4:$BN$405,'Book Value'!$C26,'Book Value'!L$2)</f>
        <v>42.65</v>
      </c>
      <c r="M26" s="18">
        <f>INDEX(Large!$E$4:$BN$405,'Book Value'!$C26,'Book Value'!M$2)</f>
        <v>42.65</v>
      </c>
      <c r="N26" s="18">
        <f>INDEX(Large!$E$4:$BN$405,'Book Value'!$C26,'Book Value'!N$2)</f>
        <v>42.89</v>
      </c>
      <c r="O26" s="28" t="str">
        <f>INDEX(Large!$E$4:$BN$405,'Book Value'!$C26,'Book Value'!O$2)</f>
        <v>4.58</v>
      </c>
    </row>
    <row r="27" spans="1:15">
      <c r="A27" s="28">
        <v>24</v>
      </c>
      <c r="B27" s="5">
        <f>LARGE(Large!$BP$4:$BP$400,'Book Value'!A27)</f>
        <v>15.039779999999999</v>
      </c>
      <c r="C27" s="28">
        <f>MATCH(B27,Large!$BP$4:$BP$405,0)</f>
        <v>19</v>
      </c>
      <c r="D27" s="5">
        <f>INDEX(Large!$E$4:$BN$405,'Book Value'!$C27,'Book Value'!D$2)</f>
        <v>15.03</v>
      </c>
      <c r="E27" s="18" t="str">
        <f>INDEX(Large!$E$4:$BN$405,'Book Value'!$C27,'Book Value'!E$2)</f>
        <v>1464</v>
      </c>
      <c r="F27" s="18" t="str">
        <f>INDEX(Large!$E$4:$BN$405,'Book Value'!$C27,'Book Value'!F$2)</f>
        <v>得力</v>
      </c>
      <c r="G27" s="18" t="str">
        <f>INDEX(Large!$E$4:$BN$405,'Book Value'!$C27,'Book Value'!G$2)</f>
        <v>13:30:00</v>
      </c>
      <c r="H27" s="18">
        <f>INDEX(Large!$E$4:$BN$405,'Book Value'!$C27,'Book Value'!H$2)</f>
        <v>24.9</v>
      </c>
      <c r="I27" s="18">
        <f>INDEX(Large!$E$4:$BN$405,'Book Value'!$C27,'Book Value'!I$2)</f>
        <v>0.1</v>
      </c>
      <c r="J27" s="18">
        <f>INDEX(Large!$E$4:$BN$405,'Book Value'!$C27,'Book Value'!J$2)</f>
        <v>0.4</v>
      </c>
      <c r="K27" s="18">
        <f>INDEX(Large!$E$4:$BN$405,'Book Value'!$C27,'Book Value'!K$2)</f>
        <v>25</v>
      </c>
      <c r="L27" s="18">
        <f>INDEX(Large!$E$4:$BN$405,'Book Value'!$C27,'Book Value'!L$2)</f>
        <v>24.7</v>
      </c>
      <c r="M27" s="18">
        <f>INDEX(Large!$E$4:$BN$405,'Book Value'!$C27,'Book Value'!M$2)</f>
        <v>24.9</v>
      </c>
      <c r="N27" s="18">
        <f>INDEX(Large!$E$4:$BN$405,'Book Value'!$C27,'Book Value'!N$2)</f>
        <v>24.85</v>
      </c>
      <c r="O27" s="28" t="str">
        <f>INDEX(Large!$E$4:$BN$405,'Book Value'!$C27,'Book Value'!O$2)</f>
        <v>8.76</v>
      </c>
    </row>
    <row r="28" spans="1:15">
      <c r="A28" s="28">
        <v>25</v>
      </c>
      <c r="B28" s="5">
        <f>LARGE(Large!$BP$4:$BP$400,'Book Value'!A28)</f>
        <v>14.39968</v>
      </c>
      <c r="C28" s="28">
        <f>MATCH(B28,Large!$BP$4:$BP$405,0)</f>
        <v>29</v>
      </c>
      <c r="D28" s="5">
        <f>INDEX(Large!$E$4:$BN$405,'Book Value'!$C28,'Book Value'!D$2)</f>
        <v>14.39</v>
      </c>
      <c r="E28" s="18" t="str">
        <f>INDEX(Large!$E$4:$BN$405,'Book Value'!$C28,'Book Value'!E$2)</f>
        <v>3094</v>
      </c>
      <c r="F28" s="18" t="str">
        <f>INDEX(Large!$E$4:$BN$405,'Book Value'!$C28,'Book Value'!F$2)</f>
        <v>聯傑</v>
      </c>
      <c r="G28" s="18" t="str">
        <f>INDEX(Large!$E$4:$BN$405,'Book Value'!$C28,'Book Value'!G$2)</f>
        <v>13:30:00</v>
      </c>
      <c r="H28" s="18">
        <f>INDEX(Large!$E$4:$BN$405,'Book Value'!$C28,'Book Value'!H$2)</f>
        <v>20.149999999999999</v>
      </c>
      <c r="I28" s="18">
        <f>INDEX(Large!$E$4:$BN$405,'Book Value'!$C28,'Book Value'!I$2)</f>
        <v>-0.15</v>
      </c>
      <c r="J28" s="18">
        <f>INDEX(Large!$E$4:$BN$405,'Book Value'!$C28,'Book Value'!J$2)</f>
        <v>-0.74</v>
      </c>
      <c r="K28" s="18">
        <f>INDEX(Large!$E$4:$BN$405,'Book Value'!$C28,'Book Value'!K$2)</f>
        <v>20.3</v>
      </c>
      <c r="L28" s="18">
        <f>INDEX(Large!$E$4:$BN$405,'Book Value'!$C28,'Book Value'!L$2)</f>
        <v>20.100000000000001</v>
      </c>
      <c r="M28" s="18">
        <f>INDEX(Large!$E$4:$BN$405,'Book Value'!$C28,'Book Value'!M$2)</f>
        <v>20.3</v>
      </c>
      <c r="N28" s="18">
        <f>INDEX(Large!$E$4:$BN$405,'Book Value'!$C28,'Book Value'!N$2)</f>
        <v>20.149999999999999</v>
      </c>
      <c r="O28" s="28" t="str">
        <f>INDEX(Large!$E$4:$BN$405,'Book Value'!$C28,'Book Value'!O$2)</f>
        <v>5.76</v>
      </c>
    </row>
    <row r="29" spans="1:15">
      <c r="A29" s="28">
        <v>26</v>
      </c>
      <c r="B29" s="5">
        <f>LARGE(Large!$BP$4:$BP$400,'Book Value'!A29)</f>
        <v>13.8797</v>
      </c>
      <c r="C29" s="28">
        <f>MATCH(B29,Large!$BP$4:$BP$405,0)</f>
        <v>27</v>
      </c>
      <c r="D29" s="5">
        <f>INDEX(Large!$E$4:$BN$405,'Book Value'!$C29,'Book Value'!D$2)</f>
        <v>13.87</v>
      </c>
      <c r="E29" s="18" t="str">
        <f>INDEX(Large!$E$4:$BN$405,'Book Value'!$C29,'Book Value'!E$2)</f>
        <v>8038</v>
      </c>
      <c r="F29" s="18" t="str">
        <f>INDEX(Large!$E$4:$BN$405,'Book Value'!$C29,'Book Value'!F$2)</f>
        <v>長園科</v>
      </c>
      <c r="G29" s="18" t="str">
        <f>INDEX(Large!$E$4:$BN$405,'Book Value'!$C29,'Book Value'!G$2)</f>
        <v>13:30:00</v>
      </c>
      <c r="H29" s="18">
        <f>INDEX(Large!$E$4:$BN$405,'Book Value'!$C29,'Book Value'!H$2)</f>
        <v>47.2</v>
      </c>
      <c r="I29" s="18">
        <f>INDEX(Large!$E$4:$BN$405,'Book Value'!$C29,'Book Value'!I$2)</f>
        <v>4.25</v>
      </c>
      <c r="J29" s="18">
        <f>INDEX(Large!$E$4:$BN$405,'Book Value'!$C29,'Book Value'!J$2)</f>
        <v>9.9</v>
      </c>
      <c r="K29" s="18">
        <f>INDEX(Large!$E$4:$BN$405,'Book Value'!$C29,'Book Value'!K$2)</f>
        <v>47.2</v>
      </c>
      <c r="L29" s="18">
        <f>INDEX(Large!$E$4:$BN$405,'Book Value'!$C29,'Book Value'!L$2)</f>
        <v>44.1</v>
      </c>
      <c r="M29" s="18">
        <f>INDEX(Large!$E$4:$BN$405,'Book Value'!$C29,'Book Value'!M$2)</f>
        <v>44.1</v>
      </c>
      <c r="N29" s="18">
        <f>INDEX(Large!$E$4:$BN$405,'Book Value'!$C29,'Book Value'!N$2)</f>
        <v>46.1</v>
      </c>
      <c r="O29" s="28" t="str">
        <f>INDEX(Large!$E$4:$BN$405,'Book Value'!$C29,'Book Value'!O$2)</f>
        <v>--</v>
      </c>
    </row>
    <row r="30" spans="1:15">
      <c r="A30" s="28">
        <v>27</v>
      </c>
      <c r="B30" s="5">
        <f>LARGE(Large!$BP$4:$BP$400,'Book Value'!A30)</f>
        <v>11.609669999999999</v>
      </c>
      <c r="C30" s="28">
        <f>MATCH(B30,Large!$BP$4:$BP$405,0)</f>
        <v>30</v>
      </c>
      <c r="D30" s="5">
        <f>INDEX(Large!$E$4:$BN$405,'Book Value'!$C30,'Book Value'!D$2)</f>
        <v>11.6</v>
      </c>
      <c r="E30" s="18" t="str">
        <f>INDEX(Large!$E$4:$BN$405,'Book Value'!$C30,'Book Value'!E$2)</f>
        <v>5704</v>
      </c>
      <c r="F30" s="18" t="str">
        <f>INDEX(Large!$E$4:$BN$405,'Book Value'!$C30,'Book Value'!F$2)</f>
        <v>老爺知</v>
      </c>
      <c r="G30" s="18" t="str">
        <f>INDEX(Large!$E$4:$BN$405,'Book Value'!$C30,'Book Value'!G$2)</f>
        <v>10:34:47</v>
      </c>
      <c r="H30" s="18">
        <f>INDEX(Large!$E$4:$BN$405,'Book Value'!$C30,'Book Value'!H$2)</f>
        <v>27</v>
      </c>
      <c r="I30" s="18">
        <f>INDEX(Large!$E$4:$BN$405,'Book Value'!$C30,'Book Value'!I$2)</f>
        <v>0.05</v>
      </c>
      <c r="J30" s="18">
        <f>INDEX(Large!$E$4:$BN$405,'Book Value'!$C30,'Book Value'!J$2)</f>
        <v>0.19</v>
      </c>
      <c r="K30" s="18">
        <f>INDEX(Large!$E$4:$BN$405,'Book Value'!$C30,'Book Value'!K$2)</f>
        <v>27.55</v>
      </c>
      <c r="L30" s="18">
        <f>INDEX(Large!$E$4:$BN$405,'Book Value'!$C30,'Book Value'!L$2)</f>
        <v>27</v>
      </c>
      <c r="M30" s="18">
        <f>INDEX(Large!$E$4:$BN$405,'Book Value'!$C30,'Book Value'!M$2)</f>
        <v>27.55</v>
      </c>
      <c r="N30" s="18">
        <f>INDEX(Large!$E$4:$BN$405,'Book Value'!$C30,'Book Value'!N$2)</f>
        <v>27.28</v>
      </c>
      <c r="O30" s="28" t="str">
        <f>INDEX(Large!$E$4:$BN$405,'Book Value'!$C30,'Book Value'!O$2)</f>
        <v>3.70</v>
      </c>
    </row>
    <row r="31" spans="1:15">
      <c r="A31" s="28">
        <v>28</v>
      </c>
      <c r="B31" s="5">
        <f>LARGE(Large!$BP$4:$BP$400,'Book Value'!A31)</f>
        <v>10.44969</v>
      </c>
      <c r="C31" s="28">
        <f>MATCH(B31,Large!$BP$4:$BP$405,0)</f>
        <v>28</v>
      </c>
      <c r="D31" s="5">
        <f>INDEX(Large!$E$4:$BN$405,'Book Value'!$C31,'Book Value'!D$2)</f>
        <v>10.44</v>
      </c>
      <c r="E31" s="18" t="str">
        <f>INDEX(Large!$E$4:$BN$405,'Book Value'!$C31,'Book Value'!E$2)</f>
        <v>1467</v>
      </c>
      <c r="F31" s="18" t="str">
        <f>INDEX(Large!$E$4:$BN$405,'Book Value'!$C31,'Book Value'!F$2)</f>
        <v>南緯</v>
      </c>
      <c r="G31" s="18" t="str">
        <f>INDEX(Large!$E$4:$BN$405,'Book Value'!$C31,'Book Value'!G$2)</f>
        <v>13:30:00</v>
      </c>
      <c r="H31" s="18">
        <f>INDEX(Large!$E$4:$BN$405,'Book Value'!$C31,'Book Value'!H$2)</f>
        <v>11.2</v>
      </c>
      <c r="I31" s="18">
        <f>INDEX(Large!$E$4:$BN$405,'Book Value'!$C31,'Book Value'!I$2)</f>
        <v>0.1</v>
      </c>
      <c r="J31" s="18">
        <f>INDEX(Large!$E$4:$BN$405,'Book Value'!$C31,'Book Value'!J$2)</f>
        <v>0.9</v>
      </c>
      <c r="K31" s="18">
        <f>INDEX(Large!$E$4:$BN$405,'Book Value'!$C31,'Book Value'!K$2)</f>
        <v>11.25</v>
      </c>
      <c r="L31" s="18">
        <f>INDEX(Large!$E$4:$BN$405,'Book Value'!$C31,'Book Value'!L$2)</f>
        <v>11.1</v>
      </c>
      <c r="M31" s="18">
        <f>INDEX(Large!$E$4:$BN$405,'Book Value'!$C31,'Book Value'!M$2)</f>
        <v>11.25</v>
      </c>
      <c r="N31" s="18">
        <f>INDEX(Large!$E$4:$BN$405,'Book Value'!$C31,'Book Value'!N$2)</f>
        <v>11.21</v>
      </c>
      <c r="O31" s="28" t="str">
        <f>INDEX(Large!$E$4:$BN$405,'Book Value'!$C31,'Book Value'!O$2)</f>
        <v>--</v>
      </c>
    </row>
    <row r="32" spans="1:15">
      <c r="A32" s="28">
        <v>29</v>
      </c>
      <c r="B32" s="5">
        <f>LARGE(Large!$BP$4:$BP$400,'Book Value'!A32)</f>
        <v>10.29988</v>
      </c>
      <c r="C32" s="28">
        <f>MATCH(B32,Large!$BP$4:$BP$405,0)</f>
        <v>9</v>
      </c>
      <c r="D32" s="5">
        <f>INDEX(Large!$E$4:$BN$405,'Book Value'!$C32,'Book Value'!D$2)</f>
        <v>10.29</v>
      </c>
      <c r="E32" s="18" t="str">
        <f>INDEX(Large!$E$4:$BN$405,'Book Value'!$C32,'Book Value'!E$2)</f>
        <v>6116</v>
      </c>
      <c r="F32" s="18" t="str">
        <f>INDEX(Large!$E$4:$BN$405,'Book Value'!$C32,'Book Value'!F$2)</f>
        <v>彩晶</v>
      </c>
      <c r="G32" s="18" t="str">
        <f>INDEX(Large!$E$4:$BN$405,'Book Value'!$C32,'Book Value'!G$2)</f>
        <v>13:30:00</v>
      </c>
      <c r="H32" s="18">
        <f>INDEX(Large!$E$4:$BN$405,'Book Value'!$C32,'Book Value'!H$2)</f>
        <v>9.8000000000000007</v>
      </c>
      <c r="I32" s="18">
        <f>INDEX(Large!$E$4:$BN$405,'Book Value'!$C32,'Book Value'!I$2)</f>
        <v>0.73</v>
      </c>
      <c r="J32" s="18">
        <f>INDEX(Large!$E$4:$BN$405,'Book Value'!$C32,'Book Value'!J$2)</f>
        <v>8.0500000000000007</v>
      </c>
      <c r="K32" s="18">
        <f>INDEX(Large!$E$4:$BN$405,'Book Value'!$C32,'Book Value'!K$2)</f>
        <v>9.89</v>
      </c>
      <c r="L32" s="18">
        <f>INDEX(Large!$E$4:$BN$405,'Book Value'!$C32,'Book Value'!L$2)</f>
        <v>9.09</v>
      </c>
      <c r="M32" s="18">
        <f>INDEX(Large!$E$4:$BN$405,'Book Value'!$C32,'Book Value'!M$2)</f>
        <v>9.09</v>
      </c>
      <c r="N32" s="18">
        <f>INDEX(Large!$E$4:$BN$405,'Book Value'!$C32,'Book Value'!N$2)</f>
        <v>9.5299999999999994</v>
      </c>
      <c r="O32" s="28" t="str">
        <f>INDEX(Large!$E$4:$BN$405,'Book Value'!$C32,'Book Value'!O$2)</f>
        <v>--</v>
      </c>
    </row>
    <row r="33" spans="1:15">
      <c r="A33" s="28">
        <v>30</v>
      </c>
      <c r="B33" s="5">
        <f>LARGE(Large!$BP$4:$BP$400,'Book Value'!A33)</f>
        <v>9.6600000000000002E-3</v>
      </c>
      <c r="C33" s="28">
        <f>MATCH(B33,Large!$BP$4:$BP$405,0)</f>
        <v>31</v>
      </c>
      <c r="D33" s="5">
        <f>INDEX(Large!$E$4:$BN$405,'Book Value'!$C33,'Book Value'!D$2)</f>
        <v>0</v>
      </c>
      <c r="E33" s="18">
        <f>INDEX(Large!$E$4:$BN$405,'Book Value'!$C33,'Book Value'!E$2)</f>
        <v>0</v>
      </c>
      <c r="F33" s="18">
        <f>INDEX(Large!$E$4:$BN$405,'Book Value'!$C33,'Book Value'!F$2)</f>
        <v>0</v>
      </c>
      <c r="G33" s="18">
        <f>INDEX(Large!$E$4:$BN$405,'Book Value'!$C33,'Book Value'!G$2)</f>
        <v>0</v>
      </c>
      <c r="H33" s="18">
        <f>INDEX(Large!$E$4:$BN$405,'Book Value'!$C33,'Book Value'!H$2)</f>
        <v>0</v>
      </c>
      <c r="I33" s="18">
        <f>INDEX(Large!$E$4:$BN$405,'Book Value'!$C33,'Book Value'!I$2)</f>
        <v>0</v>
      </c>
      <c r="J33" s="18">
        <f>INDEX(Large!$E$4:$BN$405,'Book Value'!$C33,'Book Value'!J$2)</f>
        <v>0</v>
      </c>
      <c r="K33" s="18">
        <f>INDEX(Large!$E$4:$BN$405,'Book Value'!$C33,'Book Value'!K$2)</f>
        <v>0</v>
      </c>
      <c r="L33" s="18">
        <f>INDEX(Large!$E$4:$BN$405,'Book Value'!$C33,'Book Value'!L$2)</f>
        <v>0</v>
      </c>
      <c r="M33" s="18">
        <f>INDEX(Large!$E$4:$BN$405,'Book Value'!$C33,'Book Value'!M$2)</f>
        <v>0</v>
      </c>
      <c r="N33" s="18">
        <f>INDEX(Large!$E$4:$BN$405,'Book Value'!$C33,'Book Value'!N$2)</f>
        <v>0</v>
      </c>
      <c r="O33" s="28">
        <f>INDEX(Large!$E$4:$BN$405,'Book Value'!$C33,'Book Value'!O$2)</f>
        <v>0</v>
      </c>
    </row>
    <row r="34" spans="1:15">
      <c r="A34" s="28">
        <v>31</v>
      </c>
      <c r="B34" s="5">
        <f>LARGE(Large!$BP$4:$BP$400,'Book Value'!A34)</f>
        <v>9.6500000000000006E-3</v>
      </c>
      <c r="C34" s="28">
        <f>MATCH(B34,Large!$BP$4:$BP$405,0)</f>
        <v>32</v>
      </c>
      <c r="D34" s="5">
        <f>INDEX(Large!$E$4:$BN$405,'Book Value'!$C34,'Book Value'!D$2)</f>
        <v>0</v>
      </c>
      <c r="E34" s="18">
        <f>INDEX(Large!$E$4:$BN$405,'Book Value'!$C34,'Book Value'!E$2)</f>
        <v>0</v>
      </c>
      <c r="F34" s="18">
        <f>INDEX(Large!$E$4:$BN$405,'Book Value'!$C34,'Book Value'!F$2)</f>
        <v>0</v>
      </c>
      <c r="G34" s="18">
        <f>INDEX(Large!$E$4:$BN$405,'Book Value'!$C34,'Book Value'!G$2)</f>
        <v>0</v>
      </c>
      <c r="H34" s="18">
        <f>INDEX(Large!$E$4:$BN$405,'Book Value'!$C34,'Book Value'!H$2)</f>
        <v>0</v>
      </c>
      <c r="I34" s="18">
        <f>INDEX(Large!$E$4:$BN$405,'Book Value'!$C34,'Book Value'!I$2)</f>
        <v>0</v>
      </c>
      <c r="J34" s="18">
        <f>INDEX(Large!$E$4:$BN$405,'Book Value'!$C34,'Book Value'!J$2)</f>
        <v>0</v>
      </c>
      <c r="K34" s="18">
        <f>INDEX(Large!$E$4:$BN$405,'Book Value'!$C34,'Book Value'!K$2)</f>
        <v>0</v>
      </c>
      <c r="L34" s="18">
        <f>INDEX(Large!$E$4:$BN$405,'Book Value'!$C34,'Book Value'!L$2)</f>
        <v>0</v>
      </c>
      <c r="M34" s="18">
        <f>INDEX(Large!$E$4:$BN$405,'Book Value'!$C34,'Book Value'!M$2)</f>
        <v>0</v>
      </c>
      <c r="N34" s="18">
        <f>INDEX(Large!$E$4:$BN$405,'Book Value'!$C34,'Book Value'!N$2)</f>
        <v>0</v>
      </c>
      <c r="O34" s="28">
        <f>INDEX(Large!$E$4:$BN$405,'Book Value'!$C34,'Book Value'!O$2)</f>
        <v>0</v>
      </c>
    </row>
    <row r="35" spans="1:15">
      <c r="A35" s="28">
        <v>32</v>
      </c>
      <c r="B35" s="5">
        <f>LARGE(Large!$BP$4:$BP$400,'Book Value'!A35)</f>
        <v>9.6399999999999993E-3</v>
      </c>
      <c r="C35" s="28">
        <f>MATCH(B35,Large!$BP$4:$BP$405,0)</f>
        <v>33</v>
      </c>
      <c r="D35" s="5">
        <f>INDEX(Large!$E$4:$BN$405,'Book Value'!$C35,'Book Value'!D$2)</f>
        <v>0</v>
      </c>
      <c r="E35" s="18">
        <f>INDEX(Large!$E$4:$BN$405,'Book Value'!$C35,'Book Value'!E$2)</f>
        <v>0</v>
      </c>
      <c r="F35" s="18">
        <f>INDEX(Large!$E$4:$BN$405,'Book Value'!$C35,'Book Value'!F$2)</f>
        <v>0</v>
      </c>
      <c r="G35" s="18">
        <f>INDEX(Large!$E$4:$BN$405,'Book Value'!$C35,'Book Value'!G$2)</f>
        <v>0</v>
      </c>
      <c r="H35" s="18">
        <f>INDEX(Large!$E$4:$BN$405,'Book Value'!$C35,'Book Value'!H$2)</f>
        <v>0</v>
      </c>
      <c r="I35" s="18">
        <f>INDEX(Large!$E$4:$BN$405,'Book Value'!$C35,'Book Value'!I$2)</f>
        <v>0</v>
      </c>
      <c r="J35" s="18">
        <f>INDEX(Large!$E$4:$BN$405,'Book Value'!$C35,'Book Value'!J$2)</f>
        <v>0</v>
      </c>
      <c r="K35" s="18">
        <f>INDEX(Large!$E$4:$BN$405,'Book Value'!$C35,'Book Value'!K$2)</f>
        <v>0</v>
      </c>
      <c r="L35" s="18">
        <f>INDEX(Large!$E$4:$BN$405,'Book Value'!$C35,'Book Value'!L$2)</f>
        <v>0</v>
      </c>
      <c r="M35" s="18">
        <f>INDEX(Large!$E$4:$BN$405,'Book Value'!$C35,'Book Value'!M$2)</f>
        <v>0</v>
      </c>
      <c r="N35" s="18">
        <f>INDEX(Large!$E$4:$BN$405,'Book Value'!$C35,'Book Value'!N$2)</f>
        <v>0</v>
      </c>
      <c r="O35" s="28">
        <f>INDEX(Large!$E$4:$BN$405,'Book Value'!$C35,'Book Value'!O$2)</f>
        <v>0</v>
      </c>
    </row>
    <row r="36" spans="1:15">
      <c r="A36" s="28">
        <v>33</v>
      </c>
      <c r="B36" s="5">
        <f>LARGE(Large!$BP$4:$BP$400,'Book Value'!A36)</f>
        <v>9.6299999999999997E-3</v>
      </c>
      <c r="C36" s="28">
        <f>MATCH(B36,Large!$BP$4:$BP$405,0)</f>
        <v>34</v>
      </c>
      <c r="D36" s="5">
        <f>INDEX(Large!$E$4:$BN$405,'Book Value'!$C36,'Book Value'!D$2)</f>
        <v>0</v>
      </c>
      <c r="E36" s="18">
        <f>INDEX(Large!$E$4:$BN$405,'Book Value'!$C36,'Book Value'!E$2)</f>
        <v>0</v>
      </c>
      <c r="F36" s="18">
        <f>INDEX(Large!$E$4:$BN$405,'Book Value'!$C36,'Book Value'!F$2)</f>
        <v>0</v>
      </c>
      <c r="G36" s="18">
        <f>INDEX(Large!$E$4:$BN$405,'Book Value'!$C36,'Book Value'!G$2)</f>
        <v>0</v>
      </c>
      <c r="H36" s="18">
        <f>INDEX(Large!$E$4:$BN$405,'Book Value'!$C36,'Book Value'!H$2)</f>
        <v>0</v>
      </c>
      <c r="I36" s="18">
        <f>INDEX(Large!$E$4:$BN$405,'Book Value'!$C36,'Book Value'!I$2)</f>
        <v>0</v>
      </c>
      <c r="J36" s="18">
        <f>INDEX(Large!$E$4:$BN$405,'Book Value'!$C36,'Book Value'!J$2)</f>
        <v>0</v>
      </c>
      <c r="K36" s="18">
        <f>INDEX(Large!$E$4:$BN$405,'Book Value'!$C36,'Book Value'!K$2)</f>
        <v>0</v>
      </c>
      <c r="L36" s="18">
        <f>INDEX(Large!$E$4:$BN$405,'Book Value'!$C36,'Book Value'!L$2)</f>
        <v>0</v>
      </c>
      <c r="M36" s="18">
        <f>INDEX(Large!$E$4:$BN$405,'Book Value'!$C36,'Book Value'!M$2)</f>
        <v>0</v>
      </c>
      <c r="N36" s="18">
        <f>INDEX(Large!$E$4:$BN$405,'Book Value'!$C36,'Book Value'!N$2)</f>
        <v>0</v>
      </c>
      <c r="O36" s="28">
        <f>INDEX(Large!$E$4:$BN$405,'Book Value'!$C36,'Book Value'!O$2)</f>
        <v>0</v>
      </c>
    </row>
    <row r="37" spans="1:15">
      <c r="A37" s="28">
        <v>34</v>
      </c>
      <c r="B37" s="5">
        <f>LARGE(Large!$BP$4:$BP$400,'Book Value'!A37)</f>
        <v>9.6200000000000001E-3</v>
      </c>
      <c r="C37" s="28">
        <f>MATCH(B37,Large!$BP$4:$BP$405,0)</f>
        <v>35</v>
      </c>
      <c r="D37" s="5">
        <f>INDEX(Large!$E$4:$BN$405,'Book Value'!$C37,'Book Value'!D$2)</f>
        <v>0</v>
      </c>
      <c r="E37" s="18">
        <f>INDEX(Large!$E$4:$BN$405,'Book Value'!$C37,'Book Value'!E$2)</f>
        <v>0</v>
      </c>
      <c r="F37" s="18">
        <f>INDEX(Large!$E$4:$BN$405,'Book Value'!$C37,'Book Value'!F$2)</f>
        <v>0</v>
      </c>
      <c r="G37" s="18">
        <f>INDEX(Large!$E$4:$BN$405,'Book Value'!$C37,'Book Value'!G$2)</f>
        <v>0</v>
      </c>
      <c r="H37" s="18">
        <f>INDEX(Large!$E$4:$BN$405,'Book Value'!$C37,'Book Value'!H$2)</f>
        <v>0</v>
      </c>
      <c r="I37" s="18">
        <f>INDEX(Large!$E$4:$BN$405,'Book Value'!$C37,'Book Value'!I$2)</f>
        <v>0</v>
      </c>
      <c r="J37" s="18">
        <f>INDEX(Large!$E$4:$BN$405,'Book Value'!$C37,'Book Value'!J$2)</f>
        <v>0</v>
      </c>
      <c r="K37" s="18">
        <f>INDEX(Large!$E$4:$BN$405,'Book Value'!$C37,'Book Value'!K$2)</f>
        <v>0</v>
      </c>
      <c r="L37" s="18">
        <f>INDEX(Large!$E$4:$BN$405,'Book Value'!$C37,'Book Value'!L$2)</f>
        <v>0</v>
      </c>
      <c r="M37" s="18">
        <f>INDEX(Large!$E$4:$BN$405,'Book Value'!$C37,'Book Value'!M$2)</f>
        <v>0</v>
      </c>
      <c r="N37" s="18">
        <f>INDEX(Large!$E$4:$BN$405,'Book Value'!$C37,'Book Value'!N$2)</f>
        <v>0</v>
      </c>
      <c r="O37" s="28">
        <f>INDEX(Large!$E$4:$BN$405,'Book Value'!$C37,'Book Value'!O$2)</f>
        <v>0</v>
      </c>
    </row>
    <row r="38" spans="1:15">
      <c r="A38" s="28">
        <v>35</v>
      </c>
      <c r="B38" s="5">
        <f>LARGE(Large!$BP$4:$BP$400,'Book Value'!A38)</f>
        <v>9.6100000000000005E-3</v>
      </c>
      <c r="C38" s="28">
        <f>MATCH(B38,Large!$BP$4:$BP$405,0)</f>
        <v>36</v>
      </c>
      <c r="D38" s="5">
        <f>INDEX(Large!$E$4:$BN$405,'Book Value'!$C38,'Book Value'!D$2)</f>
        <v>0</v>
      </c>
      <c r="E38" s="18">
        <f>INDEX(Large!$E$4:$BN$405,'Book Value'!$C38,'Book Value'!E$2)</f>
        <v>0</v>
      </c>
      <c r="F38" s="18">
        <f>INDEX(Large!$E$4:$BN$405,'Book Value'!$C38,'Book Value'!F$2)</f>
        <v>0</v>
      </c>
      <c r="G38" s="18">
        <f>INDEX(Large!$E$4:$BN$405,'Book Value'!$C38,'Book Value'!G$2)</f>
        <v>0</v>
      </c>
      <c r="H38" s="18">
        <f>INDEX(Large!$E$4:$BN$405,'Book Value'!$C38,'Book Value'!H$2)</f>
        <v>0</v>
      </c>
      <c r="I38" s="18">
        <f>INDEX(Large!$E$4:$BN$405,'Book Value'!$C38,'Book Value'!I$2)</f>
        <v>0</v>
      </c>
      <c r="J38" s="18">
        <f>INDEX(Large!$E$4:$BN$405,'Book Value'!$C38,'Book Value'!J$2)</f>
        <v>0</v>
      </c>
      <c r="K38" s="18">
        <f>INDEX(Large!$E$4:$BN$405,'Book Value'!$C38,'Book Value'!K$2)</f>
        <v>0</v>
      </c>
      <c r="L38" s="18">
        <f>INDEX(Large!$E$4:$BN$405,'Book Value'!$C38,'Book Value'!L$2)</f>
        <v>0</v>
      </c>
      <c r="M38" s="18">
        <f>INDEX(Large!$E$4:$BN$405,'Book Value'!$C38,'Book Value'!M$2)</f>
        <v>0</v>
      </c>
      <c r="N38" s="18">
        <f>INDEX(Large!$E$4:$BN$405,'Book Value'!$C38,'Book Value'!N$2)</f>
        <v>0</v>
      </c>
      <c r="O38" s="28">
        <f>INDEX(Large!$E$4:$BN$405,'Book Value'!$C38,'Book Value'!O$2)</f>
        <v>0</v>
      </c>
    </row>
    <row r="39" spans="1:15">
      <c r="A39" s="28">
        <v>36</v>
      </c>
      <c r="B39" s="5">
        <f>LARGE(Large!$BP$4:$BP$400,'Book Value'!A39)</f>
        <v>9.5999999999999992E-3</v>
      </c>
      <c r="C39" s="28">
        <f>MATCH(B39,Large!$BP$4:$BP$405,0)</f>
        <v>37</v>
      </c>
      <c r="D39" s="5">
        <f>INDEX(Large!$E$4:$BN$405,'Book Value'!$C39,'Book Value'!D$2)</f>
        <v>0</v>
      </c>
      <c r="E39" s="18">
        <f>INDEX(Large!$E$4:$BN$405,'Book Value'!$C39,'Book Value'!E$2)</f>
        <v>0</v>
      </c>
      <c r="F39" s="18">
        <f>INDEX(Large!$E$4:$BN$405,'Book Value'!$C39,'Book Value'!F$2)</f>
        <v>0</v>
      </c>
      <c r="G39" s="18">
        <f>INDEX(Large!$E$4:$BN$405,'Book Value'!$C39,'Book Value'!G$2)</f>
        <v>0</v>
      </c>
      <c r="H39" s="18">
        <f>INDEX(Large!$E$4:$BN$405,'Book Value'!$C39,'Book Value'!H$2)</f>
        <v>0</v>
      </c>
      <c r="I39" s="18">
        <f>INDEX(Large!$E$4:$BN$405,'Book Value'!$C39,'Book Value'!I$2)</f>
        <v>0</v>
      </c>
      <c r="J39" s="18">
        <f>INDEX(Large!$E$4:$BN$405,'Book Value'!$C39,'Book Value'!J$2)</f>
        <v>0</v>
      </c>
      <c r="K39" s="18">
        <f>INDEX(Large!$E$4:$BN$405,'Book Value'!$C39,'Book Value'!K$2)</f>
        <v>0</v>
      </c>
      <c r="L39" s="18">
        <f>INDEX(Large!$E$4:$BN$405,'Book Value'!$C39,'Book Value'!L$2)</f>
        <v>0</v>
      </c>
      <c r="M39" s="18">
        <f>INDEX(Large!$E$4:$BN$405,'Book Value'!$C39,'Book Value'!M$2)</f>
        <v>0</v>
      </c>
      <c r="N39" s="18">
        <f>INDEX(Large!$E$4:$BN$405,'Book Value'!$C39,'Book Value'!N$2)</f>
        <v>0</v>
      </c>
      <c r="O39" s="28">
        <f>INDEX(Large!$E$4:$BN$405,'Book Value'!$C39,'Book Value'!O$2)</f>
        <v>0</v>
      </c>
    </row>
    <row r="40" spans="1:15">
      <c r="A40" s="28">
        <v>37</v>
      </c>
      <c r="B40" s="5">
        <f>LARGE(Large!$BP$4:$BP$400,'Book Value'!A40)</f>
        <v>9.5899999999999996E-3</v>
      </c>
      <c r="C40" s="28">
        <f>MATCH(B40,Large!$BP$4:$BP$405,0)</f>
        <v>38</v>
      </c>
      <c r="D40" s="5">
        <f>INDEX(Large!$E$4:$BN$405,'Book Value'!$C40,'Book Value'!D$2)</f>
        <v>0</v>
      </c>
      <c r="E40" s="18">
        <f>INDEX(Large!$E$4:$BN$405,'Book Value'!$C40,'Book Value'!E$2)</f>
        <v>0</v>
      </c>
      <c r="F40" s="18">
        <f>INDEX(Large!$E$4:$BN$405,'Book Value'!$C40,'Book Value'!F$2)</f>
        <v>0</v>
      </c>
      <c r="G40" s="18">
        <f>INDEX(Large!$E$4:$BN$405,'Book Value'!$C40,'Book Value'!G$2)</f>
        <v>0</v>
      </c>
      <c r="H40" s="18">
        <f>INDEX(Large!$E$4:$BN$405,'Book Value'!$C40,'Book Value'!H$2)</f>
        <v>0</v>
      </c>
      <c r="I40" s="18">
        <f>INDEX(Large!$E$4:$BN$405,'Book Value'!$C40,'Book Value'!I$2)</f>
        <v>0</v>
      </c>
      <c r="J40" s="18">
        <f>INDEX(Large!$E$4:$BN$405,'Book Value'!$C40,'Book Value'!J$2)</f>
        <v>0</v>
      </c>
      <c r="K40" s="18">
        <f>INDEX(Large!$E$4:$BN$405,'Book Value'!$C40,'Book Value'!K$2)</f>
        <v>0</v>
      </c>
      <c r="L40" s="18">
        <f>INDEX(Large!$E$4:$BN$405,'Book Value'!$C40,'Book Value'!L$2)</f>
        <v>0</v>
      </c>
      <c r="M40" s="18">
        <f>INDEX(Large!$E$4:$BN$405,'Book Value'!$C40,'Book Value'!M$2)</f>
        <v>0</v>
      </c>
      <c r="N40" s="18">
        <f>INDEX(Large!$E$4:$BN$405,'Book Value'!$C40,'Book Value'!N$2)</f>
        <v>0</v>
      </c>
      <c r="O40" s="28">
        <f>INDEX(Large!$E$4:$BN$405,'Book Value'!$C40,'Book Value'!O$2)</f>
        <v>0</v>
      </c>
    </row>
    <row r="41" spans="1:15">
      <c r="A41" s="28">
        <v>38</v>
      </c>
      <c r="B41" s="5">
        <f>LARGE(Large!$BP$4:$BP$400,'Book Value'!A41)</f>
        <v>9.58E-3</v>
      </c>
      <c r="C41" s="28">
        <f>MATCH(B41,Large!$BP$4:$BP$405,0)</f>
        <v>39</v>
      </c>
      <c r="D41" s="5">
        <f>INDEX(Large!$E$4:$BN$405,'Book Value'!$C41,'Book Value'!D$2)</f>
        <v>0</v>
      </c>
      <c r="E41" s="18">
        <f>INDEX(Large!$E$4:$BN$405,'Book Value'!$C41,'Book Value'!E$2)</f>
        <v>0</v>
      </c>
      <c r="F41" s="18">
        <f>INDEX(Large!$E$4:$BN$405,'Book Value'!$C41,'Book Value'!F$2)</f>
        <v>0</v>
      </c>
      <c r="G41" s="18">
        <f>INDEX(Large!$E$4:$BN$405,'Book Value'!$C41,'Book Value'!G$2)</f>
        <v>0</v>
      </c>
      <c r="H41" s="18">
        <f>INDEX(Large!$E$4:$BN$405,'Book Value'!$C41,'Book Value'!H$2)</f>
        <v>0</v>
      </c>
      <c r="I41" s="18">
        <f>INDEX(Large!$E$4:$BN$405,'Book Value'!$C41,'Book Value'!I$2)</f>
        <v>0</v>
      </c>
      <c r="J41" s="18">
        <f>INDEX(Large!$E$4:$BN$405,'Book Value'!$C41,'Book Value'!J$2)</f>
        <v>0</v>
      </c>
      <c r="K41" s="18">
        <f>INDEX(Large!$E$4:$BN$405,'Book Value'!$C41,'Book Value'!K$2)</f>
        <v>0</v>
      </c>
      <c r="L41" s="18">
        <f>INDEX(Large!$E$4:$BN$405,'Book Value'!$C41,'Book Value'!L$2)</f>
        <v>0</v>
      </c>
      <c r="M41" s="18">
        <f>INDEX(Large!$E$4:$BN$405,'Book Value'!$C41,'Book Value'!M$2)</f>
        <v>0</v>
      </c>
      <c r="N41" s="18">
        <f>INDEX(Large!$E$4:$BN$405,'Book Value'!$C41,'Book Value'!N$2)</f>
        <v>0</v>
      </c>
      <c r="O41" s="28">
        <f>INDEX(Large!$E$4:$BN$405,'Book Value'!$C41,'Book Value'!O$2)</f>
        <v>0</v>
      </c>
    </row>
    <row r="42" spans="1:15">
      <c r="A42" s="28">
        <v>39</v>
      </c>
      <c r="B42" s="5">
        <f>LARGE(Large!$BP$4:$BP$400,'Book Value'!A42)</f>
        <v>9.5700000000000004E-3</v>
      </c>
      <c r="C42" s="28">
        <f>MATCH(B42,Large!$BP$4:$BP$405,0)</f>
        <v>40</v>
      </c>
      <c r="D42" s="5">
        <f>INDEX(Large!$E$4:$BN$405,'Book Value'!$C42,'Book Value'!D$2)</f>
        <v>0</v>
      </c>
      <c r="E42" s="18">
        <f>INDEX(Large!$E$4:$BN$405,'Book Value'!$C42,'Book Value'!E$2)</f>
        <v>0</v>
      </c>
      <c r="F42" s="18">
        <f>INDEX(Large!$E$4:$BN$405,'Book Value'!$C42,'Book Value'!F$2)</f>
        <v>0</v>
      </c>
      <c r="G42" s="18">
        <f>INDEX(Large!$E$4:$BN$405,'Book Value'!$C42,'Book Value'!G$2)</f>
        <v>0</v>
      </c>
      <c r="H42" s="18">
        <f>INDEX(Large!$E$4:$BN$405,'Book Value'!$C42,'Book Value'!H$2)</f>
        <v>0</v>
      </c>
      <c r="I42" s="18">
        <f>INDEX(Large!$E$4:$BN$405,'Book Value'!$C42,'Book Value'!I$2)</f>
        <v>0</v>
      </c>
      <c r="J42" s="18">
        <f>INDEX(Large!$E$4:$BN$405,'Book Value'!$C42,'Book Value'!J$2)</f>
        <v>0</v>
      </c>
      <c r="K42" s="18">
        <f>INDEX(Large!$E$4:$BN$405,'Book Value'!$C42,'Book Value'!K$2)</f>
        <v>0</v>
      </c>
      <c r="L42" s="18">
        <f>INDEX(Large!$E$4:$BN$405,'Book Value'!$C42,'Book Value'!L$2)</f>
        <v>0</v>
      </c>
      <c r="M42" s="18">
        <f>INDEX(Large!$E$4:$BN$405,'Book Value'!$C42,'Book Value'!M$2)</f>
        <v>0</v>
      </c>
      <c r="N42" s="18">
        <f>INDEX(Large!$E$4:$BN$405,'Book Value'!$C42,'Book Value'!N$2)</f>
        <v>0</v>
      </c>
      <c r="O42" s="28">
        <f>INDEX(Large!$E$4:$BN$405,'Book Value'!$C42,'Book Value'!O$2)</f>
        <v>0</v>
      </c>
    </row>
    <row r="43" spans="1:15">
      <c r="A43" s="28">
        <v>40</v>
      </c>
      <c r="B43" s="5">
        <f>LARGE(Large!$BP$4:$BP$400,'Book Value'!A43)</f>
        <v>9.5600000000000008E-3</v>
      </c>
      <c r="C43" s="28">
        <f>MATCH(B43,Large!$BP$4:$BP$405,0)</f>
        <v>41</v>
      </c>
      <c r="D43" s="5">
        <f>INDEX(Large!$E$4:$BN$405,'Book Value'!$C43,'Book Value'!D$2)</f>
        <v>0</v>
      </c>
      <c r="E43" s="18">
        <f>INDEX(Large!$E$4:$BN$405,'Book Value'!$C43,'Book Value'!E$2)</f>
        <v>0</v>
      </c>
      <c r="F43" s="18">
        <f>INDEX(Large!$E$4:$BN$405,'Book Value'!$C43,'Book Value'!F$2)</f>
        <v>0</v>
      </c>
      <c r="G43" s="18">
        <f>INDEX(Large!$E$4:$BN$405,'Book Value'!$C43,'Book Value'!G$2)</f>
        <v>0</v>
      </c>
      <c r="H43" s="18">
        <f>INDEX(Large!$E$4:$BN$405,'Book Value'!$C43,'Book Value'!H$2)</f>
        <v>0</v>
      </c>
      <c r="I43" s="18">
        <f>INDEX(Large!$E$4:$BN$405,'Book Value'!$C43,'Book Value'!I$2)</f>
        <v>0</v>
      </c>
      <c r="J43" s="18">
        <f>INDEX(Large!$E$4:$BN$405,'Book Value'!$C43,'Book Value'!J$2)</f>
        <v>0</v>
      </c>
      <c r="K43" s="18">
        <f>INDEX(Large!$E$4:$BN$405,'Book Value'!$C43,'Book Value'!K$2)</f>
        <v>0</v>
      </c>
      <c r="L43" s="18">
        <f>INDEX(Large!$E$4:$BN$405,'Book Value'!$C43,'Book Value'!L$2)</f>
        <v>0</v>
      </c>
      <c r="M43" s="18">
        <f>INDEX(Large!$E$4:$BN$405,'Book Value'!$C43,'Book Value'!M$2)</f>
        <v>0</v>
      </c>
      <c r="N43" s="18">
        <f>INDEX(Large!$E$4:$BN$405,'Book Value'!$C43,'Book Value'!N$2)</f>
        <v>0</v>
      </c>
      <c r="O43" s="28">
        <f>INDEX(Large!$E$4:$BN$405,'Book Value'!$C43,'Book Value'!O$2)</f>
        <v>0</v>
      </c>
    </row>
    <row r="44" spans="1:15">
      <c r="A44" s="28">
        <v>41</v>
      </c>
      <c r="B44" s="5">
        <f>LARGE(Large!$BP$4:$BP$400,'Book Value'!A44)</f>
        <v>9.5499999999999995E-3</v>
      </c>
      <c r="C44" s="28">
        <f>MATCH(B44,Large!$BP$4:$BP$405,0)</f>
        <v>42</v>
      </c>
      <c r="D44" s="5">
        <f>INDEX(Large!$E$4:$BN$405,'Book Value'!$C44,'Book Value'!D$2)</f>
        <v>0</v>
      </c>
      <c r="E44" s="18">
        <f>INDEX(Large!$E$4:$BN$405,'Book Value'!$C44,'Book Value'!E$2)</f>
        <v>0</v>
      </c>
      <c r="F44" s="18">
        <f>INDEX(Large!$E$4:$BN$405,'Book Value'!$C44,'Book Value'!F$2)</f>
        <v>0</v>
      </c>
      <c r="G44" s="18">
        <f>INDEX(Large!$E$4:$BN$405,'Book Value'!$C44,'Book Value'!G$2)</f>
        <v>0</v>
      </c>
      <c r="H44" s="18">
        <f>INDEX(Large!$E$4:$BN$405,'Book Value'!$C44,'Book Value'!H$2)</f>
        <v>0</v>
      </c>
      <c r="I44" s="18">
        <f>INDEX(Large!$E$4:$BN$405,'Book Value'!$C44,'Book Value'!I$2)</f>
        <v>0</v>
      </c>
      <c r="J44" s="18">
        <f>INDEX(Large!$E$4:$BN$405,'Book Value'!$C44,'Book Value'!J$2)</f>
        <v>0</v>
      </c>
      <c r="K44" s="18">
        <f>INDEX(Large!$E$4:$BN$405,'Book Value'!$C44,'Book Value'!K$2)</f>
        <v>0</v>
      </c>
      <c r="L44" s="18">
        <f>INDEX(Large!$E$4:$BN$405,'Book Value'!$C44,'Book Value'!L$2)</f>
        <v>0</v>
      </c>
      <c r="M44" s="18">
        <f>INDEX(Large!$E$4:$BN$405,'Book Value'!$C44,'Book Value'!M$2)</f>
        <v>0</v>
      </c>
      <c r="N44" s="18">
        <f>INDEX(Large!$E$4:$BN$405,'Book Value'!$C44,'Book Value'!N$2)</f>
        <v>0</v>
      </c>
      <c r="O44" s="28">
        <f>INDEX(Large!$E$4:$BN$405,'Book Value'!$C44,'Book Value'!O$2)</f>
        <v>0</v>
      </c>
    </row>
    <row r="45" spans="1:15">
      <c r="A45" s="28">
        <v>42</v>
      </c>
      <c r="B45" s="5">
        <f>LARGE(Large!$BP$4:$BP$400,'Book Value'!A45)</f>
        <v>9.5399999999999999E-3</v>
      </c>
      <c r="C45" s="28">
        <f>MATCH(B45,Large!$BP$4:$BP$405,0)</f>
        <v>43</v>
      </c>
      <c r="D45" s="5">
        <f>INDEX(Large!$E$4:$BN$405,'Book Value'!$C45,'Book Value'!D$2)</f>
        <v>0</v>
      </c>
      <c r="E45" s="18">
        <f>INDEX(Large!$E$4:$BN$405,'Book Value'!$C45,'Book Value'!E$2)</f>
        <v>0</v>
      </c>
      <c r="F45" s="18">
        <f>INDEX(Large!$E$4:$BN$405,'Book Value'!$C45,'Book Value'!F$2)</f>
        <v>0</v>
      </c>
      <c r="G45" s="18">
        <f>INDEX(Large!$E$4:$BN$405,'Book Value'!$C45,'Book Value'!G$2)</f>
        <v>0</v>
      </c>
      <c r="H45" s="18">
        <f>INDEX(Large!$E$4:$BN$405,'Book Value'!$C45,'Book Value'!H$2)</f>
        <v>0</v>
      </c>
      <c r="I45" s="18">
        <f>INDEX(Large!$E$4:$BN$405,'Book Value'!$C45,'Book Value'!I$2)</f>
        <v>0</v>
      </c>
      <c r="J45" s="18">
        <f>INDEX(Large!$E$4:$BN$405,'Book Value'!$C45,'Book Value'!J$2)</f>
        <v>0</v>
      </c>
      <c r="K45" s="18">
        <f>INDEX(Large!$E$4:$BN$405,'Book Value'!$C45,'Book Value'!K$2)</f>
        <v>0</v>
      </c>
      <c r="L45" s="18">
        <f>INDEX(Large!$E$4:$BN$405,'Book Value'!$C45,'Book Value'!L$2)</f>
        <v>0</v>
      </c>
      <c r="M45" s="18">
        <f>INDEX(Large!$E$4:$BN$405,'Book Value'!$C45,'Book Value'!M$2)</f>
        <v>0</v>
      </c>
      <c r="N45" s="18">
        <f>INDEX(Large!$E$4:$BN$405,'Book Value'!$C45,'Book Value'!N$2)</f>
        <v>0</v>
      </c>
      <c r="O45" s="28">
        <f>INDEX(Large!$E$4:$BN$405,'Book Value'!$C45,'Book Value'!O$2)</f>
        <v>0</v>
      </c>
    </row>
    <row r="46" spans="1:15">
      <c r="A46" s="28">
        <v>43</v>
      </c>
      <c r="B46" s="5">
        <f>LARGE(Large!$BP$4:$BP$400,'Book Value'!A46)</f>
        <v>9.5300000000000003E-3</v>
      </c>
      <c r="C46" s="28">
        <f>MATCH(B46,Large!$BP$4:$BP$405,0)</f>
        <v>44</v>
      </c>
      <c r="D46" s="5">
        <f>INDEX(Large!$E$4:$BN$405,'Book Value'!$C46,'Book Value'!D$2)</f>
        <v>0</v>
      </c>
      <c r="E46" s="18">
        <f>INDEX(Large!$E$4:$BN$405,'Book Value'!$C46,'Book Value'!E$2)</f>
        <v>0</v>
      </c>
      <c r="F46" s="18">
        <f>INDEX(Large!$E$4:$BN$405,'Book Value'!$C46,'Book Value'!F$2)</f>
        <v>0</v>
      </c>
      <c r="G46" s="18">
        <f>INDEX(Large!$E$4:$BN$405,'Book Value'!$C46,'Book Value'!G$2)</f>
        <v>0</v>
      </c>
      <c r="H46" s="18">
        <f>INDEX(Large!$E$4:$BN$405,'Book Value'!$C46,'Book Value'!H$2)</f>
        <v>0</v>
      </c>
      <c r="I46" s="18">
        <f>INDEX(Large!$E$4:$BN$405,'Book Value'!$C46,'Book Value'!I$2)</f>
        <v>0</v>
      </c>
      <c r="J46" s="18">
        <f>INDEX(Large!$E$4:$BN$405,'Book Value'!$C46,'Book Value'!J$2)</f>
        <v>0</v>
      </c>
      <c r="K46" s="18">
        <f>INDEX(Large!$E$4:$BN$405,'Book Value'!$C46,'Book Value'!K$2)</f>
        <v>0</v>
      </c>
      <c r="L46" s="18">
        <f>INDEX(Large!$E$4:$BN$405,'Book Value'!$C46,'Book Value'!L$2)</f>
        <v>0</v>
      </c>
      <c r="M46" s="18">
        <f>INDEX(Large!$E$4:$BN$405,'Book Value'!$C46,'Book Value'!M$2)</f>
        <v>0</v>
      </c>
      <c r="N46" s="18">
        <f>INDEX(Large!$E$4:$BN$405,'Book Value'!$C46,'Book Value'!N$2)</f>
        <v>0</v>
      </c>
      <c r="O46" s="28">
        <f>INDEX(Large!$E$4:$BN$405,'Book Value'!$C46,'Book Value'!O$2)</f>
        <v>0</v>
      </c>
    </row>
    <row r="47" spans="1:15">
      <c r="A47" s="28">
        <v>44</v>
      </c>
      <c r="B47" s="5">
        <f>LARGE(Large!$BP$4:$BP$400,'Book Value'!A47)</f>
        <v>9.5200000000000007E-3</v>
      </c>
      <c r="C47" s="28">
        <f>MATCH(B47,Large!$BP$4:$BP$405,0)</f>
        <v>45</v>
      </c>
      <c r="D47" s="5">
        <f>INDEX(Large!$E$4:$BN$405,'Book Value'!$C47,'Book Value'!D$2)</f>
        <v>0</v>
      </c>
      <c r="E47" s="18">
        <f>INDEX(Large!$E$4:$BN$405,'Book Value'!$C47,'Book Value'!E$2)</f>
        <v>0</v>
      </c>
      <c r="F47" s="18">
        <f>INDEX(Large!$E$4:$BN$405,'Book Value'!$C47,'Book Value'!F$2)</f>
        <v>0</v>
      </c>
      <c r="G47" s="18">
        <f>INDEX(Large!$E$4:$BN$405,'Book Value'!$C47,'Book Value'!G$2)</f>
        <v>0</v>
      </c>
      <c r="H47" s="18">
        <f>INDEX(Large!$E$4:$BN$405,'Book Value'!$C47,'Book Value'!H$2)</f>
        <v>0</v>
      </c>
      <c r="I47" s="18">
        <f>INDEX(Large!$E$4:$BN$405,'Book Value'!$C47,'Book Value'!I$2)</f>
        <v>0</v>
      </c>
      <c r="J47" s="18">
        <f>INDEX(Large!$E$4:$BN$405,'Book Value'!$C47,'Book Value'!J$2)</f>
        <v>0</v>
      </c>
      <c r="K47" s="18">
        <f>INDEX(Large!$E$4:$BN$405,'Book Value'!$C47,'Book Value'!K$2)</f>
        <v>0</v>
      </c>
      <c r="L47" s="18">
        <f>INDEX(Large!$E$4:$BN$405,'Book Value'!$C47,'Book Value'!L$2)</f>
        <v>0</v>
      </c>
      <c r="M47" s="18">
        <f>INDEX(Large!$E$4:$BN$405,'Book Value'!$C47,'Book Value'!M$2)</f>
        <v>0</v>
      </c>
      <c r="N47" s="18">
        <f>INDEX(Large!$E$4:$BN$405,'Book Value'!$C47,'Book Value'!N$2)</f>
        <v>0</v>
      </c>
      <c r="O47" s="28">
        <f>INDEX(Large!$E$4:$BN$405,'Book Value'!$C47,'Book Value'!O$2)</f>
        <v>0</v>
      </c>
    </row>
    <row r="48" spans="1:15">
      <c r="A48" s="28">
        <v>45</v>
      </c>
      <c r="B48" s="5">
        <f>LARGE(Large!$BP$4:$BP$400,'Book Value'!A48)</f>
        <v>9.5099999999999994E-3</v>
      </c>
      <c r="C48" s="28">
        <f>MATCH(B48,Large!$BP$4:$BP$405,0)</f>
        <v>46</v>
      </c>
      <c r="D48" s="5">
        <f>INDEX(Large!$E$4:$BN$405,'Book Value'!$C48,'Book Value'!D$2)</f>
        <v>0</v>
      </c>
      <c r="E48" s="18">
        <f>INDEX(Large!$E$4:$BN$405,'Book Value'!$C48,'Book Value'!E$2)</f>
        <v>0</v>
      </c>
      <c r="F48" s="18">
        <f>INDEX(Large!$E$4:$BN$405,'Book Value'!$C48,'Book Value'!F$2)</f>
        <v>0</v>
      </c>
      <c r="G48" s="18">
        <f>INDEX(Large!$E$4:$BN$405,'Book Value'!$C48,'Book Value'!G$2)</f>
        <v>0</v>
      </c>
      <c r="H48" s="18">
        <f>INDEX(Large!$E$4:$BN$405,'Book Value'!$C48,'Book Value'!H$2)</f>
        <v>0</v>
      </c>
      <c r="I48" s="18">
        <f>INDEX(Large!$E$4:$BN$405,'Book Value'!$C48,'Book Value'!I$2)</f>
        <v>0</v>
      </c>
      <c r="J48" s="18">
        <f>INDEX(Large!$E$4:$BN$405,'Book Value'!$C48,'Book Value'!J$2)</f>
        <v>0</v>
      </c>
      <c r="K48" s="18">
        <f>INDEX(Large!$E$4:$BN$405,'Book Value'!$C48,'Book Value'!K$2)</f>
        <v>0</v>
      </c>
      <c r="L48" s="18">
        <f>INDEX(Large!$E$4:$BN$405,'Book Value'!$C48,'Book Value'!L$2)</f>
        <v>0</v>
      </c>
      <c r="M48" s="18">
        <f>INDEX(Large!$E$4:$BN$405,'Book Value'!$C48,'Book Value'!M$2)</f>
        <v>0</v>
      </c>
      <c r="N48" s="18">
        <f>INDEX(Large!$E$4:$BN$405,'Book Value'!$C48,'Book Value'!N$2)</f>
        <v>0</v>
      </c>
      <c r="O48" s="28">
        <f>INDEX(Large!$E$4:$BN$405,'Book Value'!$C48,'Book Value'!O$2)</f>
        <v>0</v>
      </c>
    </row>
    <row r="49" spans="1:15">
      <c r="A49" s="28">
        <v>46</v>
      </c>
      <c r="B49" s="5">
        <f>LARGE(Large!$BP$4:$BP$400,'Book Value'!A49)</f>
        <v>9.4999999999999998E-3</v>
      </c>
      <c r="C49" s="28">
        <f>MATCH(B49,Large!$BP$4:$BP$405,0)</f>
        <v>47</v>
      </c>
      <c r="D49" s="5">
        <f>INDEX(Large!$E$4:$BN$405,'Book Value'!$C49,'Book Value'!D$2)</f>
        <v>0</v>
      </c>
      <c r="E49" s="18">
        <f>INDEX(Large!$E$4:$BN$405,'Book Value'!$C49,'Book Value'!E$2)</f>
        <v>0</v>
      </c>
      <c r="F49" s="18">
        <f>INDEX(Large!$E$4:$BN$405,'Book Value'!$C49,'Book Value'!F$2)</f>
        <v>0</v>
      </c>
      <c r="G49" s="18">
        <f>INDEX(Large!$E$4:$BN$405,'Book Value'!$C49,'Book Value'!G$2)</f>
        <v>0</v>
      </c>
      <c r="H49" s="18">
        <f>INDEX(Large!$E$4:$BN$405,'Book Value'!$C49,'Book Value'!H$2)</f>
        <v>0</v>
      </c>
      <c r="I49" s="18">
        <f>INDEX(Large!$E$4:$BN$405,'Book Value'!$C49,'Book Value'!I$2)</f>
        <v>0</v>
      </c>
      <c r="J49" s="18">
        <f>INDEX(Large!$E$4:$BN$405,'Book Value'!$C49,'Book Value'!J$2)</f>
        <v>0</v>
      </c>
      <c r="K49" s="18">
        <f>INDEX(Large!$E$4:$BN$405,'Book Value'!$C49,'Book Value'!K$2)</f>
        <v>0</v>
      </c>
      <c r="L49" s="18">
        <f>INDEX(Large!$E$4:$BN$405,'Book Value'!$C49,'Book Value'!L$2)</f>
        <v>0</v>
      </c>
      <c r="M49" s="18">
        <f>INDEX(Large!$E$4:$BN$405,'Book Value'!$C49,'Book Value'!M$2)</f>
        <v>0</v>
      </c>
      <c r="N49" s="18">
        <f>INDEX(Large!$E$4:$BN$405,'Book Value'!$C49,'Book Value'!N$2)</f>
        <v>0</v>
      </c>
      <c r="O49" s="28">
        <f>INDEX(Large!$E$4:$BN$405,'Book Value'!$C49,'Book Value'!O$2)</f>
        <v>0</v>
      </c>
    </row>
    <row r="50" spans="1:15">
      <c r="A50" s="28">
        <v>47</v>
      </c>
      <c r="B50" s="5">
        <f>LARGE(Large!$BP$4:$BP$400,'Book Value'!A50)</f>
        <v>9.4900000000000002E-3</v>
      </c>
      <c r="C50" s="28">
        <f>MATCH(B50,Large!$BP$4:$BP$405,0)</f>
        <v>48</v>
      </c>
      <c r="D50" s="5">
        <f>INDEX(Large!$E$4:$BN$405,'Book Value'!$C50,'Book Value'!D$2)</f>
        <v>0</v>
      </c>
      <c r="E50" s="18">
        <f>INDEX(Large!$E$4:$BN$405,'Book Value'!$C50,'Book Value'!E$2)</f>
        <v>0</v>
      </c>
      <c r="F50" s="18">
        <f>INDEX(Large!$E$4:$BN$405,'Book Value'!$C50,'Book Value'!F$2)</f>
        <v>0</v>
      </c>
      <c r="G50" s="18">
        <f>INDEX(Large!$E$4:$BN$405,'Book Value'!$C50,'Book Value'!G$2)</f>
        <v>0</v>
      </c>
      <c r="H50" s="18">
        <f>INDEX(Large!$E$4:$BN$405,'Book Value'!$C50,'Book Value'!H$2)</f>
        <v>0</v>
      </c>
      <c r="I50" s="18">
        <f>INDEX(Large!$E$4:$BN$405,'Book Value'!$C50,'Book Value'!I$2)</f>
        <v>0</v>
      </c>
      <c r="J50" s="18">
        <f>INDEX(Large!$E$4:$BN$405,'Book Value'!$C50,'Book Value'!J$2)</f>
        <v>0</v>
      </c>
      <c r="K50" s="18">
        <f>INDEX(Large!$E$4:$BN$405,'Book Value'!$C50,'Book Value'!K$2)</f>
        <v>0</v>
      </c>
      <c r="L50" s="18">
        <f>INDEX(Large!$E$4:$BN$405,'Book Value'!$C50,'Book Value'!L$2)</f>
        <v>0</v>
      </c>
      <c r="M50" s="18">
        <f>INDEX(Large!$E$4:$BN$405,'Book Value'!$C50,'Book Value'!M$2)</f>
        <v>0</v>
      </c>
      <c r="N50" s="18">
        <f>INDEX(Large!$E$4:$BN$405,'Book Value'!$C50,'Book Value'!N$2)</f>
        <v>0</v>
      </c>
      <c r="O50" s="28">
        <f>INDEX(Large!$E$4:$BN$405,'Book Value'!$C50,'Book Value'!O$2)</f>
        <v>0</v>
      </c>
    </row>
    <row r="51" spans="1:15">
      <c r="A51" s="28">
        <v>48</v>
      </c>
      <c r="B51" s="5">
        <f>LARGE(Large!$BP$4:$BP$400,'Book Value'!A51)</f>
        <v>9.4800000000000006E-3</v>
      </c>
      <c r="C51" s="28">
        <f>MATCH(B51,Large!$BP$4:$BP$405,0)</f>
        <v>49</v>
      </c>
      <c r="D51" s="5">
        <f>INDEX(Large!$E$4:$BN$405,'Book Value'!$C51,'Book Value'!D$2)</f>
        <v>0</v>
      </c>
      <c r="E51" s="18">
        <f>INDEX(Large!$E$4:$BN$405,'Book Value'!$C51,'Book Value'!E$2)</f>
        <v>0</v>
      </c>
      <c r="F51" s="18">
        <f>INDEX(Large!$E$4:$BN$405,'Book Value'!$C51,'Book Value'!F$2)</f>
        <v>0</v>
      </c>
      <c r="G51" s="18">
        <f>INDEX(Large!$E$4:$BN$405,'Book Value'!$C51,'Book Value'!G$2)</f>
        <v>0</v>
      </c>
      <c r="H51" s="18">
        <f>INDEX(Large!$E$4:$BN$405,'Book Value'!$C51,'Book Value'!H$2)</f>
        <v>0</v>
      </c>
      <c r="I51" s="18">
        <f>INDEX(Large!$E$4:$BN$405,'Book Value'!$C51,'Book Value'!I$2)</f>
        <v>0</v>
      </c>
      <c r="J51" s="18">
        <f>INDEX(Large!$E$4:$BN$405,'Book Value'!$C51,'Book Value'!J$2)</f>
        <v>0</v>
      </c>
      <c r="K51" s="18">
        <f>INDEX(Large!$E$4:$BN$405,'Book Value'!$C51,'Book Value'!K$2)</f>
        <v>0</v>
      </c>
      <c r="L51" s="18">
        <f>INDEX(Large!$E$4:$BN$405,'Book Value'!$C51,'Book Value'!L$2)</f>
        <v>0</v>
      </c>
      <c r="M51" s="18">
        <f>INDEX(Large!$E$4:$BN$405,'Book Value'!$C51,'Book Value'!M$2)</f>
        <v>0</v>
      </c>
      <c r="N51" s="18">
        <f>INDEX(Large!$E$4:$BN$405,'Book Value'!$C51,'Book Value'!N$2)</f>
        <v>0</v>
      </c>
      <c r="O51" s="28">
        <f>INDEX(Large!$E$4:$BN$405,'Book Value'!$C51,'Book Value'!O$2)</f>
        <v>0</v>
      </c>
    </row>
    <row r="52" spans="1:15">
      <c r="A52" s="28">
        <v>49</v>
      </c>
      <c r="B52" s="5">
        <f>LARGE(Large!$BP$4:$BP$400,'Book Value'!A52)</f>
        <v>9.4699999999999993E-3</v>
      </c>
      <c r="C52" s="28">
        <f>MATCH(B52,Large!$BP$4:$BP$405,0)</f>
        <v>50</v>
      </c>
      <c r="D52" s="5">
        <f>INDEX(Large!$E$4:$BN$405,'Book Value'!$C52,'Book Value'!D$2)</f>
        <v>0</v>
      </c>
      <c r="E52" s="18">
        <f>INDEX(Large!$E$4:$BN$405,'Book Value'!$C52,'Book Value'!E$2)</f>
        <v>0</v>
      </c>
      <c r="F52" s="18">
        <f>INDEX(Large!$E$4:$BN$405,'Book Value'!$C52,'Book Value'!F$2)</f>
        <v>0</v>
      </c>
      <c r="G52" s="18">
        <f>INDEX(Large!$E$4:$BN$405,'Book Value'!$C52,'Book Value'!G$2)</f>
        <v>0</v>
      </c>
      <c r="H52" s="18">
        <f>INDEX(Large!$E$4:$BN$405,'Book Value'!$C52,'Book Value'!H$2)</f>
        <v>0</v>
      </c>
      <c r="I52" s="18">
        <f>INDEX(Large!$E$4:$BN$405,'Book Value'!$C52,'Book Value'!I$2)</f>
        <v>0</v>
      </c>
      <c r="J52" s="18">
        <f>INDEX(Large!$E$4:$BN$405,'Book Value'!$C52,'Book Value'!J$2)</f>
        <v>0</v>
      </c>
      <c r="K52" s="18">
        <f>INDEX(Large!$E$4:$BN$405,'Book Value'!$C52,'Book Value'!K$2)</f>
        <v>0</v>
      </c>
      <c r="L52" s="18">
        <f>INDEX(Large!$E$4:$BN$405,'Book Value'!$C52,'Book Value'!L$2)</f>
        <v>0</v>
      </c>
      <c r="M52" s="18">
        <f>INDEX(Large!$E$4:$BN$405,'Book Value'!$C52,'Book Value'!M$2)</f>
        <v>0</v>
      </c>
      <c r="N52" s="18">
        <f>INDEX(Large!$E$4:$BN$405,'Book Value'!$C52,'Book Value'!N$2)</f>
        <v>0</v>
      </c>
      <c r="O52" s="28">
        <f>INDEX(Large!$E$4:$BN$405,'Book Value'!$C52,'Book Value'!O$2)</f>
        <v>0</v>
      </c>
    </row>
    <row r="53" spans="1:15">
      <c r="A53" s="28">
        <v>50</v>
      </c>
      <c r="B53" s="5">
        <f>LARGE(Large!$BP$4:$BP$400,'Book Value'!A53)</f>
        <v>9.4599999999999997E-3</v>
      </c>
      <c r="C53" s="28">
        <f>MATCH(B53,Large!$BP$4:$BP$405,0)</f>
        <v>51</v>
      </c>
      <c r="D53" s="5">
        <f>INDEX(Large!$E$4:$BN$405,'Book Value'!$C53,'Book Value'!D$2)</f>
        <v>0</v>
      </c>
      <c r="E53" s="18">
        <f>INDEX(Large!$E$4:$BN$405,'Book Value'!$C53,'Book Value'!E$2)</f>
        <v>0</v>
      </c>
      <c r="F53" s="18">
        <f>INDEX(Large!$E$4:$BN$405,'Book Value'!$C53,'Book Value'!F$2)</f>
        <v>0</v>
      </c>
      <c r="G53" s="18">
        <f>INDEX(Large!$E$4:$BN$405,'Book Value'!$C53,'Book Value'!G$2)</f>
        <v>0</v>
      </c>
      <c r="H53" s="18">
        <f>INDEX(Large!$E$4:$BN$405,'Book Value'!$C53,'Book Value'!H$2)</f>
        <v>0</v>
      </c>
      <c r="I53" s="18">
        <f>INDEX(Large!$E$4:$BN$405,'Book Value'!$C53,'Book Value'!I$2)</f>
        <v>0</v>
      </c>
      <c r="J53" s="18">
        <f>INDEX(Large!$E$4:$BN$405,'Book Value'!$C53,'Book Value'!J$2)</f>
        <v>0</v>
      </c>
      <c r="K53" s="18">
        <f>INDEX(Large!$E$4:$BN$405,'Book Value'!$C53,'Book Value'!K$2)</f>
        <v>0</v>
      </c>
      <c r="L53" s="18">
        <f>INDEX(Large!$E$4:$BN$405,'Book Value'!$C53,'Book Value'!L$2)</f>
        <v>0</v>
      </c>
      <c r="M53" s="18">
        <f>INDEX(Large!$E$4:$BN$405,'Book Value'!$C53,'Book Value'!M$2)</f>
        <v>0</v>
      </c>
      <c r="N53" s="18">
        <f>INDEX(Large!$E$4:$BN$405,'Book Value'!$C53,'Book Value'!N$2)</f>
        <v>0</v>
      </c>
      <c r="O53" s="28">
        <f>INDEX(Large!$E$4:$BN$405,'Book Value'!$C53,'Book Value'!O$2)</f>
        <v>0</v>
      </c>
    </row>
    <row r="54" spans="1:15">
      <c r="A54" s="28">
        <v>51</v>
      </c>
      <c r="B54" s="5">
        <f>LARGE(Large!$BP$4:$BP$400,'Book Value'!A54)</f>
        <v>9.4500000000000001E-3</v>
      </c>
      <c r="C54" s="28">
        <f>MATCH(B54,Large!$BP$4:$BP$405,0)</f>
        <v>52</v>
      </c>
      <c r="D54" s="5">
        <f>INDEX(Large!$E$4:$BN$405,'Book Value'!$C54,'Book Value'!D$2)</f>
        <v>0</v>
      </c>
      <c r="E54" s="18">
        <f>INDEX(Large!$E$4:$BN$405,'Book Value'!$C54,'Book Value'!E$2)</f>
        <v>0</v>
      </c>
      <c r="F54" s="18">
        <f>INDEX(Large!$E$4:$BN$405,'Book Value'!$C54,'Book Value'!F$2)</f>
        <v>0</v>
      </c>
      <c r="G54" s="18">
        <f>INDEX(Large!$E$4:$BN$405,'Book Value'!$C54,'Book Value'!G$2)</f>
        <v>0</v>
      </c>
      <c r="H54" s="18">
        <f>INDEX(Large!$E$4:$BN$405,'Book Value'!$C54,'Book Value'!H$2)</f>
        <v>0</v>
      </c>
      <c r="I54" s="18">
        <f>INDEX(Large!$E$4:$BN$405,'Book Value'!$C54,'Book Value'!I$2)</f>
        <v>0</v>
      </c>
      <c r="J54" s="18">
        <f>INDEX(Large!$E$4:$BN$405,'Book Value'!$C54,'Book Value'!J$2)</f>
        <v>0</v>
      </c>
      <c r="K54" s="18">
        <f>INDEX(Large!$E$4:$BN$405,'Book Value'!$C54,'Book Value'!K$2)</f>
        <v>0</v>
      </c>
      <c r="L54" s="18">
        <f>INDEX(Large!$E$4:$BN$405,'Book Value'!$C54,'Book Value'!L$2)</f>
        <v>0</v>
      </c>
      <c r="M54" s="18">
        <f>INDEX(Large!$E$4:$BN$405,'Book Value'!$C54,'Book Value'!M$2)</f>
        <v>0</v>
      </c>
      <c r="N54" s="18">
        <f>INDEX(Large!$E$4:$BN$405,'Book Value'!$C54,'Book Value'!N$2)</f>
        <v>0</v>
      </c>
      <c r="O54" s="28">
        <f>INDEX(Large!$E$4:$BN$405,'Book Value'!$C54,'Book Value'!O$2)</f>
        <v>0</v>
      </c>
    </row>
    <row r="55" spans="1:15">
      <c r="A55" s="28">
        <v>52</v>
      </c>
      <c r="B55" s="5">
        <f>LARGE(Large!$BP$4:$BP$400,'Book Value'!A55)</f>
        <v>9.4400000000000005E-3</v>
      </c>
      <c r="C55" s="28">
        <f>MATCH(B55,Large!$BP$4:$BP$405,0)</f>
        <v>53</v>
      </c>
      <c r="D55" s="5">
        <f>INDEX(Large!$E$4:$BN$405,'Book Value'!$C55,'Book Value'!D$2)</f>
        <v>0</v>
      </c>
      <c r="E55" s="18">
        <f>INDEX(Large!$E$4:$BN$405,'Book Value'!$C55,'Book Value'!E$2)</f>
        <v>0</v>
      </c>
      <c r="F55" s="18">
        <f>INDEX(Large!$E$4:$BN$405,'Book Value'!$C55,'Book Value'!F$2)</f>
        <v>0</v>
      </c>
      <c r="G55" s="18">
        <f>INDEX(Large!$E$4:$BN$405,'Book Value'!$C55,'Book Value'!G$2)</f>
        <v>0</v>
      </c>
      <c r="H55" s="18">
        <f>INDEX(Large!$E$4:$BN$405,'Book Value'!$C55,'Book Value'!H$2)</f>
        <v>0</v>
      </c>
      <c r="I55" s="18">
        <f>INDEX(Large!$E$4:$BN$405,'Book Value'!$C55,'Book Value'!I$2)</f>
        <v>0</v>
      </c>
      <c r="J55" s="18">
        <f>INDEX(Large!$E$4:$BN$405,'Book Value'!$C55,'Book Value'!J$2)</f>
        <v>0</v>
      </c>
      <c r="K55" s="18">
        <f>INDEX(Large!$E$4:$BN$405,'Book Value'!$C55,'Book Value'!K$2)</f>
        <v>0</v>
      </c>
      <c r="L55" s="18">
        <f>INDEX(Large!$E$4:$BN$405,'Book Value'!$C55,'Book Value'!L$2)</f>
        <v>0</v>
      </c>
      <c r="M55" s="18">
        <f>INDEX(Large!$E$4:$BN$405,'Book Value'!$C55,'Book Value'!M$2)</f>
        <v>0</v>
      </c>
      <c r="N55" s="18">
        <f>INDEX(Large!$E$4:$BN$405,'Book Value'!$C55,'Book Value'!N$2)</f>
        <v>0</v>
      </c>
      <c r="O55" s="28">
        <f>INDEX(Large!$E$4:$BN$405,'Book Value'!$C55,'Book Value'!O$2)</f>
        <v>0</v>
      </c>
    </row>
    <row r="56" spans="1:15">
      <c r="A56" s="28">
        <v>53</v>
      </c>
      <c r="B56" s="5">
        <f>LARGE(Large!$BP$4:$BP$400,'Book Value'!A56)</f>
        <v>9.4299999999999991E-3</v>
      </c>
      <c r="C56" s="28">
        <f>MATCH(B56,Large!$BP$4:$BP$405,0)</f>
        <v>54</v>
      </c>
      <c r="D56" s="5">
        <f>INDEX(Large!$E$4:$BN$405,'Book Value'!$C56,'Book Value'!D$2)</f>
        <v>0</v>
      </c>
      <c r="E56" s="18">
        <f>INDEX(Large!$E$4:$BN$405,'Book Value'!$C56,'Book Value'!E$2)</f>
        <v>0</v>
      </c>
      <c r="F56" s="18">
        <f>INDEX(Large!$E$4:$BN$405,'Book Value'!$C56,'Book Value'!F$2)</f>
        <v>0</v>
      </c>
      <c r="G56" s="18">
        <f>INDEX(Large!$E$4:$BN$405,'Book Value'!$C56,'Book Value'!G$2)</f>
        <v>0</v>
      </c>
      <c r="H56" s="18">
        <f>INDEX(Large!$E$4:$BN$405,'Book Value'!$C56,'Book Value'!H$2)</f>
        <v>0</v>
      </c>
      <c r="I56" s="18">
        <f>INDEX(Large!$E$4:$BN$405,'Book Value'!$C56,'Book Value'!I$2)</f>
        <v>0</v>
      </c>
      <c r="J56" s="18">
        <f>INDEX(Large!$E$4:$BN$405,'Book Value'!$C56,'Book Value'!J$2)</f>
        <v>0</v>
      </c>
      <c r="K56" s="18">
        <f>INDEX(Large!$E$4:$BN$405,'Book Value'!$C56,'Book Value'!K$2)</f>
        <v>0</v>
      </c>
      <c r="L56" s="18">
        <f>INDEX(Large!$E$4:$BN$405,'Book Value'!$C56,'Book Value'!L$2)</f>
        <v>0</v>
      </c>
      <c r="M56" s="18">
        <f>INDEX(Large!$E$4:$BN$405,'Book Value'!$C56,'Book Value'!M$2)</f>
        <v>0</v>
      </c>
      <c r="N56" s="18">
        <f>INDEX(Large!$E$4:$BN$405,'Book Value'!$C56,'Book Value'!N$2)</f>
        <v>0</v>
      </c>
      <c r="O56" s="28">
        <f>INDEX(Large!$E$4:$BN$405,'Book Value'!$C56,'Book Value'!O$2)</f>
        <v>0</v>
      </c>
    </row>
    <row r="57" spans="1:15">
      <c r="A57" s="28">
        <v>54</v>
      </c>
      <c r="B57" s="5">
        <f>LARGE(Large!$BP$4:$BP$400,'Book Value'!A57)</f>
        <v>9.4199999999999996E-3</v>
      </c>
      <c r="C57" s="28">
        <f>MATCH(B57,Large!$BP$4:$BP$405,0)</f>
        <v>55</v>
      </c>
      <c r="D57" s="5">
        <f>INDEX(Large!$E$4:$BN$405,'Book Value'!$C57,'Book Value'!D$2)</f>
        <v>0</v>
      </c>
      <c r="E57" s="18">
        <f>INDEX(Large!$E$4:$BN$405,'Book Value'!$C57,'Book Value'!E$2)</f>
        <v>0</v>
      </c>
      <c r="F57" s="18">
        <f>INDEX(Large!$E$4:$BN$405,'Book Value'!$C57,'Book Value'!F$2)</f>
        <v>0</v>
      </c>
      <c r="G57" s="18">
        <f>INDEX(Large!$E$4:$BN$405,'Book Value'!$C57,'Book Value'!G$2)</f>
        <v>0</v>
      </c>
      <c r="H57" s="18">
        <f>INDEX(Large!$E$4:$BN$405,'Book Value'!$C57,'Book Value'!H$2)</f>
        <v>0</v>
      </c>
      <c r="I57" s="18">
        <f>INDEX(Large!$E$4:$BN$405,'Book Value'!$C57,'Book Value'!I$2)</f>
        <v>0</v>
      </c>
      <c r="J57" s="18">
        <f>INDEX(Large!$E$4:$BN$405,'Book Value'!$C57,'Book Value'!J$2)</f>
        <v>0</v>
      </c>
      <c r="K57" s="18">
        <f>INDEX(Large!$E$4:$BN$405,'Book Value'!$C57,'Book Value'!K$2)</f>
        <v>0</v>
      </c>
      <c r="L57" s="18">
        <f>INDEX(Large!$E$4:$BN$405,'Book Value'!$C57,'Book Value'!L$2)</f>
        <v>0</v>
      </c>
      <c r="M57" s="18">
        <f>INDEX(Large!$E$4:$BN$405,'Book Value'!$C57,'Book Value'!M$2)</f>
        <v>0</v>
      </c>
      <c r="N57" s="18">
        <f>INDEX(Large!$E$4:$BN$405,'Book Value'!$C57,'Book Value'!N$2)</f>
        <v>0</v>
      </c>
      <c r="O57" s="28">
        <f>INDEX(Large!$E$4:$BN$405,'Book Value'!$C57,'Book Value'!O$2)</f>
        <v>0</v>
      </c>
    </row>
    <row r="58" spans="1:15">
      <c r="A58" s="28">
        <v>55</v>
      </c>
      <c r="B58" s="5">
        <f>LARGE(Large!$BP$4:$BP$400,'Book Value'!A58)</f>
        <v>9.41E-3</v>
      </c>
      <c r="C58" s="28">
        <f>MATCH(B58,Large!$BP$4:$BP$405,0)</f>
        <v>56</v>
      </c>
      <c r="D58" s="5">
        <f>INDEX(Large!$E$4:$BN$405,'Book Value'!$C58,'Book Value'!D$2)</f>
        <v>0</v>
      </c>
      <c r="E58" s="18">
        <f>INDEX(Large!$E$4:$BN$405,'Book Value'!$C58,'Book Value'!E$2)</f>
        <v>0</v>
      </c>
      <c r="F58" s="18">
        <f>INDEX(Large!$E$4:$BN$405,'Book Value'!$C58,'Book Value'!F$2)</f>
        <v>0</v>
      </c>
      <c r="G58" s="18">
        <f>INDEX(Large!$E$4:$BN$405,'Book Value'!$C58,'Book Value'!G$2)</f>
        <v>0</v>
      </c>
      <c r="H58" s="18">
        <f>INDEX(Large!$E$4:$BN$405,'Book Value'!$C58,'Book Value'!H$2)</f>
        <v>0</v>
      </c>
      <c r="I58" s="18">
        <f>INDEX(Large!$E$4:$BN$405,'Book Value'!$C58,'Book Value'!I$2)</f>
        <v>0</v>
      </c>
      <c r="J58" s="18">
        <f>INDEX(Large!$E$4:$BN$405,'Book Value'!$C58,'Book Value'!J$2)</f>
        <v>0</v>
      </c>
      <c r="K58" s="18">
        <f>INDEX(Large!$E$4:$BN$405,'Book Value'!$C58,'Book Value'!K$2)</f>
        <v>0</v>
      </c>
      <c r="L58" s="18">
        <f>INDEX(Large!$E$4:$BN$405,'Book Value'!$C58,'Book Value'!L$2)</f>
        <v>0</v>
      </c>
      <c r="M58" s="18">
        <f>INDEX(Large!$E$4:$BN$405,'Book Value'!$C58,'Book Value'!M$2)</f>
        <v>0</v>
      </c>
      <c r="N58" s="18">
        <f>INDEX(Large!$E$4:$BN$405,'Book Value'!$C58,'Book Value'!N$2)</f>
        <v>0</v>
      </c>
      <c r="O58" s="28">
        <f>INDEX(Large!$E$4:$BN$405,'Book Value'!$C58,'Book Value'!O$2)</f>
        <v>0</v>
      </c>
    </row>
    <row r="59" spans="1:15">
      <c r="A59" s="28">
        <v>56</v>
      </c>
      <c r="B59" s="5">
        <f>LARGE(Large!$BP$4:$BP$400,'Book Value'!A59)</f>
        <v>9.4000000000000004E-3</v>
      </c>
      <c r="C59" s="28">
        <f>MATCH(B59,Large!$BP$4:$BP$405,0)</f>
        <v>57</v>
      </c>
      <c r="D59" s="5">
        <f>INDEX(Large!$E$4:$BN$405,'Book Value'!$C59,'Book Value'!D$2)</f>
        <v>0</v>
      </c>
      <c r="E59" s="18">
        <f>INDEX(Large!$E$4:$BN$405,'Book Value'!$C59,'Book Value'!E$2)</f>
        <v>0</v>
      </c>
      <c r="F59" s="18">
        <f>INDEX(Large!$E$4:$BN$405,'Book Value'!$C59,'Book Value'!F$2)</f>
        <v>0</v>
      </c>
      <c r="G59" s="18">
        <f>INDEX(Large!$E$4:$BN$405,'Book Value'!$C59,'Book Value'!G$2)</f>
        <v>0</v>
      </c>
      <c r="H59" s="18">
        <f>INDEX(Large!$E$4:$BN$405,'Book Value'!$C59,'Book Value'!H$2)</f>
        <v>0</v>
      </c>
      <c r="I59" s="18">
        <f>INDEX(Large!$E$4:$BN$405,'Book Value'!$C59,'Book Value'!I$2)</f>
        <v>0</v>
      </c>
      <c r="J59" s="18">
        <f>INDEX(Large!$E$4:$BN$405,'Book Value'!$C59,'Book Value'!J$2)</f>
        <v>0</v>
      </c>
      <c r="K59" s="18">
        <f>INDEX(Large!$E$4:$BN$405,'Book Value'!$C59,'Book Value'!K$2)</f>
        <v>0</v>
      </c>
      <c r="L59" s="18">
        <f>INDEX(Large!$E$4:$BN$405,'Book Value'!$C59,'Book Value'!L$2)</f>
        <v>0</v>
      </c>
      <c r="M59" s="18">
        <f>INDEX(Large!$E$4:$BN$405,'Book Value'!$C59,'Book Value'!M$2)</f>
        <v>0</v>
      </c>
      <c r="N59" s="18">
        <f>INDEX(Large!$E$4:$BN$405,'Book Value'!$C59,'Book Value'!N$2)</f>
        <v>0</v>
      </c>
      <c r="O59" s="28">
        <f>INDEX(Large!$E$4:$BN$405,'Book Value'!$C59,'Book Value'!O$2)</f>
        <v>0</v>
      </c>
    </row>
    <row r="60" spans="1:15">
      <c r="A60" s="28">
        <v>57</v>
      </c>
      <c r="B60" s="5">
        <f>LARGE(Large!$BP$4:$BP$400,'Book Value'!A60)</f>
        <v>9.3900000000000008E-3</v>
      </c>
      <c r="C60" s="28">
        <f>MATCH(B60,Large!$BP$4:$BP$405,0)</f>
        <v>58</v>
      </c>
      <c r="D60" s="5">
        <f>INDEX(Large!$E$4:$BN$405,'Book Value'!$C60,'Book Value'!D$2)</f>
        <v>0</v>
      </c>
      <c r="E60" s="18">
        <f>INDEX(Large!$E$4:$BN$405,'Book Value'!$C60,'Book Value'!E$2)</f>
        <v>0</v>
      </c>
      <c r="F60" s="18">
        <f>INDEX(Large!$E$4:$BN$405,'Book Value'!$C60,'Book Value'!F$2)</f>
        <v>0</v>
      </c>
      <c r="G60" s="18">
        <f>INDEX(Large!$E$4:$BN$405,'Book Value'!$C60,'Book Value'!G$2)</f>
        <v>0</v>
      </c>
      <c r="H60" s="18">
        <f>INDEX(Large!$E$4:$BN$405,'Book Value'!$C60,'Book Value'!H$2)</f>
        <v>0</v>
      </c>
      <c r="I60" s="18">
        <f>INDEX(Large!$E$4:$BN$405,'Book Value'!$C60,'Book Value'!I$2)</f>
        <v>0</v>
      </c>
      <c r="J60" s="18">
        <f>INDEX(Large!$E$4:$BN$405,'Book Value'!$C60,'Book Value'!J$2)</f>
        <v>0</v>
      </c>
      <c r="K60" s="18">
        <f>INDEX(Large!$E$4:$BN$405,'Book Value'!$C60,'Book Value'!K$2)</f>
        <v>0</v>
      </c>
      <c r="L60" s="18">
        <f>INDEX(Large!$E$4:$BN$405,'Book Value'!$C60,'Book Value'!L$2)</f>
        <v>0</v>
      </c>
      <c r="M60" s="18">
        <f>INDEX(Large!$E$4:$BN$405,'Book Value'!$C60,'Book Value'!M$2)</f>
        <v>0</v>
      </c>
      <c r="N60" s="18">
        <f>INDEX(Large!$E$4:$BN$405,'Book Value'!$C60,'Book Value'!N$2)</f>
        <v>0</v>
      </c>
      <c r="O60" s="28">
        <f>INDEX(Large!$E$4:$BN$405,'Book Value'!$C60,'Book Value'!O$2)</f>
        <v>0</v>
      </c>
    </row>
    <row r="61" spans="1:15">
      <c r="A61" s="28">
        <v>58</v>
      </c>
      <c r="B61" s="5">
        <f>LARGE(Large!$BP$4:$BP$400,'Book Value'!A61)</f>
        <v>9.3799999999999994E-3</v>
      </c>
      <c r="C61" s="28">
        <f>MATCH(B61,Large!$BP$4:$BP$405,0)</f>
        <v>59</v>
      </c>
      <c r="D61" s="5">
        <f>INDEX(Large!$E$4:$BN$405,'Book Value'!$C61,'Book Value'!D$2)</f>
        <v>0</v>
      </c>
      <c r="E61" s="18">
        <f>INDEX(Large!$E$4:$BN$405,'Book Value'!$C61,'Book Value'!E$2)</f>
        <v>0</v>
      </c>
      <c r="F61" s="18">
        <f>INDEX(Large!$E$4:$BN$405,'Book Value'!$C61,'Book Value'!F$2)</f>
        <v>0</v>
      </c>
      <c r="G61" s="18">
        <f>INDEX(Large!$E$4:$BN$405,'Book Value'!$C61,'Book Value'!G$2)</f>
        <v>0</v>
      </c>
      <c r="H61" s="18">
        <f>INDEX(Large!$E$4:$BN$405,'Book Value'!$C61,'Book Value'!H$2)</f>
        <v>0</v>
      </c>
      <c r="I61" s="18">
        <f>INDEX(Large!$E$4:$BN$405,'Book Value'!$C61,'Book Value'!I$2)</f>
        <v>0</v>
      </c>
      <c r="J61" s="18">
        <f>INDEX(Large!$E$4:$BN$405,'Book Value'!$C61,'Book Value'!J$2)</f>
        <v>0</v>
      </c>
      <c r="K61" s="18">
        <f>INDEX(Large!$E$4:$BN$405,'Book Value'!$C61,'Book Value'!K$2)</f>
        <v>0</v>
      </c>
      <c r="L61" s="18">
        <f>INDEX(Large!$E$4:$BN$405,'Book Value'!$C61,'Book Value'!L$2)</f>
        <v>0</v>
      </c>
      <c r="M61" s="18">
        <f>INDEX(Large!$E$4:$BN$405,'Book Value'!$C61,'Book Value'!M$2)</f>
        <v>0</v>
      </c>
      <c r="N61" s="18">
        <f>INDEX(Large!$E$4:$BN$405,'Book Value'!$C61,'Book Value'!N$2)</f>
        <v>0</v>
      </c>
      <c r="O61" s="28">
        <f>INDEX(Large!$E$4:$BN$405,'Book Value'!$C61,'Book Value'!O$2)</f>
        <v>0</v>
      </c>
    </row>
    <row r="62" spans="1:15">
      <c r="A62" s="28">
        <v>59</v>
      </c>
      <c r="B62" s="5">
        <f>LARGE(Large!$BP$4:$BP$400,'Book Value'!A62)</f>
        <v>9.3699999999999999E-3</v>
      </c>
      <c r="C62" s="28">
        <f>MATCH(B62,Large!$BP$4:$BP$405,0)</f>
        <v>60</v>
      </c>
      <c r="D62" s="5">
        <f>INDEX(Large!$E$4:$BN$405,'Book Value'!$C62,'Book Value'!D$2)</f>
        <v>0</v>
      </c>
      <c r="E62" s="18">
        <f>INDEX(Large!$E$4:$BN$405,'Book Value'!$C62,'Book Value'!E$2)</f>
        <v>0</v>
      </c>
      <c r="F62" s="18">
        <f>INDEX(Large!$E$4:$BN$405,'Book Value'!$C62,'Book Value'!F$2)</f>
        <v>0</v>
      </c>
      <c r="G62" s="18">
        <f>INDEX(Large!$E$4:$BN$405,'Book Value'!$C62,'Book Value'!G$2)</f>
        <v>0</v>
      </c>
      <c r="H62" s="18">
        <f>INDEX(Large!$E$4:$BN$405,'Book Value'!$C62,'Book Value'!H$2)</f>
        <v>0</v>
      </c>
      <c r="I62" s="18">
        <f>INDEX(Large!$E$4:$BN$405,'Book Value'!$C62,'Book Value'!I$2)</f>
        <v>0</v>
      </c>
      <c r="J62" s="18">
        <f>INDEX(Large!$E$4:$BN$405,'Book Value'!$C62,'Book Value'!J$2)</f>
        <v>0</v>
      </c>
      <c r="K62" s="18">
        <f>INDEX(Large!$E$4:$BN$405,'Book Value'!$C62,'Book Value'!K$2)</f>
        <v>0</v>
      </c>
      <c r="L62" s="18">
        <f>INDEX(Large!$E$4:$BN$405,'Book Value'!$C62,'Book Value'!L$2)</f>
        <v>0</v>
      </c>
      <c r="M62" s="18">
        <f>INDEX(Large!$E$4:$BN$405,'Book Value'!$C62,'Book Value'!M$2)</f>
        <v>0</v>
      </c>
      <c r="N62" s="18">
        <f>INDEX(Large!$E$4:$BN$405,'Book Value'!$C62,'Book Value'!N$2)</f>
        <v>0</v>
      </c>
      <c r="O62" s="28">
        <f>INDEX(Large!$E$4:$BN$405,'Book Value'!$C62,'Book Value'!O$2)</f>
        <v>0</v>
      </c>
    </row>
    <row r="63" spans="1:15">
      <c r="A63" s="28">
        <v>60</v>
      </c>
      <c r="B63" s="5">
        <f>LARGE(Large!$BP$4:$BP$400,'Book Value'!A63)</f>
        <v>9.3600000000000003E-3</v>
      </c>
      <c r="C63" s="28">
        <f>MATCH(B63,Large!$BP$4:$BP$405,0)</f>
        <v>61</v>
      </c>
      <c r="D63" s="5">
        <f>INDEX(Large!$E$4:$BN$405,'Book Value'!$C63,'Book Value'!D$2)</f>
        <v>0</v>
      </c>
      <c r="E63" s="18">
        <f>INDEX(Large!$E$4:$BN$405,'Book Value'!$C63,'Book Value'!E$2)</f>
        <v>0</v>
      </c>
      <c r="F63" s="18">
        <f>INDEX(Large!$E$4:$BN$405,'Book Value'!$C63,'Book Value'!F$2)</f>
        <v>0</v>
      </c>
      <c r="G63" s="18">
        <f>INDEX(Large!$E$4:$BN$405,'Book Value'!$C63,'Book Value'!G$2)</f>
        <v>0</v>
      </c>
      <c r="H63" s="18">
        <f>INDEX(Large!$E$4:$BN$405,'Book Value'!$C63,'Book Value'!H$2)</f>
        <v>0</v>
      </c>
      <c r="I63" s="18">
        <f>INDEX(Large!$E$4:$BN$405,'Book Value'!$C63,'Book Value'!I$2)</f>
        <v>0</v>
      </c>
      <c r="J63" s="18">
        <f>INDEX(Large!$E$4:$BN$405,'Book Value'!$C63,'Book Value'!J$2)</f>
        <v>0</v>
      </c>
      <c r="K63" s="18">
        <f>INDEX(Large!$E$4:$BN$405,'Book Value'!$C63,'Book Value'!K$2)</f>
        <v>0</v>
      </c>
      <c r="L63" s="18">
        <f>INDEX(Large!$E$4:$BN$405,'Book Value'!$C63,'Book Value'!L$2)</f>
        <v>0</v>
      </c>
      <c r="M63" s="18">
        <f>INDEX(Large!$E$4:$BN$405,'Book Value'!$C63,'Book Value'!M$2)</f>
        <v>0</v>
      </c>
      <c r="N63" s="18">
        <f>INDEX(Large!$E$4:$BN$405,'Book Value'!$C63,'Book Value'!N$2)</f>
        <v>0</v>
      </c>
      <c r="O63" s="28">
        <f>INDEX(Large!$E$4:$BN$405,'Book Value'!$C63,'Book Value'!O$2)</f>
        <v>0</v>
      </c>
    </row>
    <row r="64" spans="1:15">
      <c r="A64" s="28">
        <v>61</v>
      </c>
      <c r="B64" s="5">
        <f>LARGE(Large!$BP$4:$BP$400,'Book Value'!A64)</f>
        <v>9.3500000000000007E-3</v>
      </c>
      <c r="C64" s="28">
        <f>MATCH(B64,Large!$BP$4:$BP$405,0)</f>
        <v>62</v>
      </c>
      <c r="D64" s="5">
        <f>INDEX(Large!$E$4:$BN$405,'Book Value'!$C64,'Book Value'!D$2)</f>
        <v>0</v>
      </c>
      <c r="E64" s="18">
        <f>INDEX(Large!$E$4:$BN$405,'Book Value'!$C64,'Book Value'!E$2)</f>
        <v>0</v>
      </c>
      <c r="F64" s="18">
        <f>INDEX(Large!$E$4:$BN$405,'Book Value'!$C64,'Book Value'!F$2)</f>
        <v>0</v>
      </c>
      <c r="G64" s="18">
        <f>INDEX(Large!$E$4:$BN$405,'Book Value'!$C64,'Book Value'!G$2)</f>
        <v>0</v>
      </c>
      <c r="H64" s="18">
        <f>INDEX(Large!$E$4:$BN$405,'Book Value'!$C64,'Book Value'!H$2)</f>
        <v>0</v>
      </c>
      <c r="I64" s="18">
        <f>INDEX(Large!$E$4:$BN$405,'Book Value'!$C64,'Book Value'!I$2)</f>
        <v>0</v>
      </c>
      <c r="J64" s="18">
        <f>INDEX(Large!$E$4:$BN$405,'Book Value'!$C64,'Book Value'!J$2)</f>
        <v>0</v>
      </c>
      <c r="K64" s="18">
        <f>INDEX(Large!$E$4:$BN$405,'Book Value'!$C64,'Book Value'!K$2)</f>
        <v>0</v>
      </c>
      <c r="L64" s="18">
        <f>INDEX(Large!$E$4:$BN$405,'Book Value'!$C64,'Book Value'!L$2)</f>
        <v>0</v>
      </c>
      <c r="M64" s="18">
        <f>INDEX(Large!$E$4:$BN$405,'Book Value'!$C64,'Book Value'!M$2)</f>
        <v>0</v>
      </c>
      <c r="N64" s="18">
        <f>INDEX(Large!$E$4:$BN$405,'Book Value'!$C64,'Book Value'!N$2)</f>
        <v>0</v>
      </c>
      <c r="O64" s="28">
        <f>INDEX(Large!$E$4:$BN$405,'Book Value'!$C64,'Book Value'!O$2)</f>
        <v>0</v>
      </c>
    </row>
    <row r="65" spans="1:15">
      <c r="A65" s="28">
        <v>62</v>
      </c>
      <c r="B65" s="5">
        <f>LARGE(Large!$BP$4:$BP$400,'Book Value'!A65)</f>
        <v>9.3399999999999993E-3</v>
      </c>
      <c r="C65" s="28">
        <f>MATCH(B65,Large!$BP$4:$BP$405,0)</f>
        <v>63</v>
      </c>
      <c r="D65" s="5">
        <f>INDEX(Large!$E$4:$BN$405,'Book Value'!$C65,'Book Value'!D$2)</f>
        <v>0</v>
      </c>
      <c r="E65" s="18">
        <f>INDEX(Large!$E$4:$BN$405,'Book Value'!$C65,'Book Value'!E$2)</f>
        <v>0</v>
      </c>
      <c r="F65" s="18">
        <f>INDEX(Large!$E$4:$BN$405,'Book Value'!$C65,'Book Value'!F$2)</f>
        <v>0</v>
      </c>
      <c r="G65" s="18">
        <f>INDEX(Large!$E$4:$BN$405,'Book Value'!$C65,'Book Value'!G$2)</f>
        <v>0</v>
      </c>
      <c r="H65" s="18">
        <f>INDEX(Large!$E$4:$BN$405,'Book Value'!$C65,'Book Value'!H$2)</f>
        <v>0</v>
      </c>
      <c r="I65" s="18">
        <f>INDEX(Large!$E$4:$BN$405,'Book Value'!$C65,'Book Value'!I$2)</f>
        <v>0</v>
      </c>
      <c r="J65" s="18">
        <f>INDEX(Large!$E$4:$BN$405,'Book Value'!$C65,'Book Value'!J$2)</f>
        <v>0</v>
      </c>
      <c r="K65" s="18">
        <f>INDEX(Large!$E$4:$BN$405,'Book Value'!$C65,'Book Value'!K$2)</f>
        <v>0</v>
      </c>
      <c r="L65" s="18">
        <f>INDEX(Large!$E$4:$BN$405,'Book Value'!$C65,'Book Value'!L$2)</f>
        <v>0</v>
      </c>
      <c r="M65" s="18">
        <f>INDEX(Large!$E$4:$BN$405,'Book Value'!$C65,'Book Value'!M$2)</f>
        <v>0</v>
      </c>
      <c r="N65" s="18">
        <f>INDEX(Large!$E$4:$BN$405,'Book Value'!$C65,'Book Value'!N$2)</f>
        <v>0</v>
      </c>
      <c r="O65" s="28">
        <f>INDEX(Large!$E$4:$BN$405,'Book Value'!$C65,'Book Value'!O$2)</f>
        <v>0</v>
      </c>
    </row>
    <row r="66" spans="1:15">
      <c r="A66" s="28">
        <v>63</v>
      </c>
      <c r="B66" s="5">
        <f>LARGE(Large!$BP$4:$BP$400,'Book Value'!A66)</f>
        <v>9.3299999999999998E-3</v>
      </c>
      <c r="C66" s="28">
        <f>MATCH(B66,Large!$BP$4:$BP$405,0)</f>
        <v>64</v>
      </c>
      <c r="D66" s="5">
        <f>INDEX(Large!$E$4:$BN$405,'Book Value'!$C66,'Book Value'!D$2)</f>
        <v>0</v>
      </c>
      <c r="E66" s="18">
        <f>INDEX(Large!$E$4:$BN$405,'Book Value'!$C66,'Book Value'!E$2)</f>
        <v>0</v>
      </c>
      <c r="F66" s="18">
        <f>INDEX(Large!$E$4:$BN$405,'Book Value'!$C66,'Book Value'!F$2)</f>
        <v>0</v>
      </c>
      <c r="G66" s="18">
        <f>INDEX(Large!$E$4:$BN$405,'Book Value'!$C66,'Book Value'!G$2)</f>
        <v>0</v>
      </c>
      <c r="H66" s="18">
        <f>INDEX(Large!$E$4:$BN$405,'Book Value'!$C66,'Book Value'!H$2)</f>
        <v>0</v>
      </c>
      <c r="I66" s="18">
        <f>INDEX(Large!$E$4:$BN$405,'Book Value'!$C66,'Book Value'!I$2)</f>
        <v>0</v>
      </c>
      <c r="J66" s="18">
        <f>INDEX(Large!$E$4:$BN$405,'Book Value'!$C66,'Book Value'!J$2)</f>
        <v>0</v>
      </c>
      <c r="K66" s="18">
        <f>INDEX(Large!$E$4:$BN$405,'Book Value'!$C66,'Book Value'!K$2)</f>
        <v>0</v>
      </c>
      <c r="L66" s="18">
        <f>INDEX(Large!$E$4:$BN$405,'Book Value'!$C66,'Book Value'!L$2)</f>
        <v>0</v>
      </c>
      <c r="M66" s="18">
        <f>INDEX(Large!$E$4:$BN$405,'Book Value'!$C66,'Book Value'!M$2)</f>
        <v>0</v>
      </c>
      <c r="N66" s="18">
        <f>INDEX(Large!$E$4:$BN$405,'Book Value'!$C66,'Book Value'!N$2)</f>
        <v>0</v>
      </c>
      <c r="O66" s="28">
        <f>INDEX(Large!$E$4:$BN$405,'Book Value'!$C66,'Book Value'!O$2)</f>
        <v>0</v>
      </c>
    </row>
    <row r="67" spans="1:15">
      <c r="A67" s="28">
        <v>64</v>
      </c>
      <c r="B67" s="5">
        <f>LARGE(Large!$BP$4:$BP$400,'Book Value'!A67)</f>
        <v>9.3200000000000002E-3</v>
      </c>
      <c r="C67" s="28">
        <f>MATCH(B67,Large!$BP$4:$BP$405,0)</f>
        <v>65</v>
      </c>
      <c r="D67" s="5">
        <f>INDEX(Large!$E$4:$BN$405,'Book Value'!$C67,'Book Value'!D$2)</f>
        <v>0</v>
      </c>
      <c r="E67" s="18">
        <f>INDEX(Large!$E$4:$BN$405,'Book Value'!$C67,'Book Value'!E$2)</f>
        <v>0</v>
      </c>
      <c r="F67" s="18">
        <f>INDEX(Large!$E$4:$BN$405,'Book Value'!$C67,'Book Value'!F$2)</f>
        <v>0</v>
      </c>
      <c r="G67" s="18">
        <f>INDEX(Large!$E$4:$BN$405,'Book Value'!$C67,'Book Value'!G$2)</f>
        <v>0</v>
      </c>
      <c r="H67" s="18">
        <f>INDEX(Large!$E$4:$BN$405,'Book Value'!$C67,'Book Value'!H$2)</f>
        <v>0</v>
      </c>
      <c r="I67" s="18">
        <f>INDEX(Large!$E$4:$BN$405,'Book Value'!$C67,'Book Value'!I$2)</f>
        <v>0</v>
      </c>
      <c r="J67" s="18">
        <f>INDEX(Large!$E$4:$BN$405,'Book Value'!$C67,'Book Value'!J$2)</f>
        <v>0</v>
      </c>
      <c r="K67" s="18">
        <f>INDEX(Large!$E$4:$BN$405,'Book Value'!$C67,'Book Value'!K$2)</f>
        <v>0</v>
      </c>
      <c r="L67" s="18">
        <f>INDEX(Large!$E$4:$BN$405,'Book Value'!$C67,'Book Value'!L$2)</f>
        <v>0</v>
      </c>
      <c r="M67" s="18">
        <f>INDEX(Large!$E$4:$BN$405,'Book Value'!$C67,'Book Value'!M$2)</f>
        <v>0</v>
      </c>
      <c r="N67" s="18">
        <f>INDEX(Large!$E$4:$BN$405,'Book Value'!$C67,'Book Value'!N$2)</f>
        <v>0</v>
      </c>
      <c r="O67" s="28">
        <f>INDEX(Large!$E$4:$BN$405,'Book Value'!$C67,'Book Value'!O$2)</f>
        <v>0</v>
      </c>
    </row>
    <row r="68" spans="1:15">
      <c r="A68" s="28">
        <v>65</v>
      </c>
      <c r="B68" s="5">
        <f>LARGE(Large!$BP$4:$BP$400,'Book Value'!A68)</f>
        <v>9.3100000000000006E-3</v>
      </c>
      <c r="C68" s="28">
        <f>MATCH(B68,Large!$BP$4:$BP$405,0)</f>
        <v>66</v>
      </c>
      <c r="D68" s="5">
        <f>INDEX(Large!$E$4:$BN$405,'Book Value'!$C68,'Book Value'!D$2)</f>
        <v>0</v>
      </c>
      <c r="E68" s="18">
        <f>INDEX(Large!$E$4:$BN$405,'Book Value'!$C68,'Book Value'!E$2)</f>
        <v>0</v>
      </c>
      <c r="F68" s="18">
        <f>INDEX(Large!$E$4:$BN$405,'Book Value'!$C68,'Book Value'!F$2)</f>
        <v>0</v>
      </c>
      <c r="G68" s="18">
        <f>INDEX(Large!$E$4:$BN$405,'Book Value'!$C68,'Book Value'!G$2)</f>
        <v>0</v>
      </c>
      <c r="H68" s="18">
        <f>INDEX(Large!$E$4:$BN$405,'Book Value'!$C68,'Book Value'!H$2)</f>
        <v>0</v>
      </c>
      <c r="I68" s="18">
        <f>INDEX(Large!$E$4:$BN$405,'Book Value'!$C68,'Book Value'!I$2)</f>
        <v>0</v>
      </c>
      <c r="J68" s="18">
        <f>INDEX(Large!$E$4:$BN$405,'Book Value'!$C68,'Book Value'!J$2)</f>
        <v>0</v>
      </c>
      <c r="K68" s="18">
        <f>INDEX(Large!$E$4:$BN$405,'Book Value'!$C68,'Book Value'!K$2)</f>
        <v>0</v>
      </c>
      <c r="L68" s="18">
        <f>INDEX(Large!$E$4:$BN$405,'Book Value'!$C68,'Book Value'!L$2)</f>
        <v>0</v>
      </c>
      <c r="M68" s="18">
        <f>INDEX(Large!$E$4:$BN$405,'Book Value'!$C68,'Book Value'!M$2)</f>
        <v>0</v>
      </c>
      <c r="N68" s="18">
        <f>INDEX(Large!$E$4:$BN$405,'Book Value'!$C68,'Book Value'!N$2)</f>
        <v>0</v>
      </c>
      <c r="O68" s="28">
        <f>INDEX(Large!$E$4:$BN$405,'Book Value'!$C68,'Book Value'!O$2)</f>
        <v>0</v>
      </c>
    </row>
    <row r="69" spans="1:15">
      <c r="A69" s="28">
        <v>66</v>
      </c>
      <c r="B69" s="5">
        <f>LARGE(Large!$BP$4:$BP$400,'Book Value'!A69)</f>
        <v>9.2999999999999992E-3</v>
      </c>
      <c r="C69" s="28">
        <f>MATCH(B69,Large!$BP$4:$BP$405,0)</f>
        <v>67</v>
      </c>
      <c r="D69" s="5">
        <f>INDEX(Large!$E$4:$BN$405,'Book Value'!$C69,'Book Value'!D$2)</f>
        <v>0</v>
      </c>
      <c r="E69" s="18">
        <f>INDEX(Large!$E$4:$BN$405,'Book Value'!$C69,'Book Value'!E$2)</f>
        <v>0</v>
      </c>
      <c r="F69" s="18">
        <f>INDEX(Large!$E$4:$BN$405,'Book Value'!$C69,'Book Value'!F$2)</f>
        <v>0</v>
      </c>
      <c r="G69" s="18">
        <f>INDEX(Large!$E$4:$BN$405,'Book Value'!$C69,'Book Value'!G$2)</f>
        <v>0</v>
      </c>
      <c r="H69" s="18">
        <f>INDEX(Large!$E$4:$BN$405,'Book Value'!$C69,'Book Value'!H$2)</f>
        <v>0</v>
      </c>
      <c r="I69" s="18">
        <f>INDEX(Large!$E$4:$BN$405,'Book Value'!$C69,'Book Value'!I$2)</f>
        <v>0</v>
      </c>
      <c r="J69" s="18">
        <f>INDEX(Large!$E$4:$BN$405,'Book Value'!$C69,'Book Value'!J$2)</f>
        <v>0</v>
      </c>
      <c r="K69" s="18">
        <f>INDEX(Large!$E$4:$BN$405,'Book Value'!$C69,'Book Value'!K$2)</f>
        <v>0</v>
      </c>
      <c r="L69" s="18">
        <f>INDEX(Large!$E$4:$BN$405,'Book Value'!$C69,'Book Value'!L$2)</f>
        <v>0</v>
      </c>
      <c r="M69" s="18">
        <f>INDEX(Large!$E$4:$BN$405,'Book Value'!$C69,'Book Value'!M$2)</f>
        <v>0</v>
      </c>
      <c r="N69" s="18">
        <f>INDEX(Large!$E$4:$BN$405,'Book Value'!$C69,'Book Value'!N$2)</f>
        <v>0</v>
      </c>
      <c r="O69" s="28">
        <f>INDEX(Large!$E$4:$BN$405,'Book Value'!$C69,'Book Value'!O$2)</f>
        <v>0</v>
      </c>
    </row>
    <row r="70" spans="1:15">
      <c r="A70" s="28">
        <v>67</v>
      </c>
      <c r="B70" s="5">
        <f>LARGE(Large!$BP$4:$BP$400,'Book Value'!A70)</f>
        <v>9.2899999999999996E-3</v>
      </c>
      <c r="C70" s="28">
        <f>MATCH(B70,Large!$BP$4:$BP$405,0)</f>
        <v>68</v>
      </c>
      <c r="D70" s="5">
        <f>INDEX(Large!$E$4:$BN$405,'Book Value'!$C70,'Book Value'!D$2)</f>
        <v>0</v>
      </c>
      <c r="E70" s="18">
        <f>INDEX(Large!$E$4:$BN$405,'Book Value'!$C70,'Book Value'!E$2)</f>
        <v>0</v>
      </c>
      <c r="F70" s="18">
        <f>INDEX(Large!$E$4:$BN$405,'Book Value'!$C70,'Book Value'!F$2)</f>
        <v>0</v>
      </c>
      <c r="G70" s="18">
        <f>INDEX(Large!$E$4:$BN$405,'Book Value'!$C70,'Book Value'!G$2)</f>
        <v>0</v>
      </c>
      <c r="H70" s="18">
        <f>INDEX(Large!$E$4:$BN$405,'Book Value'!$C70,'Book Value'!H$2)</f>
        <v>0</v>
      </c>
      <c r="I70" s="18">
        <f>INDEX(Large!$E$4:$BN$405,'Book Value'!$C70,'Book Value'!I$2)</f>
        <v>0</v>
      </c>
      <c r="J70" s="18">
        <f>INDEX(Large!$E$4:$BN$405,'Book Value'!$C70,'Book Value'!J$2)</f>
        <v>0</v>
      </c>
      <c r="K70" s="18">
        <f>INDEX(Large!$E$4:$BN$405,'Book Value'!$C70,'Book Value'!K$2)</f>
        <v>0</v>
      </c>
      <c r="L70" s="18">
        <f>INDEX(Large!$E$4:$BN$405,'Book Value'!$C70,'Book Value'!L$2)</f>
        <v>0</v>
      </c>
      <c r="M70" s="18">
        <f>INDEX(Large!$E$4:$BN$405,'Book Value'!$C70,'Book Value'!M$2)</f>
        <v>0</v>
      </c>
      <c r="N70" s="18">
        <f>INDEX(Large!$E$4:$BN$405,'Book Value'!$C70,'Book Value'!N$2)</f>
        <v>0</v>
      </c>
      <c r="O70" s="28">
        <f>INDEX(Large!$E$4:$BN$405,'Book Value'!$C70,'Book Value'!O$2)</f>
        <v>0</v>
      </c>
    </row>
    <row r="71" spans="1:15">
      <c r="A71" s="28">
        <v>68</v>
      </c>
      <c r="B71" s="5">
        <f>LARGE(Large!$BP$4:$BP$400,'Book Value'!A71)</f>
        <v>9.2800000000000001E-3</v>
      </c>
      <c r="C71" s="28">
        <f>MATCH(B71,Large!$BP$4:$BP$405,0)</f>
        <v>69</v>
      </c>
      <c r="D71" s="5">
        <f>INDEX(Large!$E$4:$BN$405,'Book Value'!$C71,'Book Value'!D$2)</f>
        <v>0</v>
      </c>
      <c r="E71" s="18">
        <f>INDEX(Large!$E$4:$BN$405,'Book Value'!$C71,'Book Value'!E$2)</f>
        <v>0</v>
      </c>
      <c r="F71" s="18">
        <f>INDEX(Large!$E$4:$BN$405,'Book Value'!$C71,'Book Value'!F$2)</f>
        <v>0</v>
      </c>
      <c r="G71" s="18">
        <f>INDEX(Large!$E$4:$BN$405,'Book Value'!$C71,'Book Value'!G$2)</f>
        <v>0</v>
      </c>
      <c r="H71" s="18">
        <f>INDEX(Large!$E$4:$BN$405,'Book Value'!$C71,'Book Value'!H$2)</f>
        <v>0</v>
      </c>
      <c r="I71" s="18">
        <f>INDEX(Large!$E$4:$BN$405,'Book Value'!$C71,'Book Value'!I$2)</f>
        <v>0</v>
      </c>
      <c r="J71" s="18">
        <f>INDEX(Large!$E$4:$BN$405,'Book Value'!$C71,'Book Value'!J$2)</f>
        <v>0</v>
      </c>
      <c r="K71" s="18">
        <f>INDEX(Large!$E$4:$BN$405,'Book Value'!$C71,'Book Value'!K$2)</f>
        <v>0</v>
      </c>
      <c r="L71" s="18">
        <f>INDEX(Large!$E$4:$BN$405,'Book Value'!$C71,'Book Value'!L$2)</f>
        <v>0</v>
      </c>
      <c r="M71" s="18">
        <f>INDEX(Large!$E$4:$BN$405,'Book Value'!$C71,'Book Value'!M$2)</f>
        <v>0</v>
      </c>
      <c r="N71" s="18">
        <f>INDEX(Large!$E$4:$BN$405,'Book Value'!$C71,'Book Value'!N$2)</f>
        <v>0</v>
      </c>
      <c r="O71" s="28">
        <f>INDEX(Large!$E$4:$BN$405,'Book Value'!$C71,'Book Value'!O$2)</f>
        <v>0</v>
      </c>
    </row>
    <row r="72" spans="1:15">
      <c r="A72" s="28">
        <v>69</v>
      </c>
      <c r="B72" s="5">
        <f>LARGE(Large!$BP$4:$BP$400,'Book Value'!A72)</f>
        <v>9.2700000000000005E-3</v>
      </c>
      <c r="C72" s="28">
        <f>MATCH(B72,Large!$BP$4:$BP$405,0)</f>
        <v>70</v>
      </c>
      <c r="D72" s="5">
        <f>INDEX(Large!$E$4:$BN$405,'Book Value'!$C72,'Book Value'!D$2)</f>
        <v>0</v>
      </c>
      <c r="E72" s="18">
        <f>INDEX(Large!$E$4:$BN$405,'Book Value'!$C72,'Book Value'!E$2)</f>
        <v>0</v>
      </c>
      <c r="F72" s="18">
        <f>INDEX(Large!$E$4:$BN$405,'Book Value'!$C72,'Book Value'!F$2)</f>
        <v>0</v>
      </c>
      <c r="G72" s="18">
        <f>INDEX(Large!$E$4:$BN$405,'Book Value'!$C72,'Book Value'!G$2)</f>
        <v>0</v>
      </c>
      <c r="H72" s="18">
        <f>INDEX(Large!$E$4:$BN$405,'Book Value'!$C72,'Book Value'!H$2)</f>
        <v>0</v>
      </c>
      <c r="I72" s="18">
        <f>INDEX(Large!$E$4:$BN$405,'Book Value'!$C72,'Book Value'!I$2)</f>
        <v>0</v>
      </c>
      <c r="J72" s="18">
        <f>INDEX(Large!$E$4:$BN$405,'Book Value'!$C72,'Book Value'!J$2)</f>
        <v>0</v>
      </c>
      <c r="K72" s="18">
        <f>INDEX(Large!$E$4:$BN$405,'Book Value'!$C72,'Book Value'!K$2)</f>
        <v>0</v>
      </c>
      <c r="L72" s="18">
        <f>INDEX(Large!$E$4:$BN$405,'Book Value'!$C72,'Book Value'!L$2)</f>
        <v>0</v>
      </c>
      <c r="M72" s="18">
        <f>INDEX(Large!$E$4:$BN$405,'Book Value'!$C72,'Book Value'!M$2)</f>
        <v>0</v>
      </c>
      <c r="N72" s="18">
        <f>INDEX(Large!$E$4:$BN$405,'Book Value'!$C72,'Book Value'!N$2)</f>
        <v>0</v>
      </c>
      <c r="O72" s="28">
        <f>INDEX(Large!$E$4:$BN$405,'Book Value'!$C72,'Book Value'!O$2)</f>
        <v>0</v>
      </c>
    </row>
    <row r="73" spans="1:15">
      <c r="A73" s="28">
        <v>70</v>
      </c>
      <c r="B73" s="5">
        <f>LARGE(Large!$BP$4:$BP$400,'Book Value'!A73)</f>
        <v>9.2599999999999991E-3</v>
      </c>
      <c r="C73" s="28">
        <f>MATCH(B73,Large!$BP$4:$BP$405,0)</f>
        <v>71</v>
      </c>
      <c r="D73" s="5">
        <f>INDEX(Large!$E$4:$BN$405,'Book Value'!$C73,'Book Value'!D$2)</f>
        <v>0</v>
      </c>
      <c r="E73" s="18">
        <f>INDEX(Large!$E$4:$BN$405,'Book Value'!$C73,'Book Value'!E$2)</f>
        <v>0</v>
      </c>
      <c r="F73" s="18">
        <f>INDEX(Large!$E$4:$BN$405,'Book Value'!$C73,'Book Value'!F$2)</f>
        <v>0</v>
      </c>
      <c r="G73" s="18">
        <f>INDEX(Large!$E$4:$BN$405,'Book Value'!$C73,'Book Value'!G$2)</f>
        <v>0</v>
      </c>
      <c r="H73" s="18">
        <f>INDEX(Large!$E$4:$BN$405,'Book Value'!$C73,'Book Value'!H$2)</f>
        <v>0</v>
      </c>
      <c r="I73" s="18">
        <f>INDEX(Large!$E$4:$BN$405,'Book Value'!$C73,'Book Value'!I$2)</f>
        <v>0</v>
      </c>
      <c r="J73" s="18">
        <f>INDEX(Large!$E$4:$BN$405,'Book Value'!$C73,'Book Value'!J$2)</f>
        <v>0</v>
      </c>
      <c r="K73" s="18">
        <f>INDEX(Large!$E$4:$BN$405,'Book Value'!$C73,'Book Value'!K$2)</f>
        <v>0</v>
      </c>
      <c r="L73" s="18">
        <f>INDEX(Large!$E$4:$BN$405,'Book Value'!$C73,'Book Value'!L$2)</f>
        <v>0</v>
      </c>
      <c r="M73" s="18">
        <f>INDEX(Large!$E$4:$BN$405,'Book Value'!$C73,'Book Value'!M$2)</f>
        <v>0</v>
      </c>
      <c r="N73" s="18">
        <f>INDEX(Large!$E$4:$BN$405,'Book Value'!$C73,'Book Value'!N$2)</f>
        <v>0</v>
      </c>
      <c r="O73" s="28">
        <f>INDEX(Large!$E$4:$BN$405,'Book Value'!$C73,'Book Value'!O$2)</f>
        <v>0</v>
      </c>
    </row>
    <row r="74" spans="1:15">
      <c r="A74" s="28">
        <v>71</v>
      </c>
      <c r="B74" s="5">
        <f>LARGE(Large!$BP$4:$BP$400,'Book Value'!A74)</f>
        <v>9.2499999999999995E-3</v>
      </c>
      <c r="C74" s="28">
        <f>MATCH(B74,Large!$BP$4:$BP$405,0)</f>
        <v>72</v>
      </c>
      <c r="D74" s="5">
        <f>INDEX(Large!$E$4:$BN$405,'Book Value'!$C74,'Book Value'!D$2)</f>
        <v>0</v>
      </c>
      <c r="E74" s="18">
        <f>INDEX(Large!$E$4:$BN$405,'Book Value'!$C74,'Book Value'!E$2)</f>
        <v>0</v>
      </c>
      <c r="F74" s="18">
        <f>INDEX(Large!$E$4:$BN$405,'Book Value'!$C74,'Book Value'!F$2)</f>
        <v>0</v>
      </c>
      <c r="G74" s="18">
        <f>INDEX(Large!$E$4:$BN$405,'Book Value'!$C74,'Book Value'!G$2)</f>
        <v>0</v>
      </c>
      <c r="H74" s="18">
        <f>INDEX(Large!$E$4:$BN$405,'Book Value'!$C74,'Book Value'!H$2)</f>
        <v>0</v>
      </c>
      <c r="I74" s="18">
        <f>INDEX(Large!$E$4:$BN$405,'Book Value'!$C74,'Book Value'!I$2)</f>
        <v>0</v>
      </c>
      <c r="J74" s="18">
        <f>INDEX(Large!$E$4:$BN$405,'Book Value'!$C74,'Book Value'!J$2)</f>
        <v>0</v>
      </c>
      <c r="K74" s="18">
        <f>INDEX(Large!$E$4:$BN$405,'Book Value'!$C74,'Book Value'!K$2)</f>
        <v>0</v>
      </c>
      <c r="L74" s="18">
        <f>INDEX(Large!$E$4:$BN$405,'Book Value'!$C74,'Book Value'!L$2)</f>
        <v>0</v>
      </c>
      <c r="M74" s="18">
        <f>INDEX(Large!$E$4:$BN$405,'Book Value'!$C74,'Book Value'!M$2)</f>
        <v>0</v>
      </c>
      <c r="N74" s="18">
        <f>INDEX(Large!$E$4:$BN$405,'Book Value'!$C74,'Book Value'!N$2)</f>
        <v>0</v>
      </c>
      <c r="O74" s="28">
        <f>INDEX(Large!$E$4:$BN$405,'Book Value'!$C74,'Book Value'!O$2)</f>
        <v>0</v>
      </c>
    </row>
    <row r="75" spans="1:15">
      <c r="A75" s="28">
        <v>72</v>
      </c>
      <c r="B75" s="5">
        <f>LARGE(Large!$BP$4:$BP$400,'Book Value'!A75)</f>
        <v>9.2399999999999999E-3</v>
      </c>
      <c r="C75" s="28">
        <f>MATCH(B75,Large!$BP$4:$BP$405,0)</f>
        <v>73</v>
      </c>
      <c r="D75" s="5">
        <f>INDEX(Large!$E$4:$BN$405,'Book Value'!$C75,'Book Value'!D$2)</f>
        <v>0</v>
      </c>
      <c r="E75" s="18">
        <f>INDEX(Large!$E$4:$BN$405,'Book Value'!$C75,'Book Value'!E$2)</f>
        <v>0</v>
      </c>
      <c r="F75" s="18">
        <f>INDEX(Large!$E$4:$BN$405,'Book Value'!$C75,'Book Value'!F$2)</f>
        <v>0</v>
      </c>
      <c r="G75" s="18">
        <f>INDEX(Large!$E$4:$BN$405,'Book Value'!$C75,'Book Value'!G$2)</f>
        <v>0</v>
      </c>
      <c r="H75" s="18">
        <f>INDEX(Large!$E$4:$BN$405,'Book Value'!$C75,'Book Value'!H$2)</f>
        <v>0</v>
      </c>
      <c r="I75" s="18">
        <f>INDEX(Large!$E$4:$BN$405,'Book Value'!$C75,'Book Value'!I$2)</f>
        <v>0</v>
      </c>
      <c r="J75" s="18">
        <f>INDEX(Large!$E$4:$BN$405,'Book Value'!$C75,'Book Value'!J$2)</f>
        <v>0</v>
      </c>
      <c r="K75" s="18">
        <f>INDEX(Large!$E$4:$BN$405,'Book Value'!$C75,'Book Value'!K$2)</f>
        <v>0</v>
      </c>
      <c r="L75" s="18">
        <f>INDEX(Large!$E$4:$BN$405,'Book Value'!$C75,'Book Value'!L$2)</f>
        <v>0</v>
      </c>
      <c r="M75" s="18">
        <f>INDEX(Large!$E$4:$BN$405,'Book Value'!$C75,'Book Value'!M$2)</f>
        <v>0</v>
      </c>
      <c r="N75" s="18">
        <f>INDEX(Large!$E$4:$BN$405,'Book Value'!$C75,'Book Value'!N$2)</f>
        <v>0</v>
      </c>
      <c r="O75" s="28">
        <f>INDEX(Large!$E$4:$BN$405,'Book Value'!$C75,'Book Value'!O$2)</f>
        <v>0</v>
      </c>
    </row>
    <row r="76" spans="1:15">
      <c r="A76" s="28">
        <v>73</v>
      </c>
      <c r="B76" s="5">
        <f>LARGE(Large!$BP$4:$BP$400,'Book Value'!A76)</f>
        <v>9.2300000000000004E-3</v>
      </c>
      <c r="C76" s="28">
        <f>MATCH(B76,Large!$BP$4:$BP$405,0)</f>
        <v>74</v>
      </c>
      <c r="D76" s="5">
        <f>INDEX(Large!$E$4:$BN$405,'Book Value'!$C76,'Book Value'!D$2)</f>
        <v>0</v>
      </c>
      <c r="E76" s="18">
        <f>INDEX(Large!$E$4:$BN$405,'Book Value'!$C76,'Book Value'!E$2)</f>
        <v>0</v>
      </c>
      <c r="F76" s="18">
        <f>INDEX(Large!$E$4:$BN$405,'Book Value'!$C76,'Book Value'!F$2)</f>
        <v>0</v>
      </c>
      <c r="G76" s="18">
        <f>INDEX(Large!$E$4:$BN$405,'Book Value'!$C76,'Book Value'!G$2)</f>
        <v>0</v>
      </c>
      <c r="H76" s="18">
        <f>INDEX(Large!$E$4:$BN$405,'Book Value'!$C76,'Book Value'!H$2)</f>
        <v>0</v>
      </c>
      <c r="I76" s="18">
        <f>INDEX(Large!$E$4:$BN$405,'Book Value'!$C76,'Book Value'!I$2)</f>
        <v>0</v>
      </c>
      <c r="J76" s="18">
        <f>INDEX(Large!$E$4:$BN$405,'Book Value'!$C76,'Book Value'!J$2)</f>
        <v>0</v>
      </c>
      <c r="K76" s="18">
        <f>INDEX(Large!$E$4:$BN$405,'Book Value'!$C76,'Book Value'!K$2)</f>
        <v>0</v>
      </c>
      <c r="L76" s="18">
        <f>INDEX(Large!$E$4:$BN$405,'Book Value'!$C76,'Book Value'!L$2)</f>
        <v>0</v>
      </c>
      <c r="M76" s="18">
        <f>INDEX(Large!$E$4:$BN$405,'Book Value'!$C76,'Book Value'!M$2)</f>
        <v>0</v>
      </c>
      <c r="N76" s="18">
        <f>INDEX(Large!$E$4:$BN$405,'Book Value'!$C76,'Book Value'!N$2)</f>
        <v>0</v>
      </c>
      <c r="O76" s="28">
        <f>INDEX(Large!$E$4:$BN$405,'Book Value'!$C76,'Book Value'!O$2)</f>
        <v>0</v>
      </c>
    </row>
    <row r="77" spans="1:15">
      <c r="A77" s="28">
        <v>74</v>
      </c>
      <c r="B77" s="5">
        <f>LARGE(Large!$BP$4:$BP$400,'Book Value'!A77)</f>
        <v>9.2200000000000008E-3</v>
      </c>
      <c r="C77" s="28">
        <f>MATCH(B77,Large!$BP$4:$BP$405,0)</f>
        <v>75</v>
      </c>
      <c r="D77" s="5">
        <f>INDEX(Large!$E$4:$BN$405,'Book Value'!$C77,'Book Value'!D$2)</f>
        <v>0</v>
      </c>
      <c r="E77" s="18">
        <f>INDEX(Large!$E$4:$BN$405,'Book Value'!$C77,'Book Value'!E$2)</f>
        <v>0</v>
      </c>
      <c r="F77" s="18">
        <f>INDEX(Large!$E$4:$BN$405,'Book Value'!$C77,'Book Value'!F$2)</f>
        <v>0</v>
      </c>
      <c r="G77" s="18">
        <f>INDEX(Large!$E$4:$BN$405,'Book Value'!$C77,'Book Value'!G$2)</f>
        <v>0</v>
      </c>
      <c r="H77" s="18">
        <f>INDEX(Large!$E$4:$BN$405,'Book Value'!$C77,'Book Value'!H$2)</f>
        <v>0</v>
      </c>
      <c r="I77" s="18">
        <f>INDEX(Large!$E$4:$BN$405,'Book Value'!$C77,'Book Value'!I$2)</f>
        <v>0</v>
      </c>
      <c r="J77" s="18">
        <f>INDEX(Large!$E$4:$BN$405,'Book Value'!$C77,'Book Value'!J$2)</f>
        <v>0</v>
      </c>
      <c r="K77" s="18">
        <f>INDEX(Large!$E$4:$BN$405,'Book Value'!$C77,'Book Value'!K$2)</f>
        <v>0</v>
      </c>
      <c r="L77" s="18">
        <f>INDEX(Large!$E$4:$BN$405,'Book Value'!$C77,'Book Value'!L$2)</f>
        <v>0</v>
      </c>
      <c r="M77" s="18">
        <f>INDEX(Large!$E$4:$BN$405,'Book Value'!$C77,'Book Value'!M$2)</f>
        <v>0</v>
      </c>
      <c r="N77" s="18">
        <f>INDEX(Large!$E$4:$BN$405,'Book Value'!$C77,'Book Value'!N$2)</f>
        <v>0</v>
      </c>
      <c r="O77" s="28">
        <f>INDEX(Large!$E$4:$BN$405,'Book Value'!$C77,'Book Value'!O$2)</f>
        <v>0</v>
      </c>
    </row>
    <row r="78" spans="1:15">
      <c r="A78" s="28">
        <v>75</v>
      </c>
      <c r="B78" s="5">
        <f>LARGE(Large!$BP$4:$BP$400,'Book Value'!A78)</f>
        <v>9.2099999999999994E-3</v>
      </c>
      <c r="C78" s="28">
        <f>MATCH(B78,Large!$BP$4:$BP$405,0)</f>
        <v>76</v>
      </c>
      <c r="D78" s="5">
        <f>INDEX(Large!$E$4:$BN$405,'Book Value'!$C78,'Book Value'!D$2)</f>
        <v>0</v>
      </c>
      <c r="E78" s="18">
        <f>INDEX(Large!$E$4:$BN$405,'Book Value'!$C78,'Book Value'!E$2)</f>
        <v>0</v>
      </c>
      <c r="F78" s="18">
        <f>INDEX(Large!$E$4:$BN$405,'Book Value'!$C78,'Book Value'!F$2)</f>
        <v>0</v>
      </c>
      <c r="G78" s="18">
        <f>INDEX(Large!$E$4:$BN$405,'Book Value'!$C78,'Book Value'!G$2)</f>
        <v>0</v>
      </c>
      <c r="H78" s="18">
        <f>INDEX(Large!$E$4:$BN$405,'Book Value'!$C78,'Book Value'!H$2)</f>
        <v>0</v>
      </c>
      <c r="I78" s="18">
        <f>INDEX(Large!$E$4:$BN$405,'Book Value'!$C78,'Book Value'!I$2)</f>
        <v>0</v>
      </c>
      <c r="J78" s="18">
        <f>INDEX(Large!$E$4:$BN$405,'Book Value'!$C78,'Book Value'!J$2)</f>
        <v>0</v>
      </c>
      <c r="K78" s="18">
        <f>INDEX(Large!$E$4:$BN$405,'Book Value'!$C78,'Book Value'!K$2)</f>
        <v>0</v>
      </c>
      <c r="L78" s="18">
        <f>INDEX(Large!$E$4:$BN$405,'Book Value'!$C78,'Book Value'!L$2)</f>
        <v>0</v>
      </c>
      <c r="M78" s="18">
        <f>INDEX(Large!$E$4:$BN$405,'Book Value'!$C78,'Book Value'!M$2)</f>
        <v>0</v>
      </c>
      <c r="N78" s="18">
        <f>INDEX(Large!$E$4:$BN$405,'Book Value'!$C78,'Book Value'!N$2)</f>
        <v>0</v>
      </c>
      <c r="O78" s="28">
        <f>INDEX(Large!$E$4:$BN$405,'Book Value'!$C78,'Book Value'!O$2)</f>
        <v>0</v>
      </c>
    </row>
    <row r="79" spans="1:15">
      <c r="A79" s="28">
        <v>76</v>
      </c>
      <c r="B79" s="5">
        <f>LARGE(Large!$BP$4:$BP$400,'Book Value'!A79)</f>
        <v>9.1999999999999998E-3</v>
      </c>
      <c r="C79" s="28">
        <f>MATCH(B79,Large!$BP$4:$BP$405,0)</f>
        <v>77</v>
      </c>
      <c r="D79" s="5">
        <f>INDEX(Large!$E$4:$BN$405,'Book Value'!$C79,'Book Value'!D$2)</f>
        <v>0</v>
      </c>
      <c r="E79" s="18">
        <f>INDEX(Large!$E$4:$BN$405,'Book Value'!$C79,'Book Value'!E$2)</f>
        <v>0</v>
      </c>
      <c r="F79" s="18">
        <f>INDEX(Large!$E$4:$BN$405,'Book Value'!$C79,'Book Value'!F$2)</f>
        <v>0</v>
      </c>
      <c r="G79" s="18">
        <f>INDEX(Large!$E$4:$BN$405,'Book Value'!$C79,'Book Value'!G$2)</f>
        <v>0</v>
      </c>
      <c r="H79" s="18">
        <f>INDEX(Large!$E$4:$BN$405,'Book Value'!$C79,'Book Value'!H$2)</f>
        <v>0</v>
      </c>
      <c r="I79" s="18">
        <f>INDEX(Large!$E$4:$BN$405,'Book Value'!$C79,'Book Value'!I$2)</f>
        <v>0</v>
      </c>
      <c r="J79" s="18">
        <f>INDEX(Large!$E$4:$BN$405,'Book Value'!$C79,'Book Value'!J$2)</f>
        <v>0</v>
      </c>
      <c r="K79" s="18">
        <f>INDEX(Large!$E$4:$BN$405,'Book Value'!$C79,'Book Value'!K$2)</f>
        <v>0</v>
      </c>
      <c r="L79" s="18">
        <f>INDEX(Large!$E$4:$BN$405,'Book Value'!$C79,'Book Value'!L$2)</f>
        <v>0</v>
      </c>
      <c r="M79" s="18">
        <f>INDEX(Large!$E$4:$BN$405,'Book Value'!$C79,'Book Value'!M$2)</f>
        <v>0</v>
      </c>
      <c r="N79" s="18">
        <f>INDEX(Large!$E$4:$BN$405,'Book Value'!$C79,'Book Value'!N$2)</f>
        <v>0</v>
      </c>
      <c r="O79" s="28">
        <f>INDEX(Large!$E$4:$BN$405,'Book Value'!$C79,'Book Value'!O$2)</f>
        <v>0</v>
      </c>
    </row>
    <row r="80" spans="1:15">
      <c r="A80" s="28">
        <v>77</v>
      </c>
      <c r="B80" s="5">
        <f>LARGE(Large!$BP$4:$BP$400,'Book Value'!A80)</f>
        <v>9.1900000000000003E-3</v>
      </c>
      <c r="C80" s="28">
        <f>MATCH(B80,Large!$BP$4:$BP$405,0)</f>
        <v>78</v>
      </c>
      <c r="D80" s="5">
        <f>INDEX(Large!$E$4:$BN$405,'Book Value'!$C80,'Book Value'!D$2)</f>
        <v>0</v>
      </c>
      <c r="E80" s="18">
        <f>INDEX(Large!$E$4:$BN$405,'Book Value'!$C80,'Book Value'!E$2)</f>
        <v>0</v>
      </c>
      <c r="F80" s="18">
        <f>INDEX(Large!$E$4:$BN$405,'Book Value'!$C80,'Book Value'!F$2)</f>
        <v>0</v>
      </c>
      <c r="G80" s="18">
        <f>INDEX(Large!$E$4:$BN$405,'Book Value'!$C80,'Book Value'!G$2)</f>
        <v>0</v>
      </c>
      <c r="H80" s="18">
        <f>INDEX(Large!$E$4:$BN$405,'Book Value'!$C80,'Book Value'!H$2)</f>
        <v>0</v>
      </c>
      <c r="I80" s="18">
        <f>INDEX(Large!$E$4:$BN$405,'Book Value'!$C80,'Book Value'!I$2)</f>
        <v>0</v>
      </c>
      <c r="J80" s="18">
        <f>INDEX(Large!$E$4:$BN$405,'Book Value'!$C80,'Book Value'!J$2)</f>
        <v>0</v>
      </c>
      <c r="K80" s="18">
        <f>INDEX(Large!$E$4:$BN$405,'Book Value'!$C80,'Book Value'!K$2)</f>
        <v>0</v>
      </c>
      <c r="L80" s="18">
        <f>INDEX(Large!$E$4:$BN$405,'Book Value'!$C80,'Book Value'!L$2)</f>
        <v>0</v>
      </c>
      <c r="M80" s="18">
        <f>INDEX(Large!$E$4:$BN$405,'Book Value'!$C80,'Book Value'!M$2)</f>
        <v>0</v>
      </c>
      <c r="N80" s="18">
        <f>INDEX(Large!$E$4:$BN$405,'Book Value'!$C80,'Book Value'!N$2)</f>
        <v>0</v>
      </c>
      <c r="O80" s="28">
        <f>INDEX(Large!$E$4:$BN$405,'Book Value'!$C80,'Book Value'!O$2)</f>
        <v>0</v>
      </c>
    </row>
    <row r="81" spans="1:15">
      <c r="A81" s="28">
        <v>78</v>
      </c>
      <c r="B81" s="5">
        <f>LARGE(Large!$BP$4:$BP$400,'Book Value'!A81)</f>
        <v>9.1800000000000007E-3</v>
      </c>
      <c r="C81" s="28">
        <f>MATCH(B81,Large!$BP$4:$BP$405,0)</f>
        <v>79</v>
      </c>
      <c r="D81" s="5">
        <f>INDEX(Large!$E$4:$BN$405,'Book Value'!$C81,'Book Value'!D$2)</f>
        <v>0</v>
      </c>
      <c r="E81" s="18">
        <f>INDEX(Large!$E$4:$BN$405,'Book Value'!$C81,'Book Value'!E$2)</f>
        <v>0</v>
      </c>
      <c r="F81" s="18">
        <f>INDEX(Large!$E$4:$BN$405,'Book Value'!$C81,'Book Value'!F$2)</f>
        <v>0</v>
      </c>
      <c r="G81" s="18">
        <f>INDEX(Large!$E$4:$BN$405,'Book Value'!$C81,'Book Value'!G$2)</f>
        <v>0</v>
      </c>
      <c r="H81" s="18">
        <f>INDEX(Large!$E$4:$BN$405,'Book Value'!$C81,'Book Value'!H$2)</f>
        <v>0</v>
      </c>
      <c r="I81" s="18">
        <f>INDEX(Large!$E$4:$BN$405,'Book Value'!$C81,'Book Value'!I$2)</f>
        <v>0</v>
      </c>
      <c r="J81" s="18">
        <f>INDEX(Large!$E$4:$BN$405,'Book Value'!$C81,'Book Value'!J$2)</f>
        <v>0</v>
      </c>
      <c r="K81" s="18">
        <f>INDEX(Large!$E$4:$BN$405,'Book Value'!$C81,'Book Value'!K$2)</f>
        <v>0</v>
      </c>
      <c r="L81" s="18">
        <f>INDEX(Large!$E$4:$BN$405,'Book Value'!$C81,'Book Value'!L$2)</f>
        <v>0</v>
      </c>
      <c r="M81" s="18">
        <f>INDEX(Large!$E$4:$BN$405,'Book Value'!$C81,'Book Value'!M$2)</f>
        <v>0</v>
      </c>
      <c r="N81" s="18">
        <f>INDEX(Large!$E$4:$BN$405,'Book Value'!$C81,'Book Value'!N$2)</f>
        <v>0</v>
      </c>
      <c r="O81" s="28">
        <f>INDEX(Large!$E$4:$BN$405,'Book Value'!$C81,'Book Value'!O$2)</f>
        <v>0</v>
      </c>
    </row>
    <row r="82" spans="1:15">
      <c r="A82" s="28">
        <v>79</v>
      </c>
      <c r="B82" s="5">
        <f>LARGE(Large!$BP$4:$BP$400,'Book Value'!A82)</f>
        <v>9.1699999999999993E-3</v>
      </c>
      <c r="C82" s="28">
        <f>MATCH(B82,Large!$BP$4:$BP$405,0)</f>
        <v>80</v>
      </c>
      <c r="D82" s="5">
        <f>INDEX(Large!$E$4:$BN$405,'Book Value'!$C82,'Book Value'!D$2)</f>
        <v>0</v>
      </c>
      <c r="E82" s="18">
        <f>INDEX(Large!$E$4:$BN$405,'Book Value'!$C82,'Book Value'!E$2)</f>
        <v>0</v>
      </c>
      <c r="F82" s="18">
        <f>INDEX(Large!$E$4:$BN$405,'Book Value'!$C82,'Book Value'!F$2)</f>
        <v>0</v>
      </c>
      <c r="G82" s="18">
        <f>INDEX(Large!$E$4:$BN$405,'Book Value'!$C82,'Book Value'!G$2)</f>
        <v>0</v>
      </c>
      <c r="H82" s="18">
        <f>INDEX(Large!$E$4:$BN$405,'Book Value'!$C82,'Book Value'!H$2)</f>
        <v>0</v>
      </c>
      <c r="I82" s="18">
        <f>INDEX(Large!$E$4:$BN$405,'Book Value'!$C82,'Book Value'!I$2)</f>
        <v>0</v>
      </c>
      <c r="J82" s="18">
        <f>INDEX(Large!$E$4:$BN$405,'Book Value'!$C82,'Book Value'!J$2)</f>
        <v>0</v>
      </c>
      <c r="K82" s="18">
        <f>INDEX(Large!$E$4:$BN$405,'Book Value'!$C82,'Book Value'!K$2)</f>
        <v>0</v>
      </c>
      <c r="L82" s="18">
        <f>INDEX(Large!$E$4:$BN$405,'Book Value'!$C82,'Book Value'!L$2)</f>
        <v>0</v>
      </c>
      <c r="M82" s="18">
        <f>INDEX(Large!$E$4:$BN$405,'Book Value'!$C82,'Book Value'!M$2)</f>
        <v>0</v>
      </c>
      <c r="N82" s="18">
        <f>INDEX(Large!$E$4:$BN$405,'Book Value'!$C82,'Book Value'!N$2)</f>
        <v>0</v>
      </c>
      <c r="O82" s="28">
        <f>INDEX(Large!$E$4:$BN$405,'Book Value'!$C82,'Book Value'!O$2)</f>
        <v>0</v>
      </c>
    </row>
    <row r="83" spans="1:15">
      <c r="A83" s="28">
        <v>80</v>
      </c>
      <c r="B83" s="5">
        <f>LARGE(Large!$BP$4:$BP$400,'Book Value'!A83)</f>
        <v>9.1599999999999997E-3</v>
      </c>
      <c r="C83" s="28">
        <f>MATCH(B83,Large!$BP$4:$BP$405,0)</f>
        <v>81</v>
      </c>
      <c r="D83" s="5">
        <f>INDEX(Large!$E$4:$BN$405,'Book Value'!$C83,'Book Value'!D$2)</f>
        <v>0</v>
      </c>
      <c r="E83" s="18">
        <f>INDEX(Large!$E$4:$BN$405,'Book Value'!$C83,'Book Value'!E$2)</f>
        <v>0</v>
      </c>
      <c r="F83" s="18">
        <f>INDEX(Large!$E$4:$BN$405,'Book Value'!$C83,'Book Value'!F$2)</f>
        <v>0</v>
      </c>
      <c r="G83" s="18">
        <f>INDEX(Large!$E$4:$BN$405,'Book Value'!$C83,'Book Value'!G$2)</f>
        <v>0</v>
      </c>
      <c r="H83" s="18">
        <f>INDEX(Large!$E$4:$BN$405,'Book Value'!$C83,'Book Value'!H$2)</f>
        <v>0</v>
      </c>
      <c r="I83" s="18">
        <f>INDEX(Large!$E$4:$BN$405,'Book Value'!$C83,'Book Value'!I$2)</f>
        <v>0</v>
      </c>
      <c r="J83" s="18">
        <f>INDEX(Large!$E$4:$BN$405,'Book Value'!$C83,'Book Value'!J$2)</f>
        <v>0</v>
      </c>
      <c r="K83" s="18">
        <f>INDEX(Large!$E$4:$BN$405,'Book Value'!$C83,'Book Value'!K$2)</f>
        <v>0</v>
      </c>
      <c r="L83" s="18">
        <f>INDEX(Large!$E$4:$BN$405,'Book Value'!$C83,'Book Value'!L$2)</f>
        <v>0</v>
      </c>
      <c r="M83" s="18">
        <f>INDEX(Large!$E$4:$BN$405,'Book Value'!$C83,'Book Value'!M$2)</f>
        <v>0</v>
      </c>
      <c r="N83" s="18">
        <f>INDEX(Large!$E$4:$BN$405,'Book Value'!$C83,'Book Value'!N$2)</f>
        <v>0</v>
      </c>
      <c r="O83" s="28">
        <f>INDEX(Large!$E$4:$BN$405,'Book Value'!$C83,'Book Value'!O$2)</f>
        <v>0</v>
      </c>
    </row>
    <row r="84" spans="1:15">
      <c r="A84" s="28">
        <v>81</v>
      </c>
      <c r="B84" s="5">
        <f>LARGE(Large!$BP$4:$BP$400,'Book Value'!A84)</f>
        <v>9.1500000000000001E-3</v>
      </c>
      <c r="C84" s="28">
        <f>MATCH(B84,Large!$BP$4:$BP$405,0)</f>
        <v>82</v>
      </c>
      <c r="D84" s="5">
        <f>INDEX(Large!$E$4:$BN$405,'Book Value'!$C84,'Book Value'!D$2)</f>
        <v>0</v>
      </c>
      <c r="E84" s="18">
        <f>INDEX(Large!$E$4:$BN$405,'Book Value'!$C84,'Book Value'!E$2)</f>
        <v>0</v>
      </c>
      <c r="F84" s="18">
        <f>INDEX(Large!$E$4:$BN$405,'Book Value'!$C84,'Book Value'!F$2)</f>
        <v>0</v>
      </c>
      <c r="G84" s="18">
        <f>INDEX(Large!$E$4:$BN$405,'Book Value'!$C84,'Book Value'!G$2)</f>
        <v>0</v>
      </c>
      <c r="H84" s="18">
        <f>INDEX(Large!$E$4:$BN$405,'Book Value'!$C84,'Book Value'!H$2)</f>
        <v>0</v>
      </c>
      <c r="I84" s="18">
        <f>INDEX(Large!$E$4:$BN$405,'Book Value'!$C84,'Book Value'!I$2)</f>
        <v>0</v>
      </c>
      <c r="J84" s="18">
        <f>INDEX(Large!$E$4:$BN$405,'Book Value'!$C84,'Book Value'!J$2)</f>
        <v>0</v>
      </c>
      <c r="K84" s="18">
        <f>INDEX(Large!$E$4:$BN$405,'Book Value'!$C84,'Book Value'!K$2)</f>
        <v>0</v>
      </c>
      <c r="L84" s="18">
        <f>INDEX(Large!$E$4:$BN$405,'Book Value'!$C84,'Book Value'!L$2)</f>
        <v>0</v>
      </c>
      <c r="M84" s="18">
        <f>INDEX(Large!$E$4:$BN$405,'Book Value'!$C84,'Book Value'!M$2)</f>
        <v>0</v>
      </c>
      <c r="N84" s="18">
        <f>INDEX(Large!$E$4:$BN$405,'Book Value'!$C84,'Book Value'!N$2)</f>
        <v>0</v>
      </c>
      <c r="O84" s="28">
        <f>INDEX(Large!$E$4:$BN$405,'Book Value'!$C84,'Book Value'!O$2)</f>
        <v>0</v>
      </c>
    </row>
    <row r="85" spans="1:15">
      <c r="A85" s="28">
        <v>82</v>
      </c>
      <c r="B85" s="5">
        <f>LARGE(Large!$BP$4:$BP$400,'Book Value'!A85)</f>
        <v>9.1400000000000006E-3</v>
      </c>
      <c r="C85" s="28">
        <f>MATCH(B85,Large!$BP$4:$BP$405,0)</f>
        <v>83</v>
      </c>
      <c r="D85" s="5">
        <f>INDEX(Large!$E$4:$BN$405,'Book Value'!$C85,'Book Value'!D$2)</f>
        <v>0</v>
      </c>
      <c r="E85" s="18">
        <f>INDEX(Large!$E$4:$BN$405,'Book Value'!$C85,'Book Value'!E$2)</f>
        <v>0</v>
      </c>
      <c r="F85" s="18">
        <f>INDEX(Large!$E$4:$BN$405,'Book Value'!$C85,'Book Value'!F$2)</f>
        <v>0</v>
      </c>
      <c r="G85" s="18">
        <f>INDEX(Large!$E$4:$BN$405,'Book Value'!$C85,'Book Value'!G$2)</f>
        <v>0</v>
      </c>
      <c r="H85" s="18">
        <f>INDEX(Large!$E$4:$BN$405,'Book Value'!$C85,'Book Value'!H$2)</f>
        <v>0</v>
      </c>
      <c r="I85" s="18">
        <f>INDEX(Large!$E$4:$BN$405,'Book Value'!$C85,'Book Value'!I$2)</f>
        <v>0</v>
      </c>
      <c r="J85" s="18">
        <f>INDEX(Large!$E$4:$BN$405,'Book Value'!$C85,'Book Value'!J$2)</f>
        <v>0</v>
      </c>
      <c r="K85" s="18">
        <f>INDEX(Large!$E$4:$BN$405,'Book Value'!$C85,'Book Value'!K$2)</f>
        <v>0</v>
      </c>
      <c r="L85" s="18">
        <f>INDEX(Large!$E$4:$BN$405,'Book Value'!$C85,'Book Value'!L$2)</f>
        <v>0</v>
      </c>
      <c r="M85" s="18">
        <f>INDEX(Large!$E$4:$BN$405,'Book Value'!$C85,'Book Value'!M$2)</f>
        <v>0</v>
      </c>
      <c r="N85" s="18">
        <f>INDEX(Large!$E$4:$BN$405,'Book Value'!$C85,'Book Value'!N$2)</f>
        <v>0</v>
      </c>
      <c r="O85" s="28">
        <f>INDEX(Large!$E$4:$BN$405,'Book Value'!$C85,'Book Value'!O$2)</f>
        <v>0</v>
      </c>
    </row>
    <row r="86" spans="1:15">
      <c r="A86" s="28">
        <v>83</v>
      </c>
      <c r="B86" s="5">
        <f>LARGE(Large!$BP$4:$BP$400,'Book Value'!A86)</f>
        <v>9.1299999999999992E-3</v>
      </c>
      <c r="C86" s="28">
        <f>MATCH(B86,Large!$BP$4:$BP$405,0)</f>
        <v>84</v>
      </c>
      <c r="D86" s="5">
        <f>INDEX(Large!$E$4:$BN$405,'Book Value'!$C86,'Book Value'!D$2)</f>
        <v>0</v>
      </c>
      <c r="E86" s="18">
        <f>INDEX(Large!$E$4:$BN$405,'Book Value'!$C86,'Book Value'!E$2)</f>
        <v>0</v>
      </c>
      <c r="F86" s="18">
        <f>INDEX(Large!$E$4:$BN$405,'Book Value'!$C86,'Book Value'!F$2)</f>
        <v>0</v>
      </c>
      <c r="G86" s="18">
        <f>INDEX(Large!$E$4:$BN$405,'Book Value'!$C86,'Book Value'!G$2)</f>
        <v>0</v>
      </c>
      <c r="H86" s="18">
        <f>INDEX(Large!$E$4:$BN$405,'Book Value'!$C86,'Book Value'!H$2)</f>
        <v>0</v>
      </c>
      <c r="I86" s="18">
        <f>INDEX(Large!$E$4:$BN$405,'Book Value'!$C86,'Book Value'!I$2)</f>
        <v>0</v>
      </c>
      <c r="J86" s="18">
        <f>INDEX(Large!$E$4:$BN$405,'Book Value'!$C86,'Book Value'!J$2)</f>
        <v>0</v>
      </c>
      <c r="K86" s="18">
        <f>INDEX(Large!$E$4:$BN$405,'Book Value'!$C86,'Book Value'!K$2)</f>
        <v>0</v>
      </c>
      <c r="L86" s="18">
        <f>INDEX(Large!$E$4:$BN$405,'Book Value'!$C86,'Book Value'!L$2)</f>
        <v>0</v>
      </c>
      <c r="M86" s="18">
        <f>INDEX(Large!$E$4:$BN$405,'Book Value'!$C86,'Book Value'!M$2)</f>
        <v>0</v>
      </c>
      <c r="N86" s="18">
        <f>INDEX(Large!$E$4:$BN$405,'Book Value'!$C86,'Book Value'!N$2)</f>
        <v>0</v>
      </c>
      <c r="O86" s="28">
        <f>INDEX(Large!$E$4:$BN$405,'Book Value'!$C86,'Book Value'!O$2)</f>
        <v>0</v>
      </c>
    </row>
    <row r="87" spans="1:15">
      <c r="A87" s="28">
        <v>84</v>
      </c>
      <c r="B87" s="5">
        <f>LARGE(Large!$BP$4:$BP$400,'Book Value'!A87)</f>
        <v>9.1199999999999996E-3</v>
      </c>
      <c r="C87" s="28">
        <f>MATCH(B87,Large!$BP$4:$BP$405,0)</f>
        <v>85</v>
      </c>
      <c r="D87" s="5">
        <f>INDEX(Large!$E$4:$BN$405,'Book Value'!$C87,'Book Value'!D$2)</f>
        <v>0</v>
      </c>
      <c r="E87" s="18">
        <f>INDEX(Large!$E$4:$BN$405,'Book Value'!$C87,'Book Value'!E$2)</f>
        <v>0</v>
      </c>
      <c r="F87" s="18">
        <f>INDEX(Large!$E$4:$BN$405,'Book Value'!$C87,'Book Value'!F$2)</f>
        <v>0</v>
      </c>
      <c r="G87" s="18">
        <f>INDEX(Large!$E$4:$BN$405,'Book Value'!$C87,'Book Value'!G$2)</f>
        <v>0</v>
      </c>
      <c r="H87" s="18">
        <f>INDEX(Large!$E$4:$BN$405,'Book Value'!$C87,'Book Value'!H$2)</f>
        <v>0</v>
      </c>
      <c r="I87" s="18">
        <f>INDEX(Large!$E$4:$BN$405,'Book Value'!$C87,'Book Value'!I$2)</f>
        <v>0</v>
      </c>
      <c r="J87" s="18">
        <f>INDEX(Large!$E$4:$BN$405,'Book Value'!$C87,'Book Value'!J$2)</f>
        <v>0</v>
      </c>
      <c r="K87" s="18">
        <f>INDEX(Large!$E$4:$BN$405,'Book Value'!$C87,'Book Value'!K$2)</f>
        <v>0</v>
      </c>
      <c r="L87" s="18">
        <f>INDEX(Large!$E$4:$BN$405,'Book Value'!$C87,'Book Value'!L$2)</f>
        <v>0</v>
      </c>
      <c r="M87" s="18">
        <f>INDEX(Large!$E$4:$BN$405,'Book Value'!$C87,'Book Value'!M$2)</f>
        <v>0</v>
      </c>
      <c r="N87" s="18">
        <f>INDEX(Large!$E$4:$BN$405,'Book Value'!$C87,'Book Value'!N$2)</f>
        <v>0</v>
      </c>
      <c r="O87" s="28">
        <f>INDEX(Large!$E$4:$BN$405,'Book Value'!$C87,'Book Value'!O$2)</f>
        <v>0</v>
      </c>
    </row>
    <row r="88" spans="1:15">
      <c r="A88" s="28">
        <v>85</v>
      </c>
      <c r="B88" s="5">
        <f>LARGE(Large!$BP$4:$BP$400,'Book Value'!A88)</f>
        <v>9.11E-3</v>
      </c>
      <c r="C88" s="28">
        <f>MATCH(B88,Large!$BP$4:$BP$405,0)</f>
        <v>86</v>
      </c>
      <c r="D88" s="5">
        <f>INDEX(Large!$E$4:$BN$405,'Book Value'!$C88,'Book Value'!D$2)</f>
        <v>0</v>
      </c>
      <c r="E88" s="18">
        <f>INDEX(Large!$E$4:$BN$405,'Book Value'!$C88,'Book Value'!E$2)</f>
        <v>0</v>
      </c>
      <c r="F88" s="18">
        <f>INDEX(Large!$E$4:$BN$405,'Book Value'!$C88,'Book Value'!F$2)</f>
        <v>0</v>
      </c>
      <c r="G88" s="18">
        <f>INDEX(Large!$E$4:$BN$405,'Book Value'!$C88,'Book Value'!G$2)</f>
        <v>0</v>
      </c>
      <c r="H88" s="18">
        <f>INDEX(Large!$E$4:$BN$405,'Book Value'!$C88,'Book Value'!H$2)</f>
        <v>0</v>
      </c>
      <c r="I88" s="18">
        <f>INDEX(Large!$E$4:$BN$405,'Book Value'!$C88,'Book Value'!I$2)</f>
        <v>0</v>
      </c>
      <c r="J88" s="18">
        <f>INDEX(Large!$E$4:$BN$405,'Book Value'!$C88,'Book Value'!J$2)</f>
        <v>0</v>
      </c>
      <c r="K88" s="18">
        <f>INDEX(Large!$E$4:$BN$405,'Book Value'!$C88,'Book Value'!K$2)</f>
        <v>0</v>
      </c>
      <c r="L88" s="18">
        <f>INDEX(Large!$E$4:$BN$405,'Book Value'!$C88,'Book Value'!L$2)</f>
        <v>0</v>
      </c>
      <c r="M88" s="18">
        <f>INDEX(Large!$E$4:$BN$405,'Book Value'!$C88,'Book Value'!M$2)</f>
        <v>0</v>
      </c>
      <c r="N88" s="18">
        <f>INDEX(Large!$E$4:$BN$405,'Book Value'!$C88,'Book Value'!N$2)</f>
        <v>0</v>
      </c>
      <c r="O88" s="28">
        <f>INDEX(Large!$E$4:$BN$405,'Book Value'!$C88,'Book Value'!O$2)</f>
        <v>0</v>
      </c>
    </row>
    <row r="89" spans="1:15">
      <c r="A89" s="28">
        <v>86</v>
      </c>
      <c r="B89" s="5">
        <f>LARGE(Large!$BP$4:$BP$400,'Book Value'!A89)</f>
        <v>9.1000000000000004E-3</v>
      </c>
      <c r="C89" s="28">
        <f>MATCH(B89,Large!$BP$4:$BP$405,0)</f>
        <v>87</v>
      </c>
      <c r="D89" s="5">
        <f>INDEX(Large!$E$4:$BN$405,'Book Value'!$C89,'Book Value'!D$2)</f>
        <v>0</v>
      </c>
      <c r="E89" s="18">
        <f>INDEX(Large!$E$4:$BN$405,'Book Value'!$C89,'Book Value'!E$2)</f>
        <v>0</v>
      </c>
      <c r="F89" s="18">
        <f>INDEX(Large!$E$4:$BN$405,'Book Value'!$C89,'Book Value'!F$2)</f>
        <v>0</v>
      </c>
      <c r="G89" s="18">
        <f>INDEX(Large!$E$4:$BN$405,'Book Value'!$C89,'Book Value'!G$2)</f>
        <v>0</v>
      </c>
      <c r="H89" s="18">
        <f>INDEX(Large!$E$4:$BN$405,'Book Value'!$C89,'Book Value'!H$2)</f>
        <v>0</v>
      </c>
      <c r="I89" s="18">
        <f>INDEX(Large!$E$4:$BN$405,'Book Value'!$C89,'Book Value'!I$2)</f>
        <v>0</v>
      </c>
      <c r="J89" s="18">
        <f>INDEX(Large!$E$4:$BN$405,'Book Value'!$C89,'Book Value'!J$2)</f>
        <v>0</v>
      </c>
      <c r="K89" s="18">
        <f>INDEX(Large!$E$4:$BN$405,'Book Value'!$C89,'Book Value'!K$2)</f>
        <v>0</v>
      </c>
      <c r="L89" s="18">
        <f>INDEX(Large!$E$4:$BN$405,'Book Value'!$C89,'Book Value'!L$2)</f>
        <v>0</v>
      </c>
      <c r="M89" s="18">
        <f>INDEX(Large!$E$4:$BN$405,'Book Value'!$C89,'Book Value'!M$2)</f>
        <v>0</v>
      </c>
      <c r="N89" s="18">
        <f>INDEX(Large!$E$4:$BN$405,'Book Value'!$C89,'Book Value'!N$2)</f>
        <v>0</v>
      </c>
      <c r="O89" s="28">
        <f>INDEX(Large!$E$4:$BN$405,'Book Value'!$C89,'Book Value'!O$2)</f>
        <v>0</v>
      </c>
    </row>
    <row r="90" spans="1:15">
      <c r="A90" s="28">
        <v>87</v>
      </c>
      <c r="B90" s="5">
        <f>LARGE(Large!$BP$4:$BP$400,'Book Value'!A90)</f>
        <v>9.0900000000000009E-3</v>
      </c>
      <c r="C90" s="28">
        <f>MATCH(B90,Large!$BP$4:$BP$405,0)</f>
        <v>88</v>
      </c>
      <c r="D90" s="5">
        <f>INDEX(Large!$E$4:$BN$405,'Book Value'!$C90,'Book Value'!D$2)</f>
        <v>0</v>
      </c>
      <c r="E90" s="18">
        <f>INDEX(Large!$E$4:$BN$405,'Book Value'!$C90,'Book Value'!E$2)</f>
        <v>0</v>
      </c>
      <c r="F90" s="18">
        <f>INDEX(Large!$E$4:$BN$405,'Book Value'!$C90,'Book Value'!F$2)</f>
        <v>0</v>
      </c>
      <c r="G90" s="18">
        <f>INDEX(Large!$E$4:$BN$405,'Book Value'!$C90,'Book Value'!G$2)</f>
        <v>0</v>
      </c>
      <c r="H90" s="18">
        <f>INDEX(Large!$E$4:$BN$405,'Book Value'!$C90,'Book Value'!H$2)</f>
        <v>0</v>
      </c>
      <c r="I90" s="18">
        <f>INDEX(Large!$E$4:$BN$405,'Book Value'!$C90,'Book Value'!I$2)</f>
        <v>0</v>
      </c>
      <c r="J90" s="18">
        <f>INDEX(Large!$E$4:$BN$405,'Book Value'!$C90,'Book Value'!J$2)</f>
        <v>0</v>
      </c>
      <c r="K90" s="18">
        <f>INDEX(Large!$E$4:$BN$405,'Book Value'!$C90,'Book Value'!K$2)</f>
        <v>0</v>
      </c>
      <c r="L90" s="18">
        <f>INDEX(Large!$E$4:$BN$405,'Book Value'!$C90,'Book Value'!L$2)</f>
        <v>0</v>
      </c>
      <c r="M90" s="18">
        <f>INDEX(Large!$E$4:$BN$405,'Book Value'!$C90,'Book Value'!M$2)</f>
        <v>0</v>
      </c>
      <c r="N90" s="18">
        <f>INDEX(Large!$E$4:$BN$405,'Book Value'!$C90,'Book Value'!N$2)</f>
        <v>0</v>
      </c>
      <c r="O90" s="28">
        <f>INDEX(Large!$E$4:$BN$405,'Book Value'!$C90,'Book Value'!O$2)</f>
        <v>0</v>
      </c>
    </row>
    <row r="91" spans="1:15">
      <c r="A91" s="28">
        <v>88</v>
      </c>
      <c r="B91" s="5">
        <f>LARGE(Large!$BP$4:$BP$400,'Book Value'!A91)</f>
        <v>9.0799999999999995E-3</v>
      </c>
      <c r="C91" s="28">
        <f>MATCH(B91,Large!$BP$4:$BP$405,0)</f>
        <v>89</v>
      </c>
      <c r="D91" s="5">
        <f>INDEX(Large!$E$4:$BN$405,'Book Value'!$C91,'Book Value'!D$2)</f>
        <v>0</v>
      </c>
      <c r="E91" s="18">
        <f>INDEX(Large!$E$4:$BN$405,'Book Value'!$C91,'Book Value'!E$2)</f>
        <v>0</v>
      </c>
      <c r="F91" s="18">
        <f>INDEX(Large!$E$4:$BN$405,'Book Value'!$C91,'Book Value'!F$2)</f>
        <v>0</v>
      </c>
      <c r="G91" s="18">
        <f>INDEX(Large!$E$4:$BN$405,'Book Value'!$C91,'Book Value'!G$2)</f>
        <v>0</v>
      </c>
      <c r="H91" s="18">
        <f>INDEX(Large!$E$4:$BN$405,'Book Value'!$C91,'Book Value'!H$2)</f>
        <v>0</v>
      </c>
      <c r="I91" s="18">
        <f>INDEX(Large!$E$4:$BN$405,'Book Value'!$C91,'Book Value'!I$2)</f>
        <v>0</v>
      </c>
      <c r="J91" s="18">
        <f>INDEX(Large!$E$4:$BN$405,'Book Value'!$C91,'Book Value'!J$2)</f>
        <v>0</v>
      </c>
      <c r="K91" s="18">
        <f>INDEX(Large!$E$4:$BN$405,'Book Value'!$C91,'Book Value'!K$2)</f>
        <v>0</v>
      </c>
      <c r="L91" s="18">
        <f>INDEX(Large!$E$4:$BN$405,'Book Value'!$C91,'Book Value'!L$2)</f>
        <v>0</v>
      </c>
      <c r="M91" s="18">
        <f>INDEX(Large!$E$4:$BN$405,'Book Value'!$C91,'Book Value'!M$2)</f>
        <v>0</v>
      </c>
      <c r="N91" s="18">
        <f>INDEX(Large!$E$4:$BN$405,'Book Value'!$C91,'Book Value'!N$2)</f>
        <v>0</v>
      </c>
      <c r="O91" s="28">
        <f>INDEX(Large!$E$4:$BN$405,'Book Value'!$C91,'Book Value'!O$2)</f>
        <v>0</v>
      </c>
    </row>
    <row r="92" spans="1:15">
      <c r="A92" s="28">
        <v>89</v>
      </c>
      <c r="B92" s="5">
        <f>LARGE(Large!$BP$4:$BP$400,'Book Value'!A92)</f>
        <v>9.0699999999999999E-3</v>
      </c>
      <c r="C92" s="28">
        <f>MATCH(B92,Large!$BP$4:$BP$405,0)</f>
        <v>90</v>
      </c>
      <c r="D92" s="5">
        <f>INDEX(Large!$E$4:$BN$405,'Book Value'!$C92,'Book Value'!D$2)</f>
        <v>0</v>
      </c>
      <c r="E92" s="18">
        <f>INDEX(Large!$E$4:$BN$405,'Book Value'!$C92,'Book Value'!E$2)</f>
        <v>0</v>
      </c>
      <c r="F92" s="18">
        <f>INDEX(Large!$E$4:$BN$405,'Book Value'!$C92,'Book Value'!F$2)</f>
        <v>0</v>
      </c>
      <c r="G92" s="18">
        <f>INDEX(Large!$E$4:$BN$405,'Book Value'!$C92,'Book Value'!G$2)</f>
        <v>0</v>
      </c>
      <c r="H92" s="18">
        <f>INDEX(Large!$E$4:$BN$405,'Book Value'!$C92,'Book Value'!H$2)</f>
        <v>0</v>
      </c>
      <c r="I92" s="18">
        <f>INDEX(Large!$E$4:$BN$405,'Book Value'!$C92,'Book Value'!I$2)</f>
        <v>0</v>
      </c>
      <c r="J92" s="18">
        <f>INDEX(Large!$E$4:$BN$405,'Book Value'!$C92,'Book Value'!J$2)</f>
        <v>0</v>
      </c>
      <c r="K92" s="18">
        <f>INDEX(Large!$E$4:$BN$405,'Book Value'!$C92,'Book Value'!K$2)</f>
        <v>0</v>
      </c>
      <c r="L92" s="18">
        <f>INDEX(Large!$E$4:$BN$405,'Book Value'!$C92,'Book Value'!L$2)</f>
        <v>0</v>
      </c>
      <c r="M92" s="18">
        <f>INDEX(Large!$E$4:$BN$405,'Book Value'!$C92,'Book Value'!M$2)</f>
        <v>0</v>
      </c>
      <c r="N92" s="18">
        <f>INDEX(Large!$E$4:$BN$405,'Book Value'!$C92,'Book Value'!N$2)</f>
        <v>0</v>
      </c>
      <c r="O92" s="28">
        <f>INDEX(Large!$E$4:$BN$405,'Book Value'!$C92,'Book Value'!O$2)</f>
        <v>0</v>
      </c>
    </row>
    <row r="93" spans="1:15">
      <c r="A93" s="28">
        <v>90</v>
      </c>
      <c r="B93" s="5">
        <f>LARGE(Large!$BP$4:$BP$400,'Book Value'!A93)</f>
        <v>9.0600000000000003E-3</v>
      </c>
      <c r="C93" s="28">
        <f>MATCH(B93,Large!$BP$4:$BP$405,0)</f>
        <v>91</v>
      </c>
      <c r="D93" s="5">
        <f>INDEX(Large!$E$4:$BN$405,'Book Value'!$C93,'Book Value'!D$2)</f>
        <v>0</v>
      </c>
      <c r="E93" s="18">
        <f>INDEX(Large!$E$4:$BN$405,'Book Value'!$C93,'Book Value'!E$2)</f>
        <v>0</v>
      </c>
      <c r="F93" s="18">
        <f>INDEX(Large!$E$4:$BN$405,'Book Value'!$C93,'Book Value'!F$2)</f>
        <v>0</v>
      </c>
      <c r="G93" s="18">
        <f>INDEX(Large!$E$4:$BN$405,'Book Value'!$C93,'Book Value'!G$2)</f>
        <v>0</v>
      </c>
      <c r="H93" s="18">
        <f>INDEX(Large!$E$4:$BN$405,'Book Value'!$C93,'Book Value'!H$2)</f>
        <v>0</v>
      </c>
      <c r="I93" s="18">
        <f>INDEX(Large!$E$4:$BN$405,'Book Value'!$C93,'Book Value'!I$2)</f>
        <v>0</v>
      </c>
      <c r="J93" s="18">
        <f>INDEX(Large!$E$4:$BN$405,'Book Value'!$C93,'Book Value'!J$2)</f>
        <v>0</v>
      </c>
      <c r="K93" s="18">
        <f>INDEX(Large!$E$4:$BN$405,'Book Value'!$C93,'Book Value'!K$2)</f>
        <v>0</v>
      </c>
      <c r="L93" s="18">
        <f>INDEX(Large!$E$4:$BN$405,'Book Value'!$C93,'Book Value'!L$2)</f>
        <v>0</v>
      </c>
      <c r="M93" s="18">
        <f>INDEX(Large!$E$4:$BN$405,'Book Value'!$C93,'Book Value'!M$2)</f>
        <v>0</v>
      </c>
      <c r="N93" s="18">
        <f>INDEX(Large!$E$4:$BN$405,'Book Value'!$C93,'Book Value'!N$2)</f>
        <v>0</v>
      </c>
      <c r="O93" s="28">
        <f>INDEX(Large!$E$4:$BN$405,'Book Value'!$C93,'Book Value'!O$2)</f>
        <v>0</v>
      </c>
    </row>
    <row r="94" spans="1:15">
      <c r="A94" s="28">
        <v>91</v>
      </c>
      <c r="B94" s="5">
        <f>LARGE(Large!$BP$4:$BP$400,'Book Value'!A94)</f>
        <v>9.0500000000000008E-3</v>
      </c>
      <c r="C94" s="28">
        <f>MATCH(B94,Large!$BP$4:$BP$405,0)</f>
        <v>92</v>
      </c>
      <c r="D94" s="5">
        <f>INDEX(Large!$E$4:$BN$405,'Book Value'!$C94,'Book Value'!D$2)</f>
        <v>0</v>
      </c>
      <c r="E94" s="18">
        <f>INDEX(Large!$E$4:$BN$405,'Book Value'!$C94,'Book Value'!E$2)</f>
        <v>0</v>
      </c>
      <c r="F94" s="18">
        <f>INDEX(Large!$E$4:$BN$405,'Book Value'!$C94,'Book Value'!F$2)</f>
        <v>0</v>
      </c>
      <c r="G94" s="18">
        <f>INDEX(Large!$E$4:$BN$405,'Book Value'!$C94,'Book Value'!G$2)</f>
        <v>0</v>
      </c>
      <c r="H94" s="18">
        <f>INDEX(Large!$E$4:$BN$405,'Book Value'!$C94,'Book Value'!H$2)</f>
        <v>0</v>
      </c>
      <c r="I94" s="18">
        <f>INDEX(Large!$E$4:$BN$405,'Book Value'!$C94,'Book Value'!I$2)</f>
        <v>0</v>
      </c>
      <c r="J94" s="18">
        <f>INDEX(Large!$E$4:$BN$405,'Book Value'!$C94,'Book Value'!J$2)</f>
        <v>0</v>
      </c>
      <c r="K94" s="18">
        <f>INDEX(Large!$E$4:$BN$405,'Book Value'!$C94,'Book Value'!K$2)</f>
        <v>0</v>
      </c>
      <c r="L94" s="18">
        <f>INDEX(Large!$E$4:$BN$405,'Book Value'!$C94,'Book Value'!L$2)</f>
        <v>0</v>
      </c>
      <c r="M94" s="18">
        <f>INDEX(Large!$E$4:$BN$405,'Book Value'!$C94,'Book Value'!M$2)</f>
        <v>0</v>
      </c>
      <c r="N94" s="18">
        <f>INDEX(Large!$E$4:$BN$405,'Book Value'!$C94,'Book Value'!N$2)</f>
        <v>0</v>
      </c>
      <c r="O94" s="28">
        <f>INDEX(Large!$E$4:$BN$405,'Book Value'!$C94,'Book Value'!O$2)</f>
        <v>0</v>
      </c>
    </row>
    <row r="95" spans="1:15">
      <c r="A95" s="28">
        <v>92</v>
      </c>
      <c r="B95" s="5">
        <f>LARGE(Large!$BP$4:$BP$400,'Book Value'!A95)</f>
        <v>9.0399999999999994E-3</v>
      </c>
      <c r="C95" s="28">
        <f>MATCH(B95,Large!$BP$4:$BP$405,0)</f>
        <v>93</v>
      </c>
      <c r="D95" s="5">
        <f>INDEX(Large!$E$4:$BN$405,'Book Value'!$C95,'Book Value'!D$2)</f>
        <v>0</v>
      </c>
      <c r="E95" s="18">
        <f>INDEX(Large!$E$4:$BN$405,'Book Value'!$C95,'Book Value'!E$2)</f>
        <v>0</v>
      </c>
      <c r="F95" s="18">
        <f>INDEX(Large!$E$4:$BN$405,'Book Value'!$C95,'Book Value'!F$2)</f>
        <v>0</v>
      </c>
      <c r="G95" s="18">
        <f>INDEX(Large!$E$4:$BN$405,'Book Value'!$C95,'Book Value'!G$2)</f>
        <v>0</v>
      </c>
      <c r="H95" s="18">
        <f>INDEX(Large!$E$4:$BN$405,'Book Value'!$C95,'Book Value'!H$2)</f>
        <v>0</v>
      </c>
      <c r="I95" s="18">
        <f>INDEX(Large!$E$4:$BN$405,'Book Value'!$C95,'Book Value'!I$2)</f>
        <v>0</v>
      </c>
      <c r="J95" s="18">
        <f>INDEX(Large!$E$4:$BN$405,'Book Value'!$C95,'Book Value'!J$2)</f>
        <v>0</v>
      </c>
      <c r="K95" s="18">
        <f>INDEX(Large!$E$4:$BN$405,'Book Value'!$C95,'Book Value'!K$2)</f>
        <v>0</v>
      </c>
      <c r="L95" s="18">
        <f>INDEX(Large!$E$4:$BN$405,'Book Value'!$C95,'Book Value'!L$2)</f>
        <v>0</v>
      </c>
      <c r="M95" s="18">
        <f>INDEX(Large!$E$4:$BN$405,'Book Value'!$C95,'Book Value'!M$2)</f>
        <v>0</v>
      </c>
      <c r="N95" s="18">
        <f>INDEX(Large!$E$4:$BN$405,'Book Value'!$C95,'Book Value'!N$2)</f>
        <v>0</v>
      </c>
      <c r="O95" s="28">
        <f>INDEX(Large!$E$4:$BN$405,'Book Value'!$C95,'Book Value'!O$2)</f>
        <v>0</v>
      </c>
    </row>
    <row r="96" spans="1:15">
      <c r="A96" s="28">
        <v>93</v>
      </c>
      <c r="B96" s="5">
        <f>LARGE(Large!$BP$4:$BP$400,'Book Value'!A96)</f>
        <v>9.0299999999999998E-3</v>
      </c>
      <c r="C96" s="28">
        <f>MATCH(B96,Large!$BP$4:$BP$405,0)</f>
        <v>94</v>
      </c>
      <c r="D96" s="5">
        <f>INDEX(Large!$E$4:$BN$405,'Book Value'!$C96,'Book Value'!D$2)</f>
        <v>0</v>
      </c>
      <c r="E96" s="18">
        <f>INDEX(Large!$E$4:$BN$405,'Book Value'!$C96,'Book Value'!E$2)</f>
        <v>0</v>
      </c>
      <c r="F96" s="18">
        <f>INDEX(Large!$E$4:$BN$405,'Book Value'!$C96,'Book Value'!F$2)</f>
        <v>0</v>
      </c>
      <c r="G96" s="18">
        <f>INDEX(Large!$E$4:$BN$405,'Book Value'!$C96,'Book Value'!G$2)</f>
        <v>0</v>
      </c>
      <c r="H96" s="18">
        <f>INDEX(Large!$E$4:$BN$405,'Book Value'!$C96,'Book Value'!H$2)</f>
        <v>0</v>
      </c>
      <c r="I96" s="18">
        <f>INDEX(Large!$E$4:$BN$405,'Book Value'!$C96,'Book Value'!I$2)</f>
        <v>0</v>
      </c>
      <c r="J96" s="18">
        <f>INDEX(Large!$E$4:$BN$405,'Book Value'!$C96,'Book Value'!J$2)</f>
        <v>0</v>
      </c>
      <c r="K96" s="18">
        <f>INDEX(Large!$E$4:$BN$405,'Book Value'!$C96,'Book Value'!K$2)</f>
        <v>0</v>
      </c>
      <c r="L96" s="18">
        <f>INDEX(Large!$E$4:$BN$405,'Book Value'!$C96,'Book Value'!L$2)</f>
        <v>0</v>
      </c>
      <c r="M96" s="18">
        <f>INDEX(Large!$E$4:$BN$405,'Book Value'!$C96,'Book Value'!M$2)</f>
        <v>0</v>
      </c>
      <c r="N96" s="18">
        <f>INDEX(Large!$E$4:$BN$405,'Book Value'!$C96,'Book Value'!N$2)</f>
        <v>0</v>
      </c>
      <c r="O96" s="28">
        <f>INDEX(Large!$E$4:$BN$405,'Book Value'!$C96,'Book Value'!O$2)</f>
        <v>0</v>
      </c>
    </row>
    <row r="97" spans="1:15">
      <c r="A97" s="28">
        <v>94</v>
      </c>
      <c r="B97" s="5">
        <f>LARGE(Large!$BP$4:$BP$400,'Book Value'!A97)</f>
        <v>9.0200000000000002E-3</v>
      </c>
      <c r="C97" s="28">
        <f>MATCH(B97,Large!$BP$4:$BP$405,0)</f>
        <v>95</v>
      </c>
      <c r="D97" s="5">
        <f>INDEX(Large!$E$4:$BN$405,'Book Value'!$C97,'Book Value'!D$2)</f>
        <v>0</v>
      </c>
      <c r="E97" s="18">
        <f>INDEX(Large!$E$4:$BN$405,'Book Value'!$C97,'Book Value'!E$2)</f>
        <v>0</v>
      </c>
      <c r="F97" s="18">
        <f>INDEX(Large!$E$4:$BN$405,'Book Value'!$C97,'Book Value'!F$2)</f>
        <v>0</v>
      </c>
      <c r="G97" s="18">
        <f>INDEX(Large!$E$4:$BN$405,'Book Value'!$C97,'Book Value'!G$2)</f>
        <v>0</v>
      </c>
      <c r="H97" s="18">
        <f>INDEX(Large!$E$4:$BN$405,'Book Value'!$C97,'Book Value'!H$2)</f>
        <v>0</v>
      </c>
      <c r="I97" s="18">
        <f>INDEX(Large!$E$4:$BN$405,'Book Value'!$C97,'Book Value'!I$2)</f>
        <v>0</v>
      </c>
      <c r="J97" s="18">
        <f>INDEX(Large!$E$4:$BN$405,'Book Value'!$C97,'Book Value'!J$2)</f>
        <v>0</v>
      </c>
      <c r="K97" s="18">
        <f>INDEX(Large!$E$4:$BN$405,'Book Value'!$C97,'Book Value'!K$2)</f>
        <v>0</v>
      </c>
      <c r="L97" s="18">
        <f>INDEX(Large!$E$4:$BN$405,'Book Value'!$C97,'Book Value'!L$2)</f>
        <v>0</v>
      </c>
      <c r="M97" s="18">
        <f>INDEX(Large!$E$4:$BN$405,'Book Value'!$C97,'Book Value'!M$2)</f>
        <v>0</v>
      </c>
      <c r="N97" s="18">
        <f>INDEX(Large!$E$4:$BN$405,'Book Value'!$C97,'Book Value'!N$2)</f>
        <v>0</v>
      </c>
      <c r="O97" s="28">
        <f>INDEX(Large!$E$4:$BN$405,'Book Value'!$C97,'Book Value'!O$2)</f>
        <v>0</v>
      </c>
    </row>
    <row r="98" spans="1:15">
      <c r="A98" s="28">
        <v>95</v>
      </c>
      <c r="B98" s="5">
        <f>LARGE(Large!$BP$4:$BP$400,'Book Value'!A98)</f>
        <v>9.0100000000000006E-3</v>
      </c>
      <c r="C98" s="28">
        <f>MATCH(B98,Large!$BP$4:$BP$405,0)</f>
        <v>96</v>
      </c>
      <c r="D98" s="5">
        <f>INDEX(Large!$E$4:$BN$405,'Book Value'!$C98,'Book Value'!D$2)</f>
        <v>0</v>
      </c>
      <c r="E98" s="18">
        <f>INDEX(Large!$E$4:$BN$405,'Book Value'!$C98,'Book Value'!E$2)</f>
        <v>0</v>
      </c>
      <c r="F98" s="18">
        <f>INDEX(Large!$E$4:$BN$405,'Book Value'!$C98,'Book Value'!F$2)</f>
        <v>0</v>
      </c>
      <c r="G98" s="18">
        <f>INDEX(Large!$E$4:$BN$405,'Book Value'!$C98,'Book Value'!G$2)</f>
        <v>0</v>
      </c>
      <c r="H98" s="18">
        <f>INDEX(Large!$E$4:$BN$405,'Book Value'!$C98,'Book Value'!H$2)</f>
        <v>0</v>
      </c>
      <c r="I98" s="18">
        <f>INDEX(Large!$E$4:$BN$405,'Book Value'!$C98,'Book Value'!I$2)</f>
        <v>0</v>
      </c>
      <c r="J98" s="18">
        <f>INDEX(Large!$E$4:$BN$405,'Book Value'!$C98,'Book Value'!J$2)</f>
        <v>0</v>
      </c>
      <c r="K98" s="18">
        <f>INDEX(Large!$E$4:$BN$405,'Book Value'!$C98,'Book Value'!K$2)</f>
        <v>0</v>
      </c>
      <c r="L98" s="18">
        <f>INDEX(Large!$E$4:$BN$405,'Book Value'!$C98,'Book Value'!L$2)</f>
        <v>0</v>
      </c>
      <c r="M98" s="18">
        <f>INDEX(Large!$E$4:$BN$405,'Book Value'!$C98,'Book Value'!M$2)</f>
        <v>0</v>
      </c>
      <c r="N98" s="18">
        <f>INDEX(Large!$E$4:$BN$405,'Book Value'!$C98,'Book Value'!N$2)</f>
        <v>0</v>
      </c>
      <c r="O98" s="28">
        <f>INDEX(Large!$E$4:$BN$405,'Book Value'!$C98,'Book Value'!O$2)</f>
        <v>0</v>
      </c>
    </row>
    <row r="99" spans="1:15">
      <c r="A99" s="28">
        <v>96</v>
      </c>
      <c r="B99" s="5">
        <f>LARGE(Large!$BP$4:$BP$400,'Book Value'!A99)</f>
        <v>8.9999999999999993E-3</v>
      </c>
      <c r="C99" s="28">
        <f>MATCH(B99,Large!$BP$4:$BP$405,0)</f>
        <v>97</v>
      </c>
      <c r="D99" s="5">
        <f>INDEX(Large!$E$4:$BN$405,'Book Value'!$C99,'Book Value'!D$2)</f>
        <v>0</v>
      </c>
      <c r="E99" s="18">
        <f>INDEX(Large!$E$4:$BN$405,'Book Value'!$C99,'Book Value'!E$2)</f>
        <v>0</v>
      </c>
      <c r="F99" s="18">
        <f>INDEX(Large!$E$4:$BN$405,'Book Value'!$C99,'Book Value'!F$2)</f>
        <v>0</v>
      </c>
      <c r="G99" s="18">
        <f>INDEX(Large!$E$4:$BN$405,'Book Value'!$C99,'Book Value'!G$2)</f>
        <v>0</v>
      </c>
      <c r="H99" s="18">
        <f>INDEX(Large!$E$4:$BN$405,'Book Value'!$C99,'Book Value'!H$2)</f>
        <v>0</v>
      </c>
      <c r="I99" s="18">
        <f>INDEX(Large!$E$4:$BN$405,'Book Value'!$C99,'Book Value'!I$2)</f>
        <v>0</v>
      </c>
      <c r="J99" s="18">
        <f>INDEX(Large!$E$4:$BN$405,'Book Value'!$C99,'Book Value'!J$2)</f>
        <v>0</v>
      </c>
      <c r="K99" s="18">
        <f>INDEX(Large!$E$4:$BN$405,'Book Value'!$C99,'Book Value'!K$2)</f>
        <v>0</v>
      </c>
      <c r="L99" s="18">
        <f>INDEX(Large!$E$4:$BN$405,'Book Value'!$C99,'Book Value'!L$2)</f>
        <v>0</v>
      </c>
      <c r="M99" s="18">
        <f>INDEX(Large!$E$4:$BN$405,'Book Value'!$C99,'Book Value'!M$2)</f>
        <v>0</v>
      </c>
      <c r="N99" s="18">
        <f>INDEX(Large!$E$4:$BN$405,'Book Value'!$C99,'Book Value'!N$2)</f>
        <v>0</v>
      </c>
      <c r="O99" s="28">
        <f>INDEX(Large!$E$4:$BN$405,'Book Value'!$C99,'Book Value'!O$2)</f>
        <v>0</v>
      </c>
    </row>
    <row r="100" spans="1:15">
      <c r="A100" s="28">
        <v>97</v>
      </c>
      <c r="B100" s="5">
        <f>LARGE(Large!$BP$4:$BP$400,'Book Value'!A100)</f>
        <v>8.9899999999999997E-3</v>
      </c>
      <c r="C100" s="28">
        <f>MATCH(B100,Large!$BP$4:$BP$405,0)</f>
        <v>98</v>
      </c>
      <c r="D100" s="5">
        <f>INDEX(Large!$E$4:$BN$405,'Book Value'!$C100,'Book Value'!D$2)</f>
        <v>0</v>
      </c>
      <c r="E100" s="18">
        <f>INDEX(Large!$E$4:$BN$405,'Book Value'!$C100,'Book Value'!E$2)</f>
        <v>0</v>
      </c>
      <c r="F100" s="18">
        <f>INDEX(Large!$E$4:$BN$405,'Book Value'!$C100,'Book Value'!F$2)</f>
        <v>0</v>
      </c>
      <c r="G100" s="18">
        <f>INDEX(Large!$E$4:$BN$405,'Book Value'!$C100,'Book Value'!G$2)</f>
        <v>0</v>
      </c>
      <c r="H100" s="18">
        <f>INDEX(Large!$E$4:$BN$405,'Book Value'!$C100,'Book Value'!H$2)</f>
        <v>0</v>
      </c>
      <c r="I100" s="18">
        <f>INDEX(Large!$E$4:$BN$405,'Book Value'!$C100,'Book Value'!I$2)</f>
        <v>0</v>
      </c>
      <c r="J100" s="18">
        <f>INDEX(Large!$E$4:$BN$405,'Book Value'!$C100,'Book Value'!J$2)</f>
        <v>0</v>
      </c>
      <c r="K100" s="18">
        <f>INDEX(Large!$E$4:$BN$405,'Book Value'!$C100,'Book Value'!K$2)</f>
        <v>0</v>
      </c>
      <c r="L100" s="18">
        <f>INDEX(Large!$E$4:$BN$405,'Book Value'!$C100,'Book Value'!L$2)</f>
        <v>0</v>
      </c>
      <c r="M100" s="18">
        <f>INDEX(Large!$E$4:$BN$405,'Book Value'!$C100,'Book Value'!M$2)</f>
        <v>0</v>
      </c>
      <c r="N100" s="18">
        <f>INDEX(Large!$E$4:$BN$405,'Book Value'!$C100,'Book Value'!N$2)</f>
        <v>0</v>
      </c>
      <c r="O100" s="28">
        <f>INDEX(Large!$E$4:$BN$405,'Book Value'!$C100,'Book Value'!O$2)</f>
        <v>0</v>
      </c>
    </row>
    <row r="101" spans="1:15">
      <c r="A101" s="28">
        <v>98</v>
      </c>
      <c r="B101" s="5">
        <f>LARGE(Large!$BP$4:$BP$400,'Book Value'!A101)</f>
        <v>8.9800000000000001E-3</v>
      </c>
      <c r="C101" s="28">
        <f>MATCH(B101,Large!$BP$4:$BP$405,0)</f>
        <v>99</v>
      </c>
      <c r="D101" s="5">
        <f>INDEX(Large!$E$4:$BN$405,'Book Value'!$C101,'Book Value'!D$2)</f>
        <v>0</v>
      </c>
      <c r="E101" s="18">
        <f>INDEX(Large!$E$4:$BN$405,'Book Value'!$C101,'Book Value'!E$2)</f>
        <v>0</v>
      </c>
      <c r="F101" s="18">
        <f>INDEX(Large!$E$4:$BN$405,'Book Value'!$C101,'Book Value'!F$2)</f>
        <v>0</v>
      </c>
      <c r="G101" s="18">
        <f>INDEX(Large!$E$4:$BN$405,'Book Value'!$C101,'Book Value'!G$2)</f>
        <v>0</v>
      </c>
      <c r="H101" s="18">
        <f>INDEX(Large!$E$4:$BN$405,'Book Value'!$C101,'Book Value'!H$2)</f>
        <v>0</v>
      </c>
      <c r="I101" s="18">
        <f>INDEX(Large!$E$4:$BN$405,'Book Value'!$C101,'Book Value'!I$2)</f>
        <v>0</v>
      </c>
      <c r="J101" s="18">
        <f>INDEX(Large!$E$4:$BN$405,'Book Value'!$C101,'Book Value'!J$2)</f>
        <v>0</v>
      </c>
      <c r="K101" s="18">
        <f>INDEX(Large!$E$4:$BN$405,'Book Value'!$C101,'Book Value'!K$2)</f>
        <v>0</v>
      </c>
      <c r="L101" s="18">
        <f>INDEX(Large!$E$4:$BN$405,'Book Value'!$C101,'Book Value'!L$2)</f>
        <v>0</v>
      </c>
      <c r="M101" s="18">
        <f>INDEX(Large!$E$4:$BN$405,'Book Value'!$C101,'Book Value'!M$2)</f>
        <v>0</v>
      </c>
      <c r="N101" s="18">
        <f>INDEX(Large!$E$4:$BN$405,'Book Value'!$C101,'Book Value'!N$2)</f>
        <v>0</v>
      </c>
      <c r="O101" s="28">
        <f>INDEX(Large!$E$4:$BN$405,'Book Value'!$C101,'Book Value'!O$2)</f>
        <v>0</v>
      </c>
    </row>
    <row r="102" spans="1:15">
      <c r="A102" s="28">
        <v>99</v>
      </c>
      <c r="B102" s="5">
        <f>LARGE(Large!$BP$4:$BP$400,'Book Value'!A102)</f>
        <v>8.9700000000000005E-3</v>
      </c>
      <c r="C102" s="28">
        <f>MATCH(B102,Large!$BP$4:$BP$405,0)</f>
        <v>100</v>
      </c>
      <c r="D102" s="5">
        <f>INDEX(Large!$E$4:$BN$405,'Book Value'!$C102,'Book Value'!D$2)</f>
        <v>0</v>
      </c>
      <c r="E102" s="18">
        <f>INDEX(Large!$E$4:$BN$405,'Book Value'!$C102,'Book Value'!E$2)</f>
        <v>0</v>
      </c>
      <c r="F102" s="18">
        <f>INDEX(Large!$E$4:$BN$405,'Book Value'!$C102,'Book Value'!F$2)</f>
        <v>0</v>
      </c>
      <c r="G102" s="18">
        <f>INDEX(Large!$E$4:$BN$405,'Book Value'!$C102,'Book Value'!G$2)</f>
        <v>0</v>
      </c>
      <c r="H102" s="18">
        <f>INDEX(Large!$E$4:$BN$405,'Book Value'!$C102,'Book Value'!H$2)</f>
        <v>0</v>
      </c>
      <c r="I102" s="18">
        <f>INDEX(Large!$E$4:$BN$405,'Book Value'!$C102,'Book Value'!I$2)</f>
        <v>0</v>
      </c>
      <c r="J102" s="18">
        <f>INDEX(Large!$E$4:$BN$405,'Book Value'!$C102,'Book Value'!J$2)</f>
        <v>0</v>
      </c>
      <c r="K102" s="18">
        <f>INDEX(Large!$E$4:$BN$405,'Book Value'!$C102,'Book Value'!K$2)</f>
        <v>0</v>
      </c>
      <c r="L102" s="18">
        <f>INDEX(Large!$E$4:$BN$405,'Book Value'!$C102,'Book Value'!L$2)</f>
        <v>0</v>
      </c>
      <c r="M102" s="18">
        <f>INDEX(Large!$E$4:$BN$405,'Book Value'!$C102,'Book Value'!M$2)</f>
        <v>0</v>
      </c>
      <c r="N102" s="18">
        <f>INDEX(Large!$E$4:$BN$405,'Book Value'!$C102,'Book Value'!N$2)</f>
        <v>0</v>
      </c>
      <c r="O102" s="28">
        <f>INDEX(Large!$E$4:$BN$405,'Book Value'!$C102,'Book Value'!O$2)</f>
        <v>0</v>
      </c>
    </row>
    <row r="103" spans="1:15">
      <c r="A103" s="28">
        <v>100</v>
      </c>
      <c r="B103" s="5">
        <f>LARGE(Large!$BP$4:$BP$400,'Book Value'!A103)</f>
        <v>8.9599999999999992E-3</v>
      </c>
      <c r="C103" s="28">
        <f>MATCH(B103,Large!$BP$4:$BP$405,0)</f>
        <v>101</v>
      </c>
      <c r="D103" s="5">
        <f>INDEX(Large!$E$4:$BN$405,'Book Value'!$C103,'Book Value'!D$2)</f>
        <v>0</v>
      </c>
      <c r="E103" s="18">
        <f>INDEX(Large!$E$4:$BN$405,'Book Value'!$C103,'Book Value'!E$2)</f>
        <v>0</v>
      </c>
      <c r="F103" s="18">
        <f>INDEX(Large!$E$4:$BN$405,'Book Value'!$C103,'Book Value'!F$2)</f>
        <v>0</v>
      </c>
      <c r="G103" s="18">
        <f>INDEX(Large!$E$4:$BN$405,'Book Value'!$C103,'Book Value'!G$2)</f>
        <v>0</v>
      </c>
      <c r="H103" s="18">
        <f>INDEX(Large!$E$4:$BN$405,'Book Value'!$C103,'Book Value'!H$2)</f>
        <v>0</v>
      </c>
      <c r="I103" s="18">
        <f>INDEX(Large!$E$4:$BN$405,'Book Value'!$C103,'Book Value'!I$2)</f>
        <v>0</v>
      </c>
      <c r="J103" s="18">
        <f>INDEX(Large!$E$4:$BN$405,'Book Value'!$C103,'Book Value'!J$2)</f>
        <v>0</v>
      </c>
      <c r="K103" s="18">
        <f>INDEX(Large!$E$4:$BN$405,'Book Value'!$C103,'Book Value'!K$2)</f>
        <v>0</v>
      </c>
      <c r="L103" s="18">
        <f>INDEX(Large!$E$4:$BN$405,'Book Value'!$C103,'Book Value'!L$2)</f>
        <v>0</v>
      </c>
      <c r="M103" s="18">
        <f>INDEX(Large!$E$4:$BN$405,'Book Value'!$C103,'Book Value'!M$2)</f>
        <v>0</v>
      </c>
      <c r="N103" s="18">
        <f>INDEX(Large!$E$4:$BN$405,'Book Value'!$C103,'Book Value'!N$2)</f>
        <v>0</v>
      </c>
      <c r="O103" s="28">
        <f>INDEX(Large!$E$4:$BN$405,'Book Value'!$C103,'Book Value'!O$2)</f>
        <v>0</v>
      </c>
    </row>
    <row r="104" spans="1:15">
      <c r="A104" s="28">
        <v>101</v>
      </c>
      <c r="B104" s="5">
        <f>LARGE(Large!$BP$4:$BP$400,'Book Value'!A104)</f>
        <v>8.9499999999999996E-3</v>
      </c>
      <c r="C104" s="28">
        <f>MATCH(B104,Large!$BP$4:$BP$405,0)</f>
        <v>102</v>
      </c>
      <c r="D104" s="5">
        <f>INDEX(Large!$E$4:$BN$405,'Book Value'!$C104,'Book Value'!D$2)</f>
        <v>0</v>
      </c>
      <c r="E104" s="18">
        <f>INDEX(Large!$E$4:$BN$405,'Book Value'!$C104,'Book Value'!E$2)</f>
        <v>0</v>
      </c>
      <c r="F104" s="18">
        <f>INDEX(Large!$E$4:$BN$405,'Book Value'!$C104,'Book Value'!F$2)</f>
        <v>0</v>
      </c>
      <c r="G104" s="18">
        <f>INDEX(Large!$E$4:$BN$405,'Book Value'!$C104,'Book Value'!G$2)</f>
        <v>0</v>
      </c>
      <c r="H104" s="18">
        <f>INDEX(Large!$E$4:$BN$405,'Book Value'!$C104,'Book Value'!H$2)</f>
        <v>0</v>
      </c>
      <c r="I104" s="18">
        <f>INDEX(Large!$E$4:$BN$405,'Book Value'!$C104,'Book Value'!I$2)</f>
        <v>0</v>
      </c>
      <c r="J104" s="18">
        <f>INDEX(Large!$E$4:$BN$405,'Book Value'!$C104,'Book Value'!J$2)</f>
        <v>0</v>
      </c>
      <c r="K104" s="18">
        <f>INDEX(Large!$E$4:$BN$405,'Book Value'!$C104,'Book Value'!K$2)</f>
        <v>0</v>
      </c>
      <c r="L104" s="18">
        <f>INDEX(Large!$E$4:$BN$405,'Book Value'!$C104,'Book Value'!L$2)</f>
        <v>0</v>
      </c>
      <c r="M104" s="18">
        <f>INDEX(Large!$E$4:$BN$405,'Book Value'!$C104,'Book Value'!M$2)</f>
        <v>0</v>
      </c>
      <c r="N104" s="18">
        <f>INDEX(Large!$E$4:$BN$405,'Book Value'!$C104,'Book Value'!N$2)</f>
        <v>0</v>
      </c>
      <c r="O104" s="28">
        <f>INDEX(Large!$E$4:$BN$405,'Book Value'!$C104,'Book Value'!O$2)</f>
        <v>0</v>
      </c>
    </row>
    <row r="105" spans="1:15">
      <c r="A105" s="28">
        <v>102</v>
      </c>
      <c r="B105" s="5">
        <f>LARGE(Large!$BP$4:$BP$400,'Book Value'!A105)</f>
        <v>8.94E-3</v>
      </c>
      <c r="C105" s="28">
        <f>MATCH(B105,Large!$BP$4:$BP$405,0)</f>
        <v>103</v>
      </c>
      <c r="D105" s="5">
        <f>INDEX(Large!$E$4:$BN$405,'Book Value'!$C105,'Book Value'!D$2)</f>
        <v>0</v>
      </c>
      <c r="E105" s="18">
        <f>INDEX(Large!$E$4:$BN$405,'Book Value'!$C105,'Book Value'!E$2)</f>
        <v>0</v>
      </c>
      <c r="F105" s="18">
        <f>INDEX(Large!$E$4:$BN$405,'Book Value'!$C105,'Book Value'!F$2)</f>
        <v>0</v>
      </c>
      <c r="G105" s="18">
        <f>INDEX(Large!$E$4:$BN$405,'Book Value'!$C105,'Book Value'!G$2)</f>
        <v>0</v>
      </c>
      <c r="H105" s="18">
        <f>INDEX(Large!$E$4:$BN$405,'Book Value'!$C105,'Book Value'!H$2)</f>
        <v>0</v>
      </c>
      <c r="I105" s="18">
        <f>INDEX(Large!$E$4:$BN$405,'Book Value'!$C105,'Book Value'!I$2)</f>
        <v>0</v>
      </c>
      <c r="J105" s="18">
        <f>INDEX(Large!$E$4:$BN$405,'Book Value'!$C105,'Book Value'!J$2)</f>
        <v>0</v>
      </c>
      <c r="K105" s="18">
        <f>INDEX(Large!$E$4:$BN$405,'Book Value'!$C105,'Book Value'!K$2)</f>
        <v>0</v>
      </c>
      <c r="L105" s="18">
        <f>INDEX(Large!$E$4:$BN$405,'Book Value'!$C105,'Book Value'!L$2)</f>
        <v>0</v>
      </c>
      <c r="M105" s="18">
        <f>INDEX(Large!$E$4:$BN$405,'Book Value'!$C105,'Book Value'!M$2)</f>
        <v>0</v>
      </c>
      <c r="N105" s="18">
        <f>INDEX(Large!$E$4:$BN$405,'Book Value'!$C105,'Book Value'!N$2)</f>
        <v>0</v>
      </c>
      <c r="O105" s="28">
        <f>INDEX(Large!$E$4:$BN$405,'Book Value'!$C105,'Book Value'!O$2)</f>
        <v>0</v>
      </c>
    </row>
    <row r="106" spans="1:15">
      <c r="A106" s="28">
        <v>103</v>
      </c>
      <c r="B106" s="5">
        <f>LARGE(Large!$BP$4:$BP$400,'Book Value'!A106)</f>
        <v>8.9300000000000004E-3</v>
      </c>
      <c r="C106" s="28">
        <f>MATCH(B106,Large!$BP$4:$BP$405,0)</f>
        <v>104</v>
      </c>
      <c r="D106" s="5">
        <f>INDEX(Large!$E$4:$BN$405,'Book Value'!$C106,'Book Value'!D$2)</f>
        <v>0</v>
      </c>
      <c r="E106" s="18">
        <f>INDEX(Large!$E$4:$BN$405,'Book Value'!$C106,'Book Value'!E$2)</f>
        <v>0</v>
      </c>
      <c r="F106" s="18">
        <f>INDEX(Large!$E$4:$BN$405,'Book Value'!$C106,'Book Value'!F$2)</f>
        <v>0</v>
      </c>
      <c r="G106" s="18">
        <f>INDEX(Large!$E$4:$BN$405,'Book Value'!$C106,'Book Value'!G$2)</f>
        <v>0</v>
      </c>
      <c r="H106" s="18">
        <f>INDEX(Large!$E$4:$BN$405,'Book Value'!$C106,'Book Value'!H$2)</f>
        <v>0</v>
      </c>
      <c r="I106" s="18">
        <f>INDEX(Large!$E$4:$BN$405,'Book Value'!$C106,'Book Value'!I$2)</f>
        <v>0</v>
      </c>
      <c r="J106" s="18">
        <f>INDEX(Large!$E$4:$BN$405,'Book Value'!$C106,'Book Value'!J$2)</f>
        <v>0</v>
      </c>
      <c r="K106" s="18">
        <f>INDEX(Large!$E$4:$BN$405,'Book Value'!$C106,'Book Value'!K$2)</f>
        <v>0</v>
      </c>
      <c r="L106" s="18">
        <f>INDEX(Large!$E$4:$BN$405,'Book Value'!$C106,'Book Value'!L$2)</f>
        <v>0</v>
      </c>
      <c r="M106" s="18">
        <f>INDEX(Large!$E$4:$BN$405,'Book Value'!$C106,'Book Value'!M$2)</f>
        <v>0</v>
      </c>
      <c r="N106" s="18">
        <f>INDEX(Large!$E$4:$BN$405,'Book Value'!$C106,'Book Value'!N$2)</f>
        <v>0</v>
      </c>
      <c r="O106" s="28">
        <f>INDEX(Large!$E$4:$BN$405,'Book Value'!$C106,'Book Value'!O$2)</f>
        <v>0</v>
      </c>
    </row>
    <row r="107" spans="1:15">
      <c r="A107" s="28">
        <v>104</v>
      </c>
      <c r="B107" s="5">
        <f>LARGE(Large!$BP$4:$BP$400,'Book Value'!A107)</f>
        <v>8.9200000000000008E-3</v>
      </c>
      <c r="C107" s="28">
        <f>MATCH(B107,Large!$BP$4:$BP$405,0)</f>
        <v>105</v>
      </c>
      <c r="D107" s="5">
        <f>INDEX(Large!$E$4:$BN$405,'Book Value'!$C107,'Book Value'!D$2)</f>
        <v>0</v>
      </c>
      <c r="E107" s="18">
        <f>INDEX(Large!$E$4:$BN$405,'Book Value'!$C107,'Book Value'!E$2)</f>
        <v>0</v>
      </c>
      <c r="F107" s="18">
        <f>INDEX(Large!$E$4:$BN$405,'Book Value'!$C107,'Book Value'!F$2)</f>
        <v>0</v>
      </c>
      <c r="G107" s="18">
        <f>INDEX(Large!$E$4:$BN$405,'Book Value'!$C107,'Book Value'!G$2)</f>
        <v>0</v>
      </c>
      <c r="H107" s="18">
        <f>INDEX(Large!$E$4:$BN$405,'Book Value'!$C107,'Book Value'!H$2)</f>
        <v>0</v>
      </c>
      <c r="I107" s="18">
        <f>INDEX(Large!$E$4:$BN$405,'Book Value'!$C107,'Book Value'!I$2)</f>
        <v>0</v>
      </c>
      <c r="J107" s="18">
        <f>INDEX(Large!$E$4:$BN$405,'Book Value'!$C107,'Book Value'!J$2)</f>
        <v>0</v>
      </c>
      <c r="K107" s="18">
        <f>INDEX(Large!$E$4:$BN$405,'Book Value'!$C107,'Book Value'!K$2)</f>
        <v>0</v>
      </c>
      <c r="L107" s="18">
        <f>INDEX(Large!$E$4:$BN$405,'Book Value'!$C107,'Book Value'!L$2)</f>
        <v>0</v>
      </c>
      <c r="M107" s="18">
        <f>INDEX(Large!$E$4:$BN$405,'Book Value'!$C107,'Book Value'!M$2)</f>
        <v>0</v>
      </c>
      <c r="N107" s="18">
        <f>INDEX(Large!$E$4:$BN$405,'Book Value'!$C107,'Book Value'!N$2)</f>
        <v>0</v>
      </c>
      <c r="O107" s="28">
        <f>INDEX(Large!$E$4:$BN$405,'Book Value'!$C107,'Book Value'!O$2)</f>
        <v>0</v>
      </c>
    </row>
    <row r="108" spans="1:15">
      <c r="A108" s="28">
        <v>105</v>
      </c>
      <c r="B108" s="5">
        <f>LARGE(Large!$BP$4:$BP$400,'Book Value'!A108)</f>
        <v>8.9099999999999995E-3</v>
      </c>
      <c r="C108" s="28">
        <f>MATCH(B108,Large!$BP$4:$BP$405,0)</f>
        <v>106</v>
      </c>
      <c r="D108" s="5">
        <f>INDEX(Large!$E$4:$BN$405,'Book Value'!$C108,'Book Value'!D$2)</f>
        <v>0</v>
      </c>
      <c r="E108" s="18">
        <f>INDEX(Large!$E$4:$BN$405,'Book Value'!$C108,'Book Value'!E$2)</f>
        <v>0</v>
      </c>
      <c r="F108" s="18">
        <f>INDEX(Large!$E$4:$BN$405,'Book Value'!$C108,'Book Value'!F$2)</f>
        <v>0</v>
      </c>
      <c r="G108" s="18">
        <f>INDEX(Large!$E$4:$BN$405,'Book Value'!$C108,'Book Value'!G$2)</f>
        <v>0</v>
      </c>
      <c r="H108" s="18">
        <f>INDEX(Large!$E$4:$BN$405,'Book Value'!$C108,'Book Value'!H$2)</f>
        <v>0</v>
      </c>
      <c r="I108" s="18">
        <f>INDEX(Large!$E$4:$BN$405,'Book Value'!$C108,'Book Value'!I$2)</f>
        <v>0</v>
      </c>
      <c r="J108" s="18">
        <f>INDEX(Large!$E$4:$BN$405,'Book Value'!$C108,'Book Value'!J$2)</f>
        <v>0</v>
      </c>
      <c r="K108" s="18">
        <f>INDEX(Large!$E$4:$BN$405,'Book Value'!$C108,'Book Value'!K$2)</f>
        <v>0</v>
      </c>
      <c r="L108" s="18">
        <f>INDEX(Large!$E$4:$BN$405,'Book Value'!$C108,'Book Value'!L$2)</f>
        <v>0</v>
      </c>
      <c r="M108" s="18">
        <f>INDEX(Large!$E$4:$BN$405,'Book Value'!$C108,'Book Value'!M$2)</f>
        <v>0</v>
      </c>
      <c r="N108" s="18">
        <f>INDEX(Large!$E$4:$BN$405,'Book Value'!$C108,'Book Value'!N$2)</f>
        <v>0</v>
      </c>
      <c r="O108" s="28">
        <f>INDEX(Large!$E$4:$BN$405,'Book Value'!$C108,'Book Value'!O$2)</f>
        <v>0</v>
      </c>
    </row>
    <row r="109" spans="1:15">
      <c r="A109" s="28">
        <v>106</v>
      </c>
      <c r="B109" s="5">
        <f>LARGE(Large!$BP$4:$BP$400,'Book Value'!A109)</f>
        <v>8.8999999999999999E-3</v>
      </c>
      <c r="C109" s="28">
        <f>MATCH(B109,Large!$BP$4:$BP$405,0)</f>
        <v>107</v>
      </c>
      <c r="D109" s="5">
        <f>INDEX(Large!$E$4:$BN$405,'Book Value'!$C109,'Book Value'!D$2)</f>
        <v>0</v>
      </c>
      <c r="E109" s="18">
        <f>INDEX(Large!$E$4:$BN$405,'Book Value'!$C109,'Book Value'!E$2)</f>
        <v>0</v>
      </c>
      <c r="F109" s="18">
        <f>INDEX(Large!$E$4:$BN$405,'Book Value'!$C109,'Book Value'!F$2)</f>
        <v>0</v>
      </c>
      <c r="G109" s="18">
        <f>INDEX(Large!$E$4:$BN$405,'Book Value'!$C109,'Book Value'!G$2)</f>
        <v>0</v>
      </c>
      <c r="H109" s="18">
        <f>INDEX(Large!$E$4:$BN$405,'Book Value'!$C109,'Book Value'!H$2)</f>
        <v>0</v>
      </c>
      <c r="I109" s="18">
        <f>INDEX(Large!$E$4:$BN$405,'Book Value'!$C109,'Book Value'!I$2)</f>
        <v>0</v>
      </c>
      <c r="J109" s="18">
        <f>INDEX(Large!$E$4:$BN$405,'Book Value'!$C109,'Book Value'!J$2)</f>
        <v>0</v>
      </c>
      <c r="K109" s="18">
        <f>INDEX(Large!$E$4:$BN$405,'Book Value'!$C109,'Book Value'!K$2)</f>
        <v>0</v>
      </c>
      <c r="L109" s="18">
        <f>INDEX(Large!$E$4:$BN$405,'Book Value'!$C109,'Book Value'!L$2)</f>
        <v>0</v>
      </c>
      <c r="M109" s="18">
        <f>INDEX(Large!$E$4:$BN$405,'Book Value'!$C109,'Book Value'!M$2)</f>
        <v>0</v>
      </c>
      <c r="N109" s="18">
        <f>INDEX(Large!$E$4:$BN$405,'Book Value'!$C109,'Book Value'!N$2)</f>
        <v>0</v>
      </c>
      <c r="O109" s="28">
        <f>INDEX(Large!$E$4:$BN$405,'Book Value'!$C109,'Book Value'!O$2)</f>
        <v>0</v>
      </c>
    </row>
    <row r="110" spans="1:15">
      <c r="A110" s="28">
        <v>107</v>
      </c>
      <c r="B110" s="5">
        <f>LARGE(Large!$BP$4:$BP$400,'Book Value'!A110)</f>
        <v>8.8900000000000003E-3</v>
      </c>
      <c r="C110" s="28">
        <f>MATCH(B110,Large!$BP$4:$BP$405,0)</f>
        <v>108</v>
      </c>
      <c r="D110" s="5">
        <f>INDEX(Large!$E$4:$BN$405,'Book Value'!$C110,'Book Value'!D$2)</f>
        <v>0</v>
      </c>
      <c r="E110" s="18">
        <f>INDEX(Large!$E$4:$BN$405,'Book Value'!$C110,'Book Value'!E$2)</f>
        <v>0</v>
      </c>
      <c r="F110" s="18">
        <f>INDEX(Large!$E$4:$BN$405,'Book Value'!$C110,'Book Value'!F$2)</f>
        <v>0</v>
      </c>
      <c r="G110" s="18">
        <f>INDEX(Large!$E$4:$BN$405,'Book Value'!$C110,'Book Value'!G$2)</f>
        <v>0</v>
      </c>
      <c r="H110" s="18">
        <f>INDEX(Large!$E$4:$BN$405,'Book Value'!$C110,'Book Value'!H$2)</f>
        <v>0</v>
      </c>
      <c r="I110" s="18">
        <f>INDEX(Large!$E$4:$BN$405,'Book Value'!$C110,'Book Value'!I$2)</f>
        <v>0</v>
      </c>
      <c r="J110" s="18">
        <f>INDEX(Large!$E$4:$BN$405,'Book Value'!$C110,'Book Value'!J$2)</f>
        <v>0</v>
      </c>
      <c r="K110" s="18">
        <f>INDEX(Large!$E$4:$BN$405,'Book Value'!$C110,'Book Value'!K$2)</f>
        <v>0</v>
      </c>
      <c r="L110" s="18">
        <f>INDEX(Large!$E$4:$BN$405,'Book Value'!$C110,'Book Value'!L$2)</f>
        <v>0</v>
      </c>
      <c r="M110" s="18">
        <f>INDEX(Large!$E$4:$BN$405,'Book Value'!$C110,'Book Value'!M$2)</f>
        <v>0</v>
      </c>
      <c r="N110" s="18">
        <f>INDEX(Large!$E$4:$BN$405,'Book Value'!$C110,'Book Value'!N$2)</f>
        <v>0</v>
      </c>
      <c r="O110" s="28">
        <f>INDEX(Large!$E$4:$BN$405,'Book Value'!$C110,'Book Value'!O$2)</f>
        <v>0</v>
      </c>
    </row>
    <row r="111" spans="1:15">
      <c r="A111" s="28">
        <v>108</v>
      </c>
      <c r="B111" s="5">
        <f>LARGE(Large!$BP$4:$BP$400,'Book Value'!A111)</f>
        <v>8.8800000000000007E-3</v>
      </c>
      <c r="C111" s="28">
        <f>MATCH(B111,Large!$BP$4:$BP$405,0)</f>
        <v>109</v>
      </c>
      <c r="D111" s="5">
        <f>INDEX(Large!$E$4:$BN$405,'Book Value'!$C111,'Book Value'!D$2)</f>
        <v>0</v>
      </c>
      <c r="E111" s="18">
        <f>INDEX(Large!$E$4:$BN$405,'Book Value'!$C111,'Book Value'!E$2)</f>
        <v>0</v>
      </c>
      <c r="F111" s="18">
        <f>INDEX(Large!$E$4:$BN$405,'Book Value'!$C111,'Book Value'!F$2)</f>
        <v>0</v>
      </c>
      <c r="G111" s="18">
        <f>INDEX(Large!$E$4:$BN$405,'Book Value'!$C111,'Book Value'!G$2)</f>
        <v>0</v>
      </c>
      <c r="H111" s="18">
        <f>INDEX(Large!$E$4:$BN$405,'Book Value'!$C111,'Book Value'!H$2)</f>
        <v>0</v>
      </c>
      <c r="I111" s="18">
        <f>INDEX(Large!$E$4:$BN$405,'Book Value'!$C111,'Book Value'!I$2)</f>
        <v>0</v>
      </c>
      <c r="J111" s="18">
        <f>INDEX(Large!$E$4:$BN$405,'Book Value'!$C111,'Book Value'!J$2)</f>
        <v>0</v>
      </c>
      <c r="K111" s="18">
        <f>INDEX(Large!$E$4:$BN$405,'Book Value'!$C111,'Book Value'!K$2)</f>
        <v>0</v>
      </c>
      <c r="L111" s="18">
        <f>INDEX(Large!$E$4:$BN$405,'Book Value'!$C111,'Book Value'!L$2)</f>
        <v>0</v>
      </c>
      <c r="M111" s="18">
        <f>INDEX(Large!$E$4:$BN$405,'Book Value'!$C111,'Book Value'!M$2)</f>
        <v>0</v>
      </c>
      <c r="N111" s="18">
        <f>INDEX(Large!$E$4:$BN$405,'Book Value'!$C111,'Book Value'!N$2)</f>
        <v>0</v>
      </c>
      <c r="O111" s="28">
        <f>INDEX(Large!$E$4:$BN$405,'Book Value'!$C111,'Book Value'!O$2)</f>
        <v>0</v>
      </c>
    </row>
    <row r="112" spans="1:15">
      <c r="A112" s="28">
        <v>109</v>
      </c>
      <c r="B112" s="5">
        <f>LARGE(Large!$BP$4:$BP$400,'Book Value'!A112)</f>
        <v>8.8699999999999994E-3</v>
      </c>
      <c r="C112" s="28">
        <f>MATCH(B112,Large!$BP$4:$BP$405,0)</f>
        <v>110</v>
      </c>
      <c r="D112" s="5">
        <f>INDEX(Large!$E$4:$BN$405,'Book Value'!$C112,'Book Value'!D$2)</f>
        <v>0</v>
      </c>
      <c r="E112" s="18">
        <f>INDEX(Large!$E$4:$BN$405,'Book Value'!$C112,'Book Value'!E$2)</f>
        <v>0</v>
      </c>
      <c r="F112" s="18">
        <f>INDEX(Large!$E$4:$BN$405,'Book Value'!$C112,'Book Value'!F$2)</f>
        <v>0</v>
      </c>
      <c r="G112" s="18">
        <f>INDEX(Large!$E$4:$BN$405,'Book Value'!$C112,'Book Value'!G$2)</f>
        <v>0</v>
      </c>
      <c r="H112" s="18">
        <f>INDEX(Large!$E$4:$BN$405,'Book Value'!$C112,'Book Value'!H$2)</f>
        <v>0</v>
      </c>
      <c r="I112" s="18">
        <f>INDEX(Large!$E$4:$BN$405,'Book Value'!$C112,'Book Value'!I$2)</f>
        <v>0</v>
      </c>
      <c r="J112" s="18">
        <f>INDEX(Large!$E$4:$BN$405,'Book Value'!$C112,'Book Value'!J$2)</f>
        <v>0</v>
      </c>
      <c r="K112" s="18">
        <f>INDEX(Large!$E$4:$BN$405,'Book Value'!$C112,'Book Value'!K$2)</f>
        <v>0</v>
      </c>
      <c r="L112" s="18">
        <f>INDEX(Large!$E$4:$BN$405,'Book Value'!$C112,'Book Value'!L$2)</f>
        <v>0</v>
      </c>
      <c r="M112" s="18">
        <f>INDEX(Large!$E$4:$BN$405,'Book Value'!$C112,'Book Value'!M$2)</f>
        <v>0</v>
      </c>
      <c r="N112" s="18">
        <f>INDEX(Large!$E$4:$BN$405,'Book Value'!$C112,'Book Value'!N$2)</f>
        <v>0</v>
      </c>
      <c r="O112" s="28">
        <f>INDEX(Large!$E$4:$BN$405,'Book Value'!$C112,'Book Value'!O$2)</f>
        <v>0</v>
      </c>
    </row>
    <row r="113" spans="1:15">
      <c r="A113" s="28">
        <v>110</v>
      </c>
      <c r="B113" s="5">
        <f>LARGE(Large!$BP$4:$BP$400,'Book Value'!A113)</f>
        <v>8.8599999999999998E-3</v>
      </c>
      <c r="C113" s="28">
        <f>MATCH(B113,Large!$BP$4:$BP$405,0)</f>
        <v>111</v>
      </c>
      <c r="D113" s="5">
        <f>INDEX(Large!$E$4:$BN$405,'Book Value'!$C113,'Book Value'!D$2)</f>
        <v>0</v>
      </c>
      <c r="E113" s="18">
        <f>INDEX(Large!$E$4:$BN$405,'Book Value'!$C113,'Book Value'!E$2)</f>
        <v>0</v>
      </c>
      <c r="F113" s="18">
        <f>INDEX(Large!$E$4:$BN$405,'Book Value'!$C113,'Book Value'!F$2)</f>
        <v>0</v>
      </c>
      <c r="G113" s="18">
        <f>INDEX(Large!$E$4:$BN$405,'Book Value'!$C113,'Book Value'!G$2)</f>
        <v>0</v>
      </c>
      <c r="H113" s="18">
        <f>INDEX(Large!$E$4:$BN$405,'Book Value'!$C113,'Book Value'!H$2)</f>
        <v>0</v>
      </c>
      <c r="I113" s="18">
        <f>INDEX(Large!$E$4:$BN$405,'Book Value'!$C113,'Book Value'!I$2)</f>
        <v>0</v>
      </c>
      <c r="J113" s="18">
        <f>INDEX(Large!$E$4:$BN$405,'Book Value'!$C113,'Book Value'!J$2)</f>
        <v>0</v>
      </c>
      <c r="K113" s="18">
        <f>INDEX(Large!$E$4:$BN$405,'Book Value'!$C113,'Book Value'!K$2)</f>
        <v>0</v>
      </c>
      <c r="L113" s="18">
        <f>INDEX(Large!$E$4:$BN$405,'Book Value'!$C113,'Book Value'!L$2)</f>
        <v>0</v>
      </c>
      <c r="M113" s="18">
        <f>INDEX(Large!$E$4:$BN$405,'Book Value'!$C113,'Book Value'!M$2)</f>
        <v>0</v>
      </c>
      <c r="N113" s="18">
        <f>INDEX(Large!$E$4:$BN$405,'Book Value'!$C113,'Book Value'!N$2)</f>
        <v>0</v>
      </c>
      <c r="O113" s="28">
        <f>INDEX(Large!$E$4:$BN$405,'Book Value'!$C113,'Book Value'!O$2)</f>
        <v>0</v>
      </c>
    </row>
    <row r="114" spans="1:15">
      <c r="A114" s="28">
        <v>111</v>
      </c>
      <c r="B114" s="5">
        <f>LARGE(Large!$BP$4:$BP$400,'Book Value'!A114)</f>
        <v>8.8500000000000002E-3</v>
      </c>
      <c r="C114" s="28">
        <f>MATCH(B114,Large!$BP$4:$BP$405,0)</f>
        <v>112</v>
      </c>
      <c r="D114" s="5">
        <f>INDEX(Large!$E$4:$BN$405,'Book Value'!$C114,'Book Value'!D$2)</f>
        <v>0</v>
      </c>
      <c r="E114" s="18">
        <f>INDEX(Large!$E$4:$BN$405,'Book Value'!$C114,'Book Value'!E$2)</f>
        <v>0</v>
      </c>
      <c r="F114" s="18">
        <f>INDEX(Large!$E$4:$BN$405,'Book Value'!$C114,'Book Value'!F$2)</f>
        <v>0</v>
      </c>
      <c r="G114" s="18">
        <f>INDEX(Large!$E$4:$BN$405,'Book Value'!$C114,'Book Value'!G$2)</f>
        <v>0</v>
      </c>
      <c r="H114" s="18">
        <f>INDEX(Large!$E$4:$BN$405,'Book Value'!$C114,'Book Value'!H$2)</f>
        <v>0</v>
      </c>
      <c r="I114" s="18">
        <f>INDEX(Large!$E$4:$BN$405,'Book Value'!$C114,'Book Value'!I$2)</f>
        <v>0</v>
      </c>
      <c r="J114" s="18">
        <f>INDEX(Large!$E$4:$BN$405,'Book Value'!$C114,'Book Value'!J$2)</f>
        <v>0</v>
      </c>
      <c r="K114" s="18">
        <f>INDEX(Large!$E$4:$BN$405,'Book Value'!$C114,'Book Value'!K$2)</f>
        <v>0</v>
      </c>
      <c r="L114" s="18">
        <f>INDEX(Large!$E$4:$BN$405,'Book Value'!$C114,'Book Value'!L$2)</f>
        <v>0</v>
      </c>
      <c r="M114" s="18">
        <f>INDEX(Large!$E$4:$BN$405,'Book Value'!$C114,'Book Value'!M$2)</f>
        <v>0</v>
      </c>
      <c r="N114" s="18">
        <f>INDEX(Large!$E$4:$BN$405,'Book Value'!$C114,'Book Value'!N$2)</f>
        <v>0</v>
      </c>
      <c r="O114" s="28">
        <f>INDEX(Large!$E$4:$BN$405,'Book Value'!$C114,'Book Value'!O$2)</f>
        <v>0</v>
      </c>
    </row>
    <row r="115" spans="1:15">
      <c r="A115" s="28">
        <v>112</v>
      </c>
      <c r="B115" s="5">
        <f>LARGE(Large!$BP$4:$BP$400,'Book Value'!A115)</f>
        <v>8.8400000000000006E-3</v>
      </c>
      <c r="C115" s="28">
        <f>MATCH(B115,Large!$BP$4:$BP$405,0)</f>
        <v>113</v>
      </c>
      <c r="D115" s="5">
        <f>INDEX(Large!$E$4:$BN$405,'Book Value'!$C115,'Book Value'!D$2)</f>
        <v>0</v>
      </c>
      <c r="E115" s="18">
        <f>INDEX(Large!$E$4:$BN$405,'Book Value'!$C115,'Book Value'!E$2)</f>
        <v>0</v>
      </c>
      <c r="F115" s="18">
        <f>INDEX(Large!$E$4:$BN$405,'Book Value'!$C115,'Book Value'!F$2)</f>
        <v>0</v>
      </c>
      <c r="G115" s="18">
        <f>INDEX(Large!$E$4:$BN$405,'Book Value'!$C115,'Book Value'!G$2)</f>
        <v>0</v>
      </c>
      <c r="H115" s="18">
        <f>INDEX(Large!$E$4:$BN$405,'Book Value'!$C115,'Book Value'!H$2)</f>
        <v>0</v>
      </c>
      <c r="I115" s="18">
        <f>INDEX(Large!$E$4:$BN$405,'Book Value'!$C115,'Book Value'!I$2)</f>
        <v>0</v>
      </c>
      <c r="J115" s="18">
        <f>INDEX(Large!$E$4:$BN$405,'Book Value'!$C115,'Book Value'!J$2)</f>
        <v>0</v>
      </c>
      <c r="K115" s="18">
        <f>INDEX(Large!$E$4:$BN$405,'Book Value'!$C115,'Book Value'!K$2)</f>
        <v>0</v>
      </c>
      <c r="L115" s="18">
        <f>INDEX(Large!$E$4:$BN$405,'Book Value'!$C115,'Book Value'!L$2)</f>
        <v>0</v>
      </c>
      <c r="M115" s="18">
        <f>INDEX(Large!$E$4:$BN$405,'Book Value'!$C115,'Book Value'!M$2)</f>
        <v>0</v>
      </c>
      <c r="N115" s="18">
        <f>INDEX(Large!$E$4:$BN$405,'Book Value'!$C115,'Book Value'!N$2)</f>
        <v>0</v>
      </c>
      <c r="O115" s="28">
        <f>INDEX(Large!$E$4:$BN$405,'Book Value'!$C115,'Book Value'!O$2)</f>
        <v>0</v>
      </c>
    </row>
    <row r="116" spans="1:15">
      <c r="A116" s="28">
        <v>113</v>
      </c>
      <c r="B116" s="5">
        <f>LARGE(Large!$BP$4:$BP$400,'Book Value'!A116)</f>
        <v>8.8299999999999993E-3</v>
      </c>
      <c r="C116" s="28">
        <f>MATCH(B116,Large!$BP$4:$BP$405,0)</f>
        <v>114</v>
      </c>
      <c r="D116" s="5">
        <f>INDEX(Large!$E$4:$BN$405,'Book Value'!$C116,'Book Value'!D$2)</f>
        <v>0</v>
      </c>
      <c r="E116" s="18">
        <f>INDEX(Large!$E$4:$BN$405,'Book Value'!$C116,'Book Value'!E$2)</f>
        <v>0</v>
      </c>
      <c r="F116" s="18">
        <f>INDEX(Large!$E$4:$BN$405,'Book Value'!$C116,'Book Value'!F$2)</f>
        <v>0</v>
      </c>
      <c r="G116" s="18">
        <f>INDEX(Large!$E$4:$BN$405,'Book Value'!$C116,'Book Value'!G$2)</f>
        <v>0</v>
      </c>
      <c r="H116" s="18">
        <f>INDEX(Large!$E$4:$BN$405,'Book Value'!$C116,'Book Value'!H$2)</f>
        <v>0</v>
      </c>
      <c r="I116" s="18">
        <f>INDEX(Large!$E$4:$BN$405,'Book Value'!$C116,'Book Value'!I$2)</f>
        <v>0</v>
      </c>
      <c r="J116" s="18">
        <f>INDEX(Large!$E$4:$BN$405,'Book Value'!$C116,'Book Value'!J$2)</f>
        <v>0</v>
      </c>
      <c r="K116" s="18">
        <f>INDEX(Large!$E$4:$BN$405,'Book Value'!$C116,'Book Value'!K$2)</f>
        <v>0</v>
      </c>
      <c r="L116" s="18">
        <f>INDEX(Large!$E$4:$BN$405,'Book Value'!$C116,'Book Value'!L$2)</f>
        <v>0</v>
      </c>
      <c r="M116" s="18">
        <f>INDEX(Large!$E$4:$BN$405,'Book Value'!$C116,'Book Value'!M$2)</f>
        <v>0</v>
      </c>
      <c r="N116" s="18">
        <f>INDEX(Large!$E$4:$BN$405,'Book Value'!$C116,'Book Value'!N$2)</f>
        <v>0</v>
      </c>
      <c r="O116" s="28">
        <f>INDEX(Large!$E$4:$BN$405,'Book Value'!$C116,'Book Value'!O$2)</f>
        <v>0</v>
      </c>
    </row>
    <row r="117" spans="1:15">
      <c r="A117" s="28">
        <v>114</v>
      </c>
      <c r="B117" s="5">
        <f>LARGE(Large!$BP$4:$BP$400,'Book Value'!A117)</f>
        <v>8.8199999999999997E-3</v>
      </c>
      <c r="C117" s="28">
        <f>MATCH(B117,Large!$BP$4:$BP$405,0)</f>
        <v>115</v>
      </c>
      <c r="D117" s="5">
        <f>INDEX(Large!$E$4:$BN$405,'Book Value'!$C117,'Book Value'!D$2)</f>
        <v>0</v>
      </c>
      <c r="E117" s="18">
        <f>INDEX(Large!$E$4:$BN$405,'Book Value'!$C117,'Book Value'!E$2)</f>
        <v>0</v>
      </c>
      <c r="F117" s="18">
        <f>INDEX(Large!$E$4:$BN$405,'Book Value'!$C117,'Book Value'!F$2)</f>
        <v>0</v>
      </c>
      <c r="G117" s="18">
        <f>INDEX(Large!$E$4:$BN$405,'Book Value'!$C117,'Book Value'!G$2)</f>
        <v>0</v>
      </c>
      <c r="H117" s="18">
        <f>INDEX(Large!$E$4:$BN$405,'Book Value'!$C117,'Book Value'!H$2)</f>
        <v>0</v>
      </c>
      <c r="I117" s="18">
        <f>INDEX(Large!$E$4:$BN$405,'Book Value'!$C117,'Book Value'!I$2)</f>
        <v>0</v>
      </c>
      <c r="J117" s="18">
        <f>INDEX(Large!$E$4:$BN$405,'Book Value'!$C117,'Book Value'!J$2)</f>
        <v>0</v>
      </c>
      <c r="K117" s="18">
        <f>INDEX(Large!$E$4:$BN$405,'Book Value'!$C117,'Book Value'!K$2)</f>
        <v>0</v>
      </c>
      <c r="L117" s="18">
        <f>INDEX(Large!$E$4:$BN$405,'Book Value'!$C117,'Book Value'!L$2)</f>
        <v>0</v>
      </c>
      <c r="M117" s="18">
        <f>INDEX(Large!$E$4:$BN$405,'Book Value'!$C117,'Book Value'!M$2)</f>
        <v>0</v>
      </c>
      <c r="N117" s="18">
        <f>INDEX(Large!$E$4:$BN$405,'Book Value'!$C117,'Book Value'!N$2)</f>
        <v>0</v>
      </c>
      <c r="O117" s="28">
        <f>INDEX(Large!$E$4:$BN$405,'Book Value'!$C117,'Book Value'!O$2)</f>
        <v>0</v>
      </c>
    </row>
    <row r="118" spans="1:15">
      <c r="A118" s="28">
        <v>115</v>
      </c>
      <c r="B118" s="5">
        <f>LARGE(Large!$BP$4:$BP$400,'Book Value'!A118)</f>
        <v>8.8100000000000001E-3</v>
      </c>
      <c r="C118" s="28">
        <f>MATCH(B118,Large!$BP$4:$BP$405,0)</f>
        <v>116</v>
      </c>
      <c r="D118" s="5">
        <f>INDEX(Large!$E$4:$BN$405,'Book Value'!$C118,'Book Value'!D$2)</f>
        <v>0</v>
      </c>
      <c r="E118" s="18">
        <f>INDEX(Large!$E$4:$BN$405,'Book Value'!$C118,'Book Value'!E$2)</f>
        <v>0</v>
      </c>
      <c r="F118" s="18">
        <f>INDEX(Large!$E$4:$BN$405,'Book Value'!$C118,'Book Value'!F$2)</f>
        <v>0</v>
      </c>
      <c r="G118" s="18">
        <f>INDEX(Large!$E$4:$BN$405,'Book Value'!$C118,'Book Value'!G$2)</f>
        <v>0</v>
      </c>
      <c r="H118" s="18">
        <f>INDEX(Large!$E$4:$BN$405,'Book Value'!$C118,'Book Value'!H$2)</f>
        <v>0</v>
      </c>
      <c r="I118" s="18">
        <f>INDEX(Large!$E$4:$BN$405,'Book Value'!$C118,'Book Value'!I$2)</f>
        <v>0</v>
      </c>
      <c r="J118" s="18">
        <f>INDEX(Large!$E$4:$BN$405,'Book Value'!$C118,'Book Value'!J$2)</f>
        <v>0</v>
      </c>
      <c r="K118" s="18">
        <f>INDEX(Large!$E$4:$BN$405,'Book Value'!$C118,'Book Value'!K$2)</f>
        <v>0</v>
      </c>
      <c r="L118" s="18">
        <f>INDEX(Large!$E$4:$BN$405,'Book Value'!$C118,'Book Value'!L$2)</f>
        <v>0</v>
      </c>
      <c r="M118" s="18">
        <f>INDEX(Large!$E$4:$BN$405,'Book Value'!$C118,'Book Value'!M$2)</f>
        <v>0</v>
      </c>
      <c r="N118" s="18">
        <f>INDEX(Large!$E$4:$BN$405,'Book Value'!$C118,'Book Value'!N$2)</f>
        <v>0</v>
      </c>
      <c r="O118" s="28">
        <f>INDEX(Large!$E$4:$BN$405,'Book Value'!$C118,'Book Value'!O$2)</f>
        <v>0</v>
      </c>
    </row>
    <row r="119" spans="1:15">
      <c r="A119" s="28">
        <v>116</v>
      </c>
      <c r="B119" s="5">
        <f>LARGE(Large!$BP$4:$BP$400,'Book Value'!A119)</f>
        <v>8.8000000000000005E-3</v>
      </c>
      <c r="C119" s="28">
        <f>MATCH(B119,Large!$BP$4:$BP$405,0)</f>
        <v>117</v>
      </c>
      <c r="D119" s="5">
        <f>INDEX(Large!$E$4:$BN$405,'Book Value'!$C119,'Book Value'!D$2)</f>
        <v>0</v>
      </c>
      <c r="E119" s="18">
        <f>INDEX(Large!$E$4:$BN$405,'Book Value'!$C119,'Book Value'!E$2)</f>
        <v>0</v>
      </c>
      <c r="F119" s="18">
        <f>INDEX(Large!$E$4:$BN$405,'Book Value'!$C119,'Book Value'!F$2)</f>
        <v>0</v>
      </c>
      <c r="G119" s="18">
        <f>INDEX(Large!$E$4:$BN$405,'Book Value'!$C119,'Book Value'!G$2)</f>
        <v>0</v>
      </c>
      <c r="H119" s="18">
        <f>INDEX(Large!$E$4:$BN$405,'Book Value'!$C119,'Book Value'!H$2)</f>
        <v>0</v>
      </c>
      <c r="I119" s="18">
        <f>INDEX(Large!$E$4:$BN$405,'Book Value'!$C119,'Book Value'!I$2)</f>
        <v>0</v>
      </c>
      <c r="J119" s="18">
        <f>INDEX(Large!$E$4:$BN$405,'Book Value'!$C119,'Book Value'!J$2)</f>
        <v>0</v>
      </c>
      <c r="K119" s="18">
        <f>INDEX(Large!$E$4:$BN$405,'Book Value'!$C119,'Book Value'!K$2)</f>
        <v>0</v>
      </c>
      <c r="L119" s="18">
        <f>INDEX(Large!$E$4:$BN$405,'Book Value'!$C119,'Book Value'!L$2)</f>
        <v>0</v>
      </c>
      <c r="M119" s="18">
        <f>INDEX(Large!$E$4:$BN$405,'Book Value'!$C119,'Book Value'!M$2)</f>
        <v>0</v>
      </c>
      <c r="N119" s="18">
        <f>INDEX(Large!$E$4:$BN$405,'Book Value'!$C119,'Book Value'!N$2)</f>
        <v>0</v>
      </c>
      <c r="O119" s="28">
        <f>INDEX(Large!$E$4:$BN$405,'Book Value'!$C119,'Book Value'!O$2)</f>
        <v>0</v>
      </c>
    </row>
    <row r="120" spans="1:15">
      <c r="A120" s="28">
        <v>117</v>
      </c>
      <c r="B120" s="5">
        <f>LARGE(Large!$BP$4:$BP$400,'Book Value'!A120)</f>
        <v>8.7899999999999992E-3</v>
      </c>
      <c r="C120" s="28">
        <f>MATCH(B120,Large!$BP$4:$BP$405,0)</f>
        <v>118</v>
      </c>
      <c r="D120" s="5">
        <f>INDEX(Large!$E$4:$BN$405,'Book Value'!$C120,'Book Value'!D$2)</f>
        <v>0</v>
      </c>
      <c r="E120" s="18">
        <f>INDEX(Large!$E$4:$BN$405,'Book Value'!$C120,'Book Value'!E$2)</f>
        <v>0</v>
      </c>
      <c r="F120" s="18">
        <f>INDEX(Large!$E$4:$BN$405,'Book Value'!$C120,'Book Value'!F$2)</f>
        <v>0</v>
      </c>
      <c r="G120" s="18">
        <f>INDEX(Large!$E$4:$BN$405,'Book Value'!$C120,'Book Value'!G$2)</f>
        <v>0</v>
      </c>
      <c r="H120" s="18">
        <f>INDEX(Large!$E$4:$BN$405,'Book Value'!$C120,'Book Value'!H$2)</f>
        <v>0</v>
      </c>
      <c r="I120" s="18">
        <f>INDEX(Large!$E$4:$BN$405,'Book Value'!$C120,'Book Value'!I$2)</f>
        <v>0</v>
      </c>
      <c r="J120" s="18">
        <f>INDEX(Large!$E$4:$BN$405,'Book Value'!$C120,'Book Value'!J$2)</f>
        <v>0</v>
      </c>
      <c r="K120" s="18">
        <f>INDEX(Large!$E$4:$BN$405,'Book Value'!$C120,'Book Value'!K$2)</f>
        <v>0</v>
      </c>
      <c r="L120" s="18">
        <f>INDEX(Large!$E$4:$BN$405,'Book Value'!$C120,'Book Value'!L$2)</f>
        <v>0</v>
      </c>
      <c r="M120" s="18">
        <f>INDEX(Large!$E$4:$BN$405,'Book Value'!$C120,'Book Value'!M$2)</f>
        <v>0</v>
      </c>
      <c r="N120" s="18">
        <f>INDEX(Large!$E$4:$BN$405,'Book Value'!$C120,'Book Value'!N$2)</f>
        <v>0</v>
      </c>
      <c r="O120" s="28">
        <f>INDEX(Large!$E$4:$BN$405,'Book Value'!$C120,'Book Value'!O$2)</f>
        <v>0</v>
      </c>
    </row>
    <row r="121" spans="1:15">
      <c r="A121" s="28">
        <v>118</v>
      </c>
      <c r="B121" s="5">
        <f>LARGE(Large!$BP$4:$BP$400,'Book Value'!A121)</f>
        <v>8.7799999999999996E-3</v>
      </c>
      <c r="C121" s="28">
        <f>MATCH(B121,Large!$BP$4:$BP$405,0)</f>
        <v>119</v>
      </c>
      <c r="D121" s="5">
        <f>INDEX(Large!$E$4:$BN$405,'Book Value'!$C121,'Book Value'!D$2)</f>
        <v>0</v>
      </c>
      <c r="E121" s="18">
        <f>INDEX(Large!$E$4:$BN$405,'Book Value'!$C121,'Book Value'!E$2)</f>
        <v>0</v>
      </c>
      <c r="F121" s="18">
        <f>INDEX(Large!$E$4:$BN$405,'Book Value'!$C121,'Book Value'!F$2)</f>
        <v>0</v>
      </c>
      <c r="G121" s="18">
        <f>INDEX(Large!$E$4:$BN$405,'Book Value'!$C121,'Book Value'!G$2)</f>
        <v>0</v>
      </c>
      <c r="H121" s="18">
        <f>INDEX(Large!$E$4:$BN$405,'Book Value'!$C121,'Book Value'!H$2)</f>
        <v>0</v>
      </c>
      <c r="I121" s="18">
        <f>INDEX(Large!$E$4:$BN$405,'Book Value'!$C121,'Book Value'!I$2)</f>
        <v>0</v>
      </c>
      <c r="J121" s="18">
        <f>INDEX(Large!$E$4:$BN$405,'Book Value'!$C121,'Book Value'!J$2)</f>
        <v>0</v>
      </c>
      <c r="K121" s="18">
        <f>INDEX(Large!$E$4:$BN$405,'Book Value'!$C121,'Book Value'!K$2)</f>
        <v>0</v>
      </c>
      <c r="L121" s="18">
        <f>INDEX(Large!$E$4:$BN$405,'Book Value'!$C121,'Book Value'!L$2)</f>
        <v>0</v>
      </c>
      <c r="M121" s="18">
        <f>INDEX(Large!$E$4:$BN$405,'Book Value'!$C121,'Book Value'!M$2)</f>
        <v>0</v>
      </c>
      <c r="N121" s="18">
        <f>INDEX(Large!$E$4:$BN$405,'Book Value'!$C121,'Book Value'!N$2)</f>
        <v>0</v>
      </c>
      <c r="O121" s="28">
        <f>INDEX(Large!$E$4:$BN$405,'Book Value'!$C121,'Book Value'!O$2)</f>
        <v>0</v>
      </c>
    </row>
    <row r="122" spans="1:15">
      <c r="A122" s="28">
        <v>119</v>
      </c>
      <c r="B122" s="5">
        <f>LARGE(Large!$BP$4:$BP$400,'Book Value'!A122)</f>
        <v>8.77E-3</v>
      </c>
      <c r="C122" s="28">
        <f>MATCH(B122,Large!$BP$4:$BP$405,0)</f>
        <v>120</v>
      </c>
      <c r="D122" s="5">
        <f>INDEX(Large!$E$4:$BN$405,'Book Value'!$C122,'Book Value'!D$2)</f>
        <v>0</v>
      </c>
      <c r="E122" s="18">
        <f>INDEX(Large!$E$4:$BN$405,'Book Value'!$C122,'Book Value'!E$2)</f>
        <v>0</v>
      </c>
      <c r="F122" s="18">
        <f>INDEX(Large!$E$4:$BN$405,'Book Value'!$C122,'Book Value'!F$2)</f>
        <v>0</v>
      </c>
      <c r="G122" s="18">
        <f>INDEX(Large!$E$4:$BN$405,'Book Value'!$C122,'Book Value'!G$2)</f>
        <v>0</v>
      </c>
      <c r="H122" s="18">
        <f>INDEX(Large!$E$4:$BN$405,'Book Value'!$C122,'Book Value'!H$2)</f>
        <v>0</v>
      </c>
      <c r="I122" s="18">
        <f>INDEX(Large!$E$4:$BN$405,'Book Value'!$C122,'Book Value'!I$2)</f>
        <v>0</v>
      </c>
      <c r="J122" s="18">
        <f>INDEX(Large!$E$4:$BN$405,'Book Value'!$C122,'Book Value'!J$2)</f>
        <v>0</v>
      </c>
      <c r="K122" s="18">
        <f>INDEX(Large!$E$4:$BN$405,'Book Value'!$C122,'Book Value'!K$2)</f>
        <v>0</v>
      </c>
      <c r="L122" s="18">
        <f>INDEX(Large!$E$4:$BN$405,'Book Value'!$C122,'Book Value'!L$2)</f>
        <v>0</v>
      </c>
      <c r="M122" s="18">
        <f>INDEX(Large!$E$4:$BN$405,'Book Value'!$C122,'Book Value'!M$2)</f>
        <v>0</v>
      </c>
      <c r="N122" s="18">
        <f>INDEX(Large!$E$4:$BN$405,'Book Value'!$C122,'Book Value'!N$2)</f>
        <v>0</v>
      </c>
      <c r="O122" s="28">
        <f>INDEX(Large!$E$4:$BN$405,'Book Value'!$C122,'Book Value'!O$2)</f>
        <v>0</v>
      </c>
    </row>
    <row r="123" spans="1:15">
      <c r="A123" s="28">
        <v>120</v>
      </c>
      <c r="B123" s="5">
        <f>LARGE(Large!$BP$4:$BP$400,'Book Value'!A123)</f>
        <v>8.7600000000000004E-3</v>
      </c>
      <c r="C123" s="28">
        <f>MATCH(B123,Large!$BP$4:$BP$405,0)</f>
        <v>121</v>
      </c>
      <c r="D123" s="5">
        <f>INDEX(Large!$E$4:$BN$405,'Book Value'!$C123,'Book Value'!D$2)</f>
        <v>0</v>
      </c>
      <c r="E123" s="18">
        <f>INDEX(Large!$E$4:$BN$405,'Book Value'!$C123,'Book Value'!E$2)</f>
        <v>0</v>
      </c>
      <c r="F123" s="18">
        <f>INDEX(Large!$E$4:$BN$405,'Book Value'!$C123,'Book Value'!F$2)</f>
        <v>0</v>
      </c>
      <c r="G123" s="18">
        <f>INDEX(Large!$E$4:$BN$405,'Book Value'!$C123,'Book Value'!G$2)</f>
        <v>0</v>
      </c>
      <c r="H123" s="18">
        <f>INDEX(Large!$E$4:$BN$405,'Book Value'!$C123,'Book Value'!H$2)</f>
        <v>0</v>
      </c>
      <c r="I123" s="18">
        <f>INDEX(Large!$E$4:$BN$405,'Book Value'!$C123,'Book Value'!I$2)</f>
        <v>0</v>
      </c>
      <c r="J123" s="18">
        <f>INDEX(Large!$E$4:$BN$405,'Book Value'!$C123,'Book Value'!J$2)</f>
        <v>0</v>
      </c>
      <c r="K123" s="18">
        <f>INDEX(Large!$E$4:$BN$405,'Book Value'!$C123,'Book Value'!K$2)</f>
        <v>0</v>
      </c>
      <c r="L123" s="18">
        <f>INDEX(Large!$E$4:$BN$405,'Book Value'!$C123,'Book Value'!L$2)</f>
        <v>0</v>
      </c>
      <c r="M123" s="18">
        <f>INDEX(Large!$E$4:$BN$405,'Book Value'!$C123,'Book Value'!M$2)</f>
        <v>0</v>
      </c>
      <c r="N123" s="18">
        <f>INDEX(Large!$E$4:$BN$405,'Book Value'!$C123,'Book Value'!N$2)</f>
        <v>0</v>
      </c>
      <c r="O123" s="28">
        <f>INDEX(Large!$E$4:$BN$405,'Book Value'!$C123,'Book Value'!O$2)</f>
        <v>0</v>
      </c>
    </row>
    <row r="124" spans="1:15">
      <c r="A124" s="28">
        <v>121</v>
      </c>
      <c r="B124" s="5">
        <f>LARGE(Large!$BP$4:$BP$400,'Book Value'!A124)</f>
        <v>8.7500000000000008E-3</v>
      </c>
      <c r="C124" s="28">
        <f>MATCH(B124,Large!$BP$4:$BP$405,0)</f>
        <v>122</v>
      </c>
      <c r="D124" s="5">
        <f>INDEX(Large!$E$4:$BN$405,'Book Value'!$C124,'Book Value'!D$2)</f>
        <v>0</v>
      </c>
      <c r="E124" s="18">
        <f>INDEX(Large!$E$4:$BN$405,'Book Value'!$C124,'Book Value'!E$2)</f>
        <v>0</v>
      </c>
      <c r="F124" s="18">
        <f>INDEX(Large!$E$4:$BN$405,'Book Value'!$C124,'Book Value'!F$2)</f>
        <v>0</v>
      </c>
      <c r="G124" s="18">
        <f>INDEX(Large!$E$4:$BN$405,'Book Value'!$C124,'Book Value'!G$2)</f>
        <v>0</v>
      </c>
      <c r="H124" s="18">
        <f>INDEX(Large!$E$4:$BN$405,'Book Value'!$C124,'Book Value'!H$2)</f>
        <v>0</v>
      </c>
      <c r="I124" s="18">
        <f>INDEX(Large!$E$4:$BN$405,'Book Value'!$C124,'Book Value'!I$2)</f>
        <v>0</v>
      </c>
      <c r="J124" s="18">
        <f>INDEX(Large!$E$4:$BN$405,'Book Value'!$C124,'Book Value'!J$2)</f>
        <v>0</v>
      </c>
      <c r="K124" s="18">
        <f>INDEX(Large!$E$4:$BN$405,'Book Value'!$C124,'Book Value'!K$2)</f>
        <v>0</v>
      </c>
      <c r="L124" s="18">
        <f>INDEX(Large!$E$4:$BN$405,'Book Value'!$C124,'Book Value'!L$2)</f>
        <v>0</v>
      </c>
      <c r="M124" s="18">
        <f>INDEX(Large!$E$4:$BN$405,'Book Value'!$C124,'Book Value'!M$2)</f>
        <v>0</v>
      </c>
      <c r="N124" s="18">
        <f>INDEX(Large!$E$4:$BN$405,'Book Value'!$C124,'Book Value'!N$2)</f>
        <v>0</v>
      </c>
      <c r="O124" s="28">
        <f>INDEX(Large!$E$4:$BN$405,'Book Value'!$C124,'Book Value'!O$2)</f>
        <v>0</v>
      </c>
    </row>
    <row r="125" spans="1:15">
      <c r="A125" s="28">
        <v>122</v>
      </c>
      <c r="B125" s="5">
        <f>LARGE(Large!$BP$4:$BP$400,'Book Value'!A125)</f>
        <v>8.7399999999999995E-3</v>
      </c>
      <c r="C125" s="28">
        <f>MATCH(B125,Large!$BP$4:$BP$405,0)</f>
        <v>123</v>
      </c>
      <c r="D125" s="5">
        <f>INDEX(Large!$E$4:$BN$405,'Book Value'!$C125,'Book Value'!D$2)</f>
        <v>0</v>
      </c>
      <c r="E125" s="18">
        <f>INDEX(Large!$E$4:$BN$405,'Book Value'!$C125,'Book Value'!E$2)</f>
        <v>0</v>
      </c>
      <c r="F125" s="18">
        <f>INDEX(Large!$E$4:$BN$405,'Book Value'!$C125,'Book Value'!F$2)</f>
        <v>0</v>
      </c>
      <c r="G125" s="18">
        <f>INDEX(Large!$E$4:$BN$405,'Book Value'!$C125,'Book Value'!G$2)</f>
        <v>0</v>
      </c>
      <c r="H125" s="18">
        <f>INDEX(Large!$E$4:$BN$405,'Book Value'!$C125,'Book Value'!H$2)</f>
        <v>0</v>
      </c>
      <c r="I125" s="18">
        <f>INDEX(Large!$E$4:$BN$405,'Book Value'!$C125,'Book Value'!I$2)</f>
        <v>0</v>
      </c>
      <c r="J125" s="18">
        <f>INDEX(Large!$E$4:$BN$405,'Book Value'!$C125,'Book Value'!J$2)</f>
        <v>0</v>
      </c>
      <c r="K125" s="18">
        <f>INDEX(Large!$E$4:$BN$405,'Book Value'!$C125,'Book Value'!K$2)</f>
        <v>0</v>
      </c>
      <c r="L125" s="18">
        <f>INDEX(Large!$E$4:$BN$405,'Book Value'!$C125,'Book Value'!L$2)</f>
        <v>0</v>
      </c>
      <c r="M125" s="18">
        <f>INDEX(Large!$E$4:$BN$405,'Book Value'!$C125,'Book Value'!M$2)</f>
        <v>0</v>
      </c>
      <c r="N125" s="18">
        <f>INDEX(Large!$E$4:$BN$405,'Book Value'!$C125,'Book Value'!N$2)</f>
        <v>0</v>
      </c>
      <c r="O125" s="28">
        <f>INDEX(Large!$E$4:$BN$405,'Book Value'!$C125,'Book Value'!O$2)</f>
        <v>0</v>
      </c>
    </row>
    <row r="126" spans="1:15">
      <c r="A126" s="28">
        <v>123</v>
      </c>
      <c r="B126" s="5">
        <f>LARGE(Large!$BP$4:$BP$400,'Book Value'!A126)</f>
        <v>8.7299999999999999E-3</v>
      </c>
      <c r="C126" s="28">
        <f>MATCH(B126,Large!$BP$4:$BP$405,0)</f>
        <v>124</v>
      </c>
      <c r="D126" s="5">
        <f>INDEX(Large!$E$4:$BN$405,'Book Value'!$C126,'Book Value'!D$2)</f>
        <v>0</v>
      </c>
      <c r="E126" s="18">
        <f>INDEX(Large!$E$4:$BN$405,'Book Value'!$C126,'Book Value'!E$2)</f>
        <v>0</v>
      </c>
      <c r="F126" s="18">
        <f>INDEX(Large!$E$4:$BN$405,'Book Value'!$C126,'Book Value'!F$2)</f>
        <v>0</v>
      </c>
      <c r="G126" s="18">
        <f>INDEX(Large!$E$4:$BN$405,'Book Value'!$C126,'Book Value'!G$2)</f>
        <v>0</v>
      </c>
      <c r="H126" s="18">
        <f>INDEX(Large!$E$4:$BN$405,'Book Value'!$C126,'Book Value'!H$2)</f>
        <v>0</v>
      </c>
      <c r="I126" s="18">
        <f>INDEX(Large!$E$4:$BN$405,'Book Value'!$C126,'Book Value'!I$2)</f>
        <v>0</v>
      </c>
      <c r="J126" s="18">
        <f>INDEX(Large!$E$4:$BN$405,'Book Value'!$C126,'Book Value'!J$2)</f>
        <v>0</v>
      </c>
      <c r="K126" s="18">
        <f>INDEX(Large!$E$4:$BN$405,'Book Value'!$C126,'Book Value'!K$2)</f>
        <v>0</v>
      </c>
      <c r="L126" s="18">
        <f>INDEX(Large!$E$4:$BN$405,'Book Value'!$C126,'Book Value'!L$2)</f>
        <v>0</v>
      </c>
      <c r="M126" s="18">
        <f>INDEX(Large!$E$4:$BN$405,'Book Value'!$C126,'Book Value'!M$2)</f>
        <v>0</v>
      </c>
      <c r="N126" s="18">
        <f>INDEX(Large!$E$4:$BN$405,'Book Value'!$C126,'Book Value'!N$2)</f>
        <v>0</v>
      </c>
      <c r="O126" s="28">
        <f>INDEX(Large!$E$4:$BN$405,'Book Value'!$C126,'Book Value'!O$2)</f>
        <v>0</v>
      </c>
    </row>
    <row r="127" spans="1:15">
      <c r="A127" s="28">
        <v>124</v>
      </c>
      <c r="B127" s="5">
        <f>LARGE(Large!$BP$4:$BP$400,'Book Value'!A127)</f>
        <v>8.7200000000000003E-3</v>
      </c>
      <c r="C127" s="28">
        <f>MATCH(B127,Large!$BP$4:$BP$405,0)</f>
        <v>125</v>
      </c>
      <c r="D127" s="5">
        <f>INDEX(Large!$E$4:$BN$405,'Book Value'!$C127,'Book Value'!D$2)</f>
        <v>0</v>
      </c>
      <c r="E127" s="18">
        <f>INDEX(Large!$E$4:$BN$405,'Book Value'!$C127,'Book Value'!E$2)</f>
        <v>0</v>
      </c>
      <c r="F127" s="18">
        <f>INDEX(Large!$E$4:$BN$405,'Book Value'!$C127,'Book Value'!F$2)</f>
        <v>0</v>
      </c>
      <c r="G127" s="18">
        <f>INDEX(Large!$E$4:$BN$405,'Book Value'!$C127,'Book Value'!G$2)</f>
        <v>0</v>
      </c>
      <c r="H127" s="18">
        <f>INDEX(Large!$E$4:$BN$405,'Book Value'!$C127,'Book Value'!H$2)</f>
        <v>0</v>
      </c>
      <c r="I127" s="18">
        <f>INDEX(Large!$E$4:$BN$405,'Book Value'!$C127,'Book Value'!I$2)</f>
        <v>0</v>
      </c>
      <c r="J127" s="18">
        <f>INDEX(Large!$E$4:$BN$405,'Book Value'!$C127,'Book Value'!J$2)</f>
        <v>0</v>
      </c>
      <c r="K127" s="18">
        <f>INDEX(Large!$E$4:$BN$405,'Book Value'!$C127,'Book Value'!K$2)</f>
        <v>0</v>
      </c>
      <c r="L127" s="18">
        <f>INDEX(Large!$E$4:$BN$405,'Book Value'!$C127,'Book Value'!L$2)</f>
        <v>0</v>
      </c>
      <c r="M127" s="18">
        <f>INDEX(Large!$E$4:$BN$405,'Book Value'!$C127,'Book Value'!M$2)</f>
        <v>0</v>
      </c>
      <c r="N127" s="18">
        <f>INDEX(Large!$E$4:$BN$405,'Book Value'!$C127,'Book Value'!N$2)</f>
        <v>0</v>
      </c>
      <c r="O127" s="28">
        <f>INDEX(Large!$E$4:$BN$405,'Book Value'!$C127,'Book Value'!O$2)</f>
        <v>0</v>
      </c>
    </row>
    <row r="128" spans="1:15">
      <c r="A128" s="28">
        <v>125</v>
      </c>
      <c r="B128" s="5">
        <f>LARGE(Large!$BP$4:$BP$400,'Book Value'!A128)</f>
        <v>8.7100000000000007E-3</v>
      </c>
      <c r="C128" s="28">
        <f>MATCH(B128,Large!$BP$4:$BP$405,0)</f>
        <v>126</v>
      </c>
      <c r="D128" s="5">
        <f>INDEX(Large!$E$4:$BN$405,'Book Value'!$C128,'Book Value'!D$2)</f>
        <v>0</v>
      </c>
      <c r="E128" s="18">
        <f>INDEX(Large!$E$4:$BN$405,'Book Value'!$C128,'Book Value'!E$2)</f>
        <v>0</v>
      </c>
      <c r="F128" s="18">
        <f>INDEX(Large!$E$4:$BN$405,'Book Value'!$C128,'Book Value'!F$2)</f>
        <v>0</v>
      </c>
      <c r="G128" s="18">
        <f>INDEX(Large!$E$4:$BN$405,'Book Value'!$C128,'Book Value'!G$2)</f>
        <v>0</v>
      </c>
      <c r="H128" s="18">
        <f>INDEX(Large!$E$4:$BN$405,'Book Value'!$C128,'Book Value'!H$2)</f>
        <v>0</v>
      </c>
      <c r="I128" s="18">
        <f>INDEX(Large!$E$4:$BN$405,'Book Value'!$C128,'Book Value'!I$2)</f>
        <v>0</v>
      </c>
      <c r="J128" s="18">
        <f>INDEX(Large!$E$4:$BN$405,'Book Value'!$C128,'Book Value'!J$2)</f>
        <v>0</v>
      </c>
      <c r="K128" s="18">
        <f>INDEX(Large!$E$4:$BN$405,'Book Value'!$C128,'Book Value'!K$2)</f>
        <v>0</v>
      </c>
      <c r="L128" s="18">
        <f>INDEX(Large!$E$4:$BN$405,'Book Value'!$C128,'Book Value'!L$2)</f>
        <v>0</v>
      </c>
      <c r="M128" s="18">
        <f>INDEX(Large!$E$4:$BN$405,'Book Value'!$C128,'Book Value'!M$2)</f>
        <v>0</v>
      </c>
      <c r="N128" s="18">
        <f>INDEX(Large!$E$4:$BN$405,'Book Value'!$C128,'Book Value'!N$2)</f>
        <v>0</v>
      </c>
      <c r="O128" s="28">
        <f>INDEX(Large!$E$4:$BN$405,'Book Value'!$C128,'Book Value'!O$2)</f>
        <v>0</v>
      </c>
    </row>
    <row r="129" spans="1:15">
      <c r="A129" s="28">
        <v>126</v>
      </c>
      <c r="B129" s="5">
        <f>LARGE(Large!$BP$4:$BP$400,'Book Value'!A129)</f>
        <v>8.6999999999999994E-3</v>
      </c>
      <c r="C129" s="28">
        <f>MATCH(B129,Large!$BP$4:$BP$405,0)</f>
        <v>127</v>
      </c>
      <c r="D129" s="5">
        <f>INDEX(Large!$E$4:$BN$405,'Book Value'!$C129,'Book Value'!D$2)</f>
        <v>0</v>
      </c>
      <c r="E129" s="18">
        <f>INDEX(Large!$E$4:$BN$405,'Book Value'!$C129,'Book Value'!E$2)</f>
        <v>0</v>
      </c>
      <c r="F129" s="18">
        <f>INDEX(Large!$E$4:$BN$405,'Book Value'!$C129,'Book Value'!F$2)</f>
        <v>0</v>
      </c>
      <c r="G129" s="18">
        <f>INDEX(Large!$E$4:$BN$405,'Book Value'!$C129,'Book Value'!G$2)</f>
        <v>0</v>
      </c>
      <c r="H129" s="18">
        <f>INDEX(Large!$E$4:$BN$405,'Book Value'!$C129,'Book Value'!H$2)</f>
        <v>0</v>
      </c>
      <c r="I129" s="18">
        <f>INDEX(Large!$E$4:$BN$405,'Book Value'!$C129,'Book Value'!I$2)</f>
        <v>0</v>
      </c>
      <c r="J129" s="18">
        <f>INDEX(Large!$E$4:$BN$405,'Book Value'!$C129,'Book Value'!J$2)</f>
        <v>0</v>
      </c>
      <c r="K129" s="18">
        <f>INDEX(Large!$E$4:$BN$405,'Book Value'!$C129,'Book Value'!K$2)</f>
        <v>0</v>
      </c>
      <c r="L129" s="18">
        <f>INDEX(Large!$E$4:$BN$405,'Book Value'!$C129,'Book Value'!L$2)</f>
        <v>0</v>
      </c>
      <c r="M129" s="18">
        <f>INDEX(Large!$E$4:$BN$405,'Book Value'!$C129,'Book Value'!M$2)</f>
        <v>0</v>
      </c>
      <c r="N129" s="18">
        <f>INDEX(Large!$E$4:$BN$405,'Book Value'!$C129,'Book Value'!N$2)</f>
        <v>0</v>
      </c>
      <c r="O129" s="28">
        <f>INDEX(Large!$E$4:$BN$405,'Book Value'!$C129,'Book Value'!O$2)</f>
        <v>0</v>
      </c>
    </row>
    <row r="130" spans="1:15">
      <c r="A130" s="28">
        <v>127</v>
      </c>
      <c r="B130" s="5">
        <f>LARGE(Large!$BP$4:$BP$400,'Book Value'!A130)</f>
        <v>8.6899999999999998E-3</v>
      </c>
      <c r="C130" s="28">
        <f>MATCH(B130,Large!$BP$4:$BP$405,0)</f>
        <v>128</v>
      </c>
      <c r="D130" s="5">
        <f>INDEX(Large!$E$4:$BN$405,'Book Value'!$C130,'Book Value'!D$2)</f>
        <v>0</v>
      </c>
      <c r="E130" s="18">
        <f>INDEX(Large!$E$4:$BN$405,'Book Value'!$C130,'Book Value'!E$2)</f>
        <v>0</v>
      </c>
      <c r="F130" s="18">
        <f>INDEX(Large!$E$4:$BN$405,'Book Value'!$C130,'Book Value'!F$2)</f>
        <v>0</v>
      </c>
      <c r="G130" s="18">
        <f>INDEX(Large!$E$4:$BN$405,'Book Value'!$C130,'Book Value'!G$2)</f>
        <v>0</v>
      </c>
      <c r="H130" s="18">
        <f>INDEX(Large!$E$4:$BN$405,'Book Value'!$C130,'Book Value'!H$2)</f>
        <v>0</v>
      </c>
      <c r="I130" s="18">
        <f>INDEX(Large!$E$4:$BN$405,'Book Value'!$C130,'Book Value'!I$2)</f>
        <v>0</v>
      </c>
      <c r="J130" s="18">
        <f>INDEX(Large!$E$4:$BN$405,'Book Value'!$C130,'Book Value'!J$2)</f>
        <v>0</v>
      </c>
      <c r="K130" s="18">
        <f>INDEX(Large!$E$4:$BN$405,'Book Value'!$C130,'Book Value'!K$2)</f>
        <v>0</v>
      </c>
      <c r="L130" s="18">
        <f>INDEX(Large!$E$4:$BN$405,'Book Value'!$C130,'Book Value'!L$2)</f>
        <v>0</v>
      </c>
      <c r="M130" s="18">
        <f>INDEX(Large!$E$4:$BN$405,'Book Value'!$C130,'Book Value'!M$2)</f>
        <v>0</v>
      </c>
      <c r="N130" s="18">
        <f>INDEX(Large!$E$4:$BN$405,'Book Value'!$C130,'Book Value'!N$2)</f>
        <v>0</v>
      </c>
      <c r="O130" s="28">
        <f>INDEX(Large!$E$4:$BN$405,'Book Value'!$C130,'Book Value'!O$2)</f>
        <v>0</v>
      </c>
    </row>
    <row r="131" spans="1:15">
      <c r="A131" s="28">
        <v>128</v>
      </c>
      <c r="B131" s="5">
        <f>LARGE(Large!$BP$4:$BP$400,'Book Value'!A131)</f>
        <v>8.6800000000000002E-3</v>
      </c>
      <c r="C131" s="28">
        <f>MATCH(B131,Large!$BP$4:$BP$405,0)</f>
        <v>129</v>
      </c>
      <c r="D131" s="5">
        <f>INDEX(Large!$E$4:$BN$405,'Book Value'!$C131,'Book Value'!D$2)</f>
        <v>0</v>
      </c>
      <c r="E131" s="18">
        <f>INDEX(Large!$E$4:$BN$405,'Book Value'!$C131,'Book Value'!E$2)</f>
        <v>0</v>
      </c>
      <c r="F131" s="18">
        <f>INDEX(Large!$E$4:$BN$405,'Book Value'!$C131,'Book Value'!F$2)</f>
        <v>0</v>
      </c>
      <c r="G131" s="18">
        <f>INDEX(Large!$E$4:$BN$405,'Book Value'!$C131,'Book Value'!G$2)</f>
        <v>0</v>
      </c>
      <c r="H131" s="18">
        <f>INDEX(Large!$E$4:$BN$405,'Book Value'!$C131,'Book Value'!H$2)</f>
        <v>0</v>
      </c>
      <c r="I131" s="18">
        <f>INDEX(Large!$E$4:$BN$405,'Book Value'!$C131,'Book Value'!I$2)</f>
        <v>0</v>
      </c>
      <c r="J131" s="18">
        <f>INDEX(Large!$E$4:$BN$405,'Book Value'!$C131,'Book Value'!J$2)</f>
        <v>0</v>
      </c>
      <c r="K131" s="18">
        <f>INDEX(Large!$E$4:$BN$405,'Book Value'!$C131,'Book Value'!K$2)</f>
        <v>0</v>
      </c>
      <c r="L131" s="18">
        <f>INDEX(Large!$E$4:$BN$405,'Book Value'!$C131,'Book Value'!L$2)</f>
        <v>0</v>
      </c>
      <c r="M131" s="18">
        <f>INDEX(Large!$E$4:$BN$405,'Book Value'!$C131,'Book Value'!M$2)</f>
        <v>0</v>
      </c>
      <c r="N131" s="18">
        <f>INDEX(Large!$E$4:$BN$405,'Book Value'!$C131,'Book Value'!N$2)</f>
        <v>0</v>
      </c>
      <c r="O131" s="28">
        <f>INDEX(Large!$E$4:$BN$405,'Book Value'!$C131,'Book Value'!O$2)</f>
        <v>0</v>
      </c>
    </row>
    <row r="132" spans="1:15">
      <c r="A132" s="28">
        <v>129</v>
      </c>
      <c r="B132" s="5">
        <f>LARGE(Large!$BP$4:$BP$400,'Book Value'!A132)</f>
        <v>8.6700000000000006E-3</v>
      </c>
      <c r="C132" s="28">
        <f>MATCH(B132,Large!$BP$4:$BP$405,0)</f>
        <v>130</v>
      </c>
      <c r="D132" s="5">
        <f>INDEX(Large!$E$4:$BN$405,'Book Value'!$C132,'Book Value'!D$2)</f>
        <v>0</v>
      </c>
      <c r="E132" s="18">
        <f>INDEX(Large!$E$4:$BN$405,'Book Value'!$C132,'Book Value'!E$2)</f>
        <v>0</v>
      </c>
      <c r="F132" s="18">
        <f>INDEX(Large!$E$4:$BN$405,'Book Value'!$C132,'Book Value'!F$2)</f>
        <v>0</v>
      </c>
      <c r="G132" s="18">
        <f>INDEX(Large!$E$4:$BN$405,'Book Value'!$C132,'Book Value'!G$2)</f>
        <v>0</v>
      </c>
      <c r="H132" s="18">
        <f>INDEX(Large!$E$4:$BN$405,'Book Value'!$C132,'Book Value'!H$2)</f>
        <v>0</v>
      </c>
      <c r="I132" s="18">
        <f>INDEX(Large!$E$4:$BN$405,'Book Value'!$C132,'Book Value'!I$2)</f>
        <v>0</v>
      </c>
      <c r="J132" s="18">
        <f>INDEX(Large!$E$4:$BN$405,'Book Value'!$C132,'Book Value'!J$2)</f>
        <v>0</v>
      </c>
      <c r="K132" s="18">
        <f>INDEX(Large!$E$4:$BN$405,'Book Value'!$C132,'Book Value'!K$2)</f>
        <v>0</v>
      </c>
      <c r="L132" s="18">
        <f>INDEX(Large!$E$4:$BN$405,'Book Value'!$C132,'Book Value'!L$2)</f>
        <v>0</v>
      </c>
      <c r="M132" s="18">
        <f>INDEX(Large!$E$4:$BN$405,'Book Value'!$C132,'Book Value'!M$2)</f>
        <v>0</v>
      </c>
      <c r="N132" s="18">
        <f>INDEX(Large!$E$4:$BN$405,'Book Value'!$C132,'Book Value'!N$2)</f>
        <v>0</v>
      </c>
      <c r="O132" s="28">
        <f>INDEX(Large!$E$4:$BN$405,'Book Value'!$C132,'Book Value'!O$2)</f>
        <v>0</v>
      </c>
    </row>
    <row r="133" spans="1:15">
      <c r="A133" s="28">
        <v>130</v>
      </c>
      <c r="B133" s="5">
        <f>LARGE(Large!$BP$4:$BP$400,'Book Value'!A133)</f>
        <v>8.6599999999999993E-3</v>
      </c>
      <c r="C133" s="28">
        <f>MATCH(B133,Large!$BP$4:$BP$405,0)</f>
        <v>131</v>
      </c>
      <c r="D133" s="5">
        <f>INDEX(Large!$E$4:$BN$405,'Book Value'!$C133,'Book Value'!D$2)</f>
        <v>0</v>
      </c>
      <c r="E133" s="18">
        <f>INDEX(Large!$E$4:$BN$405,'Book Value'!$C133,'Book Value'!E$2)</f>
        <v>0</v>
      </c>
      <c r="F133" s="18">
        <f>INDEX(Large!$E$4:$BN$405,'Book Value'!$C133,'Book Value'!F$2)</f>
        <v>0</v>
      </c>
      <c r="G133" s="18">
        <f>INDEX(Large!$E$4:$BN$405,'Book Value'!$C133,'Book Value'!G$2)</f>
        <v>0</v>
      </c>
      <c r="H133" s="18">
        <f>INDEX(Large!$E$4:$BN$405,'Book Value'!$C133,'Book Value'!H$2)</f>
        <v>0</v>
      </c>
      <c r="I133" s="18">
        <f>INDEX(Large!$E$4:$BN$405,'Book Value'!$C133,'Book Value'!I$2)</f>
        <v>0</v>
      </c>
      <c r="J133" s="18">
        <f>INDEX(Large!$E$4:$BN$405,'Book Value'!$C133,'Book Value'!J$2)</f>
        <v>0</v>
      </c>
      <c r="K133" s="18">
        <f>INDEX(Large!$E$4:$BN$405,'Book Value'!$C133,'Book Value'!K$2)</f>
        <v>0</v>
      </c>
      <c r="L133" s="18">
        <f>INDEX(Large!$E$4:$BN$405,'Book Value'!$C133,'Book Value'!L$2)</f>
        <v>0</v>
      </c>
      <c r="M133" s="18">
        <f>INDEX(Large!$E$4:$BN$405,'Book Value'!$C133,'Book Value'!M$2)</f>
        <v>0</v>
      </c>
      <c r="N133" s="18">
        <f>INDEX(Large!$E$4:$BN$405,'Book Value'!$C133,'Book Value'!N$2)</f>
        <v>0</v>
      </c>
      <c r="O133" s="28">
        <f>INDEX(Large!$E$4:$BN$405,'Book Value'!$C133,'Book Value'!O$2)</f>
        <v>0</v>
      </c>
    </row>
    <row r="134" spans="1:15">
      <c r="A134" s="28">
        <v>131</v>
      </c>
      <c r="B134" s="5">
        <f>LARGE(Large!$BP$4:$BP$400,'Book Value'!A134)</f>
        <v>8.6499999999999997E-3</v>
      </c>
      <c r="C134" s="28">
        <f>MATCH(B134,Large!$BP$4:$BP$405,0)</f>
        <v>132</v>
      </c>
      <c r="D134" s="5">
        <f>INDEX(Large!$E$4:$BN$405,'Book Value'!$C134,'Book Value'!D$2)</f>
        <v>0</v>
      </c>
      <c r="E134" s="18">
        <f>INDEX(Large!$E$4:$BN$405,'Book Value'!$C134,'Book Value'!E$2)</f>
        <v>0</v>
      </c>
      <c r="F134" s="18">
        <f>INDEX(Large!$E$4:$BN$405,'Book Value'!$C134,'Book Value'!F$2)</f>
        <v>0</v>
      </c>
      <c r="G134" s="18">
        <f>INDEX(Large!$E$4:$BN$405,'Book Value'!$C134,'Book Value'!G$2)</f>
        <v>0</v>
      </c>
      <c r="H134" s="18">
        <f>INDEX(Large!$E$4:$BN$405,'Book Value'!$C134,'Book Value'!H$2)</f>
        <v>0</v>
      </c>
      <c r="I134" s="18">
        <f>INDEX(Large!$E$4:$BN$405,'Book Value'!$C134,'Book Value'!I$2)</f>
        <v>0</v>
      </c>
      <c r="J134" s="18">
        <f>INDEX(Large!$E$4:$BN$405,'Book Value'!$C134,'Book Value'!J$2)</f>
        <v>0</v>
      </c>
      <c r="K134" s="18">
        <f>INDEX(Large!$E$4:$BN$405,'Book Value'!$C134,'Book Value'!K$2)</f>
        <v>0</v>
      </c>
      <c r="L134" s="18">
        <f>INDEX(Large!$E$4:$BN$405,'Book Value'!$C134,'Book Value'!L$2)</f>
        <v>0</v>
      </c>
      <c r="M134" s="18">
        <f>INDEX(Large!$E$4:$BN$405,'Book Value'!$C134,'Book Value'!M$2)</f>
        <v>0</v>
      </c>
      <c r="N134" s="18">
        <f>INDEX(Large!$E$4:$BN$405,'Book Value'!$C134,'Book Value'!N$2)</f>
        <v>0</v>
      </c>
      <c r="O134" s="28">
        <f>INDEX(Large!$E$4:$BN$405,'Book Value'!$C134,'Book Value'!O$2)</f>
        <v>0</v>
      </c>
    </row>
    <row r="135" spans="1:15">
      <c r="A135" s="28">
        <v>132</v>
      </c>
      <c r="B135" s="5">
        <f>LARGE(Large!$BP$4:$BP$400,'Book Value'!A135)</f>
        <v>8.6400000000000001E-3</v>
      </c>
      <c r="C135" s="28">
        <f>MATCH(B135,Large!$BP$4:$BP$405,0)</f>
        <v>133</v>
      </c>
      <c r="D135" s="5">
        <f>INDEX(Large!$E$4:$BN$405,'Book Value'!$C135,'Book Value'!D$2)</f>
        <v>0</v>
      </c>
      <c r="E135" s="18">
        <f>INDEX(Large!$E$4:$BN$405,'Book Value'!$C135,'Book Value'!E$2)</f>
        <v>0</v>
      </c>
      <c r="F135" s="18">
        <f>INDEX(Large!$E$4:$BN$405,'Book Value'!$C135,'Book Value'!F$2)</f>
        <v>0</v>
      </c>
      <c r="G135" s="18">
        <f>INDEX(Large!$E$4:$BN$405,'Book Value'!$C135,'Book Value'!G$2)</f>
        <v>0</v>
      </c>
      <c r="H135" s="18">
        <f>INDEX(Large!$E$4:$BN$405,'Book Value'!$C135,'Book Value'!H$2)</f>
        <v>0</v>
      </c>
      <c r="I135" s="18">
        <f>INDEX(Large!$E$4:$BN$405,'Book Value'!$C135,'Book Value'!I$2)</f>
        <v>0</v>
      </c>
      <c r="J135" s="18">
        <f>INDEX(Large!$E$4:$BN$405,'Book Value'!$C135,'Book Value'!J$2)</f>
        <v>0</v>
      </c>
      <c r="K135" s="18">
        <f>INDEX(Large!$E$4:$BN$405,'Book Value'!$C135,'Book Value'!K$2)</f>
        <v>0</v>
      </c>
      <c r="L135" s="18">
        <f>INDEX(Large!$E$4:$BN$405,'Book Value'!$C135,'Book Value'!L$2)</f>
        <v>0</v>
      </c>
      <c r="M135" s="18">
        <f>INDEX(Large!$E$4:$BN$405,'Book Value'!$C135,'Book Value'!M$2)</f>
        <v>0</v>
      </c>
      <c r="N135" s="18">
        <f>INDEX(Large!$E$4:$BN$405,'Book Value'!$C135,'Book Value'!N$2)</f>
        <v>0</v>
      </c>
      <c r="O135" s="28">
        <f>INDEX(Large!$E$4:$BN$405,'Book Value'!$C135,'Book Value'!O$2)</f>
        <v>0</v>
      </c>
    </row>
    <row r="136" spans="1:15">
      <c r="A136" s="28">
        <v>133</v>
      </c>
      <c r="B136" s="5">
        <f>LARGE(Large!$BP$4:$BP$400,'Book Value'!A136)</f>
        <v>8.6300000000000005E-3</v>
      </c>
      <c r="C136" s="28">
        <f>MATCH(B136,Large!$BP$4:$BP$405,0)</f>
        <v>134</v>
      </c>
      <c r="D136" s="5">
        <f>INDEX(Large!$E$4:$BN$405,'Book Value'!$C136,'Book Value'!D$2)</f>
        <v>0</v>
      </c>
      <c r="E136" s="18">
        <f>INDEX(Large!$E$4:$BN$405,'Book Value'!$C136,'Book Value'!E$2)</f>
        <v>0</v>
      </c>
      <c r="F136" s="18">
        <f>INDEX(Large!$E$4:$BN$405,'Book Value'!$C136,'Book Value'!F$2)</f>
        <v>0</v>
      </c>
      <c r="G136" s="18">
        <f>INDEX(Large!$E$4:$BN$405,'Book Value'!$C136,'Book Value'!G$2)</f>
        <v>0</v>
      </c>
      <c r="H136" s="18">
        <f>INDEX(Large!$E$4:$BN$405,'Book Value'!$C136,'Book Value'!H$2)</f>
        <v>0</v>
      </c>
      <c r="I136" s="18">
        <f>INDEX(Large!$E$4:$BN$405,'Book Value'!$C136,'Book Value'!I$2)</f>
        <v>0</v>
      </c>
      <c r="J136" s="18">
        <f>INDEX(Large!$E$4:$BN$405,'Book Value'!$C136,'Book Value'!J$2)</f>
        <v>0</v>
      </c>
      <c r="K136" s="18">
        <f>INDEX(Large!$E$4:$BN$405,'Book Value'!$C136,'Book Value'!K$2)</f>
        <v>0</v>
      </c>
      <c r="L136" s="18">
        <f>INDEX(Large!$E$4:$BN$405,'Book Value'!$C136,'Book Value'!L$2)</f>
        <v>0</v>
      </c>
      <c r="M136" s="18">
        <f>INDEX(Large!$E$4:$BN$405,'Book Value'!$C136,'Book Value'!M$2)</f>
        <v>0</v>
      </c>
      <c r="N136" s="18">
        <f>INDEX(Large!$E$4:$BN$405,'Book Value'!$C136,'Book Value'!N$2)</f>
        <v>0</v>
      </c>
      <c r="O136" s="28">
        <f>INDEX(Large!$E$4:$BN$405,'Book Value'!$C136,'Book Value'!O$2)</f>
        <v>0</v>
      </c>
    </row>
    <row r="137" spans="1:15">
      <c r="A137" s="28">
        <v>134</v>
      </c>
      <c r="B137" s="5">
        <f>LARGE(Large!$BP$4:$BP$400,'Book Value'!A137)</f>
        <v>8.6199999999999992E-3</v>
      </c>
      <c r="C137" s="28">
        <f>MATCH(B137,Large!$BP$4:$BP$405,0)</f>
        <v>135</v>
      </c>
      <c r="D137" s="5">
        <f>INDEX(Large!$E$4:$BN$405,'Book Value'!$C137,'Book Value'!D$2)</f>
        <v>0</v>
      </c>
      <c r="E137" s="18">
        <f>INDEX(Large!$E$4:$BN$405,'Book Value'!$C137,'Book Value'!E$2)</f>
        <v>0</v>
      </c>
      <c r="F137" s="18">
        <f>INDEX(Large!$E$4:$BN$405,'Book Value'!$C137,'Book Value'!F$2)</f>
        <v>0</v>
      </c>
      <c r="G137" s="18">
        <f>INDEX(Large!$E$4:$BN$405,'Book Value'!$C137,'Book Value'!G$2)</f>
        <v>0</v>
      </c>
      <c r="H137" s="18">
        <f>INDEX(Large!$E$4:$BN$405,'Book Value'!$C137,'Book Value'!H$2)</f>
        <v>0</v>
      </c>
      <c r="I137" s="18">
        <f>INDEX(Large!$E$4:$BN$405,'Book Value'!$C137,'Book Value'!I$2)</f>
        <v>0</v>
      </c>
      <c r="J137" s="18">
        <f>INDEX(Large!$E$4:$BN$405,'Book Value'!$C137,'Book Value'!J$2)</f>
        <v>0</v>
      </c>
      <c r="K137" s="18">
        <f>INDEX(Large!$E$4:$BN$405,'Book Value'!$C137,'Book Value'!K$2)</f>
        <v>0</v>
      </c>
      <c r="L137" s="18">
        <f>INDEX(Large!$E$4:$BN$405,'Book Value'!$C137,'Book Value'!L$2)</f>
        <v>0</v>
      </c>
      <c r="M137" s="18">
        <f>INDEX(Large!$E$4:$BN$405,'Book Value'!$C137,'Book Value'!M$2)</f>
        <v>0</v>
      </c>
      <c r="N137" s="18">
        <f>INDEX(Large!$E$4:$BN$405,'Book Value'!$C137,'Book Value'!N$2)</f>
        <v>0</v>
      </c>
      <c r="O137" s="28">
        <f>INDEX(Large!$E$4:$BN$405,'Book Value'!$C137,'Book Value'!O$2)</f>
        <v>0</v>
      </c>
    </row>
    <row r="138" spans="1:15">
      <c r="A138" s="28">
        <v>135</v>
      </c>
      <c r="B138" s="5">
        <f>LARGE(Large!$BP$4:$BP$400,'Book Value'!A138)</f>
        <v>8.6099999999999996E-3</v>
      </c>
      <c r="C138" s="28">
        <f>MATCH(B138,Large!$BP$4:$BP$405,0)</f>
        <v>136</v>
      </c>
      <c r="D138" s="5">
        <f>INDEX(Large!$E$4:$BN$405,'Book Value'!$C138,'Book Value'!D$2)</f>
        <v>0</v>
      </c>
      <c r="E138" s="18">
        <f>INDEX(Large!$E$4:$BN$405,'Book Value'!$C138,'Book Value'!E$2)</f>
        <v>0</v>
      </c>
      <c r="F138" s="18">
        <f>INDEX(Large!$E$4:$BN$405,'Book Value'!$C138,'Book Value'!F$2)</f>
        <v>0</v>
      </c>
      <c r="G138" s="18">
        <f>INDEX(Large!$E$4:$BN$405,'Book Value'!$C138,'Book Value'!G$2)</f>
        <v>0</v>
      </c>
      <c r="H138" s="18">
        <f>INDEX(Large!$E$4:$BN$405,'Book Value'!$C138,'Book Value'!H$2)</f>
        <v>0</v>
      </c>
      <c r="I138" s="18">
        <f>INDEX(Large!$E$4:$BN$405,'Book Value'!$C138,'Book Value'!I$2)</f>
        <v>0</v>
      </c>
      <c r="J138" s="18">
        <f>INDEX(Large!$E$4:$BN$405,'Book Value'!$C138,'Book Value'!J$2)</f>
        <v>0</v>
      </c>
      <c r="K138" s="18">
        <f>INDEX(Large!$E$4:$BN$405,'Book Value'!$C138,'Book Value'!K$2)</f>
        <v>0</v>
      </c>
      <c r="L138" s="18">
        <f>INDEX(Large!$E$4:$BN$405,'Book Value'!$C138,'Book Value'!L$2)</f>
        <v>0</v>
      </c>
      <c r="M138" s="18">
        <f>INDEX(Large!$E$4:$BN$405,'Book Value'!$C138,'Book Value'!M$2)</f>
        <v>0</v>
      </c>
      <c r="N138" s="18">
        <f>INDEX(Large!$E$4:$BN$405,'Book Value'!$C138,'Book Value'!N$2)</f>
        <v>0</v>
      </c>
      <c r="O138" s="28">
        <f>INDEX(Large!$E$4:$BN$405,'Book Value'!$C138,'Book Value'!O$2)</f>
        <v>0</v>
      </c>
    </row>
    <row r="139" spans="1:15">
      <c r="A139" s="28">
        <v>136</v>
      </c>
      <c r="B139" s="5">
        <f>LARGE(Large!$BP$4:$BP$400,'Book Value'!A139)</f>
        <v>8.6E-3</v>
      </c>
      <c r="C139" s="28">
        <f>MATCH(B139,Large!$BP$4:$BP$405,0)</f>
        <v>137</v>
      </c>
      <c r="D139" s="5">
        <f>INDEX(Large!$E$4:$BN$405,'Book Value'!$C139,'Book Value'!D$2)</f>
        <v>0</v>
      </c>
      <c r="E139" s="18">
        <f>INDEX(Large!$E$4:$BN$405,'Book Value'!$C139,'Book Value'!E$2)</f>
        <v>0</v>
      </c>
      <c r="F139" s="18">
        <f>INDEX(Large!$E$4:$BN$405,'Book Value'!$C139,'Book Value'!F$2)</f>
        <v>0</v>
      </c>
      <c r="G139" s="18">
        <f>INDEX(Large!$E$4:$BN$405,'Book Value'!$C139,'Book Value'!G$2)</f>
        <v>0</v>
      </c>
      <c r="H139" s="18">
        <f>INDEX(Large!$E$4:$BN$405,'Book Value'!$C139,'Book Value'!H$2)</f>
        <v>0</v>
      </c>
      <c r="I139" s="18">
        <f>INDEX(Large!$E$4:$BN$405,'Book Value'!$C139,'Book Value'!I$2)</f>
        <v>0</v>
      </c>
      <c r="J139" s="18">
        <f>INDEX(Large!$E$4:$BN$405,'Book Value'!$C139,'Book Value'!J$2)</f>
        <v>0</v>
      </c>
      <c r="K139" s="18">
        <f>INDEX(Large!$E$4:$BN$405,'Book Value'!$C139,'Book Value'!K$2)</f>
        <v>0</v>
      </c>
      <c r="L139" s="18">
        <f>INDEX(Large!$E$4:$BN$405,'Book Value'!$C139,'Book Value'!L$2)</f>
        <v>0</v>
      </c>
      <c r="M139" s="18">
        <f>INDEX(Large!$E$4:$BN$405,'Book Value'!$C139,'Book Value'!M$2)</f>
        <v>0</v>
      </c>
      <c r="N139" s="18">
        <f>INDEX(Large!$E$4:$BN$405,'Book Value'!$C139,'Book Value'!N$2)</f>
        <v>0</v>
      </c>
      <c r="O139" s="28">
        <f>INDEX(Large!$E$4:$BN$405,'Book Value'!$C139,'Book Value'!O$2)</f>
        <v>0</v>
      </c>
    </row>
    <row r="140" spans="1:15">
      <c r="A140" s="28">
        <v>137</v>
      </c>
      <c r="B140" s="5">
        <f>LARGE(Large!$BP$4:$BP$400,'Book Value'!A140)</f>
        <v>8.5900000000000004E-3</v>
      </c>
      <c r="C140" s="28">
        <f>MATCH(B140,Large!$BP$4:$BP$405,0)</f>
        <v>138</v>
      </c>
      <c r="D140" s="5">
        <f>INDEX(Large!$E$4:$BN$405,'Book Value'!$C140,'Book Value'!D$2)</f>
        <v>0</v>
      </c>
      <c r="E140" s="18">
        <f>INDEX(Large!$E$4:$BN$405,'Book Value'!$C140,'Book Value'!E$2)</f>
        <v>0</v>
      </c>
      <c r="F140" s="18">
        <f>INDEX(Large!$E$4:$BN$405,'Book Value'!$C140,'Book Value'!F$2)</f>
        <v>0</v>
      </c>
      <c r="G140" s="18">
        <f>INDEX(Large!$E$4:$BN$405,'Book Value'!$C140,'Book Value'!G$2)</f>
        <v>0</v>
      </c>
      <c r="H140" s="18">
        <f>INDEX(Large!$E$4:$BN$405,'Book Value'!$C140,'Book Value'!H$2)</f>
        <v>0</v>
      </c>
      <c r="I140" s="18">
        <f>INDEX(Large!$E$4:$BN$405,'Book Value'!$C140,'Book Value'!I$2)</f>
        <v>0</v>
      </c>
      <c r="J140" s="18">
        <f>INDEX(Large!$E$4:$BN$405,'Book Value'!$C140,'Book Value'!J$2)</f>
        <v>0</v>
      </c>
      <c r="K140" s="18">
        <f>INDEX(Large!$E$4:$BN$405,'Book Value'!$C140,'Book Value'!K$2)</f>
        <v>0</v>
      </c>
      <c r="L140" s="18">
        <f>INDEX(Large!$E$4:$BN$405,'Book Value'!$C140,'Book Value'!L$2)</f>
        <v>0</v>
      </c>
      <c r="M140" s="18">
        <f>INDEX(Large!$E$4:$BN$405,'Book Value'!$C140,'Book Value'!M$2)</f>
        <v>0</v>
      </c>
      <c r="N140" s="18">
        <f>INDEX(Large!$E$4:$BN$405,'Book Value'!$C140,'Book Value'!N$2)</f>
        <v>0</v>
      </c>
      <c r="O140" s="28">
        <f>INDEX(Large!$E$4:$BN$405,'Book Value'!$C140,'Book Value'!O$2)</f>
        <v>0</v>
      </c>
    </row>
    <row r="141" spans="1:15">
      <c r="A141" s="28">
        <v>138</v>
      </c>
      <c r="B141" s="5">
        <f>LARGE(Large!$BP$4:$BP$400,'Book Value'!A141)</f>
        <v>8.5800000000000008E-3</v>
      </c>
      <c r="C141" s="28">
        <f>MATCH(B141,Large!$BP$4:$BP$405,0)</f>
        <v>139</v>
      </c>
      <c r="D141" s="5">
        <f>INDEX(Large!$E$4:$BN$405,'Book Value'!$C141,'Book Value'!D$2)</f>
        <v>0</v>
      </c>
      <c r="E141" s="18">
        <f>INDEX(Large!$E$4:$BN$405,'Book Value'!$C141,'Book Value'!E$2)</f>
        <v>0</v>
      </c>
      <c r="F141" s="18">
        <f>INDEX(Large!$E$4:$BN$405,'Book Value'!$C141,'Book Value'!F$2)</f>
        <v>0</v>
      </c>
      <c r="G141" s="18">
        <f>INDEX(Large!$E$4:$BN$405,'Book Value'!$C141,'Book Value'!G$2)</f>
        <v>0</v>
      </c>
      <c r="H141" s="18">
        <f>INDEX(Large!$E$4:$BN$405,'Book Value'!$C141,'Book Value'!H$2)</f>
        <v>0</v>
      </c>
      <c r="I141" s="18">
        <f>INDEX(Large!$E$4:$BN$405,'Book Value'!$C141,'Book Value'!I$2)</f>
        <v>0</v>
      </c>
      <c r="J141" s="18">
        <f>INDEX(Large!$E$4:$BN$405,'Book Value'!$C141,'Book Value'!J$2)</f>
        <v>0</v>
      </c>
      <c r="K141" s="18">
        <f>INDEX(Large!$E$4:$BN$405,'Book Value'!$C141,'Book Value'!K$2)</f>
        <v>0</v>
      </c>
      <c r="L141" s="18">
        <f>INDEX(Large!$E$4:$BN$405,'Book Value'!$C141,'Book Value'!L$2)</f>
        <v>0</v>
      </c>
      <c r="M141" s="18">
        <f>INDEX(Large!$E$4:$BN$405,'Book Value'!$C141,'Book Value'!M$2)</f>
        <v>0</v>
      </c>
      <c r="N141" s="18">
        <f>INDEX(Large!$E$4:$BN$405,'Book Value'!$C141,'Book Value'!N$2)</f>
        <v>0</v>
      </c>
      <c r="O141" s="28">
        <f>INDEX(Large!$E$4:$BN$405,'Book Value'!$C141,'Book Value'!O$2)</f>
        <v>0</v>
      </c>
    </row>
    <row r="142" spans="1:15">
      <c r="A142" s="28">
        <v>139</v>
      </c>
      <c r="B142" s="5">
        <f>LARGE(Large!$BP$4:$BP$400,'Book Value'!A142)</f>
        <v>8.5699999999999995E-3</v>
      </c>
      <c r="C142" s="28">
        <f>MATCH(B142,Large!$BP$4:$BP$405,0)</f>
        <v>140</v>
      </c>
      <c r="D142" s="5">
        <f>INDEX(Large!$E$4:$BN$405,'Book Value'!$C142,'Book Value'!D$2)</f>
        <v>0</v>
      </c>
      <c r="E142" s="18">
        <f>INDEX(Large!$E$4:$BN$405,'Book Value'!$C142,'Book Value'!E$2)</f>
        <v>0</v>
      </c>
      <c r="F142" s="18">
        <f>INDEX(Large!$E$4:$BN$405,'Book Value'!$C142,'Book Value'!F$2)</f>
        <v>0</v>
      </c>
      <c r="G142" s="18">
        <f>INDEX(Large!$E$4:$BN$405,'Book Value'!$C142,'Book Value'!G$2)</f>
        <v>0</v>
      </c>
      <c r="H142" s="18">
        <f>INDEX(Large!$E$4:$BN$405,'Book Value'!$C142,'Book Value'!H$2)</f>
        <v>0</v>
      </c>
      <c r="I142" s="18">
        <f>INDEX(Large!$E$4:$BN$405,'Book Value'!$C142,'Book Value'!I$2)</f>
        <v>0</v>
      </c>
      <c r="J142" s="18">
        <f>INDEX(Large!$E$4:$BN$405,'Book Value'!$C142,'Book Value'!J$2)</f>
        <v>0</v>
      </c>
      <c r="K142" s="18">
        <f>INDEX(Large!$E$4:$BN$405,'Book Value'!$C142,'Book Value'!K$2)</f>
        <v>0</v>
      </c>
      <c r="L142" s="18">
        <f>INDEX(Large!$E$4:$BN$405,'Book Value'!$C142,'Book Value'!L$2)</f>
        <v>0</v>
      </c>
      <c r="M142" s="18">
        <f>INDEX(Large!$E$4:$BN$405,'Book Value'!$C142,'Book Value'!M$2)</f>
        <v>0</v>
      </c>
      <c r="N142" s="18">
        <f>INDEX(Large!$E$4:$BN$405,'Book Value'!$C142,'Book Value'!N$2)</f>
        <v>0</v>
      </c>
      <c r="O142" s="28">
        <f>INDEX(Large!$E$4:$BN$405,'Book Value'!$C142,'Book Value'!O$2)</f>
        <v>0</v>
      </c>
    </row>
    <row r="143" spans="1:15">
      <c r="A143" s="28">
        <v>140</v>
      </c>
      <c r="B143" s="5">
        <f>LARGE(Large!$BP$4:$BP$400,'Book Value'!A143)</f>
        <v>8.5599999999999999E-3</v>
      </c>
      <c r="C143" s="28">
        <f>MATCH(B143,Large!$BP$4:$BP$405,0)</f>
        <v>141</v>
      </c>
      <c r="D143" s="5">
        <f>INDEX(Large!$E$4:$BN$405,'Book Value'!$C143,'Book Value'!D$2)</f>
        <v>0</v>
      </c>
      <c r="E143" s="18">
        <f>INDEX(Large!$E$4:$BN$405,'Book Value'!$C143,'Book Value'!E$2)</f>
        <v>0</v>
      </c>
      <c r="F143" s="18">
        <f>INDEX(Large!$E$4:$BN$405,'Book Value'!$C143,'Book Value'!F$2)</f>
        <v>0</v>
      </c>
      <c r="G143" s="18">
        <f>INDEX(Large!$E$4:$BN$405,'Book Value'!$C143,'Book Value'!G$2)</f>
        <v>0</v>
      </c>
      <c r="H143" s="18">
        <f>INDEX(Large!$E$4:$BN$405,'Book Value'!$C143,'Book Value'!H$2)</f>
        <v>0</v>
      </c>
      <c r="I143" s="18">
        <f>INDEX(Large!$E$4:$BN$405,'Book Value'!$C143,'Book Value'!I$2)</f>
        <v>0</v>
      </c>
      <c r="J143" s="18">
        <f>INDEX(Large!$E$4:$BN$405,'Book Value'!$C143,'Book Value'!J$2)</f>
        <v>0</v>
      </c>
      <c r="K143" s="18">
        <f>INDEX(Large!$E$4:$BN$405,'Book Value'!$C143,'Book Value'!K$2)</f>
        <v>0</v>
      </c>
      <c r="L143" s="18">
        <f>INDEX(Large!$E$4:$BN$405,'Book Value'!$C143,'Book Value'!L$2)</f>
        <v>0</v>
      </c>
      <c r="M143" s="18">
        <f>INDEX(Large!$E$4:$BN$405,'Book Value'!$C143,'Book Value'!M$2)</f>
        <v>0</v>
      </c>
      <c r="N143" s="18">
        <f>INDEX(Large!$E$4:$BN$405,'Book Value'!$C143,'Book Value'!N$2)</f>
        <v>0</v>
      </c>
      <c r="O143" s="28">
        <f>INDEX(Large!$E$4:$BN$405,'Book Value'!$C143,'Book Value'!O$2)</f>
        <v>0</v>
      </c>
    </row>
    <row r="144" spans="1:15">
      <c r="A144" s="28">
        <v>141</v>
      </c>
      <c r="B144" s="5">
        <f>LARGE(Large!$BP$4:$BP$400,'Book Value'!A144)</f>
        <v>8.5500000000000003E-3</v>
      </c>
      <c r="C144" s="28">
        <f>MATCH(B144,Large!$BP$4:$BP$405,0)</f>
        <v>142</v>
      </c>
      <c r="D144" s="5">
        <f>INDEX(Large!$E$4:$BN$405,'Book Value'!$C144,'Book Value'!D$2)</f>
        <v>0</v>
      </c>
      <c r="E144" s="18">
        <f>INDEX(Large!$E$4:$BN$405,'Book Value'!$C144,'Book Value'!E$2)</f>
        <v>0</v>
      </c>
      <c r="F144" s="18">
        <f>INDEX(Large!$E$4:$BN$405,'Book Value'!$C144,'Book Value'!F$2)</f>
        <v>0</v>
      </c>
      <c r="G144" s="18">
        <f>INDEX(Large!$E$4:$BN$405,'Book Value'!$C144,'Book Value'!G$2)</f>
        <v>0</v>
      </c>
      <c r="H144" s="18">
        <f>INDEX(Large!$E$4:$BN$405,'Book Value'!$C144,'Book Value'!H$2)</f>
        <v>0</v>
      </c>
      <c r="I144" s="18">
        <f>INDEX(Large!$E$4:$BN$405,'Book Value'!$C144,'Book Value'!I$2)</f>
        <v>0</v>
      </c>
      <c r="J144" s="18">
        <f>INDEX(Large!$E$4:$BN$405,'Book Value'!$C144,'Book Value'!J$2)</f>
        <v>0</v>
      </c>
      <c r="K144" s="18">
        <f>INDEX(Large!$E$4:$BN$405,'Book Value'!$C144,'Book Value'!K$2)</f>
        <v>0</v>
      </c>
      <c r="L144" s="18">
        <f>INDEX(Large!$E$4:$BN$405,'Book Value'!$C144,'Book Value'!L$2)</f>
        <v>0</v>
      </c>
      <c r="M144" s="18">
        <f>INDEX(Large!$E$4:$BN$405,'Book Value'!$C144,'Book Value'!M$2)</f>
        <v>0</v>
      </c>
      <c r="N144" s="18">
        <f>INDEX(Large!$E$4:$BN$405,'Book Value'!$C144,'Book Value'!N$2)</f>
        <v>0</v>
      </c>
      <c r="O144" s="28">
        <f>INDEX(Large!$E$4:$BN$405,'Book Value'!$C144,'Book Value'!O$2)</f>
        <v>0</v>
      </c>
    </row>
    <row r="145" spans="1:15">
      <c r="A145" s="28">
        <v>142</v>
      </c>
      <c r="B145" s="5">
        <f>LARGE(Large!$BP$4:$BP$400,'Book Value'!A145)</f>
        <v>8.5400000000000007E-3</v>
      </c>
      <c r="C145" s="28">
        <f>MATCH(B145,Large!$BP$4:$BP$405,0)</f>
        <v>143</v>
      </c>
      <c r="D145" s="5">
        <f>INDEX(Large!$E$4:$BN$405,'Book Value'!$C145,'Book Value'!D$2)</f>
        <v>0</v>
      </c>
      <c r="E145" s="18">
        <f>INDEX(Large!$E$4:$BN$405,'Book Value'!$C145,'Book Value'!E$2)</f>
        <v>0</v>
      </c>
      <c r="F145" s="18">
        <f>INDEX(Large!$E$4:$BN$405,'Book Value'!$C145,'Book Value'!F$2)</f>
        <v>0</v>
      </c>
      <c r="G145" s="18">
        <f>INDEX(Large!$E$4:$BN$405,'Book Value'!$C145,'Book Value'!G$2)</f>
        <v>0</v>
      </c>
      <c r="H145" s="18">
        <f>INDEX(Large!$E$4:$BN$405,'Book Value'!$C145,'Book Value'!H$2)</f>
        <v>0</v>
      </c>
      <c r="I145" s="18">
        <f>INDEX(Large!$E$4:$BN$405,'Book Value'!$C145,'Book Value'!I$2)</f>
        <v>0</v>
      </c>
      <c r="J145" s="18">
        <f>INDEX(Large!$E$4:$BN$405,'Book Value'!$C145,'Book Value'!J$2)</f>
        <v>0</v>
      </c>
      <c r="K145" s="18">
        <f>INDEX(Large!$E$4:$BN$405,'Book Value'!$C145,'Book Value'!K$2)</f>
        <v>0</v>
      </c>
      <c r="L145" s="18">
        <f>INDEX(Large!$E$4:$BN$405,'Book Value'!$C145,'Book Value'!L$2)</f>
        <v>0</v>
      </c>
      <c r="M145" s="18">
        <f>INDEX(Large!$E$4:$BN$405,'Book Value'!$C145,'Book Value'!M$2)</f>
        <v>0</v>
      </c>
      <c r="N145" s="18">
        <f>INDEX(Large!$E$4:$BN$405,'Book Value'!$C145,'Book Value'!N$2)</f>
        <v>0</v>
      </c>
      <c r="O145" s="28">
        <f>INDEX(Large!$E$4:$BN$405,'Book Value'!$C145,'Book Value'!O$2)</f>
        <v>0</v>
      </c>
    </row>
    <row r="146" spans="1:15">
      <c r="A146" s="28">
        <v>143</v>
      </c>
      <c r="B146" s="5">
        <f>LARGE(Large!$BP$4:$BP$400,'Book Value'!A146)</f>
        <v>8.5299999999999994E-3</v>
      </c>
      <c r="C146" s="28">
        <f>MATCH(B146,Large!$BP$4:$BP$405,0)</f>
        <v>144</v>
      </c>
      <c r="D146" s="5">
        <f>INDEX(Large!$E$4:$BN$405,'Book Value'!$C146,'Book Value'!D$2)</f>
        <v>0</v>
      </c>
      <c r="E146" s="18">
        <f>INDEX(Large!$E$4:$BN$405,'Book Value'!$C146,'Book Value'!E$2)</f>
        <v>0</v>
      </c>
      <c r="F146" s="18">
        <f>INDEX(Large!$E$4:$BN$405,'Book Value'!$C146,'Book Value'!F$2)</f>
        <v>0</v>
      </c>
      <c r="G146" s="18">
        <f>INDEX(Large!$E$4:$BN$405,'Book Value'!$C146,'Book Value'!G$2)</f>
        <v>0</v>
      </c>
      <c r="H146" s="18">
        <f>INDEX(Large!$E$4:$BN$405,'Book Value'!$C146,'Book Value'!H$2)</f>
        <v>0</v>
      </c>
      <c r="I146" s="18">
        <f>INDEX(Large!$E$4:$BN$405,'Book Value'!$C146,'Book Value'!I$2)</f>
        <v>0</v>
      </c>
      <c r="J146" s="18">
        <f>INDEX(Large!$E$4:$BN$405,'Book Value'!$C146,'Book Value'!J$2)</f>
        <v>0</v>
      </c>
      <c r="K146" s="18">
        <f>INDEX(Large!$E$4:$BN$405,'Book Value'!$C146,'Book Value'!K$2)</f>
        <v>0</v>
      </c>
      <c r="L146" s="18">
        <f>INDEX(Large!$E$4:$BN$405,'Book Value'!$C146,'Book Value'!L$2)</f>
        <v>0</v>
      </c>
      <c r="M146" s="18">
        <f>INDEX(Large!$E$4:$BN$405,'Book Value'!$C146,'Book Value'!M$2)</f>
        <v>0</v>
      </c>
      <c r="N146" s="18">
        <f>INDEX(Large!$E$4:$BN$405,'Book Value'!$C146,'Book Value'!N$2)</f>
        <v>0</v>
      </c>
      <c r="O146" s="28">
        <f>INDEX(Large!$E$4:$BN$405,'Book Value'!$C146,'Book Value'!O$2)</f>
        <v>0</v>
      </c>
    </row>
    <row r="147" spans="1:15">
      <c r="A147" s="28">
        <v>144</v>
      </c>
      <c r="B147" s="5">
        <f>LARGE(Large!$BP$4:$BP$400,'Book Value'!A147)</f>
        <v>8.5199999999999998E-3</v>
      </c>
      <c r="C147" s="28">
        <f>MATCH(B147,Large!$BP$4:$BP$405,0)</f>
        <v>145</v>
      </c>
      <c r="D147" s="5">
        <f>INDEX(Large!$E$4:$BN$405,'Book Value'!$C147,'Book Value'!D$2)</f>
        <v>0</v>
      </c>
      <c r="E147" s="18">
        <f>INDEX(Large!$E$4:$BN$405,'Book Value'!$C147,'Book Value'!E$2)</f>
        <v>0</v>
      </c>
      <c r="F147" s="18">
        <f>INDEX(Large!$E$4:$BN$405,'Book Value'!$C147,'Book Value'!F$2)</f>
        <v>0</v>
      </c>
      <c r="G147" s="18">
        <f>INDEX(Large!$E$4:$BN$405,'Book Value'!$C147,'Book Value'!G$2)</f>
        <v>0</v>
      </c>
      <c r="H147" s="18">
        <f>INDEX(Large!$E$4:$BN$405,'Book Value'!$C147,'Book Value'!H$2)</f>
        <v>0</v>
      </c>
      <c r="I147" s="18">
        <f>INDEX(Large!$E$4:$BN$405,'Book Value'!$C147,'Book Value'!I$2)</f>
        <v>0</v>
      </c>
      <c r="J147" s="18">
        <f>INDEX(Large!$E$4:$BN$405,'Book Value'!$C147,'Book Value'!J$2)</f>
        <v>0</v>
      </c>
      <c r="K147" s="18">
        <f>INDEX(Large!$E$4:$BN$405,'Book Value'!$C147,'Book Value'!K$2)</f>
        <v>0</v>
      </c>
      <c r="L147" s="18">
        <f>INDEX(Large!$E$4:$BN$405,'Book Value'!$C147,'Book Value'!L$2)</f>
        <v>0</v>
      </c>
      <c r="M147" s="18">
        <f>INDEX(Large!$E$4:$BN$405,'Book Value'!$C147,'Book Value'!M$2)</f>
        <v>0</v>
      </c>
      <c r="N147" s="18">
        <f>INDEX(Large!$E$4:$BN$405,'Book Value'!$C147,'Book Value'!N$2)</f>
        <v>0</v>
      </c>
      <c r="O147" s="28">
        <f>INDEX(Large!$E$4:$BN$405,'Book Value'!$C147,'Book Value'!O$2)</f>
        <v>0</v>
      </c>
    </row>
    <row r="148" spans="1:15">
      <c r="A148" s="28">
        <v>145</v>
      </c>
      <c r="B148" s="5">
        <f>LARGE(Large!$BP$4:$BP$400,'Book Value'!A148)</f>
        <v>8.5100000000000002E-3</v>
      </c>
      <c r="C148" s="28">
        <f>MATCH(B148,Large!$BP$4:$BP$405,0)</f>
        <v>146</v>
      </c>
      <c r="D148" s="5">
        <f>INDEX(Large!$E$4:$BN$405,'Book Value'!$C148,'Book Value'!D$2)</f>
        <v>0</v>
      </c>
      <c r="E148" s="18">
        <f>INDEX(Large!$E$4:$BN$405,'Book Value'!$C148,'Book Value'!E$2)</f>
        <v>0</v>
      </c>
      <c r="F148" s="18">
        <f>INDEX(Large!$E$4:$BN$405,'Book Value'!$C148,'Book Value'!F$2)</f>
        <v>0</v>
      </c>
      <c r="G148" s="18">
        <f>INDEX(Large!$E$4:$BN$405,'Book Value'!$C148,'Book Value'!G$2)</f>
        <v>0</v>
      </c>
      <c r="H148" s="18">
        <f>INDEX(Large!$E$4:$BN$405,'Book Value'!$C148,'Book Value'!H$2)</f>
        <v>0</v>
      </c>
      <c r="I148" s="18">
        <f>INDEX(Large!$E$4:$BN$405,'Book Value'!$C148,'Book Value'!I$2)</f>
        <v>0</v>
      </c>
      <c r="J148" s="18">
        <f>INDEX(Large!$E$4:$BN$405,'Book Value'!$C148,'Book Value'!J$2)</f>
        <v>0</v>
      </c>
      <c r="K148" s="18">
        <f>INDEX(Large!$E$4:$BN$405,'Book Value'!$C148,'Book Value'!K$2)</f>
        <v>0</v>
      </c>
      <c r="L148" s="18">
        <f>INDEX(Large!$E$4:$BN$405,'Book Value'!$C148,'Book Value'!L$2)</f>
        <v>0</v>
      </c>
      <c r="M148" s="18">
        <f>INDEX(Large!$E$4:$BN$405,'Book Value'!$C148,'Book Value'!M$2)</f>
        <v>0</v>
      </c>
      <c r="N148" s="18">
        <f>INDEX(Large!$E$4:$BN$405,'Book Value'!$C148,'Book Value'!N$2)</f>
        <v>0</v>
      </c>
      <c r="O148" s="28">
        <f>INDEX(Large!$E$4:$BN$405,'Book Value'!$C148,'Book Value'!O$2)</f>
        <v>0</v>
      </c>
    </row>
    <row r="149" spans="1:15">
      <c r="A149" s="28">
        <v>146</v>
      </c>
      <c r="B149" s="5">
        <f>LARGE(Large!$BP$4:$BP$400,'Book Value'!A149)</f>
        <v>8.5000000000000006E-3</v>
      </c>
      <c r="C149" s="28">
        <f>MATCH(B149,Large!$BP$4:$BP$405,0)</f>
        <v>147</v>
      </c>
      <c r="D149" s="5">
        <f>INDEX(Large!$E$4:$BN$405,'Book Value'!$C149,'Book Value'!D$2)</f>
        <v>0</v>
      </c>
      <c r="E149" s="18">
        <f>INDEX(Large!$E$4:$BN$405,'Book Value'!$C149,'Book Value'!E$2)</f>
        <v>0</v>
      </c>
      <c r="F149" s="18">
        <f>INDEX(Large!$E$4:$BN$405,'Book Value'!$C149,'Book Value'!F$2)</f>
        <v>0</v>
      </c>
      <c r="G149" s="18">
        <f>INDEX(Large!$E$4:$BN$405,'Book Value'!$C149,'Book Value'!G$2)</f>
        <v>0</v>
      </c>
      <c r="H149" s="18">
        <f>INDEX(Large!$E$4:$BN$405,'Book Value'!$C149,'Book Value'!H$2)</f>
        <v>0</v>
      </c>
      <c r="I149" s="18">
        <f>INDEX(Large!$E$4:$BN$405,'Book Value'!$C149,'Book Value'!I$2)</f>
        <v>0</v>
      </c>
      <c r="J149" s="18">
        <f>INDEX(Large!$E$4:$BN$405,'Book Value'!$C149,'Book Value'!J$2)</f>
        <v>0</v>
      </c>
      <c r="K149" s="18">
        <f>INDEX(Large!$E$4:$BN$405,'Book Value'!$C149,'Book Value'!K$2)</f>
        <v>0</v>
      </c>
      <c r="L149" s="18">
        <f>INDEX(Large!$E$4:$BN$405,'Book Value'!$C149,'Book Value'!L$2)</f>
        <v>0</v>
      </c>
      <c r="M149" s="18">
        <f>INDEX(Large!$E$4:$BN$405,'Book Value'!$C149,'Book Value'!M$2)</f>
        <v>0</v>
      </c>
      <c r="N149" s="18">
        <f>INDEX(Large!$E$4:$BN$405,'Book Value'!$C149,'Book Value'!N$2)</f>
        <v>0</v>
      </c>
      <c r="O149" s="28">
        <f>INDEX(Large!$E$4:$BN$405,'Book Value'!$C149,'Book Value'!O$2)</f>
        <v>0</v>
      </c>
    </row>
    <row r="150" spans="1:15">
      <c r="A150" s="28">
        <v>147</v>
      </c>
      <c r="B150" s="5">
        <f>LARGE(Large!$BP$4:$BP$400,'Book Value'!A150)</f>
        <v>8.4899999999999993E-3</v>
      </c>
      <c r="C150" s="28">
        <f>MATCH(B150,Large!$BP$4:$BP$405,0)</f>
        <v>148</v>
      </c>
      <c r="D150" s="5">
        <f>INDEX(Large!$E$4:$BN$405,'Book Value'!$C150,'Book Value'!D$2)</f>
        <v>0</v>
      </c>
      <c r="E150" s="18">
        <f>INDEX(Large!$E$4:$BN$405,'Book Value'!$C150,'Book Value'!E$2)</f>
        <v>0</v>
      </c>
      <c r="F150" s="18">
        <f>INDEX(Large!$E$4:$BN$405,'Book Value'!$C150,'Book Value'!F$2)</f>
        <v>0</v>
      </c>
      <c r="G150" s="18">
        <f>INDEX(Large!$E$4:$BN$405,'Book Value'!$C150,'Book Value'!G$2)</f>
        <v>0</v>
      </c>
      <c r="H150" s="18">
        <f>INDEX(Large!$E$4:$BN$405,'Book Value'!$C150,'Book Value'!H$2)</f>
        <v>0</v>
      </c>
      <c r="I150" s="18">
        <f>INDEX(Large!$E$4:$BN$405,'Book Value'!$C150,'Book Value'!I$2)</f>
        <v>0</v>
      </c>
      <c r="J150" s="18">
        <f>INDEX(Large!$E$4:$BN$405,'Book Value'!$C150,'Book Value'!J$2)</f>
        <v>0</v>
      </c>
      <c r="K150" s="18">
        <f>INDEX(Large!$E$4:$BN$405,'Book Value'!$C150,'Book Value'!K$2)</f>
        <v>0</v>
      </c>
      <c r="L150" s="18">
        <f>INDEX(Large!$E$4:$BN$405,'Book Value'!$C150,'Book Value'!L$2)</f>
        <v>0</v>
      </c>
      <c r="M150" s="18">
        <f>INDEX(Large!$E$4:$BN$405,'Book Value'!$C150,'Book Value'!M$2)</f>
        <v>0</v>
      </c>
      <c r="N150" s="18">
        <f>INDEX(Large!$E$4:$BN$405,'Book Value'!$C150,'Book Value'!N$2)</f>
        <v>0</v>
      </c>
      <c r="O150" s="28">
        <f>INDEX(Large!$E$4:$BN$405,'Book Value'!$C150,'Book Value'!O$2)</f>
        <v>0</v>
      </c>
    </row>
    <row r="151" spans="1:15">
      <c r="A151" s="28">
        <v>148</v>
      </c>
      <c r="B151" s="5">
        <f>LARGE(Large!$BP$4:$BP$400,'Book Value'!A151)</f>
        <v>8.4799999999999997E-3</v>
      </c>
      <c r="C151" s="28">
        <f>MATCH(B151,Large!$BP$4:$BP$405,0)</f>
        <v>149</v>
      </c>
      <c r="D151" s="5">
        <f>INDEX(Large!$E$4:$BN$405,'Book Value'!$C151,'Book Value'!D$2)</f>
        <v>0</v>
      </c>
      <c r="E151" s="18">
        <f>INDEX(Large!$E$4:$BN$405,'Book Value'!$C151,'Book Value'!E$2)</f>
        <v>0</v>
      </c>
      <c r="F151" s="18">
        <f>INDEX(Large!$E$4:$BN$405,'Book Value'!$C151,'Book Value'!F$2)</f>
        <v>0</v>
      </c>
      <c r="G151" s="18">
        <f>INDEX(Large!$E$4:$BN$405,'Book Value'!$C151,'Book Value'!G$2)</f>
        <v>0</v>
      </c>
      <c r="H151" s="18">
        <f>INDEX(Large!$E$4:$BN$405,'Book Value'!$C151,'Book Value'!H$2)</f>
        <v>0</v>
      </c>
      <c r="I151" s="18">
        <f>INDEX(Large!$E$4:$BN$405,'Book Value'!$C151,'Book Value'!I$2)</f>
        <v>0</v>
      </c>
      <c r="J151" s="18">
        <f>INDEX(Large!$E$4:$BN$405,'Book Value'!$C151,'Book Value'!J$2)</f>
        <v>0</v>
      </c>
      <c r="K151" s="18">
        <f>INDEX(Large!$E$4:$BN$405,'Book Value'!$C151,'Book Value'!K$2)</f>
        <v>0</v>
      </c>
      <c r="L151" s="18">
        <f>INDEX(Large!$E$4:$BN$405,'Book Value'!$C151,'Book Value'!L$2)</f>
        <v>0</v>
      </c>
      <c r="M151" s="18">
        <f>INDEX(Large!$E$4:$BN$405,'Book Value'!$C151,'Book Value'!M$2)</f>
        <v>0</v>
      </c>
      <c r="N151" s="18">
        <f>INDEX(Large!$E$4:$BN$405,'Book Value'!$C151,'Book Value'!N$2)</f>
        <v>0</v>
      </c>
      <c r="O151" s="28">
        <f>INDEX(Large!$E$4:$BN$405,'Book Value'!$C151,'Book Value'!O$2)</f>
        <v>0</v>
      </c>
    </row>
    <row r="152" spans="1:15">
      <c r="A152" s="28">
        <v>149</v>
      </c>
      <c r="B152" s="5">
        <f>LARGE(Large!$BP$4:$BP$400,'Book Value'!A152)</f>
        <v>8.4700000000000001E-3</v>
      </c>
      <c r="C152" s="28">
        <f>MATCH(B152,Large!$BP$4:$BP$405,0)</f>
        <v>150</v>
      </c>
      <c r="D152" s="5">
        <f>INDEX(Large!$E$4:$BN$405,'Book Value'!$C152,'Book Value'!D$2)</f>
        <v>0</v>
      </c>
      <c r="E152" s="18">
        <f>INDEX(Large!$E$4:$BN$405,'Book Value'!$C152,'Book Value'!E$2)</f>
        <v>0</v>
      </c>
      <c r="F152" s="18">
        <f>INDEX(Large!$E$4:$BN$405,'Book Value'!$C152,'Book Value'!F$2)</f>
        <v>0</v>
      </c>
      <c r="G152" s="18">
        <f>INDEX(Large!$E$4:$BN$405,'Book Value'!$C152,'Book Value'!G$2)</f>
        <v>0</v>
      </c>
      <c r="H152" s="18">
        <f>INDEX(Large!$E$4:$BN$405,'Book Value'!$C152,'Book Value'!H$2)</f>
        <v>0</v>
      </c>
      <c r="I152" s="18">
        <f>INDEX(Large!$E$4:$BN$405,'Book Value'!$C152,'Book Value'!I$2)</f>
        <v>0</v>
      </c>
      <c r="J152" s="18">
        <f>INDEX(Large!$E$4:$BN$405,'Book Value'!$C152,'Book Value'!J$2)</f>
        <v>0</v>
      </c>
      <c r="K152" s="18">
        <f>INDEX(Large!$E$4:$BN$405,'Book Value'!$C152,'Book Value'!K$2)</f>
        <v>0</v>
      </c>
      <c r="L152" s="18">
        <f>INDEX(Large!$E$4:$BN$405,'Book Value'!$C152,'Book Value'!L$2)</f>
        <v>0</v>
      </c>
      <c r="M152" s="18">
        <f>INDEX(Large!$E$4:$BN$405,'Book Value'!$C152,'Book Value'!M$2)</f>
        <v>0</v>
      </c>
      <c r="N152" s="18">
        <f>INDEX(Large!$E$4:$BN$405,'Book Value'!$C152,'Book Value'!N$2)</f>
        <v>0</v>
      </c>
      <c r="O152" s="28">
        <f>INDEX(Large!$E$4:$BN$405,'Book Value'!$C152,'Book Value'!O$2)</f>
        <v>0</v>
      </c>
    </row>
    <row r="153" spans="1:15">
      <c r="A153" s="28">
        <v>150</v>
      </c>
      <c r="B153" s="5">
        <f>LARGE(Large!$BP$4:$BP$400,'Book Value'!A153)</f>
        <v>8.4600000000000005E-3</v>
      </c>
      <c r="C153" s="28">
        <f>MATCH(B153,Large!$BP$4:$BP$405,0)</f>
        <v>151</v>
      </c>
      <c r="D153" s="5">
        <f>INDEX(Large!$E$4:$BN$405,'Book Value'!$C153,'Book Value'!D$2)</f>
        <v>0</v>
      </c>
      <c r="E153" s="18">
        <f>INDEX(Large!$E$4:$BN$405,'Book Value'!$C153,'Book Value'!E$2)</f>
        <v>0</v>
      </c>
      <c r="F153" s="18">
        <f>INDEX(Large!$E$4:$BN$405,'Book Value'!$C153,'Book Value'!F$2)</f>
        <v>0</v>
      </c>
      <c r="G153" s="18">
        <f>INDEX(Large!$E$4:$BN$405,'Book Value'!$C153,'Book Value'!G$2)</f>
        <v>0</v>
      </c>
      <c r="H153" s="18">
        <f>INDEX(Large!$E$4:$BN$405,'Book Value'!$C153,'Book Value'!H$2)</f>
        <v>0</v>
      </c>
      <c r="I153" s="18">
        <f>INDEX(Large!$E$4:$BN$405,'Book Value'!$C153,'Book Value'!I$2)</f>
        <v>0</v>
      </c>
      <c r="J153" s="18">
        <f>INDEX(Large!$E$4:$BN$405,'Book Value'!$C153,'Book Value'!J$2)</f>
        <v>0</v>
      </c>
      <c r="K153" s="18">
        <f>INDEX(Large!$E$4:$BN$405,'Book Value'!$C153,'Book Value'!K$2)</f>
        <v>0</v>
      </c>
      <c r="L153" s="18">
        <f>INDEX(Large!$E$4:$BN$405,'Book Value'!$C153,'Book Value'!L$2)</f>
        <v>0</v>
      </c>
      <c r="M153" s="18">
        <f>INDEX(Large!$E$4:$BN$405,'Book Value'!$C153,'Book Value'!M$2)</f>
        <v>0</v>
      </c>
      <c r="N153" s="18">
        <f>INDEX(Large!$E$4:$BN$405,'Book Value'!$C153,'Book Value'!N$2)</f>
        <v>0</v>
      </c>
      <c r="O153" s="28">
        <f>INDEX(Large!$E$4:$BN$405,'Book Value'!$C153,'Book Value'!O$2)</f>
        <v>0</v>
      </c>
    </row>
    <row r="154" spans="1:15">
      <c r="A154" s="28">
        <v>151</v>
      </c>
      <c r="B154" s="5">
        <f>LARGE(Large!$BP$4:$BP$400,'Book Value'!A154)</f>
        <v>8.4499999999999992E-3</v>
      </c>
      <c r="C154" s="28">
        <f>MATCH(B154,Large!$BP$4:$BP$405,0)</f>
        <v>152</v>
      </c>
      <c r="D154" s="5">
        <f>INDEX(Large!$E$4:$BN$405,'Book Value'!$C154,'Book Value'!D$2)</f>
        <v>0</v>
      </c>
      <c r="E154" s="18">
        <f>INDEX(Large!$E$4:$BN$405,'Book Value'!$C154,'Book Value'!E$2)</f>
        <v>0</v>
      </c>
      <c r="F154" s="18">
        <f>INDEX(Large!$E$4:$BN$405,'Book Value'!$C154,'Book Value'!F$2)</f>
        <v>0</v>
      </c>
      <c r="G154" s="18">
        <f>INDEX(Large!$E$4:$BN$405,'Book Value'!$C154,'Book Value'!G$2)</f>
        <v>0</v>
      </c>
      <c r="H154" s="18">
        <f>INDEX(Large!$E$4:$BN$405,'Book Value'!$C154,'Book Value'!H$2)</f>
        <v>0</v>
      </c>
      <c r="I154" s="18">
        <f>INDEX(Large!$E$4:$BN$405,'Book Value'!$C154,'Book Value'!I$2)</f>
        <v>0</v>
      </c>
      <c r="J154" s="18">
        <f>INDEX(Large!$E$4:$BN$405,'Book Value'!$C154,'Book Value'!J$2)</f>
        <v>0</v>
      </c>
      <c r="K154" s="18">
        <f>INDEX(Large!$E$4:$BN$405,'Book Value'!$C154,'Book Value'!K$2)</f>
        <v>0</v>
      </c>
      <c r="L154" s="18">
        <f>INDEX(Large!$E$4:$BN$405,'Book Value'!$C154,'Book Value'!L$2)</f>
        <v>0</v>
      </c>
      <c r="M154" s="18">
        <f>INDEX(Large!$E$4:$BN$405,'Book Value'!$C154,'Book Value'!M$2)</f>
        <v>0</v>
      </c>
      <c r="N154" s="18">
        <f>INDEX(Large!$E$4:$BN$405,'Book Value'!$C154,'Book Value'!N$2)</f>
        <v>0</v>
      </c>
      <c r="O154" s="28">
        <f>INDEX(Large!$E$4:$BN$405,'Book Value'!$C154,'Book Value'!O$2)</f>
        <v>0</v>
      </c>
    </row>
    <row r="155" spans="1:15">
      <c r="A155" s="28">
        <v>152</v>
      </c>
      <c r="B155" s="5">
        <f>LARGE(Large!$BP$4:$BP$400,'Book Value'!A155)</f>
        <v>8.4399999999999996E-3</v>
      </c>
      <c r="C155" s="28">
        <f>MATCH(B155,Large!$BP$4:$BP$405,0)</f>
        <v>153</v>
      </c>
      <c r="D155" s="5">
        <f>INDEX(Large!$E$4:$BN$405,'Book Value'!$C155,'Book Value'!D$2)</f>
        <v>0</v>
      </c>
      <c r="E155" s="18">
        <f>INDEX(Large!$E$4:$BN$405,'Book Value'!$C155,'Book Value'!E$2)</f>
        <v>0</v>
      </c>
      <c r="F155" s="18">
        <f>INDEX(Large!$E$4:$BN$405,'Book Value'!$C155,'Book Value'!F$2)</f>
        <v>0</v>
      </c>
      <c r="G155" s="18">
        <f>INDEX(Large!$E$4:$BN$405,'Book Value'!$C155,'Book Value'!G$2)</f>
        <v>0</v>
      </c>
      <c r="H155" s="18">
        <f>INDEX(Large!$E$4:$BN$405,'Book Value'!$C155,'Book Value'!H$2)</f>
        <v>0</v>
      </c>
      <c r="I155" s="18">
        <f>INDEX(Large!$E$4:$BN$405,'Book Value'!$C155,'Book Value'!I$2)</f>
        <v>0</v>
      </c>
      <c r="J155" s="18">
        <f>INDEX(Large!$E$4:$BN$405,'Book Value'!$C155,'Book Value'!J$2)</f>
        <v>0</v>
      </c>
      <c r="K155" s="18">
        <f>INDEX(Large!$E$4:$BN$405,'Book Value'!$C155,'Book Value'!K$2)</f>
        <v>0</v>
      </c>
      <c r="L155" s="18">
        <f>INDEX(Large!$E$4:$BN$405,'Book Value'!$C155,'Book Value'!L$2)</f>
        <v>0</v>
      </c>
      <c r="M155" s="18">
        <f>INDEX(Large!$E$4:$BN$405,'Book Value'!$C155,'Book Value'!M$2)</f>
        <v>0</v>
      </c>
      <c r="N155" s="18">
        <f>INDEX(Large!$E$4:$BN$405,'Book Value'!$C155,'Book Value'!N$2)</f>
        <v>0</v>
      </c>
      <c r="O155" s="28">
        <f>INDEX(Large!$E$4:$BN$405,'Book Value'!$C155,'Book Value'!O$2)</f>
        <v>0</v>
      </c>
    </row>
    <row r="156" spans="1:15">
      <c r="A156" s="28">
        <v>153</v>
      </c>
      <c r="B156" s="5">
        <f>LARGE(Large!$BP$4:$BP$400,'Book Value'!A156)</f>
        <v>8.43E-3</v>
      </c>
      <c r="C156" s="28">
        <f>MATCH(B156,Large!$BP$4:$BP$405,0)</f>
        <v>154</v>
      </c>
      <c r="D156" s="5">
        <f>INDEX(Large!$E$4:$BN$405,'Book Value'!$C156,'Book Value'!D$2)</f>
        <v>0</v>
      </c>
      <c r="E156" s="18">
        <f>INDEX(Large!$E$4:$BN$405,'Book Value'!$C156,'Book Value'!E$2)</f>
        <v>0</v>
      </c>
      <c r="F156" s="18">
        <f>INDEX(Large!$E$4:$BN$405,'Book Value'!$C156,'Book Value'!F$2)</f>
        <v>0</v>
      </c>
      <c r="G156" s="18">
        <f>INDEX(Large!$E$4:$BN$405,'Book Value'!$C156,'Book Value'!G$2)</f>
        <v>0</v>
      </c>
      <c r="H156" s="18">
        <f>INDEX(Large!$E$4:$BN$405,'Book Value'!$C156,'Book Value'!H$2)</f>
        <v>0</v>
      </c>
      <c r="I156" s="18">
        <f>INDEX(Large!$E$4:$BN$405,'Book Value'!$C156,'Book Value'!I$2)</f>
        <v>0</v>
      </c>
      <c r="J156" s="18">
        <f>INDEX(Large!$E$4:$BN$405,'Book Value'!$C156,'Book Value'!J$2)</f>
        <v>0</v>
      </c>
      <c r="K156" s="18">
        <f>INDEX(Large!$E$4:$BN$405,'Book Value'!$C156,'Book Value'!K$2)</f>
        <v>0</v>
      </c>
      <c r="L156" s="18">
        <f>INDEX(Large!$E$4:$BN$405,'Book Value'!$C156,'Book Value'!L$2)</f>
        <v>0</v>
      </c>
      <c r="M156" s="18">
        <f>INDEX(Large!$E$4:$BN$405,'Book Value'!$C156,'Book Value'!M$2)</f>
        <v>0</v>
      </c>
      <c r="N156" s="18">
        <f>INDEX(Large!$E$4:$BN$405,'Book Value'!$C156,'Book Value'!N$2)</f>
        <v>0</v>
      </c>
      <c r="O156" s="28">
        <f>INDEX(Large!$E$4:$BN$405,'Book Value'!$C156,'Book Value'!O$2)</f>
        <v>0</v>
      </c>
    </row>
    <row r="157" spans="1:15">
      <c r="A157" s="28">
        <v>154</v>
      </c>
      <c r="B157" s="5">
        <f>LARGE(Large!$BP$4:$BP$400,'Book Value'!A157)</f>
        <v>8.4200000000000004E-3</v>
      </c>
      <c r="C157" s="28">
        <f>MATCH(B157,Large!$BP$4:$BP$405,0)</f>
        <v>155</v>
      </c>
      <c r="D157" s="5">
        <f>INDEX(Large!$E$4:$BN$405,'Book Value'!$C157,'Book Value'!D$2)</f>
        <v>0</v>
      </c>
      <c r="E157" s="18">
        <f>INDEX(Large!$E$4:$BN$405,'Book Value'!$C157,'Book Value'!E$2)</f>
        <v>0</v>
      </c>
      <c r="F157" s="18">
        <f>INDEX(Large!$E$4:$BN$405,'Book Value'!$C157,'Book Value'!F$2)</f>
        <v>0</v>
      </c>
      <c r="G157" s="18">
        <f>INDEX(Large!$E$4:$BN$405,'Book Value'!$C157,'Book Value'!G$2)</f>
        <v>0</v>
      </c>
      <c r="H157" s="18">
        <f>INDEX(Large!$E$4:$BN$405,'Book Value'!$C157,'Book Value'!H$2)</f>
        <v>0</v>
      </c>
      <c r="I157" s="18">
        <f>INDEX(Large!$E$4:$BN$405,'Book Value'!$C157,'Book Value'!I$2)</f>
        <v>0</v>
      </c>
      <c r="J157" s="18">
        <f>INDEX(Large!$E$4:$BN$405,'Book Value'!$C157,'Book Value'!J$2)</f>
        <v>0</v>
      </c>
      <c r="K157" s="18">
        <f>INDEX(Large!$E$4:$BN$405,'Book Value'!$C157,'Book Value'!K$2)</f>
        <v>0</v>
      </c>
      <c r="L157" s="18">
        <f>INDEX(Large!$E$4:$BN$405,'Book Value'!$C157,'Book Value'!L$2)</f>
        <v>0</v>
      </c>
      <c r="M157" s="18">
        <f>INDEX(Large!$E$4:$BN$405,'Book Value'!$C157,'Book Value'!M$2)</f>
        <v>0</v>
      </c>
      <c r="N157" s="18">
        <f>INDEX(Large!$E$4:$BN$405,'Book Value'!$C157,'Book Value'!N$2)</f>
        <v>0</v>
      </c>
      <c r="O157" s="28">
        <f>INDEX(Large!$E$4:$BN$405,'Book Value'!$C157,'Book Value'!O$2)</f>
        <v>0</v>
      </c>
    </row>
    <row r="158" spans="1:15">
      <c r="A158" s="28">
        <v>155</v>
      </c>
      <c r="B158" s="5">
        <f>LARGE(Large!$BP$4:$BP$400,'Book Value'!A158)</f>
        <v>8.4100000000000008E-3</v>
      </c>
      <c r="C158" s="28">
        <f>MATCH(B158,Large!$BP$4:$BP$405,0)</f>
        <v>156</v>
      </c>
      <c r="D158" s="5">
        <f>INDEX(Large!$E$4:$BN$405,'Book Value'!$C158,'Book Value'!D$2)</f>
        <v>0</v>
      </c>
      <c r="E158" s="18">
        <f>INDEX(Large!$E$4:$BN$405,'Book Value'!$C158,'Book Value'!E$2)</f>
        <v>0</v>
      </c>
      <c r="F158" s="18">
        <f>INDEX(Large!$E$4:$BN$405,'Book Value'!$C158,'Book Value'!F$2)</f>
        <v>0</v>
      </c>
      <c r="G158" s="18">
        <f>INDEX(Large!$E$4:$BN$405,'Book Value'!$C158,'Book Value'!G$2)</f>
        <v>0</v>
      </c>
      <c r="H158" s="18">
        <f>INDEX(Large!$E$4:$BN$405,'Book Value'!$C158,'Book Value'!H$2)</f>
        <v>0</v>
      </c>
      <c r="I158" s="18">
        <f>INDEX(Large!$E$4:$BN$405,'Book Value'!$C158,'Book Value'!I$2)</f>
        <v>0</v>
      </c>
      <c r="J158" s="18">
        <f>INDEX(Large!$E$4:$BN$405,'Book Value'!$C158,'Book Value'!J$2)</f>
        <v>0</v>
      </c>
      <c r="K158" s="18">
        <f>INDEX(Large!$E$4:$BN$405,'Book Value'!$C158,'Book Value'!K$2)</f>
        <v>0</v>
      </c>
      <c r="L158" s="18">
        <f>INDEX(Large!$E$4:$BN$405,'Book Value'!$C158,'Book Value'!L$2)</f>
        <v>0</v>
      </c>
      <c r="M158" s="18">
        <f>INDEX(Large!$E$4:$BN$405,'Book Value'!$C158,'Book Value'!M$2)</f>
        <v>0</v>
      </c>
      <c r="N158" s="18">
        <f>INDEX(Large!$E$4:$BN$405,'Book Value'!$C158,'Book Value'!N$2)</f>
        <v>0</v>
      </c>
      <c r="O158" s="28">
        <f>INDEX(Large!$E$4:$BN$405,'Book Value'!$C158,'Book Value'!O$2)</f>
        <v>0</v>
      </c>
    </row>
    <row r="159" spans="1:15">
      <c r="A159" s="28">
        <v>156</v>
      </c>
      <c r="B159" s="5">
        <f>LARGE(Large!$BP$4:$BP$400,'Book Value'!A159)</f>
        <v>8.3999999999999995E-3</v>
      </c>
      <c r="C159" s="28">
        <f>MATCH(B159,Large!$BP$4:$BP$405,0)</f>
        <v>157</v>
      </c>
      <c r="D159" s="5">
        <f>INDEX(Large!$E$4:$BN$405,'Book Value'!$C159,'Book Value'!D$2)</f>
        <v>0</v>
      </c>
      <c r="E159" s="18">
        <f>INDEX(Large!$E$4:$BN$405,'Book Value'!$C159,'Book Value'!E$2)</f>
        <v>0</v>
      </c>
      <c r="F159" s="18">
        <f>INDEX(Large!$E$4:$BN$405,'Book Value'!$C159,'Book Value'!F$2)</f>
        <v>0</v>
      </c>
      <c r="G159" s="18">
        <f>INDEX(Large!$E$4:$BN$405,'Book Value'!$C159,'Book Value'!G$2)</f>
        <v>0</v>
      </c>
      <c r="H159" s="18">
        <f>INDEX(Large!$E$4:$BN$405,'Book Value'!$C159,'Book Value'!H$2)</f>
        <v>0</v>
      </c>
      <c r="I159" s="18">
        <f>INDEX(Large!$E$4:$BN$405,'Book Value'!$C159,'Book Value'!I$2)</f>
        <v>0</v>
      </c>
      <c r="J159" s="18">
        <f>INDEX(Large!$E$4:$BN$405,'Book Value'!$C159,'Book Value'!J$2)</f>
        <v>0</v>
      </c>
      <c r="K159" s="18">
        <f>INDEX(Large!$E$4:$BN$405,'Book Value'!$C159,'Book Value'!K$2)</f>
        <v>0</v>
      </c>
      <c r="L159" s="18">
        <f>INDEX(Large!$E$4:$BN$405,'Book Value'!$C159,'Book Value'!L$2)</f>
        <v>0</v>
      </c>
      <c r="M159" s="18">
        <f>INDEX(Large!$E$4:$BN$405,'Book Value'!$C159,'Book Value'!M$2)</f>
        <v>0</v>
      </c>
      <c r="N159" s="18">
        <f>INDEX(Large!$E$4:$BN$405,'Book Value'!$C159,'Book Value'!N$2)</f>
        <v>0</v>
      </c>
      <c r="O159" s="28">
        <f>INDEX(Large!$E$4:$BN$405,'Book Value'!$C159,'Book Value'!O$2)</f>
        <v>0</v>
      </c>
    </row>
    <row r="160" spans="1:15">
      <c r="A160" s="28">
        <v>157</v>
      </c>
      <c r="B160" s="5">
        <f>LARGE(Large!$BP$4:$BP$400,'Book Value'!A160)</f>
        <v>8.3899999999999999E-3</v>
      </c>
      <c r="C160" s="28">
        <f>MATCH(B160,Large!$BP$4:$BP$405,0)</f>
        <v>158</v>
      </c>
      <c r="D160" s="5">
        <f>INDEX(Large!$E$4:$BN$405,'Book Value'!$C160,'Book Value'!D$2)</f>
        <v>0</v>
      </c>
      <c r="E160" s="18">
        <f>INDEX(Large!$E$4:$BN$405,'Book Value'!$C160,'Book Value'!E$2)</f>
        <v>0</v>
      </c>
      <c r="F160" s="18">
        <f>INDEX(Large!$E$4:$BN$405,'Book Value'!$C160,'Book Value'!F$2)</f>
        <v>0</v>
      </c>
      <c r="G160" s="18">
        <f>INDEX(Large!$E$4:$BN$405,'Book Value'!$C160,'Book Value'!G$2)</f>
        <v>0</v>
      </c>
      <c r="H160" s="18">
        <f>INDEX(Large!$E$4:$BN$405,'Book Value'!$C160,'Book Value'!H$2)</f>
        <v>0</v>
      </c>
      <c r="I160" s="18">
        <f>INDEX(Large!$E$4:$BN$405,'Book Value'!$C160,'Book Value'!I$2)</f>
        <v>0</v>
      </c>
      <c r="J160" s="18">
        <f>INDEX(Large!$E$4:$BN$405,'Book Value'!$C160,'Book Value'!J$2)</f>
        <v>0</v>
      </c>
      <c r="K160" s="18">
        <f>INDEX(Large!$E$4:$BN$405,'Book Value'!$C160,'Book Value'!K$2)</f>
        <v>0</v>
      </c>
      <c r="L160" s="18">
        <f>INDEX(Large!$E$4:$BN$405,'Book Value'!$C160,'Book Value'!L$2)</f>
        <v>0</v>
      </c>
      <c r="M160" s="18">
        <f>INDEX(Large!$E$4:$BN$405,'Book Value'!$C160,'Book Value'!M$2)</f>
        <v>0</v>
      </c>
      <c r="N160" s="18">
        <f>INDEX(Large!$E$4:$BN$405,'Book Value'!$C160,'Book Value'!N$2)</f>
        <v>0</v>
      </c>
      <c r="O160" s="28">
        <f>INDEX(Large!$E$4:$BN$405,'Book Value'!$C160,'Book Value'!O$2)</f>
        <v>0</v>
      </c>
    </row>
    <row r="161" spans="1:15">
      <c r="A161" s="28">
        <v>158</v>
      </c>
      <c r="B161" s="5">
        <f>LARGE(Large!$BP$4:$BP$400,'Book Value'!A161)</f>
        <v>8.3800000000000003E-3</v>
      </c>
      <c r="C161" s="28">
        <f>MATCH(B161,Large!$BP$4:$BP$405,0)</f>
        <v>159</v>
      </c>
      <c r="D161" s="5">
        <f>INDEX(Large!$E$4:$BN$405,'Book Value'!$C161,'Book Value'!D$2)</f>
        <v>0</v>
      </c>
      <c r="E161" s="18">
        <f>INDEX(Large!$E$4:$BN$405,'Book Value'!$C161,'Book Value'!E$2)</f>
        <v>0</v>
      </c>
      <c r="F161" s="18">
        <f>INDEX(Large!$E$4:$BN$405,'Book Value'!$C161,'Book Value'!F$2)</f>
        <v>0</v>
      </c>
      <c r="G161" s="18">
        <f>INDEX(Large!$E$4:$BN$405,'Book Value'!$C161,'Book Value'!G$2)</f>
        <v>0</v>
      </c>
      <c r="H161" s="18">
        <f>INDEX(Large!$E$4:$BN$405,'Book Value'!$C161,'Book Value'!H$2)</f>
        <v>0</v>
      </c>
      <c r="I161" s="18">
        <f>INDEX(Large!$E$4:$BN$405,'Book Value'!$C161,'Book Value'!I$2)</f>
        <v>0</v>
      </c>
      <c r="J161" s="18">
        <f>INDEX(Large!$E$4:$BN$405,'Book Value'!$C161,'Book Value'!J$2)</f>
        <v>0</v>
      </c>
      <c r="K161" s="18">
        <f>INDEX(Large!$E$4:$BN$405,'Book Value'!$C161,'Book Value'!K$2)</f>
        <v>0</v>
      </c>
      <c r="L161" s="18">
        <f>INDEX(Large!$E$4:$BN$405,'Book Value'!$C161,'Book Value'!L$2)</f>
        <v>0</v>
      </c>
      <c r="M161" s="18">
        <f>INDEX(Large!$E$4:$BN$405,'Book Value'!$C161,'Book Value'!M$2)</f>
        <v>0</v>
      </c>
      <c r="N161" s="18">
        <f>INDEX(Large!$E$4:$BN$405,'Book Value'!$C161,'Book Value'!N$2)</f>
        <v>0</v>
      </c>
      <c r="O161" s="28">
        <f>INDEX(Large!$E$4:$BN$405,'Book Value'!$C161,'Book Value'!O$2)</f>
        <v>0</v>
      </c>
    </row>
    <row r="162" spans="1:15">
      <c r="A162" s="28">
        <v>159</v>
      </c>
      <c r="B162" s="5">
        <f>LARGE(Large!$BP$4:$BP$400,'Book Value'!A162)</f>
        <v>8.3700000000000007E-3</v>
      </c>
      <c r="C162" s="28">
        <f>MATCH(B162,Large!$BP$4:$BP$405,0)</f>
        <v>160</v>
      </c>
      <c r="D162" s="5">
        <f>INDEX(Large!$E$4:$BN$405,'Book Value'!$C162,'Book Value'!D$2)</f>
        <v>0</v>
      </c>
      <c r="E162" s="18">
        <f>INDEX(Large!$E$4:$BN$405,'Book Value'!$C162,'Book Value'!E$2)</f>
        <v>0</v>
      </c>
      <c r="F162" s="18">
        <f>INDEX(Large!$E$4:$BN$405,'Book Value'!$C162,'Book Value'!F$2)</f>
        <v>0</v>
      </c>
      <c r="G162" s="18">
        <f>INDEX(Large!$E$4:$BN$405,'Book Value'!$C162,'Book Value'!G$2)</f>
        <v>0</v>
      </c>
      <c r="H162" s="18">
        <f>INDEX(Large!$E$4:$BN$405,'Book Value'!$C162,'Book Value'!H$2)</f>
        <v>0</v>
      </c>
      <c r="I162" s="18">
        <f>INDEX(Large!$E$4:$BN$405,'Book Value'!$C162,'Book Value'!I$2)</f>
        <v>0</v>
      </c>
      <c r="J162" s="18">
        <f>INDEX(Large!$E$4:$BN$405,'Book Value'!$C162,'Book Value'!J$2)</f>
        <v>0</v>
      </c>
      <c r="K162" s="18">
        <f>INDEX(Large!$E$4:$BN$405,'Book Value'!$C162,'Book Value'!K$2)</f>
        <v>0</v>
      </c>
      <c r="L162" s="18">
        <f>INDEX(Large!$E$4:$BN$405,'Book Value'!$C162,'Book Value'!L$2)</f>
        <v>0</v>
      </c>
      <c r="M162" s="18">
        <f>INDEX(Large!$E$4:$BN$405,'Book Value'!$C162,'Book Value'!M$2)</f>
        <v>0</v>
      </c>
      <c r="N162" s="18">
        <f>INDEX(Large!$E$4:$BN$405,'Book Value'!$C162,'Book Value'!N$2)</f>
        <v>0</v>
      </c>
      <c r="O162" s="28">
        <f>INDEX(Large!$E$4:$BN$405,'Book Value'!$C162,'Book Value'!O$2)</f>
        <v>0</v>
      </c>
    </row>
    <row r="163" spans="1:15">
      <c r="A163" s="28">
        <v>160</v>
      </c>
      <c r="B163" s="5">
        <f>LARGE(Large!$BP$4:$BP$400,'Book Value'!A163)</f>
        <v>8.3599999999999994E-3</v>
      </c>
      <c r="C163" s="28">
        <f>MATCH(B163,Large!$BP$4:$BP$405,0)</f>
        <v>161</v>
      </c>
      <c r="D163" s="5">
        <f>INDEX(Large!$E$4:$BN$405,'Book Value'!$C163,'Book Value'!D$2)</f>
        <v>0</v>
      </c>
      <c r="E163" s="18">
        <f>INDEX(Large!$E$4:$BN$405,'Book Value'!$C163,'Book Value'!E$2)</f>
        <v>0</v>
      </c>
      <c r="F163" s="18">
        <f>INDEX(Large!$E$4:$BN$405,'Book Value'!$C163,'Book Value'!F$2)</f>
        <v>0</v>
      </c>
      <c r="G163" s="18">
        <f>INDEX(Large!$E$4:$BN$405,'Book Value'!$C163,'Book Value'!G$2)</f>
        <v>0</v>
      </c>
      <c r="H163" s="18">
        <f>INDEX(Large!$E$4:$BN$405,'Book Value'!$C163,'Book Value'!H$2)</f>
        <v>0</v>
      </c>
      <c r="I163" s="18">
        <f>INDEX(Large!$E$4:$BN$405,'Book Value'!$C163,'Book Value'!I$2)</f>
        <v>0</v>
      </c>
      <c r="J163" s="18">
        <f>INDEX(Large!$E$4:$BN$405,'Book Value'!$C163,'Book Value'!J$2)</f>
        <v>0</v>
      </c>
      <c r="K163" s="18">
        <f>INDEX(Large!$E$4:$BN$405,'Book Value'!$C163,'Book Value'!K$2)</f>
        <v>0</v>
      </c>
      <c r="L163" s="18">
        <f>INDEX(Large!$E$4:$BN$405,'Book Value'!$C163,'Book Value'!L$2)</f>
        <v>0</v>
      </c>
      <c r="M163" s="18">
        <f>INDEX(Large!$E$4:$BN$405,'Book Value'!$C163,'Book Value'!M$2)</f>
        <v>0</v>
      </c>
      <c r="N163" s="18">
        <f>INDEX(Large!$E$4:$BN$405,'Book Value'!$C163,'Book Value'!N$2)</f>
        <v>0</v>
      </c>
      <c r="O163" s="28">
        <f>INDEX(Large!$E$4:$BN$405,'Book Value'!$C163,'Book Value'!O$2)</f>
        <v>0</v>
      </c>
    </row>
    <row r="164" spans="1:15">
      <c r="A164" s="28">
        <v>161</v>
      </c>
      <c r="B164" s="5">
        <f>LARGE(Large!$BP$4:$BP$400,'Book Value'!A164)</f>
        <v>8.3499999999999998E-3</v>
      </c>
      <c r="C164" s="28">
        <f>MATCH(B164,Large!$BP$4:$BP$405,0)</f>
        <v>162</v>
      </c>
      <c r="D164" s="5">
        <f>INDEX(Large!$E$4:$BN$405,'Book Value'!$C164,'Book Value'!D$2)</f>
        <v>0</v>
      </c>
      <c r="E164" s="18">
        <f>INDEX(Large!$E$4:$BN$405,'Book Value'!$C164,'Book Value'!E$2)</f>
        <v>0</v>
      </c>
      <c r="F164" s="18">
        <f>INDEX(Large!$E$4:$BN$405,'Book Value'!$C164,'Book Value'!F$2)</f>
        <v>0</v>
      </c>
      <c r="G164" s="18">
        <f>INDEX(Large!$E$4:$BN$405,'Book Value'!$C164,'Book Value'!G$2)</f>
        <v>0</v>
      </c>
      <c r="H164" s="18">
        <f>INDEX(Large!$E$4:$BN$405,'Book Value'!$C164,'Book Value'!H$2)</f>
        <v>0</v>
      </c>
      <c r="I164" s="18">
        <f>INDEX(Large!$E$4:$BN$405,'Book Value'!$C164,'Book Value'!I$2)</f>
        <v>0</v>
      </c>
      <c r="J164" s="18">
        <f>INDEX(Large!$E$4:$BN$405,'Book Value'!$C164,'Book Value'!J$2)</f>
        <v>0</v>
      </c>
      <c r="K164" s="18">
        <f>INDEX(Large!$E$4:$BN$405,'Book Value'!$C164,'Book Value'!K$2)</f>
        <v>0</v>
      </c>
      <c r="L164" s="18">
        <f>INDEX(Large!$E$4:$BN$405,'Book Value'!$C164,'Book Value'!L$2)</f>
        <v>0</v>
      </c>
      <c r="M164" s="18">
        <f>INDEX(Large!$E$4:$BN$405,'Book Value'!$C164,'Book Value'!M$2)</f>
        <v>0</v>
      </c>
      <c r="N164" s="18">
        <f>INDEX(Large!$E$4:$BN$405,'Book Value'!$C164,'Book Value'!N$2)</f>
        <v>0</v>
      </c>
      <c r="O164" s="28">
        <f>INDEX(Large!$E$4:$BN$405,'Book Value'!$C164,'Book Value'!O$2)</f>
        <v>0</v>
      </c>
    </row>
    <row r="165" spans="1:15">
      <c r="A165" s="28">
        <v>162</v>
      </c>
      <c r="B165" s="5">
        <f>LARGE(Large!$BP$4:$BP$400,'Book Value'!A165)</f>
        <v>8.3400000000000002E-3</v>
      </c>
      <c r="C165" s="28">
        <f>MATCH(B165,Large!$BP$4:$BP$405,0)</f>
        <v>163</v>
      </c>
      <c r="D165" s="5">
        <f>INDEX(Large!$E$4:$BN$405,'Book Value'!$C165,'Book Value'!D$2)</f>
        <v>0</v>
      </c>
      <c r="E165" s="18">
        <f>INDEX(Large!$E$4:$BN$405,'Book Value'!$C165,'Book Value'!E$2)</f>
        <v>0</v>
      </c>
      <c r="F165" s="18">
        <f>INDEX(Large!$E$4:$BN$405,'Book Value'!$C165,'Book Value'!F$2)</f>
        <v>0</v>
      </c>
      <c r="G165" s="18">
        <f>INDEX(Large!$E$4:$BN$405,'Book Value'!$C165,'Book Value'!G$2)</f>
        <v>0</v>
      </c>
      <c r="H165" s="18">
        <f>INDEX(Large!$E$4:$BN$405,'Book Value'!$C165,'Book Value'!H$2)</f>
        <v>0</v>
      </c>
      <c r="I165" s="18">
        <f>INDEX(Large!$E$4:$BN$405,'Book Value'!$C165,'Book Value'!I$2)</f>
        <v>0</v>
      </c>
      <c r="J165" s="18">
        <f>INDEX(Large!$E$4:$BN$405,'Book Value'!$C165,'Book Value'!J$2)</f>
        <v>0</v>
      </c>
      <c r="K165" s="18">
        <f>INDEX(Large!$E$4:$BN$405,'Book Value'!$C165,'Book Value'!K$2)</f>
        <v>0</v>
      </c>
      <c r="L165" s="18">
        <f>INDEX(Large!$E$4:$BN$405,'Book Value'!$C165,'Book Value'!L$2)</f>
        <v>0</v>
      </c>
      <c r="M165" s="18">
        <f>INDEX(Large!$E$4:$BN$405,'Book Value'!$C165,'Book Value'!M$2)</f>
        <v>0</v>
      </c>
      <c r="N165" s="18">
        <f>INDEX(Large!$E$4:$BN$405,'Book Value'!$C165,'Book Value'!N$2)</f>
        <v>0</v>
      </c>
      <c r="O165" s="28">
        <f>INDEX(Large!$E$4:$BN$405,'Book Value'!$C165,'Book Value'!O$2)</f>
        <v>0</v>
      </c>
    </row>
    <row r="166" spans="1:15">
      <c r="A166" s="28">
        <v>163</v>
      </c>
      <c r="B166" s="5">
        <f>LARGE(Large!$BP$4:$BP$400,'Book Value'!A166)</f>
        <v>8.3300000000000006E-3</v>
      </c>
      <c r="C166" s="28">
        <f>MATCH(B166,Large!$BP$4:$BP$405,0)</f>
        <v>164</v>
      </c>
      <c r="D166" s="5">
        <f>INDEX(Large!$E$4:$BN$405,'Book Value'!$C166,'Book Value'!D$2)</f>
        <v>0</v>
      </c>
      <c r="E166" s="18">
        <f>INDEX(Large!$E$4:$BN$405,'Book Value'!$C166,'Book Value'!E$2)</f>
        <v>0</v>
      </c>
      <c r="F166" s="18">
        <f>INDEX(Large!$E$4:$BN$405,'Book Value'!$C166,'Book Value'!F$2)</f>
        <v>0</v>
      </c>
      <c r="G166" s="18">
        <f>INDEX(Large!$E$4:$BN$405,'Book Value'!$C166,'Book Value'!G$2)</f>
        <v>0</v>
      </c>
      <c r="H166" s="18">
        <f>INDEX(Large!$E$4:$BN$405,'Book Value'!$C166,'Book Value'!H$2)</f>
        <v>0</v>
      </c>
      <c r="I166" s="18">
        <f>INDEX(Large!$E$4:$BN$405,'Book Value'!$C166,'Book Value'!I$2)</f>
        <v>0</v>
      </c>
      <c r="J166" s="18">
        <f>INDEX(Large!$E$4:$BN$405,'Book Value'!$C166,'Book Value'!J$2)</f>
        <v>0</v>
      </c>
      <c r="K166" s="18">
        <f>INDEX(Large!$E$4:$BN$405,'Book Value'!$C166,'Book Value'!K$2)</f>
        <v>0</v>
      </c>
      <c r="L166" s="18">
        <f>INDEX(Large!$E$4:$BN$405,'Book Value'!$C166,'Book Value'!L$2)</f>
        <v>0</v>
      </c>
      <c r="M166" s="18">
        <f>INDEX(Large!$E$4:$BN$405,'Book Value'!$C166,'Book Value'!M$2)</f>
        <v>0</v>
      </c>
      <c r="N166" s="18">
        <f>INDEX(Large!$E$4:$BN$405,'Book Value'!$C166,'Book Value'!N$2)</f>
        <v>0</v>
      </c>
      <c r="O166" s="28">
        <f>INDEX(Large!$E$4:$BN$405,'Book Value'!$C166,'Book Value'!O$2)</f>
        <v>0</v>
      </c>
    </row>
    <row r="167" spans="1:15">
      <c r="A167" s="28">
        <v>164</v>
      </c>
      <c r="B167" s="5">
        <f>LARGE(Large!$BP$4:$BP$400,'Book Value'!A167)</f>
        <v>8.3199999999999993E-3</v>
      </c>
      <c r="C167" s="28">
        <f>MATCH(B167,Large!$BP$4:$BP$405,0)</f>
        <v>165</v>
      </c>
      <c r="D167" s="5">
        <f>INDEX(Large!$E$4:$BN$405,'Book Value'!$C167,'Book Value'!D$2)</f>
        <v>0</v>
      </c>
      <c r="E167" s="18">
        <f>INDEX(Large!$E$4:$BN$405,'Book Value'!$C167,'Book Value'!E$2)</f>
        <v>0</v>
      </c>
      <c r="F167" s="18">
        <f>INDEX(Large!$E$4:$BN$405,'Book Value'!$C167,'Book Value'!F$2)</f>
        <v>0</v>
      </c>
      <c r="G167" s="18">
        <f>INDEX(Large!$E$4:$BN$405,'Book Value'!$C167,'Book Value'!G$2)</f>
        <v>0</v>
      </c>
      <c r="H167" s="18">
        <f>INDEX(Large!$E$4:$BN$405,'Book Value'!$C167,'Book Value'!H$2)</f>
        <v>0</v>
      </c>
      <c r="I167" s="18">
        <f>INDEX(Large!$E$4:$BN$405,'Book Value'!$C167,'Book Value'!I$2)</f>
        <v>0</v>
      </c>
      <c r="J167" s="18">
        <f>INDEX(Large!$E$4:$BN$405,'Book Value'!$C167,'Book Value'!J$2)</f>
        <v>0</v>
      </c>
      <c r="K167" s="18">
        <f>INDEX(Large!$E$4:$BN$405,'Book Value'!$C167,'Book Value'!K$2)</f>
        <v>0</v>
      </c>
      <c r="L167" s="18">
        <f>INDEX(Large!$E$4:$BN$405,'Book Value'!$C167,'Book Value'!L$2)</f>
        <v>0</v>
      </c>
      <c r="M167" s="18">
        <f>INDEX(Large!$E$4:$BN$405,'Book Value'!$C167,'Book Value'!M$2)</f>
        <v>0</v>
      </c>
      <c r="N167" s="18">
        <f>INDEX(Large!$E$4:$BN$405,'Book Value'!$C167,'Book Value'!N$2)</f>
        <v>0</v>
      </c>
      <c r="O167" s="28">
        <f>INDEX(Large!$E$4:$BN$405,'Book Value'!$C167,'Book Value'!O$2)</f>
        <v>0</v>
      </c>
    </row>
    <row r="168" spans="1:15">
      <c r="A168" s="28">
        <v>165</v>
      </c>
      <c r="B168" s="5">
        <f>LARGE(Large!$BP$4:$BP$400,'Book Value'!A168)</f>
        <v>8.3099999999999997E-3</v>
      </c>
      <c r="C168" s="28">
        <f>MATCH(B168,Large!$BP$4:$BP$405,0)</f>
        <v>166</v>
      </c>
      <c r="D168" s="5">
        <f>INDEX(Large!$E$4:$BN$405,'Book Value'!$C168,'Book Value'!D$2)</f>
        <v>0</v>
      </c>
      <c r="E168" s="18">
        <f>INDEX(Large!$E$4:$BN$405,'Book Value'!$C168,'Book Value'!E$2)</f>
        <v>0</v>
      </c>
      <c r="F168" s="18">
        <f>INDEX(Large!$E$4:$BN$405,'Book Value'!$C168,'Book Value'!F$2)</f>
        <v>0</v>
      </c>
      <c r="G168" s="18">
        <f>INDEX(Large!$E$4:$BN$405,'Book Value'!$C168,'Book Value'!G$2)</f>
        <v>0</v>
      </c>
      <c r="H168" s="18">
        <f>INDEX(Large!$E$4:$BN$405,'Book Value'!$C168,'Book Value'!H$2)</f>
        <v>0</v>
      </c>
      <c r="I168" s="18">
        <f>INDEX(Large!$E$4:$BN$405,'Book Value'!$C168,'Book Value'!I$2)</f>
        <v>0</v>
      </c>
      <c r="J168" s="18">
        <f>INDEX(Large!$E$4:$BN$405,'Book Value'!$C168,'Book Value'!J$2)</f>
        <v>0</v>
      </c>
      <c r="K168" s="18">
        <f>INDEX(Large!$E$4:$BN$405,'Book Value'!$C168,'Book Value'!K$2)</f>
        <v>0</v>
      </c>
      <c r="L168" s="18">
        <f>INDEX(Large!$E$4:$BN$405,'Book Value'!$C168,'Book Value'!L$2)</f>
        <v>0</v>
      </c>
      <c r="M168" s="18">
        <f>INDEX(Large!$E$4:$BN$405,'Book Value'!$C168,'Book Value'!M$2)</f>
        <v>0</v>
      </c>
      <c r="N168" s="18">
        <f>INDEX(Large!$E$4:$BN$405,'Book Value'!$C168,'Book Value'!N$2)</f>
        <v>0</v>
      </c>
      <c r="O168" s="28">
        <f>INDEX(Large!$E$4:$BN$405,'Book Value'!$C168,'Book Value'!O$2)</f>
        <v>0</v>
      </c>
    </row>
    <row r="169" spans="1:15">
      <c r="A169" s="28">
        <v>166</v>
      </c>
      <c r="B169" s="5">
        <f>LARGE(Large!$BP$4:$BP$400,'Book Value'!A169)</f>
        <v>8.3000000000000001E-3</v>
      </c>
      <c r="C169" s="28">
        <f>MATCH(B169,Large!$BP$4:$BP$405,0)</f>
        <v>167</v>
      </c>
      <c r="D169" s="5">
        <f>INDEX(Large!$E$4:$BN$405,'Book Value'!$C169,'Book Value'!D$2)</f>
        <v>0</v>
      </c>
      <c r="E169" s="18">
        <f>INDEX(Large!$E$4:$BN$405,'Book Value'!$C169,'Book Value'!E$2)</f>
        <v>0</v>
      </c>
      <c r="F169" s="18">
        <f>INDEX(Large!$E$4:$BN$405,'Book Value'!$C169,'Book Value'!F$2)</f>
        <v>0</v>
      </c>
      <c r="G169" s="18">
        <f>INDEX(Large!$E$4:$BN$405,'Book Value'!$C169,'Book Value'!G$2)</f>
        <v>0</v>
      </c>
      <c r="H169" s="18">
        <f>INDEX(Large!$E$4:$BN$405,'Book Value'!$C169,'Book Value'!H$2)</f>
        <v>0</v>
      </c>
      <c r="I169" s="18">
        <f>INDEX(Large!$E$4:$BN$405,'Book Value'!$C169,'Book Value'!I$2)</f>
        <v>0</v>
      </c>
      <c r="J169" s="18">
        <f>INDEX(Large!$E$4:$BN$405,'Book Value'!$C169,'Book Value'!J$2)</f>
        <v>0</v>
      </c>
      <c r="K169" s="18">
        <f>INDEX(Large!$E$4:$BN$405,'Book Value'!$C169,'Book Value'!K$2)</f>
        <v>0</v>
      </c>
      <c r="L169" s="18">
        <f>INDEX(Large!$E$4:$BN$405,'Book Value'!$C169,'Book Value'!L$2)</f>
        <v>0</v>
      </c>
      <c r="M169" s="18">
        <f>INDEX(Large!$E$4:$BN$405,'Book Value'!$C169,'Book Value'!M$2)</f>
        <v>0</v>
      </c>
      <c r="N169" s="18">
        <f>INDEX(Large!$E$4:$BN$405,'Book Value'!$C169,'Book Value'!N$2)</f>
        <v>0</v>
      </c>
      <c r="O169" s="28">
        <f>INDEX(Large!$E$4:$BN$405,'Book Value'!$C169,'Book Value'!O$2)</f>
        <v>0</v>
      </c>
    </row>
    <row r="170" spans="1:15">
      <c r="A170" s="28">
        <v>167</v>
      </c>
      <c r="B170" s="5">
        <f>LARGE(Large!$BP$4:$BP$400,'Book Value'!A170)</f>
        <v>8.2900000000000005E-3</v>
      </c>
      <c r="C170" s="28">
        <f>MATCH(B170,Large!$BP$4:$BP$405,0)</f>
        <v>168</v>
      </c>
      <c r="D170" s="5">
        <f>INDEX(Large!$E$4:$BN$405,'Book Value'!$C170,'Book Value'!D$2)</f>
        <v>0</v>
      </c>
      <c r="E170" s="18">
        <f>INDEX(Large!$E$4:$BN$405,'Book Value'!$C170,'Book Value'!E$2)</f>
        <v>0</v>
      </c>
      <c r="F170" s="18">
        <f>INDEX(Large!$E$4:$BN$405,'Book Value'!$C170,'Book Value'!F$2)</f>
        <v>0</v>
      </c>
      <c r="G170" s="18">
        <f>INDEX(Large!$E$4:$BN$405,'Book Value'!$C170,'Book Value'!G$2)</f>
        <v>0</v>
      </c>
      <c r="H170" s="18">
        <f>INDEX(Large!$E$4:$BN$405,'Book Value'!$C170,'Book Value'!H$2)</f>
        <v>0</v>
      </c>
      <c r="I170" s="18">
        <f>INDEX(Large!$E$4:$BN$405,'Book Value'!$C170,'Book Value'!I$2)</f>
        <v>0</v>
      </c>
      <c r="J170" s="18">
        <f>INDEX(Large!$E$4:$BN$405,'Book Value'!$C170,'Book Value'!J$2)</f>
        <v>0</v>
      </c>
      <c r="K170" s="18">
        <f>INDEX(Large!$E$4:$BN$405,'Book Value'!$C170,'Book Value'!K$2)</f>
        <v>0</v>
      </c>
      <c r="L170" s="18">
        <f>INDEX(Large!$E$4:$BN$405,'Book Value'!$C170,'Book Value'!L$2)</f>
        <v>0</v>
      </c>
      <c r="M170" s="18">
        <f>INDEX(Large!$E$4:$BN$405,'Book Value'!$C170,'Book Value'!M$2)</f>
        <v>0</v>
      </c>
      <c r="N170" s="18">
        <f>INDEX(Large!$E$4:$BN$405,'Book Value'!$C170,'Book Value'!N$2)</f>
        <v>0</v>
      </c>
      <c r="O170" s="28">
        <f>INDEX(Large!$E$4:$BN$405,'Book Value'!$C170,'Book Value'!O$2)</f>
        <v>0</v>
      </c>
    </row>
    <row r="171" spans="1:15">
      <c r="A171" s="28">
        <v>168</v>
      </c>
      <c r="B171" s="5">
        <f>LARGE(Large!$BP$4:$BP$400,'Book Value'!A171)</f>
        <v>8.2799999999999992E-3</v>
      </c>
      <c r="C171" s="28">
        <f>MATCH(B171,Large!$BP$4:$BP$405,0)</f>
        <v>169</v>
      </c>
      <c r="D171" s="5">
        <f>INDEX(Large!$E$4:$BN$405,'Book Value'!$C171,'Book Value'!D$2)</f>
        <v>0</v>
      </c>
      <c r="E171" s="18">
        <f>INDEX(Large!$E$4:$BN$405,'Book Value'!$C171,'Book Value'!E$2)</f>
        <v>0</v>
      </c>
      <c r="F171" s="18">
        <f>INDEX(Large!$E$4:$BN$405,'Book Value'!$C171,'Book Value'!F$2)</f>
        <v>0</v>
      </c>
      <c r="G171" s="18">
        <f>INDEX(Large!$E$4:$BN$405,'Book Value'!$C171,'Book Value'!G$2)</f>
        <v>0</v>
      </c>
      <c r="H171" s="18">
        <f>INDEX(Large!$E$4:$BN$405,'Book Value'!$C171,'Book Value'!H$2)</f>
        <v>0</v>
      </c>
      <c r="I171" s="18">
        <f>INDEX(Large!$E$4:$BN$405,'Book Value'!$C171,'Book Value'!I$2)</f>
        <v>0</v>
      </c>
      <c r="J171" s="18">
        <f>INDEX(Large!$E$4:$BN$405,'Book Value'!$C171,'Book Value'!J$2)</f>
        <v>0</v>
      </c>
      <c r="K171" s="18">
        <f>INDEX(Large!$E$4:$BN$405,'Book Value'!$C171,'Book Value'!K$2)</f>
        <v>0</v>
      </c>
      <c r="L171" s="18">
        <f>INDEX(Large!$E$4:$BN$405,'Book Value'!$C171,'Book Value'!L$2)</f>
        <v>0</v>
      </c>
      <c r="M171" s="18">
        <f>INDEX(Large!$E$4:$BN$405,'Book Value'!$C171,'Book Value'!M$2)</f>
        <v>0</v>
      </c>
      <c r="N171" s="18">
        <f>INDEX(Large!$E$4:$BN$405,'Book Value'!$C171,'Book Value'!N$2)</f>
        <v>0</v>
      </c>
      <c r="O171" s="28">
        <f>INDEX(Large!$E$4:$BN$405,'Book Value'!$C171,'Book Value'!O$2)</f>
        <v>0</v>
      </c>
    </row>
    <row r="172" spans="1:15">
      <c r="A172" s="28">
        <v>169</v>
      </c>
      <c r="B172" s="5">
        <f>LARGE(Large!$BP$4:$BP$400,'Book Value'!A172)</f>
        <v>8.2699999999999996E-3</v>
      </c>
      <c r="C172" s="28">
        <f>MATCH(B172,Large!$BP$4:$BP$405,0)</f>
        <v>170</v>
      </c>
      <c r="D172" s="5">
        <f>INDEX(Large!$E$4:$BN$405,'Book Value'!$C172,'Book Value'!D$2)</f>
        <v>0</v>
      </c>
      <c r="E172" s="18">
        <f>INDEX(Large!$E$4:$BN$405,'Book Value'!$C172,'Book Value'!E$2)</f>
        <v>0</v>
      </c>
      <c r="F172" s="18">
        <f>INDEX(Large!$E$4:$BN$405,'Book Value'!$C172,'Book Value'!F$2)</f>
        <v>0</v>
      </c>
      <c r="G172" s="18">
        <f>INDEX(Large!$E$4:$BN$405,'Book Value'!$C172,'Book Value'!G$2)</f>
        <v>0</v>
      </c>
      <c r="H172" s="18">
        <f>INDEX(Large!$E$4:$BN$405,'Book Value'!$C172,'Book Value'!H$2)</f>
        <v>0</v>
      </c>
      <c r="I172" s="18">
        <f>INDEX(Large!$E$4:$BN$405,'Book Value'!$C172,'Book Value'!I$2)</f>
        <v>0</v>
      </c>
      <c r="J172" s="18">
        <f>INDEX(Large!$E$4:$BN$405,'Book Value'!$C172,'Book Value'!J$2)</f>
        <v>0</v>
      </c>
      <c r="K172" s="18">
        <f>INDEX(Large!$E$4:$BN$405,'Book Value'!$C172,'Book Value'!K$2)</f>
        <v>0</v>
      </c>
      <c r="L172" s="18">
        <f>INDEX(Large!$E$4:$BN$405,'Book Value'!$C172,'Book Value'!L$2)</f>
        <v>0</v>
      </c>
      <c r="M172" s="18">
        <f>INDEX(Large!$E$4:$BN$405,'Book Value'!$C172,'Book Value'!M$2)</f>
        <v>0</v>
      </c>
      <c r="N172" s="18">
        <f>INDEX(Large!$E$4:$BN$405,'Book Value'!$C172,'Book Value'!N$2)</f>
        <v>0</v>
      </c>
      <c r="O172" s="28">
        <f>INDEX(Large!$E$4:$BN$405,'Book Value'!$C172,'Book Value'!O$2)</f>
        <v>0</v>
      </c>
    </row>
    <row r="173" spans="1:15">
      <c r="A173" s="28">
        <v>170</v>
      </c>
      <c r="B173" s="5">
        <f>LARGE(Large!$BP$4:$BP$400,'Book Value'!A173)</f>
        <v>8.26E-3</v>
      </c>
      <c r="C173" s="28">
        <f>MATCH(B173,Large!$BP$4:$BP$405,0)</f>
        <v>171</v>
      </c>
      <c r="D173" s="5">
        <f>INDEX(Large!$E$4:$BN$405,'Book Value'!$C173,'Book Value'!D$2)</f>
        <v>0</v>
      </c>
      <c r="E173" s="18">
        <f>INDEX(Large!$E$4:$BN$405,'Book Value'!$C173,'Book Value'!E$2)</f>
        <v>0</v>
      </c>
      <c r="F173" s="18">
        <f>INDEX(Large!$E$4:$BN$405,'Book Value'!$C173,'Book Value'!F$2)</f>
        <v>0</v>
      </c>
      <c r="G173" s="18">
        <f>INDEX(Large!$E$4:$BN$405,'Book Value'!$C173,'Book Value'!G$2)</f>
        <v>0</v>
      </c>
      <c r="H173" s="18">
        <f>INDEX(Large!$E$4:$BN$405,'Book Value'!$C173,'Book Value'!H$2)</f>
        <v>0</v>
      </c>
      <c r="I173" s="18">
        <f>INDEX(Large!$E$4:$BN$405,'Book Value'!$C173,'Book Value'!I$2)</f>
        <v>0</v>
      </c>
      <c r="J173" s="18">
        <f>INDEX(Large!$E$4:$BN$405,'Book Value'!$C173,'Book Value'!J$2)</f>
        <v>0</v>
      </c>
      <c r="K173" s="18">
        <f>INDEX(Large!$E$4:$BN$405,'Book Value'!$C173,'Book Value'!K$2)</f>
        <v>0</v>
      </c>
      <c r="L173" s="18">
        <f>INDEX(Large!$E$4:$BN$405,'Book Value'!$C173,'Book Value'!L$2)</f>
        <v>0</v>
      </c>
      <c r="M173" s="18">
        <f>INDEX(Large!$E$4:$BN$405,'Book Value'!$C173,'Book Value'!M$2)</f>
        <v>0</v>
      </c>
      <c r="N173" s="18">
        <f>INDEX(Large!$E$4:$BN$405,'Book Value'!$C173,'Book Value'!N$2)</f>
        <v>0</v>
      </c>
      <c r="O173" s="28">
        <f>INDEX(Large!$E$4:$BN$405,'Book Value'!$C173,'Book Value'!O$2)</f>
        <v>0</v>
      </c>
    </row>
    <row r="174" spans="1:15">
      <c r="A174" s="28">
        <v>171</v>
      </c>
      <c r="B174" s="5">
        <f>LARGE(Large!$BP$4:$BP$400,'Book Value'!A174)</f>
        <v>8.2500000000000004E-3</v>
      </c>
      <c r="C174" s="28">
        <f>MATCH(B174,Large!$BP$4:$BP$405,0)</f>
        <v>172</v>
      </c>
      <c r="D174" s="5">
        <f>INDEX(Large!$E$4:$BN$405,'Book Value'!$C174,'Book Value'!D$2)</f>
        <v>0</v>
      </c>
      <c r="E174" s="18">
        <f>INDEX(Large!$E$4:$BN$405,'Book Value'!$C174,'Book Value'!E$2)</f>
        <v>0</v>
      </c>
      <c r="F174" s="18">
        <f>INDEX(Large!$E$4:$BN$405,'Book Value'!$C174,'Book Value'!F$2)</f>
        <v>0</v>
      </c>
      <c r="G174" s="18">
        <f>INDEX(Large!$E$4:$BN$405,'Book Value'!$C174,'Book Value'!G$2)</f>
        <v>0</v>
      </c>
      <c r="H174" s="18">
        <f>INDEX(Large!$E$4:$BN$405,'Book Value'!$C174,'Book Value'!H$2)</f>
        <v>0</v>
      </c>
      <c r="I174" s="18">
        <f>INDEX(Large!$E$4:$BN$405,'Book Value'!$C174,'Book Value'!I$2)</f>
        <v>0</v>
      </c>
      <c r="J174" s="18">
        <f>INDEX(Large!$E$4:$BN$405,'Book Value'!$C174,'Book Value'!J$2)</f>
        <v>0</v>
      </c>
      <c r="K174" s="18">
        <f>INDEX(Large!$E$4:$BN$405,'Book Value'!$C174,'Book Value'!K$2)</f>
        <v>0</v>
      </c>
      <c r="L174" s="18">
        <f>INDEX(Large!$E$4:$BN$405,'Book Value'!$C174,'Book Value'!L$2)</f>
        <v>0</v>
      </c>
      <c r="M174" s="18">
        <f>INDEX(Large!$E$4:$BN$405,'Book Value'!$C174,'Book Value'!M$2)</f>
        <v>0</v>
      </c>
      <c r="N174" s="18">
        <f>INDEX(Large!$E$4:$BN$405,'Book Value'!$C174,'Book Value'!N$2)</f>
        <v>0</v>
      </c>
      <c r="O174" s="28">
        <f>INDEX(Large!$E$4:$BN$405,'Book Value'!$C174,'Book Value'!O$2)</f>
        <v>0</v>
      </c>
    </row>
    <row r="175" spans="1:15">
      <c r="A175" s="28">
        <v>172</v>
      </c>
      <c r="B175" s="5">
        <f>LARGE(Large!$BP$4:$BP$400,'Book Value'!A175)</f>
        <v>8.2400000000000008E-3</v>
      </c>
      <c r="C175" s="28">
        <f>MATCH(B175,Large!$BP$4:$BP$405,0)</f>
        <v>173</v>
      </c>
      <c r="D175" s="5">
        <f>INDEX(Large!$E$4:$BN$405,'Book Value'!$C175,'Book Value'!D$2)</f>
        <v>0</v>
      </c>
      <c r="E175" s="18">
        <f>INDEX(Large!$E$4:$BN$405,'Book Value'!$C175,'Book Value'!E$2)</f>
        <v>0</v>
      </c>
      <c r="F175" s="18">
        <f>INDEX(Large!$E$4:$BN$405,'Book Value'!$C175,'Book Value'!F$2)</f>
        <v>0</v>
      </c>
      <c r="G175" s="18">
        <f>INDEX(Large!$E$4:$BN$405,'Book Value'!$C175,'Book Value'!G$2)</f>
        <v>0</v>
      </c>
      <c r="H175" s="18">
        <f>INDEX(Large!$E$4:$BN$405,'Book Value'!$C175,'Book Value'!H$2)</f>
        <v>0</v>
      </c>
      <c r="I175" s="18">
        <f>INDEX(Large!$E$4:$BN$405,'Book Value'!$C175,'Book Value'!I$2)</f>
        <v>0</v>
      </c>
      <c r="J175" s="18">
        <f>INDEX(Large!$E$4:$BN$405,'Book Value'!$C175,'Book Value'!J$2)</f>
        <v>0</v>
      </c>
      <c r="K175" s="18">
        <f>INDEX(Large!$E$4:$BN$405,'Book Value'!$C175,'Book Value'!K$2)</f>
        <v>0</v>
      </c>
      <c r="L175" s="18">
        <f>INDEX(Large!$E$4:$BN$405,'Book Value'!$C175,'Book Value'!L$2)</f>
        <v>0</v>
      </c>
      <c r="M175" s="18">
        <f>INDEX(Large!$E$4:$BN$405,'Book Value'!$C175,'Book Value'!M$2)</f>
        <v>0</v>
      </c>
      <c r="N175" s="18">
        <f>INDEX(Large!$E$4:$BN$405,'Book Value'!$C175,'Book Value'!N$2)</f>
        <v>0</v>
      </c>
      <c r="O175" s="28">
        <f>INDEX(Large!$E$4:$BN$405,'Book Value'!$C175,'Book Value'!O$2)</f>
        <v>0</v>
      </c>
    </row>
    <row r="176" spans="1:15">
      <c r="A176" s="28">
        <v>173</v>
      </c>
      <c r="B176" s="5">
        <f>LARGE(Large!$BP$4:$BP$400,'Book Value'!A176)</f>
        <v>0</v>
      </c>
      <c r="C176" s="28">
        <f>MATCH(B176,Large!$BP$4:$BP$405,0)</f>
        <v>25</v>
      </c>
      <c r="D176" s="5">
        <f>INDEX(Large!$E$4:$BN$405,'Book Value'!$C176,'Book Value'!D$2)</f>
        <v>18.05</v>
      </c>
      <c r="E176" s="18" t="str">
        <f>INDEX(Large!$E$4:$BN$405,'Book Value'!$C176,'Book Value'!E$2)</f>
        <v>2484</v>
      </c>
      <c r="F176" s="18" t="str">
        <f>INDEX(Large!$E$4:$BN$405,'Book Value'!$C176,'Book Value'!F$2)</f>
        <v>希華</v>
      </c>
      <c r="G176" s="18" t="str">
        <f>INDEX(Large!$E$4:$BN$405,'Book Value'!$C176,'Book Value'!G$2)</f>
        <v>13:30:00</v>
      </c>
      <c r="H176" s="18">
        <f>INDEX(Large!$E$4:$BN$405,'Book Value'!$C176,'Book Value'!H$2)</f>
        <v>17.8</v>
      </c>
      <c r="I176" s="18">
        <f>INDEX(Large!$E$4:$BN$405,'Book Value'!$C176,'Book Value'!I$2)</f>
        <v>-0.1</v>
      </c>
      <c r="J176" s="18">
        <f>INDEX(Large!$E$4:$BN$405,'Book Value'!$C176,'Book Value'!J$2)</f>
        <v>-0.56000000000000005</v>
      </c>
      <c r="K176" s="18">
        <f>INDEX(Large!$E$4:$BN$405,'Book Value'!$C176,'Book Value'!K$2)</f>
        <v>18</v>
      </c>
      <c r="L176" s="18">
        <f>INDEX(Large!$E$4:$BN$405,'Book Value'!$C176,'Book Value'!L$2)</f>
        <v>17.8</v>
      </c>
      <c r="M176" s="18">
        <f>INDEX(Large!$E$4:$BN$405,'Book Value'!$C176,'Book Value'!M$2)</f>
        <v>17.899999999999999</v>
      </c>
      <c r="N176" s="18">
        <f>INDEX(Large!$E$4:$BN$405,'Book Value'!$C176,'Book Value'!N$2)</f>
        <v>17.89</v>
      </c>
      <c r="O176" s="28" t="str">
        <f>INDEX(Large!$E$4:$BN$405,'Book Value'!$C176,'Book Value'!O$2)</f>
        <v>6.74</v>
      </c>
    </row>
    <row r="177" spans="1:15">
      <c r="A177" s="28">
        <v>174</v>
      </c>
      <c r="B177" s="5" t="e">
        <f>LARGE(Large!$BP$4:$BP$400,'Book Value'!A177)</f>
        <v>#NUM!</v>
      </c>
      <c r="C177" s="28" t="e">
        <f>MATCH(B177,Large!$BP$4:$BP$405,0)</f>
        <v>#NUM!</v>
      </c>
      <c r="D177" s="5" t="e">
        <f>INDEX(Large!$E$4:$BN$405,'Book Value'!$C177,'Book Value'!D$2)</f>
        <v>#NUM!</v>
      </c>
      <c r="E177" s="18" t="e">
        <f>INDEX(Large!$E$4:$BN$405,'Book Value'!$C177,'Book Value'!E$2)</f>
        <v>#NUM!</v>
      </c>
      <c r="F177" s="18" t="e">
        <f>INDEX(Large!$E$4:$BN$405,'Book Value'!$C177,'Book Value'!F$2)</f>
        <v>#NUM!</v>
      </c>
      <c r="G177" s="18" t="e">
        <f>INDEX(Large!$E$4:$BN$405,'Book Value'!$C177,'Book Value'!G$2)</f>
        <v>#NUM!</v>
      </c>
      <c r="H177" s="18" t="e">
        <f>INDEX(Large!$E$4:$BN$405,'Book Value'!$C177,'Book Value'!H$2)</f>
        <v>#NUM!</v>
      </c>
      <c r="I177" s="18" t="e">
        <f>INDEX(Large!$E$4:$BN$405,'Book Value'!$C177,'Book Value'!I$2)</f>
        <v>#NUM!</v>
      </c>
      <c r="J177" s="18" t="e">
        <f>INDEX(Large!$E$4:$BN$405,'Book Value'!$C177,'Book Value'!J$2)</f>
        <v>#NUM!</v>
      </c>
      <c r="K177" s="18" t="e">
        <f>INDEX(Large!$E$4:$BN$405,'Book Value'!$C177,'Book Value'!K$2)</f>
        <v>#NUM!</v>
      </c>
      <c r="L177" s="18" t="e">
        <f>INDEX(Large!$E$4:$BN$405,'Book Value'!$C177,'Book Value'!L$2)</f>
        <v>#NUM!</v>
      </c>
      <c r="M177" s="18" t="e">
        <f>INDEX(Large!$E$4:$BN$405,'Book Value'!$C177,'Book Value'!M$2)</f>
        <v>#NUM!</v>
      </c>
      <c r="N177" s="18" t="e">
        <f>INDEX(Large!$E$4:$BN$405,'Book Value'!$C177,'Book Value'!N$2)</f>
        <v>#NUM!</v>
      </c>
      <c r="O177" s="28" t="e">
        <f>INDEX(Large!$E$4:$BN$405,'Book Value'!$C177,'Book Value'!O$2)</f>
        <v>#NUM!</v>
      </c>
    </row>
    <row r="178" spans="1:15">
      <c r="A178" s="28">
        <v>175</v>
      </c>
      <c r="B178" s="5" t="e">
        <f>LARGE(Large!$BP$4:$BP$400,'Book Value'!A178)</f>
        <v>#NUM!</v>
      </c>
      <c r="C178" s="28" t="e">
        <f>MATCH(B178,Large!$BP$4:$BP$405,0)</f>
        <v>#NUM!</v>
      </c>
      <c r="D178" s="5" t="e">
        <f>INDEX(Large!$E$4:$BN$405,'Book Value'!$C178,'Book Value'!D$2)</f>
        <v>#NUM!</v>
      </c>
      <c r="E178" s="18" t="e">
        <f>INDEX(Large!$E$4:$BN$405,'Book Value'!$C178,'Book Value'!E$2)</f>
        <v>#NUM!</v>
      </c>
      <c r="F178" s="18" t="e">
        <f>INDEX(Large!$E$4:$BN$405,'Book Value'!$C178,'Book Value'!F$2)</f>
        <v>#NUM!</v>
      </c>
      <c r="G178" s="18" t="e">
        <f>INDEX(Large!$E$4:$BN$405,'Book Value'!$C178,'Book Value'!G$2)</f>
        <v>#NUM!</v>
      </c>
      <c r="H178" s="18" t="e">
        <f>INDEX(Large!$E$4:$BN$405,'Book Value'!$C178,'Book Value'!H$2)</f>
        <v>#NUM!</v>
      </c>
      <c r="I178" s="18" t="e">
        <f>INDEX(Large!$E$4:$BN$405,'Book Value'!$C178,'Book Value'!I$2)</f>
        <v>#NUM!</v>
      </c>
      <c r="J178" s="18" t="e">
        <f>INDEX(Large!$E$4:$BN$405,'Book Value'!$C178,'Book Value'!J$2)</f>
        <v>#NUM!</v>
      </c>
      <c r="K178" s="18" t="e">
        <f>INDEX(Large!$E$4:$BN$405,'Book Value'!$C178,'Book Value'!K$2)</f>
        <v>#NUM!</v>
      </c>
      <c r="L178" s="18" t="e">
        <f>INDEX(Large!$E$4:$BN$405,'Book Value'!$C178,'Book Value'!L$2)</f>
        <v>#NUM!</v>
      </c>
      <c r="M178" s="18" t="e">
        <f>INDEX(Large!$E$4:$BN$405,'Book Value'!$C178,'Book Value'!M$2)</f>
        <v>#NUM!</v>
      </c>
      <c r="N178" s="18" t="e">
        <f>INDEX(Large!$E$4:$BN$405,'Book Value'!$C178,'Book Value'!N$2)</f>
        <v>#NUM!</v>
      </c>
      <c r="O178" s="28" t="e">
        <f>INDEX(Large!$E$4:$BN$405,'Book Value'!$C178,'Book Value'!O$2)</f>
        <v>#NUM!</v>
      </c>
    </row>
    <row r="179" spans="1:15">
      <c r="A179" s="28">
        <v>176</v>
      </c>
      <c r="B179" s="5" t="e">
        <f>LARGE(Large!$BP$4:$BP$400,'Book Value'!A179)</f>
        <v>#NUM!</v>
      </c>
      <c r="C179" s="28" t="e">
        <f>MATCH(B179,Large!$BP$4:$BP$405,0)</f>
        <v>#NUM!</v>
      </c>
      <c r="D179" s="5" t="e">
        <f>INDEX(Large!$E$4:$BN$405,'Book Value'!$C179,'Book Value'!D$2)</f>
        <v>#NUM!</v>
      </c>
      <c r="E179" s="18" t="e">
        <f>INDEX(Large!$E$4:$BN$405,'Book Value'!$C179,'Book Value'!E$2)</f>
        <v>#NUM!</v>
      </c>
      <c r="F179" s="18" t="e">
        <f>INDEX(Large!$E$4:$BN$405,'Book Value'!$C179,'Book Value'!F$2)</f>
        <v>#NUM!</v>
      </c>
      <c r="G179" s="18" t="e">
        <f>INDEX(Large!$E$4:$BN$405,'Book Value'!$C179,'Book Value'!G$2)</f>
        <v>#NUM!</v>
      </c>
      <c r="H179" s="18" t="e">
        <f>INDEX(Large!$E$4:$BN$405,'Book Value'!$C179,'Book Value'!H$2)</f>
        <v>#NUM!</v>
      </c>
      <c r="I179" s="18" t="e">
        <f>INDEX(Large!$E$4:$BN$405,'Book Value'!$C179,'Book Value'!I$2)</f>
        <v>#NUM!</v>
      </c>
      <c r="J179" s="18" t="e">
        <f>INDEX(Large!$E$4:$BN$405,'Book Value'!$C179,'Book Value'!J$2)</f>
        <v>#NUM!</v>
      </c>
      <c r="K179" s="18" t="e">
        <f>INDEX(Large!$E$4:$BN$405,'Book Value'!$C179,'Book Value'!K$2)</f>
        <v>#NUM!</v>
      </c>
      <c r="L179" s="18" t="e">
        <f>INDEX(Large!$E$4:$BN$405,'Book Value'!$C179,'Book Value'!L$2)</f>
        <v>#NUM!</v>
      </c>
      <c r="M179" s="18" t="e">
        <f>INDEX(Large!$E$4:$BN$405,'Book Value'!$C179,'Book Value'!M$2)</f>
        <v>#NUM!</v>
      </c>
      <c r="N179" s="18" t="e">
        <f>INDEX(Large!$E$4:$BN$405,'Book Value'!$C179,'Book Value'!N$2)</f>
        <v>#NUM!</v>
      </c>
      <c r="O179" s="28" t="e">
        <f>INDEX(Large!$E$4:$BN$405,'Book Value'!$C179,'Book Value'!O$2)</f>
        <v>#NUM!</v>
      </c>
    </row>
    <row r="180" spans="1:15">
      <c r="A180" s="28">
        <v>177</v>
      </c>
      <c r="B180" s="5" t="e">
        <f>LARGE(Large!$BP$4:$BP$400,'Book Value'!A180)</f>
        <v>#NUM!</v>
      </c>
      <c r="C180" s="28" t="e">
        <f>MATCH(B180,Large!$BP$4:$BP$405,0)</f>
        <v>#NUM!</v>
      </c>
      <c r="D180" s="5" t="e">
        <f>INDEX(Large!$E$4:$BN$405,'Book Value'!$C180,'Book Value'!D$2)</f>
        <v>#NUM!</v>
      </c>
      <c r="E180" s="18" t="e">
        <f>INDEX(Large!$E$4:$BN$405,'Book Value'!$C180,'Book Value'!E$2)</f>
        <v>#NUM!</v>
      </c>
      <c r="F180" s="18" t="e">
        <f>INDEX(Large!$E$4:$BN$405,'Book Value'!$C180,'Book Value'!F$2)</f>
        <v>#NUM!</v>
      </c>
      <c r="G180" s="18" t="e">
        <f>INDEX(Large!$E$4:$BN$405,'Book Value'!$C180,'Book Value'!G$2)</f>
        <v>#NUM!</v>
      </c>
      <c r="H180" s="18" t="e">
        <f>INDEX(Large!$E$4:$BN$405,'Book Value'!$C180,'Book Value'!H$2)</f>
        <v>#NUM!</v>
      </c>
      <c r="I180" s="18" t="e">
        <f>INDEX(Large!$E$4:$BN$405,'Book Value'!$C180,'Book Value'!I$2)</f>
        <v>#NUM!</v>
      </c>
      <c r="J180" s="18" t="e">
        <f>INDEX(Large!$E$4:$BN$405,'Book Value'!$C180,'Book Value'!J$2)</f>
        <v>#NUM!</v>
      </c>
      <c r="K180" s="18" t="e">
        <f>INDEX(Large!$E$4:$BN$405,'Book Value'!$C180,'Book Value'!K$2)</f>
        <v>#NUM!</v>
      </c>
      <c r="L180" s="18" t="e">
        <f>INDEX(Large!$E$4:$BN$405,'Book Value'!$C180,'Book Value'!L$2)</f>
        <v>#NUM!</v>
      </c>
      <c r="M180" s="18" t="e">
        <f>INDEX(Large!$E$4:$BN$405,'Book Value'!$C180,'Book Value'!M$2)</f>
        <v>#NUM!</v>
      </c>
      <c r="N180" s="18" t="e">
        <f>INDEX(Large!$E$4:$BN$405,'Book Value'!$C180,'Book Value'!N$2)</f>
        <v>#NUM!</v>
      </c>
      <c r="O180" s="28" t="e">
        <f>INDEX(Large!$E$4:$BN$405,'Book Value'!$C180,'Book Value'!O$2)</f>
        <v>#NUM!</v>
      </c>
    </row>
    <row r="181" spans="1:15">
      <c r="A181" s="28">
        <v>178</v>
      </c>
      <c r="B181" s="5" t="e">
        <f>LARGE(Large!$BP$4:$BP$400,'Book Value'!A181)</f>
        <v>#NUM!</v>
      </c>
      <c r="C181" s="28" t="e">
        <f>MATCH(B181,Large!$BP$4:$BP$405,0)</f>
        <v>#NUM!</v>
      </c>
      <c r="D181" s="5" t="e">
        <f>INDEX(Large!$E$4:$BN$405,'Book Value'!$C181,'Book Value'!D$2)</f>
        <v>#NUM!</v>
      </c>
      <c r="E181" s="18" t="e">
        <f>INDEX(Large!$E$4:$BN$405,'Book Value'!$C181,'Book Value'!E$2)</f>
        <v>#NUM!</v>
      </c>
      <c r="F181" s="18" t="e">
        <f>INDEX(Large!$E$4:$BN$405,'Book Value'!$C181,'Book Value'!F$2)</f>
        <v>#NUM!</v>
      </c>
      <c r="G181" s="18" t="e">
        <f>INDEX(Large!$E$4:$BN$405,'Book Value'!$C181,'Book Value'!G$2)</f>
        <v>#NUM!</v>
      </c>
      <c r="H181" s="18" t="e">
        <f>INDEX(Large!$E$4:$BN$405,'Book Value'!$C181,'Book Value'!H$2)</f>
        <v>#NUM!</v>
      </c>
      <c r="I181" s="18" t="e">
        <f>INDEX(Large!$E$4:$BN$405,'Book Value'!$C181,'Book Value'!I$2)</f>
        <v>#NUM!</v>
      </c>
      <c r="J181" s="18" t="e">
        <f>INDEX(Large!$E$4:$BN$405,'Book Value'!$C181,'Book Value'!J$2)</f>
        <v>#NUM!</v>
      </c>
      <c r="K181" s="18" t="e">
        <f>INDEX(Large!$E$4:$BN$405,'Book Value'!$C181,'Book Value'!K$2)</f>
        <v>#NUM!</v>
      </c>
      <c r="L181" s="18" t="e">
        <f>INDEX(Large!$E$4:$BN$405,'Book Value'!$C181,'Book Value'!L$2)</f>
        <v>#NUM!</v>
      </c>
      <c r="M181" s="18" t="e">
        <f>INDEX(Large!$E$4:$BN$405,'Book Value'!$C181,'Book Value'!M$2)</f>
        <v>#NUM!</v>
      </c>
      <c r="N181" s="18" t="e">
        <f>INDEX(Large!$E$4:$BN$405,'Book Value'!$C181,'Book Value'!N$2)</f>
        <v>#NUM!</v>
      </c>
      <c r="O181" s="28" t="e">
        <f>INDEX(Large!$E$4:$BN$405,'Book Value'!$C181,'Book Value'!O$2)</f>
        <v>#NUM!</v>
      </c>
    </row>
    <row r="182" spans="1:15">
      <c r="A182" s="28">
        <v>179</v>
      </c>
      <c r="B182" s="5" t="e">
        <f>LARGE(Large!$BP$4:$BP$400,'Book Value'!A182)</f>
        <v>#NUM!</v>
      </c>
      <c r="C182" s="28" t="e">
        <f>MATCH(B182,Large!$BP$4:$BP$405,0)</f>
        <v>#NUM!</v>
      </c>
      <c r="D182" s="5" t="e">
        <f>INDEX(Large!$E$4:$BN$405,'Book Value'!$C182,'Book Value'!D$2)</f>
        <v>#NUM!</v>
      </c>
      <c r="E182" s="18" t="e">
        <f>INDEX(Large!$E$4:$BN$405,'Book Value'!$C182,'Book Value'!E$2)</f>
        <v>#NUM!</v>
      </c>
      <c r="F182" s="18" t="e">
        <f>INDEX(Large!$E$4:$BN$405,'Book Value'!$C182,'Book Value'!F$2)</f>
        <v>#NUM!</v>
      </c>
      <c r="G182" s="18" t="e">
        <f>INDEX(Large!$E$4:$BN$405,'Book Value'!$C182,'Book Value'!G$2)</f>
        <v>#NUM!</v>
      </c>
      <c r="H182" s="18" t="e">
        <f>INDEX(Large!$E$4:$BN$405,'Book Value'!$C182,'Book Value'!H$2)</f>
        <v>#NUM!</v>
      </c>
      <c r="I182" s="18" t="e">
        <f>INDEX(Large!$E$4:$BN$405,'Book Value'!$C182,'Book Value'!I$2)</f>
        <v>#NUM!</v>
      </c>
      <c r="J182" s="18" t="e">
        <f>INDEX(Large!$E$4:$BN$405,'Book Value'!$C182,'Book Value'!J$2)</f>
        <v>#NUM!</v>
      </c>
      <c r="K182" s="18" t="e">
        <f>INDEX(Large!$E$4:$BN$405,'Book Value'!$C182,'Book Value'!K$2)</f>
        <v>#NUM!</v>
      </c>
      <c r="L182" s="18" t="e">
        <f>INDEX(Large!$E$4:$BN$405,'Book Value'!$C182,'Book Value'!L$2)</f>
        <v>#NUM!</v>
      </c>
      <c r="M182" s="18" t="e">
        <f>INDEX(Large!$E$4:$BN$405,'Book Value'!$C182,'Book Value'!M$2)</f>
        <v>#NUM!</v>
      </c>
      <c r="N182" s="18" t="e">
        <f>INDEX(Large!$E$4:$BN$405,'Book Value'!$C182,'Book Value'!N$2)</f>
        <v>#NUM!</v>
      </c>
      <c r="O182" s="28" t="e">
        <f>INDEX(Large!$E$4:$BN$405,'Book Value'!$C182,'Book Value'!O$2)</f>
        <v>#NUM!</v>
      </c>
    </row>
    <row r="183" spans="1:15">
      <c r="A183" s="28">
        <v>180</v>
      </c>
      <c r="B183" s="5" t="e">
        <f>LARGE(Large!$BP$4:$BP$400,'Book Value'!A183)</f>
        <v>#NUM!</v>
      </c>
      <c r="C183" s="28" t="e">
        <f>MATCH(B183,Large!$BP$4:$BP$405,0)</f>
        <v>#NUM!</v>
      </c>
      <c r="D183" s="5" t="e">
        <f>INDEX(Large!$E$4:$BN$405,'Book Value'!$C183,'Book Value'!D$2)</f>
        <v>#NUM!</v>
      </c>
      <c r="E183" s="18" t="e">
        <f>INDEX(Large!$E$4:$BN$405,'Book Value'!$C183,'Book Value'!E$2)</f>
        <v>#NUM!</v>
      </c>
      <c r="F183" s="18" t="e">
        <f>INDEX(Large!$E$4:$BN$405,'Book Value'!$C183,'Book Value'!F$2)</f>
        <v>#NUM!</v>
      </c>
      <c r="G183" s="18" t="e">
        <f>INDEX(Large!$E$4:$BN$405,'Book Value'!$C183,'Book Value'!G$2)</f>
        <v>#NUM!</v>
      </c>
      <c r="H183" s="18" t="e">
        <f>INDEX(Large!$E$4:$BN$405,'Book Value'!$C183,'Book Value'!H$2)</f>
        <v>#NUM!</v>
      </c>
      <c r="I183" s="18" t="e">
        <f>INDEX(Large!$E$4:$BN$405,'Book Value'!$C183,'Book Value'!I$2)</f>
        <v>#NUM!</v>
      </c>
      <c r="J183" s="18" t="e">
        <f>INDEX(Large!$E$4:$BN$405,'Book Value'!$C183,'Book Value'!J$2)</f>
        <v>#NUM!</v>
      </c>
      <c r="K183" s="18" t="e">
        <f>INDEX(Large!$E$4:$BN$405,'Book Value'!$C183,'Book Value'!K$2)</f>
        <v>#NUM!</v>
      </c>
      <c r="L183" s="18" t="e">
        <f>INDEX(Large!$E$4:$BN$405,'Book Value'!$C183,'Book Value'!L$2)</f>
        <v>#NUM!</v>
      </c>
      <c r="M183" s="18" t="e">
        <f>INDEX(Large!$E$4:$BN$405,'Book Value'!$C183,'Book Value'!M$2)</f>
        <v>#NUM!</v>
      </c>
      <c r="N183" s="18" t="e">
        <f>INDEX(Large!$E$4:$BN$405,'Book Value'!$C183,'Book Value'!N$2)</f>
        <v>#NUM!</v>
      </c>
      <c r="O183" s="28" t="e">
        <f>INDEX(Large!$E$4:$BN$405,'Book Value'!$C183,'Book Value'!O$2)</f>
        <v>#NUM!</v>
      </c>
    </row>
    <row r="184" spans="1:15">
      <c r="A184" s="28">
        <v>181</v>
      </c>
      <c r="B184" s="5" t="e">
        <f>LARGE(Large!$BP$4:$BP$400,'Book Value'!A184)</f>
        <v>#NUM!</v>
      </c>
      <c r="C184" s="28" t="e">
        <f>MATCH(B184,Large!$BP$4:$BP$405,0)</f>
        <v>#NUM!</v>
      </c>
      <c r="D184" s="5" t="e">
        <f>INDEX(Large!$E$4:$BN$405,'Book Value'!$C184,'Book Value'!D$2)</f>
        <v>#NUM!</v>
      </c>
      <c r="E184" s="18" t="e">
        <f>INDEX(Large!$E$4:$BN$405,'Book Value'!$C184,'Book Value'!E$2)</f>
        <v>#NUM!</v>
      </c>
      <c r="F184" s="18" t="e">
        <f>INDEX(Large!$E$4:$BN$405,'Book Value'!$C184,'Book Value'!F$2)</f>
        <v>#NUM!</v>
      </c>
      <c r="G184" s="18" t="e">
        <f>INDEX(Large!$E$4:$BN$405,'Book Value'!$C184,'Book Value'!G$2)</f>
        <v>#NUM!</v>
      </c>
      <c r="H184" s="18" t="e">
        <f>INDEX(Large!$E$4:$BN$405,'Book Value'!$C184,'Book Value'!H$2)</f>
        <v>#NUM!</v>
      </c>
      <c r="I184" s="18" t="e">
        <f>INDEX(Large!$E$4:$BN$405,'Book Value'!$C184,'Book Value'!I$2)</f>
        <v>#NUM!</v>
      </c>
      <c r="J184" s="18" t="e">
        <f>INDEX(Large!$E$4:$BN$405,'Book Value'!$C184,'Book Value'!J$2)</f>
        <v>#NUM!</v>
      </c>
      <c r="K184" s="18" t="e">
        <f>INDEX(Large!$E$4:$BN$405,'Book Value'!$C184,'Book Value'!K$2)</f>
        <v>#NUM!</v>
      </c>
      <c r="L184" s="18" t="e">
        <f>INDEX(Large!$E$4:$BN$405,'Book Value'!$C184,'Book Value'!L$2)</f>
        <v>#NUM!</v>
      </c>
      <c r="M184" s="18" t="e">
        <f>INDEX(Large!$E$4:$BN$405,'Book Value'!$C184,'Book Value'!M$2)</f>
        <v>#NUM!</v>
      </c>
      <c r="N184" s="18" t="e">
        <f>INDEX(Large!$E$4:$BN$405,'Book Value'!$C184,'Book Value'!N$2)</f>
        <v>#NUM!</v>
      </c>
      <c r="O184" s="28" t="e">
        <f>INDEX(Large!$E$4:$BN$405,'Book Value'!$C184,'Book Value'!O$2)</f>
        <v>#NUM!</v>
      </c>
    </row>
    <row r="185" spans="1:15">
      <c r="A185" s="28">
        <v>182</v>
      </c>
      <c r="B185" s="5" t="e">
        <f>LARGE(Large!$BP$4:$BP$400,'Book Value'!A185)</f>
        <v>#NUM!</v>
      </c>
      <c r="C185" s="28" t="e">
        <f>MATCH(B185,Large!$BP$4:$BP$405,0)</f>
        <v>#NUM!</v>
      </c>
      <c r="D185" s="5" t="e">
        <f>INDEX(Large!$E$4:$BN$405,'Book Value'!$C185,'Book Value'!D$2)</f>
        <v>#NUM!</v>
      </c>
      <c r="E185" s="18" t="e">
        <f>INDEX(Large!$E$4:$BN$405,'Book Value'!$C185,'Book Value'!E$2)</f>
        <v>#NUM!</v>
      </c>
      <c r="F185" s="18" t="e">
        <f>INDEX(Large!$E$4:$BN$405,'Book Value'!$C185,'Book Value'!F$2)</f>
        <v>#NUM!</v>
      </c>
      <c r="G185" s="18" t="e">
        <f>INDEX(Large!$E$4:$BN$405,'Book Value'!$C185,'Book Value'!G$2)</f>
        <v>#NUM!</v>
      </c>
      <c r="H185" s="18" t="e">
        <f>INDEX(Large!$E$4:$BN$405,'Book Value'!$C185,'Book Value'!H$2)</f>
        <v>#NUM!</v>
      </c>
      <c r="I185" s="18" t="e">
        <f>INDEX(Large!$E$4:$BN$405,'Book Value'!$C185,'Book Value'!I$2)</f>
        <v>#NUM!</v>
      </c>
      <c r="J185" s="18" t="e">
        <f>INDEX(Large!$E$4:$BN$405,'Book Value'!$C185,'Book Value'!J$2)</f>
        <v>#NUM!</v>
      </c>
      <c r="K185" s="18" t="e">
        <f>INDEX(Large!$E$4:$BN$405,'Book Value'!$C185,'Book Value'!K$2)</f>
        <v>#NUM!</v>
      </c>
      <c r="L185" s="18" t="e">
        <f>INDEX(Large!$E$4:$BN$405,'Book Value'!$C185,'Book Value'!L$2)</f>
        <v>#NUM!</v>
      </c>
      <c r="M185" s="18" t="e">
        <f>INDEX(Large!$E$4:$BN$405,'Book Value'!$C185,'Book Value'!M$2)</f>
        <v>#NUM!</v>
      </c>
      <c r="N185" s="18" t="e">
        <f>INDEX(Large!$E$4:$BN$405,'Book Value'!$C185,'Book Value'!N$2)</f>
        <v>#NUM!</v>
      </c>
      <c r="O185" s="28" t="e">
        <f>INDEX(Large!$E$4:$BN$405,'Book Value'!$C185,'Book Value'!O$2)</f>
        <v>#NUM!</v>
      </c>
    </row>
    <row r="186" spans="1:15">
      <c r="A186" s="28">
        <v>183</v>
      </c>
      <c r="B186" s="5" t="e">
        <f>LARGE(Large!$BP$4:$BP$400,'Book Value'!A186)</f>
        <v>#NUM!</v>
      </c>
      <c r="C186" s="28" t="e">
        <f>MATCH(B186,Large!$BP$4:$BP$405,0)</f>
        <v>#NUM!</v>
      </c>
      <c r="D186" s="5" t="e">
        <f>INDEX(Large!$E$4:$BN$405,'Book Value'!$C186,'Book Value'!D$2)</f>
        <v>#NUM!</v>
      </c>
      <c r="E186" s="18" t="e">
        <f>INDEX(Large!$E$4:$BN$405,'Book Value'!$C186,'Book Value'!E$2)</f>
        <v>#NUM!</v>
      </c>
      <c r="F186" s="18" t="e">
        <f>INDEX(Large!$E$4:$BN$405,'Book Value'!$C186,'Book Value'!F$2)</f>
        <v>#NUM!</v>
      </c>
      <c r="G186" s="18" t="e">
        <f>INDEX(Large!$E$4:$BN$405,'Book Value'!$C186,'Book Value'!G$2)</f>
        <v>#NUM!</v>
      </c>
      <c r="H186" s="18" t="e">
        <f>INDEX(Large!$E$4:$BN$405,'Book Value'!$C186,'Book Value'!H$2)</f>
        <v>#NUM!</v>
      </c>
      <c r="I186" s="18" t="e">
        <f>INDEX(Large!$E$4:$BN$405,'Book Value'!$C186,'Book Value'!I$2)</f>
        <v>#NUM!</v>
      </c>
      <c r="J186" s="18" t="e">
        <f>INDEX(Large!$E$4:$BN$405,'Book Value'!$C186,'Book Value'!J$2)</f>
        <v>#NUM!</v>
      </c>
      <c r="K186" s="18" t="e">
        <f>INDEX(Large!$E$4:$BN$405,'Book Value'!$C186,'Book Value'!K$2)</f>
        <v>#NUM!</v>
      </c>
      <c r="L186" s="18" t="e">
        <f>INDEX(Large!$E$4:$BN$405,'Book Value'!$C186,'Book Value'!L$2)</f>
        <v>#NUM!</v>
      </c>
      <c r="M186" s="18" t="e">
        <f>INDEX(Large!$E$4:$BN$405,'Book Value'!$C186,'Book Value'!M$2)</f>
        <v>#NUM!</v>
      </c>
      <c r="N186" s="18" t="e">
        <f>INDEX(Large!$E$4:$BN$405,'Book Value'!$C186,'Book Value'!N$2)</f>
        <v>#NUM!</v>
      </c>
      <c r="O186" s="28" t="e">
        <f>INDEX(Large!$E$4:$BN$405,'Book Value'!$C186,'Book Value'!O$2)</f>
        <v>#NUM!</v>
      </c>
    </row>
    <row r="187" spans="1:15">
      <c r="A187" s="28">
        <v>184</v>
      </c>
      <c r="B187" s="5" t="e">
        <f>LARGE(Large!$BP$4:$BP$400,'Book Value'!A187)</f>
        <v>#NUM!</v>
      </c>
      <c r="C187" s="28" t="e">
        <f>MATCH(B187,Large!$BP$4:$BP$405,0)</f>
        <v>#NUM!</v>
      </c>
      <c r="D187" s="5" t="e">
        <f>INDEX(Large!$E$4:$BN$405,'Book Value'!$C187,'Book Value'!D$2)</f>
        <v>#NUM!</v>
      </c>
      <c r="E187" s="18" t="e">
        <f>INDEX(Large!$E$4:$BN$405,'Book Value'!$C187,'Book Value'!E$2)</f>
        <v>#NUM!</v>
      </c>
      <c r="F187" s="18" t="e">
        <f>INDEX(Large!$E$4:$BN$405,'Book Value'!$C187,'Book Value'!F$2)</f>
        <v>#NUM!</v>
      </c>
      <c r="G187" s="18" t="e">
        <f>INDEX(Large!$E$4:$BN$405,'Book Value'!$C187,'Book Value'!G$2)</f>
        <v>#NUM!</v>
      </c>
      <c r="H187" s="18" t="e">
        <f>INDEX(Large!$E$4:$BN$405,'Book Value'!$C187,'Book Value'!H$2)</f>
        <v>#NUM!</v>
      </c>
      <c r="I187" s="18" t="e">
        <f>INDEX(Large!$E$4:$BN$405,'Book Value'!$C187,'Book Value'!I$2)</f>
        <v>#NUM!</v>
      </c>
      <c r="J187" s="18" t="e">
        <f>INDEX(Large!$E$4:$BN$405,'Book Value'!$C187,'Book Value'!J$2)</f>
        <v>#NUM!</v>
      </c>
      <c r="K187" s="18" t="e">
        <f>INDEX(Large!$E$4:$BN$405,'Book Value'!$C187,'Book Value'!K$2)</f>
        <v>#NUM!</v>
      </c>
      <c r="L187" s="18" t="e">
        <f>INDEX(Large!$E$4:$BN$405,'Book Value'!$C187,'Book Value'!L$2)</f>
        <v>#NUM!</v>
      </c>
      <c r="M187" s="18" t="e">
        <f>INDEX(Large!$E$4:$BN$405,'Book Value'!$C187,'Book Value'!M$2)</f>
        <v>#NUM!</v>
      </c>
      <c r="N187" s="18" t="e">
        <f>INDEX(Large!$E$4:$BN$405,'Book Value'!$C187,'Book Value'!N$2)</f>
        <v>#NUM!</v>
      </c>
      <c r="O187" s="28" t="e">
        <f>INDEX(Large!$E$4:$BN$405,'Book Value'!$C187,'Book Value'!O$2)</f>
        <v>#NUM!</v>
      </c>
    </row>
    <row r="188" spans="1:15">
      <c r="A188" s="28">
        <v>185</v>
      </c>
      <c r="B188" s="5" t="e">
        <f>LARGE(Large!$BP$4:$BP$400,'Book Value'!A188)</f>
        <v>#NUM!</v>
      </c>
      <c r="C188" s="28" t="e">
        <f>MATCH(B188,Large!$BP$4:$BP$405,0)</f>
        <v>#NUM!</v>
      </c>
      <c r="D188" s="5" t="e">
        <f>INDEX(Large!$E$4:$BN$405,'Book Value'!$C188,'Book Value'!D$2)</f>
        <v>#NUM!</v>
      </c>
      <c r="E188" s="18" t="e">
        <f>INDEX(Large!$E$4:$BN$405,'Book Value'!$C188,'Book Value'!E$2)</f>
        <v>#NUM!</v>
      </c>
      <c r="F188" s="18" t="e">
        <f>INDEX(Large!$E$4:$BN$405,'Book Value'!$C188,'Book Value'!F$2)</f>
        <v>#NUM!</v>
      </c>
      <c r="G188" s="18" t="e">
        <f>INDEX(Large!$E$4:$BN$405,'Book Value'!$C188,'Book Value'!G$2)</f>
        <v>#NUM!</v>
      </c>
      <c r="H188" s="18" t="e">
        <f>INDEX(Large!$E$4:$BN$405,'Book Value'!$C188,'Book Value'!H$2)</f>
        <v>#NUM!</v>
      </c>
      <c r="I188" s="18" t="e">
        <f>INDEX(Large!$E$4:$BN$405,'Book Value'!$C188,'Book Value'!I$2)</f>
        <v>#NUM!</v>
      </c>
      <c r="J188" s="18" t="e">
        <f>INDEX(Large!$E$4:$BN$405,'Book Value'!$C188,'Book Value'!J$2)</f>
        <v>#NUM!</v>
      </c>
      <c r="K188" s="18" t="e">
        <f>INDEX(Large!$E$4:$BN$405,'Book Value'!$C188,'Book Value'!K$2)</f>
        <v>#NUM!</v>
      </c>
      <c r="L188" s="18" t="e">
        <f>INDEX(Large!$E$4:$BN$405,'Book Value'!$C188,'Book Value'!L$2)</f>
        <v>#NUM!</v>
      </c>
      <c r="M188" s="18" t="e">
        <f>INDEX(Large!$E$4:$BN$405,'Book Value'!$C188,'Book Value'!M$2)</f>
        <v>#NUM!</v>
      </c>
      <c r="N188" s="18" t="e">
        <f>INDEX(Large!$E$4:$BN$405,'Book Value'!$C188,'Book Value'!N$2)</f>
        <v>#NUM!</v>
      </c>
      <c r="O188" s="28" t="e">
        <f>INDEX(Large!$E$4:$BN$405,'Book Value'!$C188,'Book Value'!O$2)</f>
        <v>#NUM!</v>
      </c>
    </row>
    <row r="189" spans="1:15">
      <c r="A189" s="28">
        <v>186</v>
      </c>
      <c r="B189" s="5" t="e">
        <f>LARGE(Large!$BP$4:$BP$400,'Book Value'!A189)</f>
        <v>#NUM!</v>
      </c>
      <c r="C189" s="28" t="e">
        <f>MATCH(B189,Large!$BP$4:$BP$405,0)</f>
        <v>#NUM!</v>
      </c>
      <c r="D189" s="5" t="e">
        <f>INDEX(Large!$E$4:$BN$405,'Book Value'!$C189,'Book Value'!D$2)</f>
        <v>#NUM!</v>
      </c>
      <c r="E189" s="18" t="e">
        <f>INDEX(Large!$E$4:$BN$405,'Book Value'!$C189,'Book Value'!E$2)</f>
        <v>#NUM!</v>
      </c>
      <c r="F189" s="18" t="e">
        <f>INDEX(Large!$E$4:$BN$405,'Book Value'!$C189,'Book Value'!F$2)</f>
        <v>#NUM!</v>
      </c>
      <c r="G189" s="18" t="e">
        <f>INDEX(Large!$E$4:$BN$405,'Book Value'!$C189,'Book Value'!G$2)</f>
        <v>#NUM!</v>
      </c>
      <c r="H189" s="18" t="e">
        <f>INDEX(Large!$E$4:$BN$405,'Book Value'!$C189,'Book Value'!H$2)</f>
        <v>#NUM!</v>
      </c>
      <c r="I189" s="18" t="e">
        <f>INDEX(Large!$E$4:$BN$405,'Book Value'!$C189,'Book Value'!I$2)</f>
        <v>#NUM!</v>
      </c>
      <c r="J189" s="18" t="e">
        <f>INDEX(Large!$E$4:$BN$405,'Book Value'!$C189,'Book Value'!J$2)</f>
        <v>#NUM!</v>
      </c>
      <c r="K189" s="18" t="e">
        <f>INDEX(Large!$E$4:$BN$405,'Book Value'!$C189,'Book Value'!K$2)</f>
        <v>#NUM!</v>
      </c>
      <c r="L189" s="18" t="e">
        <f>INDEX(Large!$E$4:$BN$405,'Book Value'!$C189,'Book Value'!L$2)</f>
        <v>#NUM!</v>
      </c>
      <c r="M189" s="18" t="e">
        <f>INDEX(Large!$E$4:$BN$405,'Book Value'!$C189,'Book Value'!M$2)</f>
        <v>#NUM!</v>
      </c>
      <c r="N189" s="18" t="e">
        <f>INDEX(Large!$E$4:$BN$405,'Book Value'!$C189,'Book Value'!N$2)</f>
        <v>#NUM!</v>
      </c>
      <c r="O189" s="28" t="e">
        <f>INDEX(Large!$E$4:$BN$405,'Book Value'!$C189,'Book Value'!O$2)</f>
        <v>#NUM!</v>
      </c>
    </row>
    <row r="190" spans="1:15">
      <c r="A190" s="28">
        <v>187</v>
      </c>
      <c r="B190" s="5" t="e">
        <f>LARGE(Large!$BP$4:$BP$400,'Book Value'!A190)</f>
        <v>#NUM!</v>
      </c>
      <c r="C190" s="28" t="e">
        <f>MATCH(B190,Large!$BP$4:$BP$405,0)</f>
        <v>#NUM!</v>
      </c>
      <c r="D190" s="5" t="e">
        <f>INDEX(Large!$E$4:$BN$405,'Book Value'!$C190,'Book Value'!D$2)</f>
        <v>#NUM!</v>
      </c>
      <c r="E190" s="18" t="e">
        <f>INDEX(Large!$E$4:$BN$405,'Book Value'!$C190,'Book Value'!E$2)</f>
        <v>#NUM!</v>
      </c>
      <c r="F190" s="18" t="e">
        <f>INDEX(Large!$E$4:$BN$405,'Book Value'!$C190,'Book Value'!F$2)</f>
        <v>#NUM!</v>
      </c>
      <c r="G190" s="18" t="e">
        <f>INDEX(Large!$E$4:$BN$405,'Book Value'!$C190,'Book Value'!G$2)</f>
        <v>#NUM!</v>
      </c>
      <c r="H190" s="18" t="e">
        <f>INDEX(Large!$E$4:$BN$405,'Book Value'!$C190,'Book Value'!H$2)</f>
        <v>#NUM!</v>
      </c>
      <c r="I190" s="18" t="e">
        <f>INDEX(Large!$E$4:$BN$405,'Book Value'!$C190,'Book Value'!I$2)</f>
        <v>#NUM!</v>
      </c>
      <c r="J190" s="18" t="e">
        <f>INDEX(Large!$E$4:$BN$405,'Book Value'!$C190,'Book Value'!J$2)</f>
        <v>#NUM!</v>
      </c>
      <c r="K190" s="18" t="e">
        <f>INDEX(Large!$E$4:$BN$405,'Book Value'!$C190,'Book Value'!K$2)</f>
        <v>#NUM!</v>
      </c>
      <c r="L190" s="18" t="e">
        <f>INDEX(Large!$E$4:$BN$405,'Book Value'!$C190,'Book Value'!L$2)</f>
        <v>#NUM!</v>
      </c>
      <c r="M190" s="18" t="e">
        <f>INDEX(Large!$E$4:$BN$405,'Book Value'!$C190,'Book Value'!M$2)</f>
        <v>#NUM!</v>
      </c>
      <c r="N190" s="18" t="e">
        <f>INDEX(Large!$E$4:$BN$405,'Book Value'!$C190,'Book Value'!N$2)</f>
        <v>#NUM!</v>
      </c>
      <c r="O190" s="28" t="e">
        <f>INDEX(Large!$E$4:$BN$405,'Book Value'!$C190,'Book Value'!O$2)</f>
        <v>#NUM!</v>
      </c>
    </row>
    <row r="191" spans="1:15">
      <c r="A191" s="28">
        <v>188</v>
      </c>
      <c r="B191" s="5" t="e">
        <f>LARGE(Large!$BP$4:$BP$400,'Book Value'!A191)</f>
        <v>#NUM!</v>
      </c>
      <c r="C191" s="28" t="e">
        <f>MATCH(B191,Large!$BP$4:$BP$405,0)</f>
        <v>#NUM!</v>
      </c>
      <c r="D191" s="5" t="e">
        <f>INDEX(Large!$E$4:$BN$405,'Book Value'!$C191,'Book Value'!D$2)</f>
        <v>#NUM!</v>
      </c>
      <c r="E191" s="18" t="e">
        <f>INDEX(Large!$E$4:$BN$405,'Book Value'!$C191,'Book Value'!E$2)</f>
        <v>#NUM!</v>
      </c>
      <c r="F191" s="18" t="e">
        <f>INDEX(Large!$E$4:$BN$405,'Book Value'!$C191,'Book Value'!F$2)</f>
        <v>#NUM!</v>
      </c>
      <c r="G191" s="18" t="e">
        <f>INDEX(Large!$E$4:$BN$405,'Book Value'!$C191,'Book Value'!G$2)</f>
        <v>#NUM!</v>
      </c>
      <c r="H191" s="18" t="e">
        <f>INDEX(Large!$E$4:$BN$405,'Book Value'!$C191,'Book Value'!H$2)</f>
        <v>#NUM!</v>
      </c>
      <c r="I191" s="18" t="e">
        <f>INDEX(Large!$E$4:$BN$405,'Book Value'!$C191,'Book Value'!I$2)</f>
        <v>#NUM!</v>
      </c>
      <c r="J191" s="18" t="e">
        <f>INDEX(Large!$E$4:$BN$405,'Book Value'!$C191,'Book Value'!J$2)</f>
        <v>#NUM!</v>
      </c>
      <c r="K191" s="18" t="e">
        <f>INDEX(Large!$E$4:$BN$405,'Book Value'!$C191,'Book Value'!K$2)</f>
        <v>#NUM!</v>
      </c>
      <c r="L191" s="18" t="e">
        <f>INDEX(Large!$E$4:$BN$405,'Book Value'!$C191,'Book Value'!L$2)</f>
        <v>#NUM!</v>
      </c>
      <c r="M191" s="18" t="e">
        <f>INDEX(Large!$E$4:$BN$405,'Book Value'!$C191,'Book Value'!M$2)</f>
        <v>#NUM!</v>
      </c>
      <c r="N191" s="18" t="e">
        <f>INDEX(Large!$E$4:$BN$405,'Book Value'!$C191,'Book Value'!N$2)</f>
        <v>#NUM!</v>
      </c>
      <c r="O191" s="28" t="e">
        <f>INDEX(Large!$E$4:$BN$405,'Book Value'!$C191,'Book Value'!O$2)</f>
        <v>#NUM!</v>
      </c>
    </row>
    <row r="192" spans="1:15">
      <c r="A192" s="28">
        <v>189</v>
      </c>
      <c r="B192" s="5" t="e">
        <f>LARGE(Large!$BP$4:$BP$400,'Book Value'!A192)</f>
        <v>#NUM!</v>
      </c>
      <c r="C192" s="28" t="e">
        <f>MATCH(B192,Large!$BP$4:$BP$405,0)</f>
        <v>#NUM!</v>
      </c>
      <c r="D192" s="5" t="e">
        <f>INDEX(Large!$E$4:$BN$405,'Book Value'!$C192,'Book Value'!D$2)</f>
        <v>#NUM!</v>
      </c>
      <c r="E192" s="18" t="e">
        <f>INDEX(Large!$E$4:$BN$405,'Book Value'!$C192,'Book Value'!E$2)</f>
        <v>#NUM!</v>
      </c>
      <c r="F192" s="18" t="e">
        <f>INDEX(Large!$E$4:$BN$405,'Book Value'!$C192,'Book Value'!F$2)</f>
        <v>#NUM!</v>
      </c>
      <c r="G192" s="18" t="e">
        <f>INDEX(Large!$E$4:$BN$405,'Book Value'!$C192,'Book Value'!G$2)</f>
        <v>#NUM!</v>
      </c>
      <c r="H192" s="18" t="e">
        <f>INDEX(Large!$E$4:$BN$405,'Book Value'!$C192,'Book Value'!H$2)</f>
        <v>#NUM!</v>
      </c>
      <c r="I192" s="18" t="e">
        <f>INDEX(Large!$E$4:$BN$405,'Book Value'!$C192,'Book Value'!I$2)</f>
        <v>#NUM!</v>
      </c>
      <c r="J192" s="18" t="e">
        <f>INDEX(Large!$E$4:$BN$405,'Book Value'!$C192,'Book Value'!J$2)</f>
        <v>#NUM!</v>
      </c>
      <c r="K192" s="18" t="e">
        <f>INDEX(Large!$E$4:$BN$405,'Book Value'!$C192,'Book Value'!K$2)</f>
        <v>#NUM!</v>
      </c>
      <c r="L192" s="18" t="e">
        <f>INDEX(Large!$E$4:$BN$405,'Book Value'!$C192,'Book Value'!L$2)</f>
        <v>#NUM!</v>
      </c>
      <c r="M192" s="18" t="e">
        <f>INDEX(Large!$E$4:$BN$405,'Book Value'!$C192,'Book Value'!M$2)</f>
        <v>#NUM!</v>
      </c>
      <c r="N192" s="18" t="e">
        <f>INDEX(Large!$E$4:$BN$405,'Book Value'!$C192,'Book Value'!N$2)</f>
        <v>#NUM!</v>
      </c>
      <c r="O192" s="28" t="e">
        <f>INDEX(Large!$E$4:$BN$405,'Book Value'!$C192,'Book Value'!O$2)</f>
        <v>#NUM!</v>
      </c>
    </row>
    <row r="193" spans="1:15">
      <c r="A193" s="28">
        <v>190</v>
      </c>
      <c r="B193" s="5" t="e">
        <f>LARGE(Large!$BP$4:$BP$400,'Book Value'!A193)</f>
        <v>#NUM!</v>
      </c>
      <c r="C193" s="28" t="e">
        <f>MATCH(B193,Large!$BP$4:$BP$405,0)</f>
        <v>#NUM!</v>
      </c>
      <c r="D193" s="5" t="e">
        <f>INDEX(Large!$E$4:$BN$405,'Book Value'!$C193,'Book Value'!D$2)</f>
        <v>#NUM!</v>
      </c>
      <c r="E193" s="18" t="e">
        <f>INDEX(Large!$E$4:$BN$405,'Book Value'!$C193,'Book Value'!E$2)</f>
        <v>#NUM!</v>
      </c>
      <c r="F193" s="18" t="e">
        <f>INDEX(Large!$E$4:$BN$405,'Book Value'!$C193,'Book Value'!F$2)</f>
        <v>#NUM!</v>
      </c>
      <c r="G193" s="18" t="e">
        <f>INDEX(Large!$E$4:$BN$405,'Book Value'!$C193,'Book Value'!G$2)</f>
        <v>#NUM!</v>
      </c>
      <c r="H193" s="18" t="e">
        <f>INDEX(Large!$E$4:$BN$405,'Book Value'!$C193,'Book Value'!H$2)</f>
        <v>#NUM!</v>
      </c>
      <c r="I193" s="18" t="e">
        <f>INDEX(Large!$E$4:$BN$405,'Book Value'!$C193,'Book Value'!I$2)</f>
        <v>#NUM!</v>
      </c>
      <c r="J193" s="18" t="e">
        <f>INDEX(Large!$E$4:$BN$405,'Book Value'!$C193,'Book Value'!J$2)</f>
        <v>#NUM!</v>
      </c>
      <c r="K193" s="18" t="e">
        <f>INDEX(Large!$E$4:$BN$405,'Book Value'!$C193,'Book Value'!K$2)</f>
        <v>#NUM!</v>
      </c>
      <c r="L193" s="18" t="e">
        <f>INDEX(Large!$E$4:$BN$405,'Book Value'!$C193,'Book Value'!L$2)</f>
        <v>#NUM!</v>
      </c>
      <c r="M193" s="18" t="e">
        <f>INDEX(Large!$E$4:$BN$405,'Book Value'!$C193,'Book Value'!M$2)</f>
        <v>#NUM!</v>
      </c>
      <c r="N193" s="18" t="e">
        <f>INDEX(Large!$E$4:$BN$405,'Book Value'!$C193,'Book Value'!N$2)</f>
        <v>#NUM!</v>
      </c>
      <c r="O193" s="28" t="e">
        <f>INDEX(Large!$E$4:$BN$405,'Book Value'!$C193,'Book Value'!O$2)</f>
        <v>#NUM!</v>
      </c>
    </row>
    <row r="194" spans="1:15">
      <c r="A194" s="28">
        <v>191</v>
      </c>
      <c r="B194" s="5" t="e">
        <f>LARGE(Large!$BP$4:$BP$400,'Book Value'!A194)</f>
        <v>#NUM!</v>
      </c>
      <c r="C194" s="28" t="e">
        <f>MATCH(B194,Large!$BP$4:$BP$405,0)</f>
        <v>#NUM!</v>
      </c>
      <c r="D194" s="5" t="e">
        <f>INDEX(Large!$E$4:$BN$405,'Book Value'!$C194,'Book Value'!D$2)</f>
        <v>#NUM!</v>
      </c>
      <c r="E194" s="18" t="e">
        <f>INDEX(Large!$E$4:$BN$405,'Book Value'!$C194,'Book Value'!E$2)</f>
        <v>#NUM!</v>
      </c>
      <c r="F194" s="18" t="e">
        <f>INDEX(Large!$E$4:$BN$405,'Book Value'!$C194,'Book Value'!F$2)</f>
        <v>#NUM!</v>
      </c>
      <c r="G194" s="18" t="e">
        <f>INDEX(Large!$E$4:$BN$405,'Book Value'!$C194,'Book Value'!G$2)</f>
        <v>#NUM!</v>
      </c>
      <c r="H194" s="18" t="e">
        <f>INDEX(Large!$E$4:$BN$405,'Book Value'!$C194,'Book Value'!H$2)</f>
        <v>#NUM!</v>
      </c>
      <c r="I194" s="18" t="e">
        <f>INDEX(Large!$E$4:$BN$405,'Book Value'!$C194,'Book Value'!I$2)</f>
        <v>#NUM!</v>
      </c>
      <c r="J194" s="18" t="e">
        <f>INDEX(Large!$E$4:$BN$405,'Book Value'!$C194,'Book Value'!J$2)</f>
        <v>#NUM!</v>
      </c>
      <c r="K194" s="18" t="e">
        <f>INDEX(Large!$E$4:$BN$405,'Book Value'!$C194,'Book Value'!K$2)</f>
        <v>#NUM!</v>
      </c>
      <c r="L194" s="18" t="e">
        <f>INDEX(Large!$E$4:$BN$405,'Book Value'!$C194,'Book Value'!L$2)</f>
        <v>#NUM!</v>
      </c>
      <c r="M194" s="18" t="e">
        <f>INDEX(Large!$E$4:$BN$405,'Book Value'!$C194,'Book Value'!M$2)</f>
        <v>#NUM!</v>
      </c>
      <c r="N194" s="18" t="e">
        <f>INDEX(Large!$E$4:$BN$405,'Book Value'!$C194,'Book Value'!N$2)</f>
        <v>#NUM!</v>
      </c>
      <c r="O194" s="28" t="e">
        <f>INDEX(Large!$E$4:$BN$405,'Book Value'!$C194,'Book Value'!O$2)</f>
        <v>#NUM!</v>
      </c>
    </row>
    <row r="195" spans="1:15">
      <c r="A195" s="28">
        <v>192</v>
      </c>
      <c r="B195" s="5" t="e">
        <f>LARGE(Large!$BP$4:$BP$400,'Book Value'!A195)</f>
        <v>#NUM!</v>
      </c>
      <c r="C195" s="28" t="e">
        <f>MATCH(B195,Large!$BP$4:$BP$405,0)</f>
        <v>#NUM!</v>
      </c>
      <c r="D195" s="5" t="e">
        <f>INDEX(Large!$E$4:$BN$405,'Book Value'!$C195,'Book Value'!D$2)</f>
        <v>#NUM!</v>
      </c>
      <c r="E195" s="18" t="e">
        <f>INDEX(Large!$E$4:$BN$405,'Book Value'!$C195,'Book Value'!E$2)</f>
        <v>#NUM!</v>
      </c>
      <c r="F195" s="18" t="e">
        <f>INDEX(Large!$E$4:$BN$405,'Book Value'!$C195,'Book Value'!F$2)</f>
        <v>#NUM!</v>
      </c>
      <c r="G195" s="18" t="e">
        <f>INDEX(Large!$E$4:$BN$405,'Book Value'!$C195,'Book Value'!G$2)</f>
        <v>#NUM!</v>
      </c>
      <c r="H195" s="18" t="e">
        <f>INDEX(Large!$E$4:$BN$405,'Book Value'!$C195,'Book Value'!H$2)</f>
        <v>#NUM!</v>
      </c>
      <c r="I195" s="18" t="e">
        <f>INDEX(Large!$E$4:$BN$405,'Book Value'!$C195,'Book Value'!I$2)</f>
        <v>#NUM!</v>
      </c>
      <c r="J195" s="18" t="e">
        <f>INDEX(Large!$E$4:$BN$405,'Book Value'!$C195,'Book Value'!J$2)</f>
        <v>#NUM!</v>
      </c>
      <c r="K195" s="18" t="e">
        <f>INDEX(Large!$E$4:$BN$405,'Book Value'!$C195,'Book Value'!K$2)</f>
        <v>#NUM!</v>
      </c>
      <c r="L195" s="18" t="e">
        <f>INDEX(Large!$E$4:$BN$405,'Book Value'!$C195,'Book Value'!L$2)</f>
        <v>#NUM!</v>
      </c>
      <c r="M195" s="18" t="e">
        <f>INDEX(Large!$E$4:$BN$405,'Book Value'!$C195,'Book Value'!M$2)</f>
        <v>#NUM!</v>
      </c>
      <c r="N195" s="18" t="e">
        <f>INDEX(Large!$E$4:$BN$405,'Book Value'!$C195,'Book Value'!N$2)</f>
        <v>#NUM!</v>
      </c>
      <c r="O195" s="28" t="e">
        <f>INDEX(Large!$E$4:$BN$405,'Book Value'!$C195,'Book Value'!O$2)</f>
        <v>#NUM!</v>
      </c>
    </row>
    <row r="196" spans="1:15">
      <c r="A196" s="28">
        <v>193</v>
      </c>
      <c r="B196" s="5" t="e">
        <f>LARGE(Large!$BP$4:$BP$400,'Book Value'!A196)</f>
        <v>#NUM!</v>
      </c>
      <c r="C196" s="28" t="e">
        <f>MATCH(B196,Large!$BP$4:$BP$405,0)</f>
        <v>#NUM!</v>
      </c>
      <c r="D196" s="5" t="e">
        <f>INDEX(Large!$E$4:$BN$405,'Book Value'!$C196,'Book Value'!D$2)</f>
        <v>#NUM!</v>
      </c>
      <c r="E196" s="18" t="e">
        <f>INDEX(Large!$E$4:$BN$405,'Book Value'!$C196,'Book Value'!E$2)</f>
        <v>#NUM!</v>
      </c>
      <c r="F196" s="18" t="e">
        <f>INDEX(Large!$E$4:$BN$405,'Book Value'!$C196,'Book Value'!F$2)</f>
        <v>#NUM!</v>
      </c>
      <c r="G196" s="18" t="e">
        <f>INDEX(Large!$E$4:$BN$405,'Book Value'!$C196,'Book Value'!G$2)</f>
        <v>#NUM!</v>
      </c>
      <c r="H196" s="18" t="e">
        <f>INDEX(Large!$E$4:$BN$405,'Book Value'!$C196,'Book Value'!H$2)</f>
        <v>#NUM!</v>
      </c>
      <c r="I196" s="18" t="e">
        <f>INDEX(Large!$E$4:$BN$405,'Book Value'!$C196,'Book Value'!I$2)</f>
        <v>#NUM!</v>
      </c>
      <c r="J196" s="18" t="e">
        <f>INDEX(Large!$E$4:$BN$405,'Book Value'!$C196,'Book Value'!J$2)</f>
        <v>#NUM!</v>
      </c>
      <c r="K196" s="18" t="e">
        <f>INDEX(Large!$E$4:$BN$405,'Book Value'!$C196,'Book Value'!K$2)</f>
        <v>#NUM!</v>
      </c>
      <c r="L196" s="18" t="e">
        <f>INDEX(Large!$E$4:$BN$405,'Book Value'!$C196,'Book Value'!L$2)</f>
        <v>#NUM!</v>
      </c>
      <c r="M196" s="18" t="e">
        <f>INDEX(Large!$E$4:$BN$405,'Book Value'!$C196,'Book Value'!M$2)</f>
        <v>#NUM!</v>
      </c>
      <c r="N196" s="18" t="e">
        <f>INDEX(Large!$E$4:$BN$405,'Book Value'!$C196,'Book Value'!N$2)</f>
        <v>#NUM!</v>
      </c>
      <c r="O196" s="28" t="e">
        <f>INDEX(Large!$E$4:$BN$405,'Book Value'!$C196,'Book Value'!O$2)</f>
        <v>#NUM!</v>
      </c>
    </row>
    <row r="197" spans="1:15">
      <c r="A197" s="28">
        <v>194</v>
      </c>
      <c r="B197" s="5" t="e">
        <f>LARGE(Large!$BP$4:$BP$400,'Book Value'!A197)</f>
        <v>#NUM!</v>
      </c>
      <c r="C197" s="28" t="e">
        <f>MATCH(B197,Large!$BP$4:$BP$405,0)</f>
        <v>#NUM!</v>
      </c>
      <c r="D197" s="5" t="e">
        <f>INDEX(Large!$E$4:$BN$405,'Book Value'!$C197,'Book Value'!D$2)</f>
        <v>#NUM!</v>
      </c>
      <c r="E197" s="18" t="e">
        <f>INDEX(Large!$E$4:$BN$405,'Book Value'!$C197,'Book Value'!E$2)</f>
        <v>#NUM!</v>
      </c>
      <c r="F197" s="18" t="e">
        <f>INDEX(Large!$E$4:$BN$405,'Book Value'!$C197,'Book Value'!F$2)</f>
        <v>#NUM!</v>
      </c>
      <c r="G197" s="18" t="e">
        <f>INDEX(Large!$E$4:$BN$405,'Book Value'!$C197,'Book Value'!G$2)</f>
        <v>#NUM!</v>
      </c>
      <c r="H197" s="18" t="e">
        <f>INDEX(Large!$E$4:$BN$405,'Book Value'!$C197,'Book Value'!H$2)</f>
        <v>#NUM!</v>
      </c>
      <c r="I197" s="18" t="e">
        <f>INDEX(Large!$E$4:$BN$405,'Book Value'!$C197,'Book Value'!I$2)</f>
        <v>#NUM!</v>
      </c>
      <c r="J197" s="18" t="e">
        <f>INDEX(Large!$E$4:$BN$405,'Book Value'!$C197,'Book Value'!J$2)</f>
        <v>#NUM!</v>
      </c>
      <c r="K197" s="18" t="e">
        <f>INDEX(Large!$E$4:$BN$405,'Book Value'!$C197,'Book Value'!K$2)</f>
        <v>#NUM!</v>
      </c>
      <c r="L197" s="18" t="e">
        <f>INDEX(Large!$E$4:$BN$405,'Book Value'!$C197,'Book Value'!L$2)</f>
        <v>#NUM!</v>
      </c>
      <c r="M197" s="18" t="e">
        <f>INDEX(Large!$E$4:$BN$405,'Book Value'!$C197,'Book Value'!M$2)</f>
        <v>#NUM!</v>
      </c>
      <c r="N197" s="18" t="e">
        <f>INDEX(Large!$E$4:$BN$405,'Book Value'!$C197,'Book Value'!N$2)</f>
        <v>#NUM!</v>
      </c>
      <c r="O197" s="28" t="e">
        <f>INDEX(Large!$E$4:$BN$405,'Book Value'!$C197,'Book Value'!O$2)</f>
        <v>#NUM!</v>
      </c>
    </row>
    <row r="198" spans="1:15">
      <c r="A198" s="28">
        <v>195</v>
      </c>
      <c r="B198" s="5" t="e">
        <f>LARGE(Large!$BP$4:$BP$400,'Book Value'!A198)</f>
        <v>#NUM!</v>
      </c>
      <c r="C198" s="28" t="e">
        <f>MATCH(B198,Large!$BP$4:$BP$405,0)</f>
        <v>#NUM!</v>
      </c>
      <c r="D198" s="5" t="e">
        <f>INDEX(Large!$E$4:$BN$405,'Book Value'!$C198,'Book Value'!D$2)</f>
        <v>#NUM!</v>
      </c>
      <c r="E198" s="18" t="e">
        <f>INDEX(Large!$E$4:$BN$405,'Book Value'!$C198,'Book Value'!E$2)</f>
        <v>#NUM!</v>
      </c>
      <c r="F198" s="18" t="e">
        <f>INDEX(Large!$E$4:$BN$405,'Book Value'!$C198,'Book Value'!F$2)</f>
        <v>#NUM!</v>
      </c>
      <c r="G198" s="18" t="e">
        <f>INDEX(Large!$E$4:$BN$405,'Book Value'!$C198,'Book Value'!G$2)</f>
        <v>#NUM!</v>
      </c>
      <c r="H198" s="18" t="e">
        <f>INDEX(Large!$E$4:$BN$405,'Book Value'!$C198,'Book Value'!H$2)</f>
        <v>#NUM!</v>
      </c>
      <c r="I198" s="18" t="e">
        <f>INDEX(Large!$E$4:$BN$405,'Book Value'!$C198,'Book Value'!I$2)</f>
        <v>#NUM!</v>
      </c>
      <c r="J198" s="18" t="e">
        <f>INDEX(Large!$E$4:$BN$405,'Book Value'!$C198,'Book Value'!J$2)</f>
        <v>#NUM!</v>
      </c>
      <c r="K198" s="18" t="e">
        <f>INDEX(Large!$E$4:$BN$405,'Book Value'!$C198,'Book Value'!K$2)</f>
        <v>#NUM!</v>
      </c>
      <c r="L198" s="18" t="e">
        <f>INDEX(Large!$E$4:$BN$405,'Book Value'!$C198,'Book Value'!L$2)</f>
        <v>#NUM!</v>
      </c>
      <c r="M198" s="18" t="e">
        <f>INDEX(Large!$E$4:$BN$405,'Book Value'!$C198,'Book Value'!M$2)</f>
        <v>#NUM!</v>
      </c>
      <c r="N198" s="18" t="e">
        <f>INDEX(Large!$E$4:$BN$405,'Book Value'!$C198,'Book Value'!N$2)</f>
        <v>#NUM!</v>
      </c>
      <c r="O198" s="28" t="e">
        <f>INDEX(Large!$E$4:$BN$405,'Book Value'!$C198,'Book Value'!O$2)</f>
        <v>#NUM!</v>
      </c>
    </row>
    <row r="199" spans="1:15">
      <c r="A199" s="28">
        <v>196</v>
      </c>
      <c r="B199" s="5" t="e">
        <f>LARGE(Large!$BP$4:$BP$400,'Book Value'!A199)</f>
        <v>#NUM!</v>
      </c>
      <c r="C199" s="28" t="e">
        <f>MATCH(B199,Large!$BP$4:$BP$405,0)</f>
        <v>#NUM!</v>
      </c>
      <c r="D199" s="5" t="e">
        <f>INDEX(Large!$E$4:$BN$405,'Book Value'!$C199,'Book Value'!D$2)</f>
        <v>#NUM!</v>
      </c>
      <c r="E199" s="18" t="e">
        <f>INDEX(Large!$E$4:$BN$405,'Book Value'!$C199,'Book Value'!E$2)</f>
        <v>#NUM!</v>
      </c>
      <c r="F199" s="18" t="e">
        <f>INDEX(Large!$E$4:$BN$405,'Book Value'!$C199,'Book Value'!F$2)</f>
        <v>#NUM!</v>
      </c>
      <c r="G199" s="18" t="e">
        <f>INDEX(Large!$E$4:$BN$405,'Book Value'!$C199,'Book Value'!G$2)</f>
        <v>#NUM!</v>
      </c>
      <c r="H199" s="18" t="e">
        <f>INDEX(Large!$E$4:$BN$405,'Book Value'!$C199,'Book Value'!H$2)</f>
        <v>#NUM!</v>
      </c>
      <c r="I199" s="18" t="e">
        <f>INDEX(Large!$E$4:$BN$405,'Book Value'!$C199,'Book Value'!I$2)</f>
        <v>#NUM!</v>
      </c>
      <c r="J199" s="18" t="e">
        <f>INDEX(Large!$E$4:$BN$405,'Book Value'!$C199,'Book Value'!J$2)</f>
        <v>#NUM!</v>
      </c>
      <c r="K199" s="18" t="e">
        <f>INDEX(Large!$E$4:$BN$405,'Book Value'!$C199,'Book Value'!K$2)</f>
        <v>#NUM!</v>
      </c>
      <c r="L199" s="18" t="e">
        <f>INDEX(Large!$E$4:$BN$405,'Book Value'!$C199,'Book Value'!L$2)</f>
        <v>#NUM!</v>
      </c>
      <c r="M199" s="18" t="e">
        <f>INDEX(Large!$E$4:$BN$405,'Book Value'!$C199,'Book Value'!M$2)</f>
        <v>#NUM!</v>
      </c>
      <c r="N199" s="18" t="e">
        <f>INDEX(Large!$E$4:$BN$405,'Book Value'!$C199,'Book Value'!N$2)</f>
        <v>#NUM!</v>
      </c>
      <c r="O199" s="28" t="e">
        <f>INDEX(Large!$E$4:$BN$405,'Book Value'!$C199,'Book Value'!O$2)</f>
        <v>#NUM!</v>
      </c>
    </row>
    <row r="200" spans="1:15">
      <c r="A200" s="28">
        <v>197</v>
      </c>
      <c r="B200" s="5" t="e">
        <f>LARGE(Large!$BP$4:$BP$400,'Book Value'!A200)</f>
        <v>#NUM!</v>
      </c>
      <c r="C200" s="28" t="e">
        <f>MATCH(B200,Large!$BP$4:$BP$405,0)</f>
        <v>#NUM!</v>
      </c>
      <c r="D200" s="5" t="e">
        <f>INDEX(Large!$E$4:$BN$405,'Book Value'!$C200,'Book Value'!D$2)</f>
        <v>#NUM!</v>
      </c>
      <c r="E200" s="18" t="e">
        <f>INDEX(Large!$E$4:$BN$405,'Book Value'!$C200,'Book Value'!E$2)</f>
        <v>#NUM!</v>
      </c>
      <c r="F200" s="18" t="e">
        <f>INDEX(Large!$E$4:$BN$405,'Book Value'!$C200,'Book Value'!F$2)</f>
        <v>#NUM!</v>
      </c>
      <c r="G200" s="18" t="e">
        <f>INDEX(Large!$E$4:$BN$405,'Book Value'!$C200,'Book Value'!G$2)</f>
        <v>#NUM!</v>
      </c>
      <c r="H200" s="18" t="e">
        <f>INDEX(Large!$E$4:$BN$405,'Book Value'!$C200,'Book Value'!H$2)</f>
        <v>#NUM!</v>
      </c>
      <c r="I200" s="18" t="e">
        <f>INDEX(Large!$E$4:$BN$405,'Book Value'!$C200,'Book Value'!I$2)</f>
        <v>#NUM!</v>
      </c>
      <c r="J200" s="18" t="e">
        <f>INDEX(Large!$E$4:$BN$405,'Book Value'!$C200,'Book Value'!J$2)</f>
        <v>#NUM!</v>
      </c>
      <c r="K200" s="18" t="e">
        <f>INDEX(Large!$E$4:$BN$405,'Book Value'!$C200,'Book Value'!K$2)</f>
        <v>#NUM!</v>
      </c>
      <c r="L200" s="18" t="e">
        <f>INDEX(Large!$E$4:$BN$405,'Book Value'!$C200,'Book Value'!L$2)</f>
        <v>#NUM!</v>
      </c>
      <c r="M200" s="18" t="e">
        <f>INDEX(Large!$E$4:$BN$405,'Book Value'!$C200,'Book Value'!M$2)</f>
        <v>#NUM!</v>
      </c>
      <c r="N200" s="18" t="e">
        <f>INDEX(Large!$E$4:$BN$405,'Book Value'!$C200,'Book Value'!N$2)</f>
        <v>#NUM!</v>
      </c>
      <c r="O200" s="28" t="e">
        <f>INDEX(Large!$E$4:$BN$405,'Book Value'!$C200,'Book Value'!O$2)</f>
        <v>#NUM!</v>
      </c>
    </row>
    <row r="201" spans="1:15">
      <c r="A201" s="28">
        <v>198</v>
      </c>
      <c r="B201" s="5" t="e">
        <f>LARGE(Large!$BP$4:$BP$400,'Book Value'!A201)</f>
        <v>#NUM!</v>
      </c>
      <c r="C201" s="28" t="e">
        <f>MATCH(B201,Large!$BP$4:$BP$405,0)</f>
        <v>#NUM!</v>
      </c>
      <c r="D201" s="5" t="e">
        <f>INDEX(Large!$E$4:$BN$405,'Book Value'!$C201,'Book Value'!D$2)</f>
        <v>#NUM!</v>
      </c>
      <c r="E201" s="18" t="e">
        <f>INDEX(Large!$E$4:$BN$405,'Book Value'!$C201,'Book Value'!E$2)</f>
        <v>#NUM!</v>
      </c>
      <c r="F201" s="18" t="e">
        <f>INDEX(Large!$E$4:$BN$405,'Book Value'!$C201,'Book Value'!F$2)</f>
        <v>#NUM!</v>
      </c>
      <c r="G201" s="18" t="e">
        <f>INDEX(Large!$E$4:$BN$405,'Book Value'!$C201,'Book Value'!G$2)</f>
        <v>#NUM!</v>
      </c>
      <c r="H201" s="18" t="e">
        <f>INDEX(Large!$E$4:$BN$405,'Book Value'!$C201,'Book Value'!H$2)</f>
        <v>#NUM!</v>
      </c>
      <c r="I201" s="18" t="e">
        <f>INDEX(Large!$E$4:$BN$405,'Book Value'!$C201,'Book Value'!I$2)</f>
        <v>#NUM!</v>
      </c>
      <c r="J201" s="18" t="e">
        <f>INDEX(Large!$E$4:$BN$405,'Book Value'!$C201,'Book Value'!J$2)</f>
        <v>#NUM!</v>
      </c>
      <c r="K201" s="18" t="e">
        <f>INDEX(Large!$E$4:$BN$405,'Book Value'!$C201,'Book Value'!K$2)</f>
        <v>#NUM!</v>
      </c>
      <c r="L201" s="18" t="e">
        <f>INDEX(Large!$E$4:$BN$405,'Book Value'!$C201,'Book Value'!L$2)</f>
        <v>#NUM!</v>
      </c>
      <c r="M201" s="18" t="e">
        <f>INDEX(Large!$E$4:$BN$405,'Book Value'!$C201,'Book Value'!M$2)</f>
        <v>#NUM!</v>
      </c>
      <c r="N201" s="18" t="e">
        <f>INDEX(Large!$E$4:$BN$405,'Book Value'!$C201,'Book Value'!N$2)</f>
        <v>#NUM!</v>
      </c>
      <c r="O201" s="28" t="e">
        <f>INDEX(Large!$E$4:$BN$405,'Book Value'!$C201,'Book Value'!O$2)</f>
        <v>#NUM!</v>
      </c>
    </row>
    <row r="202" spans="1:15">
      <c r="A202" s="28">
        <v>199</v>
      </c>
      <c r="B202" s="5" t="e">
        <f>LARGE(Large!$BP$4:$BP$400,'Book Value'!A202)</f>
        <v>#NUM!</v>
      </c>
      <c r="C202" s="28" t="e">
        <f>MATCH(B202,Large!$BP$4:$BP$405,0)</f>
        <v>#NUM!</v>
      </c>
      <c r="D202" s="5" t="e">
        <f>INDEX(Large!$E$4:$BN$405,'Book Value'!$C202,'Book Value'!D$2)</f>
        <v>#NUM!</v>
      </c>
      <c r="E202" s="18" t="e">
        <f>INDEX(Large!$E$4:$BN$405,'Book Value'!$C202,'Book Value'!E$2)</f>
        <v>#NUM!</v>
      </c>
      <c r="F202" s="18" t="e">
        <f>INDEX(Large!$E$4:$BN$405,'Book Value'!$C202,'Book Value'!F$2)</f>
        <v>#NUM!</v>
      </c>
      <c r="G202" s="18" t="e">
        <f>INDEX(Large!$E$4:$BN$405,'Book Value'!$C202,'Book Value'!G$2)</f>
        <v>#NUM!</v>
      </c>
      <c r="H202" s="18" t="e">
        <f>INDEX(Large!$E$4:$BN$405,'Book Value'!$C202,'Book Value'!H$2)</f>
        <v>#NUM!</v>
      </c>
      <c r="I202" s="18" t="e">
        <f>INDEX(Large!$E$4:$BN$405,'Book Value'!$C202,'Book Value'!I$2)</f>
        <v>#NUM!</v>
      </c>
      <c r="J202" s="18" t="e">
        <f>INDEX(Large!$E$4:$BN$405,'Book Value'!$C202,'Book Value'!J$2)</f>
        <v>#NUM!</v>
      </c>
      <c r="K202" s="18" t="e">
        <f>INDEX(Large!$E$4:$BN$405,'Book Value'!$C202,'Book Value'!K$2)</f>
        <v>#NUM!</v>
      </c>
      <c r="L202" s="18" t="e">
        <f>INDEX(Large!$E$4:$BN$405,'Book Value'!$C202,'Book Value'!L$2)</f>
        <v>#NUM!</v>
      </c>
      <c r="M202" s="18" t="e">
        <f>INDEX(Large!$E$4:$BN$405,'Book Value'!$C202,'Book Value'!M$2)</f>
        <v>#NUM!</v>
      </c>
      <c r="N202" s="18" t="e">
        <f>INDEX(Large!$E$4:$BN$405,'Book Value'!$C202,'Book Value'!N$2)</f>
        <v>#NUM!</v>
      </c>
      <c r="O202" s="28" t="e">
        <f>INDEX(Large!$E$4:$BN$405,'Book Value'!$C202,'Book Value'!O$2)</f>
        <v>#NUM!</v>
      </c>
    </row>
    <row r="203" spans="1:15">
      <c r="A203" s="28">
        <v>200</v>
      </c>
      <c r="B203" s="5" t="e">
        <f>LARGE(Large!$BP$4:$BP$400,'Book Value'!A203)</f>
        <v>#NUM!</v>
      </c>
      <c r="C203" s="28" t="e">
        <f>MATCH(B203,Large!$BP$4:$BP$405,0)</f>
        <v>#NUM!</v>
      </c>
      <c r="D203" s="5" t="e">
        <f>INDEX(Large!$E$4:$BN$405,'Book Value'!$C203,'Book Value'!D$2)</f>
        <v>#NUM!</v>
      </c>
      <c r="E203" s="18" t="e">
        <f>INDEX(Large!$E$4:$BN$405,'Book Value'!$C203,'Book Value'!E$2)</f>
        <v>#NUM!</v>
      </c>
      <c r="F203" s="18" t="e">
        <f>INDEX(Large!$E$4:$BN$405,'Book Value'!$C203,'Book Value'!F$2)</f>
        <v>#NUM!</v>
      </c>
      <c r="G203" s="18" t="e">
        <f>INDEX(Large!$E$4:$BN$405,'Book Value'!$C203,'Book Value'!G$2)</f>
        <v>#NUM!</v>
      </c>
      <c r="H203" s="18" t="e">
        <f>INDEX(Large!$E$4:$BN$405,'Book Value'!$C203,'Book Value'!H$2)</f>
        <v>#NUM!</v>
      </c>
      <c r="I203" s="18" t="e">
        <f>INDEX(Large!$E$4:$BN$405,'Book Value'!$C203,'Book Value'!I$2)</f>
        <v>#NUM!</v>
      </c>
      <c r="J203" s="18" t="e">
        <f>INDEX(Large!$E$4:$BN$405,'Book Value'!$C203,'Book Value'!J$2)</f>
        <v>#NUM!</v>
      </c>
      <c r="K203" s="18" t="e">
        <f>INDEX(Large!$E$4:$BN$405,'Book Value'!$C203,'Book Value'!K$2)</f>
        <v>#NUM!</v>
      </c>
      <c r="L203" s="18" t="e">
        <f>INDEX(Large!$E$4:$BN$405,'Book Value'!$C203,'Book Value'!L$2)</f>
        <v>#NUM!</v>
      </c>
      <c r="M203" s="18" t="e">
        <f>INDEX(Large!$E$4:$BN$405,'Book Value'!$C203,'Book Value'!M$2)</f>
        <v>#NUM!</v>
      </c>
      <c r="N203" s="18" t="e">
        <f>INDEX(Large!$E$4:$BN$405,'Book Value'!$C203,'Book Value'!N$2)</f>
        <v>#NUM!</v>
      </c>
      <c r="O203" s="28" t="e">
        <f>INDEX(Large!$E$4:$BN$405,'Book Value'!$C203,'Book Value'!O$2)</f>
        <v>#NUM!</v>
      </c>
    </row>
    <row r="204" spans="1:15">
      <c r="A204" s="28">
        <v>201</v>
      </c>
      <c r="B204" s="5" t="e">
        <f>LARGE(Large!$BP$4:$BP$400,'Book Value'!A204)</f>
        <v>#NUM!</v>
      </c>
      <c r="C204" s="28" t="e">
        <f>MATCH(B204,Large!$BP$4:$BP$405,0)</f>
        <v>#NUM!</v>
      </c>
      <c r="D204" s="5" t="e">
        <f>INDEX(Large!$E$4:$BN$405,'Book Value'!$C204,'Book Value'!D$2)</f>
        <v>#NUM!</v>
      </c>
      <c r="E204" s="18" t="e">
        <f>INDEX(Large!$E$4:$BN$405,'Book Value'!$C204,'Book Value'!E$2)</f>
        <v>#NUM!</v>
      </c>
      <c r="F204" s="18" t="e">
        <f>INDEX(Large!$E$4:$BN$405,'Book Value'!$C204,'Book Value'!F$2)</f>
        <v>#NUM!</v>
      </c>
      <c r="G204" s="18" t="e">
        <f>INDEX(Large!$E$4:$BN$405,'Book Value'!$C204,'Book Value'!G$2)</f>
        <v>#NUM!</v>
      </c>
      <c r="H204" s="18" t="e">
        <f>INDEX(Large!$E$4:$BN$405,'Book Value'!$C204,'Book Value'!H$2)</f>
        <v>#NUM!</v>
      </c>
      <c r="I204" s="18" t="e">
        <f>INDEX(Large!$E$4:$BN$405,'Book Value'!$C204,'Book Value'!I$2)</f>
        <v>#NUM!</v>
      </c>
      <c r="J204" s="18" t="e">
        <f>INDEX(Large!$E$4:$BN$405,'Book Value'!$C204,'Book Value'!J$2)</f>
        <v>#NUM!</v>
      </c>
      <c r="K204" s="18" t="e">
        <f>INDEX(Large!$E$4:$BN$405,'Book Value'!$C204,'Book Value'!K$2)</f>
        <v>#NUM!</v>
      </c>
      <c r="L204" s="18" t="e">
        <f>INDEX(Large!$E$4:$BN$405,'Book Value'!$C204,'Book Value'!L$2)</f>
        <v>#NUM!</v>
      </c>
      <c r="M204" s="18" t="e">
        <f>INDEX(Large!$E$4:$BN$405,'Book Value'!$C204,'Book Value'!M$2)</f>
        <v>#NUM!</v>
      </c>
      <c r="N204" s="18" t="e">
        <f>INDEX(Large!$E$4:$BN$405,'Book Value'!$C204,'Book Value'!N$2)</f>
        <v>#NUM!</v>
      </c>
      <c r="O204" s="28" t="e">
        <f>INDEX(Large!$E$4:$BN$405,'Book Value'!$C204,'Book Value'!O$2)</f>
        <v>#NUM!</v>
      </c>
    </row>
    <row r="205" spans="1:15">
      <c r="A205" s="28">
        <v>202</v>
      </c>
      <c r="B205" s="5" t="e">
        <f>LARGE(Large!$BP$4:$BP$400,'Book Value'!A205)</f>
        <v>#NUM!</v>
      </c>
      <c r="C205" s="28" t="e">
        <f>MATCH(B205,Large!$BP$4:$BP$405,0)</f>
        <v>#NUM!</v>
      </c>
      <c r="D205" s="5" t="e">
        <f>INDEX(Large!$E$4:$BN$405,'Book Value'!$C205,'Book Value'!D$2)</f>
        <v>#NUM!</v>
      </c>
      <c r="E205" s="18" t="e">
        <f>INDEX(Large!$E$4:$BN$405,'Book Value'!$C205,'Book Value'!E$2)</f>
        <v>#NUM!</v>
      </c>
      <c r="F205" s="18" t="e">
        <f>INDEX(Large!$E$4:$BN$405,'Book Value'!$C205,'Book Value'!F$2)</f>
        <v>#NUM!</v>
      </c>
      <c r="G205" s="18" t="e">
        <f>INDEX(Large!$E$4:$BN$405,'Book Value'!$C205,'Book Value'!G$2)</f>
        <v>#NUM!</v>
      </c>
      <c r="H205" s="18" t="e">
        <f>INDEX(Large!$E$4:$BN$405,'Book Value'!$C205,'Book Value'!H$2)</f>
        <v>#NUM!</v>
      </c>
      <c r="I205" s="18" t="e">
        <f>INDEX(Large!$E$4:$BN$405,'Book Value'!$C205,'Book Value'!I$2)</f>
        <v>#NUM!</v>
      </c>
      <c r="J205" s="18" t="e">
        <f>INDEX(Large!$E$4:$BN$405,'Book Value'!$C205,'Book Value'!J$2)</f>
        <v>#NUM!</v>
      </c>
      <c r="K205" s="18" t="e">
        <f>INDEX(Large!$E$4:$BN$405,'Book Value'!$C205,'Book Value'!K$2)</f>
        <v>#NUM!</v>
      </c>
      <c r="L205" s="18" t="e">
        <f>INDEX(Large!$E$4:$BN$405,'Book Value'!$C205,'Book Value'!L$2)</f>
        <v>#NUM!</v>
      </c>
      <c r="M205" s="18" t="e">
        <f>INDEX(Large!$E$4:$BN$405,'Book Value'!$C205,'Book Value'!M$2)</f>
        <v>#NUM!</v>
      </c>
      <c r="N205" s="18" t="e">
        <f>INDEX(Large!$E$4:$BN$405,'Book Value'!$C205,'Book Value'!N$2)</f>
        <v>#NUM!</v>
      </c>
      <c r="O205" s="28" t="e">
        <f>INDEX(Large!$E$4:$BN$405,'Book Value'!$C205,'Book Value'!O$2)</f>
        <v>#NUM!</v>
      </c>
    </row>
    <row r="206" spans="1:15">
      <c r="A206" s="28">
        <v>203</v>
      </c>
      <c r="B206" s="5" t="e">
        <f>LARGE(Large!$BP$4:$BP$400,'Book Value'!A206)</f>
        <v>#NUM!</v>
      </c>
      <c r="C206" s="28" t="e">
        <f>MATCH(B206,Large!$BP$4:$BP$405,0)</f>
        <v>#NUM!</v>
      </c>
      <c r="D206" s="5" t="e">
        <f>INDEX(Large!$E$4:$BN$405,'Book Value'!$C206,'Book Value'!D$2)</f>
        <v>#NUM!</v>
      </c>
      <c r="E206" s="18" t="e">
        <f>INDEX(Large!$E$4:$BN$405,'Book Value'!$C206,'Book Value'!E$2)</f>
        <v>#NUM!</v>
      </c>
      <c r="F206" s="18" t="e">
        <f>INDEX(Large!$E$4:$BN$405,'Book Value'!$C206,'Book Value'!F$2)</f>
        <v>#NUM!</v>
      </c>
      <c r="G206" s="18" t="e">
        <f>INDEX(Large!$E$4:$BN$405,'Book Value'!$C206,'Book Value'!G$2)</f>
        <v>#NUM!</v>
      </c>
      <c r="H206" s="18" t="e">
        <f>INDEX(Large!$E$4:$BN$405,'Book Value'!$C206,'Book Value'!H$2)</f>
        <v>#NUM!</v>
      </c>
      <c r="I206" s="18" t="e">
        <f>INDEX(Large!$E$4:$BN$405,'Book Value'!$C206,'Book Value'!I$2)</f>
        <v>#NUM!</v>
      </c>
      <c r="J206" s="18" t="e">
        <f>INDEX(Large!$E$4:$BN$405,'Book Value'!$C206,'Book Value'!J$2)</f>
        <v>#NUM!</v>
      </c>
      <c r="K206" s="18" t="e">
        <f>INDEX(Large!$E$4:$BN$405,'Book Value'!$C206,'Book Value'!K$2)</f>
        <v>#NUM!</v>
      </c>
      <c r="L206" s="18" t="e">
        <f>INDEX(Large!$E$4:$BN$405,'Book Value'!$C206,'Book Value'!L$2)</f>
        <v>#NUM!</v>
      </c>
      <c r="M206" s="18" t="e">
        <f>INDEX(Large!$E$4:$BN$405,'Book Value'!$C206,'Book Value'!M$2)</f>
        <v>#NUM!</v>
      </c>
      <c r="N206" s="18" t="e">
        <f>INDEX(Large!$E$4:$BN$405,'Book Value'!$C206,'Book Value'!N$2)</f>
        <v>#NUM!</v>
      </c>
      <c r="O206" s="28" t="e">
        <f>INDEX(Large!$E$4:$BN$405,'Book Value'!$C206,'Book Value'!O$2)</f>
        <v>#NUM!</v>
      </c>
    </row>
    <row r="207" spans="1:15">
      <c r="A207" s="28">
        <v>204</v>
      </c>
      <c r="B207" s="5" t="e">
        <f>LARGE(Large!$BP$4:$BP$400,'Book Value'!A207)</f>
        <v>#NUM!</v>
      </c>
      <c r="C207" s="28" t="e">
        <f>MATCH(B207,Large!$BP$4:$BP$405,0)</f>
        <v>#NUM!</v>
      </c>
      <c r="D207" s="5" t="e">
        <f>INDEX(Large!$E$4:$BN$405,'Book Value'!$C207,'Book Value'!D$2)</f>
        <v>#NUM!</v>
      </c>
      <c r="E207" s="18" t="e">
        <f>INDEX(Large!$E$4:$BN$405,'Book Value'!$C207,'Book Value'!E$2)</f>
        <v>#NUM!</v>
      </c>
      <c r="F207" s="18" t="e">
        <f>INDEX(Large!$E$4:$BN$405,'Book Value'!$C207,'Book Value'!F$2)</f>
        <v>#NUM!</v>
      </c>
      <c r="G207" s="18" t="e">
        <f>INDEX(Large!$E$4:$BN$405,'Book Value'!$C207,'Book Value'!G$2)</f>
        <v>#NUM!</v>
      </c>
      <c r="H207" s="18" t="e">
        <f>INDEX(Large!$E$4:$BN$405,'Book Value'!$C207,'Book Value'!H$2)</f>
        <v>#NUM!</v>
      </c>
      <c r="I207" s="18" t="e">
        <f>INDEX(Large!$E$4:$BN$405,'Book Value'!$C207,'Book Value'!I$2)</f>
        <v>#NUM!</v>
      </c>
      <c r="J207" s="18" t="e">
        <f>INDEX(Large!$E$4:$BN$405,'Book Value'!$C207,'Book Value'!J$2)</f>
        <v>#NUM!</v>
      </c>
      <c r="K207" s="18" t="e">
        <f>INDEX(Large!$E$4:$BN$405,'Book Value'!$C207,'Book Value'!K$2)</f>
        <v>#NUM!</v>
      </c>
      <c r="L207" s="18" t="e">
        <f>INDEX(Large!$E$4:$BN$405,'Book Value'!$C207,'Book Value'!L$2)</f>
        <v>#NUM!</v>
      </c>
      <c r="M207" s="18" t="e">
        <f>INDEX(Large!$E$4:$BN$405,'Book Value'!$C207,'Book Value'!M$2)</f>
        <v>#NUM!</v>
      </c>
      <c r="N207" s="18" t="e">
        <f>INDEX(Large!$E$4:$BN$405,'Book Value'!$C207,'Book Value'!N$2)</f>
        <v>#NUM!</v>
      </c>
      <c r="O207" s="28" t="e">
        <f>INDEX(Large!$E$4:$BN$405,'Book Value'!$C207,'Book Value'!O$2)</f>
        <v>#NUM!</v>
      </c>
    </row>
    <row r="208" spans="1:15">
      <c r="A208" s="28">
        <v>205</v>
      </c>
      <c r="B208" s="5" t="e">
        <f>LARGE(Large!$BP$4:$BP$400,'Book Value'!A208)</f>
        <v>#NUM!</v>
      </c>
      <c r="C208" s="28" t="e">
        <f>MATCH(B208,Large!$BP$4:$BP$405,0)</f>
        <v>#NUM!</v>
      </c>
      <c r="D208" s="5" t="e">
        <f>INDEX(Large!$E$4:$BN$405,'Book Value'!$C208,'Book Value'!D$2)</f>
        <v>#NUM!</v>
      </c>
      <c r="E208" s="18" t="e">
        <f>INDEX(Large!$E$4:$BN$405,'Book Value'!$C208,'Book Value'!E$2)</f>
        <v>#NUM!</v>
      </c>
      <c r="F208" s="18" t="e">
        <f>INDEX(Large!$E$4:$BN$405,'Book Value'!$C208,'Book Value'!F$2)</f>
        <v>#NUM!</v>
      </c>
      <c r="G208" s="18" t="e">
        <f>INDEX(Large!$E$4:$BN$405,'Book Value'!$C208,'Book Value'!G$2)</f>
        <v>#NUM!</v>
      </c>
      <c r="H208" s="18" t="e">
        <f>INDEX(Large!$E$4:$BN$405,'Book Value'!$C208,'Book Value'!H$2)</f>
        <v>#NUM!</v>
      </c>
      <c r="I208" s="18" t="e">
        <f>INDEX(Large!$E$4:$BN$405,'Book Value'!$C208,'Book Value'!I$2)</f>
        <v>#NUM!</v>
      </c>
      <c r="J208" s="18" t="e">
        <f>INDEX(Large!$E$4:$BN$405,'Book Value'!$C208,'Book Value'!J$2)</f>
        <v>#NUM!</v>
      </c>
      <c r="K208" s="18" t="e">
        <f>INDEX(Large!$E$4:$BN$405,'Book Value'!$C208,'Book Value'!K$2)</f>
        <v>#NUM!</v>
      </c>
      <c r="L208" s="18" t="e">
        <f>INDEX(Large!$E$4:$BN$405,'Book Value'!$C208,'Book Value'!L$2)</f>
        <v>#NUM!</v>
      </c>
      <c r="M208" s="18" t="e">
        <f>INDEX(Large!$E$4:$BN$405,'Book Value'!$C208,'Book Value'!M$2)</f>
        <v>#NUM!</v>
      </c>
      <c r="N208" s="18" t="e">
        <f>INDEX(Large!$E$4:$BN$405,'Book Value'!$C208,'Book Value'!N$2)</f>
        <v>#NUM!</v>
      </c>
      <c r="O208" s="28" t="e">
        <f>INDEX(Large!$E$4:$BN$405,'Book Value'!$C208,'Book Value'!O$2)</f>
        <v>#NUM!</v>
      </c>
    </row>
    <row r="209" spans="1:15">
      <c r="A209" s="28">
        <v>206</v>
      </c>
      <c r="B209" s="5" t="e">
        <f>LARGE(Large!$BP$4:$BP$400,'Book Value'!A209)</f>
        <v>#NUM!</v>
      </c>
      <c r="C209" s="28" t="e">
        <f>MATCH(B209,Large!$BP$4:$BP$405,0)</f>
        <v>#NUM!</v>
      </c>
      <c r="D209" s="5" t="e">
        <f>INDEX(Large!$E$4:$BN$405,'Book Value'!$C209,'Book Value'!D$2)</f>
        <v>#NUM!</v>
      </c>
      <c r="E209" s="18" t="e">
        <f>INDEX(Large!$E$4:$BN$405,'Book Value'!$C209,'Book Value'!E$2)</f>
        <v>#NUM!</v>
      </c>
      <c r="F209" s="18" t="e">
        <f>INDEX(Large!$E$4:$BN$405,'Book Value'!$C209,'Book Value'!F$2)</f>
        <v>#NUM!</v>
      </c>
      <c r="G209" s="18" t="e">
        <f>INDEX(Large!$E$4:$BN$405,'Book Value'!$C209,'Book Value'!G$2)</f>
        <v>#NUM!</v>
      </c>
      <c r="H209" s="18" t="e">
        <f>INDEX(Large!$E$4:$BN$405,'Book Value'!$C209,'Book Value'!H$2)</f>
        <v>#NUM!</v>
      </c>
      <c r="I209" s="18" t="e">
        <f>INDEX(Large!$E$4:$BN$405,'Book Value'!$C209,'Book Value'!I$2)</f>
        <v>#NUM!</v>
      </c>
      <c r="J209" s="18" t="e">
        <f>INDEX(Large!$E$4:$BN$405,'Book Value'!$C209,'Book Value'!J$2)</f>
        <v>#NUM!</v>
      </c>
      <c r="K209" s="18" t="e">
        <f>INDEX(Large!$E$4:$BN$405,'Book Value'!$C209,'Book Value'!K$2)</f>
        <v>#NUM!</v>
      </c>
      <c r="L209" s="18" t="e">
        <f>INDEX(Large!$E$4:$BN$405,'Book Value'!$C209,'Book Value'!L$2)</f>
        <v>#NUM!</v>
      </c>
      <c r="M209" s="18" t="e">
        <f>INDEX(Large!$E$4:$BN$405,'Book Value'!$C209,'Book Value'!M$2)</f>
        <v>#NUM!</v>
      </c>
      <c r="N209" s="18" t="e">
        <f>INDEX(Large!$E$4:$BN$405,'Book Value'!$C209,'Book Value'!N$2)</f>
        <v>#NUM!</v>
      </c>
      <c r="O209" s="28" t="e">
        <f>INDEX(Large!$E$4:$BN$405,'Book Value'!$C209,'Book Value'!O$2)</f>
        <v>#NUM!</v>
      </c>
    </row>
    <row r="210" spans="1:15">
      <c r="A210" s="28">
        <v>207</v>
      </c>
      <c r="B210" s="5" t="e">
        <f>LARGE(Large!$BP$4:$BP$400,'Book Value'!A210)</f>
        <v>#NUM!</v>
      </c>
      <c r="C210" s="28" t="e">
        <f>MATCH(B210,Large!$BP$4:$BP$405,0)</f>
        <v>#NUM!</v>
      </c>
      <c r="D210" s="5" t="e">
        <f>INDEX(Large!$E$4:$BN$405,'Book Value'!$C210,'Book Value'!D$2)</f>
        <v>#NUM!</v>
      </c>
      <c r="E210" s="18" t="e">
        <f>INDEX(Large!$E$4:$BN$405,'Book Value'!$C210,'Book Value'!E$2)</f>
        <v>#NUM!</v>
      </c>
      <c r="F210" s="18" t="e">
        <f>INDEX(Large!$E$4:$BN$405,'Book Value'!$C210,'Book Value'!F$2)</f>
        <v>#NUM!</v>
      </c>
      <c r="G210" s="18" t="e">
        <f>INDEX(Large!$E$4:$BN$405,'Book Value'!$C210,'Book Value'!G$2)</f>
        <v>#NUM!</v>
      </c>
      <c r="H210" s="18" t="e">
        <f>INDEX(Large!$E$4:$BN$405,'Book Value'!$C210,'Book Value'!H$2)</f>
        <v>#NUM!</v>
      </c>
      <c r="I210" s="18" t="e">
        <f>INDEX(Large!$E$4:$BN$405,'Book Value'!$C210,'Book Value'!I$2)</f>
        <v>#NUM!</v>
      </c>
      <c r="J210" s="18" t="e">
        <f>INDEX(Large!$E$4:$BN$405,'Book Value'!$C210,'Book Value'!J$2)</f>
        <v>#NUM!</v>
      </c>
      <c r="K210" s="18" t="e">
        <f>INDEX(Large!$E$4:$BN$405,'Book Value'!$C210,'Book Value'!K$2)</f>
        <v>#NUM!</v>
      </c>
      <c r="L210" s="18" t="e">
        <f>INDEX(Large!$E$4:$BN$405,'Book Value'!$C210,'Book Value'!L$2)</f>
        <v>#NUM!</v>
      </c>
      <c r="M210" s="18" t="e">
        <f>INDEX(Large!$E$4:$BN$405,'Book Value'!$C210,'Book Value'!M$2)</f>
        <v>#NUM!</v>
      </c>
      <c r="N210" s="18" t="e">
        <f>INDEX(Large!$E$4:$BN$405,'Book Value'!$C210,'Book Value'!N$2)</f>
        <v>#NUM!</v>
      </c>
      <c r="O210" s="28" t="e">
        <f>INDEX(Large!$E$4:$BN$405,'Book Value'!$C210,'Book Value'!O$2)</f>
        <v>#NUM!</v>
      </c>
    </row>
    <row r="211" spans="1:15">
      <c r="A211" s="28">
        <v>208</v>
      </c>
      <c r="B211" s="5" t="e">
        <f>LARGE(Large!$BP$4:$BP$400,'Book Value'!A211)</f>
        <v>#NUM!</v>
      </c>
      <c r="C211" s="28" t="e">
        <f>MATCH(B211,Large!$BP$4:$BP$405,0)</f>
        <v>#NUM!</v>
      </c>
      <c r="D211" s="5" t="e">
        <f>INDEX(Large!$E$4:$BN$405,'Book Value'!$C211,'Book Value'!D$2)</f>
        <v>#NUM!</v>
      </c>
      <c r="E211" s="18" t="e">
        <f>INDEX(Large!$E$4:$BN$405,'Book Value'!$C211,'Book Value'!E$2)</f>
        <v>#NUM!</v>
      </c>
      <c r="F211" s="18" t="e">
        <f>INDEX(Large!$E$4:$BN$405,'Book Value'!$C211,'Book Value'!F$2)</f>
        <v>#NUM!</v>
      </c>
      <c r="G211" s="18" t="e">
        <f>INDEX(Large!$E$4:$BN$405,'Book Value'!$C211,'Book Value'!G$2)</f>
        <v>#NUM!</v>
      </c>
      <c r="H211" s="18" t="e">
        <f>INDEX(Large!$E$4:$BN$405,'Book Value'!$C211,'Book Value'!H$2)</f>
        <v>#NUM!</v>
      </c>
      <c r="I211" s="18" t="e">
        <f>INDEX(Large!$E$4:$BN$405,'Book Value'!$C211,'Book Value'!I$2)</f>
        <v>#NUM!</v>
      </c>
      <c r="J211" s="18" t="e">
        <f>INDEX(Large!$E$4:$BN$405,'Book Value'!$C211,'Book Value'!J$2)</f>
        <v>#NUM!</v>
      </c>
      <c r="K211" s="18" t="e">
        <f>INDEX(Large!$E$4:$BN$405,'Book Value'!$C211,'Book Value'!K$2)</f>
        <v>#NUM!</v>
      </c>
      <c r="L211" s="18" t="e">
        <f>INDEX(Large!$E$4:$BN$405,'Book Value'!$C211,'Book Value'!L$2)</f>
        <v>#NUM!</v>
      </c>
      <c r="M211" s="18" t="e">
        <f>INDEX(Large!$E$4:$BN$405,'Book Value'!$C211,'Book Value'!M$2)</f>
        <v>#NUM!</v>
      </c>
      <c r="N211" s="18" t="e">
        <f>INDEX(Large!$E$4:$BN$405,'Book Value'!$C211,'Book Value'!N$2)</f>
        <v>#NUM!</v>
      </c>
      <c r="O211" s="28" t="e">
        <f>INDEX(Large!$E$4:$BN$405,'Book Value'!$C211,'Book Value'!O$2)</f>
        <v>#NUM!</v>
      </c>
    </row>
    <row r="212" spans="1:15">
      <c r="A212" s="28">
        <v>209</v>
      </c>
      <c r="B212" s="5" t="e">
        <f>LARGE(Large!$BP$4:$BP$400,'Book Value'!A212)</f>
        <v>#NUM!</v>
      </c>
      <c r="C212" s="28" t="e">
        <f>MATCH(B212,Large!$BP$4:$BP$405,0)</f>
        <v>#NUM!</v>
      </c>
      <c r="D212" s="5" t="e">
        <f>INDEX(Large!$E$4:$BN$405,'Book Value'!$C212,'Book Value'!D$2)</f>
        <v>#NUM!</v>
      </c>
      <c r="E212" s="18" t="e">
        <f>INDEX(Large!$E$4:$BN$405,'Book Value'!$C212,'Book Value'!E$2)</f>
        <v>#NUM!</v>
      </c>
      <c r="F212" s="18" t="e">
        <f>INDEX(Large!$E$4:$BN$405,'Book Value'!$C212,'Book Value'!F$2)</f>
        <v>#NUM!</v>
      </c>
      <c r="G212" s="18" t="e">
        <f>INDEX(Large!$E$4:$BN$405,'Book Value'!$C212,'Book Value'!G$2)</f>
        <v>#NUM!</v>
      </c>
      <c r="H212" s="18" t="e">
        <f>INDEX(Large!$E$4:$BN$405,'Book Value'!$C212,'Book Value'!H$2)</f>
        <v>#NUM!</v>
      </c>
      <c r="I212" s="18" t="e">
        <f>INDEX(Large!$E$4:$BN$405,'Book Value'!$C212,'Book Value'!I$2)</f>
        <v>#NUM!</v>
      </c>
      <c r="J212" s="18" t="e">
        <f>INDEX(Large!$E$4:$BN$405,'Book Value'!$C212,'Book Value'!J$2)</f>
        <v>#NUM!</v>
      </c>
      <c r="K212" s="18" t="e">
        <f>INDEX(Large!$E$4:$BN$405,'Book Value'!$C212,'Book Value'!K$2)</f>
        <v>#NUM!</v>
      </c>
      <c r="L212" s="18" t="e">
        <f>INDEX(Large!$E$4:$BN$405,'Book Value'!$C212,'Book Value'!L$2)</f>
        <v>#NUM!</v>
      </c>
      <c r="M212" s="18" t="e">
        <f>INDEX(Large!$E$4:$BN$405,'Book Value'!$C212,'Book Value'!M$2)</f>
        <v>#NUM!</v>
      </c>
      <c r="N212" s="18" t="e">
        <f>INDEX(Large!$E$4:$BN$405,'Book Value'!$C212,'Book Value'!N$2)</f>
        <v>#NUM!</v>
      </c>
      <c r="O212" s="28" t="e">
        <f>INDEX(Large!$E$4:$BN$405,'Book Value'!$C212,'Book Value'!O$2)</f>
        <v>#NUM!</v>
      </c>
    </row>
    <row r="213" spans="1:15">
      <c r="A213" s="28">
        <v>210</v>
      </c>
      <c r="B213" s="5" t="e">
        <f>LARGE(Large!$BP$4:$BP$400,'Book Value'!A213)</f>
        <v>#NUM!</v>
      </c>
      <c r="C213" s="28" t="e">
        <f>MATCH(B213,Large!$BP$4:$BP$405,0)</f>
        <v>#NUM!</v>
      </c>
      <c r="D213" s="5" t="e">
        <f>INDEX(Large!$E$4:$BN$405,'Book Value'!$C213,'Book Value'!D$2)</f>
        <v>#NUM!</v>
      </c>
      <c r="E213" s="18" t="e">
        <f>INDEX(Large!$E$4:$BN$405,'Book Value'!$C213,'Book Value'!E$2)</f>
        <v>#NUM!</v>
      </c>
      <c r="F213" s="18" t="e">
        <f>INDEX(Large!$E$4:$BN$405,'Book Value'!$C213,'Book Value'!F$2)</f>
        <v>#NUM!</v>
      </c>
      <c r="G213" s="18" t="e">
        <f>INDEX(Large!$E$4:$BN$405,'Book Value'!$C213,'Book Value'!G$2)</f>
        <v>#NUM!</v>
      </c>
      <c r="H213" s="18" t="e">
        <f>INDEX(Large!$E$4:$BN$405,'Book Value'!$C213,'Book Value'!H$2)</f>
        <v>#NUM!</v>
      </c>
      <c r="I213" s="18" t="e">
        <f>INDEX(Large!$E$4:$BN$405,'Book Value'!$C213,'Book Value'!I$2)</f>
        <v>#NUM!</v>
      </c>
      <c r="J213" s="18" t="e">
        <f>INDEX(Large!$E$4:$BN$405,'Book Value'!$C213,'Book Value'!J$2)</f>
        <v>#NUM!</v>
      </c>
      <c r="K213" s="18" t="e">
        <f>INDEX(Large!$E$4:$BN$405,'Book Value'!$C213,'Book Value'!K$2)</f>
        <v>#NUM!</v>
      </c>
      <c r="L213" s="18" t="e">
        <f>INDEX(Large!$E$4:$BN$405,'Book Value'!$C213,'Book Value'!L$2)</f>
        <v>#NUM!</v>
      </c>
      <c r="M213" s="18" t="e">
        <f>INDEX(Large!$E$4:$BN$405,'Book Value'!$C213,'Book Value'!M$2)</f>
        <v>#NUM!</v>
      </c>
      <c r="N213" s="18" t="e">
        <f>INDEX(Large!$E$4:$BN$405,'Book Value'!$C213,'Book Value'!N$2)</f>
        <v>#NUM!</v>
      </c>
      <c r="O213" s="28" t="e">
        <f>INDEX(Large!$E$4:$BN$405,'Book Value'!$C213,'Book Value'!O$2)</f>
        <v>#NUM!</v>
      </c>
    </row>
    <row r="214" spans="1:15">
      <c r="A214" s="28">
        <v>211</v>
      </c>
      <c r="B214" s="5" t="e">
        <f>LARGE(Large!$BP$4:$BP$400,'Book Value'!A214)</f>
        <v>#NUM!</v>
      </c>
      <c r="C214" s="28" t="e">
        <f>MATCH(B214,Large!$BP$4:$BP$405,0)</f>
        <v>#NUM!</v>
      </c>
      <c r="D214" s="5" t="e">
        <f>INDEX(Large!$E$4:$BN$405,'Book Value'!$C214,'Book Value'!D$2)</f>
        <v>#NUM!</v>
      </c>
      <c r="E214" s="18" t="e">
        <f>INDEX(Large!$E$4:$BN$405,'Book Value'!$C214,'Book Value'!E$2)</f>
        <v>#NUM!</v>
      </c>
      <c r="F214" s="18" t="e">
        <f>INDEX(Large!$E$4:$BN$405,'Book Value'!$C214,'Book Value'!F$2)</f>
        <v>#NUM!</v>
      </c>
      <c r="G214" s="18" t="e">
        <f>INDEX(Large!$E$4:$BN$405,'Book Value'!$C214,'Book Value'!G$2)</f>
        <v>#NUM!</v>
      </c>
      <c r="H214" s="18" t="e">
        <f>INDEX(Large!$E$4:$BN$405,'Book Value'!$C214,'Book Value'!H$2)</f>
        <v>#NUM!</v>
      </c>
      <c r="I214" s="18" t="e">
        <f>INDEX(Large!$E$4:$BN$405,'Book Value'!$C214,'Book Value'!I$2)</f>
        <v>#NUM!</v>
      </c>
      <c r="J214" s="18" t="e">
        <f>INDEX(Large!$E$4:$BN$405,'Book Value'!$C214,'Book Value'!J$2)</f>
        <v>#NUM!</v>
      </c>
      <c r="K214" s="18" t="e">
        <f>INDEX(Large!$E$4:$BN$405,'Book Value'!$C214,'Book Value'!K$2)</f>
        <v>#NUM!</v>
      </c>
      <c r="L214" s="18" t="e">
        <f>INDEX(Large!$E$4:$BN$405,'Book Value'!$C214,'Book Value'!L$2)</f>
        <v>#NUM!</v>
      </c>
      <c r="M214" s="18" t="e">
        <f>INDEX(Large!$E$4:$BN$405,'Book Value'!$C214,'Book Value'!M$2)</f>
        <v>#NUM!</v>
      </c>
      <c r="N214" s="18" t="e">
        <f>INDEX(Large!$E$4:$BN$405,'Book Value'!$C214,'Book Value'!N$2)</f>
        <v>#NUM!</v>
      </c>
      <c r="O214" s="28" t="e">
        <f>INDEX(Large!$E$4:$BN$405,'Book Value'!$C214,'Book Value'!O$2)</f>
        <v>#NUM!</v>
      </c>
    </row>
    <row r="215" spans="1:15">
      <c r="A215" s="28">
        <v>212</v>
      </c>
      <c r="B215" s="5" t="e">
        <f>LARGE(Large!$BP$4:$BP$400,'Book Value'!A215)</f>
        <v>#NUM!</v>
      </c>
      <c r="C215" s="28" t="e">
        <f>MATCH(B215,Large!$BP$4:$BP$405,0)</f>
        <v>#NUM!</v>
      </c>
      <c r="D215" s="5" t="e">
        <f>INDEX(Large!$E$4:$BN$405,'Book Value'!$C215,'Book Value'!D$2)</f>
        <v>#NUM!</v>
      </c>
      <c r="E215" s="18" t="e">
        <f>INDEX(Large!$E$4:$BN$405,'Book Value'!$C215,'Book Value'!E$2)</f>
        <v>#NUM!</v>
      </c>
      <c r="F215" s="18" t="e">
        <f>INDEX(Large!$E$4:$BN$405,'Book Value'!$C215,'Book Value'!F$2)</f>
        <v>#NUM!</v>
      </c>
      <c r="G215" s="18" t="e">
        <f>INDEX(Large!$E$4:$BN$405,'Book Value'!$C215,'Book Value'!G$2)</f>
        <v>#NUM!</v>
      </c>
      <c r="H215" s="18" t="e">
        <f>INDEX(Large!$E$4:$BN$405,'Book Value'!$C215,'Book Value'!H$2)</f>
        <v>#NUM!</v>
      </c>
      <c r="I215" s="18" t="e">
        <f>INDEX(Large!$E$4:$BN$405,'Book Value'!$C215,'Book Value'!I$2)</f>
        <v>#NUM!</v>
      </c>
      <c r="J215" s="18" t="e">
        <f>INDEX(Large!$E$4:$BN$405,'Book Value'!$C215,'Book Value'!J$2)</f>
        <v>#NUM!</v>
      </c>
      <c r="K215" s="18" t="e">
        <f>INDEX(Large!$E$4:$BN$405,'Book Value'!$C215,'Book Value'!K$2)</f>
        <v>#NUM!</v>
      </c>
      <c r="L215" s="18" t="e">
        <f>INDEX(Large!$E$4:$BN$405,'Book Value'!$C215,'Book Value'!L$2)</f>
        <v>#NUM!</v>
      </c>
      <c r="M215" s="18" t="e">
        <f>INDEX(Large!$E$4:$BN$405,'Book Value'!$C215,'Book Value'!M$2)</f>
        <v>#NUM!</v>
      </c>
      <c r="N215" s="18" t="e">
        <f>INDEX(Large!$E$4:$BN$405,'Book Value'!$C215,'Book Value'!N$2)</f>
        <v>#NUM!</v>
      </c>
      <c r="O215" s="28" t="e">
        <f>INDEX(Large!$E$4:$BN$405,'Book Value'!$C215,'Book Value'!O$2)</f>
        <v>#NUM!</v>
      </c>
    </row>
    <row r="216" spans="1:15">
      <c r="A216" s="28">
        <v>213</v>
      </c>
      <c r="B216" s="5" t="e">
        <f>LARGE(Large!$BP$4:$BP$400,'Book Value'!A216)</f>
        <v>#NUM!</v>
      </c>
      <c r="C216" s="28" t="e">
        <f>MATCH(B216,Large!$BP$4:$BP$405,0)</f>
        <v>#NUM!</v>
      </c>
      <c r="D216" s="5" t="e">
        <f>INDEX(Large!$E$4:$BN$405,'Book Value'!$C216,'Book Value'!D$2)</f>
        <v>#NUM!</v>
      </c>
      <c r="E216" s="18" t="e">
        <f>INDEX(Large!$E$4:$BN$405,'Book Value'!$C216,'Book Value'!E$2)</f>
        <v>#NUM!</v>
      </c>
      <c r="F216" s="18" t="e">
        <f>INDEX(Large!$E$4:$BN$405,'Book Value'!$C216,'Book Value'!F$2)</f>
        <v>#NUM!</v>
      </c>
      <c r="G216" s="18" t="e">
        <f>INDEX(Large!$E$4:$BN$405,'Book Value'!$C216,'Book Value'!G$2)</f>
        <v>#NUM!</v>
      </c>
      <c r="H216" s="18" t="e">
        <f>INDEX(Large!$E$4:$BN$405,'Book Value'!$C216,'Book Value'!H$2)</f>
        <v>#NUM!</v>
      </c>
      <c r="I216" s="18" t="e">
        <f>INDEX(Large!$E$4:$BN$405,'Book Value'!$C216,'Book Value'!I$2)</f>
        <v>#NUM!</v>
      </c>
      <c r="J216" s="18" t="e">
        <f>INDEX(Large!$E$4:$BN$405,'Book Value'!$C216,'Book Value'!J$2)</f>
        <v>#NUM!</v>
      </c>
      <c r="K216" s="18" t="e">
        <f>INDEX(Large!$E$4:$BN$405,'Book Value'!$C216,'Book Value'!K$2)</f>
        <v>#NUM!</v>
      </c>
      <c r="L216" s="18" t="e">
        <f>INDEX(Large!$E$4:$BN$405,'Book Value'!$C216,'Book Value'!L$2)</f>
        <v>#NUM!</v>
      </c>
      <c r="M216" s="18" t="e">
        <f>INDEX(Large!$E$4:$BN$405,'Book Value'!$C216,'Book Value'!M$2)</f>
        <v>#NUM!</v>
      </c>
      <c r="N216" s="18" t="e">
        <f>INDEX(Large!$E$4:$BN$405,'Book Value'!$C216,'Book Value'!N$2)</f>
        <v>#NUM!</v>
      </c>
      <c r="O216" s="28" t="e">
        <f>INDEX(Large!$E$4:$BN$405,'Book Value'!$C216,'Book Value'!O$2)</f>
        <v>#NUM!</v>
      </c>
    </row>
    <row r="217" spans="1:15">
      <c r="A217" s="28">
        <v>214</v>
      </c>
      <c r="B217" s="5" t="e">
        <f>LARGE(Large!$BP$4:$BP$400,'Book Value'!A217)</f>
        <v>#NUM!</v>
      </c>
      <c r="C217" s="28" t="e">
        <f>MATCH(B217,Large!$BP$4:$BP$405,0)</f>
        <v>#NUM!</v>
      </c>
      <c r="D217" s="5" t="e">
        <f>INDEX(Large!$E$4:$BN$405,'Book Value'!$C217,'Book Value'!D$2)</f>
        <v>#NUM!</v>
      </c>
      <c r="E217" s="18" t="e">
        <f>INDEX(Large!$E$4:$BN$405,'Book Value'!$C217,'Book Value'!E$2)</f>
        <v>#NUM!</v>
      </c>
      <c r="F217" s="18" t="e">
        <f>INDEX(Large!$E$4:$BN$405,'Book Value'!$C217,'Book Value'!F$2)</f>
        <v>#NUM!</v>
      </c>
      <c r="G217" s="18" t="e">
        <f>INDEX(Large!$E$4:$BN$405,'Book Value'!$C217,'Book Value'!G$2)</f>
        <v>#NUM!</v>
      </c>
      <c r="H217" s="18" t="e">
        <f>INDEX(Large!$E$4:$BN$405,'Book Value'!$C217,'Book Value'!H$2)</f>
        <v>#NUM!</v>
      </c>
      <c r="I217" s="18" t="e">
        <f>INDEX(Large!$E$4:$BN$405,'Book Value'!$C217,'Book Value'!I$2)</f>
        <v>#NUM!</v>
      </c>
      <c r="J217" s="18" t="e">
        <f>INDEX(Large!$E$4:$BN$405,'Book Value'!$C217,'Book Value'!J$2)</f>
        <v>#NUM!</v>
      </c>
      <c r="K217" s="18" t="e">
        <f>INDEX(Large!$E$4:$BN$405,'Book Value'!$C217,'Book Value'!K$2)</f>
        <v>#NUM!</v>
      </c>
      <c r="L217" s="18" t="e">
        <f>INDEX(Large!$E$4:$BN$405,'Book Value'!$C217,'Book Value'!L$2)</f>
        <v>#NUM!</v>
      </c>
      <c r="M217" s="18" t="e">
        <f>INDEX(Large!$E$4:$BN$405,'Book Value'!$C217,'Book Value'!M$2)</f>
        <v>#NUM!</v>
      </c>
      <c r="N217" s="18" t="e">
        <f>INDEX(Large!$E$4:$BN$405,'Book Value'!$C217,'Book Value'!N$2)</f>
        <v>#NUM!</v>
      </c>
      <c r="O217" s="28" t="e">
        <f>INDEX(Large!$E$4:$BN$405,'Book Value'!$C217,'Book Value'!O$2)</f>
        <v>#NUM!</v>
      </c>
    </row>
    <row r="218" spans="1:15">
      <c r="A218" s="28">
        <v>215</v>
      </c>
      <c r="B218" s="5" t="e">
        <f>LARGE(Large!$BP$4:$BP$400,'Book Value'!A218)</f>
        <v>#NUM!</v>
      </c>
      <c r="C218" s="28" t="e">
        <f>MATCH(B218,Large!$BP$4:$BP$405,0)</f>
        <v>#NUM!</v>
      </c>
      <c r="D218" s="5" t="e">
        <f>INDEX(Large!$E$4:$BN$405,'Book Value'!$C218,'Book Value'!D$2)</f>
        <v>#NUM!</v>
      </c>
      <c r="E218" s="18" t="e">
        <f>INDEX(Large!$E$4:$BN$405,'Book Value'!$C218,'Book Value'!E$2)</f>
        <v>#NUM!</v>
      </c>
      <c r="F218" s="18" t="e">
        <f>INDEX(Large!$E$4:$BN$405,'Book Value'!$C218,'Book Value'!F$2)</f>
        <v>#NUM!</v>
      </c>
      <c r="G218" s="18" t="e">
        <f>INDEX(Large!$E$4:$BN$405,'Book Value'!$C218,'Book Value'!G$2)</f>
        <v>#NUM!</v>
      </c>
      <c r="H218" s="18" t="e">
        <f>INDEX(Large!$E$4:$BN$405,'Book Value'!$C218,'Book Value'!H$2)</f>
        <v>#NUM!</v>
      </c>
      <c r="I218" s="18" t="e">
        <f>INDEX(Large!$E$4:$BN$405,'Book Value'!$C218,'Book Value'!I$2)</f>
        <v>#NUM!</v>
      </c>
      <c r="J218" s="18" t="e">
        <f>INDEX(Large!$E$4:$BN$405,'Book Value'!$C218,'Book Value'!J$2)</f>
        <v>#NUM!</v>
      </c>
      <c r="K218" s="18" t="e">
        <f>INDEX(Large!$E$4:$BN$405,'Book Value'!$C218,'Book Value'!K$2)</f>
        <v>#NUM!</v>
      </c>
      <c r="L218" s="18" t="e">
        <f>INDEX(Large!$E$4:$BN$405,'Book Value'!$C218,'Book Value'!L$2)</f>
        <v>#NUM!</v>
      </c>
      <c r="M218" s="18" t="e">
        <f>INDEX(Large!$E$4:$BN$405,'Book Value'!$C218,'Book Value'!M$2)</f>
        <v>#NUM!</v>
      </c>
      <c r="N218" s="18" t="e">
        <f>INDEX(Large!$E$4:$BN$405,'Book Value'!$C218,'Book Value'!N$2)</f>
        <v>#NUM!</v>
      </c>
      <c r="O218" s="28" t="e">
        <f>INDEX(Large!$E$4:$BN$405,'Book Value'!$C218,'Book Value'!O$2)</f>
        <v>#NUM!</v>
      </c>
    </row>
    <row r="219" spans="1:15">
      <c r="A219" s="28">
        <v>216</v>
      </c>
      <c r="B219" s="5" t="e">
        <f>LARGE(Large!$BP$4:$BP$400,'Book Value'!A219)</f>
        <v>#NUM!</v>
      </c>
      <c r="C219" s="28" t="e">
        <f>MATCH(B219,Large!$BP$4:$BP$405,0)</f>
        <v>#NUM!</v>
      </c>
      <c r="D219" s="5" t="e">
        <f>INDEX(Large!$E$4:$BN$405,'Book Value'!$C219,'Book Value'!D$2)</f>
        <v>#NUM!</v>
      </c>
      <c r="E219" s="18" t="e">
        <f>INDEX(Large!$E$4:$BN$405,'Book Value'!$C219,'Book Value'!E$2)</f>
        <v>#NUM!</v>
      </c>
      <c r="F219" s="18" t="e">
        <f>INDEX(Large!$E$4:$BN$405,'Book Value'!$C219,'Book Value'!F$2)</f>
        <v>#NUM!</v>
      </c>
      <c r="G219" s="18" t="e">
        <f>INDEX(Large!$E$4:$BN$405,'Book Value'!$C219,'Book Value'!G$2)</f>
        <v>#NUM!</v>
      </c>
      <c r="H219" s="18" t="e">
        <f>INDEX(Large!$E$4:$BN$405,'Book Value'!$C219,'Book Value'!H$2)</f>
        <v>#NUM!</v>
      </c>
      <c r="I219" s="18" t="e">
        <f>INDEX(Large!$E$4:$BN$405,'Book Value'!$C219,'Book Value'!I$2)</f>
        <v>#NUM!</v>
      </c>
      <c r="J219" s="18" t="e">
        <f>INDEX(Large!$E$4:$BN$405,'Book Value'!$C219,'Book Value'!J$2)</f>
        <v>#NUM!</v>
      </c>
      <c r="K219" s="18" t="e">
        <f>INDEX(Large!$E$4:$BN$405,'Book Value'!$C219,'Book Value'!K$2)</f>
        <v>#NUM!</v>
      </c>
      <c r="L219" s="18" t="e">
        <f>INDEX(Large!$E$4:$BN$405,'Book Value'!$C219,'Book Value'!L$2)</f>
        <v>#NUM!</v>
      </c>
      <c r="M219" s="18" t="e">
        <f>INDEX(Large!$E$4:$BN$405,'Book Value'!$C219,'Book Value'!M$2)</f>
        <v>#NUM!</v>
      </c>
      <c r="N219" s="18" t="e">
        <f>INDEX(Large!$E$4:$BN$405,'Book Value'!$C219,'Book Value'!N$2)</f>
        <v>#NUM!</v>
      </c>
      <c r="O219" s="28" t="e">
        <f>INDEX(Large!$E$4:$BN$405,'Book Value'!$C219,'Book Value'!O$2)</f>
        <v>#NUM!</v>
      </c>
    </row>
    <row r="220" spans="1:15">
      <c r="A220" s="28">
        <v>217</v>
      </c>
      <c r="B220" s="5" t="e">
        <f>LARGE(Large!$BP$4:$BP$400,'Book Value'!A220)</f>
        <v>#NUM!</v>
      </c>
      <c r="C220" s="28" t="e">
        <f>MATCH(B220,Large!$BP$4:$BP$405,0)</f>
        <v>#NUM!</v>
      </c>
      <c r="D220" s="5" t="e">
        <f>INDEX(Large!$E$4:$BN$405,'Book Value'!$C220,'Book Value'!D$2)</f>
        <v>#NUM!</v>
      </c>
      <c r="E220" s="18" t="e">
        <f>INDEX(Large!$E$4:$BN$405,'Book Value'!$C220,'Book Value'!E$2)</f>
        <v>#NUM!</v>
      </c>
      <c r="F220" s="18" t="e">
        <f>INDEX(Large!$E$4:$BN$405,'Book Value'!$C220,'Book Value'!F$2)</f>
        <v>#NUM!</v>
      </c>
      <c r="G220" s="18" t="e">
        <f>INDEX(Large!$E$4:$BN$405,'Book Value'!$C220,'Book Value'!G$2)</f>
        <v>#NUM!</v>
      </c>
      <c r="H220" s="18" t="e">
        <f>INDEX(Large!$E$4:$BN$405,'Book Value'!$C220,'Book Value'!H$2)</f>
        <v>#NUM!</v>
      </c>
      <c r="I220" s="18" t="e">
        <f>INDEX(Large!$E$4:$BN$405,'Book Value'!$C220,'Book Value'!I$2)</f>
        <v>#NUM!</v>
      </c>
      <c r="J220" s="18" t="e">
        <f>INDEX(Large!$E$4:$BN$405,'Book Value'!$C220,'Book Value'!J$2)</f>
        <v>#NUM!</v>
      </c>
      <c r="K220" s="18" t="e">
        <f>INDEX(Large!$E$4:$BN$405,'Book Value'!$C220,'Book Value'!K$2)</f>
        <v>#NUM!</v>
      </c>
      <c r="L220" s="18" t="e">
        <f>INDEX(Large!$E$4:$BN$405,'Book Value'!$C220,'Book Value'!L$2)</f>
        <v>#NUM!</v>
      </c>
      <c r="M220" s="18" t="e">
        <f>INDEX(Large!$E$4:$BN$405,'Book Value'!$C220,'Book Value'!M$2)</f>
        <v>#NUM!</v>
      </c>
      <c r="N220" s="18" t="e">
        <f>INDEX(Large!$E$4:$BN$405,'Book Value'!$C220,'Book Value'!N$2)</f>
        <v>#NUM!</v>
      </c>
      <c r="O220" s="28" t="e">
        <f>INDEX(Large!$E$4:$BN$405,'Book Value'!$C220,'Book Value'!O$2)</f>
        <v>#NUM!</v>
      </c>
    </row>
    <row r="221" spans="1:15">
      <c r="A221" s="28">
        <v>218</v>
      </c>
      <c r="B221" s="5" t="e">
        <f>LARGE(Large!$BP$4:$BP$400,'Book Value'!A221)</f>
        <v>#NUM!</v>
      </c>
      <c r="C221" s="28" t="e">
        <f>MATCH(B221,Large!$BP$4:$BP$405,0)</f>
        <v>#NUM!</v>
      </c>
      <c r="D221" s="5" t="e">
        <f>INDEX(Large!$E$4:$BN$405,'Book Value'!$C221,'Book Value'!D$2)</f>
        <v>#NUM!</v>
      </c>
      <c r="E221" s="18" t="e">
        <f>INDEX(Large!$E$4:$BN$405,'Book Value'!$C221,'Book Value'!E$2)</f>
        <v>#NUM!</v>
      </c>
      <c r="F221" s="18" t="e">
        <f>INDEX(Large!$E$4:$BN$405,'Book Value'!$C221,'Book Value'!F$2)</f>
        <v>#NUM!</v>
      </c>
      <c r="G221" s="18" t="e">
        <f>INDEX(Large!$E$4:$BN$405,'Book Value'!$C221,'Book Value'!G$2)</f>
        <v>#NUM!</v>
      </c>
      <c r="H221" s="18" t="e">
        <f>INDEX(Large!$E$4:$BN$405,'Book Value'!$C221,'Book Value'!H$2)</f>
        <v>#NUM!</v>
      </c>
      <c r="I221" s="18" t="e">
        <f>INDEX(Large!$E$4:$BN$405,'Book Value'!$C221,'Book Value'!I$2)</f>
        <v>#NUM!</v>
      </c>
      <c r="J221" s="18" t="e">
        <f>INDEX(Large!$E$4:$BN$405,'Book Value'!$C221,'Book Value'!J$2)</f>
        <v>#NUM!</v>
      </c>
      <c r="K221" s="18" t="e">
        <f>INDEX(Large!$E$4:$BN$405,'Book Value'!$C221,'Book Value'!K$2)</f>
        <v>#NUM!</v>
      </c>
      <c r="L221" s="18" t="e">
        <f>INDEX(Large!$E$4:$BN$405,'Book Value'!$C221,'Book Value'!L$2)</f>
        <v>#NUM!</v>
      </c>
      <c r="M221" s="18" t="e">
        <f>INDEX(Large!$E$4:$BN$405,'Book Value'!$C221,'Book Value'!M$2)</f>
        <v>#NUM!</v>
      </c>
      <c r="N221" s="18" t="e">
        <f>INDEX(Large!$E$4:$BN$405,'Book Value'!$C221,'Book Value'!N$2)</f>
        <v>#NUM!</v>
      </c>
      <c r="O221" s="28" t="e">
        <f>INDEX(Large!$E$4:$BN$405,'Book Value'!$C221,'Book Value'!O$2)</f>
        <v>#NUM!</v>
      </c>
    </row>
    <row r="222" spans="1:15">
      <c r="A222" s="28">
        <v>219</v>
      </c>
      <c r="B222" s="5" t="e">
        <f>LARGE(Large!$BP$4:$BP$400,'Book Value'!A222)</f>
        <v>#NUM!</v>
      </c>
      <c r="C222" s="28" t="e">
        <f>MATCH(B222,Large!$BP$4:$BP$405,0)</f>
        <v>#NUM!</v>
      </c>
      <c r="D222" s="5" t="e">
        <f>INDEX(Large!$E$4:$BN$405,'Book Value'!$C222,'Book Value'!D$2)</f>
        <v>#NUM!</v>
      </c>
      <c r="E222" s="18" t="e">
        <f>INDEX(Large!$E$4:$BN$405,'Book Value'!$C222,'Book Value'!E$2)</f>
        <v>#NUM!</v>
      </c>
      <c r="F222" s="18" t="e">
        <f>INDEX(Large!$E$4:$BN$405,'Book Value'!$C222,'Book Value'!F$2)</f>
        <v>#NUM!</v>
      </c>
      <c r="G222" s="18" t="e">
        <f>INDEX(Large!$E$4:$BN$405,'Book Value'!$C222,'Book Value'!G$2)</f>
        <v>#NUM!</v>
      </c>
      <c r="H222" s="18" t="e">
        <f>INDEX(Large!$E$4:$BN$405,'Book Value'!$C222,'Book Value'!H$2)</f>
        <v>#NUM!</v>
      </c>
      <c r="I222" s="18" t="e">
        <f>INDEX(Large!$E$4:$BN$405,'Book Value'!$C222,'Book Value'!I$2)</f>
        <v>#NUM!</v>
      </c>
      <c r="J222" s="18" t="e">
        <f>INDEX(Large!$E$4:$BN$405,'Book Value'!$C222,'Book Value'!J$2)</f>
        <v>#NUM!</v>
      </c>
      <c r="K222" s="18" t="e">
        <f>INDEX(Large!$E$4:$BN$405,'Book Value'!$C222,'Book Value'!K$2)</f>
        <v>#NUM!</v>
      </c>
      <c r="L222" s="18" t="e">
        <f>INDEX(Large!$E$4:$BN$405,'Book Value'!$C222,'Book Value'!L$2)</f>
        <v>#NUM!</v>
      </c>
      <c r="M222" s="18" t="e">
        <f>INDEX(Large!$E$4:$BN$405,'Book Value'!$C222,'Book Value'!M$2)</f>
        <v>#NUM!</v>
      </c>
      <c r="N222" s="18" t="e">
        <f>INDEX(Large!$E$4:$BN$405,'Book Value'!$C222,'Book Value'!N$2)</f>
        <v>#NUM!</v>
      </c>
      <c r="O222" s="28" t="e">
        <f>INDEX(Large!$E$4:$BN$405,'Book Value'!$C222,'Book Value'!O$2)</f>
        <v>#NUM!</v>
      </c>
    </row>
    <row r="223" spans="1:15">
      <c r="A223" s="28">
        <v>220</v>
      </c>
      <c r="B223" s="5" t="e">
        <f>LARGE(Large!$BP$4:$BP$400,'Book Value'!A223)</f>
        <v>#NUM!</v>
      </c>
      <c r="C223" s="28" t="e">
        <f>MATCH(B223,Large!$BP$4:$BP$405,0)</f>
        <v>#NUM!</v>
      </c>
      <c r="D223" s="5" t="e">
        <f>INDEX(Large!$E$4:$BN$405,'Book Value'!$C223,'Book Value'!D$2)</f>
        <v>#NUM!</v>
      </c>
      <c r="E223" s="18" t="e">
        <f>INDEX(Large!$E$4:$BN$405,'Book Value'!$C223,'Book Value'!E$2)</f>
        <v>#NUM!</v>
      </c>
      <c r="F223" s="18" t="e">
        <f>INDEX(Large!$E$4:$BN$405,'Book Value'!$C223,'Book Value'!F$2)</f>
        <v>#NUM!</v>
      </c>
      <c r="G223" s="18" t="e">
        <f>INDEX(Large!$E$4:$BN$405,'Book Value'!$C223,'Book Value'!G$2)</f>
        <v>#NUM!</v>
      </c>
      <c r="H223" s="18" t="e">
        <f>INDEX(Large!$E$4:$BN$405,'Book Value'!$C223,'Book Value'!H$2)</f>
        <v>#NUM!</v>
      </c>
      <c r="I223" s="18" t="e">
        <f>INDEX(Large!$E$4:$BN$405,'Book Value'!$C223,'Book Value'!I$2)</f>
        <v>#NUM!</v>
      </c>
      <c r="J223" s="18" t="e">
        <f>INDEX(Large!$E$4:$BN$405,'Book Value'!$C223,'Book Value'!J$2)</f>
        <v>#NUM!</v>
      </c>
      <c r="K223" s="18" t="e">
        <f>INDEX(Large!$E$4:$BN$405,'Book Value'!$C223,'Book Value'!K$2)</f>
        <v>#NUM!</v>
      </c>
      <c r="L223" s="18" t="e">
        <f>INDEX(Large!$E$4:$BN$405,'Book Value'!$C223,'Book Value'!L$2)</f>
        <v>#NUM!</v>
      </c>
      <c r="M223" s="18" t="e">
        <f>INDEX(Large!$E$4:$BN$405,'Book Value'!$C223,'Book Value'!M$2)</f>
        <v>#NUM!</v>
      </c>
      <c r="N223" s="18" t="e">
        <f>INDEX(Large!$E$4:$BN$405,'Book Value'!$C223,'Book Value'!N$2)</f>
        <v>#NUM!</v>
      </c>
      <c r="O223" s="28" t="e">
        <f>INDEX(Large!$E$4:$BN$405,'Book Value'!$C223,'Book Value'!O$2)</f>
        <v>#NUM!</v>
      </c>
    </row>
    <row r="224" spans="1:15">
      <c r="A224" s="28">
        <v>221</v>
      </c>
      <c r="B224" s="5" t="e">
        <f>LARGE(Large!$BP$4:$BP$400,'Book Value'!A224)</f>
        <v>#NUM!</v>
      </c>
      <c r="C224" s="28" t="e">
        <f>MATCH(B224,Large!$BP$4:$BP$405,0)</f>
        <v>#NUM!</v>
      </c>
      <c r="D224" s="5" t="e">
        <f>INDEX(Large!$E$4:$BN$405,'Book Value'!$C224,'Book Value'!D$2)</f>
        <v>#NUM!</v>
      </c>
      <c r="E224" s="18" t="e">
        <f>INDEX(Large!$E$4:$BN$405,'Book Value'!$C224,'Book Value'!E$2)</f>
        <v>#NUM!</v>
      </c>
      <c r="F224" s="18" t="e">
        <f>INDEX(Large!$E$4:$BN$405,'Book Value'!$C224,'Book Value'!F$2)</f>
        <v>#NUM!</v>
      </c>
      <c r="G224" s="18" t="e">
        <f>INDEX(Large!$E$4:$BN$405,'Book Value'!$C224,'Book Value'!G$2)</f>
        <v>#NUM!</v>
      </c>
      <c r="H224" s="18" t="e">
        <f>INDEX(Large!$E$4:$BN$405,'Book Value'!$C224,'Book Value'!H$2)</f>
        <v>#NUM!</v>
      </c>
      <c r="I224" s="18" t="e">
        <f>INDEX(Large!$E$4:$BN$405,'Book Value'!$C224,'Book Value'!I$2)</f>
        <v>#NUM!</v>
      </c>
      <c r="J224" s="18" t="e">
        <f>INDEX(Large!$E$4:$BN$405,'Book Value'!$C224,'Book Value'!J$2)</f>
        <v>#NUM!</v>
      </c>
      <c r="K224" s="18" t="e">
        <f>INDEX(Large!$E$4:$BN$405,'Book Value'!$C224,'Book Value'!K$2)</f>
        <v>#NUM!</v>
      </c>
      <c r="L224" s="18" t="e">
        <f>INDEX(Large!$E$4:$BN$405,'Book Value'!$C224,'Book Value'!L$2)</f>
        <v>#NUM!</v>
      </c>
      <c r="M224" s="18" t="e">
        <f>INDEX(Large!$E$4:$BN$405,'Book Value'!$C224,'Book Value'!M$2)</f>
        <v>#NUM!</v>
      </c>
      <c r="N224" s="18" t="e">
        <f>INDEX(Large!$E$4:$BN$405,'Book Value'!$C224,'Book Value'!N$2)</f>
        <v>#NUM!</v>
      </c>
      <c r="O224" s="28" t="e">
        <f>INDEX(Large!$E$4:$BN$405,'Book Value'!$C224,'Book Value'!O$2)</f>
        <v>#NUM!</v>
      </c>
    </row>
    <row r="225" spans="1:15">
      <c r="A225" s="28">
        <v>222</v>
      </c>
      <c r="B225" s="5" t="e">
        <f>LARGE(Large!$BP$4:$BP$400,'Book Value'!A225)</f>
        <v>#NUM!</v>
      </c>
      <c r="C225" s="28" t="e">
        <f>MATCH(B225,Large!$BP$4:$BP$405,0)</f>
        <v>#NUM!</v>
      </c>
      <c r="D225" s="5" t="e">
        <f>INDEX(Large!$E$4:$BN$405,'Book Value'!$C225,'Book Value'!D$2)</f>
        <v>#NUM!</v>
      </c>
      <c r="E225" s="18" t="e">
        <f>INDEX(Large!$E$4:$BN$405,'Book Value'!$C225,'Book Value'!E$2)</f>
        <v>#NUM!</v>
      </c>
      <c r="F225" s="18" t="e">
        <f>INDEX(Large!$E$4:$BN$405,'Book Value'!$C225,'Book Value'!F$2)</f>
        <v>#NUM!</v>
      </c>
      <c r="G225" s="18" t="e">
        <f>INDEX(Large!$E$4:$BN$405,'Book Value'!$C225,'Book Value'!G$2)</f>
        <v>#NUM!</v>
      </c>
      <c r="H225" s="18" t="e">
        <f>INDEX(Large!$E$4:$BN$405,'Book Value'!$C225,'Book Value'!H$2)</f>
        <v>#NUM!</v>
      </c>
      <c r="I225" s="18" t="e">
        <f>INDEX(Large!$E$4:$BN$405,'Book Value'!$C225,'Book Value'!I$2)</f>
        <v>#NUM!</v>
      </c>
      <c r="J225" s="18" t="e">
        <f>INDEX(Large!$E$4:$BN$405,'Book Value'!$C225,'Book Value'!J$2)</f>
        <v>#NUM!</v>
      </c>
      <c r="K225" s="18" t="e">
        <f>INDEX(Large!$E$4:$BN$405,'Book Value'!$C225,'Book Value'!K$2)</f>
        <v>#NUM!</v>
      </c>
      <c r="L225" s="18" t="e">
        <f>INDEX(Large!$E$4:$BN$405,'Book Value'!$C225,'Book Value'!L$2)</f>
        <v>#NUM!</v>
      </c>
      <c r="M225" s="18" t="e">
        <f>INDEX(Large!$E$4:$BN$405,'Book Value'!$C225,'Book Value'!M$2)</f>
        <v>#NUM!</v>
      </c>
      <c r="N225" s="18" t="e">
        <f>INDEX(Large!$E$4:$BN$405,'Book Value'!$C225,'Book Value'!N$2)</f>
        <v>#NUM!</v>
      </c>
      <c r="O225" s="28" t="e">
        <f>INDEX(Large!$E$4:$BN$405,'Book Value'!$C225,'Book Value'!O$2)</f>
        <v>#NUM!</v>
      </c>
    </row>
    <row r="226" spans="1:15">
      <c r="A226" s="28">
        <v>223</v>
      </c>
      <c r="B226" s="5" t="e">
        <f>LARGE(Large!$BP$4:$BP$400,'Book Value'!A226)</f>
        <v>#NUM!</v>
      </c>
      <c r="C226" s="28" t="e">
        <f>MATCH(B226,Large!$BP$4:$BP$405,0)</f>
        <v>#NUM!</v>
      </c>
      <c r="D226" s="5" t="e">
        <f>INDEX(Large!$E$4:$BN$405,'Book Value'!$C226,'Book Value'!D$2)</f>
        <v>#NUM!</v>
      </c>
      <c r="E226" s="18" t="e">
        <f>INDEX(Large!$E$4:$BN$405,'Book Value'!$C226,'Book Value'!E$2)</f>
        <v>#NUM!</v>
      </c>
      <c r="F226" s="18" t="e">
        <f>INDEX(Large!$E$4:$BN$405,'Book Value'!$C226,'Book Value'!F$2)</f>
        <v>#NUM!</v>
      </c>
      <c r="G226" s="18" t="e">
        <f>INDEX(Large!$E$4:$BN$405,'Book Value'!$C226,'Book Value'!G$2)</f>
        <v>#NUM!</v>
      </c>
      <c r="H226" s="18" t="e">
        <f>INDEX(Large!$E$4:$BN$405,'Book Value'!$C226,'Book Value'!H$2)</f>
        <v>#NUM!</v>
      </c>
      <c r="I226" s="18" t="e">
        <f>INDEX(Large!$E$4:$BN$405,'Book Value'!$C226,'Book Value'!I$2)</f>
        <v>#NUM!</v>
      </c>
      <c r="J226" s="18" t="e">
        <f>INDEX(Large!$E$4:$BN$405,'Book Value'!$C226,'Book Value'!J$2)</f>
        <v>#NUM!</v>
      </c>
      <c r="K226" s="18" t="e">
        <f>INDEX(Large!$E$4:$BN$405,'Book Value'!$C226,'Book Value'!K$2)</f>
        <v>#NUM!</v>
      </c>
      <c r="L226" s="18" t="e">
        <f>INDEX(Large!$E$4:$BN$405,'Book Value'!$C226,'Book Value'!L$2)</f>
        <v>#NUM!</v>
      </c>
      <c r="M226" s="18" t="e">
        <f>INDEX(Large!$E$4:$BN$405,'Book Value'!$C226,'Book Value'!M$2)</f>
        <v>#NUM!</v>
      </c>
      <c r="N226" s="18" t="e">
        <f>INDEX(Large!$E$4:$BN$405,'Book Value'!$C226,'Book Value'!N$2)</f>
        <v>#NUM!</v>
      </c>
      <c r="O226" s="28" t="e">
        <f>INDEX(Large!$E$4:$BN$405,'Book Value'!$C226,'Book Value'!O$2)</f>
        <v>#NUM!</v>
      </c>
    </row>
    <row r="227" spans="1:15">
      <c r="A227" s="28">
        <v>224</v>
      </c>
      <c r="B227" s="5" t="e">
        <f>LARGE(Large!$BP$4:$BP$400,'Book Value'!A227)</f>
        <v>#NUM!</v>
      </c>
      <c r="C227" s="28" t="e">
        <f>MATCH(B227,Large!$BP$4:$BP$405,0)</f>
        <v>#NUM!</v>
      </c>
      <c r="D227" s="5" t="e">
        <f>INDEX(Large!$E$4:$BN$405,'Book Value'!$C227,'Book Value'!D$2)</f>
        <v>#NUM!</v>
      </c>
      <c r="E227" s="18" t="e">
        <f>INDEX(Large!$E$4:$BN$405,'Book Value'!$C227,'Book Value'!E$2)</f>
        <v>#NUM!</v>
      </c>
      <c r="F227" s="18" t="e">
        <f>INDEX(Large!$E$4:$BN$405,'Book Value'!$C227,'Book Value'!F$2)</f>
        <v>#NUM!</v>
      </c>
      <c r="G227" s="18" t="e">
        <f>INDEX(Large!$E$4:$BN$405,'Book Value'!$C227,'Book Value'!G$2)</f>
        <v>#NUM!</v>
      </c>
      <c r="H227" s="18" t="e">
        <f>INDEX(Large!$E$4:$BN$405,'Book Value'!$C227,'Book Value'!H$2)</f>
        <v>#NUM!</v>
      </c>
      <c r="I227" s="18" t="e">
        <f>INDEX(Large!$E$4:$BN$405,'Book Value'!$C227,'Book Value'!I$2)</f>
        <v>#NUM!</v>
      </c>
      <c r="J227" s="18" t="e">
        <f>INDEX(Large!$E$4:$BN$405,'Book Value'!$C227,'Book Value'!J$2)</f>
        <v>#NUM!</v>
      </c>
      <c r="K227" s="18" t="e">
        <f>INDEX(Large!$E$4:$BN$405,'Book Value'!$C227,'Book Value'!K$2)</f>
        <v>#NUM!</v>
      </c>
      <c r="L227" s="18" t="e">
        <f>INDEX(Large!$E$4:$BN$405,'Book Value'!$C227,'Book Value'!L$2)</f>
        <v>#NUM!</v>
      </c>
      <c r="M227" s="18" t="e">
        <f>INDEX(Large!$E$4:$BN$405,'Book Value'!$C227,'Book Value'!M$2)</f>
        <v>#NUM!</v>
      </c>
      <c r="N227" s="18" t="e">
        <f>INDEX(Large!$E$4:$BN$405,'Book Value'!$C227,'Book Value'!N$2)</f>
        <v>#NUM!</v>
      </c>
      <c r="O227" s="28" t="e">
        <f>INDEX(Large!$E$4:$BN$405,'Book Value'!$C227,'Book Value'!O$2)</f>
        <v>#NUM!</v>
      </c>
    </row>
    <row r="228" spans="1:15">
      <c r="A228" s="28">
        <v>225</v>
      </c>
      <c r="B228" s="5" t="e">
        <f>LARGE(Large!$BP$4:$BP$400,'Book Value'!A228)</f>
        <v>#NUM!</v>
      </c>
      <c r="C228" s="28" t="e">
        <f>MATCH(B228,Large!$BP$4:$BP$405,0)</f>
        <v>#NUM!</v>
      </c>
      <c r="D228" s="5" t="e">
        <f>INDEX(Large!$E$4:$BN$405,'Book Value'!$C228,'Book Value'!D$2)</f>
        <v>#NUM!</v>
      </c>
      <c r="E228" s="18" t="e">
        <f>INDEX(Large!$E$4:$BN$405,'Book Value'!$C228,'Book Value'!E$2)</f>
        <v>#NUM!</v>
      </c>
      <c r="F228" s="18" t="e">
        <f>INDEX(Large!$E$4:$BN$405,'Book Value'!$C228,'Book Value'!F$2)</f>
        <v>#NUM!</v>
      </c>
      <c r="G228" s="18" t="e">
        <f>INDEX(Large!$E$4:$BN$405,'Book Value'!$C228,'Book Value'!G$2)</f>
        <v>#NUM!</v>
      </c>
      <c r="H228" s="18" t="e">
        <f>INDEX(Large!$E$4:$BN$405,'Book Value'!$C228,'Book Value'!H$2)</f>
        <v>#NUM!</v>
      </c>
      <c r="I228" s="18" t="e">
        <f>INDEX(Large!$E$4:$BN$405,'Book Value'!$C228,'Book Value'!I$2)</f>
        <v>#NUM!</v>
      </c>
      <c r="J228" s="18" t="e">
        <f>INDEX(Large!$E$4:$BN$405,'Book Value'!$C228,'Book Value'!J$2)</f>
        <v>#NUM!</v>
      </c>
      <c r="K228" s="18" t="e">
        <f>INDEX(Large!$E$4:$BN$405,'Book Value'!$C228,'Book Value'!K$2)</f>
        <v>#NUM!</v>
      </c>
      <c r="L228" s="18" t="e">
        <f>INDEX(Large!$E$4:$BN$405,'Book Value'!$C228,'Book Value'!L$2)</f>
        <v>#NUM!</v>
      </c>
      <c r="M228" s="18" t="e">
        <f>INDEX(Large!$E$4:$BN$405,'Book Value'!$C228,'Book Value'!M$2)</f>
        <v>#NUM!</v>
      </c>
      <c r="N228" s="18" t="e">
        <f>INDEX(Large!$E$4:$BN$405,'Book Value'!$C228,'Book Value'!N$2)</f>
        <v>#NUM!</v>
      </c>
      <c r="O228" s="28" t="e">
        <f>INDEX(Large!$E$4:$BN$405,'Book Value'!$C228,'Book Value'!O$2)</f>
        <v>#NUM!</v>
      </c>
    </row>
    <row r="229" spans="1:15">
      <c r="A229" s="28">
        <v>226</v>
      </c>
      <c r="B229" s="5" t="e">
        <f>LARGE(Large!$BP$4:$BP$400,'Book Value'!A229)</f>
        <v>#NUM!</v>
      </c>
      <c r="C229" s="28" t="e">
        <f>MATCH(B229,Large!$BP$4:$BP$405,0)</f>
        <v>#NUM!</v>
      </c>
      <c r="D229" s="5" t="e">
        <f>INDEX(Large!$E$4:$BN$405,'Book Value'!$C229,'Book Value'!D$2)</f>
        <v>#NUM!</v>
      </c>
      <c r="E229" s="18" t="e">
        <f>INDEX(Large!$E$4:$BN$405,'Book Value'!$C229,'Book Value'!E$2)</f>
        <v>#NUM!</v>
      </c>
      <c r="F229" s="18" t="e">
        <f>INDEX(Large!$E$4:$BN$405,'Book Value'!$C229,'Book Value'!F$2)</f>
        <v>#NUM!</v>
      </c>
      <c r="G229" s="18" t="e">
        <f>INDEX(Large!$E$4:$BN$405,'Book Value'!$C229,'Book Value'!G$2)</f>
        <v>#NUM!</v>
      </c>
      <c r="H229" s="18" t="e">
        <f>INDEX(Large!$E$4:$BN$405,'Book Value'!$C229,'Book Value'!H$2)</f>
        <v>#NUM!</v>
      </c>
      <c r="I229" s="18" t="e">
        <f>INDEX(Large!$E$4:$BN$405,'Book Value'!$C229,'Book Value'!I$2)</f>
        <v>#NUM!</v>
      </c>
      <c r="J229" s="18" t="e">
        <f>INDEX(Large!$E$4:$BN$405,'Book Value'!$C229,'Book Value'!J$2)</f>
        <v>#NUM!</v>
      </c>
      <c r="K229" s="18" t="e">
        <f>INDEX(Large!$E$4:$BN$405,'Book Value'!$C229,'Book Value'!K$2)</f>
        <v>#NUM!</v>
      </c>
      <c r="L229" s="18" t="e">
        <f>INDEX(Large!$E$4:$BN$405,'Book Value'!$C229,'Book Value'!L$2)</f>
        <v>#NUM!</v>
      </c>
      <c r="M229" s="18" t="e">
        <f>INDEX(Large!$E$4:$BN$405,'Book Value'!$C229,'Book Value'!M$2)</f>
        <v>#NUM!</v>
      </c>
      <c r="N229" s="18" t="e">
        <f>INDEX(Large!$E$4:$BN$405,'Book Value'!$C229,'Book Value'!N$2)</f>
        <v>#NUM!</v>
      </c>
      <c r="O229" s="28" t="e">
        <f>INDEX(Large!$E$4:$BN$405,'Book Value'!$C229,'Book Value'!O$2)</f>
        <v>#NUM!</v>
      </c>
    </row>
    <row r="230" spans="1:15">
      <c r="A230" s="28">
        <v>227</v>
      </c>
      <c r="B230" s="5" t="e">
        <f>LARGE(Large!$BP$4:$BP$400,'Book Value'!A230)</f>
        <v>#NUM!</v>
      </c>
      <c r="C230" s="28" t="e">
        <f>MATCH(B230,Large!$BP$4:$BP$405,0)</f>
        <v>#NUM!</v>
      </c>
      <c r="D230" s="5" t="e">
        <f>INDEX(Large!$E$4:$BN$405,'Book Value'!$C230,'Book Value'!D$2)</f>
        <v>#NUM!</v>
      </c>
      <c r="E230" s="18" t="e">
        <f>INDEX(Large!$E$4:$BN$405,'Book Value'!$C230,'Book Value'!E$2)</f>
        <v>#NUM!</v>
      </c>
      <c r="F230" s="18" t="e">
        <f>INDEX(Large!$E$4:$BN$405,'Book Value'!$C230,'Book Value'!F$2)</f>
        <v>#NUM!</v>
      </c>
      <c r="G230" s="18" t="e">
        <f>INDEX(Large!$E$4:$BN$405,'Book Value'!$C230,'Book Value'!G$2)</f>
        <v>#NUM!</v>
      </c>
      <c r="H230" s="18" t="e">
        <f>INDEX(Large!$E$4:$BN$405,'Book Value'!$C230,'Book Value'!H$2)</f>
        <v>#NUM!</v>
      </c>
      <c r="I230" s="18" t="e">
        <f>INDEX(Large!$E$4:$BN$405,'Book Value'!$C230,'Book Value'!I$2)</f>
        <v>#NUM!</v>
      </c>
      <c r="J230" s="18" t="e">
        <f>INDEX(Large!$E$4:$BN$405,'Book Value'!$C230,'Book Value'!J$2)</f>
        <v>#NUM!</v>
      </c>
      <c r="K230" s="18" t="e">
        <f>INDEX(Large!$E$4:$BN$405,'Book Value'!$C230,'Book Value'!K$2)</f>
        <v>#NUM!</v>
      </c>
      <c r="L230" s="18" t="e">
        <f>INDEX(Large!$E$4:$BN$405,'Book Value'!$C230,'Book Value'!L$2)</f>
        <v>#NUM!</v>
      </c>
      <c r="M230" s="18" t="e">
        <f>INDEX(Large!$E$4:$BN$405,'Book Value'!$C230,'Book Value'!M$2)</f>
        <v>#NUM!</v>
      </c>
      <c r="N230" s="18" t="e">
        <f>INDEX(Large!$E$4:$BN$405,'Book Value'!$C230,'Book Value'!N$2)</f>
        <v>#NUM!</v>
      </c>
      <c r="O230" s="28" t="e">
        <f>INDEX(Large!$E$4:$BN$405,'Book Value'!$C230,'Book Value'!O$2)</f>
        <v>#NUM!</v>
      </c>
    </row>
    <row r="231" spans="1:15">
      <c r="A231" s="28">
        <v>228</v>
      </c>
      <c r="B231" s="5" t="e">
        <f>LARGE(Large!$BP$4:$BP$400,'Book Value'!A231)</f>
        <v>#NUM!</v>
      </c>
      <c r="C231" s="28" t="e">
        <f>MATCH(B231,Large!$BP$4:$BP$405,0)</f>
        <v>#NUM!</v>
      </c>
      <c r="D231" s="5" t="e">
        <f>INDEX(Large!$E$4:$BN$405,'Book Value'!$C231,'Book Value'!D$2)</f>
        <v>#NUM!</v>
      </c>
      <c r="E231" s="18" t="e">
        <f>INDEX(Large!$E$4:$BN$405,'Book Value'!$C231,'Book Value'!E$2)</f>
        <v>#NUM!</v>
      </c>
      <c r="F231" s="18" t="e">
        <f>INDEX(Large!$E$4:$BN$405,'Book Value'!$C231,'Book Value'!F$2)</f>
        <v>#NUM!</v>
      </c>
      <c r="G231" s="18" t="e">
        <f>INDEX(Large!$E$4:$BN$405,'Book Value'!$C231,'Book Value'!G$2)</f>
        <v>#NUM!</v>
      </c>
      <c r="H231" s="18" t="e">
        <f>INDEX(Large!$E$4:$BN$405,'Book Value'!$C231,'Book Value'!H$2)</f>
        <v>#NUM!</v>
      </c>
      <c r="I231" s="18" t="e">
        <f>INDEX(Large!$E$4:$BN$405,'Book Value'!$C231,'Book Value'!I$2)</f>
        <v>#NUM!</v>
      </c>
      <c r="J231" s="18" t="e">
        <f>INDEX(Large!$E$4:$BN$405,'Book Value'!$C231,'Book Value'!J$2)</f>
        <v>#NUM!</v>
      </c>
      <c r="K231" s="18" t="e">
        <f>INDEX(Large!$E$4:$BN$405,'Book Value'!$C231,'Book Value'!K$2)</f>
        <v>#NUM!</v>
      </c>
      <c r="L231" s="18" t="e">
        <f>INDEX(Large!$E$4:$BN$405,'Book Value'!$C231,'Book Value'!L$2)</f>
        <v>#NUM!</v>
      </c>
      <c r="M231" s="18" t="e">
        <f>INDEX(Large!$E$4:$BN$405,'Book Value'!$C231,'Book Value'!M$2)</f>
        <v>#NUM!</v>
      </c>
      <c r="N231" s="18" t="e">
        <f>INDEX(Large!$E$4:$BN$405,'Book Value'!$C231,'Book Value'!N$2)</f>
        <v>#NUM!</v>
      </c>
      <c r="O231" s="28" t="e">
        <f>INDEX(Large!$E$4:$BN$405,'Book Value'!$C231,'Book Value'!O$2)</f>
        <v>#NUM!</v>
      </c>
    </row>
    <row r="232" spans="1:15">
      <c r="A232" s="28">
        <v>229</v>
      </c>
      <c r="B232" s="5" t="e">
        <f>LARGE(Large!$BP$4:$BP$400,'Book Value'!A232)</f>
        <v>#NUM!</v>
      </c>
      <c r="C232" s="28" t="e">
        <f>MATCH(B232,Large!$BP$4:$BP$405,0)</f>
        <v>#NUM!</v>
      </c>
      <c r="D232" s="5" t="e">
        <f>INDEX(Large!$E$4:$BN$405,'Book Value'!$C232,'Book Value'!D$2)</f>
        <v>#NUM!</v>
      </c>
      <c r="E232" s="18" t="e">
        <f>INDEX(Large!$E$4:$BN$405,'Book Value'!$C232,'Book Value'!E$2)</f>
        <v>#NUM!</v>
      </c>
      <c r="F232" s="18" t="e">
        <f>INDEX(Large!$E$4:$BN$405,'Book Value'!$C232,'Book Value'!F$2)</f>
        <v>#NUM!</v>
      </c>
      <c r="G232" s="18" t="e">
        <f>INDEX(Large!$E$4:$BN$405,'Book Value'!$C232,'Book Value'!G$2)</f>
        <v>#NUM!</v>
      </c>
      <c r="H232" s="18" t="e">
        <f>INDEX(Large!$E$4:$BN$405,'Book Value'!$C232,'Book Value'!H$2)</f>
        <v>#NUM!</v>
      </c>
      <c r="I232" s="18" t="e">
        <f>INDEX(Large!$E$4:$BN$405,'Book Value'!$C232,'Book Value'!I$2)</f>
        <v>#NUM!</v>
      </c>
      <c r="J232" s="18" t="e">
        <f>INDEX(Large!$E$4:$BN$405,'Book Value'!$C232,'Book Value'!J$2)</f>
        <v>#NUM!</v>
      </c>
      <c r="K232" s="18" t="e">
        <f>INDEX(Large!$E$4:$BN$405,'Book Value'!$C232,'Book Value'!K$2)</f>
        <v>#NUM!</v>
      </c>
      <c r="L232" s="18" t="e">
        <f>INDEX(Large!$E$4:$BN$405,'Book Value'!$C232,'Book Value'!L$2)</f>
        <v>#NUM!</v>
      </c>
      <c r="M232" s="18" t="e">
        <f>INDEX(Large!$E$4:$BN$405,'Book Value'!$C232,'Book Value'!M$2)</f>
        <v>#NUM!</v>
      </c>
      <c r="N232" s="18" t="e">
        <f>INDEX(Large!$E$4:$BN$405,'Book Value'!$C232,'Book Value'!N$2)</f>
        <v>#NUM!</v>
      </c>
      <c r="O232" s="28" t="e">
        <f>INDEX(Large!$E$4:$BN$405,'Book Value'!$C232,'Book Value'!O$2)</f>
        <v>#NUM!</v>
      </c>
    </row>
    <row r="233" spans="1:15">
      <c r="A233" s="28">
        <v>230</v>
      </c>
      <c r="B233" s="5" t="e">
        <f>LARGE(Large!$BP$4:$BP$400,'Book Value'!A233)</f>
        <v>#NUM!</v>
      </c>
      <c r="C233" s="28" t="e">
        <f>MATCH(B233,Large!$BP$4:$BP$405,0)</f>
        <v>#NUM!</v>
      </c>
      <c r="D233" s="5" t="e">
        <f>INDEX(Large!$E$4:$BN$405,'Book Value'!$C233,'Book Value'!D$2)</f>
        <v>#NUM!</v>
      </c>
      <c r="E233" s="18" t="e">
        <f>INDEX(Large!$E$4:$BN$405,'Book Value'!$C233,'Book Value'!E$2)</f>
        <v>#NUM!</v>
      </c>
      <c r="F233" s="18" t="e">
        <f>INDEX(Large!$E$4:$BN$405,'Book Value'!$C233,'Book Value'!F$2)</f>
        <v>#NUM!</v>
      </c>
      <c r="G233" s="18" t="e">
        <f>INDEX(Large!$E$4:$BN$405,'Book Value'!$C233,'Book Value'!G$2)</f>
        <v>#NUM!</v>
      </c>
      <c r="H233" s="18" t="e">
        <f>INDEX(Large!$E$4:$BN$405,'Book Value'!$C233,'Book Value'!H$2)</f>
        <v>#NUM!</v>
      </c>
      <c r="I233" s="18" t="e">
        <f>INDEX(Large!$E$4:$BN$405,'Book Value'!$C233,'Book Value'!I$2)</f>
        <v>#NUM!</v>
      </c>
      <c r="J233" s="18" t="e">
        <f>INDEX(Large!$E$4:$BN$405,'Book Value'!$C233,'Book Value'!J$2)</f>
        <v>#NUM!</v>
      </c>
      <c r="K233" s="18" t="e">
        <f>INDEX(Large!$E$4:$BN$405,'Book Value'!$C233,'Book Value'!K$2)</f>
        <v>#NUM!</v>
      </c>
      <c r="L233" s="18" t="e">
        <f>INDEX(Large!$E$4:$BN$405,'Book Value'!$C233,'Book Value'!L$2)</f>
        <v>#NUM!</v>
      </c>
      <c r="M233" s="18" t="e">
        <f>INDEX(Large!$E$4:$BN$405,'Book Value'!$C233,'Book Value'!M$2)</f>
        <v>#NUM!</v>
      </c>
      <c r="N233" s="18" t="e">
        <f>INDEX(Large!$E$4:$BN$405,'Book Value'!$C233,'Book Value'!N$2)</f>
        <v>#NUM!</v>
      </c>
      <c r="O233" s="28" t="e">
        <f>INDEX(Large!$E$4:$BN$405,'Book Value'!$C233,'Book Value'!O$2)</f>
        <v>#NUM!</v>
      </c>
    </row>
    <row r="234" spans="1:15">
      <c r="A234" s="28">
        <v>231</v>
      </c>
      <c r="B234" s="5" t="e">
        <f>LARGE(Large!$BP$4:$BP$400,'Book Value'!A234)</f>
        <v>#NUM!</v>
      </c>
      <c r="C234" s="28" t="e">
        <f>MATCH(B234,Large!$BP$4:$BP$405,0)</f>
        <v>#NUM!</v>
      </c>
      <c r="D234" s="5" t="e">
        <f>INDEX(Large!$E$4:$BN$405,'Book Value'!$C234,'Book Value'!D$2)</f>
        <v>#NUM!</v>
      </c>
      <c r="E234" s="18" t="e">
        <f>INDEX(Large!$E$4:$BN$405,'Book Value'!$C234,'Book Value'!E$2)</f>
        <v>#NUM!</v>
      </c>
      <c r="F234" s="18" t="e">
        <f>INDEX(Large!$E$4:$BN$405,'Book Value'!$C234,'Book Value'!F$2)</f>
        <v>#NUM!</v>
      </c>
      <c r="G234" s="18" t="e">
        <f>INDEX(Large!$E$4:$BN$405,'Book Value'!$C234,'Book Value'!G$2)</f>
        <v>#NUM!</v>
      </c>
      <c r="H234" s="18" t="e">
        <f>INDEX(Large!$E$4:$BN$405,'Book Value'!$C234,'Book Value'!H$2)</f>
        <v>#NUM!</v>
      </c>
      <c r="I234" s="18" t="e">
        <f>INDEX(Large!$E$4:$BN$405,'Book Value'!$C234,'Book Value'!I$2)</f>
        <v>#NUM!</v>
      </c>
      <c r="J234" s="18" t="e">
        <f>INDEX(Large!$E$4:$BN$405,'Book Value'!$C234,'Book Value'!J$2)</f>
        <v>#NUM!</v>
      </c>
      <c r="K234" s="18" t="e">
        <f>INDEX(Large!$E$4:$BN$405,'Book Value'!$C234,'Book Value'!K$2)</f>
        <v>#NUM!</v>
      </c>
      <c r="L234" s="18" t="e">
        <f>INDEX(Large!$E$4:$BN$405,'Book Value'!$C234,'Book Value'!L$2)</f>
        <v>#NUM!</v>
      </c>
      <c r="M234" s="18" t="e">
        <f>INDEX(Large!$E$4:$BN$405,'Book Value'!$C234,'Book Value'!M$2)</f>
        <v>#NUM!</v>
      </c>
      <c r="N234" s="18" t="e">
        <f>INDEX(Large!$E$4:$BN$405,'Book Value'!$C234,'Book Value'!N$2)</f>
        <v>#NUM!</v>
      </c>
      <c r="O234" s="28" t="e">
        <f>INDEX(Large!$E$4:$BN$405,'Book Value'!$C234,'Book Value'!O$2)</f>
        <v>#NUM!</v>
      </c>
    </row>
    <row r="235" spans="1:15">
      <c r="A235" s="28">
        <v>232</v>
      </c>
      <c r="B235" s="5" t="e">
        <f>LARGE(Large!$BP$4:$BP$400,'Book Value'!A235)</f>
        <v>#NUM!</v>
      </c>
      <c r="C235" s="28" t="e">
        <f>MATCH(B235,Large!$BP$4:$BP$405,0)</f>
        <v>#NUM!</v>
      </c>
      <c r="D235" s="5" t="e">
        <f>INDEX(Large!$E$4:$BN$405,'Book Value'!$C235,'Book Value'!D$2)</f>
        <v>#NUM!</v>
      </c>
      <c r="E235" s="18" t="e">
        <f>INDEX(Large!$E$4:$BN$405,'Book Value'!$C235,'Book Value'!E$2)</f>
        <v>#NUM!</v>
      </c>
      <c r="F235" s="18" t="e">
        <f>INDEX(Large!$E$4:$BN$405,'Book Value'!$C235,'Book Value'!F$2)</f>
        <v>#NUM!</v>
      </c>
      <c r="G235" s="18" t="e">
        <f>INDEX(Large!$E$4:$BN$405,'Book Value'!$C235,'Book Value'!G$2)</f>
        <v>#NUM!</v>
      </c>
      <c r="H235" s="18" t="e">
        <f>INDEX(Large!$E$4:$BN$405,'Book Value'!$C235,'Book Value'!H$2)</f>
        <v>#NUM!</v>
      </c>
      <c r="I235" s="18" t="e">
        <f>INDEX(Large!$E$4:$BN$405,'Book Value'!$C235,'Book Value'!I$2)</f>
        <v>#NUM!</v>
      </c>
      <c r="J235" s="18" t="e">
        <f>INDEX(Large!$E$4:$BN$405,'Book Value'!$C235,'Book Value'!J$2)</f>
        <v>#NUM!</v>
      </c>
      <c r="K235" s="18" t="e">
        <f>INDEX(Large!$E$4:$BN$405,'Book Value'!$C235,'Book Value'!K$2)</f>
        <v>#NUM!</v>
      </c>
      <c r="L235" s="18" t="e">
        <f>INDEX(Large!$E$4:$BN$405,'Book Value'!$C235,'Book Value'!L$2)</f>
        <v>#NUM!</v>
      </c>
      <c r="M235" s="18" t="e">
        <f>INDEX(Large!$E$4:$BN$405,'Book Value'!$C235,'Book Value'!M$2)</f>
        <v>#NUM!</v>
      </c>
      <c r="N235" s="18" t="e">
        <f>INDEX(Large!$E$4:$BN$405,'Book Value'!$C235,'Book Value'!N$2)</f>
        <v>#NUM!</v>
      </c>
      <c r="O235" s="28" t="e">
        <f>INDEX(Large!$E$4:$BN$405,'Book Value'!$C235,'Book Value'!O$2)</f>
        <v>#NUM!</v>
      </c>
    </row>
    <row r="236" spans="1:15">
      <c r="A236" s="28">
        <v>233</v>
      </c>
      <c r="B236" s="5" t="e">
        <f>LARGE(Large!$BP$4:$BP$400,'Book Value'!A236)</f>
        <v>#NUM!</v>
      </c>
      <c r="C236" s="28" t="e">
        <f>MATCH(B236,Large!$BP$4:$BP$405,0)</f>
        <v>#NUM!</v>
      </c>
      <c r="D236" s="5" t="e">
        <f>INDEX(Large!$E$4:$BN$405,'Book Value'!$C236,'Book Value'!D$2)</f>
        <v>#NUM!</v>
      </c>
      <c r="E236" s="18" t="e">
        <f>INDEX(Large!$E$4:$BN$405,'Book Value'!$C236,'Book Value'!E$2)</f>
        <v>#NUM!</v>
      </c>
      <c r="F236" s="18" t="e">
        <f>INDEX(Large!$E$4:$BN$405,'Book Value'!$C236,'Book Value'!F$2)</f>
        <v>#NUM!</v>
      </c>
      <c r="G236" s="18" t="e">
        <f>INDEX(Large!$E$4:$BN$405,'Book Value'!$C236,'Book Value'!G$2)</f>
        <v>#NUM!</v>
      </c>
      <c r="H236" s="18" t="e">
        <f>INDEX(Large!$E$4:$BN$405,'Book Value'!$C236,'Book Value'!H$2)</f>
        <v>#NUM!</v>
      </c>
      <c r="I236" s="18" t="e">
        <f>INDEX(Large!$E$4:$BN$405,'Book Value'!$C236,'Book Value'!I$2)</f>
        <v>#NUM!</v>
      </c>
      <c r="J236" s="18" t="e">
        <f>INDEX(Large!$E$4:$BN$405,'Book Value'!$C236,'Book Value'!J$2)</f>
        <v>#NUM!</v>
      </c>
      <c r="K236" s="18" t="e">
        <f>INDEX(Large!$E$4:$BN$405,'Book Value'!$C236,'Book Value'!K$2)</f>
        <v>#NUM!</v>
      </c>
      <c r="L236" s="18" t="e">
        <f>INDEX(Large!$E$4:$BN$405,'Book Value'!$C236,'Book Value'!L$2)</f>
        <v>#NUM!</v>
      </c>
      <c r="M236" s="18" t="e">
        <f>INDEX(Large!$E$4:$BN$405,'Book Value'!$C236,'Book Value'!M$2)</f>
        <v>#NUM!</v>
      </c>
      <c r="N236" s="18" t="e">
        <f>INDEX(Large!$E$4:$BN$405,'Book Value'!$C236,'Book Value'!N$2)</f>
        <v>#NUM!</v>
      </c>
      <c r="O236" s="28" t="e">
        <f>INDEX(Large!$E$4:$BN$405,'Book Value'!$C236,'Book Value'!O$2)</f>
        <v>#NUM!</v>
      </c>
    </row>
    <row r="237" spans="1:15">
      <c r="A237" s="28">
        <v>234</v>
      </c>
      <c r="B237" s="5" t="e">
        <f>LARGE(Large!$BP$4:$BP$400,'Book Value'!A237)</f>
        <v>#NUM!</v>
      </c>
      <c r="C237" s="28" t="e">
        <f>MATCH(B237,Large!$BP$4:$BP$405,0)</f>
        <v>#NUM!</v>
      </c>
      <c r="D237" s="5" t="e">
        <f>INDEX(Large!$E$4:$BN$405,'Book Value'!$C237,'Book Value'!D$2)</f>
        <v>#NUM!</v>
      </c>
      <c r="E237" s="18" t="e">
        <f>INDEX(Large!$E$4:$BN$405,'Book Value'!$C237,'Book Value'!E$2)</f>
        <v>#NUM!</v>
      </c>
      <c r="F237" s="18" t="e">
        <f>INDEX(Large!$E$4:$BN$405,'Book Value'!$C237,'Book Value'!F$2)</f>
        <v>#NUM!</v>
      </c>
      <c r="G237" s="18" t="e">
        <f>INDEX(Large!$E$4:$BN$405,'Book Value'!$C237,'Book Value'!G$2)</f>
        <v>#NUM!</v>
      </c>
      <c r="H237" s="18" t="e">
        <f>INDEX(Large!$E$4:$BN$405,'Book Value'!$C237,'Book Value'!H$2)</f>
        <v>#NUM!</v>
      </c>
      <c r="I237" s="18" t="e">
        <f>INDEX(Large!$E$4:$BN$405,'Book Value'!$C237,'Book Value'!I$2)</f>
        <v>#NUM!</v>
      </c>
      <c r="J237" s="18" t="e">
        <f>INDEX(Large!$E$4:$BN$405,'Book Value'!$C237,'Book Value'!J$2)</f>
        <v>#NUM!</v>
      </c>
      <c r="K237" s="18" t="e">
        <f>INDEX(Large!$E$4:$BN$405,'Book Value'!$C237,'Book Value'!K$2)</f>
        <v>#NUM!</v>
      </c>
      <c r="L237" s="18" t="e">
        <f>INDEX(Large!$E$4:$BN$405,'Book Value'!$C237,'Book Value'!L$2)</f>
        <v>#NUM!</v>
      </c>
      <c r="M237" s="18" t="e">
        <f>INDEX(Large!$E$4:$BN$405,'Book Value'!$C237,'Book Value'!M$2)</f>
        <v>#NUM!</v>
      </c>
      <c r="N237" s="18" t="e">
        <f>INDEX(Large!$E$4:$BN$405,'Book Value'!$C237,'Book Value'!N$2)</f>
        <v>#NUM!</v>
      </c>
      <c r="O237" s="28" t="e">
        <f>INDEX(Large!$E$4:$BN$405,'Book Value'!$C237,'Book Value'!O$2)</f>
        <v>#NUM!</v>
      </c>
    </row>
    <row r="238" spans="1:15">
      <c r="A238" s="28">
        <v>235</v>
      </c>
      <c r="B238" s="5" t="e">
        <f>LARGE(Large!$BP$4:$BP$400,'Book Value'!A238)</f>
        <v>#NUM!</v>
      </c>
      <c r="C238" s="28" t="e">
        <f>MATCH(B238,Large!$BP$4:$BP$405,0)</f>
        <v>#NUM!</v>
      </c>
      <c r="D238" s="5" t="e">
        <f>INDEX(Large!$E$4:$BN$405,'Book Value'!$C238,'Book Value'!D$2)</f>
        <v>#NUM!</v>
      </c>
      <c r="E238" s="18" t="e">
        <f>INDEX(Large!$E$4:$BN$405,'Book Value'!$C238,'Book Value'!E$2)</f>
        <v>#NUM!</v>
      </c>
      <c r="F238" s="18" t="e">
        <f>INDEX(Large!$E$4:$BN$405,'Book Value'!$C238,'Book Value'!F$2)</f>
        <v>#NUM!</v>
      </c>
      <c r="G238" s="18" t="e">
        <f>INDEX(Large!$E$4:$BN$405,'Book Value'!$C238,'Book Value'!G$2)</f>
        <v>#NUM!</v>
      </c>
      <c r="H238" s="18" t="e">
        <f>INDEX(Large!$E$4:$BN$405,'Book Value'!$C238,'Book Value'!H$2)</f>
        <v>#NUM!</v>
      </c>
      <c r="I238" s="18" t="e">
        <f>INDEX(Large!$E$4:$BN$405,'Book Value'!$C238,'Book Value'!I$2)</f>
        <v>#NUM!</v>
      </c>
      <c r="J238" s="18" t="e">
        <f>INDEX(Large!$E$4:$BN$405,'Book Value'!$C238,'Book Value'!J$2)</f>
        <v>#NUM!</v>
      </c>
      <c r="K238" s="18" t="e">
        <f>INDEX(Large!$E$4:$BN$405,'Book Value'!$C238,'Book Value'!K$2)</f>
        <v>#NUM!</v>
      </c>
      <c r="L238" s="18" t="e">
        <f>INDEX(Large!$E$4:$BN$405,'Book Value'!$C238,'Book Value'!L$2)</f>
        <v>#NUM!</v>
      </c>
      <c r="M238" s="18" t="e">
        <f>INDEX(Large!$E$4:$BN$405,'Book Value'!$C238,'Book Value'!M$2)</f>
        <v>#NUM!</v>
      </c>
      <c r="N238" s="18" t="e">
        <f>INDEX(Large!$E$4:$BN$405,'Book Value'!$C238,'Book Value'!N$2)</f>
        <v>#NUM!</v>
      </c>
      <c r="O238" s="28" t="e">
        <f>INDEX(Large!$E$4:$BN$405,'Book Value'!$C238,'Book Value'!O$2)</f>
        <v>#NUM!</v>
      </c>
    </row>
    <row r="239" spans="1:15">
      <c r="A239" s="28">
        <v>236</v>
      </c>
      <c r="B239" s="5" t="e">
        <f>LARGE(Large!$BP$4:$BP$400,'Book Value'!A239)</f>
        <v>#NUM!</v>
      </c>
      <c r="C239" s="28" t="e">
        <f>MATCH(B239,Large!$BP$4:$BP$405,0)</f>
        <v>#NUM!</v>
      </c>
      <c r="D239" s="5" t="e">
        <f>INDEX(Large!$E$4:$BN$405,'Book Value'!$C239,'Book Value'!D$2)</f>
        <v>#NUM!</v>
      </c>
      <c r="E239" s="18" t="e">
        <f>INDEX(Large!$E$4:$BN$405,'Book Value'!$C239,'Book Value'!E$2)</f>
        <v>#NUM!</v>
      </c>
      <c r="F239" s="18" t="e">
        <f>INDEX(Large!$E$4:$BN$405,'Book Value'!$C239,'Book Value'!F$2)</f>
        <v>#NUM!</v>
      </c>
      <c r="G239" s="18" t="e">
        <f>INDEX(Large!$E$4:$BN$405,'Book Value'!$C239,'Book Value'!G$2)</f>
        <v>#NUM!</v>
      </c>
      <c r="H239" s="18" t="e">
        <f>INDEX(Large!$E$4:$BN$405,'Book Value'!$C239,'Book Value'!H$2)</f>
        <v>#NUM!</v>
      </c>
      <c r="I239" s="18" t="e">
        <f>INDEX(Large!$E$4:$BN$405,'Book Value'!$C239,'Book Value'!I$2)</f>
        <v>#NUM!</v>
      </c>
      <c r="J239" s="18" t="e">
        <f>INDEX(Large!$E$4:$BN$405,'Book Value'!$C239,'Book Value'!J$2)</f>
        <v>#NUM!</v>
      </c>
      <c r="K239" s="18" t="e">
        <f>INDEX(Large!$E$4:$BN$405,'Book Value'!$C239,'Book Value'!K$2)</f>
        <v>#NUM!</v>
      </c>
      <c r="L239" s="18" t="e">
        <f>INDEX(Large!$E$4:$BN$405,'Book Value'!$C239,'Book Value'!L$2)</f>
        <v>#NUM!</v>
      </c>
      <c r="M239" s="18" t="e">
        <f>INDEX(Large!$E$4:$BN$405,'Book Value'!$C239,'Book Value'!M$2)</f>
        <v>#NUM!</v>
      </c>
      <c r="N239" s="18" t="e">
        <f>INDEX(Large!$E$4:$BN$405,'Book Value'!$C239,'Book Value'!N$2)</f>
        <v>#NUM!</v>
      </c>
      <c r="O239" s="28" t="e">
        <f>INDEX(Large!$E$4:$BN$405,'Book Value'!$C239,'Book Value'!O$2)</f>
        <v>#NUM!</v>
      </c>
    </row>
    <row r="240" spans="1:15">
      <c r="A240" s="28">
        <v>237</v>
      </c>
      <c r="B240" s="5" t="e">
        <f>LARGE(Large!$BP$4:$BP$400,'Book Value'!A240)</f>
        <v>#NUM!</v>
      </c>
      <c r="C240" s="28" t="e">
        <f>MATCH(B240,Large!$BP$4:$BP$405,0)</f>
        <v>#NUM!</v>
      </c>
      <c r="D240" s="5" t="e">
        <f>INDEX(Large!$E$4:$BN$405,'Book Value'!$C240,'Book Value'!D$2)</f>
        <v>#NUM!</v>
      </c>
      <c r="E240" s="18" t="e">
        <f>INDEX(Large!$E$4:$BN$405,'Book Value'!$C240,'Book Value'!E$2)</f>
        <v>#NUM!</v>
      </c>
      <c r="F240" s="18" t="e">
        <f>INDEX(Large!$E$4:$BN$405,'Book Value'!$C240,'Book Value'!F$2)</f>
        <v>#NUM!</v>
      </c>
      <c r="G240" s="18" t="e">
        <f>INDEX(Large!$E$4:$BN$405,'Book Value'!$C240,'Book Value'!G$2)</f>
        <v>#NUM!</v>
      </c>
      <c r="H240" s="18" t="e">
        <f>INDEX(Large!$E$4:$BN$405,'Book Value'!$C240,'Book Value'!H$2)</f>
        <v>#NUM!</v>
      </c>
      <c r="I240" s="18" t="e">
        <f>INDEX(Large!$E$4:$BN$405,'Book Value'!$C240,'Book Value'!I$2)</f>
        <v>#NUM!</v>
      </c>
      <c r="J240" s="18" t="e">
        <f>INDEX(Large!$E$4:$BN$405,'Book Value'!$C240,'Book Value'!J$2)</f>
        <v>#NUM!</v>
      </c>
      <c r="K240" s="18" t="e">
        <f>INDEX(Large!$E$4:$BN$405,'Book Value'!$C240,'Book Value'!K$2)</f>
        <v>#NUM!</v>
      </c>
      <c r="L240" s="18" t="e">
        <f>INDEX(Large!$E$4:$BN$405,'Book Value'!$C240,'Book Value'!L$2)</f>
        <v>#NUM!</v>
      </c>
      <c r="M240" s="18" t="e">
        <f>INDEX(Large!$E$4:$BN$405,'Book Value'!$C240,'Book Value'!M$2)</f>
        <v>#NUM!</v>
      </c>
      <c r="N240" s="18" t="e">
        <f>INDEX(Large!$E$4:$BN$405,'Book Value'!$C240,'Book Value'!N$2)</f>
        <v>#NUM!</v>
      </c>
      <c r="O240" s="28" t="e">
        <f>INDEX(Large!$E$4:$BN$405,'Book Value'!$C240,'Book Value'!O$2)</f>
        <v>#NUM!</v>
      </c>
    </row>
    <row r="241" spans="1:15">
      <c r="A241" s="28">
        <v>238</v>
      </c>
      <c r="B241" s="5" t="e">
        <f>LARGE(Large!$BP$4:$BP$400,'Book Value'!A241)</f>
        <v>#NUM!</v>
      </c>
      <c r="C241" s="28" t="e">
        <f>MATCH(B241,Large!$BP$4:$BP$405,0)</f>
        <v>#NUM!</v>
      </c>
      <c r="D241" s="5" t="e">
        <f>INDEX(Large!$E$4:$BN$405,'Book Value'!$C241,'Book Value'!D$2)</f>
        <v>#NUM!</v>
      </c>
      <c r="E241" s="18" t="e">
        <f>INDEX(Large!$E$4:$BN$405,'Book Value'!$C241,'Book Value'!E$2)</f>
        <v>#NUM!</v>
      </c>
      <c r="F241" s="18" t="e">
        <f>INDEX(Large!$E$4:$BN$405,'Book Value'!$C241,'Book Value'!F$2)</f>
        <v>#NUM!</v>
      </c>
      <c r="G241" s="18" t="e">
        <f>INDEX(Large!$E$4:$BN$405,'Book Value'!$C241,'Book Value'!G$2)</f>
        <v>#NUM!</v>
      </c>
      <c r="H241" s="18" t="e">
        <f>INDEX(Large!$E$4:$BN$405,'Book Value'!$C241,'Book Value'!H$2)</f>
        <v>#NUM!</v>
      </c>
      <c r="I241" s="18" t="e">
        <f>INDEX(Large!$E$4:$BN$405,'Book Value'!$C241,'Book Value'!I$2)</f>
        <v>#NUM!</v>
      </c>
      <c r="J241" s="18" t="e">
        <f>INDEX(Large!$E$4:$BN$405,'Book Value'!$C241,'Book Value'!J$2)</f>
        <v>#NUM!</v>
      </c>
      <c r="K241" s="18" t="e">
        <f>INDEX(Large!$E$4:$BN$405,'Book Value'!$C241,'Book Value'!K$2)</f>
        <v>#NUM!</v>
      </c>
      <c r="L241" s="18" t="e">
        <f>INDEX(Large!$E$4:$BN$405,'Book Value'!$C241,'Book Value'!L$2)</f>
        <v>#NUM!</v>
      </c>
      <c r="M241" s="18" t="e">
        <f>INDEX(Large!$E$4:$BN$405,'Book Value'!$C241,'Book Value'!M$2)</f>
        <v>#NUM!</v>
      </c>
      <c r="N241" s="18" t="e">
        <f>INDEX(Large!$E$4:$BN$405,'Book Value'!$C241,'Book Value'!N$2)</f>
        <v>#NUM!</v>
      </c>
      <c r="O241" s="28" t="e">
        <f>INDEX(Large!$E$4:$BN$405,'Book Value'!$C241,'Book Value'!O$2)</f>
        <v>#NUM!</v>
      </c>
    </row>
    <row r="242" spans="1:15">
      <c r="A242" s="28">
        <v>239</v>
      </c>
      <c r="B242" s="5" t="e">
        <f>LARGE(Large!$BP$4:$BP$400,'Book Value'!A242)</f>
        <v>#NUM!</v>
      </c>
      <c r="C242" s="28" t="e">
        <f>MATCH(B242,Large!$BP$4:$BP$405,0)</f>
        <v>#NUM!</v>
      </c>
      <c r="D242" s="5" t="e">
        <f>INDEX(Large!$E$4:$BN$405,'Book Value'!$C242,'Book Value'!D$2)</f>
        <v>#NUM!</v>
      </c>
      <c r="E242" s="18" t="e">
        <f>INDEX(Large!$E$4:$BN$405,'Book Value'!$C242,'Book Value'!E$2)</f>
        <v>#NUM!</v>
      </c>
      <c r="F242" s="18" t="e">
        <f>INDEX(Large!$E$4:$BN$405,'Book Value'!$C242,'Book Value'!F$2)</f>
        <v>#NUM!</v>
      </c>
      <c r="G242" s="18" t="e">
        <f>INDEX(Large!$E$4:$BN$405,'Book Value'!$C242,'Book Value'!G$2)</f>
        <v>#NUM!</v>
      </c>
      <c r="H242" s="18" t="e">
        <f>INDEX(Large!$E$4:$BN$405,'Book Value'!$C242,'Book Value'!H$2)</f>
        <v>#NUM!</v>
      </c>
      <c r="I242" s="18" t="e">
        <f>INDEX(Large!$E$4:$BN$405,'Book Value'!$C242,'Book Value'!I$2)</f>
        <v>#NUM!</v>
      </c>
      <c r="J242" s="18" t="e">
        <f>INDEX(Large!$E$4:$BN$405,'Book Value'!$C242,'Book Value'!J$2)</f>
        <v>#NUM!</v>
      </c>
      <c r="K242" s="18" t="e">
        <f>INDEX(Large!$E$4:$BN$405,'Book Value'!$C242,'Book Value'!K$2)</f>
        <v>#NUM!</v>
      </c>
      <c r="L242" s="18" t="e">
        <f>INDEX(Large!$E$4:$BN$405,'Book Value'!$C242,'Book Value'!L$2)</f>
        <v>#NUM!</v>
      </c>
      <c r="M242" s="18" t="e">
        <f>INDEX(Large!$E$4:$BN$405,'Book Value'!$C242,'Book Value'!M$2)</f>
        <v>#NUM!</v>
      </c>
      <c r="N242" s="18" t="e">
        <f>INDEX(Large!$E$4:$BN$405,'Book Value'!$C242,'Book Value'!N$2)</f>
        <v>#NUM!</v>
      </c>
      <c r="O242" s="28" t="e">
        <f>INDEX(Large!$E$4:$BN$405,'Book Value'!$C242,'Book Value'!O$2)</f>
        <v>#NUM!</v>
      </c>
    </row>
    <row r="243" spans="1:15">
      <c r="A243" s="28">
        <v>240</v>
      </c>
      <c r="B243" s="5" t="e">
        <f>LARGE(Large!$BP$4:$BP$400,'Book Value'!A243)</f>
        <v>#NUM!</v>
      </c>
      <c r="C243" s="28" t="e">
        <f>MATCH(B243,Large!$BP$4:$BP$405,0)</f>
        <v>#NUM!</v>
      </c>
      <c r="D243" s="5" t="e">
        <f>INDEX(Large!$E$4:$BN$405,'Book Value'!$C243,'Book Value'!D$2)</f>
        <v>#NUM!</v>
      </c>
      <c r="E243" s="18" t="e">
        <f>INDEX(Large!$E$4:$BN$405,'Book Value'!$C243,'Book Value'!E$2)</f>
        <v>#NUM!</v>
      </c>
      <c r="F243" s="18" t="e">
        <f>INDEX(Large!$E$4:$BN$405,'Book Value'!$C243,'Book Value'!F$2)</f>
        <v>#NUM!</v>
      </c>
      <c r="G243" s="18" t="e">
        <f>INDEX(Large!$E$4:$BN$405,'Book Value'!$C243,'Book Value'!G$2)</f>
        <v>#NUM!</v>
      </c>
      <c r="H243" s="18" t="e">
        <f>INDEX(Large!$E$4:$BN$405,'Book Value'!$C243,'Book Value'!H$2)</f>
        <v>#NUM!</v>
      </c>
      <c r="I243" s="18" t="e">
        <f>INDEX(Large!$E$4:$BN$405,'Book Value'!$C243,'Book Value'!I$2)</f>
        <v>#NUM!</v>
      </c>
      <c r="J243" s="18" t="e">
        <f>INDEX(Large!$E$4:$BN$405,'Book Value'!$C243,'Book Value'!J$2)</f>
        <v>#NUM!</v>
      </c>
      <c r="K243" s="18" t="e">
        <f>INDEX(Large!$E$4:$BN$405,'Book Value'!$C243,'Book Value'!K$2)</f>
        <v>#NUM!</v>
      </c>
      <c r="L243" s="18" t="e">
        <f>INDEX(Large!$E$4:$BN$405,'Book Value'!$C243,'Book Value'!L$2)</f>
        <v>#NUM!</v>
      </c>
      <c r="M243" s="18" t="e">
        <f>INDEX(Large!$E$4:$BN$405,'Book Value'!$C243,'Book Value'!M$2)</f>
        <v>#NUM!</v>
      </c>
      <c r="N243" s="18" t="e">
        <f>INDEX(Large!$E$4:$BN$405,'Book Value'!$C243,'Book Value'!N$2)</f>
        <v>#NUM!</v>
      </c>
      <c r="O243" s="28" t="e">
        <f>INDEX(Large!$E$4:$BN$405,'Book Value'!$C243,'Book Value'!O$2)</f>
        <v>#NUM!</v>
      </c>
    </row>
    <row r="244" spans="1:15">
      <c r="A244" s="28">
        <v>241</v>
      </c>
      <c r="B244" s="5" t="e">
        <f>LARGE(Large!$BP$4:$BP$400,'Book Value'!A244)</f>
        <v>#NUM!</v>
      </c>
      <c r="C244" s="28" t="e">
        <f>MATCH(B244,Large!$BP$4:$BP$405,0)</f>
        <v>#NUM!</v>
      </c>
      <c r="D244" s="5" t="e">
        <f>INDEX(Large!$E$4:$BN$405,'Book Value'!$C244,'Book Value'!D$2)</f>
        <v>#NUM!</v>
      </c>
      <c r="E244" s="18" t="e">
        <f>INDEX(Large!$E$4:$BN$405,'Book Value'!$C244,'Book Value'!E$2)</f>
        <v>#NUM!</v>
      </c>
      <c r="F244" s="18" t="e">
        <f>INDEX(Large!$E$4:$BN$405,'Book Value'!$C244,'Book Value'!F$2)</f>
        <v>#NUM!</v>
      </c>
      <c r="G244" s="18" t="e">
        <f>INDEX(Large!$E$4:$BN$405,'Book Value'!$C244,'Book Value'!G$2)</f>
        <v>#NUM!</v>
      </c>
      <c r="H244" s="18" t="e">
        <f>INDEX(Large!$E$4:$BN$405,'Book Value'!$C244,'Book Value'!H$2)</f>
        <v>#NUM!</v>
      </c>
      <c r="I244" s="18" t="e">
        <f>INDEX(Large!$E$4:$BN$405,'Book Value'!$C244,'Book Value'!I$2)</f>
        <v>#NUM!</v>
      </c>
      <c r="J244" s="18" t="e">
        <f>INDEX(Large!$E$4:$BN$405,'Book Value'!$C244,'Book Value'!J$2)</f>
        <v>#NUM!</v>
      </c>
      <c r="K244" s="18" t="e">
        <f>INDEX(Large!$E$4:$BN$405,'Book Value'!$C244,'Book Value'!K$2)</f>
        <v>#NUM!</v>
      </c>
      <c r="L244" s="18" t="e">
        <f>INDEX(Large!$E$4:$BN$405,'Book Value'!$C244,'Book Value'!L$2)</f>
        <v>#NUM!</v>
      </c>
      <c r="M244" s="18" t="e">
        <f>INDEX(Large!$E$4:$BN$405,'Book Value'!$C244,'Book Value'!M$2)</f>
        <v>#NUM!</v>
      </c>
      <c r="N244" s="18" t="e">
        <f>INDEX(Large!$E$4:$BN$405,'Book Value'!$C244,'Book Value'!N$2)</f>
        <v>#NUM!</v>
      </c>
      <c r="O244" s="28" t="e">
        <f>INDEX(Large!$E$4:$BN$405,'Book Value'!$C244,'Book Value'!O$2)</f>
        <v>#NUM!</v>
      </c>
    </row>
    <row r="245" spans="1:15">
      <c r="A245" s="28">
        <v>242</v>
      </c>
      <c r="B245" s="5" t="e">
        <f>LARGE(Large!$BP$4:$BP$400,'Book Value'!A245)</f>
        <v>#NUM!</v>
      </c>
      <c r="C245" s="28" t="e">
        <f>MATCH(B245,Large!$BP$4:$BP$405,0)</f>
        <v>#NUM!</v>
      </c>
      <c r="D245" s="5" t="e">
        <f>INDEX(Large!$E$4:$BN$405,'Book Value'!$C245,'Book Value'!D$2)</f>
        <v>#NUM!</v>
      </c>
      <c r="E245" s="18" t="e">
        <f>INDEX(Large!$E$4:$BN$405,'Book Value'!$C245,'Book Value'!E$2)</f>
        <v>#NUM!</v>
      </c>
      <c r="F245" s="18" t="e">
        <f>INDEX(Large!$E$4:$BN$405,'Book Value'!$C245,'Book Value'!F$2)</f>
        <v>#NUM!</v>
      </c>
      <c r="G245" s="18" t="e">
        <f>INDEX(Large!$E$4:$BN$405,'Book Value'!$C245,'Book Value'!G$2)</f>
        <v>#NUM!</v>
      </c>
      <c r="H245" s="18" t="e">
        <f>INDEX(Large!$E$4:$BN$405,'Book Value'!$C245,'Book Value'!H$2)</f>
        <v>#NUM!</v>
      </c>
      <c r="I245" s="18" t="e">
        <f>INDEX(Large!$E$4:$BN$405,'Book Value'!$C245,'Book Value'!I$2)</f>
        <v>#NUM!</v>
      </c>
      <c r="J245" s="18" t="e">
        <f>INDEX(Large!$E$4:$BN$405,'Book Value'!$C245,'Book Value'!J$2)</f>
        <v>#NUM!</v>
      </c>
      <c r="K245" s="18" t="e">
        <f>INDEX(Large!$E$4:$BN$405,'Book Value'!$C245,'Book Value'!K$2)</f>
        <v>#NUM!</v>
      </c>
      <c r="L245" s="18" t="e">
        <f>INDEX(Large!$E$4:$BN$405,'Book Value'!$C245,'Book Value'!L$2)</f>
        <v>#NUM!</v>
      </c>
      <c r="M245" s="18" t="e">
        <f>INDEX(Large!$E$4:$BN$405,'Book Value'!$C245,'Book Value'!M$2)</f>
        <v>#NUM!</v>
      </c>
      <c r="N245" s="18" t="e">
        <f>INDEX(Large!$E$4:$BN$405,'Book Value'!$C245,'Book Value'!N$2)</f>
        <v>#NUM!</v>
      </c>
      <c r="O245" s="28" t="e">
        <f>INDEX(Large!$E$4:$BN$405,'Book Value'!$C245,'Book Value'!O$2)</f>
        <v>#NUM!</v>
      </c>
    </row>
    <row r="246" spans="1:15">
      <c r="A246" s="28">
        <v>243</v>
      </c>
      <c r="B246" s="5" t="e">
        <f>LARGE(Large!$BP$4:$BP$400,'Book Value'!A246)</f>
        <v>#NUM!</v>
      </c>
      <c r="C246" s="28" t="e">
        <f>MATCH(B246,Large!$BP$4:$BP$405,0)</f>
        <v>#NUM!</v>
      </c>
      <c r="D246" s="5" t="e">
        <f>INDEX(Large!$E$4:$BN$405,'Book Value'!$C246,'Book Value'!D$2)</f>
        <v>#NUM!</v>
      </c>
      <c r="E246" s="18" t="e">
        <f>INDEX(Large!$E$4:$BN$405,'Book Value'!$C246,'Book Value'!E$2)</f>
        <v>#NUM!</v>
      </c>
      <c r="F246" s="18" t="e">
        <f>INDEX(Large!$E$4:$BN$405,'Book Value'!$C246,'Book Value'!F$2)</f>
        <v>#NUM!</v>
      </c>
      <c r="G246" s="18" t="e">
        <f>INDEX(Large!$E$4:$BN$405,'Book Value'!$C246,'Book Value'!G$2)</f>
        <v>#NUM!</v>
      </c>
      <c r="H246" s="18" t="e">
        <f>INDEX(Large!$E$4:$BN$405,'Book Value'!$C246,'Book Value'!H$2)</f>
        <v>#NUM!</v>
      </c>
      <c r="I246" s="18" t="e">
        <f>INDEX(Large!$E$4:$BN$405,'Book Value'!$C246,'Book Value'!I$2)</f>
        <v>#NUM!</v>
      </c>
      <c r="J246" s="18" t="e">
        <f>INDEX(Large!$E$4:$BN$405,'Book Value'!$C246,'Book Value'!J$2)</f>
        <v>#NUM!</v>
      </c>
      <c r="K246" s="18" t="e">
        <f>INDEX(Large!$E$4:$BN$405,'Book Value'!$C246,'Book Value'!K$2)</f>
        <v>#NUM!</v>
      </c>
      <c r="L246" s="18" t="e">
        <f>INDEX(Large!$E$4:$BN$405,'Book Value'!$C246,'Book Value'!L$2)</f>
        <v>#NUM!</v>
      </c>
      <c r="M246" s="18" t="e">
        <f>INDEX(Large!$E$4:$BN$405,'Book Value'!$C246,'Book Value'!M$2)</f>
        <v>#NUM!</v>
      </c>
      <c r="N246" s="18" t="e">
        <f>INDEX(Large!$E$4:$BN$405,'Book Value'!$C246,'Book Value'!N$2)</f>
        <v>#NUM!</v>
      </c>
      <c r="O246" s="28" t="e">
        <f>INDEX(Large!$E$4:$BN$405,'Book Value'!$C246,'Book Value'!O$2)</f>
        <v>#NUM!</v>
      </c>
    </row>
    <row r="247" spans="1:15">
      <c r="A247" s="28">
        <v>244</v>
      </c>
      <c r="B247" s="5" t="e">
        <f>LARGE(Large!$BP$4:$BP$400,'Book Value'!A247)</f>
        <v>#NUM!</v>
      </c>
      <c r="C247" s="28" t="e">
        <f>MATCH(B247,Large!$BP$4:$BP$405,0)</f>
        <v>#NUM!</v>
      </c>
      <c r="D247" s="5" t="e">
        <f>INDEX(Large!$E$4:$BN$405,'Book Value'!$C247,'Book Value'!D$2)</f>
        <v>#NUM!</v>
      </c>
      <c r="E247" s="18" t="e">
        <f>INDEX(Large!$E$4:$BN$405,'Book Value'!$C247,'Book Value'!E$2)</f>
        <v>#NUM!</v>
      </c>
      <c r="F247" s="18" t="e">
        <f>INDEX(Large!$E$4:$BN$405,'Book Value'!$C247,'Book Value'!F$2)</f>
        <v>#NUM!</v>
      </c>
      <c r="G247" s="18" t="e">
        <f>INDEX(Large!$E$4:$BN$405,'Book Value'!$C247,'Book Value'!G$2)</f>
        <v>#NUM!</v>
      </c>
      <c r="H247" s="18" t="e">
        <f>INDEX(Large!$E$4:$BN$405,'Book Value'!$C247,'Book Value'!H$2)</f>
        <v>#NUM!</v>
      </c>
      <c r="I247" s="18" t="e">
        <f>INDEX(Large!$E$4:$BN$405,'Book Value'!$C247,'Book Value'!I$2)</f>
        <v>#NUM!</v>
      </c>
      <c r="J247" s="18" t="e">
        <f>INDEX(Large!$E$4:$BN$405,'Book Value'!$C247,'Book Value'!J$2)</f>
        <v>#NUM!</v>
      </c>
      <c r="K247" s="18" t="e">
        <f>INDEX(Large!$E$4:$BN$405,'Book Value'!$C247,'Book Value'!K$2)</f>
        <v>#NUM!</v>
      </c>
      <c r="L247" s="18" t="e">
        <f>INDEX(Large!$E$4:$BN$405,'Book Value'!$C247,'Book Value'!L$2)</f>
        <v>#NUM!</v>
      </c>
      <c r="M247" s="18" t="e">
        <f>INDEX(Large!$E$4:$BN$405,'Book Value'!$C247,'Book Value'!M$2)</f>
        <v>#NUM!</v>
      </c>
      <c r="N247" s="18" t="e">
        <f>INDEX(Large!$E$4:$BN$405,'Book Value'!$C247,'Book Value'!N$2)</f>
        <v>#NUM!</v>
      </c>
      <c r="O247" s="28" t="e">
        <f>INDEX(Large!$E$4:$BN$405,'Book Value'!$C247,'Book Value'!O$2)</f>
        <v>#NUM!</v>
      </c>
    </row>
    <row r="248" spans="1:15">
      <c r="A248" s="28">
        <v>245</v>
      </c>
      <c r="B248" s="5" t="e">
        <f>LARGE(Large!$BP$4:$BP$400,'Book Value'!A248)</f>
        <v>#NUM!</v>
      </c>
      <c r="C248" s="28" t="e">
        <f>MATCH(B248,Large!$BP$4:$BP$405,0)</f>
        <v>#NUM!</v>
      </c>
      <c r="D248" s="5" t="e">
        <f>INDEX(Large!$E$4:$BN$405,'Book Value'!$C248,'Book Value'!D$2)</f>
        <v>#NUM!</v>
      </c>
      <c r="E248" s="18" t="e">
        <f>INDEX(Large!$E$4:$BN$405,'Book Value'!$C248,'Book Value'!E$2)</f>
        <v>#NUM!</v>
      </c>
      <c r="F248" s="18" t="e">
        <f>INDEX(Large!$E$4:$BN$405,'Book Value'!$C248,'Book Value'!F$2)</f>
        <v>#NUM!</v>
      </c>
      <c r="G248" s="18" t="e">
        <f>INDEX(Large!$E$4:$BN$405,'Book Value'!$C248,'Book Value'!G$2)</f>
        <v>#NUM!</v>
      </c>
      <c r="H248" s="18" t="e">
        <f>INDEX(Large!$E$4:$BN$405,'Book Value'!$C248,'Book Value'!H$2)</f>
        <v>#NUM!</v>
      </c>
      <c r="I248" s="18" t="e">
        <f>INDEX(Large!$E$4:$BN$405,'Book Value'!$C248,'Book Value'!I$2)</f>
        <v>#NUM!</v>
      </c>
      <c r="J248" s="18" t="e">
        <f>INDEX(Large!$E$4:$BN$405,'Book Value'!$C248,'Book Value'!J$2)</f>
        <v>#NUM!</v>
      </c>
      <c r="K248" s="18" t="e">
        <f>INDEX(Large!$E$4:$BN$405,'Book Value'!$C248,'Book Value'!K$2)</f>
        <v>#NUM!</v>
      </c>
      <c r="L248" s="18" t="e">
        <f>INDEX(Large!$E$4:$BN$405,'Book Value'!$C248,'Book Value'!L$2)</f>
        <v>#NUM!</v>
      </c>
      <c r="M248" s="18" t="e">
        <f>INDEX(Large!$E$4:$BN$405,'Book Value'!$C248,'Book Value'!M$2)</f>
        <v>#NUM!</v>
      </c>
      <c r="N248" s="18" t="e">
        <f>INDEX(Large!$E$4:$BN$405,'Book Value'!$C248,'Book Value'!N$2)</f>
        <v>#NUM!</v>
      </c>
      <c r="O248" s="28" t="e">
        <f>INDEX(Large!$E$4:$BN$405,'Book Value'!$C248,'Book Value'!O$2)</f>
        <v>#NUM!</v>
      </c>
    </row>
    <row r="249" spans="1:15">
      <c r="A249" s="28">
        <v>246</v>
      </c>
      <c r="B249" s="5" t="e">
        <f>LARGE(Large!$BP$4:$BP$400,'Book Value'!A249)</f>
        <v>#NUM!</v>
      </c>
      <c r="C249" s="28" t="e">
        <f>MATCH(B249,Large!$BP$4:$BP$405,0)</f>
        <v>#NUM!</v>
      </c>
      <c r="D249" s="5" t="e">
        <f>INDEX(Large!$E$4:$BN$405,'Book Value'!$C249,'Book Value'!D$2)</f>
        <v>#NUM!</v>
      </c>
      <c r="E249" s="18" t="e">
        <f>INDEX(Large!$E$4:$BN$405,'Book Value'!$C249,'Book Value'!E$2)</f>
        <v>#NUM!</v>
      </c>
      <c r="F249" s="18" t="e">
        <f>INDEX(Large!$E$4:$BN$405,'Book Value'!$C249,'Book Value'!F$2)</f>
        <v>#NUM!</v>
      </c>
      <c r="G249" s="18" t="e">
        <f>INDEX(Large!$E$4:$BN$405,'Book Value'!$C249,'Book Value'!G$2)</f>
        <v>#NUM!</v>
      </c>
      <c r="H249" s="18" t="e">
        <f>INDEX(Large!$E$4:$BN$405,'Book Value'!$C249,'Book Value'!H$2)</f>
        <v>#NUM!</v>
      </c>
      <c r="I249" s="18" t="e">
        <f>INDEX(Large!$E$4:$BN$405,'Book Value'!$C249,'Book Value'!I$2)</f>
        <v>#NUM!</v>
      </c>
      <c r="J249" s="18" t="e">
        <f>INDEX(Large!$E$4:$BN$405,'Book Value'!$C249,'Book Value'!J$2)</f>
        <v>#NUM!</v>
      </c>
      <c r="K249" s="18" t="e">
        <f>INDEX(Large!$E$4:$BN$405,'Book Value'!$C249,'Book Value'!K$2)</f>
        <v>#NUM!</v>
      </c>
      <c r="L249" s="18" t="e">
        <f>INDEX(Large!$E$4:$BN$405,'Book Value'!$C249,'Book Value'!L$2)</f>
        <v>#NUM!</v>
      </c>
      <c r="M249" s="18" t="e">
        <f>INDEX(Large!$E$4:$BN$405,'Book Value'!$C249,'Book Value'!M$2)</f>
        <v>#NUM!</v>
      </c>
      <c r="N249" s="18" t="e">
        <f>INDEX(Large!$E$4:$BN$405,'Book Value'!$C249,'Book Value'!N$2)</f>
        <v>#NUM!</v>
      </c>
      <c r="O249" s="28" t="e">
        <f>INDEX(Large!$E$4:$BN$405,'Book Value'!$C249,'Book Value'!O$2)</f>
        <v>#NUM!</v>
      </c>
    </row>
    <row r="250" spans="1:15">
      <c r="A250" s="28">
        <v>247</v>
      </c>
      <c r="B250" s="5" t="e">
        <f>LARGE(Large!$BP$4:$BP$400,'Book Value'!A250)</f>
        <v>#NUM!</v>
      </c>
      <c r="C250" s="28" t="e">
        <f>MATCH(B250,Large!$BP$4:$BP$405,0)</f>
        <v>#NUM!</v>
      </c>
      <c r="D250" s="5" t="e">
        <f>INDEX(Large!$E$4:$BN$405,'Book Value'!$C250,'Book Value'!D$2)</f>
        <v>#NUM!</v>
      </c>
      <c r="E250" s="18" t="e">
        <f>INDEX(Large!$E$4:$BN$405,'Book Value'!$C250,'Book Value'!E$2)</f>
        <v>#NUM!</v>
      </c>
      <c r="F250" s="18" t="e">
        <f>INDEX(Large!$E$4:$BN$405,'Book Value'!$C250,'Book Value'!F$2)</f>
        <v>#NUM!</v>
      </c>
      <c r="G250" s="18" t="e">
        <f>INDEX(Large!$E$4:$BN$405,'Book Value'!$C250,'Book Value'!G$2)</f>
        <v>#NUM!</v>
      </c>
      <c r="H250" s="18" t="e">
        <f>INDEX(Large!$E$4:$BN$405,'Book Value'!$C250,'Book Value'!H$2)</f>
        <v>#NUM!</v>
      </c>
      <c r="I250" s="18" t="e">
        <f>INDEX(Large!$E$4:$BN$405,'Book Value'!$C250,'Book Value'!I$2)</f>
        <v>#NUM!</v>
      </c>
      <c r="J250" s="18" t="e">
        <f>INDEX(Large!$E$4:$BN$405,'Book Value'!$C250,'Book Value'!J$2)</f>
        <v>#NUM!</v>
      </c>
      <c r="K250" s="18" t="e">
        <f>INDEX(Large!$E$4:$BN$405,'Book Value'!$C250,'Book Value'!K$2)</f>
        <v>#NUM!</v>
      </c>
      <c r="L250" s="18" t="e">
        <f>INDEX(Large!$E$4:$BN$405,'Book Value'!$C250,'Book Value'!L$2)</f>
        <v>#NUM!</v>
      </c>
      <c r="M250" s="18" t="e">
        <f>INDEX(Large!$E$4:$BN$405,'Book Value'!$C250,'Book Value'!M$2)</f>
        <v>#NUM!</v>
      </c>
      <c r="N250" s="18" t="e">
        <f>INDEX(Large!$E$4:$BN$405,'Book Value'!$C250,'Book Value'!N$2)</f>
        <v>#NUM!</v>
      </c>
      <c r="O250" s="28" t="e">
        <f>INDEX(Large!$E$4:$BN$405,'Book Value'!$C250,'Book Value'!O$2)</f>
        <v>#NUM!</v>
      </c>
    </row>
    <row r="251" spans="1:15">
      <c r="A251" s="28">
        <v>248</v>
      </c>
      <c r="B251" s="5" t="e">
        <f>LARGE(Large!$BP$4:$BP$400,'Book Value'!A251)</f>
        <v>#NUM!</v>
      </c>
      <c r="C251" s="28" t="e">
        <f>MATCH(B251,Large!$BP$4:$BP$405,0)</f>
        <v>#NUM!</v>
      </c>
      <c r="D251" s="5" t="e">
        <f>INDEX(Large!$E$4:$BN$405,'Book Value'!$C251,'Book Value'!D$2)</f>
        <v>#NUM!</v>
      </c>
      <c r="E251" s="18" t="e">
        <f>INDEX(Large!$E$4:$BN$405,'Book Value'!$C251,'Book Value'!E$2)</f>
        <v>#NUM!</v>
      </c>
      <c r="F251" s="18" t="e">
        <f>INDEX(Large!$E$4:$BN$405,'Book Value'!$C251,'Book Value'!F$2)</f>
        <v>#NUM!</v>
      </c>
      <c r="G251" s="18" t="e">
        <f>INDEX(Large!$E$4:$BN$405,'Book Value'!$C251,'Book Value'!G$2)</f>
        <v>#NUM!</v>
      </c>
      <c r="H251" s="18" t="e">
        <f>INDEX(Large!$E$4:$BN$405,'Book Value'!$C251,'Book Value'!H$2)</f>
        <v>#NUM!</v>
      </c>
      <c r="I251" s="18" t="e">
        <f>INDEX(Large!$E$4:$BN$405,'Book Value'!$C251,'Book Value'!I$2)</f>
        <v>#NUM!</v>
      </c>
      <c r="J251" s="18" t="e">
        <f>INDEX(Large!$E$4:$BN$405,'Book Value'!$C251,'Book Value'!J$2)</f>
        <v>#NUM!</v>
      </c>
      <c r="K251" s="18" t="e">
        <f>INDEX(Large!$E$4:$BN$405,'Book Value'!$C251,'Book Value'!K$2)</f>
        <v>#NUM!</v>
      </c>
      <c r="L251" s="18" t="e">
        <f>INDEX(Large!$E$4:$BN$405,'Book Value'!$C251,'Book Value'!L$2)</f>
        <v>#NUM!</v>
      </c>
      <c r="M251" s="18" t="e">
        <f>INDEX(Large!$E$4:$BN$405,'Book Value'!$C251,'Book Value'!M$2)</f>
        <v>#NUM!</v>
      </c>
      <c r="N251" s="18" t="e">
        <f>INDEX(Large!$E$4:$BN$405,'Book Value'!$C251,'Book Value'!N$2)</f>
        <v>#NUM!</v>
      </c>
      <c r="O251" s="28" t="e">
        <f>INDEX(Large!$E$4:$BN$405,'Book Value'!$C251,'Book Value'!O$2)</f>
        <v>#NUM!</v>
      </c>
    </row>
    <row r="252" spans="1:15">
      <c r="A252" s="28">
        <v>249</v>
      </c>
      <c r="B252" s="5" t="e">
        <f>LARGE(Large!$BP$4:$BP$400,'Book Value'!A252)</f>
        <v>#NUM!</v>
      </c>
      <c r="C252" s="28" t="e">
        <f>MATCH(B252,Large!$BP$4:$BP$405,0)</f>
        <v>#NUM!</v>
      </c>
      <c r="D252" s="5" t="e">
        <f>INDEX(Large!$E$4:$BN$405,'Book Value'!$C252,'Book Value'!D$2)</f>
        <v>#NUM!</v>
      </c>
      <c r="E252" s="18" t="e">
        <f>INDEX(Large!$E$4:$BN$405,'Book Value'!$C252,'Book Value'!E$2)</f>
        <v>#NUM!</v>
      </c>
      <c r="F252" s="18" t="e">
        <f>INDEX(Large!$E$4:$BN$405,'Book Value'!$C252,'Book Value'!F$2)</f>
        <v>#NUM!</v>
      </c>
      <c r="G252" s="18" t="e">
        <f>INDEX(Large!$E$4:$BN$405,'Book Value'!$C252,'Book Value'!G$2)</f>
        <v>#NUM!</v>
      </c>
      <c r="H252" s="18" t="e">
        <f>INDEX(Large!$E$4:$BN$405,'Book Value'!$C252,'Book Value'!H$2)</f>
        <v>#NUM!</v>
      </c>
      <c r="I252" s="18" t="e">
        <f>INDEX(Large!$E$4:$BN$405,'Book Value'!$C252,'Book Value'!I$2)</f>
        <v>#NUM!</v>
      </c>
      <c r="J252" s="18" t="e">
        <f>INDEX(Large!$E$4:$BN$405,'Book Value'!$C252,'Book Value'!J$2)</f>
        <v>#NUM!</v>
      </c>
      <c r="K252" s="18" t="e">
        <f>INDEX(Large!$E$4:$BN$405,'Book Value'!$C252,'Book Value'!K$2)</f>
        <v>#NUM!</v>
      </c>
      <c r="L252" s="18" t="e">
        <f>INDEX(Large!$E$4:$BN$405,'Book Value'!$C252,'Book Value'!L$2)</f>
        <v>#NUM!</v>
      </c>
      <c r="M252" s="18" t="e">
        <f>INDEX(Large!$E$4:$BN$405,'Book Value'!$C252,'Book Value'!M$2)</f>
        <v>#NUM!</v>
      </c>
      <c r="N252" s="18" t="e">
        <f>INDEX(Large!$E$4:$BN$405,'Book Value'!$C252,'Book Value'!N$2)</f>
        <v>#NUM!</v>
      </c>
      <c r="O252" s="28" t="e">
        <f>INDEX(Large!$E$4:$BN$405,'Book Value'!$C252,'Book Value'!O$2)</f>
        <v>#NUM!</v>
      </c>
    </row>
    <row r="253" spans="1:15">
      <c r="A253" s="28">
        <v>250</v>
      </c>
      <c r="B253" s="5" t="e">
        <f>LARGE(Large!$BP$4:$BP$400,'Book Value'!A253)</f>
        <v>#NUM!</v>
      </c>
      <c r="C253" s="28" t="e">
        <f>MATCH(B253,Large!$BP$4:$BP$405,0)</f>
        <v>#NUM!</v>
      </c>
      <c r="D253" s="5" t="e">
        <f>INDEX(Large!$E$4:$BN$405,'Book Value'!$C253,'Book Value'!D$2)</f>
        <v>#NUM!</v>
      </c>
      <c r="E253" s="18" t="e">
        <f>INDEX(Large!$E$4:$BN$405,'Book Value'!$C253,'Book Value'!E$2)</f>
        <v>#NUM!</v>
      </c>
      <c r="F253" s="18" t="e">
        <f>INDEX(Large!$E$4:$BN$405,'Book Value'!$C253,'Book Value'!F$2)</f>
        <v>#NUM!</v>
      </c>
      <c r="G253" s="18" t="e">
        <f>INDEX(Large!$E$4:$BN$405,'Book Value'!$C253,'Book Value'!G$2)</f>
        <v>#NUM!</v>
      </c>
      <c r="H253" s="18" t="e">
        <f>INDEX(Large!$E$4:$BN$405,'Book Value'!$C253,'Book Value'!H$2)</f>
        <v>#NUM!</v>
      </c>
      <c r="I253" s="18" t="e">
        <f>INDEX(Large!$E$4:$BN$405,'Book Value'!$C253,'Book Value'!I$2)</f>
        <v>#NUM!</v>
      </c>
      <c r="J253" s="18" t="e">
        <f>INDEX(Large!$E$4:$BN$405,'Book Value'!$C253,'Book Value'!J$2)</f>
        <v>#NUM!</v>
      </c>
      <c r="K253" s="18" t="e">
        <f>INDEX(Large!$E$4:$BN$405,'Book Value'!$C253,'Book Value'!K$2)</f>
        <v>#NUM!</v>
      </c>
      <c r="L253" s="18" t="e">
        <f>INDEX(Large!$E$4:$BN$405,'Book Value'!$C253,'Book Value'!L$2)</f>
        <v>#NUM!</v>
      </c>
      <c r="M253" s="18" t="e">
        <f>INDEX(Large!$E$4:$BN$405,'Book Value'!$C253,'Book Value'!M$2)</f>
        <v>#NUM!</v>
      </c>
      <c r="N253" s="18" t="e">
        <f>INDEX(Large!$E$4:$BN$405,'Book Value'!$C253,'Book Value'!N$2)</f>
        <v>#NUM!</v>
      </c>
      <c r="O253" s="28" t="e">
        <f>INDEX(Large!$E$4:$BN$405,'Book Value'!$C253,'Book Value'!O$2)</f>
        <v>#NUM!</v>
      </c>
    </row>
    <row r="254" spans="1:15">
      <c r="A254" s="28">
        <v>251</v>
      </c>
      <c r="B254" s="5" t="e">
        <f>LARGE(Large!$BP$4:$BP$400,'Book Value'!A254)</f>
        <v>#NUM!</v>
      </c>
      <c r="C254" s="28" t="e">
        <f>MATCH(B254,Large!$BP$4:$BP$405,0)</f>
        <v>#NUM!</v>
      </c>
      <c r="D254" s="5" t="e">
        <f>INDEX(Large!$E$4:$BN$405,'Book Value'!$C254,'Book Value'!D$2)</f>
        <v>#NUM!</v>
      </c>
      <c r="E254" s="18" t="e">
        <f>INDEX(Large!$E$4:$BN$405,'Book Value'!$C254,'Book Value'!E$2)</f>
        <v>#NUM!</v>
      </c>
      <c r="F254" s="18" t="e">
        <f>INDEX(Large!$E$4:$BN$405,'Book Value'!$C254,'Book Value'!F$2)</f>
        <v>#NUM!</v>
      </c>
      <c r="G254" s="18" t="e">
        <f>INDEX(Large!$E$4:$BN$405,'Book Value'!$C254,'Book Value'!G$2)</f>
        <v>#NUM!</v>
      </c>
      <c r="H254" s="18" t="e">
        <f>INDEX(Large!$E$4:$BN$405,'Book Value'!$C254,'Book Value'!H$2)</f>
        <v>#NUM!</v>
      </c>
      <c r="I254" s="18" t="e">
        <f>INDEX(Large!$E$4:$BN$405,'Book Value'!$C254,'Book Value'!I$2)</f>
        <v>#NUM!</v>
      </c>
      <c r="J254" s="18" t="e">
        <f>INDEX(Large!$E$4:$BN$405,'Book Value'!$C254,'Book Value'!J$2)</f>
        <v>#NUM!</v>
      </c>
      <c r="K254" s="18" t="e">
        <f>INDEX(Large!$E$4:$BN$405,'Book Value'!$C254,'Book Value'!K$2)</f>
        <v>#NUM!</v>
      </c>
      <c r="L254" s="18" t="e">
        <f>INDEX(Large!$E$4:$BN$405,'Book Value'!$C254,'Book Value'!L$2)</f>
        <v>#NUM!</v>
      </c>
      <c r="M254" s="18" t="e">
        <f>INDEX(Large!$E$4:$BN$405,'Book Value'!$C254,'Book Value'!M$2)</f>
        <v>#NUM!</v>
      </c>
      <c r="N254" s="18" t="e">
        <f>INDEX(Large!$E$4:$BN$405,'Book Value'!$C254,'Book Value'!N$2)</f>
        <v>#NUM!</v>
      </c>
      <c r="O254" s="28" t="e">
        <f>INDEX(Large!$E$4:$BN$405,'Book Value'!$C254,'Book Value'!O$2)</f>
        <v>#NUM!</v>
      </c>
    </row>
    <row r="255" spans="1:15">
      <c r="A255" s="28">
        <v>252</v>
      </c>
      <c r="B255" s="5" t="e">
        <f>LARGE(Large!$BP$4:$BP$400,'Book Value'!A255)</f>
        <v>#NUM!</v>
      </c>
      <c r="C255" s="28" t="e">
        <f>MATCH(B255,Large!$BP$4:$BP$405,0)</f>
        <v>#NUM!</v>
      </c>
      <c r="D255" s="5" t="e">
        <f>INDEX(Large!$E$4:$BN$405,'Book Value'!$C255,'Book Value'!D$2)</f>
        <v>#NUM!</v>
      </c>
      <c r="E255" s="18" t="e">
        <f>INDEX(Large!$E$4:$BN$405,'Book Value'!$C255,'Book Value'!E$2)</f>
        <v>#NUM!</v>
      </c>
      <c r="F255" s="18" t="e">
        <f>INDEX(Large!$E$4:$BN$405,'Book Value'!$C255,'Book Value'!F$2)</f>
        <v>#NUM!</v>
      </c>
      <c r="G255" s="18" t="e">
        <f>INDEX(Large!$E$4:$BN$405,'Book Value'!$C255,'Book Value'!G$2)</f>
        <v>#NUM!</v>
      </c>
      <c r="H255" s="18" t="e">
        <f>INDEX(Large!$E$4:$BN$405,'Book Value'!$C255,'Book Value'!H$2)</f>
        <v>#NUM!</v>
      </c>
      <c r="I255" s="18" t="e">
        <f>INDEX(Large!$E$4:$BN$405,'Book Value'!$C255,'Book Value'!I$2)</f>
        <v>#NUM!</v>
      </c>
      <c r="J255" s="18" t="e">
        <f>INDEX(Large!$E$4:$BN$405,'Book Value'!$C255,'Book Value'!J$2)</f>
        <v>#NUM!</v>
      </c>
      <c r="K255" s="18" t="e">
        <f>INDEX(Large!$E$4:$BN$405,'Book Value'!$C255,'Book Value'!K$2)</f>
        <v>#NUM!</v>
      </c>
      <c r="L255" s="18" t="e">
        <f>INDEX(Large!$E$4:$BN$405,'Book Value'!$C255,'Book Value'!L$2)</f>
        <v>#NUM!</v>
      </c>
      <c r="M255" s="18" t="e">
        <f>INDEX(Large!$E$4:$BN$405,'Book Value'!$C255,'Book Value'!M$2)</f>
        <v>#NUM!</v>
      </c>
      <c r="N255" s="18" t="e">
        <f>INDEX(Large!$E$4:$BN$405,'Book Value'!$C255,'Book Value'!N$2)</f>
        <v>#NUM!</v>
      </c>
      <c r="O255" s="28" t="e">
        <f>INDEX(Large!$E$4:$BN$405,'Book Value'!$C255,'Book Value'!O$2)</f>
        <v>#NUM!</v>
      </c>
    </row>
    <row r="256" spans="1:15">
      <c r="A256" s="28">
        <v>253</v>
      </c>
      <c r="B256" s="5" t="e">
        <f>LARGE(Large!$BP$4:$BP$400,'Book Value'!A256)</f>
        <v>#NUM!</v>
      </c>
      <c r="C256" s="28" t="e">
        <f>MATCH(B256,Large!$BP$4:$BP$405,0)</f>
        <v>#NUM!</v>
      </c>
      <c r="D256" s="5" t="e">
        <f>INDEX(Large!$E$4:$BN$405,'Book Value'!$C256,'Book Value'!D$2)</f>
        <v>#NUM!</v>
      </c>
      <c r="E256" s="18" t="e">
        <f>INDEX(Large!$E$4:$BN$405,'Book Value'!$C256,'Book Value'!E$2)</f>
        <v>#NUM!</v>
      </c>
      <c r="F256" s="18" t="e">
        <f>INDEX(Large!$E$4:$BN$405,'Book Value'!$C256,'Book Value'!F$2)</f>
        <v>#NUM!</v>
      </c>
      <c r="G256" s="18" t="e">
        <f>INDEX(Large!$E$4:$BN$405,'Book Value'!$C256,'Book Value'!G$2)</f>
        <v>#NUM!</v>
      </c>
      <c r="H256" s="18" t="e">
        <f>INDEX(Large!$E$4:$BN$405,'Book Value'!$C256,'Book Value'!H$2)</f>
        <v>#NUM!</v>
      </c>
      <c r="I256" s="18" t="e">
        <f>INDEX(Large!$E$4:$BN$405,'Book Value'!$C256,'Book Value'!I$2)</f>
        <v>#NUM!</v>
      </c>
      <c r="J256" s="18" t="e">
        <f>INDEX(Large!$E$4:$BN$405,'Book Value'!$C256,'Book Value'!J$2)</f>
        <v>#NUM!</v>
      </c>
      <c r="K256" s="18" t="e">
        <f>INDEX(Large!$E$4:$BN$405,'Book Value'!$C256,'Book Value'!K$2)</f>
        <v>#NUM!</v>
      </c>
      <c r="L256" s="18" t="e">
        <f>INDEX(Large!$E$4:$BN$405,'Book Value'!$C256,'Book Value'!L$2)</f>
        <v>#NUM!</v>
      </c>
      <c r="M256" s="18" t="e">
        <f>INDEX(Large!$E$4:$BN$405,'Book Value'!$C256,'Book Value'!M$2)</f>
        <v>#NUM!</v>
      </c>
      <c r="N256" s="18" t="e">
        <f>INDEX(Large!$E$4:$BN$405,'Book Value'!$C256,'Book Value'!N$2)</f>
        <v>#NUM!</v>
      </c>
      <c r="O256" s="28" t="e">
        <f>INDEX(Large!$E$4:$BN$405,'Book Value'!$C256,'Book Value'!O$2)</f>
        <v>#NUM!</v>
      </c>
    </row>
    <row r="257" spans="1:15">
      <c r="A257" s="28">
        <v>254</v>
      </c>
      <c r="B257" s="5" t="e">
        <f>LARGE(Large!$BP$4:$BP$400,'Book Value'!A257)</f>
        <v>#NUM!</v>
      </c>
      <c r="C257" s="28" t="e">
        <f>MATCH(B257,Large!$BP$4:$BP$405,0)</f>
        <v>#NUM!</v>
      </c>
      <c r="D257" s="5" t="e">
        <f>INDEX(Large!$E$4:$BN$405,'Book Value'!$C257,'Book Value'!D$2)</f>
        <v>#NUM!</v>
      </c>
      <c r="E257" s="18" t="e">
        <f>INDEX(Large!$E$4:$BN$405,'Book Value'!$C257,'Book Value'!E$2)</f>
        <v>#NUM!</v>
      </c>
      <c r="F257" s="18" t="e">
        <f>INDEX(Large!$E$4:$BN$405,'Book Value'!$C257,'Book Value'!F$2)</f>
        <v>#NUM!</v>
      </c>
      <c r="G257" s="18" t="e">
        <f>INDEX(Large!$E$4:$BN$405,'Book Value'!$C257,'Book Value'!G$2)</f>
        <v>#NUM!</v>
      </c>
      <c r="H257" s="18" t="e">
        <f>INDEX(Large!$E$4:$BN$405,'Book Value'!$C257,'Book Value'!H$2)</f>
        <v>#NUM!</v>
      </c>
      <c r="I257" s="18" t="e">
        <f>INDEX(Large!$E$4:$BN$405,'Book Value'!$C257,'Book Value'!I$2)</f>
        <v>#NUM!</v>
      </c>
      <c r="J257" s="18" t="e">
        <f>INDEX(Large!$E$4:$BN$405,'Book Value'!$C257,'Book Value'!J$2)</f>
        <v>#NUM!</v>
      </c>
      <c r="K257" s="18" t="e">
        <f>INDEX(Large!$E$4:$BN$405,'Book Value'!$C257,'Book Value'!K$2)</f>
        <v>#NUM!</v>
      </c>
      <c r="L257" s="18" t="e">
        <f>INDEX(Large!$E$4:$BN$405,'Book Value'!$C257,'Book Value'!L$2)</f>
        <v>#NUM!</v>
      </c>
      <c r="M257" s="18" t="e">
        <f>INDEX(Large!$E$4:$BN$405,'Book Value'!$C257,'Book Value'!M$2)</f>
        <v>#NUM!</v>
      </c>
      <c r="N257" s="18" t="e">
        <f>INDEX(Large!$E$4:$BN$405,'Book Value'!$C257,'Book Value'!N$2)</f>
        <v>#NUM!</v>
      </c>
      <c r="O257" s="28" t="e">
        <f>INDEX(Large!$E$4:$BN$405,'Book Value'!$C257,'Book Value'!O$2)</f>
        <v>#NUM!</v>
      </c>
    </row>
    <row r="258" spans="1:15">
      <c r="A258" s="28">
        <v>255</v>
      </c>
      <c r="B258" s="5" t="e">
        <f>LARGE(Large!$BP$4:$BP$400,'Book Value'!A258)</f>
        <v>#NUM!</v>
      </c>
      <c r="C258" s="28" t="e">
        <f>MATCH(B258,Large!$BP$4:$BP$405,0)</f>
        <v>#NUM!</v>
      </c>
      <c r="D258" s="5" t="e">
        <f>INDEX(Large!$E$4:$BN$405,'Book Value'!$C258,'Book Value'!D$2)</f>
        <v>#NUM!</v>
      </c>
      <c r="E258" s="18" t="e">
        <f>INDEX(Large!$E$4:$BN$405,'Book Value'!$C258,'Book Value'!E$2)</f>
        <v>#NUM!</v>
      </c>
      <c r="F258" s="18" t="e">
        <f>INDEX(Large!$E$4:$BN$405,'Book Value'!$C258,'Book Value'!F$2)</f>
        <v>#NUM!</v>
      </c>
      <c r="G258" s="18" t="e">
        <f>INDEX(Large!$E$4:$BN$405,'Book Value'!$C258,'Book Value'!G$2)</f>
        <v>#NUM!</v>
      </c>
      <c r="H258" s="18" t="e">
        <f>INDEX(Large!$E$4:$BN$405,'Book Value'!$C258,'Book Value'!H$2)</f>
        <v>#NUM!</v>
      </c>
      <c r="I258" s="18" t="e">
        <f>INDEX(Large!$E$4:$BN$405,'Book Value'!$C258,'Book Value'!I$2)</f>
        <v>#NUM!</v>
      </c>
      <c r="J258" s="18" t="e">
        <f>INDEX(Large!$E$4:$BN$405,'Book Value'!$C258,'Book Value'!J$2)</f>
        <v>#NUM!</v>
      </c>
      <c r="K258" s="18" t="e">
        <f>INDEX(Large!$E$4:$BN$405,'Book Value'!$C258,'Book Value'!K$2)</f>
        <v>#NUM!</v>
      </c>
      <c r="L258" s="18" t="e">
        <f>INDEX(Large!$E$4:$BN$405,'Book Value'!$C258,'Book Value'!L$2)</f>
        <v>#NUM!</v>
      </c>
      <c r="M258" s="18" t="e">
        <f>INDEX(Large!$E$4:$BN$405,'Book Value'!$C258,'Book Value'!M$2)</f>
        <v>#NUM!</v>
      </c>
      <c r="N258" s="18" t="e">
        <f>INDEX(Large!$E$4:$BN$405,'Book Value'!$C258,'Book Value'!N$2)</f>
        <v>#NUM!</v>
      </c>
      <c r="O258" s="28" t="e">
        <f>INDEX(Large!$E$4:$BN$405,'Book Value'!$C258,'Book Value'!O$2)</f>
        <v>#NUM!</v>
      </c>
    </row>
    <row r="259" spans="1:15">
      <c r="A259" s="28">
        <v>256</v>
      </c>
      <c r="B259" s="5" t="e">
        <f>LARGE(Large!$BP$4:$BP$400,'Book Value'!A259)</f>
        <v>#NUM!</v>
      </c>
      <c r="C259" s="28" t="e">
        <f>MATCH(B259,Large!$BP$4:$BP$405,0)</f>
        <v>#NUM!</v>
      </c>
      <c r="D259" s="5" t="e">
        <f>INDEX(Large!$E$4:$BN$405,'Book Value'!$C259,'Book Value'!D$2)</f>
        <v>#NUM!</v>
      </c>
      <c r="E259" s="18" t="e">
        <f>INDEX(Large!$E$4:$BN$405,'Book Value'!$C259,'Book Value'!E$2)</f>
        <v>#NUM!</v>
      </c>
      <c r="F259" s="18" t="e">
        <f>INDEX(Large!$E$4:$BN$405,'Book Value'!$C259,'Book Value'!F$2)</f>
        <v>#NUM!</v>
      </c>
      <c r="G259" s="18" t="e">
        <f>INDEX(Large!$E$4:$BN$405,'Book Value'!$C259,'Book Value'!G$2)</f>
        <v>#NUM!</v>
      </c>
      <c r="H259" s="18" t="e">
        <f>INDEX(Large!$E$4:$BN$405,'Book Value'!$C259,'Book Value'!H$2)</f>
        <v>#NUM!</v>
      </c>
      <c r="I259" s="18" t="e">
        <f>INDEX(Large!$E$4:$BN$405,'Book Value'!$C259,'Book Value'!I$2)</f>
        <v>#NUM!</v>
      </c>
      <c r="J259" s="18" t="e">
        <f>INDEX(Large!$E$4:$BN$405,'Book Value'!$C259,'Book Value'!J$2)</f>
        <v>#NUM!</v>
      </c>
      <c r="K259" s="18" t="e">
        <f>INDEX(Large!$E$4:$BN$405,'Book Value'!$C259,'Book Value'!K$2)</f>
        <v>#NUM!</v>
      </c>
      <c r="L259" s="18" t="e">
        <f>INDEX(Large!$E$4:$BN$405,'Book Value'!$C259,'Book Value'!L$2)</f>
        <v>#NUM!</v>
      </c>
      <c r="M259" s="18" t="e">
        <f>INDEX(Large!$E$4:$BN$405,'Book Value'!$C259,'Book Value'!M$2)</f>
        <v>#NUM!</v>
      </c>
      <c r="N259" s="18" t="e">
        <f>INDEX(Large!$E$4:$BN$405,'Book Value'!$C259,'Book Value'!N$2)</f>
        <v>#NUM!</v>
      </c>
      <c r="O259" s="28" t="e">
        <f>INDEX(Large!$E$4:$BN$405,'Book Value'!$C259,'Book Value'!O$2)</f>
        <v>#NUM!</v>
      </c>
    </row>
    <row r="260" spans="1:15">
      <c r="A260" s="28">
        <v>257</v>
      </c>
      <c r="B260" s="5" t="e">
        <f>LARGE(Large!$BP$4:$BP$400,'Book Value'!A260)</f>
        <v>#NUM!</v>
      </c>
      <c r="C260" s="28" t="e">
        <f>MATCH(B260,Large!$BP$4:$BP$405,0)</f>
        <v>#NUM!</v>
      </c>
      <c r="D260" s="5" t="e">
        <f>INDEX(Large!$E$4:$BN$405,'Book Value'!$C260,'Book Value'!D$2)</f>
        <v>#NUM!</v>
      </c>
      <c r="E260" s="18" t="e">
        <f>INDEX(Large!$E$4:$BN$405,'Book Value'!$C260,'Book Value'!E$2)</f>
        <v>#NUM!</v>
      </c>
      <c r="F260" s="18" t="e">
        <f>INDEX(Large!$E$4:$BN$405,'Book Value'!$C260,'Book Value'!F$2)</f>
        <v>#NUM!</v>
      </c>
      <c r="G260" s="18" t="e">
        <f>INDEX(Large!$E$4:$BN$405,'Book Value'!$C260,'Book Value'!G$2)</f>
        <v>#NUM!</v>
      </c>
      <c r="H260" s="18" t="e">
        <f>INDEX(Large!$E$4:$BN$405,'Book Value'!$C260,'Book Value'!H$2)</f>
        <v>#NUM!</v>
      </c>
      <c r="I260" s="18" t="e">
        <f>INDEX(Large!$E$4:$BN$405,'Book Value'!$C260,'Book Value'!I$2)</f>
        <v>#NUM!</v>
      </c>
      <c r="J260" s="18" t="e">
        <f>INDEX(Large!$E$4:$BN$405,'Book Value'!$C260,'Book Value'!J$2)</f>
        <v>#NUM!</v>
      </c>
      <c r="K260" s="18" t="e">
        <f>INDEX(Large!$E$4:$BN$405,'Book Value'!$C260,'Book Value'!K$2)</f>
        <v>#NUM!</v>
      </c>
      <c r="L260" s="18" t="e">
        <f>INDEX(Large!$E$4:$BN$405,'Book Value'!$C260,'Book Value'!L$2)</f>
        <v>#NUM!</v>
      </c>
      <c r="M260" s="18" t="e">
        <f>INDEX(Large!$E$4:$BN$405,'Book Value'!$C260,'Book Value'!M$2)</f>
        <v>#NUM!</v>
      </c>
      <c r="N260" s="18" t="e">
        <f>INDEX(Large!$E$4:$BN$405,'Book Value'!$C260,'Book Value'!N$2)</f>
        <v>#NUM!</v>
      </c>
      <c r="O260" s="28" t="e">
        <f>INDEX(Large!$E$4:$BN$405,'Book Value'!$C260,'Book Value'!O$2)</f>
        <v>#NUM!</v>
      </c>
    </row>
    <row r="261" spans="1:15">
      <c r="A261" s="28">
        <v>258</v>
      </c>
      <c r="B261" s="5" t="e">
        <f>LARGE(Large!$BP$4:$BP$400,'Book Value'!A261)</f>
        <v>#NUM!</v>
      </c>
      <c r="C261" s="28" t="e">
        <f>MATCH(B261,Large!$BP$4:$BP$405,0)</f>
        <v>#NUM!</v>
      </c>
      <c r="D261" s="5" t="e">
        <f>INDEX(Large!$E$4:$BN$405,'Book Value'!$C261,'Book Value'!D$2)</f>
        <v>#NUM!</v>
      </c>
      <c r="E261" s="18" t="e">
        <f>INDEX(Large!$E$4:$BN$405,'Book Value'!$C261,'Book Value'!E$2)</f>
        <v>#NUM!</v>
      </c>
      <c r="F261" s="18" t="e">
        <f>INDEX(Large!$E$4:$BN$405,'Book Value'!$C261,'Book Value'!F$2)</f>
        <v>#NUM!</v>
      </c>
      <c r="G261" s="18" t="e">
        <f>INDEX(Large!$E$4:$BN$405,'Book Value'!$C261,'Book Value'!G$2)</f>
        <v>#NUM!</v>
      </c>
      <c r="H261" s="18" t="e">
        <f>INDEX(Large!$E$4:$BN$405,'Book Value'!$C261,'Book Value'!H$2)</f>
        <v>#NUM!</v>
      </c>
      <c r="I261" s="18" t="e">
        <f>INDEX(Large!$E$4:$BN$405,'Book Value'!$C261,'Book Value'!I$2)</f>
        <v>#NUM!</v>
      </c>
      <c r="J261" s="18" t="e">
        <f>INDEX(Large!$E$4:$BN$405,'Book Value'!$C261,'Book Value'!J$2)</f>
        <v>#NUM!</v>
      </c>
      <c r="K261" s="18" t="e">
        <f>INDEX(Large!$E$4:$BN$405,'Book Value'!$C261,'Book Value'!K$2)</f>
        <v>#NUM!</v>
      </c>
      <c r="L261" s="18" t="e">
        <f>INDEX(Large!$E$4:$BN$405,'Book Value'!$C261,'Book Value'!L$2)</f>
        <v>#NUM!</v>
      </c>
      <c r="M261" s="18" t="e">
        <f>INDEX(Large!$E$4:$BN$405,'Book Value'!$C261,'Book Value'!M$2)</f>
        <v>#NUM!</v>
      </c>
      <c r="N261" s="18" t="e">
        <f>INDEX(Large!$E$4:$BN$405,'Book Value'!$C261,'Book Value'!N$2)</f>
        <v>#NUM!</v>
      </c>
      <c r="O261" s="28" t="e">
        <f>INDEX(Large!$E$4:$BN$405,'Book Value'!$C261,'Book Value'!O$2)</f>
        <v>#NUM!</v>
      </c>
    </row>
    <row r="262" spans="1:15">
      <c r="A262" s="28">
        <v>259</v>
      </c>
      <c r="B262" s="5" t="e">
        <f>LARGE(Large!$BP$4:$BP$400,'Book Value'!A262)</f>
        <v>#NUM!</v>
      </c>
      <c r="C262" s="28" t="e">
        <f>MATCH(B262,Large!$BP$4:$BP$405,0)</f>
        <v>#NUM!</v>
      </c>
      <c r="D262" s="5" t="e">
        <f>INDEX(Large!$E$4:$BN$405,'Book Value'!$C262,'Book Value'!D$2)</f>
        <v>#NUM!</v>
      </c>
      <c r="E262" s="18" t="e">
        <f>INDEX(Large!$E$4:$BN$405,'Book Value'!$C262,'Book Value'!E$2)</f>
        <v>#NUM!</v>
      </c>
      <c r="F262" s="18" t="e">
        <f>INDEX(Large!$E$4:$BN$405,'Book Value'!$C262,'Book Value'!F$2)</f>
        <v>#NUM!</v>
      </c>
      <c r="G262" s="18" t="e">
        <f>INDEX(Large!$E$4:$BN$405,'Book Value'!$C262,'Book Value'!G$2)</f>
        <v>#NUM!</v>
      </c>
      <c r="H262" s="18" t="e">
        <f>INDEX(Large!$E$4:$BN$405,'Book Value'!$C262,'Book Value'!H$2)</f>
        <v>#NUM!</v>
      </c>
      <c r="I262" s="18" t="e">
        <f>INDEX(Large!$E$4:$BN$405,'Book Value'!$C262,'Book Value'!I$2)</f>
        <v>#NUM!</v>
      </c>
      <c r="J262" s="18" t="e">
        <f>INDEX(Large!$E$4:$BN$405,'Book Value'!$C262,'Book Value'!J$2)</f>
        <v>#NUM!</v>
      </c>
      <c r="K262" s="18" t="e">
        <f>INDEX(Large!$E$4:$BN$405,'Book Value'!$C262,'Book Value'!K$2)</f>
        <v>#NUM!</v>
      </c>
      <c r="L262" s="18" t="e">
        <f>INDEX(Large!$E$4:$BN$405,'Book Value'!$C262,'Book Value'!L$2)</f>
        <v>#NUM!</v>
      </c>
      <c r="M262" s="18" t="e">
        <f>INDEX(Large!$E$4:$BN$405,'Book Value'!$C262,'Book Value'!M$2)</f>
        <v>#NUM!</v>
      </c>
      <c r="N262" s="18" t="e">
        <f>INDEX(Large!$E$4:$BN$405,'Book Value'!$C262,'Book Value'!N$2)</f>
        <v>#NUM!</v>
      </c>
      <c r="O262" s="28" t="e">
        <f>INDEX(Large!$E$4:$BN$405,'Book Value'!$C262,'Book Value'!O$2)</f>
        <v>#NUM!</v>
      </c>
    </row>
    <row r="263" spans="1:15">
      <c r="A263" s="28">
        <v>260</v>
      </c>
      <c r="B263" s="5" t="e">
        <f>LARGE(Large!$BP$4:$BP$400,'Book Value'!A263)</f>
        <v>#NUM!</v>
      </c>
      <c r="C263" s="28" t="e">
        <f>MATCH(B263,Large!$BP$4:$BP$405,0)</f>
        <v>#NUM!</v>
      </c>
      <c r="D263" s="5" t="e">
        <f>INDEX(Large!$E$4:$BN$405,'Book Value'!$C263,'Book Value'!D$2)</f>
        <v>#NUM!</v>
      </c>
      <c r="E263" s="18" t="e">
        <f>INDEX(Large!$E$4:$BN$405,'Book Value'!$C263,'Book Value'!E$2)</f>
        <v>#NUM!</v>
      </c>
      <c r="F263" s="18" t="e">
        <f>INDEX(Large!$E$4:$BN$405,'Book Value'!$C263,'Book Value'!F$2)</f>
        <v>#NUM!</v>
      </c>
      <c r="G263" s="18" t="e">
        <f>INDEX(Large!$E$4:$BN$405,'Book Value'!$C263,'Book Value'!G$2)</f>
        <v>#NUM!</v>
      </c>
      <c r="H263" s="18" t="e">
        <f>INDEX(Large!$E$4:$BN$405,'Book Value'!$C263,'Book Value'!H$2)</f>
        <v>#NUM!</v>
      </c>
      <c r="I263" s="18" t="e">
        <f>INDEX(Large!$E$4:$BN$405,'Book Value'!$C263,'Book Value'!I$2)</f>
        <v>#NUM!</v>
      </c>
      <c r="J263" s="18" t="e">
        <f>INDEX(Large!$E$4:$BN$405,'Book Value'!$C263,'Book Value'!J$2)</f>
        <v>#NUM!</v>
      </c>
      <c r="K263" s="18" t="e">
        <f>INDEX(Large!$E$4:$BN$405,'Book Value'!$C263,'Book Value'!K$2)</f>
        <v>#NUM!</v>
      </c>
      <c r="L263" s="18" t="e">
        <f>INDEX(Large!$E$4:$BN$405,'Book Value'!$C263,'Book Value'!L$2)</f>
        <v>#NUM!</v>
      </c>
      <c r="M263" s="18" t="e">
        <f>INDEX(Large!$E$4:$BN$405,'Book Value'!$C263,'Book Value'!M$2)</f>
        <v>#NUM!</v>
      </c>
      <c r="N263" s="18" t="e">
        <f>INDEX(Large!$E$4:$BN$405,'Book Value'!$C263,'Book Value'!N$2)</f>
        <v>#NUM!</v>
      </c>
      <c r="O263" s="28" t="e">
        <f>INDEX(Large!$E$4:$BN$405,'Book Value'!$C263,'Book Value'!O$2)</f>
        <v>#NUM!</v>
      </c>
    </row>
    <row r="264" spans="1:15">
      <c r="A264" s="28">
        <v>261</v>
      </c>
      <c r="B264" s="5" t="e">
        <f>LARGE(Large!$BP$4:$BP$400,'Book Value'!A264)</f>
        <v>#NUM!</v>
      </c>
      <c r="C264" s="28" t="e">
        <f>MATCH(B264,Large!$BP$4:$BP$405,0)</f>
        <v>#NUM!</v>
      </c>
      <c r="D264" s="5" t="e">
        <f>INDEX(Large!$E$4:$BN$405,'Book Value'!$C264,'Book Value'!D$2)</f>
        <v>#NUM!</v>
      </c>
      <c r="E264" s="18" t="e">
        <f>INDEX(Large!$E$4:$BN$405,'Book Value'!$C264,'Book Value'!E$2)</f>
        <v>#NUM!</v>
      </c>
      <c r="F264" s="18" t="e">
        <f>INDEX(Large!$E$4:$BN$405,'Book Value'!$C264,'Book Value'!F$2)</f>
        <v>#NUM!</v>
      </c>
      <c r="G264" s="18" t="e">
        <f>INDEX(Large!$E$4:$BN$405,'Book Value'!$C264,'Book Value'!G$2)</f>
        <v>#NUM!</v>
      </c>
      <c r="H264" s="18" t="e">
        <f>INDEX(Large!$E$4:$BN$405,'Book Value'!$C264,'Book Value'!H$2)</f>
        <v>#NUM!</v>
      </c>
      <c r="I264" s="18" t="e">
        <f>INDEX(Large!$E$4:$BN$405,'Book Value'!$C264,'Book Value'!I$2)</f>
        <v>#NUM!</v>
      </c>
      <c r="J264" s="18" t="e">
        <f>INDEX(Large!$E$4:$BN$405,'Book Value'!$C264,'Book Value'!J$2)</f>
        <v>#NUM!</v>
      </c>
      <c r="K264" s="18" t="e">
        <f>INDEX(Large!$E$4:$BN$405,'Book Value'!$C264,'Book Value'!K$2)</f>
        <v>#NUM!</v>
      </c>
      <c r="L264" s="18" t="e">
        <f>INDEX(Large!$E$4:$BN$405,'Book Value'!$C264,'Book Value'!L$2)</f>
        <v>#NUM!</v>
      </c>
      <c r="M264" s="18" t="e">
        <f>INDEX(Large!$E$4:$BN$405,'Book Value'!$C264,'Book Value'!M$2)</f>
        <v>#NUM!</v>
      </c>
      <c r="N264" s="18" t="e">
        <f>INDEX(Large!$E$4:$BN$405,'Book Value'!$C264,'Book Value'!N$2)</f>
        <v>#NUM!</v>
      </c>
      <c r="O264" s="28" t="e">
        <f>INDEX(Large!$E$4:$BN$405,'Book Value'!$C264,'Book Value'!O$2)</f>
        <v>#NUM!</v>
      </c>
    </row>
    <row r="265" spans="1:15">
      <c r="A265" s="28">
        <v>262</v>
      </c>
      <c r="B265" s="5" t="e">
        <f>LARGE(Large!$BP$4:$BP$400,'Book Value'!A265)</f>
        <v>#NUM!</v>
      </c>
      <c r="C265" s="28" t="e">
        <f>MATCH(B265,Large!$BP$4:$BP$405,0)</f>
        <v>#NUM!</v>
      </c>
      <c r="D265" s="5" t="e">
        <f>INDEX(Large!$E$4:$BN$405,'Book Value'!$C265,'Book Value'!D$2)</f>
        <v>#NUM!</v>
      </c>
      <c r="E265" s="18" t="e">
        <f>INDEX(Large!$E$4:$BN$405,'Book Value'!$C265,'Book Value'!E$2)</f>
        <v>#NUM!</v>
      </c>
      <c r="F265" s="18" t="e">
        <f>INDEX(Large!$E$4:$BN$405,'Book Value'!$C265,'Book Value'!F$2)</f>
        <v>#NUM!</v>
      </c>
      <c r="G265" s="18" t="e">
        <f>INDEX(Large!$E$4:$BN$405,'Book Value'!$C265,'Book Value'!G$2)</f>
        <v>#NUM!</v>
      </c>
      <c r="H265" s="18" t="e">
        <f>INDEX(Large!$E$4:$BN$405,'Book Value'!$C265,'Book Value'!H$2)</f>
        <v>#NUM!</v>
      </c>
      <c r="I265" s="18" t="e">
        <f>INDEX(Large!$E$4:$BN$405,'Book Value'!$C265,'Book Value'!I$2)</f>
        <v>#NUM!</v>
      </c>
      <c r="J265" s="18" t="e">
        <f>INDEX(Large!$E$4:$BN$405,'Book Value'!$C265,'Book Value'!J$2)</f>
        <v>#NUM!</v>
      </c>
      <c r="K265" s="18" t="e">
        <f>INDEX(Large!$E$4:$BN$405,'Book Value'!$C265,'Book Value'!K$2)</f>
        <v>#NUM!</v>
      </c>
      <c r="L265" s="18" t="e">
        <f>INDEX(Large!$E$4:$BN$405,'Book Value'!$C265,'Book Value'!L$2)</f>
        <v>#NUM!</v>
      </c>
      <c r="M265" s="18" t="e">
        <f>INDEX(Large!$E$4:$BN$405,'Book Value'!$C265,'Book Value'!M$2)</f>
        <v>#NUM!</v>
      </c>
      <c r="N265" s="18" t="e">
        <f>INDEX(Large!$E$4:$BN$405,'Book Value'!$C265,'Book Value'!N$2)</f>
        <v>#NUM!</v>
      </c>
      <c r="O265" s="28" t="e">
        <f>INDEX(Large!$E$4:$BN$405,'Book Value'!$C265,'Book Value'!O$2)</f>
        <v>#NUM!</v>
      </c>
    </row>
    <row r="266" spans="1:15">
      <c r="A266" s="28">
        <v>263</v>
      </c>
      <c r="B266" s="5" t="e">
        <f>LARGE(Large!$BP$4:$BP$400,'Book Value'!A266)</f>
        <v>#NUM!</v>
      </c>
      <c r="C266" s="28" t="e">
        <f>MATCH(B266,Large!$BP$4:$BP$405,0)</f>
        <v>#NUM!</v>
      </c>
      <c r="D266" s="5" t="e">
        <f>INDEX(Large!$E$4:$BN$405,'Book Value'!$C266,'Book Value'!D$2)</f>
        <v>#NUM!</v>
      </c>
      <c r="E266" s="18" t="e">
        <f>INDEX(Large!$E$4:$BN$405,'Book Value'!$C266,'Book Value'!E$2)</f>
        <v>#NUM!</v>
      </c>
      <c r="F266" s="18" t="e">
        <f>INDEX(Large!$E$4:$BN$405,'Book Value'!$C266,'Book Value'!F$2)</f>
        <v>#NUM!</v>
      </c>
      <c r="G266" s="18" t="e">
        <f>INDEX(Large!$E$4:$BN$405,'Book Value'!$C266,'Book Value'!G$2)</f>
        <v>#NUM!</v>
      </c>
      <c r="H266" s="18" t="e">
        <f>INDEX(Large!$E$4:$BN$405,'Book Value'!$C266,'Book Value'!H$2)</f>
        <v>#NUM!</v>
      </c>
      <c r="I266" s="18" t="e">
        <f>INDEX(Large!$E$4:$BN$405,'Book Value'!$C266,'Book Value'!I$2)</f>
        <v>#NUM!</v>
      </c>
      <c r="J266" s="18" t="e">
        <f>INDEX(Large!$E$4:$BN$405,'Book Value'!$C266,'Book Value'!J$2)</f>
        <v>#NUM!</v>
      </c>
      <c r="K266" s="18" t="e">
        <f>INDEX(Large!$E$4:$BN$405,'Book Value'!$C266,'Book Value'!K$2)</f>
        <v>#NUM!</v>
      </c>
      <c r="L266" s="18" t="e">
        <f>INDEX(Large!$E$4:$BN$405,'Book Value'!$C266,'Book Value'!L$2)</f>
        <v>#NUM!</v>
      </c>
      <c r="M266" s="18" t="e">
        <f>INDEX(Large!$E$4:$BN$405,'Book Value'!$C266,'Book Value'!M$2)</f>
        <v>#NUM!</v>
      </c>
      <c r="N266" s="18" t="e">
        <f>INDEX(Large!$E$4:$BN$405,'Book Value'!$C266,'Book Value'!N$2)</f>
        <v>#NUM!</v>
      </c>
      <c r="O266" s="28" t="e">
        <f>INDEX(Large!$E$4:$BN$405,'Book Value'!$C266,'Book Value'!O$2)</f>
        <v>#NUM!</v>
      </c>
    </row>
    <row r="267" spans="1:15">
      <c r="A267" s="28">
        <v>264</v>
      </c>
      <c r="B267" s="5" t="e">
        <f>LARGE(Large!$BP$4:$BP$400,'Book Value'!A267)</f>
        <v>#NUM!</v>
      </c>
      <c r="C267" s="28" t="e">
        <f>MATCH(B267,Large!$BP$4:$BP$405,0)</f>
        <v>#NUM!</v>
      </c>
      <c r="D267" s="5" t="e">
        <f>INDEX(Large!$E$4:$BN$405,'Book Value'!$C267,'Book Value'!D$2)</f>
        <v>#NUM!</v>
      </c>
      <c r="E267" s="18" t="e">
        <f>INDEX(Large!$E$4:$BN$405,'Book Value'!$C267,'Book Value'!E$2)</f>
        <v>#NUM!</v>
      </c>
      <c r="F267" s="18" t="e">
        <f>INDEX(Large!$E$4:$BN$405,'Book Value'!$C267,'Book Value'!F$2)</f>
        <v>#NUM!</v>
      </c>
      <c r="G267" s="18" t="e">
        <f>INDEX(Large!$E$4:$BN$405,'Book Value'!$C267,'Book Value'!G$2)</f>
        <v>#NUM!</v>
      </c>
      <c r="H267" s="18" t="e">
        <f>INDEX(Large!$E$4:$BN$405,'Book Value'!$C267,'Book Value'!H$2)</f>
        <v>#NUM!</v>
      </c>
      <c r="I267" s="18" t="e">
        <f>INDEX(Large!$E$4:$BN$405,'Book Value'!$C267,'Book Value'!I$2)</f>
        <v>#NUM!</v>
      </c>
      <c r="J267" s="18" t="e">
        <f>INDEX(Large!$E$4:$BN$405,'Book Value'!$C267,'Book Value'!J$2)</f>
        <v>#NUM!</v>
      </c>
      <c r="K267" s="18" t="e">
        <f>INDEX(Large!$E$4:$BN$405,'Book Value'!$C267,'Book Value'!K$2)</f>
        <v>#NUM!</v>
      </c>
      <c r="L267" s="18" t="e">
        <f>INDEX(Large!$E$4:$BN$405,'Book Value'!$C267,'Book Value'!L$2)</f>
        <v>#NUM!</v>
      </c>
      <c r="M267" s="18" t="e">
        <f>INDEX(Large!$E$4:$BN$405,'Book Value'!$C267,'Book Value'!M$2)</f>
        <v>#NUM!</v>
      </c>
      <c r="N267" s="18" t="e">
        <f>INDEX(Large!$E$4:$BN$405,'Book Value'!$C267,'Book Value'!N$2)</f>
        <v>#NUM!</v>
      </c>
      <c r="O267" s="28" t="e">
        <f>INDEX(Large!$E$4:$BN$405,'Book Value'!$C267,'Book Value'!O$2)</f>
        <v>#NUM!</v>
      </c>
    </row>
    <row r="268" spans="1:15">
      <c r="A268" s="28">
        <v>265</v>
      </c>
      <c r="B268" s="5" t="e">
        <f>LARGE(Large!$BP$4:$BP$400,'Book Value'!A268)</f>
        <v>#NUM!</v>
      </c>
      <c r="C268" s="28" t="e">
        <f>MATCH(B268,Large!$BP$4:$BP$405,0)</f>
        <v>#NUM!</v>
      </c>
      <c r="D268" s="5" t="e">
        <f>INDEX(Large!$E$4:$BN$405,'Book Value'!$C268,'Book Value'!D$2)</f>
        <v>#NUM!</v>
      </c>
      <c r="E268" s="18" t="e">
        <f>INDEX(Large!$E$4:$BN$405,'Book Value'!$C268,'Book Value'!E$2)</f>
        <v>#NUM!</v>
      </c>
      <c r="F268" s="18" t="e">
        <f>INDEX(Large!$E$4:$BN$405,'Book Value'!$C268,'Book Value'!F$2)</f>
        <v>#NUM!</v>
      </c>
      <c r="G268" s="18" t="e">
        <f>INDEX(Large!$E$4:$BN$405,'Book Value'!$C268,'Book Value'!G$2)</f>
        <v>#NUM!</v>
      </c>
      <c r="H268" s="18" t="e">
        <f>INDEX(Large!$E$4:$BN$405,'Book Value'!$C268,'Book Value'!H$2)</f>
        <v>#NUM!</v>
      </c>
      <c r="I268" s="18" t="e">
        <f>INDEX(Large!$E$4:$BN$405,'Book Value'!$C268,'Book Value'!I$2)</f>
        <v>#NUM!</v>
      </c>
      <c r="J268" s="18" t="e">
        <f>INDEX(Large!$E$4:$BN$405,'Book Value'!$C268,'Book Value'!J$2)</f>
        <v>#NUM!</v>
      </c>
      <c r="K268" s="18" t="e">
        <f>INDEX(Large!$E$4:$BN$405,'Book Value'!$C268,'Book Value'!K$2)</f>
        <v>#NUM!</v>
      </c>
      <c r="L268" s="18" t="e">
        <f>INDEX(Large!$E$4:$BN$405,'Book Value'!$C268,'Book Value'!L$2)</f>
        <v>#NUM!</v>
      </c>
      <c r="M268" s="18" t="e">
        <f>INDEX(Large!$E$4:$BN$405,'Book Value'!$C268,'Book Value'!M$2)</f>
        <v>#NUM!</v>
      </c>
      <c r="N268" s="18" t="e">
        <f>INDEX(Large!$E$4:$BN$405,'Book Value'!$C268,'Book Value'!N$2)</f>
        <v>#NUM!</v>
      </c>
      <c r="O268" s="28" t="e">
        <f>INDEX(Large!$E$4:$BN$405,'Book Value'!$C268,'Book Value'!O$2)</f>
        <v>#NUM!</v>
      </c>
    </row>
    <row r="269" spans="1:15">
      <c r="A269" s="28">
        <v>266</v>
      </c>
      <c r="B269" s="5" t="e">
        <f>LARGE(Large!$BP$4:$BP$400,'Book Value'!A269)</f>
        <v>#NUM!</v>
      </c>
      <c r="C269" s="28" t="e">
        <f>MATCH(B269,Large!$BP$4:$BP$405,0)</f>
        <v>#NUM!</v>
      </c>
      <c r="D269" s="5" t="e">
        <f>INDEX(Large!$E$4:$BN$405,'Book Value'!$C269,'Book Value'!D$2)</f>
        <v>#NUM!</v>
      </c>
      <c r="E269" s="18" t="e">
        <f>INDEX(Large!$E$4:$BN$405,'Book Value'!$C269,'Book Value'!E$2)</f>
        <v>#NUM!</v>
      </c>
      <c r="F269" s="18" t="e">
        <f>INDEX(Large!$E$4:$BN$405,'Book Value'!$C269,'Book Value'!F$2)</f>
        <v>#NUM!</v>
      </c>
      <c r="G269" s="18" t="e">
        <f>INDEX(Large!$E$4:$BN$405,'Book Value'!$C269,'Book Value'!G$2)</f>
        <v>#NUM!</v>
      </c>
      <c r="H269" s="18" t="e">
        <f>INDEX(Large!$E$4:$BN$405,'Book Value'!$C269,'Book Value'!H$2)</f>
        <v>#NUM!</v>
      </c>
      <c r="I269" s="18" t="e">
        <f>INDEX(Large!$E$4:$BN$405,'Book Value'!$C269,'Book Value'!I$2)</f>
        <v>#NUM!</v>
      </c>
      <c r="J269" s="18" t="e">
        <f>INDEX(Large!$E$4:$BN$405,'Book Value'!$C269,'Book Value'!J$2)</f>
        <v>#NUM!</v>
      </c>
      <c r="K269" s="18" t="e">
        <f>INDEX(Large!$E$4:$BN$405,'Book Value'!$C269,'Book Value'!K$2)</f>
        <v>#NUM!</v>
      </c>
      <c r="L269" s="18" t="e">
        <f>INDEX(Large!$E$4:$BN$405,'Book Value'!$C269,'Book Value'!L$2)</f>
        <v>#NUM!</v>
      </c>
      <c r="M269" s="18" t="e">
        <f>INDEX(Large!$E$4:$BN$405,'Book Value'!$C269,'Book Value'!M$2)</f>
        <v>#NUM!</v>
      </c>
      <c r="N269" s="18" t="e">
        <f>INDEX(Large!$E$4:$BN$405,'Book Value'!$C269,'Book Value'!N$2)</f>
        <v>#NUM!</v>
      </c>
      <c r="O269" s="28" t="e">
        <f>INDEX(Large!$E$4:$BN$405,'Book Value'!$C269,'Book Value'!O$2)</f>
        <v>#NUM!</v>
      </c>
    </row>
    <row r="270" spans="1:15">
      <c r="A270" s="28">
        <v>267</v>
      </c>
      <c r="B270" s="5" t="e">
        <f>LARGE(Large!$BP$4:$BP$400,'Book Value'!A270)</f>
        <v>#NUM!</v>
      </c>
      <c r="C270" s="28" t="e">
        <f>MATCH(B270,Large!$BP$4:$BP$405,0)</f>
        <v>#NUM!</v>
      </c>
      <c r="D270" s="5" t="e">
        <f>INDEX(Large!$E$4:$BN$405,'Book Value'!$C270,'Book Value'!D$2)</f>
        <v>#NUM!</v>
      </c>
      <c r="E270" s="18" t="e">
        <f>INDEX(Large!$E$4:$BN$405,'Book Value'!$C270,'Book Value'!E$2)</f>
        <v>#NUM!</v>
      </c>
      <c r="F270" s="18" t="e">
        <f>INDEX(Large!$E$4:$BN$405,'Book Value'!$C270,'Book Value'!F$2)</f>
        <v>#NUM!</v>
      </c>
      <c r="G270" s="18" t="e">
        <f>INDEX(Large!$E$4:$BN$405,'Book Value'!$C270,'Book Value'!G$2)</f>
        <v>#NUM!</v>
      </c>
      <c r="H270" s="18" t="e">
        <f>INDEX(Large!$E$4:$BN$405,'Book Value'!$C270,'Book Value'!H$2)</f>
        <v>#NUM!</v>
      </c>
      <c r="I270" s="18" t="e">
        <f>INDEX(Large!$E$4:$BN$405,'Book Value'!$C270,'Book Value'!I$2)</f>
        <v>#NUM!</v>
      </c>
      <c r="J270" s="18" t="e">
        <f>INDEX(Large!$E$4:$BN$405,'Book Value'!$C270,'Book Value'!J$2)</f>
        <v>#NUM!</v>
      </c>
      <c r="K270" s="18" t="e">
        <f>INDEX(Large!$E$4:$BN$405,'Book Value'!$C270,'Book Value'!K$2)</f>
        <v>#NUM!</v>
      </c>
      <c r="L270" s="18" t="e">
        <f>INDEX(Large!$E$4:$BN$405,'Book Value'!$C270,'Book Value'!L$2)</f>
        <v>#NUM!</v>
      </c>
      <c r="M270" s="18" t="e">
        <f>INDEX(Large!$E$4:$BN$405,'Book Value'!$C270,'Book Value'!M$2)</f>
        <v>#NUM!</v>
      </c>
      <c r="N270" s="18" t="e">
        <f>INDEX(Large!$E$4:$BN$405,'Book Value'!$C270,'Book Value'!N$2)</f>
        <v>#NUM!</v>
      </c>
      <c r="O270" s="28" t="e">
        <f>INDEX(Large!$E$4:$BN$405,'Book Value'!$C270,'Book Value'!O$2)</f>
        <v>#NUM!</v>
      </c>
    </row>
    <row r="271" spans="1:15">
      <c r="A271" s="28">
        <v>268</v>
      </c>
      <c r="B271" s="5" t="e">
        <f>LARGE(Large!$BP$4:$BP$400,'Book Value'!A271)</f>
        <v>#NUM!</v>
      </c>
      <c r="C271" s="28" t="e">
        <f>MATCH(B271,Large!$BP$4:$BP$405,0)</f>
        <v>#NUM!</v>
      </c>
      <c r="D271" s="5" t="e">
        <f>INDEX(Large!$E$4:$BN$405,'Book Value'!$C271,'Book Value'!D$2)</f>
        <v>#NUM!</v>
      </c>
      <c r="E271" s="18" t="e">
        <f>INDEX(Large!$E$4:$BN$405,'Book Value'!$C271,'Book Value'!E$2)</f>
        <v>#NUM!</v>
      </c>
      <c r="F271" s="18" t="e">
        <f>INDEX(Large!$E$4:$BN$405,'Book Value'!$C271,'Book Value'!F$2)</f>
        <v>#NUM!</v>
      </c>
      <c r="G271" s="18" t="e">
        <f>INDEX(Large!$E$4:$BN$405,'Book Value'!$C271,'Book Value'!G$2)</f>
        <v>#NUM!</v>
      </c>
      <c r="H271" s="18" t="e">
        <f>INDEX(Large!$E$4:$BN$405,'Book Value'!$C271,'Book Value'!H$2)</f>
        <v>#NUM!</v>
      </c>
      <c r="I271" s="18" t="e">
        <f>INDEX(Large!$E$4:$BN$405,'Book Value'!$C271,'Book Value'!I$2)</f>
        <v>#NUM!</v>
      </c>
      <c r="J271" s="18" t="e">
        <f>INDEX(Large!$E$4:$BN$405,'Book Value'!$C271,'Book Value'!J$2)</f>
        <v>#NUM!</v>
      </c>
      <c r="K271" s="18" t="e">
        <f>INDEX(Large!$E$4:$BN$405,'Book Value'!$C271,'Book Value'!K$2)</f>
        <v>#NUM!</v>
      </c>
      <c r="L271" s="18" t="e">
        <f>INDEX(Large!$E$4:$BN$405,'Book Value'!$C271,'Book Value'!L$2)</f>
        <v>#NUM!</v>
      </c>
      <c r="M271" s="18" t="e">
        <f>INDEX(Large!$E$4:$BN$405,'Book Value'!$C271,'Book Value'!M$2)</f>
        <v>#NUM!</v>
      </c>
      <c r="N271" s="18" t="e">
        <f>INDEX(Large!$E$4:$BN$405,'Book Value'!$C271,'Book Value'!N$2)</f>
        <v>#NUM!</v>
      </c>
      <c r="O271" s="28" t="e">
        <f>INDEX(Large!$E$4:$BN$405,'Book Value'!$C271,'Book Value'!O$2)</f>
        <v>#NUM!</v>
      </c>
    </row>
    <row r="272" spans="1:15">
      <c r="A272" s="28">
        <v>269</v>
      </c>
      <c r="B272" s="5" t="e">
        <f>LARGE(Large!$BP$4:$BP$400,'Book Value'!A272)</f>
        <v>#NUM!</v>
      </c>
      <c r="C272" s="28" t="e">
        <f>MATCH(B272,Large!$BP$4:$BP$405,0)</f>
        <v>#NUM!</v>
      </c>
      <c r="D272" s="5" t="e">
        <f>INDEX(Large!$E$4:$BN$405,'Book Value'!$C272,'Book Value'!D$2)</f>
        <v>#NUM!</v>
      </c>
      <c r="E272" s="18" t="e">
        <f>INDEX(Large!$E$4:$BN$405,'Book Value'!$C272,'Book Value'!E$2)</f>
        <v>#NUM!</v>
      </c>
      <c r="F272" s="18" t="e">
        <f>INDEX(Large!$E$4:$BN$405,'Book Value'!$C272,'Book Value'!F$2)</f>
        <v>#NUM!</v>
      </c>
      <c r="G272" s="18" t="e">
        <f>INDEX(Large!$E$4:$BN$405,'Book Value'!$C272,'Book Value'!G$2)</f>
        <v>#NUM!</v>
      </c>
      <c r="H272" s="18" t="e">
        <f>INDEX(Large!$E$4:$BN$405,'Book Value'!$C272,'Book Value'!H$2)</f>
        <v>#NUM!</v>
      </c>
      <c r="I272" s="18" t="e">
        <f>INDEX(Large!$E$4:$BN$405,'Book Value'!$C272,'Book Value'!I$2)</f>
        <v>#NUM!</v>
      </c>
      <c r="J272" s="18" t="e">
        <f>INDEX(Large!$E$4:$BN$405,'Book Value'!$C272,'Book Value'!J$2)</f>
        <v>#NUM!</v>
      </c>
      <c r="K272" s="18" t="e">
        <f>INDEX(Large!$E$4:$BN$405,'Book Value'!$C272,'Book Value'!K$2)</f>
        <v>#NUM!</v>
      </c>
      <c r="L272" s="18" t="e">
        <f>INDEX(Large!$E$4:$BN$405,'Book Value'!$C272,'Book Value'!L$2)</f>
        <v>#NUM!</v>
      </c>
      <c r="M272" s="18" t="e">
        <f>INDEX(Large!$E$4:$BN$405,'Book Value'!$C272,'Book Value'!M$2)</f>
        <v>#NUM!</v>
      </c>
      <c r="N272" s="18" t="e">
        <f>INDEX(Large!$E$4:$BN$405,'Book Value'!$C272,'Book Value'!N$2)</f>
        <v>#NUM!</v>
      </c>
      <c r="O272" s="28" t="e">
        <f>INDEX(Large!$E$4:$BN$405,'Book Value'!$C272,'Book Value'!O$2)</f>
        <v>#NUM!</v>
      </c>
    </row>
    <row r="273" spans="1:15">
      <c r="A273" s="28">
        <v>270</v>
      </c>
      <c r="B273" s="5" t="e">
        <f>LARGE(Large!$BP$4:$BP$400,'Book Value'!A273)</f>
        <v>#NUM!</v>
      </c>
      <c r="C273" s="28" t="e">
        <f>MATCH(B273,Large!$BP$4:$BP$405,0)</f>
        <v>#NUM!</v>
      </c>
      <c r="D273" s="5" t="e">
        <f>INDEX(Large!$E$4:$BN$405,'Book Value'!$C273,'Book Value'!D$2)</f>
        <v>#NUM!</v>
      </c>
      <c r="E273" s="18" t="e">
        <f>INDEX(Large!$E$4:$BN$405,'Book Value'!$C273,'Book Value'!E$2)</f>
        <v>#NUM!</v>
      </c>
      <c r="F273" s="18" t="e">
        <f>INDEX(Large!$E$4:$BN$405,'Book Value'!$C273,'Book Value'!F$2)</f>
        <v>#NUM!</v>
      </c>
      <c r="G273" s="18" t="e">
        <f>INDEX(Large!$E$4:$BN$405,'Book Value'!$C273,'Book Value'!G$2)</f>
        <v>#NUM!</v>
      </c>
      <c r="H273" s="18" t="e">
        <f>INDEX(Large!$E$4:$BN$405,'Book Value'!$C273,'Book Value'!H$2)</f>
        <v>#NUM!</v>
      </c>
      <c r="I273" s="18" t="e">
        <f>INDEX(Large!$E$4:$BN$405,'Book Value'!$C273,'Book Value'!I$2)</f>
        <v>#NUM!</v>
      </c>
      <c r="J273" s="18" t="e">
        <f>INDEX(Large!$E$4:$BN$405,'Book Value'!$C273,'Book Value'!J$2)</f>
        <v>#NUM!</v>
      </c>
      <c r="K273" s="18" t="e">
        <f>INDEX(Large!$E$4:$BN$405,'Book Value'!$C273,'Book Value'!K$2)</f>
        <v>#NUM!</v>
      </c>
      <c r="L273" s="18" t="e">
        <f>INDEX(Large!$E$4:$BN$405,'Book Value'!$C273,'Book Value'!L$2)</f>
        <v>#NUM!</v>
      </c>
      <c r="M273" s="18" t="e">
        <f>INDEX(Large!$E$4:$BN$405,'Book Value'!$C273,'Book Value'!M$2)</f>
        <v>#NUM!</v>
      </c>
      <c r="N273" s="18" t="e">
        <f>INDEX(Large!$E$4:$BN$405,'Book Value'!$C273,'Book Value'!N$2)</f>
        <v>#NUM!</v>
      </c>
      <c r="O273" s="28" t="e">
        <f>INDEX(Large!$E$4:$BN$405,'Book Value'!$C273,'Book Value'!O$2)</f>
        <v>#NUM!</v>
      </c>
    </row>
    <row r="274" spans="1:15">
      <c r="A274" s="28">
        <v>271</v>
      </c>
      <c r="B274" s="5" t="e">
        <f>LARGE(Large!$BP$4:$BP$400,'Book Value'!A274)</f>
        <v>#NUM!</v>
      </c>
      <c r="C274" s="28" t="e">
        <f>MATCH(B274,Large!$BP$4:$BP$405,0)</f>
        <v>#NUM!</v>
      </c>
      <c r="D274" s="5" t="e">
        <f>INDEX(Large!$E$4:$BN$405,'Book Value'!$C274,'Book Value'!D$2)</f>
        <v>#NUM!</v>
      </c>
      <c r="E274" s="18" t="e">
        <f>INDEX(Large!$E$4:$BN$405,'Book Value'!$C274,'Book Value'!E$2)</f>
        <v>#NUM!</v>
      </c>
      <c r="F274" s="18" t="e">
        <f>INDEX(Large!$E$4:$BN$405,'Book Value'!$C274,'Book Value'!F$2)</f>
        <v>#NUM!</v>
      </c>
      <c r="G274" s="18" t="e">
        <f>INDEX(Large!$E$4:$BN$405,'Book Value'!$C274,'Book Value'!G$2)</f>
        <v>#NUM!</v>
      </c>
      <c r="H274" s="18" t="e">
        <f>INDEX(Large!$E$4:$BN$405,'Book Value'!$C274,'Book Value'!H$2)</f>
        <v>#NUM!</v>
      </c>
      <c r="I274" s="18" t="e">
        <f>INDEX(Large!$E$4:$BN$405,'Book Value'!$C274,'Book Value'!I$2)</f>
        <v>#NUM!</v>
      </c>
      <c r="J274" s="18" t="e">
        <f>INDEX(Large!$E$4:$BN$405,'Book Value'!$C274,'Book Value'!J$2)</f>
        <v>#NUM!</v>
      </c>
      <c r="K274" s="18" t="e">
        <f>INDEX(Large!$E$4:$BN$405,'Book Value'!$C274,'Book Value'!K$2)</f>
        <v>#NUM!</v>
      </c>
      <c r="L274" s="18" t="e">
        <f>INDEX(Large!$E$4:$BN$405,'Book Value'!$C274,'Book Value'!L$2)</f>
        <v>#NUM!</v>
      </c>
      <c r="M274" s="18" t="e">
        <f>INDEX(Large!$E$4:$BN$405,'Book Value'!$C274,'Book Value'!M$2)</f>
        <v>#NUM!</v>
      </c>
      <c r="N274" s="18" t="e">
        <f>INDEX(Large!$E$4:$BN$405,'Book Value'!$C274,'Book Value'!N$2)</f>
        <v>#NUM!</v>
      </c>
      <c r="O274" s="28" t="e">
        <f>INDEX(Large!$E$4:$BN$405,'Book Value'!$C274,'Book Value'!O$2)</f>
        <v>#NUM!</v>
      </c>
    </row>
    <row r="275" spans="1:15">
      <c r="A275" s="28">
        <v>272</v>
      </c>
      <c r="B275" s="5" t="e">
        <f>LARGE(Large!$BP$4:$BP$400,'Book Value'!A275)</f>
        <v>#NUM!</v>
      </c>
      <c r="C275" s="28" t="e">
        <f>MATCH(B275,Large!$BP$4:$BP$405,0)</f>
        <v>#NUM!</v>
      </c>
      <c r="D275" s="5" t="e">
        <f>INDEX(Large!$E$4:$BN$405,'Book Value'!$C275,'Book Value'!D$2)</f>
        <v>#NUM!</v>
      </c>
      <c r="E275" s="18" t="e">
        <f>INDEX(Large!$E$4:$BN$405,'Book Value'!$C275,'Book Value'!E$2)</f>
        <v>#NUM!</v>
      </c>
      <c r="F275" s="18" t="e">
        <f>INDEX(Large!$E$4:$BN$405,'Book Value'!$C275,'Book Value'!F$2)</f>
        <v>#NUM!</v>
      </c>
      <c r="G275" s="18" t="e">
        <f>INDEX(Large!$E$4:$BN$405,'Book Value'!$C275,'Book Value'!G$2)</f>
        <v>#NUM!</v>
      </c>
      <c r="H275" s="18" t="e">
        <f>INDEX(Large!$E$4:$BN$405,'Book Value'!$C275,'Book Value'!H$2)</f>
        <v>#NUM!</v>
      </c>
      <c r="I275" s="18" t="e">
        <f>INDEX(Large!$E$4:$BN$405,'Book Value'!$C275,'Book Value'!I$2)</f>
        <v>#NUM!</v>
      </c>
      <c r="J275" s="18" t="e">
        <f>INDEX(Large!$E$4:$BN$405,'Book Value'!$C275,'Book Value'!J$2)</f>
        <v>#NUM!</v>
      </c>
      <c r="K275" s="18" t="e">
        <f>INDEX(Large!$E$4:$BN$405,'Book Value'!$C275,'Book Value'!K$2)</f>
        <v>#NUM!</v>
      </c>
      <c r="L275" s="18" t="e">
        <f>INDEX(Large!$E$4:$BN$405,'Book Value'!$C275,'Book Value'!L$2)</f>
        <v>#NUM!</v>
      </c>
      <c r="M275" s="18" t="e">
        <f>INDEX(Large!$E$4:$BN$405,'Book Value'!$C275,'Book Value'!M$2)</f>
        <v>#NUM!</v>
      </c>
      <c r="N275" s="18" t="e">
        <f>INDEX(Large!$E$4:$BN$405,'Book Value'!$C275,'Book Value'!N$2)</f>
        <v>#NUM!</v>
      </c>
      <c r="O275" s="28" t="e">
        <f>INDEX(Large!$E$4:$BN$405,'Book Value'!$C275,'Book Value'!O$2)</f>
        <v>#NUM!</v>
      </c>
    </row>
    <row r="276" spans="1:15">
      <c r="A276" s="28">
        <v>273</v>
      </c>
      <c r="B276" s="5" t="e">
        <f>LARGE(Large!$BP$4:$BP$400,'Book Value'!A276)</f>
        <v>#NUM!</v>
      </c>
      <c r="C276" s="28" t="e">
        <f>MATCH(B276,Large!$BP$4:$BP$405,0)</f>
        <v>#NUM!</v>
      </c>
      <c r="D276" s="5" t="e">
        <f>INDEX(Large!$E$4:$BN$405,'Book Value'!$C276,'Book Value'!D$2)</f>
        <v>#NUM!</v>
      </c>
      <c r="E276" s="18" t="e">
        <f>INDEX(Large!$E$4:$BN$405,'Book Value'!$C276,'Book Value'!E$2)</f>
        <v>#NUM!</v>
      </c>
      <c r="F276" s="18" t="e">
        <f>INDEX(Large!$E$4:$BN$405,'Book Value'!$C276,'Book Value'!F$2)</f>
        <v>#NUM!</v>
      </c>
      <c r="G276" s="18" t="e">
        <f>INDEX(Large!$E$4:$BN$405,'Book Value'!$C276,'Book Value'!G$2)</f>
        <v>#NUM!</v>
      </c>
      <c r="H276" s="18" t="e">
        <f>INDEX(Large!$E$4:$BN$405,'Book Value'!$C276,'Book Value'!H$2)</f>
        <v>#NUM!</v>
      </c>
      <c r="I276" s="18" t="e">
        <f>INDEX(Large!$E$4:$BN$405,'Book Value'!$C276,'Book Value'!I$2)</f>
        <v>#NUM!</v>
      </c>
      <c r="J276" s="18" t="e">
        <f>INDEX(Large!$E$4:$BN$405,'Book Value'!$C276,'Book Value'!J$2)</f>
        <v>#NUM!</v>
      </c>
      <c r="K276" s="18" t="e">
        <f>INDEX(Large!$E$4:$BN$405,'Book Value'!$C276,'Book Value'!K$2)</f>
        <v>#NUM!</v>
      </c>
      <c r="L276" s="18" t="e">
        <f>INDEX(Large!$E$4:$BN$405,'Book Value'!$C276,'Book Value'!L$2)</f>
        <v>#NUM!</v>
      </c>
      <c r="M276" s="18" t="e">
        <f>INDEX(Large!$E$4:$BN$405,'Book Value'!$C276,'Book Value'!M$2)</f>
        <v>#NUM!</v>
      </c>
      <c r="N276" s="18" t="e">
        <f>INDEX(Large!$E$4:$BN$405,'Book Value'!$C276,'Book Value'!N$2)</f>
        <v>#NUM!</v>
      </c>
      <c r="O276" s="28" t="e">
        <f>INDEX(Large!$E$4:$BN$405,'Book Value'!$C276,'Book Value'!O$2)</f>
        <v>#NUM!</v>
      </c>
    </row>
    <row r="277" spans="1:15">
      <c r="A277" s="28">
        <v>274</v>
      </c>
      <c r="B277" s="5" t="e">
        <f>LARGE(Large!$BP$4:$BP$400,'Book Value'!A277)</f>
        <v>#NUM!</v>
      </c>
      <c r="C277" s="28" t="e">
        <f>MATCH(B277,Large!$BP$4:$BP$405,0)</f>
        <v>#NUM!</v>
      </c>
      <c r="D277" s="5" t="e">
        <f>INDEX(Large!$E$4:$BN$405,'Book Value'!$C277,'Book Value'!D$2)</f>
        <v>#NUM!</v>
      </c>
      <c r="E277" s="18" t="e">
        <f>INDEX(Large!$E$4:$BN$405,'Book Value'!$C277,'Book Value'!E$2)</f>
        <v>#NUM!</v>
      </c>
      <c r="F277" s="18" t="e">
        <f>INDEX(Large!$E$4:$BN$405,'Book Value'!$C277,'Book Value'!F$2)</f>
        <v>#NUM!</v>
      </c>
      <c r="G277" s="18" t="e">
        <f>INDEX(Large!$E$4:$BN$405,'Book Value'!$C277,'Book Value'!G$2)</f>
        <v>#NUM!</v>
      </c>
      <c r="H277" s="18" t="e">
        <f>INDEX(Large!$E$4:$BN$405,'Book Value'!$C277,'Book Value'!H$2)</f>
        <v>#NUM!</v>
      </c>
      <c r="I277" s="18" t="e">
        <f>INDEX(Large!$E$4:$BN$405,'Book Value'!$C277,'Book Value'!I$2)</f>
        <v>#NUM!</v>
      </c>
      <c r="J277" s="18" t="e">
        <f>INDEX(Large!$E$4:$BN$405,'Book Value'!$C277,'Book Value'!J$2)</f>
        <v>#NUM!</v>
      </c>
      <c r="K277" s="18" t="e">
        <f>INDEX(Large!$E$4:$BN$405,'Book Value'!$C277,'Book Value'!K$2)</f>
        <v>#NUM!</v>
      </c>
      <c r="L277" s="18" t="e">
        <f>INDEX(Large!$E$4:$BN$405,'Book Value'!$C277,'Book Value'!L$2)</f>
        <v>#NUM!</v>
      </c>
      <c r="M277" s="18" t="e">
        <f>INDEX(Large!$E$4:$BN$405,'Book Value'!$C277,'Book Value'!M$2)</f>
        <v>#NUM!</v>
      </c>
      <c r="N277" s="18" t="e">
        <f>INDEX(Large!$E$4:$BN$405,'Book Value'!$C277,'Book Value'!N$2)</f>
        <v>#NUM!</v>
      </c>
      <c r="O277" s="28" t="e">
        <f>INDEX(Large!$E$4:$BN$405,'Book Value'!$C277,'Book Value'!O$2)</f>
        <v>#NUM!</v>
      </c>
    </row>
    <row r="278" spans="1:15">
      <c r="A278" s="28">
        <v>275</v>
      </c>
      <c r="B278" s="5" t="e">
        <f>LARGE(Large!$BP$4:$BP$400,'Book Value'!A278)</f>
        <v>#NUM!</v>
      </c>
      <c r="C278" s="28" t="e">
        <f>MATCH(B278,Large!$BP$4:$BP$405,0)</f>
        <v>#NUM!</v>
      </c>
      <c r="D278" s="5" t="e">
        <f>INDEX(Large!$E$4:$BN$405,'Book Value'!$C278,'Book Value'!D$2)</f>
        <v>#NUM!</v>
      </c>
      <c r="E278" s="18" t="e">
        <f>INDEX(Large!$E$4:$BN$405,'Book Value'!$C278,'Book Value'!E$2)</f>
        <v>#NUM!</v>
      </c>
      <c r="F278" s="18" t="e">
        <f>INDEX(Large!$E$4:$BN$405,'Book Value'!$C278,'Book Value'!F$2)</f>
        <v>#NUM!</v>
      </c>
      <c r="G278" s="18" t="e">
        <f>INDEX(Large!$E$4:$BN$405,'Book Value'!$C278,'Book Value'!G$2)</f>
        <v>#NUM!</v>
      </c>
      <c r="H278" s="18" t="e">
        <f>INDEX(Large!$E$4:$BN$405,'Book Value'!$C278,'Book Value'!H$2)</f>
        <v>#NUM!</v>
      </c>
      <c r="I278" s="18" t="e">
        <f>INDEX(Large!$E$4:$BN$405,'Book Value'!$C278,'Book Value'!I$2)</f>
        <v>#NUM!</v>
      </c>
      <c r="J278" s="18" t="e">
        <f>INDEX(Large!$E$4:$BN$405,'Book Value'!$C278,'Book Value'!J$2)</f>
        <v>#NUM!</v>
      </c>
      <c r="K278" s="18" t="e">
        <f>INDEX(Large!$E$4:$BN$405,'Book Value'!$C278,'Book Value'!K$2)</f>
        <v>#NUM!</v>
      </c>
      <c r="L278" s="18" t="e">
        <f>INDEX(Large!$E$4:$BN$405,'Book Value'!$C278,'Book Value'!L$2)</f>
        <v>#NUM!</v>
      </c>
      <c r="M278" s="18" t="e">
        <f>INDEX(Large!$E$4:$BN$405,'Book Value'!$C278,'Book Value'!M$2)</f>
        <v>#NUM!</v>
      </c>
      <c r="N278" s="18" t="e">
        <f>INDEX(Large!$E$4:$BN$405,'Book Value'!$C278,'Book Value'!N$2)</f>
        <v>#NUM!</v>
      </c>
      <c r="O278" s="28" t="e">
        <f>INDEX(Large!$E$4:$BN$405,'Book Value'!$C278,'Book Value'!O$2)</f>
        <v>#NUM!</v>
      </c>
    </row>
    <row r="279" spans="1:15">
      <c r="A279" s="28">
        <v>276</v>
      </c>
      <c r="B279" s="5" t="e">
        <f>LARGE(Large!$BP$4:$BP$400,'Book Value'!A279)</f>
        <v>#NUM!</v>
      </c>
      <c r="C279" s="28" t="e">
        <f>MATCH(B279,Large!$BP$4:$BP$405,0)</f>
        <v>#NUM!</v>
      </c>
      <c r="D279" s="5" t="e">
        <f>INDEX(Large!$E$4:$BN$405,'Book Value'!$C279,'Book Value'!D$2)</f>
        <v>#NUM!</v>
      </c>
      <c r="E279" s="18" t="e">
        <f>INDEX(Large!$E$4:$BN$405,'Book Value'!$C279,'Book Value'!E$2)</f>
        <v>#NUM!</v>
      </c>
      <c r="F279" s="18" t="e">
        <f>INDEX(Large!$E$4:$BN$405,'Book Value'!$C279,'Book Value'!F$2)</f>
        <v>#NUM!</v>
      </c>
      <c r="G279" s="18" t="e">
        <f>INDEX(Large!$E$4:$BN$405,'Book Value'!$C279,'Book Value'!G$2)</f>
        <v>#NUM!</v>
      </c>
      <c r="H279" s="18" t="e">
        <f>INDEX(Large!$E$4:$BN$405,'Book Value'!$C279,'Book Value'!H$2)</f>
        <v>#NUM!</v>
      </c>
      <c r="I279" s="18" t="e">
        <f>INDEX(Large!$E$4:$BN$405,'Book Value'!$C279,'Book Value'!I$2)</f>
        <v>#NUM!</v>
      </c>
      <c r="J279" s="18" t="e">
        <f>INDEX(Large!$E$4:$BN$405,'Book Value'!$C279,'Book Value'!J$2)</f>
        <v>#NUM!</v>
      </c>
      <c r="K279" s="18" t="e">
        <f>INDEX(Large!$E$4:$BN$405,'Book Value'!$C279,'Book Value'!K$2)</f>
        <v>#NUM!</v>
      </c>
      <c r="L279" s="18" t="e">
        <f>INDEX(Large!$E$4:$BN$405,'Book Value'!$C279,'Book Value'!L$2)</f>
        <v>#NUM!</v>
      </c>
      <c r="M279" s="18" t="e">
        <f>INDEX(Large!$E$4:$BN$405,'Book Value'!$C279,'Book Value'!M$2)</f>
        <v>#NUM!</v>
      </c>
      <c r="N279" s="18" t="e">
        <f>INDEX(Large!$E$4:$BN$405,'Book Value'!$C279,'Book Value'!N$2)</f>
        <v>#NUM!</v>
      </c>
      <c r="O279" s="28" t="e">
        <f>INDEX(Large!$E$4:$BN$405,'Book Value'!$C279,'Book Value'!O$2)</f>
        <v>#NUM!</v>
      </c>
    </row>
    <row r="280" spans="1:15">
      <c r="A280" s="28">
        <v>277</v>
      </c>
      <c r="B280" s="5" t="e">
        <f>LARGE(Large!$BP$4:$BP$400,'Book Value'!A280)</f>
        <v>#NUM!</v>
      </c>
      <c r="C280" s="28" t="e">
        <f>MATCH(B280,Large!$BP$4:$BP$405,0)</f>
        <v>#NUM!</v>
      </c>
      <c r="D280" s="5" t="e">
        <f>INDEX(Large!$E$4:$BN$405,'Book Value'!$C280,'Book Value'!D$2)</f>
        <v>#NUM!</v>
      </c>
      <c r="E280" s="18" t="e">
        <f>INDEX(Large!$E$4:$BN$405,'Book Value'!$C280,'Book Value'!E$2)</f>
        <v>#NUM!</v>
      </c>
      <c r="F280" s="18" t="e">
        <f>INDEX(Large!$E$4:$BN$405,'Book Value'!$C280,'Book Value'!F$2)</f>
        <v>#NUM!</v>
      </c>
      <c r="G280" s="18" t="e">
        <f>INDEX(Large!$E$4:$BN$405,'Book Value'!$C280,'Book Value'!G$2)</f>
        <v>#NUM!</v>
      </c>
      <c r="H280" s="18" t="e">
        <f>INDEX(Large!$E$4:$BN$405,'Book Value'!$C280,'Book Value'!H$2)</f>
        <v>#NUM!</v>
      </c>
      <c r="I280" s="18" t="e">
        <f>INDEX(Large!$E$4:$BN$405,'Book Value'!$C280,'Book Value'!I$2)</f>
        <v>#NUM!</v>
      </c>
      <c r="J280" s="18" t="e">
        <f>INDEX(Large!$E$4:$BN$405,'Book Value'!$C280,'Book Value'!J$2)</f>
        <v>#NUM!</v>
      </c>
      <c r="K280" s="18" t="e">
        <f>INDEX(Large!$E$4:$BN$405,'Book Value'!$C280,'Book Value'!K$2)</f>
        <v>#NUM!</v>
      </c>
      <c r="L280" s="18" t="e">
        <f>INDEX(Large!$E$4:$BN$405,'Book Value'!$C280,'Book Value'!L$2)</f>
        <v>#NUM!</v>
      </c>
      <c r="M280" s="18" t="e">
        <f>INDEX(Large!$E$4:$BN$405,'Book Value'!$C280,'Book Value'!M$2)</f>
        <v>#NUM!</v>
      </c>
      <c r="N280" s="18" t="e">
        <f>INDEX(Large!$E$4:$BN$405,'Book Value'!$C280,'Book Value'!N$2)</f>
        <v>#NUM!</v>
      </c>
      <c r="O280" s="28" t="e">
        <f>INDEX(Large!$E$4:$BN$405,'Book Value'!$C280,'Book Value'!O$2)</f>
        <v>#NUM!</v>
      </c>
    </row>
    <row r="281" spans="1:15">
      <c r="A281" s="28">
        <v>278</v>
      </c>
      <c r="B281" s="5" t="e">
        <f>LARGE(Large!$BP$4:$BP$400,'Book Value'!A281)</f>
        <v>#NUM!</v>
      </c>
      <c r="C281" s="28" t="e">
        <f>MATCH(B281,Large!$BP$4:$BP$405,0)</f>
        <v>#NUM!</v>
      </c>
      <c r="D281" s="5" t="e">
        <f>INDEX(Large!$E$4:$BN$405,'Book Value'!$C281,'Book Value'!D$2)</f>
        <v>#NUM!</v>
      </c>
      <c r="E281" s="18" t="e">
        <f>INDEX(Large!$E$4:$BN$405,'Book Value'!$C281,'Book Value'!E$2)</f>
        <v>#NUM!</v>
      </c>
      <c r="F281" s="18" t="e">
        <f>INDEX(Large!$E$4:$BN$405,'Book Value'!$C281,'Book Value'!F$2)</f>
        <v>#NUM!</v>
      </c>
      <c r="G281" s="18" t="e">
        <f>INDEX(Large!$E$4:$BN$405,'Book Value'!$C281,'Book Value'!G$2)</f>
        <v>#NUM!</v>
      </c>
      <c r="H281" s="18" t="e">
        <f>INDEX(Large!$E$4:$BN$405,'Book Value'!$C281,'Book Value'!H$2)</f>
        <v>#NUM!</v>
      </c>
      <c r="I281" s="18" t="e">
        <f>INDEX(Large!$E$4:$BN$405,'Book Value'!$C281,'Book Value'!I$2)</f>
        <v>#NUM!</v>
      </c>
      <c r="J281" s="18" t="e">
        <f>INDEX(Large!$E$4:$BN$405,'Book Value'!$C281,'Book Value'!J$2)</f>
        <v>#NUM!</v>
      </c>
      <c r="K281" s="18" t="e">
        <f>INDEX(Large!$E$4:$BN$405,'Book Value'!$C281,'Book Value'!K$2)</f>
        <v>#NUM!</v>
      </c>
      <c r="L281" s="18" t="e">
        <f>INDEX(Large!$E$4:$BN$405,'Book Value'!$C281,'Book Value'!L$2)</f>
        <v>#NUM!</v>
      </c>
      <c r="M281" s="18" t="e">
        <f>INDEX(Large!$E$4:$BN$405,'Book Value'!$C281,'Book Value'!M$2)</f>
        <v>#NUM!</v>
      </c>
      <c r="N281" s="18" t="e">
        <f>INDEX(Large!$E$4:$BN$405,'Book Value'!$C281,'Book Value'!N$2)</f>
        <v>#NUM!</v>
      </c>
      <c r="O281" s="28" t="e">
        <f>INDEX(Large!$E$4:$BN$405,'Book Value'!$C281,'Book Value'!O$2)</f>
        <v>#NUM!</v>
      </c>
    </row>
    <row r="282" spans="1:15">
      <c r="A282" s="28">
        <v>279</v>
      </c>
      <c r="B282" s="5" t="e">
        <f>LARGE(Large!$BP$4:$BP$400,'Book Value'!A282)</f>
        <v>#NUM!</v>
      </c>
      <c r="C282" s="28" t="e">
        <f>MATCH(B282,Large!$BP$4:$BP$405,0)</f>
        <v>#NUM!</v>
      </c>
      <c r="D282" s="5" t="e">
        <f>INDEX(Large!$E$4:$BN$405,'Book Value'!$C282,'Book Value'!D$2)</f>
        <v>#NUM!</v>
      </c>
      <c r="E282" s="18" t="e">
        <f>INDEX(Large!$E$4:$BN$405,'Book Value'!$C282,'Book Value'!E$2)</f>
        <v>#NUM!</v>
      </c>
      <c r="F282" s="18" t="e">
        <f>INDEX(Large!$E$4:$BN$405,'Book Value'!$C282,'Book Value'!F$2)</f>
        <v>#NUM!</v>
      </c>
      <c r="G282" s="18" t="e">
        <f>INDEX(Large!$E$4:$BN$405,'Book Value'!$C282,'Book Value'!G$2)</f>
        <v>#NUM!</v>
      </c>
      <c r="H282" s="18" t="e">
        <f>INDEX(Large!$E$4:$BN$405,'Book Value'!$C282,'Book Value'!H$2)</f>
        <v>#NUM!</v>
      </c>
      <c r="I282" s="18" t="e">
        <f>INDEX(Large!$E$4:$BN$405,'Book Value'!$C282,'Book Value'!I$2)</f>
        <v>#NUM!</v>
      </c>
      <c r="J282" s="18" t="e">
        <f>INDEX(Large!$E$4:$BN$405,'Book Value'!$C282,'Book Value'!J$2)</f>
        <v>#NUM!</v>
      </c>
      <c r="K282" s="18" t="e">
        <f>INDEX(Large!$E$4:$BN$405,'Book Value'!$C282,'Book Value'!K$2)</f>
        <v>#NUM!</v>
      </c>
      <c r="L282" s="18" t="e">
        <f>INDEX(Large!$E$4:$BN$405,'Book Value'!$C282,'Book Value'!L$2)</f>
        <v>#NUM!</v>
      </c>
      <c r="M282" s="18" t="e">
        <f>INDEX(Large!$E$4:$BN$405,'Book Value'!$C282,'Book Value'!M$2)</f>
        <v>#NUM!</v>
      </c>
      <c r="N282" s="18" t="e">
        <f>INDEX(Large!$E$4:$BN$405,'Book Value'!$C282,'Book Value'!N$2)</f>
        <v>#NUM!</v>
      </c>
      <c r="O282" s="28" t="e">
        <f>INDEX(Large!$E$4:$BN$405,'Book Value'!$C282,'Book Value'!O$2)</f>
        <v>#NUM!</v>
      </c>
    </row>
    <row r="283" spans="1:15">
      <c r="A283" s="28">
        <v>280</v>
      </c>
      <c r="B283" s="5" t="e">
        <f>LARGE(Large!$BP$4:$BP$400,'Book Value'!A283)</f>
        <v>#NUM!</v>
      </c>
      <c r="C283" s="28" t="e">
        <f>MATCH(B283,Large!$BP$4:$BP$405,0)</f>
        <v>#NUM!</v>
      </c>
      <c r="D283" s="5" t="e">
        <f>INDEX(Large!$E$4:$BN$405,'Book Value'!$C283,'Book Value'!D$2)</f>
        <v>#NUM!</v>
      </c>
      <c r="E283" s="18" t="e">
        <f>INDEX(Large!$E$4:$BN$405,'Book Value'!$C283,'Book Value'!E$2)</f>
        <v>#NUM!</v>
      </c>
      <c r="F283" s="18" t="e">
        <f>INDEX(Large!$E$4:$BN$405,'Book Value'!$C283,'Book Value'!F$2)</f>
        <v>#NUM!</v>
      </c>
      <c r="G283" s="18" t="e">
        <f>INDEX(Large!$E$4:$BN$405,'Book Value'!$C283,'Book Value'!G$2)</f>
        <v>#NUM!</v>
      </c>
      <c r="H283" s="18" t="e">
        <f>INDEX(Large!$E$4:$BN$405,'Book Value'!$C283,'Book Value'!H$2)</f>
        <v>#NUM!</v>
      </c>
      <c r="I283" s="18" t="e">
        <f>INDEX(Large!$E$4:$BN$405,'Book Value'!$C283,'Book Value'!I$2)</f>
        <v>#NUM!</v>
      </c>
      <c r="J283" s="18" t="e">
        <f>INDEX(Large!$E$4:$BN$405,'Book Value'!$C283,'Book Value'!J$2)</f>
        <v>#NUM!</v>
      </c>
      <c r="K283" s="18" t="e">
        <f>INDEX(Large!$E$4:$BN$405,'Book Value'!$C283,'Book Value'!K$2)</f>
        <v>#NUM!</v>
      </c>
      <c r="L283" s="18" t="e">
        <f>INDEX(Large!$E$4:$BN$405,'Book Value'!$C283,'Book Value'!L$2)</f>
        <v>#NUM!</v>
      </c>
      <c r="M283" s="18" t="e">
        <f>INDEX(Large!$E$4:$BN$405,'Book Value'!$C283,'Book Value'!M$2)</f>
        <v>#NUM!</v>
      </c>
      <c r="N283" s="18" t="e">
        <f>INDEX(Large!$E$4:$BN$405,'Book Value'!$C283,'Book Value'!N$2)</f>
        <v>#NUM!</v>
      </c>
      <c r="O283" s="28" t="e">
        <f>INDEX(Large!$E$4:$BN$405,'Book Value'!$C283,'Book Value'!O$2)</f>
        <v>#NUM!</v>
      </c>
    </row>
    <row r="284" spans="1:15">
      <c r="A284" s="28">
        <v>281</v>
      </c>
      <c r="B284" s="5" t="e">
        <f>LARGE(Large!$BP$4:$BP$400,'Book Value'!A284)</f>
        <v>#NUM!</v>
      </c>
      <c r="C284" s="28" t="e">
        <f>MATCH(B284,Large!$BP$4:$BP$405,0)</f>
        <v>#NUM!</v>
      </c>
      <c r="D284" s="5" t="e">
        <f>INDEX(Large!$E$4:$BN$405,'Book Value'!$C284,'Book Value'!D$2)</f>
        <v>#NUM!</v>
      </c>
      <c r="E284" s="18" t="e">
        <f>INDEX(Large!$E$4:$BN$405,'Book Value'!$C284,'Book Value'!E$2)</f>
        <v>#NUM!</v>
      </c>
      <c r="F284" s="18" t="e">
        <f>INDEX(Large!$E$4:$BN$405,'Book Value'!$C284,'Book Value'!F$2)</f>
        <v>#NUM!</v>
      </c>
      <c r="G284" s="18" t="e">
        <f>INDEX(Large!$E$4:$BN$405,'Book Value'!$C284,'Book Value'!G$2)</f>
        <v>#NUM!</v>
      </c>
      <c r="H284" s="18" t="e">
        <f>INDEX(Large!$E$4:$BN$405,'Book Value'!$C284,'Book Value'!H$2)</f>
        <v>#NUM!</v>
      </c>
      <c r="I284" s="18" t="e">
        <f>INDEX(Large!$E$4:$BN$405,'Book Value'!$C284,'Book Value'!I$2)</f>
        <v>#NUM!</v>
      </c>
      <c r="J284" s="18" t="e">
        <f>INDEX(Large!$E$4:$BN$405,'Book Value'!$C284,'Book Value'!J$2)</f>
        <v>#NUM!</v>
      </c>
      <c r="K284" s="18" t="e">
        <f>INDEX(Large!$E$4:$BN$405,'Book Value'!$C284,'Book Value'!K$2)</f>
        <v>#NUM!</v>
      </c>
      <c r="L284" s="18" t="e">
        <f>INDEX(Large!$E$4:$BN$405,'Book Value'!$C284,'Book Value'!L$2)</f>
        <v>#NUM!</v>
      </c>
      <c r="M284" s="18" t="e">
        <f>INDEX(Large!$E$4:$BN$405,'Book Value'!$C284,'Book Value'!M$2)</f>
        <v>#NUM!</v>
      </c>
      <c r="N284" s="18" t="e">
        <f>INDEX(Large!$E$4:$BN$405,'Book Value'!$C284,'Book Value'!N$2)</f>
        <v>#NUM!</v>
      </c>
      <c r="O284" s="28" t="e">
        <f>INDEX(Large!$E$4:$BN$405,'Book Value'!$C284,'Book Value'!O$2)</f>
        <v>#NUM!</v>
      </c>
    </row>
    <row r="285" spans="1:15">
      <c r="A285" s="28">
        <v>282</v>
      </c>
      <c r="B285" s="5" t="e">
        <f>LARGE(Large!$BP$4:$BP$400,'Book Value'!A285)</f>
        <v>#NUM!</v>
      </c>
      <c r="C285" s="28" t="e">
        <f>MATCH(B285,Large!$BP$4:$BP$405,0)</f>
        <v>#NUM!</v>
      </c>
      <c r="D285" s="5" t="e">
        <f>INDEX(Large!$E$4:$BN$405,'Book Value'!$C285,'Book Value'!D$2)</f>
        <v>#NUM!</v>
      </c>
      <c r="E285" s="18" t="e">
        <f>INDEX(Large!$E$4:$BN$405,'Book Value'!$C285,'Book Value'!E$2)</f>
        <v>#NUM!</v>
      </c>
      <c r="F285" s="18" t="e">
        <f>INDEX(Large!$E$4:$BN$405,'Book Value'!$C285,'Book Value'!F$2)</f>
        <v>#NUM!</v>
      </c>
      <c r="G285" s="18" t="e">
        <f>INDEX(Large!$E$4:$BN$405,'Book Value'!$C285,'Book Value'!G$2)</f>
        <v>#NUM!</v>
      </c>
      <c r="H285" s="18" t="e">
        <f>INDEX(Large!$E$4:$BN$405,'Book Value'!$C285,'Book Value'!H$2)</f>
        <v>#NUM!</v>
      </c>
      <c r="I285" s="18" t="e">
        <f>INDEX(Large!$E$4:$BN$405,'Book Value'!$C285,'Book Value'!I$2)</f>
        <v>#NUM!</v>
      </c>
      <c r="J285" s="18" t="e">
        <f>INDEX(Large!$E$4:$BN$405,'Book Value'!$C285,'Book Value'!J$2)</f>
        <v>#NUM!</v>
      </c>
      <c r="K285" s="18" t="e">
        <f>INDEX(Large!$E$4:$BN$405,'Book Value'!$C285,'Book Value'!K$2)</f>
        <v>#NUM!</v>
      </c>
      <c r="L285" s="18" t="e">
        <f>INDEX(Large!$E$4:$BN$405,'Book Value'!$C285,'Book Value'!L$2)</f>
        <v>#NUM!</v>
      </c>
      <c r="M285" s="18" t="e">
        <f>INDEX(Large!$E$4:$BN$405,'Book Value'!$C285,'Book Value'!M$2)</f>
        <v>#NUM!</v>
      </c>
      <c r="N285" s="18" t="e">
        <f>INDEX(Large!$E$4:$BN$405,'Book Value'!$C285,'Book Value'!N$2)</f>
        <v>#NUM!</v>
      </c>
      <c r="O285" s="28" t="e">
        <f>INDEX(Large!$E$4:$BN$405,'Book Value'!$C285,'Book Value'!O$2)</f>
        <v>#NUM!</v>
      </c>
    </row>
    <row r="286" spans="1:15">
      <c r="A286" s="28">
        <v>283</v>
      </c>
      <c r="B286" s="5" t="e">
        <f>LARGE(Large!$BP$4:$BP$400,'Book Value'!A286)</f>
        <v>#NUM!</v>
      </c>
      <c r="C286" s="28" t="e">
        <f>MATCH(B286,Large!$BP$4:$BP$405,0)</f>
        <v>#NUM!</v>
      </c>
      <c r="D286" s="5" t="e">
        <f>INDEX(Large!$E$4:$BN$405,'Book Value'!$C286,'Book Value'!D$2)</f>
        <v>#NUM!</v>
      </c>
      <c r="E286" s="18" t="e">
        <f>INDEX(Large!$E$4:$BN$405,'Book Value'!$C286,'Book Value'!E$2)</f>
        <v>#NUM!</v>
      </c>
      <c r="F286" s="18" t="e">
        <f>INDEX(Large!$E$4:$BN$405,'Book Value'!$C286,'Book Value'!F$2)</f>
        <v>#NUM!</v>
      </c>
      <c r="G286" s="18" t="e">
        <f>INDEX(Large!$E$4:$BN$405,'Book Value'!$C286,'Book Value'!G$2)</f>
        <v>#NUM!</v>
      </c>
      <c r="H286" s="18" t="e">
        <f>INDEX(Large!$E$4:$BN$405,'Book Value'!$C286,'Book Value'!H$2)</f>
        <v>#NUM!</v>
      </c>
      <c r="I286" s="18" t="e">
        <f>INDEX(Large!$E$4:$BN$405,'Book Value'!$C286,'Book Value'!I$2)</f>
        <v>#NUM!</v>
      </c>
      <c r="J286" s="18" t="e">
        <f>INDEX(Large!$E$4:$BN$405,'Book Value'!$C286,'Book Value'!J$2)</f>
        <v>#NUM!</v>
      </c>
      <c r="K286" s="18" t="e">
        <f>INDEX(Large!$E$4:$BN$405,'Book Value'!$C286,'Book Value'!K$2)</f>
        <v>#NUM!</v>
      </c>
      <c r="L286" s="18" t="e">
        <f>INDEX(Large!$E$4:$BN$405,'Book Value'!$C286,'Book Value'!L$2)</f>
        <v>#NUM!</v>
      </c>
      <c r="M286" s="18" t="e">
        <f>INDEX(Large!$E$4:$BN$405,'Book Value'!$C286,'Book Value'!M$2)</f>
        <v>#NUM!</v>
      </c>
      <c r="N286" s="18" t="e">
        <f>INDEX(Large!$E$4:$BN$405,'Book Value'!$C286,'Book Value'!N$2)</f>
        <v>#NUM!</v>
      </c>
      <c r="O286" s="28" t="e">
        <f>INDEX(Large!$E$4:$BN$405,'Book Value'!$C286,'Book Value'!O$2)</f>
        <v>#NUM!</v>
      </c>
    </row>
    <row r="287" spans="1:15">
      <c r="A287" s="28">
        <v>284</v>
      </c>
      <c r="B287" s="5" t="e">
        <f>LARGE(Large!$BP$4:$BP$400,'Book Value'!A287)</f>
        <v>#NUM!</v>
      </c>
      <c r="C287" s="28" t="e">
        <f>MATCH(B287,Large!$BP$4:$BP$405,0)</f>
        <v>#NUM!</v>
      </c>
      <c r="D287" s="5" t="e">
        <f>INDEX(Large!$E$4:$BN$405,'Book Value'!$C287,'Book Value'!D$2)</f>
        <v>#NUM!</v>
      </c>
      <c r="E287" s="18" t="e">
        <f>INDEX(Large!$E$4:$BN$405,'Book Value'!$C287,'Book Value'!E$2)</f>
        <v>#NUM!</v>
      </c>
      <c r="F287" s="18" t="e">
        <f>INDEX(Large!$E$4:$BN$405,'Book Value'!$C287,'Book Value'!F$2)</f>
        <v>#NUM!</v>
      </c>
      <c r="G287" s="18" t="e">
        <f>INDEX(Large!$E$4:$BN$405,'Book Value'!$C287,'Book Value'!G$2)</f>
        <v>#NUM!</v>
      </c>
      <c r="H287" s="18" t="e">
        <f>INDEX(Large!$E$4:$BN$405,'Book Value'!$C287,'Book Value'!H$2)</f>
        <v>#NUM!</v>
      </c>
      <c r="I287" s="18" t="e">
        <f>INDEX(Large!$E$4:$BN$405,'Book Value'!$C287,'Book Value'!I$2)</f>
        <v>#NUM!</v>
      </c>
      <c r="J287" s="18" t="e">
        <f>INDEX(Large!$E$4:$BN$405,'Book Value'!$C287,'Book Value'!J$2)</f>
        <v>#NUM!</v>
      </c>
      <c r="K287" s="18" t="e">
        <f>INDEX(Large!$E$4:$BN$405,'Book Value'!$C287,'Book Value'!K$2)</f>
        <v>#NUM!</v>
      </c>
      <c r="L287" s="18" t="e">
        <f>INDEX(Large!$E$4:$BN$405,'Book Value'!$C287,'Book Value'!L$2)</f>
        <v>#NUM!</v>
      </c>
      <c r="M287" s="18" t="e">
        <f>INDEX(Large!$E$4:$BN$405,'Book Value'!$C287,'Book Value'!M$2)</f>
        <v>#NUM!</v>
      </c>
      <c r="N287" s="18" t="e">
        <f>INDEX(Large!$E$4:$BN$405,'Book Value'!$C287,'Book Value'!N$2)</f>
        <v>#NUM!</v>
      </c>
      <c r="O287" s="28" t="e">
        <f>INDEX(Large!$E$4:$BN$405,'Book Value'!$C287,'Book Value'!O$2)</f>
        <v>#NUM!</v>
      </c>
    </row>
    <row r="288" spans="1:15">
      <c r="A288" s="28">
        <v>285</v>
      </c>
      <c r="B288" s="5" t="e">
        <f>LARGE(Large!$BP$4:$BP$400,'Book Value'!A288)</f>
        <v>#NUM!</v>
      </c>
      <c r="C288" s="28" t="e">
        <f>MATCH(B288,Large!$BP$4:$BP$405,0)</f>
        <v>#NUM!</v>
      </c>
      <c r="D288" s="5" t="e">
        <f>INDEX(Large!$E$4:$BN$405,'Book Value'!$C288,'Book Value'!D$2)</f>
        <v>#NUM!</v>
      </c>
      <c r="E288" s="18" t="e">
        <f>INDEX(Large!$E$4:$BN$405,'Book Value'!$C288,'Book Value'!E$2)</f>
        <v>#NUM!</v>
      </c>
      <c r="F288" s="18" t="e">
        <f>INDEX(Large!$E$4:$BN$405,'Book Value'!$C288,'Book Value'!F$2)</f>
        <v>#NUM!</v>
      </c>
      <c r="G288" s="18" t="e">
        <f>INDEX(Large!$E$4:$BN$405,'Book Value'!$C288,'Book Value'!G$2)</f>
        <v>#NUM!</v>
      </c>
      <c r="H288" s="18" t="e">
        <f>INDEX(Large!$E$4:$BN$405,'Book Value'!$C288,'Book Value'!H$2)</f>
        <v>#NUM!</v>
      </c>
      <c r="I288" s="18" t="e">
        <f>INDEX(Large!$E$4:$BN$405,'Book Value'!$C288,'Book Value'!I$2)</f>
        <v>#NUM!</v>
      </c>
      <c r="J288" s="18" t="e">
        <f>INDEX(Large!$E$4:$BN$405,'Book Value'!$C288,'Book Value'!J$2)</f>
        <v>#NUM!</v>
      </c>
      <c r="K288" s="18" t="e">
        <f>INDEX(Large!$E$4:$BN$405,'Book Value'!$C288,'Book Value'!K$2)</f>
        <v>#NUM!</v>
      </c>
      <c r="L288" s="18" t="e">
        <f>INDEX(Large!$E$4:$BN$405,'Book Value'!$C288,'Book Value'!L$2)</f>
        <v>#NUM!</v>
      </c>
      <c r="M288" s="18" t="e">
        <f>INDEX(Large!$E$4:$BN$405,'Book Value'!$C288,'Book Value'!M$2)</f>
        <v>#NUM!</v>
      </c>
      <c r="N288" s="18" t="e">
        <f>INDEX(Large!$E$4:$BN$405,'Book Value'!$C288,'Book Value'!N$2)</f>
        <v>#NUM!</v>
      </c>
      <c r="O288" s="28" t="e">
        <f>INDEX(Large!$E$4:$BN$405,'Book Value'!$C288,'Book Value'!O$2)</f>
        <v>#NUM!</v>
      </c>
    </row>
    <row r="289" spans="1:15">
      <c r="A289" s="28">
        <v>286</v>
      </c>
      <c r="B289" s="5" t="e">
        <f>LARGE(Large!$BP$4:$BP$400,'Book Value'!A289)</f>
        <v>#NUM!</v>
      </c>
      <c r="C289" s="28" t="e">
        <f>MATCH(B289,Large!$BP$4:$BP$405,0)</f>
        <v>#NUM!</v>
      </c>
      <c r="D289" s="5" t="e">
        <f>INDEX(Large!$E$4:$BN$405,'Book Value'!$C289,'Book Value'!D$2)</f>
        <v>#NUM!</v>
      </c>
      <c r="E289" s="18" t="e">
        <f>INDEX(Large!$E$4:$BN$405,'Book Value'!$C289,'Book Value'!E$2)</f>
        <v>#NUM!</v>
      </c>
      <c r="F289" s="18" t="e">
        <f>INDEX(Large!$E$4:$BN$405,'Book Value'!$C289,'Book Value'!F$2)</f>
        <v>#NUM!</v>
      </c>
      <c r="G289" s="18" t="e">
        <f>INDEX(Large!$E$4:$BN$405,'Book Value'!$C289,'Book Value'!G$2)</f>
        <v>#NUM!</v>
      </c>
      <c r="H289" s="18" t="e">
        <f>INDEX(Large!$E$4:$BN$405,'Book Value'!$C289,'Book Value'!H$2)</f>
        <v>#NUM!</v>
      </c>
      <c r="I289" s="18" t="e">
        <f>INDEX(Large!$E$4:$BN$405,'Book Value'!$C289,'Book Value'!I$2)</f>
        <v>#NUM!</v>
      </c>
      <c r="J289" s="18" t="e">
        <f>INDEX(Large!$E$4:$BN$405,'Book Value'!$C289,'Book Value'!J$2)</f>
        <v>#NUM!</v>
      </c>
      <c r="K289" s="18" t="e">
        <f>INDEX(Large!$E$4:$BN$405,'Book Value'!$C289,'Book Value'!K$2)</f>
        <v>#NUM!</v>
      </c>
      <c r="L289" s="18" t="e">
        <f>INDEX(Large!$E$4:$BN$405,'Book Value'!$C289,'Book Value'!L$2)</f>
        <v>#NUM!</v>
      </c>
      <c r="M289" s="18" t="e">
        <f>INDEX(Large!$E$4:$BN$405,'Book Value'!$C289,'Book Value'!M$2)</f>
        <v>#NUM!</v>
      </c>
      <c r="N289" s="18" t="e">
        <f>INDEX(Large!$E$4:$BN$405,'Book Value'!$C289,'Book Value'!N$2)</f>
        <v>#NUM!</v>
      </c>
      <c r="O289" s="28" t="e">
        <f>INDEX(Large!$E$4:$BN$405,'Book Value'!$C289,'Book Value'!O$2)</f>
        <v>#NUM!</v>
      </c>
    </row>
    <row r="290" spans="1:15">
      <c r="A290" s="28">
        <v>287</v>
      </c>
      <c r="B290" s="5" t="e">
        <f>LARGE(Large!$BP$4:$BP$400,'Book Value'!A290)</f>
        <v>#NUM!</v>
      </c>
      <c r="C290" s="28" t="e">
        <f>MATCH(B290,Large!$BP$4:$BP$405,0)</f>
        <v>#NUM!</v>
      </c>
      <c r="D290" s="5" t="e">
        <f>INDEX(Large!$E$4:$BN$405,'Book Value'!$C290,'Book Value'!D$2)</f>
        <v>#NUM!</v>
      </c>
      <c r="E290" s="18" t="e">
        <f>INDEX(Large!$E$4:$BN$405,'Book Value'!$C290,'Book Value'!E$2)</f>
        <v>#NUM!</v>
      </c>
      <c r="F290" s="18" t="e">
        <f>INDEX(Large!$E$4:$BN$405,'Book Value'!$C290,'Book Value'!F$2)</f>
        <v>#NUM!</v>
      </c>
      <c r="G290" s="18" t="e">
        <f>INDEX(Large!$E$4:$BN$405,'Book Value'!$C290,'Book Value'!G$2)</f>
        <v>#NUM!</v>
      </c>
      <c r="H290" s="18" t="e">
        <f>INDEX(Large!$E$4:$BN$405,'Book Value'!$C290,'Book Value'!H$2)</f>
        <v>#NUM!</v>
      </c>
      <c r="I290" s="18" t="e">
        <f>INDEX(Large!$E$4:$BN$405,'Book Value'!$C290,'Book Value'!I$2)</f>
        <v>#NUM!</v>
      </c>
      <c r="J290" s="18" t="e">
        <f>INDEX(Large!$E$4:$BN$405,'Book Value'!$C290,'Book Value'!J$2)</f>
        <v>#NUM!</v>
      </c>
      <c r="K290" s="18" t="e">
        <f>INDEX(Large!$E$4:$BN$405,'Book Value'!$C290,'Book Value'!K$2)</f>
        <v>#NUM!</v>
      </c>
      <c r="L290" s="18" t="e">
        <f>INDEX(Large!$E$4:$BN$405,'Book Value'!$C290,'Book Value'!L$2)</f>
        <v>#NUM!</v>
      </c>
      <c r="M290" s="18" t="e">
        <f>INDEX(Large!$E$4:$BN$405,'Book Value'!$C290,'Book Value'!M$2)</f>
        <v>#NUM!</v>
      </c>
      <c r="N290" s="18" t="e">
        <f>INDEX(Large!$E$4:$BN$405,'Book Value'!$C290,'Book Value'!N$2)</f>
        <v>#NUM!</v>
      </c>
      <c r="O290" s="28" t="e">
        <f>INDEX(Large!$E$4:$BN$405,'Book Value'!$C290,'Book Value'!O$2)</f>
        <v>#NUM!</v>
      </c>
    </row>
    <row r="291" spans="1:15">
      <c r="A291" s="28">
        <v>288</v>
      </c>
      <c r="B291" s="5" t="e">
        <f>LARGE(Large!$BP$4:$BP$400,'Book Value'!A291)</f>
        <v>#NUM!</v>
      </c>
      <c r="C291" s="28" t="e">
        <f>MATCH(B291,Large!$BP$4:$BP$405,0)</f>
        <v>#NUM!</v>
      </c>
      <c r="D291" s="5" t="e">
        <f>INDEX(Large!$E$4:$BN$405,'Book Value'!$C291,'Book Value'!D$2)</f>
        <v>#NUM!</v>
      </c>
      <c r="E291" s="18" t="e">
        <f>INDEX(Large!$E$4:$BN$405,'Book Value'!$C291,'Book Value'!E$2)</f>
        <v>#NUM!</v>
      </c>
      <c r="F291" s="18" t="e">
        <f>INDEX(Large!$E$4:$BN$405,'Book Value'!$C291,'Book Value'!F$2)</f>
        <v>#NUM!</v>
      </c>
      <c r="G291" s="18" t="e">
        <f>INDEX(Large!$E$4:$BN$405,'Book Value'!$C291,'Book Value'!G$2)</f>
        <v>#NUM!</v>
      </c>
      <c r="H291" s="18" t="e">
        <f>INDEX(Large!$E$4:$BN$405,'Book Value'!$C291,'Book Value'!H$2)</f>
        <v>#NUM!</v>
      </c>
      <c r="I291" s="18" t="e">
        <f>INDEX(Large!$E$4:$BN$405,'Book Value'!$C291,'Book Value'!I$2)</f>
        <v>#NUM!</v>
      </c>
      <c r="J291" s="18" t="e">
        <f>INDEX(Large!$E$4:$BN$405,'Book Value'!$C291,'Book Value'!J$2)</f>
        <v>#NUM!</v>
      </c>
      <c r="K291" s="18" t="e">
        <f>INDEX(Large!$E$4:$BN$405,'Book Value'!$C291,'Book Value'!K$2)</f>
        <v>#NUM!</v>
      </c>
      <c r="L291" s="18" t="e">
        <f>INDEX(Large!$E$4:$BN$405,'Book Value'!$C291,'Book Value'!L$2)</f>
        <v>#NUM!</v>
      </c>
      <c r="M291" s="18" t="e">
        <f>INDEX(Large!$E$4:$BN$405,'Book Value'!$C291,'Book Value'!M$2)</f>
        <v>#NUM!</v>
      </c>
      <c r="N291" s="18" t="e">
        <f>INDEX(Large!$E$4:$BN$405,'Book Value'!$C291,'Book Value'!N$2)</f>
        <v>#NUM!</v>
      </c>
      <c r="O291" s="28" t="e">
        <f>INDEX(Large!$E$4:$BN$405,'Book Value'!$C291,'Book Value'!O$2)</f>
        <v>#NUM!</v>
      </c>
    </row>
    <row r="292" spans="1:15">
      <c r="A292" s="28">
        <v>289</v>
      </c>
      <c r="B292" s="5" t="e">
        <f>LARGE(Large!$BP$4:$BP$400,'Book Value'!A292)</f>
        <v>#NUM!</v>
      </c>
      <c r="C292" s="28" t="e">
        <f>MATCH(B292,Large!$BP$4:$BP$405,0)</f>
        <v>#NUM!</v>
      </c>
      <c r="D292" s="5" t="e">
        <f>INDEX(Large!$E$4:$BN$405,'Book Value'!$C292,'Book Value'!D$2)</f>
        <v>#NUM!</v>
      </c>
      <c r="E292" s="18" t="e">
        <f>INDEX(Large!$E$4:$BN$405,'Book Value'!$C292,'Book Value'!E$2)</f>
        <v>#NUM!</v>
      </c>
      <c r="F292" s="18" t="e">
        <f>INDEX(Large!$E$4:$BN$405,'Book Value'!$C292,'Book Value'!F$2)</f>
        <v>#NUM!</v>
      </c>
      <c r="G292" s="18" t="e">
        <f>INDEX(Large!$E$4:$BN$405,'Book Value'!$C292,'Book Value'!G$2)</f>
        <v>#NUM!</v>
      </c>
      <c r="H292" s="18" t="e">
        <f>INDEX(Large!$E$4:$BN$405,'Book Value'!$C292,'Book Value'!H$2)</f>
        <v>#NUM!</v>
      </c>
      <c r="I292" s="18" t="e">
        <f>INDEX(Large!$E$4:$BN$405,'Book Value'!$C292,'Book Value'!I$2)</f>
        <v>#NUM!</v>
      </c>
      <c r="J292" s="18" t="e">
        <f>INDEX(Large!$E$4:$BN$405,'Book Value'!$C292,'Book Value'!J$2)</f>
        <v>#NUM!</v>
      </c>
      <c r="K292" s="18" t="e">
        <f>INDEX(Large!$E$4:$BN$405,'Book Value'!$C292,'Book Value'!K$2)</f>
        <v>#NUM!</v>
      </c>
      <c r="L292" s="18" t="e">
        <f>INDEX(Large!$E$4:$BN$405,'Book Value'!$C292,'Book Value'!L$2)</f>
        <v>#NUM!</v>
      </c>
      <c r="M292" s="18" t="e">
        <f>INDEX(Large!$E$4:$BN$405,'Book Value'!$C292,'Book Value'!M$2)</f>
        <v>#NUM!</v>
      </c>
      <c r="N292" s="18" t="e">
        <f>INDEX(Large!$E$4:$BN$405,'Book Value'!$C292,'Book Value'!N$2)</f>
        <v>#NUM!</v>
      </c>
      <c r="O292" s="28" t="e">
        <f>INDEX(Large!$E$4:$BN$405,'Book Value'!$C292,'Book Value'!O$2)</f>
        <v>#NUM!</v>
      </c>
    </row>
    <row r="293" spans="1:15">
      <c r="A293" s="28">
        <v>290</v>
      </c>
      <c r="B293" s="5" t="e">
        <f>LARGE(Large!$BP$4:$BP$400,'Book Value'!A293)</f>
        <v>#NUM!</v>
      </c>
      <c r="C293" s="28" t="e">
        <f>MATCH(B293,Large!$BP$4:$BP$405,0)</f>
        <v>#NUM!</v>
      </c>
      <c r="D293" s="5" t="e">
        <f>INDEX(Large!$E$4:$BN$405,'Book Value'!$C293,'Book Value'!D$2)</f>
        <v>#NUM!</v>
      </c>
      <c r="E293" s="18" t="e">
        <f>INDEX(Large!$E$4:$BN$405,'Book Value'!$C293,'Book Value'!E$2)</f>
        <v>#NUM!</v>
      </c>
      <c r="F293" s="18" t="e">
        <f>INDEX(Large!$E$4:$BN$405,'Book Value'!$C293,'Book Value'!F$2)</f>
        <v>#NUM!</v>
      </c>
      <c r="G293" s="18" t="e">
        <f>INDEX(Large!$E$4:$BN$405,'Book Value'!$C293,'Book Value'!G$2)</f>
        <v>#NUM!</v>
      </c>
      <c r="H293" s="18" t="e">
        <f>INDEX(Large!$E$4:$BN$405,'Book Value'!$C293,'Book Value'!H$2)</f>
        <v>#NUM!</v>
      </c>
      <c r="I293" s="18" t="e">
        <f>INDEX(Large!$E$4:$BN$405,'Book Value'!$C293,'Book Value'!I$2)</f>
        <v>#NUM!</v>
      </c>
      <c r="J293" s="18" t="e">
        <f>INDEX(Large!$E$4:$BN$405,'Book Value'!$C293,'Book Value'!J$2)</f>
        <v>#NUM!</v>
      </c>
      <c r="K293" s="18" t="e">
        <f>INDEX(Large!$E$4:$BN$405,'Book Value'!$C293,'Book Value'!K$2)</f>
        <v>#NUM!</v>
      </c>
      <c r="L293" s="18" t="e">
        <f>INDEX(Large!$E$4:$BN$405,'Book Value'!$C293,'Book Value'!L$2)</f>
        <v>#NUM!</v>
      </c>
      <c r="M293" s="18" t="e">
        <f>INDEX(Large!$E$4:$BN$405,'Book Value'!$C293,'Book Value'!M$2)</f>
        <v>#NUM!</v>
      </c>
      <c r="N293" s="18" t="e">
        <f>INDEX(Large!$E$4:$BN$405,'Book Value'!$C293,'Book Value'!N$2)</f>
        <v>#NUM!</v>
      </c>
      <c r="O293" s="28" t="e">
        <f>INDEX(Large!$E$4:$BN$405,'Book Value'!$C293,'Book Value'!O$2)</f>
        <v>#NUM!</v>
      </c>
    </row>
    <row r="294" spans="1:15">
      <c r="A294" s="28">
        <v>291</v>
      </c>
      <c r="B294" s="5" t="e">
        <f>LARGE(Large!$BP$4:$BP$400,'Book Value'!A294)</f>
        <v>#NUM!</v>
      </c>
      <c r="C294" s="28" t="e">
        <f>MATCH(B294,Large!$BP$4:$BP$405,0)</f>
        <v>#NUM!</v>
      </c>
      <c r="D294" s="5" t="e">
        <f>INDEX(Large!$E$4:$BN$405,'Book Value'!$C294,'Book Value'!D$2)</f>
        <v>#NUM!</v>
      </c>
      <c r="E294" s="18" t="e">
        <f>INDEX(Large!$E$4:$BN$405,'Book Value'!$C294,'Book Value'!E$2)</f>
        <v>#NUM!</v>
      </c>
      <c r="F294" s="18" t="e">
        <f>INDEX(Large!$E$4:$BN$405,'Book Value'!$C294,'Book Value'!F$2)</f>
        <v>#NUM!</v>
      </c>
      <c r="G294" s="18" t="e">
        <f>INDEX(Large!$E$4:$BN$405,'Book Value'!$C294,'Book Value'!G$2)</f>
        <v>#NUM!</v>
      </c>
      <c r="H294" s="18" t="e">
        <f>INDEX(Large!$E$4:$BN$405,'Book Value'!$C294,'Book Value'!H$2)</f>
        <v>#NUM!</v>
      </c>
      <c r="I294" s="18" t="e">
        <f>INDEX(Large!$E$4:$BN$405,'Book Value'!$C294,'Book Value'!I$2)</f>
        <v>#NUM!</v>
      </c>
      <c r="J294" s="18" t="e">
        <f>INDEX(Large!$E$4:$BN$405,'Book Value'!$C294,'Book Value'!J$2)</f>
        <v>#NUM!</v>
      </c>
      <c r="K294" s="18" t="e">
        <f>INDEX(Large!$E$4:$BN$405,'Book Value'!$C294,'Book Value'!K$2)</f>
        <v>#NUM!</v>
      </c>
      <c r="L294" s="18" t="e">
        <f>INDEX(Large!$E$4:$BN$405,'Book Value'!$C294,'Book Value'!L$2)</f>
        <v>#NUM!</v>
      </c>
      <c r="M294" s="18" t="e">
        <f>INDEX(Large!$E$4:$BN$405,'Book Value'!$C294,'Book Value'!M$2)</f>
        <v>#NUM!</v>
      </c>
      <c r="N294" s="18" t="e">
        <f>INDEX(Large!$E$4:$BN$405,'Book Value'!$C294,'Book Value'!N$2)</f>
        <v>#NUM!</v>
      </c>
      <c r="O294" s="28" t="e">
        <f>INDEX(Large!$E$4:$BN$405,'Book Value'!$C294,'Book Value'!O$2)</f>
        <v>#NUM!</v>
      </c>
    </row>
    <row r="295" spans="1:15">
      <c r="A295" s="28">
        <v>292</v>
      </c>
      <c r="B295" s="5" t="e">
        <f>LARGE(Large!$BP$4:$BP$400,'Book Value'!A295)</f>
        <v>#NUM!</v>
      </c>
      <c r="C295" s="28" t="e">
        <f>MATCH(B295,Large!$BP$4:$BP$405,0)</f>
        <v>#NUM!</v>
      </c>
      <c r="D295" s="5" t="e">
        <f>INDEX(Large!$E$4:$BN$405,'Book Value'!$C295,'Book Value'!D$2)</f>
        <v>#NUM!</v>
      </c>
      <c r="E295" s="18" t="e">
        <f>INDEX(Large!$E$4:$BN$405,'Book Value'!$C295,'Book Value'!E$2)</f>
        <v>#NUM!</v>
      </c>
      <c r="F295" s="18" t="e">
        <f>INDEX(Large!$E$4:$BN$405,'Book Value'!$C295,'Book Value'!F$2)</f>
        <v>#NUM!</v>
      </c>
      <c r="G295" s="18" t="e">
        <f>INDEX(Large!$E$4:$BN$405,'Book Value'!$C295,'Book Value'!G$2)</f>
        <v>#NUM!</v>
      </c>
      <c r="H295" s="18" t="e">
        <f>INDEX(Large!$E$4:$BN$405,'Book Value'!$C295,'Book Value'!H$2)</f>
        <v>#NUM!</v>
      </c>
      <c r="I295" s="18" t="e">
        <f>INDEX(Large!$E$4:$BN$405,'Book Value'!$C295,'Book Value'!I$2)</f>
        <v>#NUM!</v>
      </c>
      <c r="J295" s="18" t="e">
        <f>INDEX(Large!$E$4:$BN$405,'Book Value'!$C295,'Book Value'!J$2)</f>
        <v>#NUM!</v>
      </c>
      <c r="K295" s="18" t="e">
        <f>INDEX(Large!$E$4:$BN$405,'Book Value'!$C295,'Book Value'!K$2)</f>
        <v>#NUM!</v>
      </c>
      <c r="L295" s="18" t="e">
        <f>INDEX(Large!$E$4:$BN$405,'Book Value'!$C295,'Book Value'!L$2)</f>
        <v>#NUM!</v>
      </c>
      <c r="M295" s="18" t="e">
        <f>INDEX(Large!$E$4:$BN$405,'Book Value'!$C295,'Book Value'!M$2)</f>
        <v>#NUM!</v>
      </c>
      <c r="N295" s="18" t="e">
        <f>INDEX(Large!$E$4:$BN$405,'Book Value'!$C295,'Book Value'!N$2)</f>
        <v>#NUM!</v>
      </c>
      <c r="O295" s="28" t="e">
        <f>INDEX(Large!$E$4:$BN$405,'Book Value'!$C295,'Book Value'!O$2)</f>
        <v>#NUM!</v>
      </c>
    </row>
    <row r="296" spans="1:15">
      <c r="A296" s="28">
        <v>293</v>
      </c>
      <c r="B296" s="5" t="e">
        <f>LARGE(Large!$BP$4:$BP$400,'Book Value'!A296)</f>
        <v>#NUM!</v>
      </c>
      <c r="C296" s="28" t="e">
        <f>MATCH(B296,Large!$BP$4:$BP$405,0)</f>
        <v>#NUM!</v>
      </c>
      <c r="D296" s="5" t="e">
        <f>INDEX(Large!$E$4:$BN$405,'Book Value'!$C296,'Book Value'!D$2)</f>
        <v>#NUM!</v>
      </c>
      <c r="E296" s="18" t="e">
        <f>INDEX(Large!$E$4:$BN$405,'Book Value'!$C296,'Book Value'!E$2)</f>
        <v>#NUM!</v>
      </c>
      <c r="F296" s="18" t="e">
        <f>INDEX(Large!$E$4:$BN$405,'Book Value'!$C296,'Book Value'!F$2)</f>
        <v>#NUM!</v>
      </c>
      <c r="G296" s="18" t="e">
        <f>INDEX(Large!$E$4:$BN$405,'Book Value'!$C296,'Book Value'!G$2)</f>
        <v>#NUM!</v>
      </c>
      <c r="H296" s="18" t="e">
        <f>INDEX(Large!$E$4:$BN$405,'Book Value'!$C296,'Book Value'!H$2)</f>
        <v>#NUM!</v>
      </c>
      <c r="I296" s="18" t="e">
        <f>INDEX(Large!$E$4:$BN$405,'Book Value'!$C296,'Book Value'!I$2)</f>
        <v>#NUM!</v>
      </c>
      <c r="J296" s="18" t="e">
        <f>INDEX(Large!$E$4:$BN$405,'Book Value'!$C296,'Book Value'!J$2)</f>
        <v>#NUM!</v>
      </c>
      <c r="K296" s="18" t="e">
        <f>INDEX(Large!$E$4:$BN$405,'Book Value'!$C296,'Book Value'!K$2)</f>
        <v>#NUM!</v>
      </c>
      <c r="L296" s="18" t="e">
        <f>INDEX(Large!$E$4:$BN$405,'Book Value'!$C296,'Book Value'!L$2)</f>
        <v>#NUM!</v>
      </c>
      <c r="M296" s="18" t="e">
        <f>INDEX(Large!$E$4:$BN$405,'Book Value'!$C296,'Book Value'!M$2)</f>
        <v>#NUM!</v>
      </c>
      <c r="N296" s="18" t="e">
        <f>INDEX(Large!$E$4:$BN$405,'Book Value'!$C296,'Book Value'!N$2)</f>
        <v>#NUM!</v>
      </c>
      <c r="O296" s="28" t="e">
        <f>INDEX(Large!$E$4:$BN$405,'Book Value'!$C296,'Book Value'!O$2)</f>
        <v>#NUM!</v>
      </c>
    </row>
    <row r="297" spans="1:15">
      <c r="A297" s="28">
        <v>294</v>
      </c>
      <c r="B297" s="5" t="e">
        <f>LARGE(Large!$BP$4:$BP$400,'Book Value'!A297)</f>
        <v>#NUM!</v>
      </c>
      <c r="C297" s="28" t="e">
        <f>MATCH(B297,Large!$BP$4:$BP$405,0)</f>
        <v>#NUM!</v>
      </c>
      <c r="D297" s="5" t="e">
        <f>INDEX(Large!$E$4:$BN$405,'Book Value'!$C297,'Book Value'!D$2)</f>
        <v>#NUM!</v>
      </c>
      <c r="E297" s="18" t="e">
        <f>INDEX(Large!$E$4:$BN$405,'Book Value'!$C297,'Book Value'!E$2)</f>
        <v>#NUM!</v>
      </c>
      <c r="F297" s="18" t="e">
        <f>INDEX(Large!$E$4:$BN$405,'Book Value'!$C297,'Book Value'!F$2)</f>
        <v>#NUM!</v>
      </c>
      <c r="G297" s="18" t="e">
        <f>INDEX(Large!$E$4:$BN$405,'Book Value'!$C297,'Book Value'!G$2)</f>
        <v>#NUM!</v>
      </c>
      <c r="H297" s="18" t="e">
        <f>INDEX(Large!$E$4:$BN$405,'Book Value'!$C297,'Book Value'!H$2)</f>
        <v>#NUM!</v>
      </c>
      <c r="I297" s="18" t="e">
        <f>INDEX(Large!$E$4:$BN$405,'Book Value'!$C297,'Book Value'!I$2)</f>
        <v>#NUM!</v>
      </c>
      <c r="J297" s="18" t="e">
        <f>INDEX(Large!$E$4:$BN$405,'Book Value'!$C297,'Book Value'!J$2)</f>
        <v>#NUM!</v>
      </c>
      <c r="K297" s="18" t="e">
        <f>INDEX(Large!$E$4:$BN$405,'Book Value'!$C297,'Book Value'!K$2)</f>
        <v>#NUM!</v>
      </c>
      <c r="L297" s="18" t="e">
        <f>INDEX(Large!$E$4:$BN$405,'Book Value'!$C297,'Book Value'!L$2)</f>
        <v>#NUM!</v>
      </c>
      <c r="M297" s="18" t="e">
        <f>INDEX(Large!$E$4:$BN$405,'Book Value'!$C297,'Book Value'!M$2)</f>
        <v>#NUM!</v>
      </c>
      <c r="N297" s="18" t="e">
        <f>INDEX(Large!$E$4:$BN$405,'Book Value'!$C297,'Book Value'!N$2)</f>
        <v>#NUM!</v>
      </c>
      <c r="O297" s="28" t="e">
        <f>INDEX(Large!$E$4:$BN$405,'Book Value'!$C297,'Book Value'!O$2)</f>
        <v>#NUM!</v>
      </c>
    </row>
    <row r="298" spans="1:15">
      <c r="A298" s="28">
        <v>295</v>
      </c>
      <c r="B298" s="5" t="e">
        <f>LARGE(Large!$BP$4:$BP$400,'Book Value'!A298)</f>
        <v>#NUM!</v>
      </c>
      <c r="C298" s="28" t="e">
        <f>MATCH(B298,Large!$BP$4:$BP$405,0)</f>
        <v>#NUM!</v>
      </c>
      <c r="D298" s="5" t="e">
        <f>INDEX(Large!$E$4:$BN$405,'Book Value'!$C298,'Book Value'!D$2)</f>
        <v>#NUM!</v>
      </c>
      <c r="E298" s="18" t="e">
        <f>INDEX(Large!$E$4:$BN$405,'Book Value'!$C298,'Book Value'!E$2)</f>
        <v>#NUM!</v>
      </c>
      <c r="F298" s="18" t="e">
        <f>INDEX(Large!$E$4:$BN$405,'Book Value'!$C298,'Book Value'!F$2)</f>
        <v>#NUM!</v>
      </c>
      <c r="G298" s="18" t="e">
        <f>INDEX(Large!$E$4:$BN$405,'Book Value'!$C298,'Book Value'!G$2)</f>
        <v>#NUM!</v>
      </c>
      <c r="H298" s="18" t="e">
        <f>INDEX(Large!$E$4:$BN$405,'Book Value'!$C298,'Book Value'!H$2)</f>
        <v>#NUM!</v>
      </c>
      <c r="I298" s="18" t="e">
        <f>INDEX(Large!$E$4:$BN$405,'Book Value'!$C298,'Book Value'!I$2)</f>
        <v>#NUM!</v>
      </c>
      <c r="J298" s="18" t="e">
        <f>INDEX(Large!$E$4:$BN$405,'Book Value'!$C298,'Book Value'!J$2)</f>
        <v>#NUM!</v>
      </c>
      <c r="K298" s="18" t="e">
        <f>INDEX(Large!$E$4:$BN$405,'Book Value'!$C298,'Book Value'!K$2)</f>
        <v>#NUM!</v>
      </c>
      <c r="L298" s="18" t="e">
        <f>INDEX(Large!$E$4:$BN$405,'Book Value'!$C298,'Book Value'!L$2)</f>
        <v>#NUM!</v>
      </c>
      <c r="M298" s="18" t="e">
        <f>INDEX(Large!$E$4:$BN$405,'Book Value'!$C298,'Book Value'!M$2)</f>
        <v>#NUM!</v>
      </c>
      <c r="N298" s="18" t="e">
        <f>INDEX(Large!$E$4:$BN$405,'Book Value'!$C298,'Book Value'!N$2)</f>
        <v>#NUM!</v>
      </c>
      <c r="O298" s="28" t="e">
        <f>INDEX(Large!$E$4:$BN$405,'Book Value'!$C298,'Book Value'!O$2)</f>
        <v>#NUM!</v>
      </c>
    </row>
    <row r="299" spans="1:15">
      <c r="A299" s="28">
        <v>296</v>
      </c>
      <c r="B299" s="5" t="e">
        <f>LARGE(Large!$BP$4:$BP$400,'Book Value'!A299)</f>
        <v>#NUM!</v>
      </c>
      <c r="C299" s="28" t="e">
        <f>MATCH(B299,Large!$BP$4:$BP$405,0)</f>
        <v>#NUM!</v>
      </c>
      <c r="D299" s="5" t="e">
        <f>INDEX(Large!$E$4:$BN$405,'Book Value'!$C299,'Book Value'!D$2)</f>
        <v>#NUM!</v>
      </c>
      <c r="E299" s="18" t="e">
        <f>INDEX(Large!$E$4:$BN$405,'Book Value'!$C299,'Book Value'!E$2)</f>
        <v>#NUM!</v>
      </c>
      <c r="F299" s="18" t="e">
        <f>INDEX(Large!$E$4:$BN$405,'Book Value'!$C299,'Book Value'!F$2)</f>
        <v>#NUM!</v>
      </c>
      <c r="G299" s="18" t="e">
        <f>INDEX(Large!$E$4:$BN$405,'Book Value'!$C299,'Book Value'!G$2)</f>
        <v>#NUM!</v>
      </c>
      <c r="H299" s="18" t="e">
        <f>INDEX(Large!$E$4:$BN$405,'Book Value'!$C299,'Book Value'!H$2)</f>
        <v>#NUM!</v>
      </c>
      <c r="I299" s="18" t="e">
        <f>INDEX(Large!$E$4:$BN$405,'Book Value'!$C299,'Book Value'!I$2)</f>
        <v>#NUM!</v>
      </c>
      <c r="J299" s="18" t="e">
        <f>INDEX(Large!$E$4:$BN$405,'Book Value'!$C299,'Book Value'!J$2)</f>
        <v>#NUM!</v>
      </c>
      <c r="K299" s="18" t="e">
        <f>INDEX(Large!$E$4:$BN$405,'Book Value'!$C299,'Book Value'!K$2)</f>
        <v>#NUM!</v>
      </c>
      <c r="L299" s="18" t="e">
        <f>INDEX(Large!$E$4:$BN$405,'Book Value'!$C299,'Book Value'!L$2)</f>
        <v>#NUM!</v>
      </c>
      <c r="M299" s="18" t="e">
        <f>INDEX(Large!$E$4:$BN$405,'Book Value'!$C299,'Book Value'!M$2)</f>
        <v>#NUM!</v>
      </c>
      <c r="N299" s="18" t="e">
        <f>INDEX(Large!$E$4:$BN$405,'Book Value'!$C299,'Book Value'!N$2)</f>
        <v>#NUM!</v>
      </c>
      <c r="O299" s="28" t="e">
        <f>INDEX(Large!$E$4:$BN$405,'Book Value'!$C299,'Book Value'!O$2)</f>
        <v>#NUM!</v>
      </c>
    </row>
    <row r="300" spans="1:15">
      <c r="A300" s="28">
        <v>297</v>
      </c>
      <c r="B300" s="5" t="e">
        <f>LARGE(Large!$BP$4:$BP$400,'Book Value'!A300)</f>
        <v>#NUM!</v>
      </c>
      <c r="C300" s="28" t="e">
        <f>MATCH(B300,Large!$BP$4:$BP$405,0)</f>
        <v>#NUM!</v>
      </c>
      <c r="D300" s="5" t="e">
        <f>INDEX(Large!$E$4:$BN$405,'Book Value'!$C300,'Book Value'!D$2)</f>
        <v>#NUM!</v>
      </c>
      <c r="E300" s="18" t="e">
        <f>INDEX(Large!$E$4:$BN$405,'Book Value'!$C300,'Book Value'!E$2)</f>
        <v>#NUM!</v>
      </c>
      <c r="F300" s="18" t="e">
        <f>INDEX(Large!$E$4:$BN$405,'Book Value'!$C300,'Book Value'!F$2)</f>
        <v>#NUM!</v>
      </c>
      <c r="G300" s="18" t="e">
        <f>INDEX(Large!$E$4:$BN$405,'Book Value'!$C300,'Book Value'!G$2)</f>
        <v>#NUM!</v>
      </c>
      <c r="H300" s="18" t="e">
        <f>INDEX(Large!$E$4:$BN$405,'Book Value'!$C300,'Book Value'!H$2)</f>
        <v>#NUM!</v>
      </c>
      <c r="I300" s="18" t="e">
        <f>INDEX(Large!$E$4:$BN$405,'Book Value'!$C300,'Book Value'!I$2)</f>
        <v>#NUM!</v>
      </c>
      <c r="J300" s="18" t="e">
        <f>INDEX(Large!$E$4:$BN$405,'Book Value'!$C300,'Book Value'!J$2)</f>
        <v>#NUM!</v>
      </c>
      <c r="K300" s="18" t="e">
        <f>INDEX(Large!$E$4:$BN$405,'Book Value'!$C300,'Book Value'!K$2)</f>
        <v>#NUM!</v>
      </c>
      <c r="L300" s="18" t="e">
        <f>INDEX(Large!$E$4:$BN$405,'Book Value'!$C300,'Book Value'!L$2)</f>
        <v>#NUM!</v>
      </c>
      <c r="M300" s="18" t="e">
        <f>INDEX(Large!$E$4:$BN$405,'Book Value'!$C300,'Book Value'!M$2)</f>
        <v>#NUM!</v>
      </c>
      <c r="N300" s="18" t="e">
        <f>INDEX(Large!$E$4:$BN$405,'Book Value'!$C300,'Book Value'!N$2)</f>
        <v>#NUM!</v>
      </c>
      <c r="O300" s="28" t="e">
        <f>INDEX(Large!$E$4:$BN$405,'Book Value'!$C300,'Book Value'!O$2)</f>
        <v>#NUM!</v>
      </c>
    </row>
    <row r="301" spans="1:15">
      <c r="A301" s="28">
        <v>298</v>
      </c>
      <c r="B301" s="5" t="e">
        <f>LARGE(Large!$BP$4:$BP$400,'Book Value'!A301)</f>
        <v>#NUM!</v>
      </c>
      <c r="C301" s="28" t="e">
        <f>MATCH(B301,Large!$BP$4:$BP$405,0)</f>
        <v>#NUM!</v>
      </c>
      <c r="D301" s="5" t="e">
        <f>INDEX(Large!$E$4:$BN$405,'Book Value'!$C301,'Book Value'!D$2)</f>
        <v>#NUM!</v>
      </c>
      <c r="E301" s="18" t="e">
        <f>INDEX(Large!$E$4:$BN$405,'Book Value'!$C301,'Book Value'!E$2)</f>
        <v>#NUM!</v>
      </c>
      <c r="F301" s="18" t="e">
        <f>INDEX(Large!$E$4:$BN$405,'Book Value'!$C301,'Book Value'!F$2)</f>
        <v>#NUM!</v>
      </c>
      <c r="G301" s="18" t="e">
        <f>INDEX(Large!$E$4:$BN$405,'Book Value'!$C301,'Book Value'!G$2)</f>
        <v>#NUM!</v>
      </c>
      <c r="H301" s="18" t="e">
        <f>INDEX(Large!$E$4:$BN$405,'Book Value'!$C301,'Book Value'!H$2)</f>
        <v>#NUM!</v>
      </c>
      <c r="I301" s="18" t="e">
        <f>INDEX(Large!$E$4:$BN$405,'Book Value'!$C301,'Book Value'!I$2)</f>
        <v>#NUM!</v>
      </c>
      <c r="J301" s="18" t="e">
        <f>INDEX(Large!$E$4:$BN$405,'Book Value'!$C301,'Book Value'!J$2)</f>
        <v>#NUM!</v>
      </c>
      <c r="K301" s="18" t="e">
        <f>INDEX(Large!$E$4:$BN$405,'Book Value'!$C301,'Book Value'!K$2)</f>
        <v>#NUM!</v>
      </c>
      <c r="L301" s="18" t="e">
        <f>INDEX(Large!$E$4:$BN$405,'Book Value'!$C301,'Book Value'!L$2)</f>
        <v>#NUM!</v>
      </c>
      <c r="M301" s="18" t="e">
        <f>INDEX(Large!$E$4:$BN$405,'Book Value'!$C301,'Book Value'!M$2)</f>
        <v>#NUM!</v>
      </c>
      <c r="N301" s="18" t="e">
        <f>INDEX(Large!$E$4:$BN$405,'Book Value'!$C301,'Book Value'!N$2)</f>
        <v>#NUM!</v>
      </c>
      <c r="O301" s="28" t="e">
        <f>INDEX(Large!$E$4:$BN$405,'Book Value'!$C301,'Book Value'!O$2)</f>
        <v>#NUM!</v>
      </c>
    </row>
    <row r="302" spans="1:15">
      <c r="A302" s="28">
        <v>299</v>
      </c>
      <c r="B302" s="5" t="e">
        <f>LARGE(Large!$BP$4:$BP$400,'Book Value'!A302)</f>
        <v>#NUM!</v>
      </c>
      <c r="C302" s="28" t="e">
        <f>MATCH(B302,Large!$BP$4:$BP$405,0)</f>
        <v>#NUM!</v>
      </c>
      <c r="D302" s="5" t="e">
        <f>INDEX(Large!$E$4:$BN$405,'Book Value'!$C302,'Book Value'!D$2)</f>
        <v>#NUM!</v>
      </c>
      <c r="E302" s="18" t="e">
        <f>INDEX(Large!$E$4:$BN$405,'Book Value'!$C302,'Book Value'!E$2)</f>
        <v>#NUM!</v>
      </c>
      <c r="F302" s="18" t="e">
        <f>INDEX(Large!$E$4:$BN$405,'Book Value'!$C302,'Book Value'!F$2)</f>
        <v>#NUM!</v>
      </c>
      <c r="G302" s="18" t="e">
        <f>INDEX(Large!$E$4:$BN$405,'Book Value'!$C302,'Book Value'!G$2)</f>
        <v>#NUM!</v>
      </c>
      <c r="H302" s="18" t="e">
        <f>INDEX(Large!$E$4:$BN$405,'Book Value'!$C302,'Book Value'!H$2)</f>
        <v>#NUM!</v>
      </c>
      <c r="I302" s="18" t="e">
        <f>INDEX(Large!$E$4:$BN$405,'Book Value'!$C302,'Book Value'!I$2)</f>
        <v>#NUM!</v>
      </c>
      <c r="J302" s="18" t="e">
        <f>INDEX(Large!$E$4:$BN$405,'Book Value'!$C302,'Book Value'!J$2)</f>
        <v>#NUM!</v>
      </c>
      <c r="K302" s="18" t="e">
        <f>INDEX(Large!$E$4:$BN$405,'Book Value'!$C302,'Book Value'!K$2)</f>
        <v>#NUM!</v>
      </c>
      <c r="L302" s="18" t="e">
        <f>INDEX(Large!$E$4:$BN$405,'Book Value'!$C302,'Book Value'!L$2)</f>
        <v>#NUM!</v>
      </c>
      <c r="M302" s="18" t="e">
        <f>INDEX(Large!$E$4:$BN$405,'Book Value'!$C302,'Book Value'!M$2)</f>
        <v>#NUM!</v>
      </c>
      <c r="N302" s="18" t="e">
        <f>INDEX(Large!$E$4:$BN$405,'Book Value'!$C302,'Book Value'!N$2)</f>
        <v>#NUM!</v>
      </c>
      <c r="O302" s="28" t="e">
        <f>INDEX(Large!$E$4:$BN$405,'Book Value'!$C302,'Book Value'!O$2)</f>
        <v>#NUM!</v>
      </c>
    </row>
    <row r="303" spans="1:15">
      <c r="A303" s="28">
        <v>300</v>
      </c>
      <c r="B303" s="5" t="e">
        <f>LARGE(Large!$BP$4:$BP$400,'Book Value'!A303)</f>
        <v>#NUM!</v>
      </c>
      <c r="C303" s="28" t="e">
        <f>MATCH(B303,Large!$BP$4:$BP$405,0)</f>
        <v>#NUM!</v>
      </c>
      <c r="D303" s="5" t="e">
        <f>INDEX(Large!$E$4:$BN$405,'Book Value'!$C303,'Book Value'!D$2)</f>
        <v>#NUM!</v>
      </c>
      <c r="E303" s="18" t="e">
        <f>INDEX(Large!$E$4:$BN$405,'Book Value'!$C303,'Book Value'!E$2)</f>
        <v>#NUM!</v>
      </c>
      <c r="F303" s="18" t="e">
        <f>INDEX(Large!$E$4:$BN$405,'Book Value'!$C303,'Book Value'!F$2)</f>
        <v>#NUM!</v>
      </c>
      <c r="G303" s="18" t="e">
        <f>INDEX(Large!$E$4:$BN$405,'Book Value'!$C303,'Book Value'!G$2)</f>
        <v>#NUM!</v>
      </c>
      <c r="H303" s="18" t="e">
        <f>INDEX(Large!$E$4:$BN$405,'Book Value'!$C303,'Book Value'!H$2)</f>
        <v>#NUM!</v>
      </c>
      <c r="I303" s="18" t="e">
        <f>INDEX(Large!$E$4:$BN$405,'Book Value'!$C303,'Book Value'!I$2)</f>
        <v>#NUM!</v>
      </c>
      <c r="J303" s="18" t="e">
        <f>INDEX(Large!$E$4:$BN$405,'Book Value'!$C303,'Book Value'!J$2)</f>
        <v>#NUM!</v>
      </c>
      <c r="K303" s="18" t="e">
        <f>INDEX(Large!$E$4:$BN$405,'Book Value'!$C303,'Book Value'!K$2)</f>
        <v>#NUM!</v>
      </c>
      <c r="L303" s="18" t="e">
        <f>INDEX(Large!$E$4:$BN$405,'Book Value'!$C303,'Book Value'!L$2)</f>
        <v>#NUM!</v>
      </c>
      <c r="M303" s="18" t="e">
        <f>INDEX(Large!$E$4:$BN$405,'Book Value'!$C303,'Book Value'!M$2)</f>
        <v>#NUM!</v>
      </c>
      <c r="N303" s="18" t="e">
        <f>INDEX(Large!$E$4:$BN$405,'Book Value'!$C303,'Book Value'!N$2)</f>
        <v>#NUM!</v>
      </c>
      <c r="O303" s="28" t="e">
        <f>INDEX(Large!$E$4:$BN$405,'Book Value'!$C303,'Book Value'!O$2)</f>
        <v>#NUM!</v>
      </c>
    </row>
    <row r="304" spans="1:15">
      <c r="A304" s="28">
        <v>301</v>
      </c>
      <c r="B304" s="5" t="e">
        <f>LARGE(Large!$BP$4:$BP$400,'Book Value'!A304)</f>
        <v>#NUM!</v>
      </c>
      <c r="C304" s="28" t="e">
        <f>MATCH(B304,Large!$BP$4:$BP$405,0)</f>
        <v>#NUM!</v>
      </c>
      <c r="D304" s="5" t="e">
        <f>INDEX(Large!$E$4:$BN$405,'Book Value'!$C304,'Book Value'!D$2)</f>
        <v>#NUM!</v>
      </c>
      <c r="E304" s="18" t="e">
        <f>INDEX(Large!$E$4:$BN$405,'Book Value'!$C304,'Book Value'!E$2)</f>
        <v>#NUM!</v>
      </c>
      <c r="F304" s="18" t="e">
        <f>INDEX(Large!$E$4:$BN$405,'Book Value'!$C304,'Book Value'!F$2)</f>
        <v>#NUM!</v>
      </c>
      <c r="G304" s="18" t="e">
        <f>INDEX(Large!$E$4:$BN$405,'Book Value'!$C304,'Book Value'!G$2)</f>
        <v>#NUM!</v>
      </c>
      <c r="H304" s="18" t="e">
        <f>INDEX(Large!$E$4:$BN$405,'Book Value'!$C304,'Book Value'!H$2)</f>
        <v>#NUM!</v>
      </c>
      <c r="I304" s="18" t="e">
        <f>INDEX(Large!$E$4:$BN$405,'Book Value'!$C304,'Book Value'!I$2)</f>
        <v>#NUM!</v>
      </c>
      <c r="J304" s="18" t="e">
        <f>INDEX(Large!$E$4:$BN$405,'Book Value'!$C304,'Book Value'!J$2)</f>
        <v>#NUM!</v>
      </c>
      <c r="K304" s="18" t="e">
        <f>INDEX(Large!$E$4:$BN$405,'Book Value'!$C304,'Book Value'!K$2)</f>
        <v>#NUM!</v>
      </c>
      <c r="L304" s="18" t="e">
        <f>INDEX(Large!$E$4:$BN$405,'Book Value'!$C304,'Book Value'!L$2)</f>
        <v>#NUM!</v>
      </c>
      <c r="M304" s="18" t="e">
        <f>INDEX(Large!$E$4:$BN$405,'Book Value'!$C304,'Book Value'!M$2)</f>
        <v>#NUM!</v>
      </c>
      <c r="N304" s="18" t="e">
        <f>INDEX(Large!$E$4:$BN$405,'Book Value'!$C304,'Book Value'!N$2)</f>
        <v>#NUM!</v>
      </c>
      <c r="O304" s="28" t="e">
        <f>INDEX(Large!$E$4:$BN$405,'Book Value'!$C304,'Book Value'!O$2)</f>
        <v>#NUM!</v>
      </c>
    </row>
    <row r="305" spans="1:15">
      <c r="A305" s="28">
        <v>302</v>
      </c>
      <c r="B305" s="5" t="e">
        <f>LARGE(Large!$BP$4:$BP$400,'Book Value'!A305)</f>
        <v>#NUM!</v>
      </c>
      <c r="C305" s="28" t="e">
        <f>MATCH(B305,Large!$BP$4:$BP$405,0)</f>
        <v>#NUM!</v>
      </c>
      <c r="D305" s="5" t="e">
        <f>INDEX(Large!$E$4:$BN$405,'Book Value'!$C305,'Book Value'!D$2)</f>
        <v>#NUM!</v>
      </c>
      <c r="E305" s="18" t="e">
        <f>INDEX(Large!$E$4:$BN$405,'Book Value'!$C305,'Book Value'!E$2)</f>
        <v>#NUM!</v>
      </c>
      <c r="F305" s="18" t="e">
        <f>INDEX(Large!$E$4:$BN$405,'Book Value'!$C305,'Book Value'!F$2)</f>
        <v>#NUM!</v>
      </c>
      <c r="G305" s="18" t="e">
        <f>INDEX(Large!$E$4:$BN$405,'Book Value'!$C305,'Book Value'!G$2)</f>
        <v>#NUM!</v>
      </c>
      <c r="H305" s="18" t="e">
        <f>INDEX(Large!$E$4:$BN$405,'Book Value'!$C305,'Book Value'!H$2)</f>
        <v>#NUM!</v>
      </c>
      <c r="I305" s="18" t="e">
        <f>INDEX(Large!$E$4:$BN$405,'Book Value'!$C305,'Book Value'!I$2)</f>
        <v>#NUM!</v>
      </c>
      <c r="J305" s="18" t="e">
        <f>INDEX(Large!$E$4:$BN$405,'Book Value'!$C305,'Book Value'!J$2)</f>
        <v>#NUM!</v>
      </c>
      <c r="K305" s="18" t="e">
        <f>INDEX(Large!$E$4:$BN$405,'Book Value'!$C305,'Book Value'!K$2)</f>
        <v>#NUM!</v>
      </c>
      <c r="L305" s="18" t="e">
        <f>INDEX(Large!$E$4:$BN$405,'Book Value'!$C305,'Book Value'!L$2)</f>
        <v>#NUM!</v>
      </c>
      <c r="M305" s="18" t="e">
        <f>INDEX(Large!$E$4:$BN$405,'Book Value'!$C305,'Book Value'!M$2)</f>
        <v>#NUM!</v>
      </c>
      <c r="N305" s="18" t="e">
        <f>INDEX(Large!$E$4:$BN$405,'Book Value'!$C305,'Book Value'!N$2)</f>
        <v>#NUM!</v>
      </c>
      <c r="O305" s="28" t="e">
        <f>INDEX(Large!$E$4:$BN$405,'Book Value'!$C305,'Book Value'!O$2)</f>
        <v>#NUM!</v>
      </c>
    </row>
    <row r="306" spans="1:15">
      <c r="A306" s="28">
        <v>303</v>
      </c>
      <c r="B306" s="5" t="e">
        <f>LARGE(Large!$BP$4:$BP$400,'Book Value'!A306)</f>
        <v>#NUM!</v>
      </c>
      <c r="C306" s="28" t="e">
        <f>MATCH(B306,Large!$BP$4:$BP$405,0)</f>
        <v>#NUM!</v>
      </c>
      <c r="D306" s="5" t="e">
        <f>INDEX(Large!$E$4:$BN$405,'Book Value'!$C306,'Book Value'!D$2)</f>
        <v>#NUM!</v>
      </c>
      <c r="E306" s="18" t="e">
        <f>INDEX(Large!$E$4:$BN$405,'Book Value'!$C306,'Book Value'!E$2)</f>
        <v>#NUM!</v>
      </c>
      <c r="F306" s="18" t="e">
        <f>INDEX(Large!$E$4:$BN$405,'Book Value'!$C306,'Book Value'!F$2)</f>
        <v>#NUM!</v>
      </c>
      <c r="G306" s="18" t="e">
        <f>INDEX(Large!$E$4:$BN$405,'Book Value'!$C306,'Book Value'!G$2)</f>
        <v>#NUM!</v>
      </c>
      <c r="H306" s="18" t="e">
        <f>INDEX(Large!$E$4:$BN$405,'Book Value'!$C306,'Book Value'!H$2)</f>
        <v>#NUM!</v>
      </c>
      <c r="I306" s="18" t="e">
        <f>INDEX(Large!$E$4:$BN$405,'Book Value'!$C306,'Book Value'!I$2)</f>
        <v>#NUM!</v>
      </c>
      <c r="J306" s="18" t="e">
        <f>INDEX(Large!$E$4:$BN$405,'Book Value'!$C306,'Book Value'!J$2)</f>
        <v>#NUM!</v>
      </c>
      <c r="K306" s="18" t="e">
        <f>INDEX(Large!$E$4:$BN$405,'Book Value'!$C306,'Book Value'!K$2)</f>
        <v>#NUM!</v>
      </c>
      <c r="L306" s="18" t="e">
        <f>INDEX(Large!$E$4:$BN$405,'Book Value'!$C306,'Book Value'!L$2)</f>
        <v>#NUM!</v>
      </c>
      <c r="M306" s="18" t="e">
        <f>INDEX(Large!$E$4:$BN$405,'Book Value'!$C306,'Book Value'!M$2)</f>
        <v>#NUM!</v>
      </c>
      <c r="N306" s="18" t="e">
        <f>INDEX(Large!$E$4:$BN$405,'Book Value'!$C306,'Book Value'!N$2)</f>
        <v>#NUM!</v>
      </c>
      <c r="O306" s="28" t="e">
        <f>INDEX(Large!$E$4:$BN$405,'Book Value'!$C306,'Book Value'!O$2)</f>
        <v>#NUM!</v>
      </c>
    </row>
    <row r="307" spans="1:15">
      <c r="A307" s="28">
        <v>304</v>
      </c>
      <c r="B307" s="5" t="e">
        <f>LARGE(Large!$BP$4:$BP$400,'Book Value'!A307)</f>
        <v>#NUM!</v>
      </c>
      <c r="C307" s="28" t="e">
        <f>MATCH(B307,Large!$BP$4:$BP$405,0)</f>
        <v>#NUM!</v>
      </c>
      <c r="D307" s="5" t="e">
        <f>INDEX(Large!$E$4:$BN$405,'Book Value'!$C307,'Book Value'!D$2)</f>
        <v>#NUM!</v>
      </c>
      <c r="E307" s="18" t="e">
        <f>INDEX(Large!$E$4:$BN$405,'Book Value'!$C307,'Book Value'!E$2)</f>
        <v>#NUM!</v>
      </c>
      <c r="F307" s="18" t="e">
        <f>INDEX(Large!$E$4:$BN$405,'Book Value'!$C307,'Book Value'!F$2)</f>
        <v>#NUM!</v>
      </c>
      <c r="G307" s="18" t="e">
        <f>INDEX(Large!$E$4:$BN$405,'Book Value'!$C307,'Book Value'!G$2)</f>
        <v>#NUM!</v>
      </c>
      <c r="H307" s="18" t="e">
        <f>INDEX(Large!$E$4:$BN$405,'Book Value'!$C307,'Book Value'!H$2)</f>
        <v>#NUM!</v>
      </c>
      <c r="I307" s="18" t="e">
        <f>INDEX(Large!$E$4:$BN$405,'Book Value'!$C307,'Book Value'!I$2)</f>
        <v>#NUM!</v>
      </c>
      <c r="J307" s="18" t="e">
        <f>INDEX(Large!$E$4:$BN$405,'Book Value'!$C307,'Book Value'!J$2)</f>
        <v>#NUM!</v>
      </c>
      <c r="K307" s="18" t="e">
        <f>INDEX(Large!$E$4:$BN$405,'Book Value'!$C307,'Book Value'!K$2)</f>
        <v>#NUM!</v>
      </c>
      <c r="L307" s="18" t="e">
        <f>INDEX(Large!$E$4:$BN$405,'Book Value'!$C307,'Book Value'!L$2)</f>
        <v>#NUM!</v>
      </c>
      <c r="M307" s="18" t="e">
        <f>INDEX(Large!$E$4:$BN$405,'Book Value'!$C307,'Book Value'!M$2)</f>
        <v>#NUM!</v>
      </c>
      <c r="N307" s="18" t="e">
        <f>INDEX(Large!$E$4:$BN$405,'Book Value'!$C307,'Book Value'!N$2)</f>
        <v>#NUM!</v>
      </c>
      <c r="O307" s="28" t="e">
        <f>INDEX(Large!$E$4:$BN$405,'Book Value'!$C307,'Book Value'!O$2)</f>
        <v>#NUM!</v>
      </c>
    </row>
    <row r="308" spans="1:15">
      <c r="A308" s="28">
        <v>305</v>
      </c>
      <c r="B308" s="5" t="e">
        <f>LARGE(Large!$BP$4:$BP$400,'Book Value'!A308)</f>
        <v>#NUM!</v>
      </c>
      <c r="C308" s="28" t="e">
        <f>MATCH(B308,Large!$BP$4:$BP$405,0)</f>
        <v>#NUM!</v>
      </c>
      <c r="D308" s="5" t="e">
        <f>INDEX(Large!$E$4:$BN$405,'Book Value'!$C308,'Book Value'!D$2)</f>
        <v>#NUM!</v>
      </c>
      <c r="E308" s="18" t="e">
        <f>INDEX(Large!$E$4:$BN$405,'Book Value'!$C308,'Book Value'!E$2)</f>
        <v>#NUM!</v>
      </c>
      <c r="F308" s="18" t="e">
        <f>INDEX(Large!$E$4:$BN$405,'Book Value'!$C308,'Book Value'!F$2)</f>
        <v>#NUM!</v>
      </c>
      <c r="G308" s="18" t="e">
        <f>INDEX(Large!$E$4:$BN$405,'Book Value'!$C308,'Book Value'!G$2)</f>
        <v>#NUM!</v>
      </c>
      <c r="H308" s="18" t="e">
        <f>INDEX(Large!$E$4:$BN$405,'Book Value'!$C308,'Book Value'!H$2)</f>
        <v>#NUM!</v>
      </c>
      <c r="I308" s="18" t="e">
        <f>INDEX(Large!$E$4:$BN$405,'Book Value'!$C308,'Book Value'!I$2)</f>
        <v>#NUM!</v>
      </c>
      <c r="J308" s="18" t="e">
        <f>INDEX(Large!$E$4:$BN$405,'Book Value'!$C308,'Book Value'!J$2)</f>
        <v>#NUM!</v>
      </c>
      <c r="K308" s="18" t="e">
        <f>INDEX(Large!$E$4:$BN$405,'Book Value'!$C308,'Book Value'!K$2)</f>
        <v>#NUM!</v>
      </c>
      <c r="L308" s="18" t="e">
        <f>INDEX(Large!$E$4:$BN$405,'Book Value'!$C308,'Book Value'!L$2)</f>
        <v>#NUM!</v>
      </c>
      <c r="M308" s="18" t="e">
        <f>INDEX(Large!$E$4:$BN$405,'Book Value'!$C308,'Book Value'!M$2)</f>
        <v>#NUM!</v>
      </c>
      <c r="N308" s="18" t="e">
        <f>INDEX(Large!$E$4:$BN$405,'Book Value'!$C308,'Book Value'!N$2)</f>
        <v>#NUM!</v>
      </c>
      <c r="O308" s="28" t="e">
        <f>INDEX(Large!$E$4:$BN$405,'Book Value'!$C308,'Book Value'!O$2)</f>
        <v>#NUM!</v>
      </c>
    </row>
    <row r="309" spans="1:15">
      <c r="A309" s="28">
        <v>306</v>
      </c>
      <c r="B309" s="5" t="e">
        <f>LARGE(Large!$BP$4:$BP$400,'Book Value'!A309)</f>
        <v>#NUM!</v>
      </c>
      <c r="C309" s="28" t="e">
        <f>MATCH(B309,Large!$BP$4:$BP$405,0)</f>
        <v>#NUM!</v>
      </c>
      <c r="D309" s="5" t="e">
        <f>INDEX(Large!$E$4:$BN$405,'Book Value'!$C309,'Book Value'!D$2)</f>
        <v>#NUM!</v>
      </c>
      <c r="E309" s="18" t="e">
        <f>INDEX(Large!$E$4:$BN$405,'Book Value'!$C309,'Book Value'!E$2)</f>
        <v>#NUM!</v>
      </c>
      <c r="F309" s="18" t="e">
        <f>INDEX(Large!$E$4:$BN$405,'Book Value'!$C309,'Book Value'!F$2)</f>
        <v>#NUM!</v>
      </c>
      <c r="G309" s="18" t="e">
        <f>INDEX(Large!$E$4:$BN$405,'Book Value'!$C309,'Book Value'!G$2)</f>
        <v>#NUM!</v>
      </c>
      <c r="H309" s="18" t="e">
        <f>INDEX(Large!$E$4:$BN$405,'Book Value'!$C309,'Book Value'!H$2)</f>
        <v>#NUM!</v>
      </c>
      <c r="I309" s="18" t="e">
        <f>INDEX(Large!$E$4:$BN$405,'Book Value'!$C309,'Book Value'!I$2)</f>
        <v>#NUM!</v>
      </c>
      <c r="J309" s="18" t="e">
        <f>INDEX(Large!$E$4:$BN$405,'Book Value'!$C309,'Book Value'!J$2)</f>
        <v>#NUM!</v>
      </c>
      <c r="K309" s="18" t="e">
        <f>INDEX(Large!$E$4:$BN$405,'Book Value'!$C309,'Book Value'!K$2)</f>
        <v>#NUM!</v>
      </c>
      <c r="L309" s="18" t="e">
        <f>INDEX(Large!$E$4:$BN$405,'Book Value'!$C309,'Book Value'!L$2)</f>
        <v>#NUM!</v>
      </c>
      <c r="M309" s="18" t="e">
        <f>INDEX(Large!$E$4:$BN$405,'Book Value'!$C309,'Book Value'!M$2)</f>
        <v>#NUM!</v>
      </c>
      <c r="N309" s="18" t="e">
        <f>INDEX(Large!$E$4:$BN$405,'Book Value'!$C309,'Book Value'!N$2)</f>
        <v>#NUM!</v>
      </c>
      <c r="O309" s="28" t="e">
        <f>INDEX(Large!$E$4:$BN$405,'Book Value'!$C309,'Book Value'!O$2)</f>
        <v>#NUM!</v>
      </c>
    </row>
    <row r="310" spans="1:15">
      <c r="A310" s="28">
        <v>307</v>
      </c>
      <c r="B310" s="5" t="e">
        <f>LARGE(Large!$BP$4:$BP$400,'Book Value'!A310)</f>
        <v>#NUM!</v>
      </c>
      <c r="C310" s="28" t="e">
        <f>MATCH(B310,Large!$BP$4:$BP$405,0)</f>
        <v>#NUM!</v>
      </c>
      <c r="D310" s="5" t="e">
        <f>INDEX(Large!$E$4:$BN$405,'Book Value'!$C310,'Book Value'!D$2)</f>
        <v>#NUM!</v>
      </c>
      <c r="E310" s="18" t="e">
        <f>INDEX(Large!$E$4:$BN$405,'Book Value'!$C310,'Book Value'!E$2)</f>
        <v>#NUM!</v>
      </c>
      <c r="F310" s="18" t="e">
        <f>INDEX(Large!$E$4:$BN$405,'Book Value'!$C310,'Book Value'!F$2)</f>
        <v>#NUM!</v>
      </c>
      <c r="G310" s="18" t="e">
        <f>INDEX(Large!$E$4:$BN$405,'Book Value'!$C310,'Book Value'!G$2)</f>
        <v>#NUM!</v>
      </c>
      <c r="H310" s="18" t="e">
        <f>INDEX(Large!$E$4:$BN$405,'Book Value'!$C310,'Book Value'!H$2)</f>
        <v>#NUM!</v>
      </c>
      <c r="I310" s="18" t="e">
        <f>INDEX(Large!$E$4:$BN$405,'Book Value'!$C310,'Book Value'!I$2)</f>
        <v>#NUM!</v>
      </c>
      <c r="J310" s="18" t="e">
        <f>INDEX(Large!$E$4:$BN$405,'Book Value'!$C310,'Book Value'!J$2)</f>
        <v>#NUM!</v>
      </c>
      <c r="K310" s="18" t="e">
        <f>INDEX(Large!$E$4:$BN$405,'Book Value'!$C310,'Book Value'!K$2)</f>
        <v>#NUM!</v>
      </c>
      <c r="L310" s="18" t="e">
        <f>INDEX(Large!$E$4:$BN$405,'Book Value'!$C310,'Book Value'!L$2)</f>
        <v>#NUM!</v>
      </c>
      <c r="M310" s="18" t="e">
        <f>INDEX(Large!$E$4:$BN$405,'Book Value'!$C310,'Book Value'!M$2)</f>
        <v>#NUM!</v>
      </c>
      <c r="N310" s="18" t="e">
        <f>INDEX(Large!$E$4:$BN$405,'Book Value'!$C310,'Book Value'!N$2)</f>
        <v>#NUM!</v>
      </c>
      <c r="O310" s="28" t="e">
        <f>INDEX(Large!$E$4:$BN$405,'Book Value'!$C310,'Book Value'!O$2)</f>
        <v>#NUM!</v>
      </c>
    </row>
    <row r="311" spans="1:15">
      <c r="A311" s="28">
        <v>308</v>
      </c>
      <c r="B311" s="5" t="e">
        <f>LARGE(Large!$BP$4:$BP$400,'Book Value'!A311)</f>
        <v>#NUM!</v>
      </c>
      <c r="C311" s="28" t="e">
        <f>MATCH(B311,Large!$BP$4:$BP$405,0)</f>
        <v>#NUM!</v>
      </c>
      <c r="D311" s="5" t="e">
        <f>INDEX(Large!$E$4:$BN$405,'Book Value'!$C311,'Book Value'!D$2)</f>
        <v>#NUM!</v>
      </c>
      <c r="E311" s="18" t="e">
        <f>INDEX(Large!$E$4:$BN$405,'Book Value'!$C311,'Book Value'!E$2)</f>
        <v>#NUM!</v>
      </c>
      <c r="F311" s="18" t="e">
        <f>INDEX(Large!$E$4:$BN$405,'Book Value'!$C311,'Book Value'!F$2)</f>
        <v>#NUM!</v>
      </c>
      <c r="G311" s="18" t="e">
        <f>INDEX(Large!$E$4:$BN$405,'Book Value'!$C311,'Book Value'!G$2)</f>
        <v>#NUM!</v>
      </c>
      <c r="H311" s="18" t="e">
        <f>INDEX(Large!$E$4:$BN$405,'Book Value'!$C311,'Book Value'!H$2)</f>
        <v>#NUM!</v>
      </c>
      <c r="I311" s="18" t="e">
        <f>INDEX(Large!$E$4:$BN$405,'Book Value'!$C311,'Book Value'!I$2)</f>
        <v>#NUM!</v>
      </c>
      <c r="J311" s="18" t="e">
        <f>INDEX(Large!$E$4:$BN$405,'Book Value'!$C311,'Book Value'!J$2)</f>
        <v>#NUM!</v>
      </c>
      <c r="K311" s="18" t="e">
        <f>INDEX(Large!$E$4:$BN$405,'Book Value'!$C311,'Book Value'!K$2)</f>
        <v>#NUM!</v>
      </c>
      <c r="L311" s="18" t="e">
        <f>INDEX(Large!$E$4:$BN$405,'Book Value'!$C311,'Book Value'!L$2)</f>
        <v>#NUM!</v>
      </c>
      <c r="M311" s="18" t="e">
        <f>INDEX(Large!$E$4:$BN$405,'Book Value'!$C311,'Book Value'!M$2)</f>
        <v>#NUM!</v>
      </c>
      <c r="N311" s="18" t="e">
        <f>INDEX(Large!$E$4:$BN$405,'Book Value'!$C311,'Book Value'!N$2)</f>
        <v>#NUM!</v>
      </c>
      <c r="O311" s="28" t="e">
        <f>INDEX(Large!$E$4:$BN$405,'Book Value'!$C311,'Book Value'!O$2)</f>
        <v>#NUM!</v>
      </c>
    </row>
    <row r="312" spans="1:15">
      <c r="A312" s="28">
        <v>309</v>
      </c>
      <c r="B312" s="5" t="e">
        <f>LARGE(Large!$BP$4:$BP$400,'Book Value'!A312)</f>
        <v>#NUM!</v>
      </c>
      <c r="C312" s="28" t="e">
        <f>MATCH(B312,Large!$BP$4:$BP$405,0)</f>
        <v>#NUM!</v>
      </c>
      <c r="D312" s="5" t="e">
        <f>INDEX(Large!$E$4:$BN$405,'Book Value'!$C312,'Book Value'!D$2)</f>
        <v>#NUM!</v>
      </c>
      <c r="E312" s="18" t="e">
        <f>INDEX(Large!$E$4:$BN$405,'Book Value'!$C312,'Book Value'!E$2)</f>
        <v>#NUM!</v>
      </c>
      <c r="F312" s="18" t="e">
        <f>INDEX(Large!$E$4:$BN$405,'Book Value'!$C312,'Book Value'!F$2)</f>
        <v>#NUM!</v>
      </c>
      <c r="G312" s="18" t="e">
        <f>INDEX(Large!$E$4:$BN$405,'Book Value'!$C312,'Book Value'!G$2)</f>
        <v>#NUM!</v>
      </c>
      <c r="H312" s="18" t="e">
        <f>INDEX(Large!$E$4:$BN$405,'Book Value'!$C312,'Book Value'!H$2)</f>
        <v>#NUM!</v>
      </c>
      <c r="I312" s="18" t="e">
        <f>INDEX(Large!$E$4:$BN$405,'Book Value'!$C312,'Book Value'!I$2)</f>
        <v>#NUM!</v>
      </c>
      <c r="J312" s="18" t="e">
        <f>INDEX(Large!$E$4:$BN$405,'Book Value'!$C312,'Book Value'!J$2)</f>
        <v>#NUM!</v>
      </c>
      <c r="K312" s="18" t="e">
        <f>INDEX(Large!$E$4:$BN$405,'Book Value'!$C312,'Book Value'!K$2)</f>
        <v>#NUM!</v>
      </c>
      <c r="L312" s="18" t="e">
        <f>INDEX(Large!$E$4:$BN$405,'Book Value'!$C312,'Book Value'!L$2)</f>
        <v>#NUM!</v>
      </c>
      <c r="M312" s="18" t="e">
        <f>INDEX(Large!$E$4:$BN$405,'Book Value'!$C312,'Book Value'!M$2)</f>
        <v>#NUM!</v>
      </c>
      <c r="N312" s="18" t="e">
        <f>INDEX(Large!$E$4:$BN$405,'Book Value'!$C312,'Book Value'!N$2)</f>
        <v>#NUM!</v>
      </c>
      <c r="O312" s="28" t="e">
        <f>INDEX(Large!$E$4:$BN$405,'Book Value'!$C312,'Book Value'!O$2)</f>
        <v>#NUM!</v>
      </c>
    </row>
    <row r="313" spans="1:15">
      <c r="A313" s="28">
        <v>310</v>
      </c>
      <c r="B313" s="5" t="e">
        <f>LARGE(Large!$BP$4:$BP$400,'Book Value'!A313)</f>
        <v>#NUM!</v>
      </c>
      <c r="C313" s="28" t="e">
        <f>MATCH(B313,Large!$BP$4:$BP$405,0)</f>
        <v>#NUM!</v>
      </c>
      <c r="D313" s="5" t="e">
        <f>INDEX(Large!$E$4:$BN$405,'Book Value'!$C313,'Book Value'!D$2)</f>
        <v>#NUM!</v>
      </c>
      <c r="E313" s="18" t="e">
        <f>INDEX(Large!$E$4:$BN$405,'Book Value'!$C313,'Book Value'!E$2)</f>
        <v>#NUM!</v>
      </c>
      <c r="F313" s="18" t="e">
        <f>INDEX(Large!$E$4:$BN$405,'Book Value'!$C313,'Book Value'!F$2)</f>
        <v>#NUM!</v>
      </c>
      <c r="G313" s="18" t="e">
        <f>INDEX(Large!$E$4:$BN$405,'Book Value'!$C313,'Book Value'!G$2)</f>
        <v>#NUM!</v>
      </c>
      <c r="H313" s="18" t="e">
        <f>INDEX(Large!$E$4:$BN$405,'Book Value'!$C313,'Book Value'!H$2)</f>
        <v>#NUM!</v>
      </c>
      <c r="I313" s="18" t="e">
        <f>INDEX(Large!$E$4:$BN$405,'Book Value'!$C313,'Book Value'!I$2)</f>
        <v>#NUM!</v>
      </c>
      <c r="J313" s="18" t="e">
        <f>INDEX(Large!$E$4:$BN$405,'Book Value'!$C313,'Book Value'!J$2)</f>
        <v>#NUM!</v>
      </c>
      <c r="K313" s="18" t="e">
        <f>INDEX(Large!$E$4:$BN$405,'Book Value'!$C313,'Book Value'!K$2)</f>
        <v>#NUM!</v>
      </c>
      <c r="L313" s="18" t="e">
        <f>INDEX(Large!$E$4:$BN$405,'Book Value'!$C313,'Book Value'!L$2)</f>
        <v>#NUM!</v>
      </c>
      <c r="M313" s="18" t="e">
        <f>INDEX(Large!$E$4:$BN$405,'Book Value'!$C313,'Book Value'!M$2)</f>
        <v>#NUM!</v>
      </c>
      <c r="N313" s="18" t="e">
        <f>INDEX(Large!$E$4:$BN$405,'Book Value'!$C313,'Book Value'!N$2)</f>
        <v>#NUM!</v>
      </c>
      <c r="O313" s="28" t="e">
        <f>INDEX(Large!$E$4:$BN$405,'Book Value'!$C313,'Book Value'!O$2)</f>
        <v>#NUM!</v>
      </c>
    </row>
    <row r="314" spans="1:15">
      <c r="A314" s="28">
        <v>311</v>
      </c>
      <c r="B314" s="5" t="e">
        <f>LARGE(Large!$BP$4:$BP$400,'Book Value'!A314)</f>
        <v>#NUM!</v>
      </c>
      <c r="C314" s="28" t="e">
        <f>MATCH(B314,Large!$BP$4:$BP$405,0)</f>
        <v>#NUM!</v>
      </c>
      <c r="D314" s="5" t="e">
        <f>INDEX(Large!$E$4:$BN$405,'Book Value'!$C314,'Book Value'!D$2)</f>
        <v>#NUM!</v>
      </c>
      <c r="E314" s="18" t="e">
        <f>INDEX(Large!$E$4:$BN$405,'Book Value'!$C314,'Book Value'!E$2)</f>
        <v>#NUM!</v>
      </c>
      <c r="F314" s="18" t="e">
        <f>INDEX(Large!$E$4:$BN$405,'Book Value'!$C314,'Book Value'!F$2)</f>
        <v>#NUM!</v>
      </c>
      <c r="G314" s="18" t="e">
        <f>INDEX(Large!$E$4:$BN$405,'Book Value'!$C314,'Book Value'!G$2)</f>
        <v>#NUM!</v>
      </c>
      <c r="H314" s="18" t="e">
        <f>INDEX(Large!$E$4:$BN$405,'Book Value'!$C314,'Book Value'!H$2)</f>
        <v>#NUM!</v>
      </c>
      <c r="I314" s="18" t="e">
        <f>INDEX(Large!$E$4:$BN$405,'Book Value'!$C314,'Book Value'!I$2)</f>
        <v>#NUM!</v>
      </c>
      <c r="J314" s="18" t="e">
        <f>INDEX(Large!$E$4:$BN$405,'Book Value'!$C314,'Book Value'!J$2)</f>
        <v>#NUM!</v>
      </c>
      <c r="K314" s="18" t="e">
        <f>INDEX(Large!$E$4:$BN$405,'Book Value'!$C314,'Book Value'!K$2)</f>
        <v>#NUM!</v>
      </c>
      <c r="L314" s="18" t="e">
        <f>INDEX(Large!$E$4:$BN$405,'Book Value'!$C314,'Book Value'!L$2)</f>
        <v>#NUM!</v>
      </c>
      <c r="M314" s="18" t="e">
        <f>INDEX(Large!$E$4:$BN$405,'Book Value'!$C314,'Book Value'!M$2)</f>
        <v>#NUM!</v>
      </c>
      <c r="N314" s="18" t="e">
        <f>INDEX(Large!$E$4:$BN$405,'Book Value'!$C314,'Book Value'!N$2)</f>
        <v>#NUM!</v>
      </c>
      <c r="O314" s="28" t="e">
        <f>INDEX(Large!$E$4:$BN$405,'Book Value'!$C314,'Book Value'!O$2)</f>
        <v>#NUM!</v>
      </c>
    </row>
    <row r="315" spans="1:15">
      <c r="A315" s="28">
        <v>312</v>
      </c>
      <c r="B315" s="5" t="e">
        <f>LARGE(Large!$BP$4:$BP$400,'Book Value'!A315)</f>
        <v>#NUM!</v>
      </c>
      <c r="C315" s="28" t="e">
        <f>MATCH(B315,Large!$BP$4:$BP$405,0)</f>
        <v>#NUM!</v>
      </c>
      <c r="D315" s="5" t="e">
        <f>INDEX(Large!$E$4:$BN$405,'Book Value'!$C315,'Book Value'!D$2)</f>
        <v>#NUM!</v>
      </c>
      <c r="E315" s="18" t="e">
        <f>INDEX(Large!$E$4:$BN$405,'Book Value'!$C315,'Book Value'!E$2)</f>
        <v>#NUM!</v>
      </c>
      <c r="F315" s="18" t="e">
        <f>INDEX(Large!$E$4:$BN$405,'Book Value'!$C315,'Book Value'!F$2)</f>
        <v>#NUM!</v>
      </c>
      <c r="G315" s="18" t="e">
        <f>INDEX(Large!$E$4:$BN$405,'Book Value'!$C315,'Book Value'!G$2)</f>
        <v>#NUM!</v>
      </c>
      <c r="H315" s="18" t="e">
        <f>INDEX(Large!$E$4:$BN$405,'Book Value'!$C315,'Book Value'!H$2)</f>
        <v>#NUM!</v>
      </c>
      <c r="I315" s="18" t="e">
        <f>INDEX(Large!$E$4:$BN$405,'Book Value'!$C315,'Book Value'!I$2)</f>
        <v>#NUM!</v>
      </c>
      <c r="J315" s="18" t="e">
        <f>INDEX(Large!$E$4:$BN$405,'Book Value'!$C315,'Book Value'!J$2)</f>
        <v>#NUM!</v>
      </c>
      <c r="K315" s="18" t="e">
        <f>INDEX(Large!$E$4:$BN$405,'Book Value'!$C315,'Book Value'!K$2)</f>
        <v>#NUM!</v>
      </c>
      <c r="L315" s="18" t="e">
        <f>INDEX(Large!$E$4:$BN$405,'Book Value'!$C315,'Book Value'!L$2)</f>
        <v>#NUM!</v>
      </c>
      <c r="M315" s="18" t="e">
        <f>INDEX(Large!$E$4:$BN$405,'Book Value'!$C315,'Book Value'!M$2)</f>
        <v>#NUM!</v>
      </c>
      <c r="N315" s="18" t="e">
        <f>INDEX(Large!$E$4:$BN$405,'Book Value'!$C315,'Book Value'!N$2)</f>
        <v>#NUM!</v>
      </c>
      <c r="O315" s="28" t="e">
        <f>INDEX(Large!$E$4:$BN$405,'Book Value'!$C315,'Book Value'!O$2)</f>
        <v>#NUM!</v>
      </c>
    </row>
    <row r="316" spans="1:15">
      <c r="A316" s="28">
        <v>313</v>
      </c>
      <c r="B316" s="5" t="e">
        <f>LARGE(Large!$BP$4:$BP$400,'Book Value'!A316)</f>
        <v>#NUM!</v>
      </c>
      <c r="C316" s="28" t="e">
        <f>MATCH(B316,Large!$BP$4:$BP$405,0)</f>
        <v>#NUM!</v>
      </c>
      <c r="D316" s="5" t="e">
        <f>INDEX(Large!$E$4:$BN$405,'Book Value'!$C316,'Book Value'!D$2)</f>
        <v>#NUM!</v>
      </c>
      <c r="E316" s="18" t="e">
        <f>INDEX(Large!$E$4:$BN$405,'Book Value'!$C316,'Book Value'!E$2)</f>
        <v>#NUM!</v>
      </c>
      <c r="F316" s="18" t="e">
        <f>INDEX(Large!$E$4:$BN$405,'Book Value'!$C316,'Book Value'!F$2)</f>
        <v>#NUM!</v>
      </c>
      <c r="G316" s="18" t="e">
        <f>INDEX(Large!$E$4:$BN$405,'Book Value'!$C316,'Book Value'!G$2)</f>
        <v>#NUM!</v>
      </c>
      <c r="H316" s="18" t="e">
        <f>INDEX(Large!$E$4:$BN$405,'Book Value'!$C316,'Book Value'!H$2)</f>
        <v>#NUM!</v>
      </c>
      <c r="I316" s="18" t="e">
        <f>INDEX(Large!$E$4:$BN$405,'Book Value'!$C316,'Book Value'!I$2)</f>
        <v>#NUM!</v>
      </c>
      <c r="J316" s="18" t="e">
        <f>INDEX(Large!$E$4:$BN$405,'Book Value'!$C316,'Book Value'!J$2)</f>
        <v>#NUM!</v>
      </c>
      <c r="K316" s="18" t="e">
        <f>INDEX(Large!$E$4:$BN$405,'Book Value'!$C316,'Book Value'!K$2)</f>
        <v>#NUM!</v>
      </c>
      <c r="L316" s="18" t="e">
        <f>INDEX(Large!$E$4:$BN$405,'Book Value'!$C316,'Book Value'!L$2)</f>
        <v>#NUM!</v>
      </c>
      <c r="M316" s="18" t="e">
        <f>INDEX(Large!$E$4:$BN$405,'Book Value'!$C316,'Book Value'!M$2)</f>
        <v>#NUM!</v>
      </c>
      <c r="N316" s="18" t="e">
        <f>INDEX(Large!$E$4:$BN$405,'Book Value'!$C316,'Book Value'!N$2)</f>
        <v>#NUM!</v>
      </c>
      <c r="O316" s="28" t="e">
        <f>INDEX(Large!$E$4:$BN$405,'Book Value'!$C316,'Book Value'!O$2)</f>
        <v>#NUM!</v>
      </c>
    </row>
    <row r="317" spans="1:15">
      <c r="A317" s="28">
        <v>314</v>
      </c>
      <c r="B317" s="5" t="e">
        <f>LARGE(Large!$BP$4:$BP$400,'Book Value'!A317)</f>
        <v>#NUM!</v>
      </c>
      <c r="C317" s="28" t="e">
        <f>MATCH(B317,Large!$BP$4:$BP$405,0)</f>
        <v>#NUM!</v>
      </c>
      <c r="D317" s="5" t="e">
        <f>INDEX(Large!$E$4:$BN$405,'Book Value'!$C317,'Book Value'!D$2)</f>
        <v>#NUM!</v>
      </c>
      <c r="E317" s="18" t="e">
        <f>INDEX(Large!$E$4:$BN$405,'Book Value'!$C317,'Book Value'!E$2)</f>
        <v>#NUM!</v>
      </c>
      <c r="F317" s="18" t="e">
        <f>INDEX(Large!$E$4:$BN$405,'Book Value'!$C317,'Book Value'!F$2)</f>
        <v>#NUM!</v>
      </c>
      <c r="G317" s="18" t="e">
        <f>INDEX(Large!$E$4:$BN$405,'Book Value'!$C317,'Book Value'!G$2)</f>
        <v>#NUM!</v>
      </c>
      <c r="H317" s="18" t="e">
        <f>INDEX(Large!$E$4:$BN$405,'Book Value'!$C317,'Book Value'!H$2)</f>
        <v>#NUM!</v>
      </c>
      <c r="I317" s="18" t="e">
        <f>INDEX(Large!$E$4:$BN$405,'Book Value'!$C317,'Book Value'!I$2)</f>
        <v>#NUM!</v>
      </c>
      <c r="J317" s="18" t="e">
        <f>INDEX(Large!$E$4:$BN$405,'Book Value'!$C317,'Book Value'!J$2)</f>
        <v>#NUM!</v>
      </c>
      <c r="K317" s="18" t="e">
        <f>INDEX(Large!$E$4:$BN$405,'Book Value'!$C317,'Book Value'!K$2)</f>
        <v>#NUM!</v>
      </c>
      <c r="L317" s="18" t="e">
        <f>INDEX(Large!$E$4:$BN$405,'Book Value'!$C317,'Book Value'!L$2)</f>
        <v>#NUM!</v>
      </c>
      <c r="M317" s="18" t="e">
        <f>INDEX(Large!$E$4:$BN$405,'Book Value'!$C317,'Book Value'!M$2)</f>
        <v>#NUM!</v>
      </c>
      <c r="N317" s="18" t="e">
        <f>INDEX(Large!$E$4:$BN$405,'Book Value'!$C317,'Book Value'!N$2)</f>
        <v>#NUM!</v>
      </c>
      <c r="O317" s="28" t="e">
        <f>INDEX(Large!$E$4:$BN$405,'Book Value'!$C317,'Book Value'!O$2)</f>
        <v>#NUM!</v>
      </c>
    </row>
    <row r="318" spans="1:15">
      <c r="A318" s="28">
        <v>315</v>
      </c>
      <c r="B318" s="5" t="e">
        <f>LARGE(Large!$BP$4:$BP$400,'Book Value'!A318)</f>
        <v>#NUM!</v>
      </c>
      <c r="C318" s="28" t="e">
        <f>MATCH(B318,Large!$BP$4:$BP$405,0)</f>
        <v>#NUM!</v>
      </c>
      <c r="D318" s="5" t="e">
        <f>INDEX(Large!$E$4:$BN$405,'Book Value'!$C318,'Book Value'!D$2)</f>
        <v>#NUM!</v>
      </c>
      <c r="E318" s="18" t="e">
        <f>INDEX(Large!$E$4:$BN$405,'Book Value'!$C318,'Book Value'!E$2)</f>
        <v>#NUM!</v>
      </c>
      <c r="F318" s="18" t="e">
        <f>INDEX(Large!$E$4:$BN$405,'Book Value'!$C318,'Book Value'!F$2)</f>
        <v>#NUM!</v>
      </c>
      <c r="G318" s="18" t="e">
        <f>INDEX(Large!$E$4:$BN$405,'Book Value'!$C318,'Book Value'!G$2)</f>
        <v>#NUM!</v>
      </c>
      <c r="H318" s="18" t="e">
        <f>INDEX(Large!$E$4:$BN$405,'Book Value'!$C318,'Book Value'!H$2)</f>
        <v>#NUM!</v>
      </c>
      <c r="I318" s="18" t="e">
        <f>INDEX(Large!$E$4:$BN$405,'Book Value'!$C318,'Book Value'!I$2)</f>
        <v>#NUM!</v>
      </c>
      <c r="J318" s="18" t="e">
        <f>INDEX(Large!$E$4:$BN$405,'Book Value'!$C318,'Book Value'!J$2)</f>
        <v>#NUM!</v>
      </c>
      <c r="K318" s="18" t="e">
        <f>INDEX(Large!$E$4:$BN$405,'Book Value'!$C318,'Book Value'!K$2)</f>
        <v>#NUM!</v>
      </c>
      <c r="L318" s="18" t="e">
        <f>INDEX(Large!$E$4:$BN$405,'Book Value'!$C318,'Book Value'!L$2)</f>
        <v>#NUM!</v>
      </c>
      <c r="M318" s="18" t="e">
        <f>INDEX(Large!$E$4:$BN$405,'Book Value'!$C318,'Book Value'!M$2)</f>
        <v>#NUM!</v>
      </c>
      <c r="N318" s="18" t="e">
        <f>INDEX(Large!$E$4:$BN$405,'Book Value'!$C318,'Book Value'!N$2)</f>
        <v>#NUM!</v>
      </c>
      <c r="O318" s="28" t="e">
        <f>INDEX(Large!$E$4:$BN$405,'Book Value'!$C318,'Book Value'!O$2)</f>
        <v>#NUM!</v>
      </c>
    </row>
    <row r="319" spans="1:15">
      <c r="A319" s="28">
        <v>316</v>
      </c>
      <c r="B319" s="5" t="e">
        <f>LARGE(Large!$BP$4:$BP$400,'Book Value'!A319)</f>
        <v>#NUM!</v>
      </c>
      <c r="C319" s="28" t="e">
        <f>MATCH(B319,Large!$BP$4:$BP$405,0)</f>
        <v>#NUM!</v>
      </c>
      <c r="D319" s="5" t="e">
        <f>INDEX(Large!$E$4:$BN$405,'Book Value'!$C319,'Book Value'!D$2)</f>
        <v>#NUM!</v>
      </c>
      <c r="E319" s="18" t="e">
        <f>INDEX(Large!$E$4:$BN$405,'Book Value'!$C319,'Book Value'!E$2)</f>
        <v>#NUM!</v>
      </c>
      <c r="F319" s="18" t="e">
        <f>INDEX(Large!$E$4:$BN$405,'Book Value'!$C319,'Book Value'!F$2)</f>
        <v>#NUM!</v>
      </c>
      <c r="G319" s="18" t="e">
        <f>INDEX(Large!$E$4:$BN$405,'Book Value'!$C319,'Book Value'!G$2)</f>
        <v>#NUM!</v>
      </c>
      <c r="H319" s="18" t="e">
        <f>INDEX(Large!$E$4:$BN$405,'Book Value'!$C319,'Book Value'!H$2)</f>
        <v>#NUM!</v>
      </c>
      <c r="I319" s="18" t="e">
        <f>INDEX(Large!$E$4:$BN$405,'Book Value'!$C319,'Book Value'!I$2)</f>
        <v>#NUM!</v>
      </c>
      <c r="J319" s="18" t="e">
        <f>INDEX(Large!$E$4:$BN$405,'Book Value'!$C319,'Book Value'!J$2)</f>
        <v>#NUM!</v>
      </c>
      <c r="K319" s="18" t="e">
        <f>INDEX(Large!$E$4:$BN$405,'Book Value'!$C319,'Book Value'!K$2)</f>
        <v>#NUM!</v>
      </c>
      <c r="L319" s="18" t="e">
        <f>INDEX(Large!$E$4:$BN$405,'Book Value'!$C319,'Book Value'!L$2)</f>
        <v>#NUM!</v>
      </c>
      <c r="M319" s="18" t="e">
        <f>INDEX(Large!$E$4:$BN$405,'Book Value'!$C319,'Book Value'!M$2)</f>
        <v>#NUM!</v>
      </c>
      <c r="N319" s="18" t="e">
        <f>INDEX(Large!$E$4:$BN$405,'Book Value'!$C319,'Book Value'!N$2)</f>
        <v>#NUM!</v>
      </c>
      <c r="O319" s="28" t="e">
        <f>INDEX(Large!$E$4:$BN$405,'Book Value'!$C319,'Book Value'!O$2)</f>
        <v>#NUM!</v>
      </c>
    </row>
    <row r="320" spans="1:15">
      <c r="A320" s="28">
        <v>317</v>
      </c>
      <c r="B320" s="5" t="e">
        <f>LARGE(Large!$BP$4:$BP$400,'Book Value'!A320)</f>
        <v>#NUM!</v>
      </c>
      <c r="C320" s="28" t="e">
        <f>MATCH(B320,Large!$BP$4:$BP$405,0)</f>
        <v>#NUM!</v>
      </c>
      <c r="D320" s="5" t="e">
        <f>INDEX(Large!$E$4:$BN$405,'Book Value'!$C320,'Book Value'!D$2)</f>
        <v>#NUM!</v>
      </c>
      <c r="E320" s="18" t="e">
        <f>INDEX(Large!$E$4:$BN$405,'Book Value'!$C320,'Book Value'!E$2)</f>
        <v>#NUM!</v>
      </c>
      <c r="F320" s="18" t="e">
        <f>INDEX(Large!$E$4:$BN$405,'Book Value'!$C320,'Book Value'!F$2)</f>
        <v>#NUM!</v>
      </c>
      <c r="G320" s="18" t="e">
        <f>INDEX(Large!$E$4:$BN$405,'Book Value'!$C320,'Book Value'!G$2)</f>
        <v>#NUM!</v>
      </c>
      <c r="H320" s="18" t="e">
        <f>INDEX(Large!$E$4:$BN$405,'Book Value'!$C320,'Book Value'!H$2)</f>
        <v>#NUM!</v>
      </c>
      <c r="I320" s="18" t="e">
        <f>INDEX(Large!$E$4:$BN$405,'Book Value'!$C320,'Book Value'!I$2)</f>
        <v>#NUM!</v>
      </c>
      <c r="J320" s="18" t="e">
        <f>INDEX(Large!$E$4:$BN$405,'Book Value'!$C320,'Book Value'!J$2)</f>
        <v>#NUM!</v>
      </c>
      <c r="K320" s="18" t="e">
        <f>INDEX(Large!$E$4:$BN$405,'Book Value'!$C320,'Book Value'!K$2)</f>
        <v>#NUM!</v>
      </c>
      <c r="L320" s="18" t="e">
        <f>INDEX(Large!$E$4:$BN$405,'Book Value'!$C320,'Book Value'!L$2)</f>
        <v>#NUM!</v>
      </c>
      <c r="M320" s="18" t="e">
        <f>INDEX(Large!$E$4:$BN$405,'Book Value'!$C320,'Book Value'!M$2)</f>
        <v>#NUM!</v>
      </c>
      <c r="N320" s="18" t="e">
        <f>INDEX(Large!$E$4:$BN$405,'Book Value'!$C320,'Book Value'!N$2)</f>
        <v>#NUM!</v>
      </c>
      <c r="O320" s="28" t="e">
        <f>INDEX(Large!$E$4:$BN$405,'Book Value'!$C320,'Book Value'!O$2)</f>
        <v>#NUM!</v>
      </c>
    </row>
    <row r="321" spans="1:15">
      <c r="A321" s="28">
        <v>318</v>
      </c>
      <c r="B321" s="5" t="e">
        <f>LARGE(Large!$BP$4:$BP$400,'Book Value'!A321)</f>
        <v>#NUM!</v>
      </c>
      <c r="C321" s="28" t="e">
        <f>MATCH(B321,Large!$BP$4:$BP$405,0)</f>
        <v>#NUM!</v>
      </c>
      <c r="D321" s="5" t="e">
        <f>INDEX(Large!$E$4:$BN$405,'Book Value'!$C321,'Book Value'!D$2)</f>
        <v>#NUM!</v>
      </c>
      <c r="E321" s="18" t="e">
        <f>INDEX(Large!$E$4:$BN$405,'Book Value'!$C321,'Book Value'!E$2)</f>
        <v>#NUM!</v>
      </c>
      <c r="F321" s="18" t="e">
        <f>INDEX(Large!$E$4:$BN$405,'Book Value'!$C321,'Book Value'!F$2)</f>
        <v>#NUM!</v>
      </c>
      <c r="G321" s="18" t="e">
        <f>INDEX(Large!$E$4:$BN$405,'Book Value'!$C321,'Book Value'!G$2)</f>
        <v>#NUM!</v>
      </c>
      <c r="H321" s="18" t="e">
        <f>INDEX(Large!$E$4:$BN$405,'Book Value'!$C321,'Book Value'!H$2)</f>
        <v>#NUM!</v>
      </c>
      <c r="I321" s="18" t="e">
        <f>INDEX(Large!$E$4:$BN$405,'Book Value'!$C321,'Book Value'!I$2)</f>
        <v>#NUM!</v>
      </c>
      <c r="J321" s="18" t="e">
        <f>INDEX(Large!$E$4:$BN$405,'Book Value'!$C321,'Book Value'!J$2)</f>
        <v>#NUM!</v>
      </c>
      <c r="K321" s="18" t="e">
        <f>INDEX(Large!$E$4:$BN$405,'Book Value'!$C321,'Book Value'!K$2)</f>
        <v>#NUM!</v>
      </c>
      <c r="L321" s="18" t="e">
        <f>INDEX(Large!$E$4:$BN$405,'Book Value'!$C321,'Book Value'!L$2)</f>
        <v>#NUM!</v>
      </c>
      <c r="M321" s="18" t="e">
        <f>INDEX(Large!$E$4:$BN$405,'Book Value'!$C321,'Book Value'!M$2)</f>
        <v>#NUM!</v>
      </c>
      <c r="N321" s="18" t="e">
        <f>INDEX(Large!$E$4:$BN$405,'Book Value'!$C321,'Book Value'!N$2)</f>
        <v>#NUM!</v>
      </c>
      <c r="O321" s="28" t="e">
        <f>INDEX(Large!$E$4:$BN$405,'Book Value'!$C321,'Book Value'!O$2)</f>
        <v>#NUM!</v>
      </c>
    </row>
    <row r="322" spans="1:15">
      <c r="A322" s="28">
        <v>319</v>
      </c>
      <c r="B322" s="5" t="e">
        <f>LARGE(Large!$BP$4:$BP$400,'Book Value'!A322)</f>
        <v>#NUM!</v>
      </c>
      <c r="C322" s="28" t="e">
        <f>MATCH(B322,Large!$BP$4:$BP$405,0)</f>
        <v>#NUM!</v>
      </c>
      <c r="D322" s="5" t="e">
        <f>INDEX(Large!$E$4:$BN$405,'Book Value'!$C322,'Book Value'!D$2)</f>
        <v>#NUM!</v>
      </c>
      <c r="E322" s="18" t="e">
        <f>INDEX(Large!$E$4:$BN$405,'Book Value'!$C322,'Book Value'!E$2)</f>
        <v>#NUM!</v>
      </c>
      <c r="F322" s="18" t="e">
        <f>INDEX(Large!$E$4:$BN$405,'Book Value'!$C322,'Book Value'!F$2)</f>
        <v>#NUM!</v>
      </c>
      <c r="G322" s="18" t="e">
        <f>INDEX(Large!$E$4:$BN$405,'Book Value'!$C322,'Book Value'!G$2)</f>
        <v>#NUM!</v>
      </c>
      <c r="H322" s="18" t="e">
        <f>INDEX(Large!$E$4:$BN$405,'Book Value'!$C322,'Book Value'!H$2)</f>
        <v>#NUM!</v>
      </c>
      <c r="I322" s="18" t="e">
        <f>INDEX(Large!$E$4:$BN$405,'Book Value'!$C322,'Book Value'!I$2)</f>
        <v>#NUM!</v>
      </c>
      <c r="J322" s="18" t="e">
        <f>INDEX(Large!$E$4:$BN$405,'Book Value'!$C322,'Book Value'!J$2)</f>
        <v>#NUM!</v>
      </c>
      <c r="K322" s="18" t="e">
        <f>INDEX(Large!$E$4:$BN$405,'Book Value'!$C322,'Book Value'!K$2)</f>
        <v>#NUM!</v>
      </c>
      <c r="L322" s="18" t="e">
        <f>INDEX(Large!$E$4:$BN$405,'Book Value'!$C322,'Book Value'!L$2)</f>
        <v>#NUM!</v>
      </c>
      <c r="M322" s="18" t="e">
        <f>INDEX(Large!$E$4:$BN$405,'Book Value'!$C322,'Book Value'!M$2)</f>
        <v>#NUM!</v>
      </c>
      <c r="N322" s="18" t="e">
        <f>INDEX(Large!$E$4:$BN$405,'Book Value'!$C322,'Book Value'!N$2)</f>
        <v>#NUM!</v>
      </c>
      <c r="O322" s="28" t="e">
        <f>INDEX(Large!$E$4:$BN$405,'Book Value'!$C322,'Book Value'!O$2)</f>
        <v>#NUM!</v>
      </c>
    </row>
    <row r="323" spans="1:15">
      <c r="A323" s="28">
        <v>320</v>
      </c>
      <c r="B323" s="5" t="e">
        <f>LARGE(Large!$BP$4:$BP$400,'Book Value'!A323)</f>
        <v>#NUM!</v>
      </c>
      <c r="C323" s="28" t="e">
        <f>MATCH(B323,Large!$BP$4:$BP$405,0)</f>
        <v>#NUM!</v>
      </c>
      <c r="D323" s="5" t="e">
        <f>INDEX(Large!$E$4:$BN$405,'Book Value'!$C323,'Book Value'!D$2)</f>
        <v>#NUM!</v>
      </c>
      <c r="E323" s="18" t="e">
        <f>INDEX(Large!$E$4:$BN$405,'Book Value'!$C323,'Book Value'!E$2)</f>
        <v>#NUM!</v>
      </c>
      <c r="F323" s="18" t="e">
        <f>INDEX(Large!$E$4:$BN$405,'Book Value'!$C323,'Book Value'!F$2)</f>
        <v>#NUM!</v>
      </c>
      <c r="G323" s="18" t="e">
        <f>INDEX(Large!$E$4:$BN$405,'Book Value'!$C323,'Book Value'!G$2)</f>
        <v>#NUM!</v>
      </c>
      <c r="H323" s="18" t="e">
        <f>INDEX(Large!$E$4:$BN$405,'Book Value'!$C323,'Book Value'!H$2)</f>
        <v>#NUM!</v>
      </c>
      <c r="I323" s="18" t="e">
        <f>INDEX(Large!$E$4:$BN$405,'Book Value'!$C323,'Book Value'!I$2)</f>
        <v>#NUM!</v>
      </c>
      <c r="J323" s="18" t="e">
        <f>INDEX(Large!$E$4:$BN$405,'Book Value'!$C323,'Book Value'!J$2)</f>
        <v>#NUM!</v>
      </c>
      <c r="K323" s="18" t="e">
        <f>INDEX(Large!$E$4:$BN$405,'Book Value'!$C323,'Book Value'!K$2)</f>
        <v>#NUM!</v>
      </c>
      <c r="L323" s="18" t="e">
        <f>INDEX(Large!$E$4:$BN$405,'Book Value'!$C323,'Book Value'!L$2)</f>
        <v>#NUM!</v>
      </c>
      <c r="M323" s="18" t="e">
        <f>INDEX(Large!$E$4:$BN$405,'Book Value'!$C323,'Book Value'!M$2)</f>
        <v>#NUM!</v>
      </c>
      <c r="N323" s="18" t="e">
        <f>INDEX(Large!$E$4:$BN$405,'Book Value'!$C323,'Book Value'!N$2)</f>
        <v>#NUM!</v>
      </c>
      <c r="O323" s="28" t="e">
        <f>INDEX(Large!$E$4:$BN$405,'Book Value'!$C323,'Book Value'!O$2)</f>
        <v>#NUM!</v>
      </c>
    </row>
    <row r="324" spans="1:15">
      <c r="A324" s="28">
        <v>321</v>
      </c>
      <c r="B324" s="5" t="e">
        <f>LARGE(Large!$BP$4:$BP$400,'Book Value'!A324)</f>
        <v>#NUM!</v>
      </c>
      <c r="C324" s="28" t="e">
        <f>MATCH(B324,Large!$BP$4:$BP$405,0)</f>
        <v>#NUM!</v>
      </c>
      <c r="D324" s="5" t="e">
        <f>INDEX(Large!$E$4:$BN$405,'Book Value'!$C324,'Book Value'!D$2)</f>
        <v>#NUM!</v>
      </c>
      <c r="E324" s="18" t="e">
        <f>INDEX(Large!$E$4:$BN$405,'Book Value'!$C324,'Book Value'!E$2)</f>
        <v>#NUM!</v>
      </c>
      <c r="F324" s="18" t="e">
        <f>INDEX(Large!$E$4:$BN$405,'Book Value'!$C324,'Book Value'!F$2)</f>
        <v>#NUM!</v>
      </c>
      <c r="G324" s="18" t="e">
        <f>INDEX(Large!$E$4:$BN$405,'Book Value'!$C324,'Book Value'!G$2)</f>
        <v>#NUM!</v>
      </c>
      <c r="H324" s="18" t="e">
        <f>INDEX(Large!$E$4:$BN$405,'Book Value'!$C324,'Book Value'!H$2)</f>
        <v>#NUM!</v>
      </c>
      <c r="I324" s="18" t="e">
        <f>INDEX(Large!$E$4:$BN$405,'Book Value'!$C324,'Book Value'!I$2)</f>
        <v>#NUM!</v>
      </c>
      <c r="J324" s="18" t="e">
        <f>INDEX(Large!$E$4:$BN$405,'Book Value'!$C324,'Book Value'!J$2)</f>
        <v>#NUM!</v>
      </c>
      <c r="K324" s="18" t="e">
        <f>INDEX(Large!$E$4:$BN$405,'Book Value'!$C324,'Book Value'!K$2)</f>
        <v>#NUM!</v>
      </c>
      <c r="L324" s="18" t="e">
        <f>INDEX(Large!$E$4:$BN$405,'Book Value'!$C324,'Book Value'!L$2)</f>
        <v>#NUM!</v>
      </c>
      <c r="M324" s="18" t="e">
        <f>INDEX(Large!$E$4:$BN$405,'Book Value'!$C324,'Book Value'!M$2)</f>
        <v>#NUM!</v>
      </c>
      <c r="N324" s="18" t="e">
        <f>INDEX(Large!$E$4:$BN$405,'Book Value'!$C324,'Book Value'!N$2)</f>
        <v>#NUM!</v>
      </c>
      <c r="O324" s="28" t="e">
        <f>INDEX(Large!$E$4:$BN$405,'Book Value'!$C324,'Book Value'!O$2)</f>
        <v>#NUM!</v>
      </c>
    </row>
    <row r="325" spans="1:15">
      <c r="A325" s="28">
        <v>322</v>
      </c>
      <c r="B325" s="5" t="e">
        <f>LARGE(Large!$BP$4:$BP$400,'Book Value'!A325)</f>
        <v>#NUM!</v>
      </c>
      <c r="C325" s="28" t="e">
        <f>MATCH(B325,Large!$BP$4:$BP$405,0)</f>
        <v>#NUM!</v>
      </c>
      <c r="D325" s="5" t="e">
        <f>INDEX(Large!$E$4:$BN$405,'Book Value'!$C325,'Book Value'!D$2)</f>
        <v>#NUM!</v>
      </c>
      <c r="E325" s="18" t="e">
        <f>INDEX(Large!$E$4:$BN$405,'Book Value'!$C325,'Book Value'!E$2)</f>
        <v>#NUM!</v>
      </c>
      <c r="F325" s="18" t="e">
        <f>INDEX(Large!$E$4:$BN$405,'Book Value'!$C325,'Book Value'!F$2)</f>
        <v>#NUM!</v>
      </c>
      <c r="G325" s="18" t="e">
        <f>INDEX(Large!$E$4:$BN$405,'Book Value'!$C325,'Book Value'!G$2)</f>
        <v>#NUM!</v>
      </c>
      <c r="H325" s="18" t="e">
        <f>INDEX(Large!$E$4:$BN$405,'Book Value'!$C325,'Book Value'!H$2)</f>
        <v>#NUM!</v>
      </c>
      <c r="I325" s="18" t="e">
        <f>INDEX(Large!$E$4:$BN$405,'Book Value'!$C325,'Book Value'!I$2)</f>
        <v>#NUM!</v>
      </c>
      <c r="J325" s="18" t="e">
        <f>INDEX(Large!$E$4:$BN$405,'Book Value'!$C325,'Book Value'!J$2)</f>
        <v>#NUM!</v>
      </c>
      <c r="K325" s="18" t="e">
        <f>INDEX(Large!$E$4:$BN$405,'Book Value'!$C325,'Book Value'!K$2)</f>
        <v>#NUM!</v>
      </c>
      <c r="L325" s="18" t="e">
        <f>INDEX(Large!$E$4:$BN$405,'Book Value'!$C325,'Book Value'!L$2)</f>
        <v>#NUM!</v>
      </c>
      <c r="M325" s="18" t="e">
        <f>INDEX(Large!$E$4:$BN$405,'Book Value'!$C325,'Book Value'!M$2)</f>
        <v>#NUM!</v>
      </c>
      <c r="N325" s="18" t="e">
        <f>INDEX(Large!$E$4:$BN$405,'Book Value'!$C325,'Book Value'!N$2)</f>
        <v>#NUM!</v>
      </c>
      <c r="O325" s="28" t="e">
        <f>INDEX(Large!$E$4:$BN$405,'Book Value'!$C325,'Book Value'!O$2)</f>
        <v>#NUM!</v>
      </c>
    </row>
    <row r="326" spans="1:15">
      <c r="A326" s="28">
        <v>323</v>
      </c>
      <c r="B326" s="5" t="e">
        <f>LARGE(Large!$BP$4:$BP$400,'Book Value'!A326)</f>
        <v>#NUM!</v>
      </c>
      <c r="C326" s="28" t="e">
        <f>MATCH(B326,Large!$BP$4:$BP$405,0)</f>
        <v>#NUM!</v>
      </c>
      <c r="D326" s="5" t="e">
        <f>INDEX(Large!$E$4:$BN$405,'Book Value'!$C326,'Book Value'!D$2)</f>
        <v>#NUM!</v>
      </c>
      <c r="E326" s="18" t="e">
        <f>INDEX(Large!$E$4:$BN$405,'Book Value'!$C326,'Book Value'!E$2)</f>
        <v>#NUM!</v>
      </c>
      <c r="F326" s="18" t="e">
        <f>INDEX(Large!$E$4:$BN$405,'Book Value'!$C326,'Book Value'!F$2)</f>
        <v>#NUM!</v>
      </c>
      <c r="G326" s="18" t="e">
        <f>INDEX(Large!$E$4:$BN$405,'Book Value'!$C326,'Book Value'!G$2)</f>
        <v>#NUM!</v>
      </c>
      <c r="H326" s="18" t="e">
        <f>INDEX(Large!$E$4:$BN$405,'Book Value'!$C326,'Book Value'!H$2)</f>
        <v>#NUM!</v>
      </c>
      <c r="I326" s="18" t="e">
        <f>INDEX(Large!$E$4:$BN$405,'Book Value'!$C326,'Book Value'!I$2)</f>
        <v>#NUM!</v>
      </c>
      <c r="J326" s="18" t="e">
        <f>INDEX(Large!$E$4:$BN$405,'Book Value'!$C326,'Book Value'!J$2)</f>
        <v>#NUM!</v>
      </c>
      <c r="K326" s="18" t="e">
        <f>INDEX(Large!$E$4:$BN$405,'Book Value'!$C326,'Book Value'!K$2)</f>
        <v>#NUM!</v>
      </c>
      <c r="L326" s="18" t="e">
        <f>INDEX(Large!$E$4:$BN$405,'Book Value'!$C326,'Book Value'!L$2)</f>
        <v>#NUM!</v>
      </c>
      <c r="M326" s="18" t="e">
        <f>INDEX(Large!$E$4:$BN$405,'Book Value'!$C326,'Book Value'!M$2)</f>
        <v>#NUM!</v>
      </c>
      <c r="N326" s="18" t="e">
        <f>INDEX(Large!$E$4:$BN$405,'Book Value'!$C326,'Book Value'!N$2)</f>
        <v>#NUM!</v>
      </c>
      <c r="O326" s="28" t="e">
        <f>INDEX(Large!$E$4:$BN$405,'Book Value'!$C326,'Book Value'!O$2)</f>
        <v>#NUM!</v>
      </c>
    </row>
    <row r="327" spans="1:15">
      <c r="A327" s="28">
        <v>324</v>
      </c>
      <c r="B327" s="5" t="e">
        <f>LARGE(Large!$BP$4:$BP$400,'Book Value'!A327)</f>
        <v>#NUM!</v>
      </c>
      <c r="C327" s="28" t="e">
        <f>MATCH(B327,Large!$BP$4:$BP$405,0)</f>
        <v>#NUM!</v>
      </c>
      <c r="D327" s="5" t="e">
        <f>INDEX(Large!$E$4:$BN$405,'Book Value'!$C327,'Book Value'!D$2)</f>
        <v>#NUM!</v>
      </c>
      <c r="E327" s="18" t="e">
        <f>INDEX(Large!$E$4:$BN$405,'Book Value'!$C327,'Book Value'!E$2)</f>
        <v>#NUM!</v>
      </c>
      <c r="F327" s="18" t="e">
        <f>INDEX(Large!$E$4:$BN$405,'Book Value'!$C327,'Book Value'!F$2)</f>
        <v>#NUM!</v>
      </c>
      <c r="G327" s="18" t="e">
        <f>INDEX(Large!$E$4:$BN$405,'Book Value'!$C327,'Book Value'!G$2)</f>
        <v>#NUM!</v>
      </c>
      <c r="H327" s="18" t="e">
        <f>INDEX(Large!$E$4:$BN$405,'Book Value'!$C327,'Book Value'!H$2)</f>
        <v>#NUM!</v>
      </c>
      <c r="I327" s="18" t="e">
        <f>INDEX(Large!$E$4:$BN$405,'Book Value'!$C327,'Book Value'!I$2)</f>
        <v>#NUM!</v>
      </c>
      <c r="J327" s="18" t="e">
        <f>INDEX(Large!$E$4:$BN$405,'Book Value'!$C327,'Book Value'!J$2)</f>
        <v>#NUM!</v>
      </c>
      <c r="K327" s="18" t="e">
        <f>INDEX(Large!$E$4:$BN$405,'Book Value'!$C327,'Book Value'!K$2)</f>
        <v>#NUM!</v>
      </c>
      <c r="L327" s="18" t="e">
        <f>INDEX(Large!$E$4:$BN$405,'Book Value'!$C327,'Book Value'!L$2)</f>
        <v>#NUM!</v>
      </c>
      <c r="M327" s="18" t="e">
        <f>INDEX(Large!$E$4:$BN$405,'Book Value'!$C327,'Book Value'!M$2)</f>
        <v>#NUM!</v>
      </c>
      <c r="N327" s="18" t="e">
        <f>INDEX(Large!$E$4:$BN$405,'Book Value'!$C327,'Book Value'!N$2)</f>
        <v>#NUM!</v>
      </c>
      <c r="O327" s="28" t="e">
        <f>INDEX(Large!$E$4:$BN$405,'Book Value'!$C327,'Book Value'!O$2)</f>
        <v>#NUM!</v>
      </c>
    </row>
    <row r="328" spans="1:15">
      <c r="A328" s="28">
        <v>325</v>
      </c>
      <c r="B328" s="5" t="e">
        <f>LARGE(Large!$BP$4:$BP$400,'Book Value'!A328)</f>
        <v>#NUM!</v>
      </c>
      <c r="C328" s="28" t="e">
        <f>MATCH(B328,Large!$BP$4:$BP$405,0)</f>
        <v>#NUM!</v>
      </c>
      <c r="D328" s="5" t="e">
        <f>INDEX(Large!$E$4:$BN$405,'Book Value'!$C328,'Book Value'!D$2)</f>
        <v>#NUM!</v>
      </c>
      <c r="E328" s="18" t="e">
        <f>INDEX(Large!$E$4:$BN$405,'Book Value'!$C328,'Book Value'!E$2)</f>
        <v>#NUM!</v>
      </c>
      <c r="F328" s="18" t="e">
        <f>INDEX(Large!$E$4:$BN$405,'Book Value'!$C328,'Book Value'!F$2)</f>
        <v>#NUM!</v>
      </c>
      <c r="G328" s="18" t="e">
        <f>INDEX(Large!$E$4:$BN$405,'Book Value'!$C328,'Book Value'!G$2)</f>
        <v>#NUM!</v>
      </c>
      <c r="H328" s="18" t="e">
        <f>INDEX(Large!$E$4:$BN$405,'Book Value'!$C328,'Book Value'!H$2)</f>
        <v>#NUM!</v>
      </c>
      <c r="I328" s="18" t="e">
        <f>INDEX(Large!$E$4:$BN$405,'Book Value'!$C328,'Book Value'!I$2)</f>
        <v>#NUM!</v>
      </c>
      <c r="J328" s="18" t="e">
        <f>INDEX(Large!$E$4:$BN$405,'Book Value'!$C328,'Book Value'!J$2)</f>
        <v>#NUM!</v>
      </c>
      <c r="K328" s="18" t="e">
        <f>INDEX(Large!$E$4:$BN$405,'Book Value'!$C328,'Book Value'!K$2)</f>
        <v>#NUM!</v>
      </c>
      <c r="L328" s="18" t="e">
        <f>INDEX(Large!$E$4:$BN$405,'Book Value'!$C328,'Book Value'!L$2)</f>
        <v>#NUM!</v>
      </c>
      <c r="M328" s="18" t="e">
        <f>INDEX(Large!$E$4:$BN$405,'Book Value'!$C328,'Book Value'!M$2)</f>
        <v>#NUM!</v>
      </c>
      <c r="N328" s="18" t="e">
        <f>INDEX(Large!$E$4:$BN$405,'Book Value'!$C328,'Book Value'!N$2)</f>
        <v>#NUM!</v>
      </c>
      <c r="O328" s="28" t="e">
        <f>INDEX(Large!$E$4:$BN$405,'Book Value'!$C328,'Book Value'!O$2)</f>
        <v>#NUM!</v>
      </c>
    </row>
    <row r="329" spans="1:15">
      <c r="A329" s="28">
        <v>326</v>
      </c>
      <c r="B329" s="5" t="e">
        <f>LARGE(Large!$BP$4:$BP$400,'Book Value'!A329)</f>
        <v>#NUM!</v>
      </c>
      <c r="C329" s="28" t="e">
        <f>MATCH(B329,Large!$BP$4:$BP$405,0)</f>
        <v>#NUM!</v>
      </c>
      <c r="D329" s="5" t="e">
        <f>INDEX(Large!$E$4:$BN$405,'Book Value'!$C329,'Book Value'!D$2)</f>
        <v>#NUM!</v>
      </c>
      <c r="E329" s="18" t="e">
        <f>INDEX(Large!$E$4:$BN$405,'Book Value'!$C329,'Book Value'!E$2)</f>
        <v>#NUM!</v>
      </c>
      <c r="F329" s="18" t="e">
        <f>INDEX(Large!$E$4:$BN$405,'Book Value'!$C329,'Book Value'!F$2)</f>
        <v>#NUM!</v>
      </c>
      <c r="G329" s="18" t="e">
        <f>INDEX(Large!$E$4:$BN$405,'Book Value'!$C329,'Book Value'!G$2)</f>
        <v>#NUM!</v>
      </c>
      <c r="H329" s="18" t="e">
        <f>INDEX(Large!$E$4:$BN$405,'Book Value'!$C329,'Book Value'!H$2)</f>
        <v>#NUM!</v>
      </c>
      <c r="I329" s="18" t="e">
        <f>INDEX(Large!$E$4:$BN$405,'Book Value'!$C329,'Book Value'!I$2)</f>
        <v>#NUM!</v>
      </c>
      <c r="J329" s="18" t="e">
        <f>INDEX(Large!$E$4:$BN$405,'Book Value'!$C329,'Book Value'!J$2)</f>
        <v>#NUM!</v>
      </c>
      <c r="K329" s="18" t="e">
        <f>INDEX(Large!$E$4:$BN$405,'Book Value'!$C329,'Book Value'!K$2)</f>
        <v>#NUM!</v>
      </c>
      <c r="L329" s="18" t="e">
        <f>INDEX(Large!$E$4:$BN$405,'Book Value'!$C329,'Book Value'!L$2)</f>
        <v>#NUM!</v>
      </c>
      <c r="M329" s="18" t="e">
        <f>INDEX(Large!$E$4:$BN$405,'Book Value'!$C329,'Book Value'!M$2)</f>
        <v>#NUM!</v>
      </c>
      <c r="N329" s="18" t="e">
        <f>INDEX(Large!$E$4:$BN$405,'Book Value'!$C329,'Book Value'!N$2)</f>
        <v>#NUM!</v>
      </c>
      <c r="O329" s="28" t="e">
        <f>INDEX(Large!$E$4:$BN$405,'Book Value'!$C329,'Book Value'!O$2)</f>
        <v>#NUM!</v>
      </c>
    </row>
    <row r="330" spans="1:15">
      <c r="A330" s="28">
        <v>327</v>
      </c>
      <c r="B330" s="5" t="e">
        <f>LARGE(Large!$BP$4:$BP$400,'Book Value'!A330)</f>
        <v>#NUM!</v>
      </c>
      <c r="C330" s="28" t="e">
        <f>MATCH(B330,Large!$BP$4:$BP$405,0)</f>
        <v>#NUM!</v>
      </c>
      <c r="D330" s="5" t="e">
        <f>INDEX(Large!$E$4:$BN$405,'Book Value'!$C330,'Book Value'!D$2)</f>
        <v>#NUM!</v>
      </c>
      <c r="E330" s="18" t="e">
        <f>INDEX(Large!$E$4:$BN$405,'Book Value'!$C330,'Book Value'!E$2)</f>
        <v>#NUM!</v>
      </c>
      <c r="F330" s="18" t="e">
        <f>INDEX(Large!$E$4:$BN$405,'Book Value'!$C330,'Book Value'!F$2)</f>
        <v>#NUM!</v>
      </c>
      <c r="G330" s="18" t="e">
        <f>INDEX(Large!$E$4:$BN$405,'Book Value'!$C330,'Book Value'!G$2)</f>
        <v>#NUM!</v>
      </c>
      <c r="H330" s="18" t="e">
        <f>INDEX(Large!$E$4:$BN$405,'Book Value'!$C330,'Book Value'!H$2)</f>
        <v>#NUM!</v>
      </c>
      <c r="I330" s="18" t="e">
        <f>INDEX(Large!$E$4:$BN$405,'Book Value'!$C330,'Book Value'!I$2)</f>
        <v>#NUM!</v>
      </c>
      <c r="J330" s="18" t="e">
        <f>INDEX(Large!$E$4:$BN$405,'Book Value'!$C330,'Book Value'!J$2)</f>
        <v>#NUM!</v>
      </c>
      <c r="K330" s="18" t="e">
        <f>INDEX(Large!$E$4:$BN$405,'Book Value'!$C330,'Book Value'!K$2)</f>
        <v>#NUM!</v>
      </c>
      <c r="L330" s="18" t="e">
        <f>INDEX(Large!$E$4:$BN$405,'Book Value'!$C330,'Book Value'!L$2)</f>
        <v>#NUM!</v>
      </c>
      <c r="M330" s="18" t="e">
        <f>INDEX(Large!$E$4:$BN$405,'Book Value'!$C330,'Book Value'!M$2)</f>
        <v>#NUM!</v>
      </c>
      <c r="N330" s="18" t="e">
        <f>INDEX(Large!$E$4:$BN$405,'Book Value'!$C330,'Book Value'!N$2)</f>
        <v>#NUM!</v>
      </c>
      <c r="O330" s="28" t="e">
        <f>INDEX(Large!$E$4:$BN$405,'Book Value'!$C330,'Book Value'!O$2)</f>
        <v>#NUM!</v>
      </c>
    </row>
    <row r="331" spans="1:15">
      <c r="A331" s="28">
        <v>328</v>
      </c>
      <c r="B331" s="5" t="e">
        <f>LARGE(Large!$BP$4:$BP$400,'Book Value'!A331)</f>
        <v>#NUM!</v>
      </c>
      <c r="C331" s="28" t="e">
        <f>MATCH(B331,Large!$BP$4:$BP$405,0)</f>
        <v>#NUM!</v>
      </c>
      <c r="D331" s="5" t="e">
        <f>INDEX(Large!$E$4:$BN$405,'Book Value'!$C331,'Book Value'!D$2)</f>
        <v>#NUM!</v>
      </c>
      <c r="E331" s="18" t="e">
        <f>INDEX(Large!$E$4:$BN$405,'Book Value'!$C331,'Book Value'!E$2)</f>
        <v>#NUM!</v>
      </c>
      <c r="F331" s="18" t="e">
        <f>INDEX(Large!$E$4:$BN$405,'Book Value'!$C331,'Book Value'!F$2)</f>
        <v>#NUM!</v>
      </c>
      <c r="G331" s="18" t="e">
        <f>INDEX(Large!$E$4:$BN$405,'Book Value'!$C331,'Book Value'!G$2)</f>
        <v>#NUM!</v>
      </c>
      <c r="H331" s="18" t="e">
        <f>INDEX(Large!$E$4:$BN$405,'Book Value'!$C331,'Book Value'!H$2)</f>
        <v>#NUM!</v>
      </c>
      <c r="I331" s="18" t="e">
        <f>INDEX(Large!$E$4:$BN$405,'Book Value'!$C331,'Book Value'!I$2)</f>
        <v>#NUM!</v>
      </c>
      <c r="J331" s="18" t="e">
        <f>INDEX(Large!$E$4:$BN$405,'Book Value'!$C331,'Book Value'!J$2)</f>
        <v>#NUM!</v>
      </c>
      <c r="K331" s="18" t="e">
        <f>INDEX(Large!$E$4:$BN$405,'Book Value'!$C331,'Book Value'!K$2)</f>
        <v>#NUM!</v>
      </c>
      <c r="L331" s="18" t="e">
        <f>INDEX(Large!$E$4:$BN$405,'Book Value'!$C331,'Book Value'!L$2)</f>
        <v>#NUM!</v>
      </c>
      <c r="M331" s="18" t="e">
        <f>INDEX(Large!$E$4:$BN$405,'Book Value'!$C331,'Book Value'!M$2)</f>
        <v>#NUM!</v>
      </c>
      <c r="N331" s="18" t="e">
        <f>INDEX(Large!$E$4:$BN$405,'Book Value'!$C331,'Book Value'!N$2)</f>
        <v>#NUM!</v>
      </c>
      <c r="O331" s="28" t="e">
        <f>INDEX(Large!$E$4:$BN$405,'Book Value'!$C331,'Book Value'!O$2)</f>
        <v>#NUM!</v>
      </c>
    </row>
    <row r="332" spans="1:15">
      <c r="A332" s="28">
        <v>329</v>
      </c>
      <c r="B332" s="5" t="e">
        <f>LARGE(Large!$BP$4:$BP$400,'Book Value'!A332)</f>
        <v>#NUM!</v>
      </c>
      <c r="C332" s="28" t="e">
        <f>MATCH(B332,Large!$BP$4:$BP$405,0)</f>
        <v>#NUM!</v>
      </c>
      <c r="D332" s="5" t="e">
        <f>INDEX(Large!$E$4:$BN$405,'Book Value'!$C332,'Book Value'!D$2)</f>
        <v>#NUM!</v>
      </c>
      <c r="E332" s="18" t="e">
        <f>INDEX(Large!$E$4:$BN$405,'Book Value'!$C332,'Book Value'!E$2)</f>
        <v>#NUM!</v>
      </c>
      <c r="F332" s="18" t="e">
        <f>INDEX(Large!$E$4:$BN$405,'Book Value'!$C332,'Book Value'!F$2)</f>
        <v>#NUM!</v>
      </c>
      <c r="G332" s="18" t="e">
        <f>INDEX(Large!$E$4:$BN$405,'Book Value'!$C332,'Book Value'!G$2)</f>
        <v>#NUM!</v>
      </c>
      <c r="H332" s="18" t="e">
        <f>INDEX(Large!$E$4:$BN$405,'Book Value'!$C332,'Book Value'!H$2)</f>
        <v>#NUM!</v>
      </c>
      <c r="I332" s="18" t="e">
        <f>INDEX(Large!$E$4:$BN$405,'Book Value'!$C332,'Book Value'!I$2)</f>
        <v>#NUM!</v>
      </c>
      <c r="J332" s="18" t="e">
        <f>INDEX(Large!$E$4:$BN$405,'Book Value'!$C332,'Book Value'!J$2)</f>
        <v>#NUM!</v>
      </c>
      <c r="K332" s="18" t="e">
        <f>INDEX(Large!$E$4:$BN$405,'Book Value'!$C332,'Book Value'!K$2)</f>
        <v>#NUM!</v>
      </c>
      <c r="L332" s="18" t="e">
        <f>INDEX(Large!$E$4:$BN$405,'Book Value'!$C332,'Book Value'!L$2)</f>
        <v>#NUM!</v>
      </c>
      <c r="M332" s="18" t="e">
        <f>INDEX(Large!$E$4:$BN$405,'Book Value'!$C332,'Book Value'!M$2)</f>
        <v>#NUM!</v>
      </c>
      <c r="N332" s="18" t="e">
        <f>INDEX(Large!$E$4:$BN$405,'Book Value'!$C332,'Book Value'!N$2)</f>
        <v>#NUM!</v>
      </c>
      <c r="O332" s="28" t="e">
        <f>INDEX(Large!$E$4:$BN$405,'Book Value'!$C332,'Book Value'!O$2)</f>
        <v>#NUM!</v>
      </c>
    </row>
    <row r="333" spans="1:15">
      <c r="A333" s="28">
        <v>330</v>
      </c>
      <c r="B333" s="5" t="e">
        <f>LARGE(Large!$BP$4:$BP$400,'Book Value'!A333)</f>
        <v>#NUM!</v>
      </c>
      <c r="C333" s="28" t="e">
        <f>MATCH(B333,Large!$BP$4:$BP$405,0)</f>
        <v>#NUM!</v>
      </c>
      <c r="D333" s="5" t="e">
        <f>INDEX(Large!$E$4:$BN$405,'Book Value'!$C333,'Book Value'!D$2)</f>
        <v>#NUM!</v>
      </c>
      <c r="E333" s="18" t="e">
        <f>INDEX(Large!$E$4:$BN$405,'Book Value'!$C333,'Book Value'!E$2)</f>
        <v>#NUM!</v>
      </c>
      <c r="F333" s="18" t="e">
        <f>INDEX(Large!$E$4:$BN$405,'Book Value'!$C333,'Book Value'!F$2)</f>
        <v>#NUM!</v>
      </c>
      <c r="G333" s="18" t="e">
        <f>INDEX(Large!$E$4:$BN$405,'Book Value'!$C333,'Book Value'!G$2)</f>
        <v>#NUM!</v>
      </c>
      <c r="H333" s="18" t="e">
        <f>INDEX(Large!$E$4:$BN$405,'Book Value'!$C333,'Book Value'!H$2)</f>
        <v>#NUM!</v>
      </c>
      <c r="I333" s="18" t="e">
        <f>INDEX(Large!$E$4:$BN$405,'Book Value'!$C333,'Book Value'!I$2)</f>
        <v>#NUM!</v>
      </c>
      <c r="J333" s="18" t="e">
        <f>INDEX(Large!$E$4:$BN$405,'Book Value'!$C333,'Book Value'!J$2)</f>
        <v>#NUM!</v>
      </c>
      <c r="K333" s="18" t="e">
        <f>INDEX(Large!$E$4:$BN$405,'Book Value'!$C333,'Book Value'!K$2)</f>
        <v>#NUM!</v>
      </c>
      <c r="L333" s="18" t="e">
        <f>INDEX(Large!$E$4:$BN$405,'Book Value'!$C333,'Book Value'!L$2)</f>
        <v>#NUM!</v>
      </c>
      <c r="M333" s="18" t="e">
        <f>INDEX(Large!$E$4:$BN$405,'Book Value'!$C333,'Book Value'!M$2)</f>
        <v>#NUM!</v>
      </c>
      <c r="N333" s="18" t="e">
        <f>INDEX(Large!$E$4:$BN$405,'Book Value'!$C333,'Book Value'!N$2)</f>
        <v>#NUM!</v>
      </c>
      <c r="O333" s="28" t="e">
        <f>INDEX(Large!$E$4:$BN$405,'Book Value'!$C333,'Book Value'!O$2)</f>
        <v>#NUM!</v>
      </c>
    </row>
    <row r="334" spans="1:15">
      <c r="A334" s="28">
        <v>331</v>
      </c>
      <c r="B334" s="5" t="e">
        <f>LARGE(Large!$BP$4:$BP$400,'Book Value'!A334)</f>
        <v>#NUM!</v>
      </c>
      <c r="C334" s="28" t="e">
        <f>MATCH(B334,Large!$BP$4:$BP$405,0)</f>
        <v>#NUM!</v>
      </c>
      <c r="D334" s="5" t="e">
        <f>INDEX(Large!$E$4:$BN$405,'Book Value'!$C334,'Book Value'!D$2)</f>
        <v>#NUM!</v>
      </c>
      <c r="E334" s="18" t="e">
        <f>INDEX(Large!$E$4:$BN$405,'Book Value'!$C334,'Book Value'!E$2)</f>
        <v>#NUM!</v>
      </c>
      <c r="F334" s="18" t="e">
        <f>INDEX(Large!$E$4:$BN$405,'Book Value'!$C334,'Book Value'!F$2)</f>
        <v>#NUM!</v>
      </c>
      <c r="G334" s="18" t="e">
        <f>INDEX(Large!$E$4:$BN$405,'Book Value'!$C334,'Book Value'!G$2)</f>
        <v>#NUM!</v>
      </c>
      <c r="H334" s="18" t="e">
        <f>INDEX(Large!$E$4:$BN$405,'Book Value'!$C334,'Book Value'!H$2)</f>
        <v>#NUM!</v>
      </c>
      <c r="I334" s="18" t="e">
        <f>INDEX(Large!$E$4:$BN$405,'Book Value'!$C334,'Book Value'!I$2)</f>
        <v>#NUM!</v>
      </c>
      <c r="J334" s="18" t="e">
        <f>INDEX(Large!$E$4:$BN$405,'Book Value'!$C334,'Book Value'!J$2)</f>
        <v>#NUM!</v>
      </c>
      <c r="K334" s="18" t="e">
        <f>INDEX(Large!$E$4:$BN$405,'Book Value'!$C334,'Book Value'!K$2)</f>
        <v>#NUM!</v>
      </c>
      <c r="L334" s="18" t="e">
        <f>INDEX(Large!$E$4:$BN$405,'Book Value'!$C334,'Book Value'!L$2)</f>
        <v>#NUM!</v>
      </c>
      <c r="M334" s="18" t="e">
        <f>INDEX(Large!$E$4:$BN$405,'Book Value'!$C334,'Book Value'!M$2)</f>
        <v>#NUM!</v>
      </c>
      <c r="N334" s="18" t="e">
        <f>INDEX(Large!$E$4:$BN$405,'Book Value'!$C334,'Book Value'!N$2)</f>
        <v>#NUM!</v>
      </c>
      <c r="O334" s="28" t="e">
        <f>INDEX(Large!$E$4:$BN$405,'Book Value'!$C334,'Book Value'!O$2)</f>
        <v>#NUM!</v>
      </c>
    </row>
    <row r="335" spans="1:15">
      <c r="A335" s="28">
        <v>332</v>
      </c>
      <c r="B335" s="5" t="e">
        <f>LARGE(Large!$BP$4:$BP$400,'Book Value'!A335)</f>
        <v>#NUM!</v>
      </c>
      <c r="C335" s="28" t="e">
        <f>MATCH(B335,Large!$BP$4:$BP$405,0)</f>
        <v>#NUM!</v>
      </c>
      <c r="D335" s="5" t="e">
        <f>INDEX(Large!$E$4:$BN$405,'Book Value'!$C335,'Book Value'!D$2)</f>
        <v>#NUM!</v>
      </c>
      <c r="E335" s="18" t="e">
        <f>INDEX(Large!$E$4:$BN$405,'Book Value'!$C335,'Book Value'!E$2)</f>
        <v>#NUM!</v>
      </c>
      <c r="F335" s="18" t="e">
        <f>INDEX(Large!$E$4:$BN$405,'Book Value'!$C335,'Book Value'!F$2)</f>
        <v>#NUM!</v>
      </c>
      <c r="G335" s="18" t="e">
        <f>INDEX(Large!$E$4:$BN$405,'Book Value'!$C335,'Book Value'!G$2)</f>
        <v>#NUM!</v>
      </c>
      <c r="H335" s="18" t="e">
        <f>INDEX(Large!$E$4:$BN$405,'Book Value'!$C335,'Book Value'!H$2)</f>
        <v>#NUM!</v>
      </c>
      <c r="I335" s="18" t="e">
        <f>INDEX(Large!$E$4:$BN$405,'Book Value'!$C335,'Book Value'!I$2)</f>
        <v>#NUM!</v>
      </c>
      <c r="J335" s="18" t="e">
        <f>INDEX(Large!$E$4:$BN$405,'Book Value'!$C335,'Book Value'!J$2)</f>
        <v>#NUM!</v>
      </c>
      <c r="K335" s="18" t="e">
        <f>INDEX(Large!$E$4:$BN$405,'Book Value'!$C335,'Book Value'!K$2)</f>
        <v>#NUM!</v>
      </c>
      <c r="L335" s="18" t="e">
        <f>INDEX(Large!$E$4:$BN$405,'Book Value'!$C335,'Book Value'!L$2)</f>
        <v>#NUM!</v>
      </c>
      <c r="M335" s="18" t="e">
        <f>INDEX(Large!$E$4:$BN$405,'Book Value'!$C335,'Book Value'!M$2)</f>
        <v>#NUM!</v>
      </c>
      <c r="N335" s="18" t="e">
        <f>INDEX(Large!$E$4:$BN$405,'Book Value'!$C335,'Book Value'!N$2)</f>
        <v>#NUM!</v>
      </c>
      <c r="O335" s="28" t="e">
        <f>INDEX(Large!$E$4:$BN$405,'Book Value'!$C335,'Book Value'!O$2)</f>
        <v>#NUM!</v>
      </c>
    </row>
    <row r="336" spans="1:15">
      <c r="A336" s="28">
        <v>333</v>
      </c>
      <c r="B336" s="5" t="e">
        <f>LARGE(Large!$BP$4:$BP$400,'Book Value'!A336)</f>
        <v>#NUM!</v>
      </c>
      <c r="C336" s="28" t="e">
        <f>MATCH(B336,Large!$BP$4:$BP$405,0)</f>
        <v>#NUM!</v>
      </c>
      <c r="D336" s="5" t="e">
        <f>INDEX(Large!$E$4:$BN$405,'Book Value'!$C336,'Book Value'!D$2)</f>
        <v>#NUM!</v>
      </c>
      <c r="E336" s="18" t="e">
        <f>INDEX(Large!$E$4:$BN$405,'Book Value'!$C336,'Book Value'!E$2)</f>
        <v>#NUM!</v>
      </c>
      <c r="F336" s="18" t="e">
        <f>INDEX(Large!$E$4:$BN$405,'Book Value'!$C336,'Book Value'!F$2)</f>
        <v>#NUM!</v>
      </c>
      <c r="G336" s="18" t="e">
        <f>INDEX(Large!$E$4:$BN$405,'Book Value'!$C336,'Book Value'!G$2)</f>
        <v>#NUM!</v>
      </c>
      <c r="H336" s="18" t="e">
        <f>INDEX(Large!$E$4:$BN$405,'Book Value'!$C336,'Book Value'!H$2)</f>
        <v>#NUM!</v>
      </c>
      <c r="I336" s="18" t="e">
        <f>INDEX(Large!$E$4:$BN$405,'Book Value'!$C336,'Book Value'!I$2)</f>
        <v>#NUM!</v>
      </c>
      <c r="J336" s="18" t="e">
        <f>INDEX(Large!$E$4:$BN$405,'Book Value'!$C336,'Book Value'!J$2)</f>
        <v>#NUM!</v>
      </c>
      <c r="K336" s="18" t="e">
        <f>INDEX(Large!$E$4:$BN$405,'Book Value'!$C336,'Book Value'!K$2)</f>
        <v>#NUM!</v>
      </c>
      <c r="L336" s="18" t="e">
        <f>INDEX(Large!$E$4:$BN$405,'Book Value'!$C336,'Book Value'!L$2)</f>
        <v>#NUM!</v>
      </c>
      <c r="M336" s="18" t="e">
        <f>INDEX(Large!$E$4:$BN$405,'Book Value'!$C336,'Book Value'!M$2)</f>
        <v>#NUM!</v>
      </c>
      <c r="N336" s="18" t="e">
        <f>INDEX(Large!$E$4:$BN$405,'Book Value'!$C336,'Book Value'!N$2)</f>
        <v>#NUM!</v>
      </c>
      <c r="O336" s="28" t="e">
        <f>INDEX(Large!$E$4:$BN$405,'Book Value'!$C336,'Book Value'!O$2)</f>
        <v>#NUM!</v>
      </c>
    </row>
    <row r="337" spans="1:15">
      <c r="A337" s="28">
        <v>334</v>
      </c>
      <c r="B337" s="5" t="e">
        <f>LARGE(Large!$BP$4:$BP$400,'Book Value'!A337)</f>
        <v>#NUM!</v>
      </c>
      <c r="C337" s="28" t="e">
        <f>MATCH(B337,Large!$BP$4:$BP$405,0)</f>
        <v>#NUM!</v>
      </c>
      <c r="D337" s="5" t="e">
        <f>INDEX(Large!$E$4:$BN$405,'Book Value'!$C337,'Book Value'!D$2)</f>
        <v>#NUM!</v>
      </c>
      <c r="E337" s="18" t="e">
        <f>INDEX(Large!$E$4:$BN$405,'Book Value'!$C337,'Book Value'!E$2)</f>
        <v>#NUM!</v>
      </c>
      <c r="F337" s="18" t="e">
        <f>INDEX(Large!$E$4:$BN$405,'Book Value'!$C337,'Book Value'!F$2)</f>
        <v>#NUM!</v>
      </c>
      <c r="G337" s="18" t="e">
        <f>INDEX(Large!$E$4:$BN$405,'Book Value'!$C337,'Book Value'!G$2)</f>
        <v>#NUM!</v>
      </c>
      <c r="H337" s="18" t="e">
        <f>INDEX(Large!$E$4:$BN$405,'Book Value'!$C337,'Book Value'!H$2)</f>
        <v>#NUM!</v>
      </c>
      <c r="I337" s="18" t="e">
        <f>INDEX(Large!$E$4:$BN$405,'Book Value'!$C337,'Book Value'!I$2)</f>
        <v>#NUM!</v>
      </c>
      <c r="J337" s="18" t="e">
        <f>INDEX(Large!$E$4:$BN$405,'Book Value'!$C337,'Book Value'!J$2)</f>
        <v>#NUM!</v>
      </c>
      <c r="K337" s="18" t="e">
        <f>INDEX(Large!$E$4:$BN$405,'Book Value'!$C337,'Book Value'!K$2)</f>
        <v>#NUM!</v>
      </c>
      <c r="L337" s="18" t="e">
        <f>INDEX(Large!$E$4:$BN$405,'Book Value'!$C337,'Book Value'!L$2)</f>
        <v>#NUM!</v>
      </c>
      <c r="M337" s="18" t="e">
        <f>INDEX(Large!$E$4:$BN$405,'Book Value'!$C337,'Book Value'!M$2)</f>
        <v>#NUM!</v>
      </c>
      <c r="N337" s="18" t="e">
        <f>INDEX(Large!$E$4:$BN$405,'Book Value'!$C337,'Book Value'!N$2)</f>
        <v>#NUM!</v>
      </c>
      <c r="O337" s="28" t="e">
        <f>INDEX(Large!$E$4:$BN$405,'Book Value'!$C337,'Book Value'!O$2)</f>
        <v>#NUM!</v>
      </c>
    </row>
    <row r="338" spans="1:15">
      <c r="A338" s="28">
        <v>335</v>
      </c>
      <c r="B338" s="5" t="e">
        <f>LARGE(Large!$BP$4:$BP$400,'Book Value'!A338)</f>
        <v>#NUM!</v>
      </c>
      <c r="C338" s="28" t="e">
        <f>MATCH(B338,Large!$BP$4:$BP$405,0)</f>
        <v>#NUM!</v>
      </c>
      <c r="D338" s="5" t="e">
        <f>INDEX(Large!$E$4:$BN$405,'Book Value'!$C338,'Book Value'!D$2)</f>
        <v>#NUM!</v>
      </c>
      <c r="E338" s="18" t="e">
        <f>INDEX(Large!$E$4:$BN$405,'Book Value'!$C338,'Book Value'!E$2)</f>
        <v>#NUM!</v>
      </c>
      <c r="F338" s="18" t="e">
        <f>INDEX(Large!$E$4:$BN$405,'Book Value'!$C338,'Book Value'!F$2)</f>
        <v>#NUM!</v>
      </c>
      <c r="G338" s="18" t="e">
        <f>INDEX(Large!$E$4:$BN$405,'Book Value'!$C338,'Book Value'!G$2)</f>
        <v>#NUM!</v>
      </c>
      <c r="H338" s="18" t="e">
        <f>INDEX(Large!$E$4:$BN$405,'Book Value'!$C338,'Book Value'!H$2)</f>
        <v>#NUM!</v>
      </c>
      <c r="I338" s="18" t="e">
        <f>INDEX(Large!$E$4:$BN$405,'Book Value'!$C338,'Book Value'!I$2)</f>
        <v>#NUM!</v>
      </c>
      <c r="J338" s="18" t="e">
        <f>INDEX(Large!$E$4:$BN$405,'Book Value'!$C338,'Book Value'!J$2)</f>
        <v>#NUM!</v>
      </c>
      <c r="K338" s="18" t="e">
        <f>INDEX(Large!$E$4:$BN$405,'Book Value'!$C338,'Book Value'!K$2)</f>
        <v>#NUM!</v>
      </c>
      <c r="L338" s="18" t="e">
        <f>INDEX(Large!$E$4:$BN$405,'Book Value'!$C338,'Book Value'!L$2)</f>
        <v>#NUM!</v>
      </c>
      <c r="M338" s="18" t="e">
        <f>INDEX(Large!$E$4:$BN$405,'Book Value'!$C338,'Book Value'!M$2)</f>
        <v>#NUM!</v>
      </c>
      <c r="N338" s="18" t="e">
        <f>INDEX(Large!$E$4:$BN$405,'Book Value'!$C338,'Book Value'!N$2)</f>
        <v>#NUM!</v>
      </c>
      <c r="O338" s="28" t="e">
        <f>INDEX(Large!$E$4:$BN$405,'Book Value'!$C338,'Book Value'!O$2)</f>
        <v>#NUM!</v>
      </c>
    </row>
    <row r="339" spans="1:15">
      <c r="A339" s="28">
        <v>336</v>
      </c>
      <c r="B339" s="5" t="e">
        <f>LARGE(Large!$BP$4:$BP$400,'Book Value'!A339)</f>
        <v>#NUM!</v>
      </c>
      <c r="C339" s="28" t="e">
        <f>MATCH(B339,Large!$BP$4:$BP$405,0)</f>
        <v>#NUM!</v>
      </c>
      <c r="D339" s="5" t="e">
        <f>INDEX(Large!$E$4:$BN$405,'Book Value'!$C339,'Book Value'!D$2)</f>
        <v>#NUM!</v>
      </c>
      <c r="E339" s="18" t="e">
        <f>INDEX(Large!$E$4:$BN$405,'Book Value'!$C339,'Book Value'!E$2)</f>
        <v>#NUM!</v>
      </c>
      <c r="F339" s="18" t="e">
        <f>INDEX(Large!$E$4:$BN$405,'Book Value'!$C339,'Book Value'!F$2)</f>
        <v>#NUM!</v>
      </c>
      <c r="G339" s="18" t="e">
        <f>INDEX(Large!$E$4:$BN$405,'Book Value'!$C339,'Book Value'!G$2)</f>
        <v>#NUM!</v>
      </c>
      <c r="H339" s="18" t="e">
        <f>INDEX(Large!$E$4:$BN$405,'Book Value'!$C339,'Book Value'!H$2)</f>
        <v>#NUM!</v>
      </c>
      <c r="I339" s="18" t="e">
        <f>INDEX(Large!$E$4:$BN$405,'Book Value'!$C339,'Book Value'!I$2)</f>
        <v>#NUM!</v>
      </c>
      <c r="J339" s="18" t="e">
        <f>INDEX(Large!$E$4:$BN$405,'Book Value'!$C339,'Book Value'!J$2)</f>
        <v>#NUM!</v>
      </c>
      <c r="K339" s="18" t="e">
        <f>INDEX(Large!$E$4:$BN$405,'Book Value'!$C339,'Book Value'!K$2)</f>
        <v>#NUM!</v>
      </c>
      <c r="L339" s="18" t="e">
        <f>INDEX(Large!$E$4:$BN$405,'Book Value'!$C339,'Book Value'!L$2)</f>
        <v>#NUM!</v>
      </c>
      <c r="M339" s="18" t="e">
        <f>INDEX(Large!$E$4:$BN$405,'Book Value'!$C339,'Book Value'!M$2)</f>
        <v>#NUM!</v>
      </c>
      <c r="N339" s="18" t="e">
        <f>INDEX(Large!$E$4:$BN$405,'Book Value'!$C339,'Book Value'!N$2)</f>
        <v>#NUM!</v>
      </c>
      <c r="O339" s="28" t="e">
        <f>INDEX(Large!$E$4:$BN$405,'Book Value'!$C339,'Book Value'!O$2)</f>
        <v>#NUM!</v>
      </c>
    </row>
    <row r="340" spans="1:15">
      <c r="A340" s="28">
        <v>337</v>
      </c>
      <c r="B340" s="5" t="e">
        <f>LARGE(Large!$BP$4:$BP$400,'Book Value'!A340)</f>
        <v>#NUM!</v>
      </c>
      <c r="C340" s="28" t="e">
        <f>MATCH(B340,Large!$BP$4:$BP$405,0)</f>
        <v>#NUM!</v>
      </c>
      <c r="D340" s="5" t="e">
        <f>INDEX(Large!$E$4:$BN$405,'Book Value'!$C340,'Book Value'!D$2)</f>
        <v>#NUM!</v>
      </c>
      <c r="E340" s="18" t="e">
        <f>INDEX(Large!$E$4:$BN$405,'Book Value'!$C340,'Book Value'!E$2)</f>
        <v>#NUM!</v>
      </c>
      <c r="F340" s="18" t="e">
        <f>INDEX(Large!$E$4:$BN$405,'Book Value'!$C340,'Book Value'!F$2)</f>
        <v>#NUM!</v>
      </c>
      <c r="G340" s="18" t="e">
        <f>INDEX(Large!$E$4:$BN$405,'Book Value'!$C340,'Book Value'!G$2)</f>
        <v>#NUM!</v>
      </c>
      <c r="H340" s="18" t="e">
        <f>INDEX(Large!$E$4:$BN$405,'Book Value'!$C340,'Book Value'!H$2)</f>
        <v>#NUM!</v>
      </c>
      <c r="I340" s="18" t="e">
        <f>INDEX(Large!$E$4:$BN$405,'Book Value'!$C340,'Book Value'!I$2)</f>
        <v>#NUM!</v>
      </c>
      <c r="J340" s="18" t="e">
        <f>INDEX(Large!$E$4:$BN$405,'Book Value'!$C340,'Book Value'!J$2)</f>
        <v>#NUM!</v>
      </c>
      <c r="K340" s="18" t="e">
        <f>INDEX(Large!$E$4:$BN$405,'Book Value'!$C340,'Book Value'!K$2)</f>
        <v>#NUM!</v>
      </c>
      <c r="L340" s="18" t="e">
        <f>INDEX(Large!$E$4:$BN$405,'Book Value'!$C340,'Book Value'!L$2)</f>
        <v>#NUM!</v>
      </c>
      <c r="M340" s="18" t="e">
        <f>INDEX(Large!$E$4:$BN$405,'Book Value'!$C340,'Book Value'!M$2)</f>
        <v>#NUM!</v>
      </c>
      <c r="N340" s="18" t="e">
        <f>INDEX(Large!$E$4:$BN$405,'Book Value'!$C340,'Book Value'!N$2)</f>
        <v>#NUM!</v>
      </c>
      <c r="O340" s="28" t="e">
        <f>INDEX(Large!$E$4:$BN$405,'Book Value'!$C340,'Book Value'!O$2)</f>
        <v>#NUM!</v>
      </c>
    </row>
    <row r="341" spans="1:15">
      <c r="A341" s="28">
        <v>338</v>
      </c>
      <c r="B341" s="5" t="e">
        <f>LARGE(Large!$BP$4:$BP$400,'Book Value'!A341)</f>
        <v>#NUM!</v>
      </c>
      <c r="C341" s="28" t="e">
        <f>MATCH(B341,Large!$BP$4:$BP$405,0)</f>
        <v>#NUM!</v>
      </c>
      <c r="D341" s="5" t="e">
        <f>INDEX(Large!$E$4:$BN$405,'Book Value'!$C341,'Book Value'!D$2)</f>
        <v>#NUM!</v>
      </c>
      <c r="E341" s="18" t="e">
        <f>INDEX(Large!$E$4:$BN$405,'Book Value'!$C341,'Book Value'!E$2)</f>
        <v>#NUM!</v>
      </c>
      <c r="F341" s="18" t="e">
        <f>INDEX(Large!$E$4:$BN$405,'Book Value'!$C341,'Book Value'!F$2)</f>
        <v>#NUM!</v>
      </c>
      <c r="G341" s="18" t="e">
        <f>INDEX(Large!$E$4:$BN$405,'Book Value'!$C341,'Book Value'!G$2)</f>
        <v>#NUM!</v>
      </c>
      <c r="H341" s="18" t="e">
        <f>INDEX(Large!$E$4:$BN$405,'Book Value'!$C341,'Book Value'!H$2)</f>
        <v>#NUM!</v>
      </c>
      <c r="I341" s="18" t="e">
        <f>INDEX(Large!$E$4:$BN$405,'Book Value'!$C341,'Book Value'!I$2)</f>
        <v>#NUM!</v>
      </c>
      <c r="J341" s="18" t="e">
        <f>INDEX(Large!$E$4:$BN$405,'Book Value'!$C341,'Book Value'!J$2)</f>
        <v>#NUM!</v>
      </c>
      <c r="K341" s="18" t="e">
        <f>INDEX(Large!$E$4:$BN$405,'Book Value'!$C341,'Book Value'!K$2)</f>
        <v>#NUM!</v>
      </c>
      <c r="L341" s="18" t="e">
        <f>INDEX(Large!$E$4:$BN$405,'Book Value'!$C341,'Book Value'!L$2)</f>
        <v>#NUM!</v>
      </c>
      <c r="M341" s="18" t="e">
        <f>INDEX(Large!$E$4:$BN$405,'Book Value'!$C341,'Book Value'!M$2)</f>
        <v>#NUM!</v>
      </c>
      <c r="N341" s="18" t="e">
        <f>INDEX(Large!$E$4:$BN$405,'Book Value'!$C341,'Book Value'!N$2)</f>
        <v>#NUM!</v>
      </c>
      <c r="O341" s="28" t="e">
        <f>INDEX(Large!$E$4:$BN$405,'Book Value'!$C341,'Book Value'!O$2)</f>
        <v>#NUM!</v>
      </c>
    </row>
    <row r="342" spans="1:15">
      <c r="A342" s="28">
        <v>339</v>
      </c>
      <c r="B342" s="5" t="e">
        <f>LARGE(Large!$BP$4:$BP$400,'Book Value'!A342)</f>
        <v>#NUM!</v>
      </c>
      <c r="C342" s="28" t="e">
        <f>MATCH(B342,Large!$BP$4:$BP$405,0)</f>
        <v>#NUM!</v>
      </c>
      <c r="D342" s="5" t="e">
        <f>INDEX(Large!$E$4:$BN$405,'Book Value'!$C342,'Book Value'!D$2)</f>
        <v>#NUM!</v>
      </c>
      <c r="E342" s="18" t="e">
        <f>INDEX(Large!$E$4:$BN$405,'Book Value'!$C342,'Book Value'!E$2)</f>
        <v>#NUM!</v>
      </c>
      <c r="F342" s="18" t="e">
        <f>INDEX(Large!$E$4:$BN$405,'Book Value'!$C342,'Book Value'!F$2)</f>
        <v>#NUM!</v>
      </c>
      <c r="G342" s="18" t="e">
        <f>INDEX(Large!$E$4:$BN$405,'Book Value'!$C342,'Book Value'!G$2)</f>
        <v>#NUM!</v>
      </c>
      <c r="H342" s="18" t="e">
        <f>INDEX(Large!$E$4:$BN$405,'Book Value'!$C342,'Book Value'!H$2)</f>
        <v>#NUM!</v>
      </c>
      <c r="I342" s="18" t="e">
        <f>INDEX(Large!$E$4:$BN$405,'Book Value'!$C342,'Book Value'!I$2)</f>
        <v>#NUM!</v>
      </c>
      <c r="J342" s="18" t="e">
        <f>INDEX(Large!$E$4:$BN$405,'Book Value'!$C342,'Book Value'!J$2)</f>
        <v>#NUM!</v>
      </c>
      <c r="K342" s="18" t="e">
        <f>INDEX(Large!$E$4:$BN$405,'Book Value'!$C342,'Book Value'!K$2)</f>
        <v>#NUM!</v>
      </c>
      <c r="L342" s="18" t="e">
        <f>INDEX(Large!$E$4:$BN$405,'Book Value'!$C342,'Book Value'!L$2)</f>
        <v>#NUM!</v>
      </c>
      <c r="M342" s="18" t="e">
        <f>INDEX(Large!$E$4:$BN$405,'Book Value'!$C342,'Book Value'!M$2)</f>
        <v>#NUM!</v>
      </c>
      <c r="N342" s="18" t="e">
        <f>INDEX(Large!$E$4:$BN$405,'Book Value'!$C342,'Book Value'!N$2)</f>
        <v>#NUM!</v>
      </c>
      <c r="O342" s="28" t="e">
        <f>INDEX(Large!$E$4:$BN$405,'Book Value'!$C342,'Book Value'!O$2)</f>
        <v>#NUM!</v>
      </c>
    </row>
    <row r="343" spans="1:15">
      <c r="A343" s="28">
        <v>340</v>
      </c>
      <c r="B343" s="5" t="e">
        <f>LARGE(Large!$BP$4:$BP$400,'Book Value'!A343)</f>
        <v>#NUM!</v>
      </c>
      <c r="C343" s="28" t="e">
        <f>MATCH(B343,Large!$BP$4:$BP$405,0)</f>
        <v>#NUM!</v>
      </c>
      <c r="D343" s="5" t="e">
        <f>INDEX(Large!$E$4:$BN$405,'Book Value'!$C343,'Book Value'!D$2)</f>
        <v>#NUM!</v>
      </c>
      <c r="E343" s="18" t="e">
        <f>INDEX(Large!$E$4:$BN$405,'Book Value'!$C343,'Book Value'!E$2)</f>
        <v>#NUM!</v>
      </c>
      <c r="F343" s="18" t="e">
        <f>INDEX(Large!$E$4:$BN$405,'Book Value'!$C343,'Book Value'!F$2)</f>
        <v>#NUM!</v>
      </c>
      <c r="G343" s="18" t="e">
        <f>INDEX(Large!$E$4:$BN$405,'Book Value'!$C343,'Book Value'!G$2)</f>
        <v>#NUM!</v>
      </c>
      <c r="H343" s="18" t="e">
        <f>INDEX(Large!$E$4:$BN$405,'Book Value'!$C343,'Book Value'!H$2)</f>
        <v>#NUM!</v>
      </c>
      <c r="I343" s="18" t="e">
        <f>INDEX(Large!$E$4:$BN$405,'Book Value'!$C343,'Book Value'!I$2)</f>
        <v>#NUM!</v>
      </c>
      <c r="J343" s="18" t="e">
        <f>INDEX(Large!$E$4:$BN$405,'Book Value'!$C343,'Book Value'!J$2)</f>
        <v>#NUM!</v>
      </c>
      <c r="K343" s="18" t="e">
        <f>INDEX(Large!$E$4:$BN$405,'Book Value'!$C343,'Book Value'!K$2)</f>
        <v>#NUM!</v>
      </c>
      <c r="L343" s="18" t="e">
        <f>INDEX(Large!$E$4:$BN$405,'Book Value'!$C343,'Book Value'!L$2)</f>
        <v>#NUM!</v>
      </c>
      <c r="M343" s="18" t="e">
        <f>INDEX(Large!$E$4:$BN$405,'Book Value'!$C343,'Book Value'!M$2)</f>
        <v>#NUM!</v>
      </c>
      <c r="N343" s="18" t="e">
        <f>INDEX(Large!$E$4:$BN$405,'Book Value'!$C343,'Book Value'!N$2)</f>
        <v>#NUM!</v>
      </c>
      <c r="O343" s="28" t="e">
        <f>INDEX(Large!$E$4:$BN$405,'Book Value'!$C343,'Book Value'!O$2)</f>
        <v>#NUM!</v>
      </c>
    </row>
    <row r="344" spans="1:15">
      <c r="A344" s="28">
        <v>341</v>
      </c>
      <c r="B344" s="5" t="e">
        <f>LARGE(Large!$BP$4:$BP$400,'Book Value'!A344)</f>
        <v>#NUM!</v>
      </c>
      <c r="C344" s="28" t="e">
        <f>MATCH(B344,Large!$BP$4:$BP$405,0)</f>
        <v>#NUM!</v>
      </c>
      <c r="D344" s="5" t="e">
        <f>INDEX(Large!$E$4:$BN$405,'Book Value'!$C344,'Book Value'!D$2)</f>
        <v>#NUM!</v>
      </c>
      <c r="E344" s="18" t="e">
        <f>INDEX(Large!$E$4:$BN$405,'Book Value'!$C344,'Book Value'!E$2)</f>
        <v>#NUM!</v>
      </c>
      <c r="F344" s="18" t="e">
        <f>INDEX(Large!$E$4:$BN$405,'Book Value'!$C344,'Book Value'!F$2)</f>
        <v>#NUM!</v>
      </c>
      <c r="G344" s="18" t="e">
        <f>INDEX(Large!$E$4:$BN$405,'Book Value'!$C344,'Book Value'!G$2)</f>
        <v>#NUM!</v>
      </c>
      <c r="H344" s="18" t="e">
        <f>INDEX(Large!$E$4:$BN$405,'Book Value'!$C344,'Book Value'!H$2)</f>
        <v>#NUM!</v>
      </c>
      <c r="I344" s="18" t="e">
        <f>INDEX(Large!$E$4:$BN$405,'Book Value'!$C344,'Book Value'!I$2)</f>
        <v>#NUM!</v>
      </c>
      <c r="J344" s="18" t="e">
        <f>INDEX(Large!$E$4:$BN$405,'Book Value'!$C344,'Book Value'!J$2)</f>
        <v>#NUM!</v>
      </c>
      <c r="K344" s="18" t="e">
        <f>INDEX(Large!$E$4:$BN$405,'Book Value'!$C344,'Book Value'!K$2)</f>
        <v>#NUM!</v>
      </c>
      <c r="L344" s="18" t="e">
        <f>INDEX(Large!$E$4:$BN$405,'Book Value'!$C344,'Book Value'!L$2)</f>
        <v>#NUM!</v>
      </c>
      <c r="M344" s="18" t="e">
        <f>INDEX(Large!$E$4:$BN$405,'Book Value'!$C344,'Book Value'!M$2)</f>
        <v>#NUM!</v>
      </c>
      <c r="N344" s="18" t="e">
        <f>INDEX(Large!$E$4:$BN$405,'Book Value'!$C344,'Book Value'!N$2)</f>
        <v>#NUM!</v>
      </c>
      <c r="O344" s="28" t="e">
        <f>INDEX(Large!$E$4:$BN$405,'Book Value'!$C344,'Book Value'!O$2)</f>
        <v>#NUM!</v>
      </c>
    </row>
    <row r="345" spans="1:15">
      <c r="A345" s="28">
        <v>342</v>
      </c>
      <c r="B345" s="5" t="e">
        <f>LARGE(Large!$BP$4:$BP$400,'Book Value'!A345)</f>
        <v>#NUM!</v>
      </c>
      <c r="C345" s="28" t="e">
        <f>MATCH(B345,Large!$BP$4:$BP$405,0)</f>
        <v>#NUM!</v>
      </c>
      <c r="D345" s="5" t="e">
        <f>INDEX(Large!$E$4:$BN$405,'Book Value'!$C345,'Book Value'!D$2)</f>
        <v>#NUM!</v>
      </c>
      <c r="E345" s="18" t="e">
        <f>INDEX(Large!$E$4:$BN$405,'Book Value'!$C345,'Book Value'!E$2)</f>
        <v>#NUM!</v>
      </c>
      <c r="F345" s="18" t="e">
        <f>INDEX(Large!$E$4:$BN$405,'Book Value'!$C345,'Book Value'!F$2)</f>
        <v>#NUM!</v>
      </c>
      <c r="G345" s="18" t="e">
        <f>INDEX(Large!$E$4:$BN$405,'Book Value'!$C345,'Book Value'!G$2)</f>
        <v>#NUM!</v>
      </c>
      <c r="H345" s="18" t="e">
        <f>INDEX(Large!$E$4:$BN$405,'Book Value'!$C345,'Book Value'!H$2)</f>
        <v>#NUM!</v>
      </c>
      <c r="I345" s="18" t="e">
        <f>INDEX(Large!$E$4:$BN$405,'Book Value'!$C345,'Book Value'!I$2)</f>
        <v>#NUM!</v>
      </c>
      <c r="J345" s="18" t="e">
        <f>INDEX(Large!$E$4:$BN$405,'Book Value'!$C345,'Book Value'!J$2)</f>
        <v>#NUM!</v>
      </c>
      <c r="K345" s="18" t="e">
        <f>INDEX(Large!$E$4:$BN$405,'Book Value'!$C345,'Book Value'!K$2)</f>
        <v>#NUM!</v>
      </c>
      <c r="L345" s="18" t="e">
        <f>INDEX(Large!$E$4:$BN$405,'Book Value'!$C345,'Book Value'!L$2)</f>
        <v>#NUM!</v>
      </c>
      <c r="M345" s="18" t="e">
        <f>INDEX(Large!$E$4:$BN$405,'Book Value'!$C345,'Book Value'!M$2)</f>
        <v>#NUM!</v>
      </c>
      <c r="N345" s="18" t="e">
        <f>INDEX(Large!$E$4:$BN$405,'Book Value'!$C345,'Book Value'!N$2)</f>
        <v>#NUM!</v>
      </c>
      <c r="O345" s="28" t="e">
        <f>INDEX(Large!$E$4:$BN$405,'Book Value'!$C345,'Book Value'!O$2)</f>
        <v>#NUM!</v>
      </c>
    </row>
    <row r="346" spans="1:15">
      <c r="A346" s="28">
        <v>343</v>
      </c>
      <c r="B346" s="5" t="e">
        <f>LARGE(Large!$BP$4:$BP$400,'Book Value'!A346)</f>
        <v>#NUM!</v>
      </c>
      <c r="C346" s="28" t="e">
        <f>MATCH(B346,Large!$BP$4:$BP$405,0)</f>
        <v>#NUM!</v>
      </c>
      <c r="D346" s="5" t="e">
        <f>INDEX(Large!$E$4:$BN$405,'Book Value'!$C346,'Book Value'!D$2)</f>
        <v>#NUM!</v>
      </c>
      <c r="E346" s="18" t="e">
        <f>INDEX(Large!$E$4:$BN$405,'Book Value'!$C346,'Book Value'!E$2)</f>
        <v>#NUM!</v>
      </c>
      <c r="F346" s="18" t="e">
        <f>INDEX(Large!$E$4:$BN$405,'Book Value'!$C346,'Book Value'!F$2)</f>
        <v>#NUM!</v>
      </c>
      <c r="G346" s="18" t="e">
        <f>INDEX(Large!$E$4:$BN$405,'Book Value'!$C346,'Book Value'!G$2)</f>
        <v>#NUM!</v>
      </c>
      <c r="H346" s="18" t="e">
        <f>INDEX(Large!$E$4:$BN$405,'Book Value'!$C346,'Book Value'!H$2)</f>
        <v>#NUM!</v>
      </c>
      <c r="I346" s="18" t="e">
        <f>INDEX(Large!$E$4:$BN$405,'Book Value'!$C346,'Book Value'!I$2)</f>
        <v>#NUM!</v>
      </c>
      <c r="J346" s="18" t="e">
        <f>INDEX(Large!$E$4:$BN$405,'Book Value'!$C346,'Book Value'!J$2)</f>
        <v>#NUM!</v>
      </c>
      <c r="K346" s="18" t="e">
        <f>INDEX(Large!$E$4:$BN$405,'Book Value'!$C346,'Book Value'!K$2)</f>
        <v>#NUM!</v>
      </c>
      <c r="L346" s="18" t="e">
        <f>INDEX(Large!$E$4:$BN$405,'Book Value'!$C346,'Book Value'!L$2)</f>
        <v>#NUM!</v>
      </c>
      <c r="M346" s="18" t="e">
        <f>INDEX(Large!$E$4:$BN$405,'Book Value'!$C346,'Book Value'!M$2)</f>
        <v>#NUM!</v>
      </c>
      <c r="N346" s="18" t="e">
        <f>INDEX(Large!$E$4:$BN$405,'Book Value'!$C346,'Book Value'!N$2)</f>
        <v>#NUM!</v>
      </c>
      <c r="O346" s="28" t="e">
        <f>INDEX(Large!$E$4:$BN$405,'Book Value'!$C346,'Book Value'!O$2)</f>
        <v>#NUM!</v>
      </c>
    </row>
    <row r="347" spans="1:15">
      <c r="A347" s="28">
        <v>344</v>
      </c>
      <c r="B347" s="5" t="e">
        <f>LARGE(Large!$BP$4:$BP$400,'Book Value'!A347)</f>
        <v>#NUM!</v>
      </c>
      <c r="C347" s="28" t="e">
        <f>MATCH(B347,Large!$BP$4:$BP$405,0)</f>
        <v>#NUM!</v>
      </c>
      <c r="D347" s="5" t="e">
        <f>INDEX(Large!$E$4:$BN$405,'Book Value'!$C347,'Book Value'!D$2)</f>
        <v>#NUM!</v>
      </c>
      <c r="E347" s="18" t="e">
        <f>INDEX(Large!$E$4:$BN$405,'Book Value'!$C347,'Book Value'!E$2)</f>
        <v>#NUM!</v>
      </c>
      <c r="F347" s="18" t="e">
        <f>INDEX(Large!$E$4:$BN$405,'Book Value'!$C347,'Book Value'!F$2)</f>
        <v>#NUM!</v>
      </c>
      <c r="G347" s="18" t="e">
        <f>INDEX(Large!$E$4:$BN$405,'Book Value'!$C347,'Book Value'!G$2)</f>
        <v>#NUM!</v>
      </c>
      <c r="H347" s="18" t="e">
        <f>INDEX(Large!$E$4:$BN$405,'Book Value'!$C347,'Book Value'!H$2)</f>
        <v>#NUM!</v>
      </c>
      <c r="I347" s="18" t="e">
        <f>INDEX(Large!$E$4:$BN$405,'Book Value'!$C347,'Book Value'!I$2)</f>
        <v>#NUM!</v>
      </c>
      <c r="J347" s="18" t="e">
        <f>INDEX(Large!$E$4:$BN$405,'Book Value'!$C347,'Book Value'!J$2)</f>
        <v>#NUM!</v>
      </c>
      <c r="K347" s="18" t="e">
        <f>INDEX(Large!$E$4:$BN$405,'Book Value'!$C347,'Book Value'!K$2)</f>
        <v>#NUM!</v>
      </c>
      <c r="L347" s="18" t="e">
        <f>INDEX(Large!$E$4:$BN$405,'Book Value'!$C347,'Book Value'!L$2)</f>
        <v>#NUM!</v>
      </c>
      <c r="M347" s="18" t="e">
        <f>INDEX(Large!$E$4:$BN$405,'Book Value'!$C347,'Book Value'!M$2)</f>
        <v>#NUM!</v>
      </c>
      <c r="N347" s="18" t="e">
        <f>INDEX(Large!$E$4:$BN$405,'Book Value'!$C347,'Book Value'!N$2)</f>
        <v>#NUM!</v>
      </c>
      <c r="O347" s="28" t="e">
        <f>INDEX(Large!$E$4:$BN$405,'Book Value'!$C347,'Book Value'!O$2)</f>
        <v>#NUM!</v>
      </c>
    </row>
    <row r="348" spans="1:15">
      <c r="A348" s="28">
        <v>345</v>
      </c>
      <c r="B348" s="5" t="e">
        <f>LARGE(Large!$BP$4:$BP$400,'Book Value'!A348)</f>
        <v>#NUM!</v>
      </c>
      <c r="C348" s="28" t="e">
        <f>MATCH(B348,Large!$BP$4:$BP$405,0)</f>
        <v>#NUM!</v>
      </c>
      <c r="D348" s="5" t="e">
        <f>INDEX(Large!$E$4:$BN$405,'Book Value'!$C348,'Book Value'!D$2)</f>
        <v>#NUM!</v>
      </c>
      <c r="E348" s="18" t="e">
        <f>INDEX(Large!$E$4:$BN$405,'Book Value'!$C348,'Book Value'!E$2)</f>
        <v>#NUM!</v>
      </c>
      <c r="F348" s="18" t="e">
        <f>INDEX(Large!$E$4:$BN$405,'Book Value'!$C348,'Book Value'!F$2)</f>
        <v>#NUM!</v>
      </c>
      <c r="G348" s="18" t="e">
        <f>INDEX(Large!$E$4:$BN$405,'Book Value'!$C348,'Book Value'!G$2)</f>
        <v>#NUM!</v>
      </c>
      <c r="H348" s="18" t="e">
        <f>INDEX(Large!$E$4:$BN$405,'Book Value'!$C348,'Book Value'!H$2)</f>
        <v>#NUM!</v>
      </c>
      <c r="I348" s="18" t="e">
        <f>INDEX(Large!$E$4:$BN$405,'Book Value'!$C348,'Book Value'!I$2)</f>
        <v>#NUM!</v>
      </c>
      <c r="J348" s="18" t="e">
        <f>INDEX(Large!$E$4:$BN$405,'Book Value'!$C348,'Book Value'!J$2)</f>
        <v>#NUM!</v>
      </c>
      <c r="K348" s="18" t="e">
        <f>INDEX(Large!$E$4:$BN$405,'Book Value'!$C348,'Book Value'!K$2)</f>
        <v>#NUM!</v>
      </c>
      <c r="L348" s="18" t="e">
        <f>INDEX(Large!$E$4:$BN$405,'Book Value'!$C348,'Book Value'!L$2)</f>
        <v>#NUM!</v>
      </c>
      <c r="M348" s="18" t="e">
        <f>INDEX(Large!$E$4:$BN$405,'Book Value'!$C348,'Book Value'!M$2)</f>
        <v>#NUM!</v>
      </c>
      <c r="N348" s="18" t="e">
        <f>INDEX(Large!$E$4:$BN$405,'Book Value'!$C348,'Book Value'!N$2)</f>
        <v>#NUM!</v>
      </c>
      <c r="O348" s="28" t="e">
        <f>INDEX(Large!$E$4:$BN$405,'Book Value'!$C348,'Book Value'!O$2)</f>
        <v>#NUM!</v>
      </c>
    </row>
    <row r="349" spans="1:15">
      <c r="A349" s="28">
        <v>346</v>
      </c>
      <c r="B349" s="5" t="e">
        <f>LARGE(Large!$BP$4:$BP$400,'Book Value'!A349)</f>
        <v>#NUM!</v>
      </c>
      <c r="C349" s="28" t="e">
        <f>MATCH(B349,Large!$BP$4:$BP$405,0)</f>
        <v>#NUM!</v>
      </c>
      <c r="D349" s="5" t="e">
        <f>INDEX(Large!$E$4:$BN$405,'Book Value'!$C349,'Book Value'!D$2)</f>
        <v>#NUM!</v>
      </c>
      <c r="E349" s="18" t="e">
        <f>INDEX(Large!$E$4:$BN$405,'Book Value'!$C349,'Book Value'!E$2)</f>
        <v>#NUM!</v>
      </c>
      <c r="F349" s="18" t="e">
        <f>INDEX(Large!$E$4:$BN$405,'Book Value'!$C349,'Book Value'!F$2)</f>
        <v>#NUM!</v>
      </c>
      <c r="G349" s="18" t="e">
        <f>INDEX(Large!$E$4:$BN$405,'Book Value'!$C349,'Book Value'!G$2)</f>
        <v>#NUM!</v>
      </c>
      <c r="H349" s="18" t="e">
        <f>INDEX(Large!$E$4:$BN$405,'Book Value'!$C349,'Book Value'!H$2)</f>
        <v>#NUM!</v>
      </c>
      <c r="I349" s="18" t="e">
        <f>INDEX(Large!$E$4:$BN$405,'Book Value'!$C349,'Book Value'!I$2)</f>
        <v>#NUM!</v>
      </c>
      <c r="J349" s="18" t="e">
        <f>INDEX(Large!$E$4:$BN$405,'Book Value'!$C349,'Book Value'!J$2)</f>
        <v>#NUM!</v>
      </c>
      <c r="K349" s="18" t="e">
        <f>INDEX(Large!$E$4:$BN$405,'Book Value'!$C349,'Book Value'!K$2)</f>
        <v>#NUM!</v>
      </c>
      <c r="L349" s="18" t="e">
        <f>INDEX(Large!$E$4:$BN$405,'Book Value'!$C349,'Book Value'!L$2)</f>
        <v>#NUM!</v>
      </c>
      <c r="M349" s="18" t="e">
        <f>INDEX(Large!$E$4:$BN$405,'Book Value'!$C349,'Book Value'!M$2)</f>
        <v>#NUM!</v>
      </c>
      <c r="N349" s="18" t="e">
        <f>INDEX(Large!$E$4:$BN$405,'Book Value'!$C349,'Book Value'!N$2)</f>
        <v>#NUM!</v>
      </c>
      <c r="O349" s="28" t="e">
        <f>INDEX(Large!$E$4:$BN$405,'Book Value'!$C349,'Book Value'!O$2)</f>
        <v>#NUM!</v>
      </c>
    </row>
    <row r="350" spans="1:15">
      <c r="A350" s="28">
        <v>347</v>
      </c>
      <c r="B350" s="5" t="e">
        <f>LARGE(Large!$BP$4:$BP$400,'Book Value'!A350)</f>
        <v>#NUM!</v>
      </c>
      <c r="C350" s="28" t="e">
        <f>MATCH(B350,Large!$BP$4:$BP$405,0)</f>
        <v>#NUM!</v>
      </c>
      <c r="D350" s="5" t="e">
        <f>INDEX(Large!$E$4:$BN$405,'Book Value'!$C350,'Book Value'!D$2)</f>
        <v>#NUM!</v>
      </c>
      <c r="E350" s="18" t="e">
        <f>INDEX(Large!$E$4:$BN$405,'Book Value'!$C350,'Book Value'!E$2)</f>
        <v>#NUM!</v>
      </c>
      <c r="F350" s="18" t="e">
        <f>INDEX(Large!$E$4:$BN$405,'Book Value'!$C350,'Book Value'!F$2)</f>
        <v>#NUM!</v>
      </c>
      <c r="G350" s="18" t="e">
        <f>INDEX(Large!$E$4:$BN$405,'Book Value'!$C350,'Book Value'!G$2)</f>
        <v>#NUM!</v>
      </c>
      <c r="H350" s="18" t="e">
        <f>INDEX(Large!$E$4:$BN$405,'Book Value'!$C350,'Book Value'!H$2)</f>
        <v>#NUM!</v>
      </c>
      <c r="I350" s="18" t="e">
        <f>INDEX(Large!$E$4:$BN$405,'Book Value'!$C350,'Book Value'!I$2)</f>
        <v>#NUM!</v>
      </c>
      <c r="J350" s="18" t="e">
        <f>INDEX(Large!$E$4:$BN$405,'Book Value'!$C350,'Book Value'!J$2)</f>
        <v>#NUM!</v>
      </c>
      <c r="K350" s="18" t="e">
        <f>INDEX(Large!$E$4:$BN$405,'Book Value'!$C350,'Book Value'!K$2)</f>
        <v>#NUM!</v>
      </c>
      <c r="L350" s="18" t="e">
        <f>INDEX(Large!$E$4:$BN$405,'Book Value'!$C350,'Book Value'!L$2)</f>
        <v>#NUM!</v>
      </c>
      <c r="M350" s="18" t="e">
        <f>INDEX(Large!$E$4:$BN$405,'Book Value'!$C350,'Book Value'!M$2)</f>
        <v>#NUM!</v>
      </c>
      <c r="N350" s="18" t="e">
        <f>INDEX(Large!$E$4:$BN$405,'Book Value'!$C350,'Book Value'!N$2)</f>
        <v>#NUM!</v>
      </c>
      <c r="O350" s="28" t="e">
        <f>INDEX(Large!$E$4:$BN$405,'Book Value'!$C350,'Book Value'!O$2)</f>
        <v>#NUM!</v>
      </c>
    </row>
    <row r="351" spans="1:15">
      <c r="A351" s="28">
        <v>348</v>
      </c>
      <c r="B351" s="5" t="e">
        <f>LARGE(Large!$BP$4:$BP$400,'Book Value'!A351)</f>
        <v>#NUM!</v>
      </c>
      <c r="C351" s="28" t="e">
        <f>MATCH(B351,Large!$BP$4:$BP$405,0)</f>
        <v>#NUM!</v>
      </c>
      <c r="D351" s="5" t="e">
        <f>INDEX(Large!$E$4:$BN$405,'Book Value'!$C351,'Book Value'!D$2)</f>
        <v>#NUM!</v>
      </c>
      <c r="E351" s="18" t="e">
        <f>INDEX(Large!$E$4:$BN$405,'Book Value'!$C351,'Book Value'!E$2)</f>
        <v>#NUM!</v>
      </c>
      <c r="F351" s="18" t="e">
        <f>INDEX(Large!$E$4:$BN$405,'Book Value'!$C351,'Book Value'!F$2)</f>
        <v>#NUM!</v>
      </c>
      <c r="G351" s="18" t="e">
        <f>INDEX(Large!$E$4:$BN$405,'Book Value'!$C351,'Book Value'!G$2)</f>
        <v>#NUM!</v>
      </c>
      <c r="H351" s="18" t="e">
        <f>INDEX(Large!$E$4:$BN$405,'Book Value'!$C351,'Book Value'!H$2)</f>
        <v>#NUM!</v>
      </c>
      <c r="I351" s="18" t="e">
        <f>INDEX(Large!$E$4:$BN$405,'Book Value'!$C351,'Book Value'!I$2)</f>
        <v>#NUM!</v>
      </c>
      <c r="J351" s="18" t="e">
        <f>INDEX(Large!$E$4:$BN$405,'Book Value'!$C351,'Book Value'!J$2)</f>
        <v>#NUM!</v>
      </c>
      <c r="K351" s="18" t="e">
        <f>INDEX(Large!$E$4:$BN$405,'Book Value'!$C351,'Book Value'!K$2)</f>
        <v>#NUM!</v>
      </c>
      <c r="L351" s="18" t="e">
        <f>INDEX(Large!$E$4:$BN$405,'Book Value'!$C351,'Book Value'!L$2)</f>
        <v>#NUM!</v>
      </c>
      <c r="M351" s="18" t="e">
        <f>INDEX(Large!$E$4:$BN$405,'Book Value'!$C351,'Book Value'!M$2)</f>
        <v>#NUM!</v>
      </c>
      <c r="N351" s="18" t="e">
        <f>INDEX(Large!$E$4:$BN$405,'Book Value'!$C351,'Book Value'!N$2)</f>
        <v>#NUM!</v>
      </c>
      <c r="O351" s="28" t="e">
        <f>INDEX(Large!$E$4:$BN$405,'Book Value'!$C351,'Book Value'!O$2)</f>
        <v>#NUM!</v>
      </c>
    </row>
    <row r="352" spans="1:15">
      <c r="A352" s="28">
        <v>349</v>
      </c>
      <c r="B352" s="5" t="e">
        <f>LARGE(Large!$BP$4:$BP$400,'Book Value'!A352)</f>
        <v>#NUM!</v>
      </c>
      <c r="C352" s="28" t="e">
        <f>MATCH(B352,Large!$BP$4:$BP$405,0)</f>
        <v>#NUM!</v>
      </c>
      <c r="D352" s="5" t="e">
        <f>INDEX(Large!$E$4:$BN$405,'Book Value'!$C352,'Book Value'!D$2)</f>
        <v>#NUM!</v>
      </c>
      <c r="E352" s="18" t="e">
        <f>INDEX(Large!$E$4:$BN$405,'Book Value'!$C352,'Book Value'!E$2)</f>
        <v>#NUM!</v>
      </c>
      <c r="F352" s="18" t="e">
        <f>INDEX(Large!$E$4:$BN$405,'Book Value'!$C352,'Book Value'!F$2)</f>
        <v>#NUM!</v>
      </c>
      <c r="G352" s="18" t="e">
        <f>INDEX(Large!$E$4:$BN$405,'Book Value'!$C352,'Book Value'!G$2)</f>
        <v>#NUM!</v>
      </c>
      <c r="H352" s="18" t="e">
        <f>INDEX(Large!$E$4:$BN$405,'Book Value'!$C352,'Book Value'!H$2)</f>
        <v>#NUM!</v>
      </c>
      <c r="I352" s="18" t="e">
        <f>INDEX(Large!$E$4:$BN$405,'Book Value'!$C352,'Book Value'!I$2)</f>
        <v>#NUM!</v>
      </c>
      <c r="J352" s="18" t="e">
        <f>INDEX(Large!$E$4:$BN$405,'Book Value'!$C352,'Book Value'!J$2)</f>
        <v>#NUM!</v>
      </c>
      <c r="K352" s="18" t="e">
        <f>INDEX(Large!$E$4:$BN$405,'Book Value'!$C352,'Book Value'!K$2)</f>
        <v>#NUM!</v>
      </c>
      <c r="L352" s="18" t="e">
        <f>INDEX(Large!$E$4:$BN$405,'Book Value'!$C352,'Book Value'!L$2)</f>
        <v>#NUM!</v>
      </c>
      <c r="M352" s="18" t="e">
        <f>INDEX(Large!$E$4:$BN$405,'Book Value'!$C352,'Book Value'!M$2)</f>
        <v>#NUM!</v>
      </c>
      <c r="N352" s="18" t="e">
        <f>INDEX(Large!$E$4:$BN$405,'Book Value'!$C352,'Book Value'!N$2)</f>
        <v>#NUM!</v>
      </c>
      <c r="O352" s="28" t="e">
        <f>INDEX(Large!$E$4:$BN$405,'Book Value'!$C352,'Book Value'!O$2)</f>
        <v>#NUM!</v>
      </c>
    </row>
    <row r="353" spans="1:15">
      <c r="A353" s="28">
        <v>350</v>
      </c>
      <c r="B353" s="5" t="e">
        <f>LARGE(Large!$BP$4:$BP$400,'Book Value'!A353)</f>
        <v>#NUM!</v>
      </c>
      <c r="C353" s="28" t="e">
        <f>MATCH(B353,Large!$BP$4:$BP$405,0)</f>
        <v>#NUM!</v>
      </c>
      <c r="D353" s="5" t="e">
        <f>INDEX(Large!$E$4:$BN$405,'Book Value'!$C353,'Book Value'!D$2)</f>
        <v>#NUM!</v>
      </c>
      <c r="E353" s="18" t="e">
        <f>INDEX(Large!$E$4:$BN$405,'Book Value'!$C353,'Book Value'!E$2)</f>
        <v>#NUM!</v>
      </c>
      <c r="F353" s="18" t="e">
        <f>INDEX(Large!$E$4:$BN$405,'Book Value'!$C353,'Book Value'!F$2)</f>
        <v>#NUM!</v>
      </c>
      <c r="G353" s="18" t="e">
        <f>INDEX(Large!$E$4:$BN$405,'Book Value'!$C353,'Book Value'!G$2)</f>
        <v>#NUM!</v>
      </c>
      <c r="H353" s="18" t="e">
        <f>INDEX(Large!$E$4:$BN$405,'Book Value'!$C353,'Book Value'!H$2)</f>
        <v>#NUM!</v>
      </c>
      <c r="I353" s="18" t="e">
        <f>INDEX(Large!$E$4:$BN$405,'Book Value'!$C353,'Book Value'!I$2)</f>
        <v>#NUM!</v>
      </c>
      <c r="J353" s="18" t="e">
        <f>INDEX(Large!$E$4:$BN$405,'Book Value'!$C353,'Book Value'!J$2)</f>
        <v>#NUM!</v>
      </c>
      <c r="K353" s="18" t="e">
        <f>INDEX(Large!$E$4:$BN$405,'Book Value'!$C353,'Book Value'!K$2)</f>
        <v>#NUM!</v>
      </c>
      <c r="L353" s="18" t="e">
        <f>INDEX(Large!$E$4:$BN$405,'Book Value'!$C353,'Book Value'!L$2)</f>
        <v>#NUM!</v>
      </c>
      <c r="M353" s="18" t="e">
        <f>INDEX(Large!$E$4:$BN$405,'Book Value'!$C353,'Book Value'!M$2)</f>
        <v>#NUM!</v>
      </c>
      <c r="N353" s="18" t="e">
        <f>INDEX(Large!$E$4:$BN$405,'Book Value'!$C353,'Book Value'!N$2)</f>
        <v>#NUM!</v>
      </c>
      <c r="O353" s="28" t="e">
        <f>INDEX(Large!$E$4:$BN$405,'Book Value'!$C353,'Book Value'!O$2)</f>
        <v>#NUM!</v>
      </c>
    </row>
    <row r="354" spans="1:15">
      <c r="A354" s="28">
        <v>351</v>
      </c>
      <c r="B354" s="5" t="e">
        <f>LARGE(Large!$BP$4:$BP$400,'Book Value'!A354)</f>
        <v>#NUM!</v>
      </c>
      <c r="C354" s="28" t="e">
        <f>MATCH(B354,Large!$BP$4:$BP$405,0)</f>
        <v>#NUM!</v>
      </c>
      <c r="D354" s="5" t="e">
        <f>INDEX(Large!$E$4:$BN$405,'Book Value'!$C354,'Book Value'!D$2)</f>
        <v>#NUM!</v>
      </c>
      <c r="E354" s="18" t="e">
        <f>INDEX(Large!$E$4:$BN$405,'Book Value'!$C354,'Book Value'!E$2)</f>
        <v>#NUM!</v>
      </c>
      <c r="F354" s="18" t="e">
        <f>INDEX(Large!$E$4:$BN$405,'Book Value'!$C354,'Book Value'!F$2)</f>
        <v>#NUM!</v>
      </c>
      <c r="G354" s="18" t="e">
        <f>INDEX(Large!$E$4:$BN$405,'Book Value'!$C354,'Book Value'!G$2)</f>
        <v>#NUM!</v>
      </c>
      <c r="H354" s="18" t="e">
        <f>INDEX(Large!$E$4:$BN$405,'Book Value'!$C354,'Book Value'!H$2)</f>
        <v>#NUM!</v>
      </c>
      <c r="I354" s="18" t="e">
        <f>INDEX(Large!$E$4:$BN$405,'Book Value'!$C354,'Book Value'!I$2)</f>
        <v>#NUM!</v>
      </c>
      <c r="J354" s="18" t="e">
        <f>INDEX(Large!$E$4:$BN$405,'Book Value'!$C354,'Book Value'!J$2)</f>
        <v>#NUM!</v>
      </c>
      <c r="K354" s="18" t="e">
        <f>INDEX(Large!$E$4:$BN$405,'Book Value'!$C354,'Book Value'!K$2)</f>
        <v>#NUM!</v>
      </c>
      <c r="L354" s="18" t="e">
        <f>INDEX(Large!$E$4:$BN$405,'Book Value'!$C354,'Book Value'!L$2)</f>
        <v>#NUM!</v>
      </c>
      <c r="M354" s="18" t="e">
        <f>INDEX(Large!$E$4:$BN$405,'Book Value'!$C354,'Book Value'!M$2)</f>
        <v>#NUM!</v>
      </c>
      <c r="N354" s="18" t="e">
        <f>INDEX(Large!$E$4:$BN$405,'Book Value'!$C354,'Book Value'!N$2)</f>
        <v>#NUM!</v>
      </c>
      <c r="O354" s="28" t="e">
        <f>INDEX(Large!$E$4:$BN$405,'Book Value'!$C354,'Book Value'!O$2)</f>
        <v>#NUM!</v>
      </c>
    </row>
    <row r="355" spans="1:15">
      <c r="A355" s="28">
        <v>352</v>
      </c>
      <c r="B355" s="5" t="e">
        <f>LARGE(Large!$BP$4:$BP$400,'Book Value'!A355)</f>
        <v>#NUM!</v>
      </c>
      <c r="C355" s="28" t="e">
        <f>MATCH(B355,Large!$BP$4:$BP$405,0)</f>
        <v>#NUM!</v>
      </c>
      <c r="D355" s="5" t="e">
        <f>INDEX(Large!$E$4:$BN$405,'Book Value'!$C355,'Book Value'!D$2)</f>
        <v>#NUM!</v>
      </c>
      <c r="E355" s="18" t="e">
        <f>INDEX(Large!$E$4:$BN$405,'Book Value'!$C355,'Book Value'!E$2)</f>
        <v>#NUM!</v>
      </c>
      <c r="F355" s="18" t="e">
        <f>INDEX(Large!$E$4:$BN$405,'Book Value'!$C355,'Book Value'!F$2)</f>
        <v>#NUM!</v>
      </c>
      <c r="G355" s="18" t="e">
        <f>INDEX(Large!$E$4:$BN$405,'Book Value'!$C355,'Book Value'!G$2)</f>
        <v>#NUM!</v>
      </c>
      <c r="H355" s="18" t="e">
        <f>INDEX(Large!$E$4:$BN$405,'Book Value'!$C355,'Book Value'!H$2)</f>
        <v>#NUM!</v>
      </c>
      <c r="I355" s="18" t="e">
        <f>INDEX(Large!$E$4:$BN$405,'Book Value'!$C355,'Book Value'!I$2)</f>
        <v>#NUM!</v>
      </c>
      <c r="J355" s="18" t="e">
        <f>INDEX(Large!$E$4:$BN$405,'Book Value'!$C355,'Book Value'!J$2)</f>
        <v>#NUM!</v>
      </c>
      <c r="K355" s="18" t="e">
        <f>INDEX(Large!$E$4:$BN$405,'Book Value'!$C355,'Book Value'!K$2)</f>
        <v>#NUM!</v>
      </c>
      <c r="L355" s="18" t="e">
        <f>INDEX(Large!$E$4:$BN$405,'Book Value'!$C355,'Book Value'!L$2)</f>
        <v>#NUM!</v>
      </c>
      <c r="M355" s="18" t="e">
        <f>INDEX(Large!$E$4:$BN$405,'Book Value'!$C355,'Book Value'!M$2)</f>
        <v>#NUM!</v>
      </c>
      <c r="N355" s="18" t="e">
        <f>INDEX(Large!$E$4:$BN$405,'Book Value'!$C355,'Book Value'!N$2)</f>
        <v>#NUM!</v>
      </c>
      <c r="O355" s="28" t="e">
        <f>INDEX(Large!$E$4:$BN$405,'Book Value'!$C355,'Book Value'!O$2)</f>
        <v>#NUM!</v>
      </c>
    </row>
    <row r="356" spans="1:15">
      <c r="A356" s="28">
        <v>353</v>
      </c>
      <c r="B356" s="5" t="e">
        <f>LARGE(Large!$BP$4:$BP$400,'Book Value'!A356)</f>
        <v>#NUM!</v>
      </c>
      <c r="C356" s="28" t="e">
        <f>MATCH(B356,Large!$BP$4:$BP$405,0)</f>
        <v>#NUM!</v>
      </c>
      <c r="D356" s="5" t="e">
        <f>INDEX(Large!$E$4:$BN$405,'Book Value'!$C356,'Book Value'!D$2)</f>
        <v>#NUM!</v>
      </c>
      <c r="E356" s="18" t="e">
        <f>INDEX(Large!$E$4:$BN$405,'Book Value'!$C356,'Book Value'!E$2)</f>
        <v>#NUM!</v>
      </c>
      <c r="F356" s="18" t="e">
        <f>INDEX(Large!$E$4:$BN$405,'Book Value'!$C356,'Book Value'!F$2)</f>
        <v>#NUM!</v>
      </c>
      <c r="G356" s="18" t="e">
        <f>INDEX(Large!$E$4:$BN$405,'Book Value'!$C356,'Book Value'!G$2)</f>
        <v>#NUM!</v>
      </c>
      <c r="H356" s="18" t="e">
        <f>INDEX(Large!$E$4:$BN$405,'Book Value'!$C356,'Book Value'!H$2)</f>
        <v>#NUM!</v>
      </c>
      <c r="I356" s="18" t="e">
        <f>INDEX(Large!$E$4:$BN$405,'Book Value'!$C356,'Book Value'!I$2)</f>
        <v>#NUM!</v>
      </c>
      <c r="J356" s="18" t="e">
        <f>INDEX(Large!$E$4:$BN$405,'Book Value'!$C356,'Book Value'!J$2)</f>
        <v>#NUM!</v>
      </c>
      <c r="K356" s="18" t="e">
        <f>INDEX(Large!$E$4:$BN$405,'Book Value'!$C356,'Book Value'!K$2)</f>
        <v>#NUM!</v>
      </c>
      <c r="L356" s="18" t="e">
        <f>INDEX(Large!$E$4:$BN$405,'Book Value'!$C356,'Book Value'!L$2)</f>
        <v>#NUM!</v>
      </c>
      <c r="M356" s="18" t="e">
        <f>INDEX(Large!$E$4:$BN$405,'Book Value'!$C356,'Book Value'!M$2)</f>
        <v>#NUM!</v>
      </c>
      <c r="N356" s="18" t="e">
        <f>INDEX(Large!$E$4:$BN$405,'Book Value'!$C356,'Book Value'!N$2)</f>
        <v>#NUM!</v>
      </c>
      <c r="O356" s="28" t="e">
        <f>INDEX(Large!$E$4:$BN$405,'Book Value'!$C356,'Book Value'!O$2)</f>
        <v>#NUM!</v>
      </c>
    </row>
    <row r="357" spans="1:15">
      <c r="A357" s="28">
        <v>354</v>
      </c>
      <c r="B357" s="5" t="e">
        <f>LARGE(Large!$BP$4:$BP$400,'Book Value'!A357)</f>
        <v>#NUM!</v>
      </c>
      <c r="C357" s="28" t="e">
        <f>MATCH(B357,Large!$BP$4:$BP$405,0)</f>
        <v>#NUM!</v>
      </c>
      <c r="D357" s="5" t="e">
        <f>INDEX(Large!$E$4:$BN$405,'Book Value'!$C357,'Book Value'!D$2)</f>
        <v>#NUM!</v>
      </c>
      <c r="E357" s="18" t="e">
        <f>INDEX(Large!$E$4:$BN$405,'Book Value'!$C357,'Book Value'!E$2)</f>
        <v>#NUM!</v>
      </c>
      <c r="F357" s="18" t="e">
        <f>INDEX(Large!$E$4:$BN$405,'Book Value'!$C357,'Book Value'!F$2)</f>
        <v>#NUM!</v>
      </c>
      <c r="G357" s="18" t="e">
        <f>INDEX(Large!$E$4:$BN$405,'Book Value'!$C357,'Book Value'!G$2)</f>
        <v>#NUM!</v>
      </c>
      <c r="H357" s="18" t="e">
        <f>INDEX(Large!$E$4:$BN$405,'Book Value'!$C357,'Book Value'!H$2)</f>
        <v>#NUM!</v>
      </c>
      <c r="I357" s="18" t="e">
        <f>INDEX(Large!$E$4:$BN$405,'Book Value'!$C357,'Book Value'!I$2)</f>
        <v>#NUM!</v>
      </c>
      <c r="J357" s="18" t="e">
        <f>INDEX(Large!$E$4:$BN$405,'Book Value'!$C357,'Book Value'!J$2)</f>
        <v>#NUM!</v>
      </c>
      <c r="K357" s="18" t="e">
        <f>INDEX(Large!$E$4:$BN$405,'Book Value'!$C357,'Book Value'!K$2)</f>
        <v>#NUM!</v>
      </c>
      <c r="L357" s="18" t="e">
        <f>INDEX(Large!$E$4:$BN$405,'Book Value'!$C357,'Book Value'!L$2)</f>
        <v>#NUM!</v>
      </c>
      <c r="M357" s="18" t="e">
        <f>INDEX(Large!$E$4:$BN$405,'Book Value'!$C357,'Book Value'!M$2)</f>
        <v>#NUM!</v>
      </c>
      <c r="N357" s="18" t="e">
        <f>INDEX(Large!$E$4:$BN$405,'Book Value'!$C357,'Book Value'!N$2)</f>
        <v>#NUM!</v>
      </c>
      <c r="O357" s="28" t="e">
        <f>INDEX(Large!$E$4:$BN$405,'Book Value'!$C357,'Book Value'!O$2)</f>
        <v>#NUM!</v>
      </c>
    </row>
    <row r="358" spans="1:15">
      <c r="A358" s="28">
        <v>355</v>
      </c>
      <c r="B358" s="5" t="e">
        <f>LARGE(Large!$BP$4:$BP$400,'Book Value'!A358)</f>
        <v>#NUM!</v>
      </c>
      <c r="C358" s="28" t="e">
        <f>MATCH(B358,Large!$BP$4:$BP$405,0)</f>
        <v>#NUM!</v>
      </c>
      <c r="D358" s="5" t="e">
        <f>INDEX(Large!$E$4:$BN$405,'Book Value'!$C358,'Book Value'!D$2)</f>
        <v>#NUM!</v>
      </c>
      <c r="E358" s="18" t="e">
        <f>INDEX(Large!$E$4:$BN$405,'Book Value'!$C358,'Book Value'!E$2)</f>
        <v>#NUM!</v>
      </c>
      <c r="F358" s="18" t="e">
        <f>INDEX(Large!$E$4:$BN$405,'Book Value'!$C358,'Book Value'!F$2)</f>
        <v>#NUM!</v>
      </c>
      <c r="G358" s="18" t="e">
        <f>INDEX(Large!$E$4:$BN$405,'Book Value'!$C358,'Book Value'!G$2)</f>
        <v>#NUM!</v>
      </c>
      <c r="H358" s="18" t="e">
        <f>INDEX(Large!$E$4:$BN$405,'Book Value'!$C358,'Book Value'!H$2)</f>
        <v>#NUM!</v>
      </c>
      <c r="I358" s="18" t="e">
        <f>INDEX(Large!$E$4:$BN$405,'Book Value'!$C358,'Book Value'!I$2)</f>
        <v>#NUM!</v>
      </c>
      <c r="J358" s="18" t="e">
        <f>INDEX(Large!$E$4:$BN$405,'Book Value'!$C358,'Book Value'!J$2)</f>
        <v>#NUM!</v>
      </c>
      <c r="K358" s="18" t="e">
        <f>INDEX(Large!$E$4:$BN$405,'Book Value'!$C358,'Book Value'!K$2)</f>
        <v>#NUM!</v>
      </c>
      <c r="L358" s="18" t="e">
        <f>INDEX(Large!$E$4:$BN$405,'Book Value'!$C358,'Book Value'!L$2)</f>
        <v>#NUM!</v>
      </c>
      <c r="M358" s="18" t="e">
        <f>INDEX(Large!$E$4:$BN$405,'Book Value'!$C358,'Book Value'!M$2)</f>
        <v>#NUM!</v>
      </c>
      <c r="N358" s="18" t="e">
        <f>INDEX(Large!$E$4:$BN$405,'Book Value'!$C358,'Book Value'!N$2)</f>
        <v>#NUM!</v>
      </c>
      <c r="O358" s="28" t="e">
        <f>INDEX(Large!$E$4:$BN$405,'Book Value'!$C358,'Book Value'!O$2)</f>
        <v>#NUM!</v>
      </c>
    </row>
    <row r="359" spans="1:15">
      <c r="A359" s="28">
        <v>356</v>
      </c>
      <c r="B359" s="5" t="e">
        <f>LARGE(Large!$BP$4:$BP$400,'Book Value'!A359)</f>
        <v>#NUM!</v>
      </c>
      <c r="C359" s="28" t="e">
        <f>MATCH(B359,Large!$BP$4:$BP$405,0)</f>
        <v>#NUM!</v>
      </c>
      <c r="D359" s="5" t="e">
        <f>INDEX(Large!$E$4:$BN$405,'Book Value'!$C359,'Book Value'!D$2)</f>
        <v>#NUM!</v>
      </c>
      <c r="E359" s="18" t="e">
        <f>INDEX(Large!$E$4:$BN$405,'Book Value'!$C359,'Book Value'!E$2)</f>
        <v>#NUM!</v>
      </c>
      <c r="F359" s="18" t="e">
        <f>INDEX(Large!$E$4:$BN$405,'Book Value'!$C359,'Book Value'!F$2)</f>
        <v>#NUM!</v>
      </c>
      <c r="G359" s="18" t="e">
        <f>INDEX(Large!$E$4:$BN$405,'Book Value'!$C359,'Book Value'!G$2)</f>
        <v>#NUM!</v>
      </c>
      <c r="H359" s="18" t="e">
        <f>INDEX(Large!$E$4:$BN$405,'Book Value'!$C359,'Book Value'!H$2)</f>
        <v>#NUM!</v>
      </c>
      <c r="I359" s="18" t="e">
        <f>INDEX(Large!$E$4:$BN$405,'Book Value'!$C359,'Book Value'!I$2)</f>
        <v>#NUM!</v>
      </c>
      <c r="J359" s="18" t="e">
        <f>INDEX(Large!$E$4:$BN$405,'Book Value'!$C359,'Book Value'!J$2)</f>
        <v>#NUM!</v>
      </c>
      <c r="K359" s="18" t="e">
        <f>INDEX(Large!$E$4:$BN$405,'Book Value'!$C359,'Book Value'!K$2)</f>
        <v>#NUM!</v>
      </c>
      <c r="L359" s="18" t="e">
        <f>INDEX(Large!$E$4:$BN$405,'Book Value'!$C359,'Book Value'!L$2)</f>
        <v>#NUM!</v>
      </c>
      <c r="M359" s="18" t="e">
        <f>INDEX(Large!$E$4:$BN$405,'Book Value'!$C359,'Book Value'!M$2)</f>
        <v>#NUM!</v>
      </c>
      <c r="N359" s="18" t="e">
        <f>INDEX(Large!$E$4:$BN$405,'Book Value'!$C359,'Book Value'!N$2)</f>
        <v>#NUM!</v>
      </c>
      <c r="O359" s="28" t="e">
        <f>INDEX(Large!$E$4:$BN$405,'Book Value'!$C359,'Book Value'!O$2)</f>
        <v>#NUM!</v>
      </c>
    </row>
    <row r="360" spans="1:15">
      <c r="A360" s="28">
        <v>357</v>
      </c>
      <c r="B360" s="5" t="e">
        <f>LARGE(Large!$BP$4:$BP$400,'Book Value'!A360)</f>
        <v>#NUM!</v>
      </c>
      <c r="C360" s="28" t="e">
        <f>MATCH(B360,Large!$BP$4:$BP$405,0)</f>
        <v>#NUM!</v>
      </c>
      <c r="D360" s="5" t="e">
        <f>INDEX(Large!$E$4:$BN$405,'Book Value'!$C360,'Book Value'!D$2)</f>
        <v>#NUM!</v>
      </c>
      <c r="E360" s="18" t="e">
        <f>INDEX(Large!$E$4:$BN$405,'Book Value'!$C360,'Book Value'!E$2)</f>
        <v>#NUM!</v>
      </c>
      <c r="F360" s="18" t="e">
        <f>INDEX(Large!$E$4:$BN$405,'Book Value'!$C360,'Book Value'!F$2)</f>
        <v>#NUM!</v>
      </c>
      <c r="G360" s="18" t="e">
        <f>INDEX(Large!$E$4:$BN$405,'Book Value'!$C360,'Book Value'!G$2)</f>
        <v>#NUM!</v>
      </c>
      <c r="H360" s="18" t="e">
        <f>INDEX(Large!$E$4:$BN$405,'Book Value'!$C360,'Book Value'!H$2)</f>
        <v>#NUM!</v>
      </c>
      <c r="I360" s="18" t="e">
        <f>INDEX(Large!$E$4:$BN$405,'Book Value'!$C360,'Book Value'!I$2)</f>
        <v>#NUM!</v>
      </c>
      <c r="J360" s="18" t="e">
        <f>INDEX(Large!$E$4:$BN$405,'Book Value'!$C360,'Book Value'!J$2)</f>
        <v>#NUM!</v>
      </c>
      <c r="K360" s="18" t="e">
        <f>INDEX(Large!$E$4:$BN$405,'Book Value'!$C360,'Book Value'!K$2)</f>
        <v>#NUM!</v>
      </c>
      <c r="L360" s="18" t="e">
        <f>INDEX(Large!$E$4:$BN$405,'Book Value'!$C360,'Book Value'!L$2)</f>
        <v>#NUM!</v>
      </c>
      <c r="M360" s="18" t="e">
        <f>INDEX(Large!$E$4:$BN$405,'Book Value'!$C360,'Book Value'!M$2)</f>
        <v>#NUM!</v>
      </c>
      <c r="N360" s="18" t="e">
        <f>INDEX(Large!$E$4:$BN$405,'Book Value'!$C360,'Book Value'!N$2)</f>
        <v>#NUM!</v>
      </c>
      <c r="O360" s="28" t="e">
        <f>INDEX(Large!$E$4:$BN$405,'Book Value'!$C360,'Book Value'!O$2)</f>
        <v>#NUM!</v>
      </c>
    </row>
    <row r="361" spans="1:15">
      <c r="A361" s="28">
        <v>358</v>
      </c>
      <c r="B361" s="5" t="e">
        <f>LARGE(Large!$BP$4:$BP$400,'Book Value'!A361)</f>
        <v>#NUM!</v>
      </c>
      <c r="C361" s="28" t="e">
        <f>MATCH(B361,Large!$BP$4:$BP$405,0)</f>
        <v>#NUM!</v>
      </c>
      <c r="D361" s="5" t="e">
        <f>INDEX(Large!$E$4:$BN$405,'Book Value'!$C361,'Book Value'!D$2)</f>
        <v>#NUM!</v>
      </c>
      <c r="E361" s="18" t="e">
        <f>INDEX(Large!$E$4:$BN$405,'Book Value'!$C361,'Book Value'!E$2)</f>
        <v>#NUM!</v>
      </c>
      <c r="F361" s="18" t="e">
        <f>INDEX(Large!$E$4:$BN$405,'Book Value'!$C361,'Book Value'!F$2)</f>
        <v>#NUM!</v>
      </c>
      <c r="G361" s="18" t="e">
        <f>INDEX(Large!$E$4:$BN$405,'Book Value'!$C361,'Book Value'!G$2)</f>
        <v>#NUM!</v>
      </c>
      <c r="H361" s="18" t="e">
        <f>INDEX(Large!$E$4:$BN$405,'Book Value'!$C361,'Book Value'!H$2)</f>
        <v>#NUM!</v>
      </c>
      <c r="I361" s="18" t="e">
        <f>INDEX(Large!$E$4:$BN$405,'Book Value'!$C361,'Book Value'!I$2)</f>
        <v>#NUM!</v>
      </c>
      <c r="J361" s="18" t="e">
        <f>INDEX(Large!$E$4:$BN$405,'Book Value'!$C361,'Book Value'!J$2)</f>
        <v>#NUM!</v>
      </c>
      <c r="K361" s="18" t="e">
        <f>INDEX(Large!$E$4:$BN$405,'Book Value'!$C361,'Book Value'!K$2)</f>
        <v>#NUM!</v>
      </c>
      <c r="L361" s="18" t="e">
        <f>INDEX(Large!$E$4:$BN$405,'Book Value'!$C361,'Book Value'!L$2)</f>
        <v>#NUM!</v>
      </c>
      <c r="M361" s="18" t="e">
        <f>INDEX(Large!$E$4:$BN$405,'Book Value'!$C361,'Book Value'!M$2)</f>
        <v>#NUM!</v>
      </c>
      <c r="N361" s="18" t="e">
        <f>INDEX(Large!$E$4:$BN$405,'Book Value'!$C361,'Book Value'!N$2)</f>
        <v>#NUM!</v>
      </c>
      <c r="O361" s="28" t="e">
        <f>INDEX(Large!$E$4:$BN$405,'Book Value'!$C361,'Book Value'!O$2)</f>
        <v>#NUM!</v>
      </c>
    </row>
    <row r="362" spans="1:15">
      <c r="A362" s="28">
        <v>359</v>
      </c>
      <c r="B362" s="5" t="e">
        <f>LARGE(Large!$BP$4:$BP$400,'Book Value'!A362)</f>
        <v>#NUM!</v>
      </c>
      <c r="C362" s="28" t="e">
        <f>MATCH(B362,Large!$BP$4:$BP$405,0)</f>
        <v>#NUM!</v>
      </c>
      <c r="D362" s="5" t="e">
        <f>INDEX(Large!$E$4:$BN$405,'Book Value'!$C362,'Book Value'!D$2)</f>
        <v>#NUM!</v>
      </c>
      <c r="E362" s="18" t="e">
        <f>INDEX(Large!$E$4:$BN$405,'Book Value'!$C362,'Book Value'!E$2)</f>
        <v>#NUM!</v>
      </c>
      <c r="F362" s="18" t="e">
        <f>INDEX(Large!$E$4:$BN$405,'Book Value'!$C362,'Book Value'!F$2)</f>
        <v>#NUM!</v>
      </c>
      <c r="G362" s="18" t="e">
        <f>INDEX(Large!$E$4:$BN$405,'Book Value'!$C362,'Book Value'!G$2)</f>
        <v>#NUM!</v>
      </c>
      <c r="H362" s="18" t="e">
        <f>INDEX(Large!$E$4:$BN$405,'Book Value'!$C362,'Book Value'!H$2)</f>
        <v>#NUM!</v>
      </c>
      <c r="I362" s="18" t="e">
        <f>INDEX(Large!$E$4:$BN$405,'Book Value'!$C362,'Book Value'!I$2)</f>
        <v>#NUM!</v>
      </c>
      <c r="J362" s="18" t="e">
        <f>INDEX(Large!$E$4:$BN$405,'Book Value'!$C362,'Book Value'!J$2)</f>
        <v>#NUM!</v>
      </c>
      <c r="K362" s="18" t="e">
        <f>INDEX(Large!$E$4:$BN$405,'Book Value'!$C362,'Book Value'!K$2)</f>
        <v>#NUM!</v>
      </c>
      <c r="L362" s="18" t="e">
        <f>INDEX(Large!$E$4:$BN$405,'Book Value'!$C362,'Book Value'!L$2)</f>
        <v>#NUM!</v>
      </c>
      <c r="M362" s="18" t="e">
        <f>INDEX(Large!$E$4:$BN$405,'Book Value'!$C362,'Book Value'!M$2)</f>
        <v>#NUM!</v>
      </c>
      <c r="N362" s="18" t="e">
        <f>INDEX(Large!$E$4:$BN$405,'Book Value'!$C362,'Book Value'!N$2)</f>
        <v>#NUM!</v>
      </c>
      <c r="O362" s="28" t="e">
        <f>INDEX(Large!$E$4:$BN$405,'Book Value'!$C362,'Book Value'!O$2)</f>
        <v>#NUM!</v>
      </c>
    </row>
    <row r="363" spans="1:15">
      <c r="A363" s="28">
        <v>360</v>
      </c>
      <c r="B363" s="5" t="e">
        <f>LARGE(Large!$BP$4:$BP$400,'Book Value'!A363)</f>
        <v>#NUM!</v>
      </c>
      <c r="C363" s="28" t="e">
        <f>MATCH(B363,Large!$BP$4:$BP$405,0)</f>
        <v>#NUM!</v>
      </c>
      <c r="D363" s="5" t="e">
        <f>INDEX(Large!$E$4:$BN$405,'Book Value'!$C363,'Book Value'!D$2)</f>
        <v>#NUM!</v>
      </c>
      <c r="E363" s="18" t="e">
        <f>INDEX(Large!$E$4:$BN$405,'Book Value'!$C363,'Book Value'!E$2)</f>
        <v>#NUM!</v>
      </c>
      <c r="F363" s="18" t="e">
        <f>INDEX(Large!$E$4:$BN$405,'Book Value'!$C363,'Book Value'!F$2)</f>
        <v>#NUM!</v>
      </c>
      <c r="G363" s="18" t="e">
        <f>INDEX(Large!$E$4:$BN$405,'Book Value'!$C363,'Book Value'!G$2)</f>
        <v>#NUM!</v>
      </c>
      <c r="H363" s="18" t="e">
        <f>INDEX(Large!$E$4:$BN$405,'Book Value'!$C363,'Book Value'!H$2)</f>
        <v>#NUM!</v>
      </c>
      <c r="I363" s="18" t="e">
        <f>INDEX(Large!$E$4:$BN$405,'Book Value'!$C363,'Book Value'!I$2)</f>
        <v>#NUM!</v>
      </c>
      <c r="J363" s="18" t="e">
        <f>INDEX(Large!$E$4:$BN$405,'Book Value'!$C363,'Book Value'!J$2)</f>
        <v>#NUM!</v>
      </c>
      <c r="K363" s="18" t="e">
        <f>INDEX(Large!$E$4:$BN$405,'Book Value'!$C363,'Book Value'!K$2)</f>
        <v>#NUM!</v>
      </c>
      <c r="L363" s="18" t="e">
        <f>INDEX(Large!$E$4:$BN$405,'Book Value'!$C363,'Book Value'!L$2)</f>
        <v>#NUM!</v>
      </c>
      <c r="M363" s="18" t="e">
        <f>INDEX(Large!$E$4:$BN$405,'Book Value'!$C363,'Book Value'!M$2)</f>
        <v>#NUM!</v>
      </c>
      <c r="N363" s="18" t="e">
        <f>INDEX(Large!$E$4:$BN$405,'Book Value'!$C363,'Book Value'!N$2)</f>
        <v>#NUM!</v>
      </c>
      <c r="O363" s="28" t="e">
        <f>INDEX(Large!$E$4:$BN$405,'Book Value'!$C363,'Book Value'!O$2)</f>
        <v>#NUM!</v>
      </c>
    </row>
    <row r="364" spans="1:15">
      <c r="A364" s="28">
        <v>361</v>
      </c>
      <c r="B364" s="5" t="e">
        <f>LARGE(Large!$BP$4:$BP$400,'Book Value'!A364)</f>
        <v>#NUM!</v>
      </c>
      <c r="C364" s="28" t="e">
        <f>MATCH(B364,Large!$BP$4:$BP$405,0)</f>
        <v>#NUM!</v>
      </c>
      <c r="D364" s="5" t="e">
        <f>INDEX(Large!$E$4:$BN$405,'Book Value'!$C364,'Book Value'!D$2)</f>
        <v>#NUM!</v>
      </c>
      <c r="E364" s="18" t="e">
        <f>INDEX(Large!$E$4:$BN$405,'Book Value'!$C364,'Book Value'!E$2)</f>
        <v>#NUM!</v>
      </c>
      <c r="F364" s="18" t="e">
        <f>INDEX(Large!$E$4:$BN$405,'Book Value'!$C364,'Book Value'!F$2)</f>
        <v>#NUM!</v>
      </c>
      <c r="G364" s="18" t="e">
        <f>INDEX(Large!$E$4:$BN$405,'Book Value'!$C364,'Book Value'!G$2)</f>
        <v>#NUM!</v>
      </c>
      <c r="H364" s="18" t="e">
        <f>INDEX(Large!$E$4:$BN$405,'Book Value'!$C364,'Book Value'!H$2)</f>
        <v>#NUM!</v>
      </c>
      <c r="I364" s="18" t="e">
        <f>INDEX(Large!$E$4:$BN$405,'Book Value'!$C364,'Book Value'!I$2)</f>
        <v>#NUM!</v>
      </c>
      <c r="J364" s="18" t="e">
        <f>INDEX(Large!$E$4:$BN$405,'Book Value'!$C364,'Book Value'!J$2)</f>
        <v>#NUM!</v>
      </c>
      <c r="K364" s="18" t="e">
        <f>INDEX(Large!$E$4:$BN$405,'Book Value'!$C364,'Book Value'!K$2)</f>
        <v>#NUM!</v>
      </c>
      <c r="L364" s="18" t="e">
        <f>INDEX(Large!$E$4:$BN$405,'Book Value'!$C364,'Book Value'!L$2)</f>
        <v>#NUM!</v>
      </c>
      <c r="M364" s="18" t="e">
        <f>INDEX(Large!$E$4:$BN$405,'Book Value'!$C364,'Book Value'!M$2)</f>
        <v>#NUM!</v>
      </c>
      <c r="N364" s="18" t="e">
        <f>INDEX(Large!$E$4:$BN$405,'Book Value'!$C364,'Book Value'!N$2)</f>
        <v>#NUM!</v>
      </c>
      <c r="O364" s="28" t="e">
        <f>INDEX(Large!$E$4:$BN$405,'Book Value'!$C364,'Book Value'!O$2)</f>
        <v>#NUM!</v>
      </c>
    </row>
    <row r="365" spans="1:15">
      <c r="A365" s="28">
        <v>362</v>
      </c>
      <c r="B365" s="5" t="e">
        <f>LARGE(Large!$BP$4:$BP$400,'Book Value'!A365)</f>
        <v>#NUM!</v>
      </c>
      <c r="C365" s="28" t="e">
        <f>MATCH(B365,Large!$BP$4:$BP$405,0)</f>
        <v>#NUM!</v>
      </c>
      <c r="D365" s="5" t="e">
        <f>INDEX(Large!$E$4:$BN$405,'Book Value'!$C365,'Book Value'!D$2)</f>
        <v>#NUM!</v>
      </c>
      <c r="E365" s="18" t="e">
        <f>INDEX(Large!$E$4:$BN$405,'Book Value'!$C365,'Book Value'!E$2)</f>
        <v>#NUM!</v>
      </c>
      <c r="F365" s="18" t="e">
        <f>INDEX(Large!$E$4:$BN$405,'Book Value'!$C365,'Book Value'!F$2)</f>
        <v>#NUM!</v>
      </c>
      <c r="G365" s="18" t="e">
        <f>INDEX(Large!$E$4:$BN$405,'Book Value'!$C365,'Book Value'!G$2)</f>
        <v>#NUM!</v>
      </c>
      <c r="H365" s="18" t="e">
        <f>INDEX(Large!$E$4:$BN$405,'Book Value'!$C365,'Book Value'!H$2)</f>
        <v>#NUM!</v>
      </c>
      <c r="I365" s="18" t="e">
        <f>INDEX(Large!$E$4:$BN$405,'Book Value'!$C365,'Book Value'!I$2)</f>
        <v>#NUM!</v>
      </c>
      <c r="J365" s="18" t="e">
        <f>INDEX(Large!$E$4:$BN$405,'Book Value'!$C365,'Book Value'!J$2)</f>
        <v>#NUM!</v>
      </c>
      <c r="K365" s="18" t="e">
        <f>INDEX(Large!$E$4:$BN$405,'Book Value'!$C365,'Book Value'!K$2)</f>
        <v>#NUM!</v>
      </c>
      <c r="L365" s="18" t="e">
        <f>INDEX(Large!$E$4:$BN$405,'Book Value'!$C365,'Book Value'!L$2)</f>
        <v>#NUM!</v>
      </c>
      <c r="M365" s="18" t="e">
        <f>INDEX(Large!$E$4:$BN$405,'Book Value'!$C365,'Book Value'!M$2)</f>
        <v>#NUM!</v>
      </c>
      <c r="N365" s="18" t="e">
        <f>INDEX(Large!$E$4:$BN$405,'Book Value'!$C365,'Book Value'!N$2)</f>
        <v>#NUM!</v>
      </c>
      <c r="O365" s="28" t="e">
        <f>INDEX(Large!$E$4:$BN$405,'Book Value'!$C365,'Book Value'!O$2)</f>
        <v>#NUM!</v>
      </c>
    </row>
    <row r="366" spans="1:15">
      <c r="A366" s="28">
        <v>363</v>
      </c>
      <c r="B366" s="5" t="e">
        <f>LARGE(Large!$BP$4:$BP$400,'Book Value'!A366)</f>
        <v>#NUM!</v>
      </c>
      <c r="C366" s="28" t="e">
        <f>MATCH(B366,Large!$BP$4:$BP$405,0)</f>
        <v>#NUM!</v>
      </c>
      <c r="D366" s="5" t="e">
        <f>INDEX(Large!$E$4:$BN$405,'Book Value'!$C366,'Book Value'!D$2)</f>
        <v>#NUM!</v>
      </c>
      <c r="E366" s="18" t="e">
        <f>INDEX(Large!$E$4:$BN$405,'Book Value'!$C366,'Book Value'!E$2)</f>
        <v>#NUM!</v>
      </c>
      <c r="F366" s="18" t="e">
        <f>INDEX(Large!$E$4:$BN$405,'Book Value'!$C366,'Book Value'!F$2)</f>
        <v>#NUM!</v>
      </c>
      <c r="G366" s="18" t="e">
        <f>INDEX(Large!$E$4:$BN$405,'Book Value'!$C366,'Book Value'!G$2)</f>
        <v>#NUM!</v>
      </c>
      <c r="H366" s="18" t="e">
        <f>INDEX(Large!$E$4:$BN$405,'Book Value'!$C366,'Book Value'!H$2)</f>
        <v>#NUM!</v>
      </c>
      <c r="I366" s="18" t="e">
        <f>INDEX(Large!$E$4:$BN$405,'Book Value'!$C366,'Book Value'!I$2)</f>
        <v>#NUM!</v>
      </c>
      <c r="J366" s="18" t="e">
        <f>INDEX(Large!$E$4:$BN$405,'Book Value'!$C366,'Book Value'!J$2)</f>
        <v>#NUM!</v>
      </c>
      <c r="K366" s="18" t="e">
        <f>INDEX(Large!$E$4:$BN$405,'Book Value'!$C366,'Book Value'!K$2)</f>
        <v>#NUM!</v>
      </c>
      <c r="L366" s="18" t="e">
        <f>INDEX(Large!$E$4:$BN$405,'Book Value'!$C366,'Book Value'!L$2)</f>
        <v>#NUM!</v>
      </c>
      <c r="M366" s="18" t="e">
        <f>INDEX(Large!$E$4:$BN$405,'Book Value'!$C366,'Book Value'!M$2)</f>
        <v>#NUM!</v>
      </c>
      <c r="N366" s="18" t="e">
        <f>INDEX(Large!$E$4:$BN$405,'Book Value'!$C366,'Book Value'!N$2)</f>
        <v>#NUM!</v>
      </c>
      <c r="O366" s="28" t="e">
        <f>INDEX(Large!$E$4:$BN$405,'Book Value'!$C366,'Book Value'!O$2)</f>
        <v>#NUM!</v>
      </c>
    </row>
    <row r="367" spans="1:15">
      <c r="A367" s="28">
        <v>364</v>
      </c>
      <c r="B367" s="5" t="e">
        <f>LARGE(Large!$BP$4:$BP$400,'Book Value'!A367)</f>
        <v>#NUM!</v>
      </c>
      <c r="C367" s="28" t="e">
        <f>MATCH(B367,Large!$BP$4:$BP$405,0)</f>
        <v>#NUM!</v>
      </c>
      <c r="D367" s="5" t="e">
        <f>INDEX(Large!$E$4:$BN$405,'Book Value'!$C367,'Book Value'!D$2)</f>
        <v>#NUM!</v>
      </c>
      <c r="E367" s="18" t="e">
        <f>INDEX(Large!$E$4:$BN$405,'Book Value'!$C367,'Book Value'!E$2)</f>
        <v>#NUM!</v>
      </c>
      <c r="F367" s="18" t="e">
        <f>INDEX(Large!$E$4:$BN$405,'Book Value'!$C367,'Book Value'!F$2)</f>
        <v>#NUM!</v>
      </c>
      <c r="G367" s="18" t="e">
        <f>INDEX(Large!$E$4:$BN$405,'Book Value'!$C367,'Book Value'!G$2)</f>
        <v>#NUM!</v>
      </c>
      <c r="H367" s="18" t="e">
        <f>INDEX(Large!$E$4:$BN$405,'Book Value'!$C367,'Book Value'!H$2)</f>
        <v>#NUM!</v>
      </c>
      <c r="I367" s="18" t="e">
        <f>INDEX(Large!$E$4:$BN$405,'Book Value'!$C367,'Book Value'!I$2)</f>
        <v>#NUM!</v>
      </c>
      <c r="J367" s="18" t="e">
        <f>INDEX(Large!$E$4:$BN$405,'Book Value'!$C367,'Book Value'!J$2)</f>
        <v>#NUM!</v>
      </c>
      <c r="K367" s="18" t="e">
        <f>INDEX(Large!$E$4:$BN$405,'Book Value'!$C367,'Book Value'!K$2)</f>
        <v>#NUM!</v>
      </c>
      <c r="L367" s="18" t="e">
        <f>INDEX(Large!$E$4:$BN$405,'Book Value'!$C367,'Book Value'!L$2)</f>
        <v>#NUM!</v>
      </c>
      <c r="M367" s="18" t="e">
        <f>INDEX(Large!$E$4:$BN$405,'Book Value'!$C367,'Book Value'!M$2)</f>
        <v>#NUM!</v>
      </c>
      <c r="N367" s="18" t="e">
        <f>INDEX(Large!$E$4:$BN$405,'Book Value'!$C367,'Book Value'!N$2)</f>
        <v>#NUM!</v>
      </c>
      <c r="O367" s="28" t="e">
        <f>INDEX(Large!$E$4:$BN$405,'Book Value'!$C367,'Book Value'!O$2)</f>
        <v>#NUM!</v>
      </c>
    </row>
    <row r="368" spans="1:15">
      <c r="A368" s="28">
        <v>365</v>
      </c>
      <c r="B368" s="5" t="e">
        <f>LARGE(Large!$BP$4:$BP$400,'Book Value'!A368)</f>
        <v>#NUM!</v>
      </c>
      <c r="C368" s="28" t="e">
        <f>MATCH(B368,Large!$BP$4:$BP$405,0)</f>
        <v>#NUM!</v>
      </c>
      <c r="D368" s="5" t="e">
        <f>INDEX(Large!$E$4:$BN$405,'Book Value'!$C368,'Book Value'!D$2)</f>
        <v>#NUM!</v>
      </c>
      <c r="E368" s="18" t="e">
        <f>INDEX(Large!$E$4:$BN$405,'Book Value'!$C368,'Book Value'!E$2)</f>
        <v>#NUM!</v>
      </c>
      <c r="F368" s="18" t="e">
        <f>INDEX(Large!$E$4:$BN$405,'Book Value'!$C368,'Book Value'!F$2)</f>
        <v>#NUM!</v>
      </c>
      <c r="G368" s="18" t="e">
        <f>INDEX(Large!$E$4:$BN$405,'Book Value'!$C368,'Book Value'!G$2)</f>
        <v>#NUM!</v>
      </c>
      <c r="H368" s="18" t="e">
        <f>INDEX(Large!$E$4:$BN$405,'Book Value'!$C368,'Book Value'!H$2)</f>
        <v>#NUM!</v>
      </c>
      <c r="I368" s="18" t="e">
        <f>INDEX(Large!$E$4:$BN$405,'Book Value'!$C368,'Book Value'!I$2)</f>
        <v>#NUM!</v>
      </c>
      <c r="J368" s="18" t="e">
        <f>INDEX(Large!$E$4:$BN$405,'Book Value'!$C368,'Book Value'!J$2)</f>
        <v>#NUM!</v>
      </c>
      <c r="K368" s="18" t="e">
        <f>INDEX(Large!$E$4:$BN$405,'Book Value'!$C368,'Book Value'!K$2)</f>
        <v>#NUM!</v>
      </c>
      <c r="L368" s="18" t="e">
        <f>INDEX(Large!$E$4:$BN$405,'Book Value'!$C368,'Book Value'!L$2)</f>
        <v>#NUM!</v>
      </c>
      <c r="M368" s="18" t="e">
        <f>INDEX(Large!$E$4:$BN$405,'Book Value'!$C368,'Book Value'!M$2)</f>
        <v>#NUM!</v>
      </c>
      <c r="N368" s="18" t="e">
        <f>INDEX(Large!$E$4:$BN$405,'Book Value'!$C368,'Book Value'!N$2)</f>
        <v>#NUM!</v>
      </c>
      <c r="O368" s="28" t="e">
        <f>INDEX(Large!$E$4:$BN$405,'Book Value'!$C368,'Book Value'!O$2)</f>
        <v>#NUM!</v>
      </c>
    </row>
    <row r="369" spans="1:15">
      <c r="A369" s="28">
        <v>366</v>
      </c>
      <c r="B369" s="5" t="e">
        <f>LARGE(Large!$BP$4:$BP$400,'Book Value'!A369)</f>
        <v>#NUM!</v>
      </c>
      <c r="C369" s="28" t="e">
        <f>MATCH(B369,Large!$BP$4:$BP$405,0)</f>
        <v>#NUM!</v>
      </c>
      <c r="D369" s="5" t="e">
        <f>INDEX(Large!$E$4:$BN$405,'Book Value'!$C369,'Book Value'!D$2)</f>
        <v>#NUM!</v>
      </c>
      <c r="E369" s="18" t="e">
        <f>INDEX(Large!$E$4:$BN$405,'Book Value'!$C369,'Book Value'!E$2)</f>
        <v>#NUM!</v>
      </c>
      <c r="F369" s="18" t="e">
        <f>INDEX(Large!$E$4:$BN$405,'Book Value'!$C369,'Book Value'!F$2)</f>
        <v>#NUM!</v>
      </c>
      <c r="G369" s="18" t="e">
        <f>INDEX(Large!$E$4:$BN$405,'Book Value'!$C369,'Book Value'!G$2)</f>
        <v>#NUM!</v>
      </c>
      <c r="H369" s="18" t="e">
        <f>INDEX(Large!$E$4:$BN$405,'Book Value'!$C369,'Book Value'!H$2)</f>
        <v>#NUM!</v>
      </c>
      <c r="I369" s="18" t="e">
        <f>INDEX(Large!$E$4:$BN$405,'Book Value'!$C369,'Book Value'!I$2)</f>
        <v>#NUM!</v>
      </c>
      <c r="J369" s="18" t="e">
        <f>INDEX(Large!$E$4:$BN$405,'Book Value'!$C369,'Book Value'!J$2)</f>
        <v>#NUM!</v>
      </c>
      <c r="K369" s="18" t="e">
        <f>INDEX(Large!$E$4:$BN$405,'Book Value'!$C369,'Book Value'!K$2)</f>
        <v>#NUM!</v>
      </c>
      <c r="L369" s="18" t="e">
        <f>INDEX(Large!$E$4:$BN$405,'Book Value'!$C369,'Book Value'!L$2)</f>
        <v>#NUM!</v>
      </c>
      <c r="M369" s="18" t="e">
        <f>INDEX(Large!$E$4:$BN$405,'Book Value'!$C369,'Book Value'!M$2)</f>
        <v>#NUM!</v>
      </c>
      <c r="N369" s="18" t="e">
        <f>INDEX(Large!$E$4:$BN$405,'Book Value'!$C369,'Book Value'!N$2)</f>
        <v>#NUM!</v>
      </c>
      <c r="O369" s="28" t="e">
        <f>INDEX(Large!$E$4:$BN$405,'Book Value'!$C369,'Book Value'!O$2)</f>
        <v>#NUM!</v>
      </c>
    </row>
    <row r="370" spans="1:15">
      <c r="A370" s="28">
        <v>367</v>
      </c>
      <c r="B370" s="5" t="e">
        <f>LARGE(Large!$BP$4:$BP$400,'Book Value'!A370)</f>
        <v>#NUM!</v>
      </c>
      <c r="C370" s="28" t="e">
        <f>MATCH(B370,Large!$BP$4:$BP$405,0)</f>
        <v>#NUM!</v>
      </c>
      <c r="D370" s="5" t="e">
        <f>INDEX(Large!$E$4:$BN$405,'Book Value'!$C370,'Book Value'!D$2)</f>
        <v>#NUM!</v>
      </c>
      <c r="E370" s="18" t="e">
        <f>INDEX(Large!$E$4:$BN$405,'Book Value'!$C370,'Book Value'!E$2)</f>
        <v>#NUM!</v>
      </c>
      <c r="F370" s="18" t="e">
        <f>INDEX(Large!$E$4:$BN$405,'Book Value'!$C370,'Book Value'!F$2)</f>
        <v>#NUM!</v>
      </c>
      <c r="G370" s="18" t="e">
        <f>INDEX(Large!$E$4:$BN$405,'Book Value'!$C370,'Book Value'!G$2)</f>
        <v>#NUM!</v>
      </c>
      <c r="H370" s="18" t="e">
        <f>INDEX(Large!$E$4:$BN$405,'Book Value'!$C370,'Book Value'!H$2)</f>
        <v>#NUM!</v>
      </c>
      <c r="I370" s="18" t="e">
        <f>INDEX(Large!$E$4:$BN$405,'Book Value'!$C370,'Book Value'!I$2)</f>
        <v>#NUM!</v>
      </c>
      <c r="J370" s="18" t="e">
        <f>INDEX(Large!$E$4:$BN$405,'Book Value'!$C370,'Book Value'!J$2)</f>
        <v>#NUM!</v>
      </c>
      <c r="K370" s="18" t="e">
        <f>INDEX(Large!$E$4:$BN$405,'Book Value'!$C370,'Book Value'!K$2)</f>
        <v>#NUM!</v>
      </c>
      <c r="L370" s="18" t="e">
        <f>INDEX(Large!$E$4:$BN$405,'Book Value'!$C370,'Book Value'!L$2)</f>
        <v>#NUM!</v>
      </c>
      <c r="M370" s="18" t="e">
        <f>INDEX(Large!$E$4:$BN$405,'Book Value'!$C370,'Book Value'!M$2)</f>
        <v>#NUM!</v>
      </c>
      <c r="N370" s="18" t="e">
        <f>INDEX(Large!$E$4:$BN$405,'Book Value'!$C370,'Book Value'!N$2)</f>
        <v>#NUM!</v>
      </c>
      <c r="O370" s="28" t="e">
        <f>INDEX(Large!$E$4:$BN$405,'Book Value'!$C370,'Book Value'!O$2)</f>
        <v>#NUM!</v>
      </c>
    </row>
    <row r="371" spans="1:15">
      <c r="A371" s="28">
        <v>368</v>
      </c>
      <c r="B371" s="5" t="e">
        <f>LARGE(Large!$BP$4:$BP$400,'Book Value'!A371)</f>
        <v>#NUM!</v>
      </c>
      <c r="C371" s="28" t="e">
        <f>MATCH(B371,Large!$BP$4:$BP$405,0)</f>
        <v>#NUM!</v>
      </c>
      <c r="D371" s="5" t="e">
        <f>INDEX(Large!$E$4:$BN$405,'Book Value'!$C371,'Book Value'!D$2)</f>
        <v>#NUM!</v>
      </c>
      <c r="E371" s="18" t="e">
        <f>INDEX(Large!$E$4:$BN$405,'Book Value'!$C371,'Book Value'!E$2)</f>
        <v>#NUM!</v>
      </c>
      <c r="F371" s="18" t="e">
        <f>INDEX(Large!$E$4:$BN$405,'Book Value'!$C371,'Book Value'!F$2)</f>
        <v>#NUM!</v>
      </c>
      <c r="G371" s="18" t="e">
        <f>INDEX(Large!$E$4:$BN$405,'Book Value'!$C371,'Book Value'!G$2)</f>
        <v>#NUM!</v>
      </c>
      <c r="H371" s="18" t="e">
        <f>INDEX(Large!$E$4:$BN$405,'Book Value'!$C371,'Book Value'!H$2)</f>
        <v>#NUM!</v>
      </c>
      <c r="I371" s="18" t="e">
        <f>INDEX(Large!$E$4:$BN$405,'Book Value'!$C371,'Book Value'!I$2)</f>
        <v>#NUM!</v>
      </c>
      <c r="J371" s="18" t="e">
        <f>INDEX(Large!$E$4:$BN$405,'Book Value'!$C371,'Book Value'!J$2)</f>
        <v>#NUM!</v>
      </c>
      <c r="K371" s="18" t="e">
        <f>INDEX(Large!$E$4:$BN$405,'Book Value'!$C371,'Book Value'!K$2)</f>
        <v>#NUM!</v>
      </c>
      <c r="L371" s="18" t="e">
        <f>INDEX(Large!$E$4:$BN$405,'Book Value'!$C371,'Book Value'!L$2)</f>
        <v>#NUM!</v>
      </c>
      <c r="M371" s="18" t="e">
        <f>INDEX(Large!$E$4:$BN$405,'Book Value'!$C371,'Book Value'!M$2)</f>
        <v>#NUM!</v>
      </c>
      <c r="N371" s="18" t="e">
        <f>INDEX(Large!$E$4:$BN$405,'Book Value'!$C371,'Book Value'!N$2)</f>
        <v>#NUM!</v>
      </c>
      <c r="O371" s="28" t="e">
        <f>INDEX(Large!$E$4:$BN$405,'Book Value'!$C371,'Book Value'!O$2)</f>
        <v>#NUM!</v>
      </c>
    </row>
    <row r="372" spans="1:15">
      <c r="A372" s="28">
        <v>369</v>
      </c>
      <c r="B372" s="5" t="e">
        <f>LARGE(Large!$BP$4:$BP$400,'Book Value'!A372)</f>
        <v>#NUM!</v>
      </c>
      <c r="C372" s="28" t="e">
        <f>MATCH(B372,Large!$BP$4:$BP$405,0)</f>
        <v>#NUM!</v>
      </c>
      <c r="D372" s="5" t="e">
        <f>INDEX(Large!$E$4:$BN$405,'Book Value'!$C372,'Book Value'!D$2)</f>
        <v>#NUM!</v>
      </c>
      <c r="E372" s="18" t="e">
        <f>INDEX(Large!$E$4:$BN$405,'Book Value'!$C372,'Book Value'!E$2)</f>
        <v>#NUM!</v>
      </c>
      <c r="F372" s="18" t="e">
        <f>INDEX(Large!$E$4:$BN$405,'Book Value'!$C372,'Book Value'!F$2)</f>
        <v>#NUM!</v>
      </c>
      <c r="G372" s="18" t="e">
        <f>INDEX(Large!$E$4:$BN$405,'Book Value'!$C372,'Book Value'!G$2)</f>
        <v>#NUM!</v>
      </c>
      <c r="H372" s="18" t="e">
        <f>INDEX(Large!$E$4:$BN$405,'Book Value'!$C372,'Book Value'!H$2)</f>
        <v>#NUM!</v>
      </c>
      <c r="I372" s="18" t="e">
        <f>INDEX(Large!$E$4:$BN$405,'Book Value'!$C372,'Book Value'!I$2)</f>
        <v>#NUM!</v>
      </c>
      <c r="J372" s="18" t="e">
        <f>INDEX(Large!$E$4:$BN$405,'Book Value'!$C372,'Book Value'!J$2)</f>
        <v>#NUM!</v>
      </c>
      <c r="K372" s="18" t="e">
        <f>INDEX(Large!$E$4:$BN$405,'Book Value'!$C372,'Book Value'!K$2)</f>
        <v>#NUM!</v>
      </c>
      <c r="L372" s="18" t="e">
        <f>INDEX(Large!$E$4:$BN$405,'Book Value'!$C372,'Book Value'!L$2)</f>
        <v>#NUM!</v>
      </c>
      <c r="M372" s="18" t="e">
        <f>INDEX(Large!$E$4:$BN$405,'Book Value'!$C372,'Book Value'!M$2)</f>
        <v>#NUM!</v>
      </c>
      <c r="N372" s="18" t="e">
        <f>INDEX(Large!$E$4:$BN$405,'Book Value'!$C372,'Book Value'!N$2)</f>
        <v>#NUM!</v>
      </c>
      <c r="O372" s="28" t="e">
        <f>INDEX(Large!$E$4:$BN$405,'Book Value'!$C372,'Book Value'!O$2)</f>
        <v>#NUM!</v>
      </c>
    </row>
    <row r="373" spans="1:15">
      <c r="A373" s="28">
        <v>370</v>
      </c>
      <c r="B373" s="5" t="e">
        <f>LARGE(Large!$BP$4:$BP$400,'Book Value'!A373)</f>
        <v>#NUM!</v>
      </c>
      <c r="C373" s="28" t="e">
        <f>MATCH(B373,Large!$BP$4:$BP$405,0)</f>
        <v>#NUM!</v>
      </c>
      <c r="D373" s="5" t="e">
        <f>INDEX(Large!$E$4:$BN$405,'Book Value'!$C373,'Book Value'!D$2)</f>
        <v>#NUM!</v>
      </c>
      <c r="E373" s="18" t="e">
        <f>INDEX(Large!$E$4:$BN$405,'Book Value'!$C373,'Book Value'!E$2)</f>
        <v>#NUM!</v>
      </c>
      <c r="F373" s="18" t="e">
        <f>INDEX(Large!$E$4:$BN$405,'Book Value'!$C373,'Book Value'!F$2)</f>
        <v>#NUM!</v>
      </c>
      <c r="G373" s="18" t="e">
        <f>INDEX(Large!$E$4:$BN$405,'Book Value'!$C373,'Book Value'!G$2)</f>
        <v>#NUM!</v>
      </c>
      <c r="H373" s="18" t="e">
        <f>INDEX(Large!$E$4:$BN$405,'Book Value'!$C373,'Book Value'!H$2)</f>
        <v>#NUM!</v>
      </c>
      <c r="I373" s="18" t="e">
        <f>INDEX(Large!$E$4:$BN$405,'Book Value'!$C373,'Book Value'!I$2)</f>
        <v>#NUM!</v>
      </c>
      <c r="J373" s="18" t="e">
        <f>INDEX(Large!$E$4:$BN$405,'Book Value'!$C373,'Book Value'!J$2)</f>
        <v>#NUM!</v>
      </c>
      <c r="K373" s="18" t="e">
        <f>INDEX(Large!$E$4:$BN$405,'Book Value'!$C373,'Book Value'!K$2)</f>
        <v>#NUM!</v>
      </c>
      <c r="L373" s="18" t="e">
        <f>INDEX(Large!$E$4:$BN$405,'Book Value'!$C373,'Book Value'!L$2)</f>
        <v>#NUM!</v>
      </c>
      <c r="M373" s="18" t="e">
        <f>INDEX(Large!$E$4:$BN$405,'Book Value'!$C373,'Book Value'!M$2)</f>
        <v>#NUM!</v>
      </c>
      <c r="N373" s="18" t="e">
        <f>INDEX(Large!$E$4:$BN$405,'Book Value'!$C373,'Book Value'!N$2)</f>
        <v>#NUM!</v>
      </c>
      <c r="O373" s="28" t="e">
        <f>INDEX(Large!$E$4:$BN$405,'Book Value'!$C373,'Book Value'!O$2)</f>
        <v>#NUM!</v>
      </c>
    </row>
    <row r="374" spans="1:15">
      <c r="A374" s="28">
        <v>371</v>
      </c>
      <c r="B374" s="5" t="e">
        <f>LARGE(Large!$BP$4:$BP$400,'Book Value'!A374)</f>
        <v>#NUM!</v>
      </c>
      <c r="C374" s="28" t="e">
        <f>MATCH(B374,Large!$BP$4:$BP$405,0)</f>
        <v>#NUM!</v>
      </c>
      <c r="D374" s="5" t="e">
        <f>INDEX(Large!$E$4:$BN$405,'Book Value'!$C374,'Book Value'!D$2)</f>
        <v>#NUM!</v>
      </c>
      <c r="E374" s="18" t="e">
        <f>INDEX(Large!$E$4:$BN$405,'Book Value'!$C374,'Book Value'!E$2)</f>
        <v>#NUM!</v>
      </c>
      <c r="F374" s="18" t="e">
        <f>INDEX(Large!$E$4:$BN$405,'Book Value'!$C374,'Book Value'!F$2)</f>
        <v>#NUM!</v>
      </c>
      <c r="G374" s="18" t="e">
        <f>INDEX(Large!$E$4:$BN$405,'Book Value'!$C374,'Book Value'!G$2)</f>
        <v>#NUM!</v>
      </c>
      <c r="H374" s="18" t="e">
        <f>INDEX(Large!$E$4:$BN$405,'Book Value'!$C374,'Book Value'!H$2)</f>
        <v>#NUM!</v>
      </c>
      <c r="I374" s="18" t="e">
        <f>INDEX(Large!$E$4:$BN$405,'Book Value'!$C374,'Book Value'!I$2)</f>
        <v>#NUM!</v>
      </c>
      <c r="J374" s="18" t="e">
        <f>INDEX(Large!$E$4:$BN$405,'Book Value'!$C374,'Book Value'!J$2)</f>
        <v>#NUM!</v>
      </c>
      <c r="K374" s="18" t="e">
        <f>INDEX(Large!$E$4:$BN$405,'Book Value'!$C374,'Book Value'!K$2)</f>
        <v>#NUM!</v>
      </c>
      <c r="L374" s="18" t="e">
        <f>INDEX(Large!$E$4:$BN$405,'Book Value'!$C374,'Book Value'!L$2)</f>
        <v>#NUM!</v>
      </c>
      <c r="M374" s="18" t="e">
        <f>INDEX(Large!$E$4:$BN$405,'Book Value'!$C374,'Book Value'!M$2)</f>
        <v>#NUM!</v>
      </c>
      <c r="N374" s="18" t="e">
        <f>INDEX(Large!$E$4:$BN$405,'Book Value'!$C374,'Book Value'!N$2)</f>
        <v>#NUM!</v>
      </c>
      <c r="O374" s="28" t="e">
        <f>INDEX(Large!$E$4:$BN$405,'Book Value'!$C374,'Book Value'!O$2)</f>
        <v>#NUM!</v>
      </c>
    </row>
    <row r="375" spans="1:15">
      <c r="A375" s="28">
        <v>372</v>
      </c>
      <c r="B375" s="5" t="e">
        <f>LARGE(Large!$BP$4:$BP$400,'Book Value'!A375)</f>
        <v>#NUM!</v>
      </c>
      <c r="C375" s="28" t="e">
        <f>MATCH(B375,Large!$BP$4:$BP$405,0)</f>
        <v>#NUM!</v>
      </c>
      <c r="D375" s="5" t="e">
        <f>INDEX(Large!$E$4:$BN$405,'Book Value'!$C375,'Book Value'!D$2)</f>
        <v>#NUM!</v>
      </c>
      <c r="E375" s="18" t="e">
        <f>INDEX(Large!$E$4:$BN$405,'Book Value'!$C375,'Book Value'!E$2)</f>
        <v>#NUM!</v>
      </c>
      <c r="F375" s="18" t="e">
        <f>INDEX(Large!$E$4:$BN$405,'Book Value'!$C375,'Book Value'!F$2)</f>
        <v>#NUM!</v>
      </c>
      <c r="G375" s="18" t="e">
        <f>INDEX(Large!$E$4:$BN$405,'Book Value'!$C375,'Book Value'!G$2)</f>
        <v>#NUM!</v>
      </c>
      <c r="H375" s="18" t="e">
        <f>INDEX(Large!$E$4:$BN$405,'Book Value'!$C375,'Book Value'!H$2)</f>
        <v>#NUM!</v>
      </c>
      <c r="I375" s="18" t="e">
        <f>INDEX(Large!$E$4:$BN$405,'Book Value'!$C375,'Book Value'!I$2)</f>
        <v>#NUM!</v>
      </c>
      <c r="J375" s="18" t="e">
        <f>INDEX(Large!$E$4:$BN$405,'Book Value'!$C375,'Book Value'!J$2)</f>
        <v>#NUM!</v>
      </c>
      <c r="K375" s="18" t="e">
        <f>INDEX(Large!$E$4:$BN$405,'Book Value'!$C375,'Book Value'!K$2)</f>
        <v>#NUM!</v>
      </c>
      <c r="L375" s="18" t="e">
        <f>INDEX(Large!$E$4:$BN$405,'Book Value'!$C375,'Book Value'!L$2)</f>
        <v>#NUM!</v>
      </c>
      <c r="M375" s="18" t="e">
        <f>INDEX(Large!$E$4:$BN$405,'Book Value'!$C375,'Book Value'!M$2)</f>
        <v>#NUM!</v>
      </c>
      <c r="N375" s="18" t="e">
        <f>INDEX(Large!$E$4:$BN$405,'Book Value'!$C375,'Book Value'!N$2)</f>
        <v>#NUM!</v>
      </c>
      <c r="O375" s="28" t="e">
        <f>INDEX(Large!$E$4:$BN$405,'Book Value'!$C375,'Book Value'!O$2)</f>
        <v>#NUM!</v>
      </c>
    </row>
    <row r="376" spans="1:15">
      <c r="A376" s="28">
        <v>373</v>
      </c>
      <c r="B376" s="5" t="e">
        <f>LARGE(Large!$BP$4:$BP$400,'Book Value'!A376)</f>
        <v>#NUM!</v>
      </c>
      <c r="C376" s="28" t="e">
        <f>MATCH(B376,Large!$BP$4:$BP$405,0)</f>
        <v>#NUM!</v>
      </c>
      <c r="D376" s="5" t="e">
        <f>INDEX(Large!$E$4:$BN$405,'Book Value'!$C376,'Book Value'!D$2)</f>
        <v>#NUM!</v>
      </c>
      <c r="E376" s="18" t="e">
        <f>INDEX(Large!$E$4:$BN$405,'Book Value'!$C376,'Book Value'!E$2)</f>
        <v>#NUM!</v>
      </c>
      <c r="F376" s="18" t="e">
        <f>INDEX(Large!$E$4:$BN$405,'Book Value'!$C376,'Book Value'!F$2)</f>
        <v>#NUM!</v>
      </c>
      <c r="G376" s="18" t="e">
        <f>INDEX(Large!$E$4:$BN$405,'Book Value'!$C376,'Book Value'!G$2)</f>
        <v>#NUM!</v>
      </c>
      <c r="H376" s="18" t="e">
        <f>INDEX(Large!$E$4:$BN$405,'Book Value'!$C376,'Book Value'!H$2)</f>
        <v>#NUM!</v>
      </c>
      <c r="I376" s="18" t="e">
        <f>INDEX(Large!$E$4:$BN$405,'Book Value'!$C376,'Book Value'!I$2)</f>
        <v>#NUM!</v>
      </c>
      <c r="J376" s="18" t="e">
        <f>INDEX(Large!$E$4:$BN$405,'Book Value'!$C376,'Book Value'!J$2)</f>
        <v>#NUM!</v>
      </c>
      <c r="K376" s="18" t="e">
        <f>INDEX(Large!$E$4:$BN$405,'Book Value'!$C376,'Book Value'!K$2)</f>
        <v>#NUM!</v>
      </c>
      <c r="L376" s="18" t="e">
        <f>INDEX(Large!$E$4:$BN$405,'Book Value'!$C376,'Book Value'!L$2)</f>
        <v>#NUM!</v>
      </c>
      <c r="M376" s="18" t="e">
        <f>INDEX(Large!$E$4:$BN$405,'Book Value'!$C376,'Book Value'!M$2)</f>
        <v>#NUM!</v>
      </c>
      <c r="N376" s="18" t="e">
        <f>INDEX(Large!$E$4:$BN$405,'Book Value'!$C376,'Book Value'!N$2)</f>
        <v>#NUM!</v>
      </c>
      <c r="O376" s="28" t="e">
        <f>INDEX(Large!$E$4:$BN$405,'Book Value'!$C376,'Book Value'!O$2)</f>
        <v>#NUM!</v>
      </c>
    </row>
    <row r="377" spans="1:15">
      <c r="A377" s="28">
        <v>374</v>
      </c>
      <c r="B377" s="5" t="e">
        <f>LARGE(Large!$BP$4:$BP$400,'Book Value'!A377)</f>
        <v>#NUM!</v>
      </c>
      <c r="C377" s="28" t="e">
        <f>MATCH(B377,Large!$BP$4:$BP$405,0)</f>
        <v>#NUM!</v>
      </c>
      <c r="D377" s="5" t="e">
        <f>INDEX(Large!$E$4:$BN$405,'Book Value'!$C377,'Book Value'!D$2)</f>
        <v>#NUM!</v>
      </c>
      <c r="E377" s="18" t="e">
        <f>INDEX(Large!$E$4:$BN$405,'Book Value'!$C377,'Book Value'!E$2)</f>
        <v>#NUM!</v>
      </c>
      <c r="F377" s="18" t="e">
        <f>INDEX(Large!$E$4:$BN$405,'Book Value'!$C377,'Book Value'!F$2)</f>
        <v>#NUM!</v>
      </c>
      <c r="G377" s="18" t="e">
        <f>INDEX(Large!$E$4:$BN$405,'Book Value'!$C377,'Book Value'!G$2)</f>
        <v>#NUM!</v>
      </c>
      <c r="H377" s="18" t="e">
        <f>INDEX(Large!$E$4:$BN$405,'Book Value'!$C377,'Book Value'!H$2)</f>
        <v>#NUM!</v>
      </c>
      <c r="I377" s="18" t="e">
        <f>INDEX(Large!$E$4:$BN$405,'Book Value'!$C377,'Book Value'!I$2)</f>
        <v>#NUM!</v>
      </c>
      <c r="J377" s="18" t="e">
        <f>INDEX(Large!$E$4:$BN$405,'Book Value'!$C377,'Book Value'!J$2)</f>
        <v>#NUM!</v>
      </c>
      <c r="K377" s="18" t="e">
        <f>INDEX(Large!$E$4:$BN$405,'Book Value'!$C377,'Book Value'!K$2)</f>
        <v>#NUM!</v>
      </c>
      <c r="L377" s="18" t="e">
        <f>INDEX(Large!$E$4:$BN$405,'Book Value'!$C377,'Book Value'!L$2)</f>
        <v>#NUM!</v>
      </c>
      <c r="M377" s="18" t="e">
        <f>INDEX(Large!$E$4:$BN$405,'Book Value'!$C377,'Book Value'!M$2)</f>
        <v>#NUM!</v>
      </c>
      <c r="N377" s="18" t="e">
        <f>INDEX(Large!$E$4:$BN$405,'Book Value'!$C377,'Book Value'!N$2)</f>
        <v>#NUM!</v>
      </c>
      <c r="O377" s="28" t="e">
        <f>INDEX(Large!$E$4:$BN$405,'Book Value'!$C377,'Book Value'!O$2)</f>
        <v>#NUM!</v>
      </c>
    </row>
    <row r="378" spans="1:15">
      <c r="A378" s="28">
        <v>375</v>
      </c>
      <c r="B378" s="5" t="e">
        <f>LARGE(Large!$BP$4:$BP$400,'Book Value'!A378)</f>
        <v>#NUM!</v>
      </c>
      <c r="C378" s="28" t="e">
        <f>MATCH(B378,Large!$BP$4:$BP$405,0)</f>
        <v>#NUM!</v>
      </c>
      <c r="D378" s="5" t="e">
        <f>INDEX(Large!$E$4:$BN$405,'Book Value'!$C378,'Book Value'!D$2)</f>
        <v>#NUM!</v>
      </c>
      <c r="E378" s="18" t="e">
        <f>INDEX(Large!$E$4:$BN$405,'Book Value'!$C378,'Book Value'!E$2)</f>
        <v>#NUM!</v>
      </c>
      <c r="F378" s="18" t="e">
        <f>INDEX(Large!$E$4:$BN$405,'Book Value'!$C378,'Book Value'!F$2)</f>
        <v>#NUM!</v>
      </c>
      <c r="G378" s="18" t="e">
        <f>INDEX(Large!$E$4:$BN$405,'Book Value'!$C378,'Book Value'!G$2)</f>
        <v>#NUM!</v>
      </c>
      <c r="H378" s="18" t="e">
        <f>INDEX(Large!$E$4:$BN$405,'Book Value'!$C378,'Book Value'!H$2)</f>
        <v>#NUM!</v>
      </c>
      <c r="I378" s="18" t="e">
        <f>INDEX(Large!$E$4:$BN$405,'Book Value'!$C378,'Book Value'!I$2)</f>
        <v>#NUM!</v>
      </c>
      <c r="J378" s="18" t="e">
        <f>INDEX(Large!$E$4:$BN$405,'Book Value'!$C378,'Book Value'!J$2)</f>
        <v>#NUM!</v>
      </c>
      <c r="K378" s="18" t="e">
        <f>INDEX(Large!$E$4:$BN$405,'Book Value'!$C378,'Book Value'!K$2)</f>
        <v>#NUM!</v>
      </c>
      <c r="L378" s="18" t="e">
        <f>INDEX(Large!$E$4:$BN$405,'Book Value'!$C378,'Book Value'!L$2)</f>
        <v>#NUM!</v>
      </c>
      <c r="M378" s="18" t="e">
        <f>INDEX(Large!$E$4:$BN$405,'Book Value'!$C378,'Book Value'!M$2)</f>
        <v>#NUM!</v>
      </c>
      <c r="N378" s="18" t="e">
        <f>INDEX(Large!$E$4:$BN$405,'Book Value'!$C378,'Book Value'!N$2)</f>
        <v>#NUM!</v>
      </c>
      <c r="O378" s="28" t="e">
        <f>INDEX(Large!$E$4:$BN$405,'Book Value'!$C378,'Book Value'!O$2)</f>
        <v>#NUM!</v>
      </c>
    </row>
    <row r="379" spans="1:15">
      <c r="A379" s="28">
        <v>376</v>
      </c>
      <c r="B379" s="5" t="e">
        <f>LARGE(Large!$BP$4:$BP$400,'Book Value'!A379)</f>
        <v>#NUM!</v>
      </c>
      <c r="C379" s="28" t="e">
        <f>MATCH(B379,Large!$BP$4:$BP$405,0)</f>
        <v>#NUM!</v>
      </c>
      <c r="D379" s="5" t="e">
        <f>INDEX(Large!$E$4:$BN$405,'Book Value'!$C379,'Book Value'!D$2)</f>
        <v>#NUM!</v>
      </c>
      <c r="E379" s="18" t="e">
        <f>INDEX(Large!$E$4:$BN$405,'Book Value'!$C379,'Book Value'!E$2)</f>
        <v>#NUM!</v>
      </c>
      <c r="F379" s="18" t="e">
        <f>INDEX(Large!$E$4:$BN$405,'Book Value'!$C379,'Book Value'!F$2)</f>
        <v>#NUM!</v>
      </c>
      <c r="G379" s="18" t="e">
        <f>INDEX(Large!$E$4:$BN$405,'Book Value'!$C379,'Book Value'!G$2)</f>
        <v>#NUM!</v>
      </c>
      <c r="H379" s="18" t="e">
        <f>INDEX(Large!$E$4:$BN$405,'Book Value'!$C379,'Book Value'!H$2)</f>
        <v>#NUM!</v>
      </c>
      <c r="I379" s="18" t="e">
        <f>INDEX(Large!$E$4:$BN$405,'Book Value'!$C379,'Book Value'!I$2)</f>
        <v>#NUM!</v>
      </c>
      <c r="J379" s="18" t="e">
        <f>INDEX(Large!$E$4:$BN$405,'Book Value'!$C379,'Book Value'!J$2)</f>
        <v>#NUM!</v>
      </c>
      <c r="K379" s="18" t="e">
        <f>INDEX(Large!$E$4:$BN$405,'Book Value'!$C379,'Book Value'!K$2)</f>
        <v>#NUM!</v>
      </c>
      <c r="L379" s="18" t="e">
        <f>INDEX(Large!$E$4:$BN$405,'Book Value'!$C379,'Book Value'!L$2)</f>
        <v>#NUM!</v>
      </c>
      <c r="M379" s="18" t="e">
        <f>INDEX(Large!$E$4:$BN$405,'Book Value'!$C379,'Book Value'!M$2)</f>
        <v>#NUM!</v>
      </c>
      <c r="N379" s="18" t="e">
        <f>INDEX(Large!$E$4:$BN$405,'Book Value'!$C379,'Book Value'!N$2)</f>
        <v>#NUM!</v>
      </c>
      <c r="O379" s="28" t="e">
        <f>INDEX(Large!$E$4:$BN$405,'Book Value'!$C379,'Book Value'!O$2)</f>
        <v>#NUM!</v>
      </c>
    </row>
    <row r="380" spans="1:15">
      <c r="A380" s="28">
        <v>377</v>
      </c>
      <c r="B380" s="5" t="e">
        <f>LARGE(Large!$BP$4:$BP$400,'Book Value'!A380)</f>
        <v>#NUM!</v>
      </c>
      <c r="C380" s="28" t="e">
        <f>MATCH(B380,Large!$BP$4:$BP$405,0)</f>
        <v>#NUM!</v>
      </c>
      <c r="D380" s="5" t="e">
        <f>INDEX(Large!$E$4:$BN$405,'Book Value'!$C380,'Book Value'!D$2)</f>
        <v>#NUM!</v>
      </c>
      <c r="E380" s="18" t="e">
        <f>INDEX(Large!$E$4:$BN$405,'Book Value'!$C380,'Book Value'!E$2)</f>
        <v>#NUM!</v>
      </c>
      <c r="F380" s="18" t="e">
        <f>INDEX(Large!$E$4:$BN$405,'Book Value'!$C380,'Book Value'!F$2)</f>
        <v>#NUM!</v>
      </c>
      <c r="G380" s="18" t="e">
        <f>INDEX(Large!$E$4:$BN$405,'Book Value'!$C380,'Book Value'!G$2)</f>
        <v>#NUM!</v>
      </c>
      <c r="H380" s="18" t="e">
        <f>INDEX(Large!$E$4:$BN$405,'Book Value'!$C380,'Book Value'!H$2)</f>
        <v>#NUM!</v>
      </c>
      <c r="I380" s="18" t="e">
        <f>INDEX(Large!$E$4:$BN$405,'Book Value'!$C380,'Book Value'!I$2)</f>
        <v>#NUM!</v>
      </c>
      <c r="J380" s="18" t="e">
        <f>INDEX(Large!$E$4:$BN$405,'Book Value'!$C380,'Book Value'!J$2)</f>
        <v>#NUM!</v>
      </c>
      <c r="K380" s="18" t="e">
        <f>INDEX(Large!$E$4:$BN$405,'Book Value'!$C380,'Book Value'!K$2)</f>
        <v>#NUM!</v>
      </c>
      <c r="L380" s="18" t="e">
        <f>INDEX(Large!$E$4:$BN$405,'Book Value'!$C380,'Book Value'!L$2)</f>
        <v>#NUM!</v>
      </c>
      <c r="M380" s="18" t="e">
        <f>INDEX(Large!$E$4:$BN$405,'Book Value'!$C380,'Book Value'!M$2)</f>
        <v>#NUM!</v>
      </c>
      <c r="N380" s="18" t="e">
        <f>INDEX(Large!$E$4:$BN$405,'Book Value'!$C380,'Book Value'!N$2)</f>
        <v>#NUM!</v>
      </c>
      <c r="O380" s="28" t="e">
        <f>INDEX(Large!$E$4:$BN$405,'Book Value'!$C380,'Book Value'!O$2)</f>
        <v>#NUM!</v>
      </c>
    </row>
    <row r="381" spans="1:15">
      <c r="A381" s="28">
        <v>378</v>
      </c>
      <c r="B381" s="5" t="e">
        <f>LARGE(Large!$BP$4:$BP$400,'Book Value'!A381)</f>
        <v>#NUM!</v>
      </c>
      <c r="C381" s="28" t="e">
        <f>MATCH(B381,Large!$BP$4:$BP$405,0)</f>
        <v>#NUM!</v>
      </c>
      <c r="D381" s="5" t="e">
        <f>INDEX(Large!$E$4:$BN$405,'Book Value'!$C381,'Book Value'!D$2)</f>
        <v>#NUM!</v>
      </c>
      <c r="E381" s="18" t="e">
        <f>INDEX(Large!$E$4:$BN$405,'Book Value'!$C381,'Book Value'!E$2)</f>
        <v>#NUM!</v>
      </c>
      <c r="F381" s="18" t="e">
        <f>INDEX(Large!$E$4:$BN$405,'Book Value'!$C381,'Book Value'!F$2)</f>
        <v>#NUM!</v>
      </c>
      <c r="G381" s="18" t="e">
        <f>INDEX(Large!$E$4:$BN$405,'Book Value'!$C381,'Book Value'!G$2)</f>
        <v>#NUM!</v>
      </c>
      <c r="H381" s="18" t="e">
        <f>INDEX(Large!$E$4:$BN$405,'Book Value'!$C381,'Book Value'!H$2)</f>
        <v>#NUM!</v>
      </c>
      <c r="I381" s="18" t="e">
        <f>INDEX(Large!$E$4:$BN$405,'Book Value'!$C381,'Book Value'!I$2)</f>
        <v>#NUM!</v>
      </c>
      <c r="J381" s="18" t="e">
        <f>INDEX(Large!$E$4:$BN$405,'Book Value'!$C381,'Book Value'!J$2)</f>
        <v>#NUM!</v>
      </c>
      <c r="K381" s="18" t="e">
        <f>INDEX(Large!$E$4:$BN$405,'Book Value'!$C381,'Book Value'!K$2)</f>
        <v>#NUM!</v>
      </c>
      <c r="L381" s="18" t="e">
        <f>INDEX(Large!$E$4:$BN$405,'Book Value'!$C381,'Book Value'!L$2)</f>
        <v>#NUM!</v>
      </c>
      <c r="M381" s="18" t="e">
        <f>INDEX(Large!$E$4:$BN$405,'Book Value'!$C381,'Book Value'!M$2)</f>
        <v>#NUM!</v>
      </c>
      <c r="N381" s="18" t="e">
        <f>INDEX(Large!$E$4:$BN$405,'Book Value'!$C381,'Book Value'!N$2)</f>
        <v>#NUM!</v>
      </c>
      <c r="O381" s="28" t="e">
        <f>INDEX(Large!$E$4:$BN$405,'Book Value'!$C381,'Book Value'!O$2)</f>
        <v>#NUM!</v>
      </c>
    </row>
    <row r="382" spans="1:15">
      <c r="A382" s="28">
        <v>379</v>
      </c>
      <c r="B382" s="5" t="e">
        <f>LARGE(Large!$BP$4:$BP$400,'Book Value'!A382)</f>
        <v>#NUM!</v>
      </c>
      <c r="C382" s="28" t="e">
        <f>MATCH(B382,Large!$BP$4:$BP$405,0)</f>
        <v>#NUM!</v>
      </c>
      <c r="D382" s="5" t="e">
        <f>INDEX(Large!$E$4:$BN$405,'Book Value'!$C382,'Book Value'!D$2)</f>
        <v>#NUM!</v>
      </c>
      <c r="E382" s="18" t="e">
        <f>INDEX(Large!$E$4:$BN$405,'Book Value'!$C382,'Book Value'!E$2)</f>
        <v>#NUM!</v>
      </c>
      <c r="F382" s="18" t="e">
        <f>INDEX(Large!$E$4:$BN$405,'Book Value'!$C382,'Book Value'!F$2)</f>
        <v>#NUM!</v>
      </c>
      <c r="G382" s="18" t="e">
        <f>INDEX(Large!$E$4:$BN$405,'Book Value'!$C382,'Book Value'!G$2)</f>
        <v>#NUM!</v>
      </c>
      <c r="H382" s="18" t="e">
        <f>INDEX(Large!$E$4:$BN$405,'Book Value'!$C382,'Book Value'!H$2)</f>
        <v>#NUM!</v>
      </c>
      <c r="I382" s="18" t="e">
        <f>INDEX(Large!$E$4:$BN$405,'Book Value'!$C382,'Book Value'!I$2)</f>
        <v>#NUM!</v>
      </c>
      <c r="J382" s="18" t="e">
        <f>INDEX(Large!$E$4:$BN$405,'Book Value'!$C382,'Book Value'!J$2)</f>
        <v>#NUM!</v>
      </c>
      <c r="K382" s="18" t="e">
        <f>INDEX(Large!$E$4:$BN$405,'Book Value'!$C382,'Book Value'!K$2)</f>
        <v>#NUM!</v>
      </c>
      <c r="L382" s="18" t="e">
        <f>INDEX(Large!$E$4:$BN$405,'Book Value'!$C382,'Book Value'!L$2)</f>
        <v>#NUM!</v>
      </c>
      <c r="M382" s="18" t="e">
        <f>INDEX(Large!$E$4:$BN$405,'Book Value'!$C382,'Book Value'!M$2)</f>
        <v>#NUM!</v>
      </c>
      <c r="N382" s="18" t="e">
        <f>INDEX(Large!$E$4:$BN$405,'Book Value'!$C382,'Book Value'!N$2)</f>
        <v>#NUM!</v>
      </c>
      <c r="O382" s="28" t="e">
        <f>INDEX(Large!$E$4:$BN$405,'Book Value'!$C382,'Book Value'!O$2)</f>
        <v>#NUM!</v>
      </c>
    </row>
    <row r="383" spans="1:15">
      <c r="A383" s="28">
        <v>380</v>
      </c>
      <c r="B383" s="5" t="e">
        <f>LARGE(Large!$BP$4:$BP$400,'Book Value'!A383)</f>
        <v>#NUM!</v>
      </c>
      <c r="C383" s="28" t="e">
        <f>MATCH(B383,Large!$BP$4:$BP$405,0)</f>
        <v>#NUM!</v>
      </c>
      <c r="D383" s="5" t="e">
        <f>INDEX(Large!$E$4:$BN$405,'Book Value'!$C383,'Book Value'!D$2)</f>
        <v>#NUM!</v>
      </c>
      <c r="E383" s="18" t="e">
        <f>INDEX(Large!$E$4:$BN$405,'Book Value'!$C383,'Book Value'!E$2)</f>
        <v>#NUM!</v>
      </c>
      <c r="F383" s="18" t="e">
        <f>INDEX(Large!$E$4:$BN$405,'Book Value'!$C383,'Book Value'!F$2)</f>
        <v>#NUM!</v>
      </c>
      <c r="G383" s="18" t="e">
        <f>INDEX(Large!$E$4:$BN$405,'Book Value'!$C383,'Book Value'!G$2)</f>
        <v>#NUM!</v>
      </c>
      <c r="H383" s="18" t="e">
        <f>INDEX(Large!$E$4:$BN$405,'Book Value'!$C383,'Book Value'!H$2)</f>
        <v>#NUM!</v>
      </c>
      <c r="I383" s="18" t="e">
        <f>INDEX(Large!$E$4:$BN$405,'Book Value'!$C383,'Book Value'!I$2)</f>
        <v>#NUM!</v>
      </c>
      <c r="J383" s="18" t="e">
        <f>INDEX(Large!$E$4:$BN$405,'Book Value'!$C383,'Book Value'!J$2)</f>
        <v>#NUM!</v>
      </c>
      <c r="K383" s="18" t="e">
        <f>INDEX(Large!$E$4:$BN$405,'Book Value'!$C383,'Book Value'!K$2)</f>
        <v>#NUM!</v>
      </c>
      <c r="L383" s="18" t="e">
        <f>INDEX(Large!$E$4:$BN$405,'Book Value'!$C383,'Book Value'!L$2)</f>
        <v>#NUM!</v>
      </c>
      <c r="M383" s="18" t="e">
        <f>INDEX(Large!$E$4:$BN$405,'Book Value'!$C383,'Book Value'!M$2)</f>
        <v>#NUM!</v>
      </c>
      <c r="N383" s="18" t="e">
        <f>INDEX(Large!$E$4:$BN$405,'Book Value'!$C383,'Book Value'!N$2)</f>
        <v>#NUM!</v>
      </c>
      <c r="O383" s="28" t="e">
        <f>INDEX(Large!$E$4:$BN$405,'Book Value'!$C383,'Book Value'!O$2)</f>
        <v>#NUM!</v>
      </c>
    </row>
    <row r="384" spans="1:15">
      <c r="A384" s="28">
        <v>381</v>
      </c>
      <c r="B384" s="5" t="e">
        <f>LARGE(Large!$BP$4:$BP$400,'Book Value'!A384)</f>
        <v>#NUM!</v>
      </c>
      <c r="C384" s="28" t="e">
        <f>MATCH(B384,Large!$BP$4:$BP$405,0)</f>
        <v>#NUM!</v>
      </c>
      <c r="D384" s="5" t="e">
        <f>INDEX(Large!$E$4:$BN$405,'Book Value'!$C384,'Book Value'!D$2)</f>
        <v>#NUM!</v>
      </c>
      <c r="E384" s="18" t="e">
        <f>INDEX(Large!$E$4:$BN$405,'Book Value'!$C384,'Book Value'!E$2)</f>
        <v>#NUM!</v>
      </c>
      <c r="F384" s="18" t="e">
        <f>INDEX(Large!$E$4:$BN$405,'Book Value'!$C384,'Book Value'!F$2)</f>
        <v>#NUM!</v>
      </c>
      <c r="G384" s="18" t="e">
        <f>INDEX(Large!$E$4:$BN$405,'Book Value'!$C384,'Book Value'!G$2)</f>
        <v>#NUM!</v>
      </c>
      <c r="H384" s="18" t="e">
        <f>INDEX(Large!$E$4:$BN$405,'Book Value'!$C384,'Book Value'!H$2)</f>
        <v>#NUM!</v>
      </c>
      <c r="I384" s="18" t="e">
        <f>INDEX(Large!$E$4:$BN$405,'Book Value'!$C384,'Book Value'!I$2)</f>
        <v>#NUM!</v>
      </c>
      <c r="J384" s="18" t="e">
        <f>INDEX(Large!$E$4:$BN$405,'Book Value'!$C384,'Book Value'!J$2)</f>
        <v>#NUM!</v>
      </c>
      <c r="K384" s="18" t="e">
        <f>INDEX(Large!$E$4:$BN$405,'Book Value'!$C384,'Book Value'!K$2)</f>
        <v>#NUM!</v>
      </c>
      <c r="L384" s="18" t="e">
        <f>INDEX(Large!$E$4:$BN$405,'Book Value'!$C384,'Book Value'!L$2)</f>
        <v>#NUM!</v>
      </c>
      <c r="M384" s="18" t="e">
        <f>INDEX(Large!$E$4:$BN$405,'Book Value'!$C384,'Book Value'!M$2)</f>
        <v>#NUM!</v>
      </c>
      <c r="N384" s="18" t="e">
        <f>INDEX(Large!$E$4:$BN$405,'Book Value'!$C384,'Book Value'!N$2)</f>
        <v>#NUM!</v>
      </c>
      <c r="O384" s="28" t="e">
        <f>INDEX(Large!$E$4:$BN$405,'Book Value'!$C384,'Book Value'!O$2)</f>
        <v>#NUM!</v>
      </c>
    </row>
    <row r="385" spans="1:15">
      <c r="A385" s="28">
        <v>382</v>
      </c>
      <c r="B385" s="5" t="e">
        <f>LARGE(Large!$BP$4:$BP$400,'Book Value'!A385)</f>
        <v>#NUM!</v>
      </c>
      <c r="C385" s="28" t="e">
        <f>MATCH(B385,Large!$BP$4:$BP$405,0)</f>
        <v>#NUM!</v>
      </c>
      <c r="D385" s="5" t="e">
        <f>INDEX(Large!$E$4:$BN$405,'Book Value'!$C385,'Book Value'!D$2)</f>
        <v>#NUM!</v>
      </c>
      <c r="E385" s="18" t="e">
        <f>INDEX(Large!$E$4:$BN$405,'Book Value'!$C385,'Book Value'!E$2)</f>
        <v>#NUM!</v>
      </c>
      <c r="F385" s="18" t="e">
        <f>INDEX(Large!$E$4:$BN$405,'Book Value'!$C385,'Book Value'!F$2)</f>
        <v>#NUM!</v>
      </c>
      <c r="G385" s="18" t="e">
        <f>INDEX(Large!$E$4:$BN$405,'Book Value'!$C385,'Book Value'!G$2)</f>
        <v>#NUM!</v>
      </c>
      <c r="H385" s="18" t="e">
        <f>INDEX(Large!$E$4:$BN$405,'Book Value'!$C385,'Book Value'!H$2)</f>
        <v>#NUM!</v>
      </c>
      <c r="I385" s="18" t="e">
        <f>INDEX(Large!$E$4:$BN$405,'Book Value'!$C385,'Book Value'!I$2)</f>
        <v>#NUM!</v>
      </c>
      <c r="J385" s="18" t="e">
        <f>INDEX(Large!$E$4:$BN$405,'Book Value'!$C385,'Book Value'!J$2)</f>
        <v>#NUM!</v>
      </c>
      <c r="K385" s="18" t="e">
        <f>INDEX(Large!$E$4:$BN$405,'Book Value'!$C385,'Book Value'!K$2)</f>
        <v>#NUM!</v>
      </c>
      <c r="L385" s="18" t="e">
        <f>INDEX(Large!$E$4:$BN$405,'Book Value'!$C385,'Book Value'!L$2)</f>
        <v>#NUM!</v>
      </c>
      <c r="M385" s="18" t="e">
        <f>INDEX(Large!$E$4:$BN$405,'Book Value'!$C385,'Book Value'!M$2)</f>
        <v>#NUM!</v>
      </c>
      <c r="N385" s="18" t="e">
        <f>INDEX(Large!$E$4:$BN$405,'Book Value'!$C385,'Book Value'!N$2)</f>
        <v>#NUM!</v>
      </c>
      <c r="O385" s="28" t="e">
        <f>INDEX(Large!$E$4:$BN$405,'Book Value'!$C385,'Book Value'!O$2)</f>
        <v>#NUM!</v>
      </c>
    </row>
    <row r="386" spans="1:15">
      <c r="A386" s="28">
        <v>383</v>
      </c>
      <c r="B386" s="5" t="e">
        <f>LARGE(Large!$BP$4:$BP$400,'Book Value'!A386)</f>
        <v>#NUM!</v>
      </c>
      <c r="C386" s="28" t="e">
        <f>MATCH(B386,Large!$BP$4:$BP$405,0)</f>
        <v>#NUM!</v>
      </c>
      <c r="D386" s="5" t="e">
        <f>INDEX(Large!$E$4:$BN$405,'Book Value'!$C386,'Book Value'!D$2)</f>
        <v>#NUM!</v>
      </c>
      <c r="E386" s="18" t="e">
        <f>INDEX(Large!$E$4:$BN$405,'Book Value'!$C386,'Book Value'!E$2)</f>
        <v>#NUM!</v>
      </c>
      <c r="F386" s="18" t="e">
        <f>INDEX(Large!$E$4:$BN$405,'Book Value'!$C386,'Book Value'!F$2)</f>
        <v>#NUM!</v>
      </c>
      <c r="G386" s="18" t="e">
        <f>INDEX(Large!$E$4:$BN$405,'Book Value'!$C386,'Book Value'!G$2)</f>
        <v>#NUM!</v>
      </c>
      <c r="H386" s="18" t="e">
        <f>INDEX(Large!$E$4:$BN$405,'Book Value'!$C386,'Book Value'!H$2)</f>
        <v>#NUM!</v>
      </c>
      <c r="I386" s="18" t="e">
        <f>INDEX(Large!$E$4:$BN$405,'Book Value'!$C386,'Book Value'!I$2)</f>
        <v>#NUM!</v>
      </c>
      <c r="J386" s="18" t="e">
        <f>INDEX(Large!$E$4:$BN$405,'Book Value'!$C386,'Book Value'!J$2)</f>
        <v>#NUM!</v>
      </c>
      <c r="K386" s="18" t="e">
        <f>INDEX(Large!$E$4:$BN$405,'Book Value'!$C386,'Book Value'!K$2)</f>
        <v>#NUM!</v>
      </c>
      <c r="L386" s="18" t="e">
        <f>INDEX(Large!$E$4:$BN$405,'Book Value'!$C386,'Book Value'!L$2)</f>
        <v>#NUM!</v>
      </c>
      <c r="M386" s="18" t="e">
        <f>INDEX(Large!$E$4:$BN$405,'Book Value'!$C386,'Book Value'!M$2)</f>
        <v>#NUM!</v>
      </c>
      <c r="N386" s="18" t="e">
        <f>INDEX(Large!$E$4:$BN$405,'Book Value'!$C386,'Book Value'!N$2)</f>
        <v>#NUM!</v>
      </c>
      <c r="O386" s="28" t="e">
        <f>INDEX(Large!$E$4:$BN$405,'Book Value'!$C386,'Book Value'!O$2)</f>
        <v>#NUM!</v>
      </c>
    </row>
    <row r="387" spans="1:15">
      <c r="A387" s="28">
        <v>384</v>
      </c>
      <c r="B387" s="5" t="e">
        <f>LARGE(Large!$BP$4:$BP$400,'Book Value'!A387)</f>
        <v>#NUM!</v>
      </c>
      <c r="C387" s="28" t="e">
        <f>MATCH(B387,Large!$BP$4:$BP$405,0)</f>
        <v>#NUM!</v>
      </c>
      <c r="D387" s="5" t="e">
        <f>INDEX(Large!$E$4:$BN$405,'Book Value'!$C387,'Book Value'!D$2)</f>
        <v>#NUM!</v>
      </c>
      <c r="E387" s="18" t="e">
        <f>INDEX(Large!$E$4:$BN$405,'Book Value'!$C387,'Book Value'!E$2)</f>
        <v>#NUM!</v>
      </c>
      <c r="F387" s="18" t="e">
        <f>INDEX(Large!$E$4:$BN$405,'Book Value'!$C387,'Book Value'!F$2)</f>
        <v>#NUM!</v>
      </c>
      <c r="G387" s="18" t="e">
        <f>INDEX(Large!$E$4:$BN$405,'Book Value'!$C387,'Book Value'!G$2)</f>
        <v>#NUM!</v>
      </c>
      <c r="H387" s="18" t="e">
        <f>INDEX(Large!$E$4:$BN$405,'Book Value'!$C387,'Book Value'!H$2)</f>
        <v>#NUM!</v>
      </c>
      <c r="I387" s="18" t="e">
        <f>INDEX(Large!$E$4:$BN$405,'Book Value'!$C387,'Book Value'!I$2)</f>
        <v>#NUM!</v>
      </c>
      <c r="J387" s="18" t="e">
        <f>INDEX(Large!$E$4:$BN$405,'Book Value'!$C387,'Book Value'!J$2)</f>
        <v>#NUM!</v>
      </c>
      <c r="K387" s="18" t="e">
        <f>INDEX(Large!$E$4:$BN$405,'Book Value'!$C387,'Book Value'!K$2)</f>
        <v>#NUM!</v>
      </c>
      <c r="L387" s="18" t="e">
        <f>INDEX(Large!$E$4:$BN$405,'Book Value'!$C387,'Book Value'!L$2)</f>
        <v>#NUM!</v>
      </c>
      <c r="M387" s="18" t="e">
        <f>INDEX(Large!$E$4:$BN$405,'Book Value'!$C387,'Book Value'!M$2)</f>
        <v>#NUM!</v>
      </c>
      <c r="N387" s="18" t="e">
        <f>INDEX(Large!$E$4:$BN$405,'Book Value'!$C387,'Book Value'!N$2)</f>
        <v>#NUM!</v>
      </c>
      <c r="O387" s="28" t="e">
        <f>INDEX(Large!$E$4:$BN$405,'Book Value'!$C387,'Book Value'!O$2)</f>
        <v>#NUM!</v>
      </c>
    </row>
    <row r="388" spans="1:15">
      <c r="A388" s="28">
        <v>385</v>
      </c>
      <c r="B388" s="5" t="e">
        <f>LARGE(Large!$BP$4:$BP$400,'Book Value'!A388)</f>
        <v>#NUM!</v>
      </c>
      <c r="C388" s="28" t="e">
        <f>MATCH(B388,Large!$BP$4:$BP$405,0)</f>
        <v>#NUM!</v>
      </c>
      <c r="D388" s="5" t="e">
        <f>INDEX(Large!$E$4:$BN$405,'Book Value'!$C388,'Book Value'!D$2)</f>
        <v>#NUM!</v>
      </c>
      <c r="E388" s="18" t="e">
        <f>INDEX(Large!$E$4:$BN$405,'Book Value'!$C388,'Book Value'!E$2)</f>
        <v>#NUM!</v>
      </c>
      <c r="F388" s="18" t="e">
        <f>INDEX(Large!$E$4:$BN$405,'Book Value'!$C388,'Book Value'!F$2)</f>
        <v>#NUM!</v>
      </c>
      <c r="G388" s="18" t="e">
        <f>INDEX(Large!$E$4:$BN$405,'Book Value'!$C388,'Book Value'!G$2)</f>
        <v>#NUM!</v>
      </c>
      <c r="H388" s="18" t="e">
        <f>INDEX(Large!$E$4:$BN$405,'Book Value'!$C388,'Book Value'!H$2)</f>
        <v>#NUM!</v>
      </c>
      <c r="I388" s="18" t="e">
        <f>INDEX(Large!$E$4:$BN$405,'Book Value'!$C388,'Book Value'!I$2)</f>
        <v>#NUM!</v>
      </c>
      <c r="J388" s="18" t="e">
        <f>INDEX(Large!$E$4:$BN$405,'Book Value'!$C388,'Book Value'!J$2)</f>
        <v>#NUM!</v>
      </c>
      <c r="K388" s="18" t="e">
        <f>INDEX(Large!$E$4:$BN$405,'Book Value'!$C388,'Book Value'!K$2)</f>
        <v>#NUM!</v>
      </c>
      <c r="L388" s="18" t="e">
        <f>INDEX(Large!$E$4:$BN$405,'Book Value'!$C388,'Book Value'!L$2)</f>
        <v>#NUM!</v>
      </c>
      <c r="M388" s="18" t="e">
        <f>INDEX(Large!$E$4:$BN$405,'Book Value'!$C388,'Book Value'!M$2)</f>
        <v>#NUM!</v>
      </c>
      <c r="N388" s="18" t="e">
        <f>INDEX(Large!$E$4:$BN$405,'Book Value'!$C388,'Book Value'!N$2)</f>
        <v>#NUM!</v>
      </c>
      <c r="O388" s="28" t="e">
        <f>INDEX(Large!$E$4:$BN$405,'Book Value'!$C388,'Book Value'!O$2)</f>
        <v>#NUM!</v>
      </c>
    </row>
    <row r="389" spans="1:15">
      <c r="A389" s="28">
        <v>386</v>
      </c>
      <c r="B389" s="5" t="e">
        <f>LARGE(Large!$BP$4:$BP$400,'Book Value'!A389)</f>
        <v>#NUM!</v>
      </c>
      <c r="C389" s="28" t="e">
        <f>MATCH(B389,Large!$BP$4:$BP$405,0)</f>
        <v>#NUM!</v>
      </c>
      <c r="D389" s="5" t="e">
        <f>INDEX(Large!$E$4:$BN$405,'Book Value'!$C389,'Book Value'!D$2)</f>
        <v>#NUM!</v>
      </c>
      <c r="E389" s="18" t="e">
        <f>INDEX(Large!$E$4:$BN$405,'Book Value'!$C389,'Book Value'!E$2)</f>
        <v>#NUM!</v>
      </c>
      <c r="F389" s="18" t="e">
        <f>INDEX(Large!$E$4:$BN$405,'Book Value'!$C389,'Book Value'!F$2)</f>
        <v>#NUM!</v>
      </c>
      <c r="G389" s="18" t="e">
        <f>INDEX(Large!$E$4:$BN$405,'Book Value'!$C389,'Book Value'!G$2)</f>
        <v>#NUM!</v>
      </c>
      <c r="H389" s="18" t="e">
        <f>INDEX(Large!$E$4:$BN$405,'Book Value'!$C389,'Book Value'!H$2)</f>
        <v>#NUM!</v>
      </c>
      <c r="I389" s="18" t="e">
        <f>INDEX(Large!$E$4:$BN$405,'Book Value'!$C389,'Book Value'!I$2)</f>
        <v>#NUM!</v>
      </c>
      <c r="J389" s="18" t="e">
        <f>INDEX(Large!$E$4:$BN$405,'Book Value'!$C389,'Book Value'!J$2)</f>
        <v>#NUM!</v>
      </c>
      <c r="K389" s="18" t="e">
        <f>INDEX(Large!$E$4:$BN$405,'Book Value'!$C389,'Book Value'!K$2)</f>
        <v>#NUM!</v>
      </c>
      <c r="L389" s="18" t="e">
        <f>INDEX(Large!$E$4:$BN$405,'Book Value'!$C389,'Book Value'!L$2)</f>
        <v>#NUM!</v>
      </c>
      <c r="M389" s="18" t="e">
        <f>INDEX(Large!$E$4:$BN$405,'Book Value'!$C389,'Book Value'!M$2)</f>
        <v>#NUM!</v>
      </c>
      <c r="N389" s="18" t="e">
        <f>INDEX(Large!$E$4:$BN$405,'Book Value'!$C389,'Book Value'!N$2)</f>
        <v>#NUM!</v>
      </c>
      <c r="O389" s="28" t="e">
        <f>INDEX(Large!$E$4:$BN$405,'Book Value'!$C389,'Book Value'!O$2)</f>
        <v>#NUM!</v>
      </c>
    </row>
    <row r="390" spans="1:15">
      <c r="A390" s="28">
        <v>387</v>
      </c>
      <c r="B390" s="5" t="e">
        <f>LARGE(Large!$BP$4:$BP$400,'Book Value'!A390)</f>
        <v>#NUM!</v>
      </c>
      <c r="C390" s="28" t="e">
        <f>MATCH(B390,Large!$BP$4:$BP$405,0)</f>
        <v>#NUM!</v>
      </c>
      <c r="D390" s="5" t="e">
        <f>INDEX(Large!$E$4:$BN$405,'Book Value'!$C390,'Book Value'!D$2)</f>
        <v>#NUM!</v>
      </c>
      <c r="E390" s="18" t="e">
        <f>INDEX(Large!$E$4:$BN$405,'Book Value'!$C390,'Book Value'!E$2)</f>
        <v>#NUM!</v>
      </c>
      <c r="F390" s="18" t="e">
        <f>INDEX(Large!$E$4:$BN$405,'Book Value'!$C390,'Book Value'!F$2)</f>
        <v>#NUM!</v>
      </c>
      <c r="G390" s="18" t="e">
        <f>INDEX(Large!$E$4:$BN$405,'Book Value'!$C390,'Book Value'!G$2)</f>
        <v>#NUM!</v>
      </c>
      <c r="H390" s="18" t="e">
        <f>INDEX(Large!$E$4:$BN$405,'Book Value'!$C390,'Book Value'!H$2)</f>
        <v>#NUM!</v>
      </c>
      <c r="I390" s="18" t="e">
        <f>INDEX(Large!$E$4:$BN$405,'Book Value'!$C390,'Book Value'!I$2)</f>
        <v>#NUM!</v>
      </c>
      <c r="J390" s="18" t="e">
        <f>INDEX(Large!$E$4:$BN$405,'Book Value'!$C390,'Book Value'!J$2)</f>
        <v>#NUM!</v>
      </c>
      <c r="K390" s="18" t="e">
        <f>INDEX(Large!$E$4:$BN$405,'Book Value'!$C390,'Book Value'!K$2)</f>
        <v>#NUM!</v>
      </c>
      <c r="L390" s="18" t="e">
        <f>INDEX(Large!$E$4:$BN$405,'Book Value'!$C390,'Book Value'!L$2)</f>
        <v>#NUM!</v>
      </c>
      <c r="M390" s="18" t="e">
        <f>INDEX(Large!$E$4:$BN$405,'Book Value'!$C390,'Book Value'!M$2)</f>
        <v>#NUM!</v>
      </c>
      <c r="N390" s="18" t="e">
        <f>INDEX(Large!$E$4:$BN$405,'Book Value'!$C390,'Book Value'!N$2)</f>
        <v>#NUM!</v>
      </c>
      <c r="O390" s="28" t="e">
        <f>INDEX(Large!$E$4:$BN$405,'Book Value'!$C390,'Book Value'!O$2)</f>
        <v>#NUM!</v>
      </c>
    </row>
    <row r="391" spans="1:15">
      <c r="A391" s="28">
        <v>388</v>
      </c>
      <c r="B391" s="5" t="e">
        <f>LARGE(Large!$BP$4:$BP$400,'Book Value'!A391)</f>
        <v>#NUM!</v>
      </c>
      <c r="C391" s="28" t="e">
        <f>MATCH(B391,Large!$BP$4:$BP$405,0)</f>
        <v>#NUM!</v>
      </c>
      <c r="D391" s="5" t="e">
        <f>INDEX(Large!$E$4:$BN$405,'Book Value'!$C391,'Book Value'!D$2)</f>
        <v>#NUM!</v>
      </c>
      <c r="E391" s="18" t="e">
        <f>INDEX(Large!$E$4:$BN$405,'Book Value'!$C391,'Book Value'!E$2)</f>
        <v>#NUM!</v>
      </c>
      <c r="F391" s="18" t="e">
        <f>INDEX(Large!$E$4:$BN$405,'Book Value'!$C391,'Book Value'!F$2)</f>
        <v>#NUM!</v>
      </c>
      <c r="G391" s="18" t="e">
        <f>INDEX(Large!$E$4:$BN$405,'Book Value'!$C391,'Book Value'!G$2)</f>
        <v>#NUM!</v>
      </c>
      <c r="H391" s="18" t="e">
        <f>INDEX(Large!$E$4:$BN$405,'Book Value'!$C391,'Book Value'!H$2)</f>
        <v>#NUM!</v>
      </c>
      <c r="I391" s="18" t="e">
        <f>INDEX(Large!$E$4:$BN$405,'Book Value'!$C391,'Book Value'!I$2)</f>
        <v>#NUM!</v>
      </c>
      <c r="J391" s="18" t="e">
        <f>INDEX(Large!$E$4:$BN$405,'Book Value'!$C391,'Book Value'!J$2)</f>
        <v>#NUM!</v>
      </c>
      <c r="K391" s="18" t="e">
        <f>INDEX(Large!$E$4:$BN$405,'Book Value'!$C391,'Book Value'!K$2)</f>
        <v>#NUM!</v>
      </c>
      <c r="L391" s="18" t="e">
        <f>INDEX(Large!$E$4:$BN$405,'Book Value'!$C391,'Book Value'!L$2)</f>
        <v>#NUM!</v>
      </c>
      <c r="M391" s="18" t="e">
        <f>INDEX(Large!$E$4:$BN$405,'Book Value'!$C391,'Book Value'!M$2)</f>
        <v>#NUM!</v>
      </c>
      <c r="N391" s="18" t="e">
        <f>INDEX(Large!$E$4:$BN$405,'Book Value'!$C391,'Book Value'!N$2)</f>
        <v>#NUM!</v>
      </c>
      <c r="O391" s="28" t="e">
        <f>INDEX(Large!$E$4:$BN$405,'Book Value'!$C391,'Book Value'!O$2)</f>
        <v>#NUM!</v>
      </c>
    </row>
    <row r="392" spans="1:15">
      <c r="A392" s="28">
        <v>389</v>
      </c>
      <c r="B392" s="5" t="e">
        <f>LARGE(Large!$BP$4:$BP$400,'Book Value'!A392)</f>
        <v>#NUM!</v>
      </c>
      <c r="C392" s="28" t="e">
        <f>MATCH(B392,Large!$BP$4:$BP$405,0)</f>
        <v>#NUM!</v>
      </c>
      <c r="D392" s="5" t="e">
        <f>INDEX(Large!$E$4:$BN$405,'Book Value'!$C392,'Book Value'!D$2)</f>
        <v>#NUM!</v>
      </c>
      <c r="E392" s="18" t="e">
        <f>INDEX(Large!$E$4:$BN$405,'Book Value'!$C392,'Book Value'!E$2)</f>
        <v>#NUM!</v>
      </c>
      <c r="F392" s="18" t="e">
        <f>INDEX(Large!$E$4:$BN$405,'Book Value'!$C392,'Book Value'!F$2)</f>
        <v>#NUM!</v>
      </c>
      <c r="G392" s="18" t="e">
        <f>INDEX(Large!$E$4:$BN$405,'Book Value'!$C392,'Book Value'!G$2)</f>
        <v>#NUM!</v>
      </c>
      <c r="H392" s="18" t="e">
        <f>INDEX(Large!$E$4:$BN$405,'Book Value'!$C392,'Book Value'!H$2)</f>
        <v>#NUM!</v>
      </c>
      <c r="I392" s="18" t="e">
        <f>INDEX(Large!$E$4:$BN$405,'Book Value'!$C392,'Book Value'!I$2)</f>
        <v>#NUM!</v>
      </c>
      <c r="J392" s="18" t="e">
        <f>INDEX(Large!$E$4:$BN$405,'Book Value'!$C392,'Book Value'!J$2)</f>
        <v>#NUM!</v>
      </c>
      <c r="K392" s="18" t="e">
        <f>INDEX(Large!$E$4:$BN$405,'Book Value'!$C392,'Book Value'!K$2)</f>
        <v>#NUM!</v>
      </c>
      <c r="L392" s="18" t="e">
        <f>INDEX(Large!$E$4:$BN$405,'Book Value'!$C392,'Book Value'!L$2)</f>
        <v>#NUM!</v>
      </c>
      <c r="M392" s="18" t="e">
        <f>INDEX(Large!$E$4:$BN$405,'Book Value'!$C392,'Book Value'!M$2)</f>
        <v>#NUM!</v>
      </c>
      <c r="N392" s="18" t="e">
        <f>INDEX(Large!$E$4:$BN$405,'Book Value'!$C392,'Book Value'!N$2)</f>
        <v>#NUM!</v>
      </c>
      <c r="O392" s="28" t="e">
        <f>INDEX(Large!$E$4:$BN$405,'Book Value'!$C392,'Book Value'!O$2)</f>
        <v>#NUM!</v>
      </c>
    </row>
    <row r="393" spans="1:15">
      <c r="A393" s="28">
        <v>390</v>
      </c>
      <c r="B393" s="5" t="e">
        <f>LARGE(Large!$BP$4:$BP$400,'Book Value'!A393)</f>
        <v>#NUM!</v>
      </c>
      <c r="C393" s="28" t="e">
        <f>MATCH(B393,Large!$BP$4:$BP$405,0)</f>
        <v>#NUM!</v>
      </c>
      <c r="D393" s="5" t="e">
        <f>INDEX(Large!$E$4:$BN$405,'Book Value'!$C393,'Book Value'!D$2)</f>
        <v>#NUM!</v>
      </c>
      <c r="E393" s="18" t="e">
        <f>INDEX(Large!$E$4:$BN$405,'Book Value'!$C393,'Book Value'!E$2)</f>
        <v>#NUM!</v>
      </c>
      <c r="F393" s="18" t="e">
        <f>INDEX(Large!$E$4:$BN$405,'Book Value'!$C393,'Book Value'!F$2)</f>
        <v>#NUM!</v>
      </c>
      <c r="G393" s="18" t="e">
        <f>INDEX(Large!$E$4:$BN$405,'Book Value'!$C393,'Book Value'!G$2)</f>
        <v>#NUM!</v>
      </c>
      <c r="H393" s="18" t="e">
        <f>INDEX(Large!$E$4:$BN$405,'Book Value'!$C393,'Book Value'!H$2)</f>
        <v>#NUM!</v>
      </c>
      <c r="I393" s="18" t="e">
        <f>INDEX(Large!$E$4:$BN$405,'Book Value'!$C393,'Book Value'!I$2)</f>
        <v>#NUM!</v>
      </c>
      <c r="J393" s="18" t="e">
        <f>INDEX(Large!$E$4:$BN$405,'Book Value'!$C393,'Book Value'!J$2)</f>
        <v>#NUM!</v>
      </c>
      <c r="K393" s="18" t="e">
        <f>INDEX(Large!$E$4:$BN$405,'Book Value'!$C393,'Book Value'!K$2)</f>
        <v>#NUM!</v>
      </c>
      <c r="L393" s="18" t="e">
        <f>INDEX(Large!$E$4:$BN$405,'Book Value'!$C393,'Book Value'!L$2)</f>
        <v>#NUM!</v>
      </c>
      <c r="M393" s="18" t="e">
        <f>INDEX(Large!$E$4:$BN$405,'Book Value'!$C393,'Book Value'!M$2)</f>
        <v>#NUM!</v>
      </c>
      <c r="N393" s="18" t="e">
        <f>INDEX(Large!$E$4:$BN$405,'Book Value'!$C393,'Book Value'!N$2)</f>
        <v>#NUM!</v>
      </c>
      <c r="O393" s="28" t="e">
        <f>INDEX(Large!$E$4:$BN$405,'Book Value'!$C393,'Book Value'!O$2)</f>
        <v>#NUM!</v>
      </c>
    </row>
    <row r="394" spans="1:15">
      <c r="A394" s="28">
        <v>391</v>
      </c>
      <c r="B394" s="5" t="e">
        <f>LARGE(Large!$BP$4:$BP$400,'Book Value'!A394)</f>
        <v>#NUM!</v>
      </c>
      <c r="C394" s="28" t="e">
        <f>MATCH(B394,Large!$BP$4:$BP$405,0)</f>
        <v>#NUM!</v>
      </c>
      <c r="D394" s="5" t="e">
        <f>INDEX(Large!$E$4:$BN$405,'Book Value'!$C394,'Book Value'!D$2)</f>
        <v>#NUM!</v>
      </c>
      <c r="E394" s="18" t="e">
        <f>INDEX(Large!$E$4:$BN$405,'Book Value'!$C394,'Book Value'!E$2)</f>
        <v>#NUM!</v>
      </c>
      <c r="F394" s="18" t="e">
        <f>INDEX(Large!$E$4:$BN$405,'Book Value'!$C394,'Book Value'!F$2)</f>
        <v>#NUM!</v>
      </c>
      <c r="G394" s="18" t="e">
        <f>INDEX(Large!$E$4:$BN$405,'Book Value'!$C394,'Book Value'!G$2)</f>
        <v>#NUM!</v>
      </c>
      <c r="H394" s="18" t="e">
        <f>INDEX(Large!$E$4:$BN$405,'Book Value'!$C394,'Book Value'!H$2)</f>
        <v>#NUM!</v>
      </c>
      <c r="I394" s="18" t="e">
        <f>INDEX(Large!$E$4:$BN$405,'Book Value'!$C394,'Book Value'!I$2)</f>
        <v>#NUM!</v>
      </c>
      <c r="J394" s="18" t="e">
        <f>INDEX(Large!$E$4:$BN$405,'Book Value'!$C394,'Book Value'!J$2)</f>
        <v>#NUM!</v>
      </c>
      <c r="K394" s="18" t="e">
        <f>INDEX(Large!$E$4:$BN$405,'Book Value'!$C394,'Book Value'!K$2)</f>
        <v>#NUM!</v>
      </c>
      <c r="L394" s="18" t="e">
        <f>INDEX(Large!$E$4:$BN$405,'Book Value'!$C394,'Book Value'!L$2)</f>
        <v>#NUM!</v>
      </c>
      <c r="M394" s="18" t="e">
        <f>INDEX(Large!$E$4:$BN$405,'Book Value'!$C394,'Book Value'!M$2)</f>
        <v>#NUM!</v>
      </c>
      <c r="N394" s="18" t="e">
        <f>INDEX(Large!$E$4:$BN$405,'Book Value'!$C394,'Book Value'!N$2)</f>
        <v>#NUM!</v>
      </c>
      <c r="O394" s="28" t="e">
        <f>INDEX(Large!$E$4:$BN$405,'Book Value'!$C394,'Book Value'!O$2)</f>
        <v>#NUM!</v>
      </c>
    </row>
    <row r="395" spans="1:15">
      <c r="A395" s="28">
        <v>392</v>
      </c>
      <c r="B395" s="5" t="e">
        <f>LARGE(Large!$BP$4:$BP$400,'Book Value'!A395)</f>
        <v>#NUM!</v>
      </c>
      <c r="C395" s="28" t="e">
        <f>MATCH(B395,Large!$BP$4:$BP$405,0)</f>
        <v>#NUM!</v>
      </c>
      <c r="D395" s="5" t="e">
        <f>INDEX(Large!$E$4:$BN$405,'Book Value'!$C395,'Book Value'!D$2)</f>
        <v>#NUM!</v>
      </c>
      <c r="E395" s="18" t="e">
        <f>INDEX(Large!$E$4:$BN$405,'Book Value'!$C395,'Book Value'!E$2)</f>
        <v>#NUM!</v>
      </c>
      <c r="F395" s="18" t="e">
        <f>INDEX(Large!$E$4:$BN$405,'Book Value'!$C395,'Book Value'!F$2)</f>
        <v>#NUM!</v>
      </c>
      <c r="G395" s="18" t="e">
        <f>INDEX(Large!$E$4:$BN$405,'Book Value'!$C395,'Book Value'!G$2)</f>
        <v>#NUM!</v>
      </c>
      <c r="H395" s="18" t="e">
        <f>INDEX(Large!$E$4:$BN$405,'Book Value'!$C395,'Book Value'!H$2)</f>
        <v>#NUM!</v>
      </c>
      <c r="I395" s="18" t="e">
        <f>INDEX(Large!$E$4:$BN$405,'Book Value'!$C395,'Book Value'!I$2)</f>
        <v>#NUM!</v>
      </c>
      <c r="J395" s="18" t="e">
        <f>INDEX(Large!$E$4:$BN$405,'Book Value'!$C395,'Book Value'!J$2)</f>
        <v>#NUM!</v>
      </c>
      <c r="K395" s="18" t="e">
        <f>INDEX(Large!$E$4:$BN$405,'Book Value'!$C395,'Book Value'!K$2)</f>
        <v>#NUM!</v>
      </c>
      <c r="L395" s="18" t="e">
        <f>INDEX(Large!$E$4:$BN$405,'Book Value'!$C395,'Book Value'!L$2)</f>
        <v>#NUM!</v>
      </c>
      <c r="M395" s="18" t="e">
        <f>INDEX(Large!$E$4:$BN$405,'Book Value'!$C395,'Book Value'!M$2)</f>
        <v>#NUM!</v>
      </c>
      <c r="N395" s="18" t="e">
        <f>INDEX(Large!$E$4:$BN$405,'Book Value'!$C395,'Book Value'!N$2)</f>
        <v>#NUM!</v>
      </c>
      <c r="O395" s="28" t="e">
        <f>INDEX(Large!$E$4:$BN$405,'Book Value'!$C395,'Book Value'!O$2)</f>
        <v>#NUM!</v>
      </c>
    </row>
    <row r="396" spans="1:15">
      <c r="A396" s="28">
        <v>393</v>
      </c>
      <c r="B396" s="5" t="e">
        <f>LARGE(Large!$BP$4:$BP$400,'Book Value'!A396)</f>
        <v>#NUM!</v>
      </c>
      <c r="C396" s="28" t="e">
        <f>MATCH(B396,Large!$BP$4:$BP$405,0)</f>
        <v>#NUM!</v>
      </c>
      <c r="D396" s="5" t="e">
        <f>INDEX(Large!$E$4:$BN$405,'Book Value'!$C396,'Book Value'!D$2)</f>
        <v>#NUM!</v>
      </c>
      <c r="E396" s="18" t="e">
        <f>INDEX(Large!$E$4:$BN$405,'Book Value'!$C396,'Book Value'!E$2)</f>
        <v>#NUM!</v>
      </c>
      <c r="F396" s="18" t="e">
        <f>INDEX(Large!$E$4:$BN$405,'Book Value'!$C396,'Book Value'!F$2)</f>
        <v>#NUM!</v>
      </c>
      <c r="G396" s="18" t="e">
        <f>INDEX(Large!$E$4:$BN$405,'Book Value'!$C396,'Book Value'!G$2)</f>
        <v>#NUM!</v>
      </c>
      <c r="H396" s="18" t="e">
        <f>INDEX(Large!$E$4:$BN$405,'Book Value'!$C396,'Book Value'!H$2)</f>
        <v>#NUM!</v>
      </c>
      <c r="I396" s="18" t="e">
        <f>INDEX(Large!$E$4:$BN$405,'Book Value'!$C396,'Book Value'!I$2)</f>
        <v>#NUM!</v>
      </c>
      <c r="J396" s="18" t="e">
        <f>INDEX(Large!$E$4:$BN$405,'Book Value'!$C396,'Book Value'!J$2)</f>
        <v>#NUM!</v>
      </c>
      <c r="K396" s="18" t="e">
        <f>INDEX(Large!$E$4:$BN$405,'Book Value'!$C396,'Book Value'!K$2)</f>
        <v>#NUM!</v>
      </c>
      <c r="L396" s="18" t="e">
        <f>INDEX(Large!$E$4:$BN$405,'Book Value'!$C396,'Book Value'!L$2)</f>
        <v>#NUM!</v>
      </c>
      <c r="M396" s="18" t="e">
        <f>INDEX(Large!$E$4:$BN$405,'Book Value'!$C396,'Book Value'!M$2)</f>
        <v>#NUM!</v>
      </c>
      <c r="N396" s="18" t="e">
        <f>INDEX(Large!$E$4:$BN$405,'Book Value'!$C396,'Book Value'!N$2)</f>
        <v>#NUM!</v>
      </c>
      <c r="O396" s="28" t="e">
        <f>INDEX(Large!$E$4:$BN$405,'Book Value'!$C396,'Book Value'!O$2)</f>
        <v>#NUM!</v>
      </c>
    </row>
    <row r="397" spans="1:15">
      <c r="A397" s="28">
        <v>394</v>
      </c>
      <c r="B397" s="5" t="e">
        <f>LARGE(Large!$BP$4:$BP$400,'Book Value'!A397)</f>
        <v>#NUM!</v>
      </c>
      <c r="C397" s="28" t="e">
        <f>MATCH(B397,Large!$BP$4:$BP$405,0)</f>
        <v>#NUM!</v>
      </c>
      <c r="D397" s="5" t="e">
        <f>INDEX(Large!$E$4:$BN$405,'Book Value'!$C397,'Book Value'!D$2)</f>
        <v>#NUM!</v>
      </c>
      <c r="E397" s="18" t="e">
        <f>INDEX(Large!$E$4:$BN$405,'Book Value'!$C397,'Book Value'!E$2)</f>
        <v>#NUM!</v>
      </c>
      <c r="F397" s="18" t="e">
        <f>INDEX(Large!$E$4:$BN$405,'Book Value'!$C397,'Book Value'!F$2)</f>
        <v>#NUM!</v>
      </c>
      <c r="G397" s="18" t="e">
        <f>INDEX(Large!$E$4:$BN$405,'Book Value'!$C397,'Book Value'!G$2)</f>
        <v>#NUM!</v>
      </c>
      <c r="H397" s="18" t="e">
        <f>INDEX(Large!$E$4:$BN$405,'Book Value'!$C397,'Book Value'!H$2)</f>
        <v>#NUM!</v>
      </c>
      <c r="I397" s="18" t="e">
        <f>INDEX(Large!$E$4:$BN$405,'Book Value'!$C397,'Book Value'!I$2)</f>
        <v>#NUM!</v>
      </c>
      <c r="J397" s="18" t="e">
        <f>INDEX(Large!$E$4:$BN$405,'Book Value'!$C397,'Book Value'!J$2)</f>
        <v>#NUM!</v>
      </c>
      <c r="K397" s="18" t="e">
        <f>INDEX(Large!$E$4:$BN$405,'Book Value'!$C397,'Book Value'!K$2)</f>
        <v>#NUM!</v>
      </c>
      <c r="L397" s="18" t="e">
        <f>INDEX(Large!$E$4:$BN$405,'Book Value'!$C397,'Book Value'!L$2)</f>
        <v>#NUM!</v>
      </c>
      <c r="M397" s="18" t="e">
        <f>INDEX(Large!$E$4:$BN$405,'Book Value'!$C397,'Book Value'!M$2)</f>
        <v>#NUM!</v>
      </c>
      <c r="N397" s="18" t="e">
        <f>INDEX(Large!$E$4:$BN$405,'Book Value'!$C397,'Book Value'!N$2)</f>
        <v>#NUM!</v>
      </c>
      <c r="O397" s="28" t="e">
        <f>INDEX(Large!$E$4:$BN$405,'Book Value'!$C397,'Book Value'!O$2)</f>
        <v>#NUM!</v>
      </c>
    </row>
    <row r="398" spans="1:15">
      <c r="A398" s="28">
        <v>395</v>
      </c>
      <c r="B398" s="5" t="e">
        <f>LARGE(Large!$BP$4:$BP$400,'Book Value'!A398)</f>
        <v>#NUM!</v>
      </c>
      <c r="C398" s="28" t="e">
        <f>MATCH(B398,Large!$BP$4:$BP$405,0)</f>
        <v>#NUM!</v>
      </c>
      <c r="D398" s="5" t="e">
        <f>INDEX(Large!$E$4:$BN$405,'Book Value'!$C398,'Book Value'!D$2)</f>
        <v>#NUM!</v>
      </c>
      <c r="E398" s="18" t="e">
        <f>INDEX(Large!$E$4:$BN$405,'Book Value'!$C398,'Book Value'!E$2)</f>
        <v>#NUM!</v>
      </c>
      <c r="F398" s="18" t="e">
        <f>INDEX(Large!$E$4:$BN$405,'Book Value'!$C398,'Book Value'!F$2)</f>
        <v>#NUM!</v>
      </c>
      <c r="G398" s="18" t="e">
        <f>INDEX(Large!$E$4:$BN$405,'Book Value'!$C398,'Book Value'!G$2)</f>
        <v>#NUM!</v>
      </c>
      <c r="H398" s="18" t="e">
        <f>INDEX(Large!$E$4:$BN$405,'Book Value'!$C398,'Book Value'!H$2)</f>
        <v>#NUM!</v>
      </c>
      <c r="I398" s="18" t="e">
        <f>INDEX(Large!$E$4:$BN$405,'Book Value'!$C398,'Book Value'!I$2)</f>
        <v>#NUM!</v>
      </c>
      <c r="J398" s="18" t="e">
        <f>INDEX(Large!$E$4:$BN$405,'Book Value'!$C398,'Book Value'!J$2)</f>
        <v>#NUM!</v>
      </c>
      <c r="K398" s="18" t="e">
        <f>INDEX(Large!$E$4:$BN$405,'Book Value'!$C398,'Book Value'!K$2)</f>
        <v>#NUM!</v>
      </c>
      <c r="L398" s="18" t="e">
        <f>INDEX(Large!$E$4:$BN$405,'Book Value'!$C398,'Book Value'!L$2)</f>
        <v>#NUM!</v>
      </c>
      <c r="M398" s="18" t="e">
        <f>INDEX(Large!$E$4:$BN$405,'Book Value'!$C398,'Book Value'!M$2)</f>
        <v>#NUM!</v>
      </c>
      <c r="N398" s="18" t="e">
        <f>INDEX(Large!$E$4:$BN$405,'Book Value'!$C398,'Book Value'!N$2)</f>
        <v>#NUM!</v>
      </c>
      <c r="O398" s="28" t="e">
        <f>INDEX(Large!$E$4:$BN$405,'Book Value'!$C398,'Book Value'!O$2)</f>
        <v>#NUM!</v>
      </c>
    </row>
    <row r="399" spans="1:15">
      <c r="A399" s="28">
        <v>396</v>
      </c>
      <c r="B399" s="5" t="e">
        <f>LARGE(Large!$BP$4:$BP$400,'Book Value'!A399)</f>
        <v>#NUM!</v>
      </c>
      <c r="C399" s="28" t="e">
        <f>MATCH(B399,Large!$BP$4:$BP$405,0)</f>
        <v>#NUM!</v>
      </c>
      <c r="D399" s="5" t="e">
        <f>INDEX(Large!$E$4:$BN$405,'Book Value'!$C399,'Book Value'!D$2)</f>
        <v>#NUM!</v>
      </c>
      <c r="E399" s="18" t="e">
        <f>INDEX(Large!$E$4:$BN$405,'Book Value'!$C399,'Book Value'!E$2)</f>
        <v>#NUM!</v>
      </c>
      <c r="F399" s="18" t="e">
        <f>INDEX(Large!$E$4:$BN$405,'Book Value'!$C399,'Book Value'!F$2)</f>
        <v>#NUM!</v>
      </c>
      <c r="G399" s="18" t="e">
        <f>INDEX(Large!$E$4:$BN$405,'Book Value'!$C399,'Book Value'!G$2)</f>
        <v>#NUM!</v>
      </c>
      <c r="H399" s="18" t="e">
        <f>INDEX(Large!$E$4:$BN$405,'Book Value'!$C399,'Book Value'!H$2)</f>
        <v>#NUM!</v>
      </c>
      <c r="I399" s="18" t="e">
        <f>INDEX(Large!$E$4:$BN$405,'Book Value'!$C399,'Book Value'!I$2)</f>
        <v>#NUM!</v>
      </c>
      <c r="J399" s="18" t="e">
        <f>INDEX(Large!$E$4:$BN$405,'Book Value'!$C399,'Book Value'!J$2)</f>
        <v>#NUM!</v>
      </c>
      <c r="K399" s="18" t="e">
        <f>INDEX(Large!$E$4:$BN$405,'Book Value'!$C399,'Book Value'!K$2)</f>
        <v>#NUM!</v>
      </c>
      <c r="L399" s="18" t="e">
        <f>INDEX(Large!$E$4:$BN$405,'Book Value'!$C399,'Book Value'!L$2)</f>
        <v>#NUM!</v>
      </c>
      <c r="M399" s="18" t="e">
        <f>INDEX(Large!$E$4:$BN$405,'Book Value'!$C399,'Book Value'!M$2)</f>
        <v>#NUM!</v>
      </c>
      <c r="N399" s="18" t="e">
        <f>INDEX(Large!$E$4:$BN$405,'Book Value'!$C399,'Book Value'!N$2)</f>
        <v>#NUM!</v>
      </c>
      <c r="O399" s="28" t="e">
        <f>INDEX(Large!$E$4:$BN$405,'Book Value'!$C399,'Book Value'!O$2)</f>
        <v>#NUM!</v>
      </c>
    </row>
    <row r="400" spans="1:15">
      <c r="A400" s="28">
        <v>397</v>
      </c>
      <c r="B400" s="5" t="e">
        <f>LARGE(Large!$BP$4:$BP$400,'Book Value'!A400)</f>
        <v>#NUM!</v>
      </c>
      <c r="C400" s="28" t="e">
        <f>MATCH(B400,Large!$BP$4:$BP$405,0)</f>
        <v>#NUM!</v>
      </c>
      <c r="D400" s="5" t="e">
        <f>INDEX(Large!$E$4:$BN$405,'Book Value'!$C400,'Book Value'!D$2)</f>
        <v>#NUM!</v>
      </c>
      <c r="E400" s="18" t="e">
        <f>INDEX(Large!$E$4:$BN$405,'Book Value'!$C400,'Book Value'!E$2)</f>
        <v>#NUM!</v>
      </c>
      <c r="F400" s="18" t="e">
        <f>INDEX(Large!$E$4:$BN$405,'Book Value'!$C400,'Book Value'!F$2)</f>
        <v>#NUM!</v>
      </c>
      <c r="G400" s="18" t="e">
        <f>INDEX(Large!$E$4:$BN$405,'Book Value'!$C400,'Book Value'!G$2)</f>
        <v>#NUM!</v>
      </c>
      <c r="H400" s="18" t="e">
        <f>INDEX(Large!$E$4:$BN$405,'Book Value'!$C400,'Book Value'!H$2)</f>
        <v>#NUM!</v>
      </c>
      <c r="I400" s="18" t="e">
        <f>INDEX(Large!$E$4:$BN$405,'Book Value'!$C400,'Book Value'!I$2)</f>
        <v>#NUM!</v>
      </c>
      <c r="J400" s="18" t="e">
        <f>INDEX(Large!$E$4:$BN$405,'Book Value'!$C400,'Book Value'!J$2)</f>
        <v>#NUM!</v>
      </c>
      <c r="K400" s="18" t="e">
        <f>INDEX(Large!$E$4:$BN$405,'Book Value'!$C400,'Book Value'!K$2)</f>
        <v>#NUM!</v>
      </c>
      <c r="L400" s="18" t="e">
        <f>INDEX(Large!$E$4:$BN$405,'Book Value'!$C400,'Book Value'!L$2)</f>
        <v>#NUM!</v>
      </c>
      <c r="M400" s="18" t="e">
        <f>INDEX(Large!$E$4:$BN$405,'Book Value'!$C400,'Book Value'!M$2)</f>
        <v>#NUM!</v>
      </c>
      <c r="N400" s="18" t="e">
        <f>INDEX(Large!$E$4:$BN$405,'Book Value'!$C400,'Book Value'!N$2)</f>
        <v>#NUM!</v>
      </c>
      <c r="O400" s="28" t="e">
        <f>INDEX(Large!$E$4:$BN$405,'Book Value'!$C400,'Book Value'!O$2)</f>
        <v>#NUM!</v>
      </c>
    </row>
    <row r="401" spans="1:15">
      <c r="A401" s="28">
        <v>398</v>
      </c>
      <c r="B401" s="5" t="e">
        <f>LARGE(Large!$BP$4:$BP$400,'Book Value'!A401)</f>
        <v>#NUM!</v>
      </c>
      <c r="C401" s="28" t="e">
        <f>MATCH(B401,Large!$BP$4:$BP$405,0)</f>
        <v>#NUM!</v>
      </c>
      <c r="D401" s="5" t="e">
        <f>INDEX(Large!$E$4:$BN$405,'Book Value'!$C401,'Book Value'!D$2)</f>
        <v>#NUM!</v>
      </c>
      <c r="E401" s="18" t="e">
        <f>INDEX(Large!$E$4:$BN$405,'Book Value'!$C401,'Book Value'!E$2)</f>
        <v>#NUM!</v>
      </c>
      <c r="F401" s="18" t="e">
        <f>INDEX(Large!$E$4:$BN$405,'Book Value'!$C401,'Book Value'!F$2)</f>
        <v>#NUM!</v>
      </c>
      <c r="G401" s="18" t="e">
        <f>INDEX(Large!$E$4:$BN$405,'Book Value'!$C401,'Book Value'!G$2)</f>
        <v>#NUM!</v>
      </c>
      <c r="H401" s="18" t="e">
        <f>INDEX(Large!$E$4:$BN$405,'Book Value'!$C401,'Book Value'!H$2)</f>
        <v>#NUM!</v>
      </c>
      <c r="I401" s="18" t="e">
        <f>INDEX(Large!$E$4:$BN$405,'Book Value'!$C401,'Book Value'!I$2)</f>
        <v>#NUM!</v>
      </c>
      <c r="J401" s="18" t="e">
        <f>INDEX(Large!$E$4:$BN$405,'Book Value'!$C401,'Book Value'!J$2)</f>
        <v>#NUM!</v>
      </c>
      <c r="K401" s="18" t="e">
        <f>INDEX(Large!$E$4:$BN$405,'Book Value'!$C401,'Book Value'!K$2)</f>
        <v>#NUM!</v>
      </c>
      <c r="L401" s="18" t="e">
        <f>INDEX(Large!$E$4:$BN$405,'Book Value'!$C401,'Book Value'!L$2)</f>
        <v>#NUM!</v>
      </c>
      <c r="M401" s="18" t="e">
        <f>INDEX(Large!$E$4:$BN$405,'Book Value'!$C401,'Book Value'!M$2)</f>
        <v>#NUM!</v>
      </c>
      <c r="N401" s="18" t="e">
        <f>INDEX(Large!$E$4:$BN$405,'Book Value'!$C401,'Book Value'!N$2)</f>
        <v>#NUM!</v>
      </c>
      <c r="O401" s="28" t="e">
        <f>INDEX(Large!$E$4:$BN$405,'Book Value'!$C401,'Book Value'!O$2)</f>
        <v>#NUM!</v>
      </c>
    </row>
    <row r="402" spans="1:15">
      <c r="A402" s="28">
        <v>399</v>
      </c>
      <c r="B402" s="5" t="e">
        <f>LARGE(Large!$BP$4:$BP$400,'Book Value'!A402)</f>
        <v>#NUM!</v>
      </c>
      <c r="C402" s="28" t="e">
        <f>MATCH(B402,Large!$BP$4:$BP$405,0)</f>
        <v>#NUM!</v>
      </c>
      <c r="D402" s="5" t="e">
        <f>INDEX(Large!$E$4:$BN$405,'Book Value'!$C402,'Book Value'!D$2)</f>
        <v>#NUM!</v>
      </c>
      <c r="E402" s="18" t="e">
        <f>INDEX(Large!$E$4:$BN$405,'Book Value'!$C402,'Book Value'!E$2)</f>
        <v>#NUM!</v>
      </c>
      <c r="F402" s="18" t="e">
        <f>INDEX(Large!$E$4:$BN$405,'Book Value'!$C402,'Book Value'!F$2)</f>
        <v>#NUM!</v>
      </c>
      <c r="G402" s="18" t="e">
        <f>INDEX(Large!$E$4:$BN$405,'Book Value'!$C402,'Book Value'!G$2)</f>
        <v>#NUM!</v>
      </c>
      <c r="H402" s="18" t="e">
        <f>INDEX(Large!$E$4:$BN$405,'Book Value'!$C402,'Book Value'!H$2)</f>
        <v>#NUM!</v>
      </c>
      <c r="I402" s="18" t="e">
        <f>INDEX(Large!$E$4:$BN$405,'Book Value'!$C402,'Book Value'!I$2)</f>
        <v>#NUM!</v>
      </c>
      <c r="J402" s="18" t="e">
        <f>INDEX(Large!$E$4:$BN$405,'Book Value'!$C402,'Book Value'!J$2)</f>
        <v>#NUM!</v>
      </c>
      <c r="K402" s="18" t="e">
        <f>INDEX(Large!$E$4:$BN$405,'Book Value'!$C402,'Book Value'!K$2)</f>
        <v>#NUM!</v>
      </c>
      <c r="L402" s="18" t="e">
        <f>INDEX(Large!$E$4:$BN$405,'Book Value'!$C402,'Book Value'!L$2)</f>
        <v>#NUM!</v>
      </c>
      <c r="M402" s="18" t="e">
        <f>INDEX(Large!$E$4:$BN$405,'Book Value'!$C402,'Book Value'!M$2)</f>
        <v>#NUM!</v>
      </c>
      <c r="N402" s="18" t="e">
        <f>INDEX(Large!$E$4:$BN$405,'Book Value'!$C402,'Book Value'!N$2)</f>
        <v>#NUM!</v>
      </c>
      <c r="O402" s="28" t="e">
        <f>INDEX(Large!$E$4:$BN$405,'Book Value'!$C402,'Book Value'!O$2)</f>
        <v>#NUM!</v>
      </c>
    </row>
    <row r="403" spans="1:15">
      <c r="A403" s="28">
        <v>400</v>
      </c>
      <c r="B403" s="5" t="e">
        <f>LARGE(Large!$BP$4:$BP$400,'Book Value'!A403)</f>
        <v>#NUM!</v>
      </c>
      <c r="C403" s="28" t="e">
        <f>MATCH(B403,Large!$BP$4:$BP$405,0)</f>
        <v>#NUM!</v>
      </c>
      <c r="D403" s="5" t="e">
        <f>INDEX(Large!$E$4:$BN$405,'Book Value'!$C403,'Book Value'!D$2)</f>
        <v>#NUM!</v>
      </c>
      <c r="E403" s="18" t="e">
        <f>INDEX(Large!$E$4:$BN$405,'Book Value'!$C403,'Book Value'!E$2)</f>
        <v>#NUM!</v>
      </c>
      <c r="F403" s="18" t="e">
        <f>INDEX(Large!$E$4:$BN$405,'Book Value'!$C403,'Book Value'!F$2)</f>
        <v>#NUM!</v>
      </c>
      <c r="G403" s="18" t="e">
        <f>INDEX(Large!$E$4:$BN$405,'Book Value'!$C403,'Book Value'!G$2)</f>
        <v>#NUM!</v>
      </c>
      <c r="H403" s="18" t="e">
        <f>INDEX(Large!$E$4:$BN$405,'Book Value'!$C403,'Book Value'!H$2)</f>
        <v>#NUM!</v>
      </c>
      <c r="I403" s="18" t="e">
        <f>INDEX(Large!$E$4:$BN$405,'Book Value'!$C403,'Book Value'!I$2)</f>
        <v>#NUM!</v>
      </c>
      <c r="J403" s="18" t="e">
        <f>INDEX(Large!$E$4:$BN$405,'Book Value'!$C403,'Book Value'!J$2)</f>
        <v>#NUM!</v>
      </c>
      <c r="K403" s="18" t="e">
        <f>INDEX(Large!$E$4:$BN$405,'Book Value'!$C403,'Book Value'!K$2)</f>
        <v>#NUM!</v>
      </c>
      <c r="L403" s="18" t="e">
        <f>INDEX(Large!$E$4:$BN$405,'Book Value'!$C403,'Book Value'!L$2)</f>
        <v>#NUM!</v>
      </c>
      <c r="M403" s="18" t="e">
        <f>INDEX(Large!$E$4:$BN$405,'Book Value'!$C403,'Book Value'!M$2)</f>
        <v>#NUM!</v>
      </c>
      <c r="N403" s="18" t="e">
        <f>INDEX(Large!$E$4:$BN$405,'Book Value'!$C403,'Book Value'!N$2)</f>
        <v>#NUM!</v>
      </c>
      <c r="O403" s="28" t="e">
        <f>INDEX(Large!$E$4:$BN$405,'Book Value'!$C403,'Book Value'!O$2)</f>
        <v>#NUM!</v>
      </c>
    </row>
    <row r="404" spans="1:15">
      <c r="A404" s="28">
        <v>401</v>
      </c>
      <c r="B404" s="5" t="e">
        <f>LARGE(Large!$BP$4:$BP$400,'Book Value'!A404)</f>
        <v>#NUM!</v>
      </c>
      <c r="C404" s="28" t="e">
        <f>MATCH(B404,Large!$BP$4:$BP$405,0)</f>
        <v>#NUM!</v>
      </c>
      <c r="D404" s="5" t="e">
        <f>INDEX(Large!$E$4:$BN$405,'Book Value'!$C404,'Book Value'!D$2)</f>
        <v>#NUM!</v>
      </c>
      <c r="E404" s="18" t="e">
        <f>INDEX(Large!$E$4:$BN$405,'Book Value'!$C404,'Book Value'!E$2)</f>
        <v>#NUM!</v>
      </c>
      <c r="F404" s="18" t="e">
        <f>INDEX(Large!$E$4:$BN$405,'Book Value'!$C404,'Book Value'!F$2)</f>
        <v>#NUM!</v>
      </c>
      <c r="G404" s="18" t="e">
        <f>INDEX(Large!$E$4:$BN$405,'Book Value'!$C404,'Book Value'!G$2)</f>
        <v>#NUM!</v>
      </c>
      <c r="H404" s="18" t="e">
        <f>INDEX(Large!$E$4:$BN$405,'Book Value'!$C404,'Book Value'!H$2)</f>
        <v>#NUM!</v>
      </c>
      <c r="I404" s="18" t="e">
        <f>INDEX(Large!$E$4:$BN$405,'Book Value'!$C404,'Book Value'!I$2)</f>
        <v>#NUM!</v>
      </c>
      <c r="J404" s="18" t="e">
        <f>INDEX(Large!$E$4:$BN$405,'Book Value'!$C404,'Book Value'!J$2)</f>
        <v>#NUM!</v>
      </c>
      <c r="K404" s="18" t="e">
        <f>INDEX(Large!$E$4:$BN$405,'Book Value'!$C404,'Book Value'!K$2)</f>
        <v>#NUM!</v>
      </c>
      <c r="L404" s="18" t="e">
        <f>INDEX(Large!$E$4:$BN$405,'Book Value'!$C404,'Book Value'!L$2)</f>
        <v>#NUM!</v>
      </c>
      <c r="M404" s="18" t="e">
        <f>INDEX(Large!$E$4:$BN$405,'Book Value'!$C404,'Book Value'!M$2)</f>
        <v>#NUM!</v>
      </c>
      <c r="N404" s="18" t="e">
        <f>INDEX(Large!$E$4:$BN$405,'Book Value'!$C404,'Book Value'!N$2)</f>
        <v>#NUM!</v>
      </c>
      <c r="O404" s="28" t="e">
        <f>INDEX(Large!$E$4:$BN$405,'Book Value'!$C404,'Book Value'!O$2)</f>
        <v>#NUM!</v>
      </c>
    </row>
  </sheetData>
  <phoneticPr fontId="1" type="noConversion"/>
  <conditionalFormatting sqref="D4">
    <cfRule type="cellIs" dxfId="58" priority="28" operator="greaterThan">
      <formula>$H4</formula>
    </cfRule>
  </conditionalFormatting>
  <conditionalFormatting sqref="D5">
    <cfRule type="cellIs" dxfId="57" priority="27" operator="greaterThan">
      <formula>$H5</formula>
    </cfRule>
  </conditionalFormatting>
  <conditionalFormatting sqref="D6">
    <cfRule type="cellIs" dxfId="56" priority="26" operator="greaterThan">
      <formula>$H6</formula>
    </cfRule>
  </conditionalFormatting>
  <conditionalFormatting sqref="D7">
    <cfRule type="cellIs" dxfId="55" priority="25" operator="greaterThan">
      <formula>$H7</formula>
    </cfRule>
  </conditionalFormatting>
  <conditionalFormatting sqref="D8">
    <cfRule type="cellIs" dxfId="54" priority="24" operator="greaterThan">
      <formula>$H8</formula>
    </cfRule>
  </conditionalFormatting>
  <conditionalFormatting sqref="D9">
    <cfRule type="cellIs" dxfId="53" priority="23" operator="greaterThan">
      <formula>$H9</formula>
    </cfRule>
  </conditionalFormatting>
  <conditionalFormatting sqref="D10">
    <cfRule type="cellIs" dxfId="52" priority="22" operator="greaterThan">
      <formula>$H10</formula>
    </cfRule>
  </conditionalFormatting>
  <conditionalFormatting sqref="D11">
    <cfRule type="cellIs" dxfId="51" priority="21" operator="greaterThan">
      <formula>$H11</formula>
    </cfRule>
  </conditionalFormatting>
  <conditionalFormatting sqref="D12">
    <cfRule type="cellIs" dxfId="50" priority="20" operator="greaterThan">
      <formula>$H12</formula>
    </cfRule>
  </conditionalFormatting>
  <conditionalFormatting sqref="D13">
    <cfRule type="cellIs" dxfId="49" priority="19" operator="greaterThan">
      <formula>$H13</formula>
    </cfRule>
  </conditionalFormatting>
  <conditionalFormatting sqref="D14">
    <cfRule type="cellIs" dxfId="48" priority="18" operator="greaterThan">
      <formula>$H14</formula>
    </cfRule>
  </conditionalFormatting>
  <conditionalFormatting sqref="D15">
    <cfRule type="cellIs" dxfId="47" priority="17" operator="greaterThan">
      <formula>$H15</formula>
    </cfRule>
  </conditionalFormatting>
  <conditionalFormatting sqref="D16">
    <cfRule type="cellIs" dxfId="46" priority="16" operator="greaterThan">
      <formula>$H16</formula>
    </cfRule>
  </conditionalFormatting>
  <conditionalFormatting sqref="D17">
    <cfRule type="cellIs" dxfId="45" priority="15" operator="greaterThan">
      <formula>$H17</formula>
    </cfRule>
  </conditionalFormatting>
  <conditionalFormatting sqref="D18">
    <cfRule type="cellIs" dxfId="44" priority="14" operator="greaterThan">
      <formula>$H18</formula>
    </cfRule>
  </conditionalFormatting>
  <conditionalFormatting sqref="D19">
    <cfRule type="cellIs" dxfId="43" priority="13" operator="greaterThan">
      <formula>$H19</formula>
    </cfRule>
  </conditionalFormatting>
  <conditionalFormatting sqref="D20">
    <cfRule type="cellIs" dxfId="42" priority="12" operator="greaterThan">
      <formula>$H20</formula>
    </cfRule>
  </conditionalFormatting>
  <conditionalFormatting sqref="D21">
    <cfRule type="cellIs" dxfId="41" priority="11" operator="greaterThan">
      <formula>$H21</formula>
    </cfRule>
  </conditionalFormatting>
  <conditionalFormatting sqref="D22">
    <cfRule type="cellIs" dxfId="40" priority="10" operator="greaterThan">
      <formula>$H22</formula>
    </cfRule>
  </conditionalFormatting>
  <conditionalFormatting sqref="D23">
    <cfRule type="cellIs" dxfId="39" priority="9" operator="greaterThan">
      <formula>$H23</formula>
    </cfRule>
  </conditionalFormatting>
  <conditionalFormatting sqref="D24">
    <cfRule type="cellIs" dxfId="38" priority="8" operator="greaterThan">
      <formula>$H24</formula>
    </cfRule>
  </conditionalFormatting>
  <conditionalFormatting sqref="D25">
    <cfRule type="cellIs" dxfId="37" priority="7" operator="greaterThan">
      <formula>$H25</formula>
    </cfRule>
  </conditionalFormatting>
  <conditionalFormatting sqref="D26">
    <cfRule type="cellIs" dxfId="36" priority="6" operator="greaterThan">
      <formula>$H26</formula>
    </cfRule>
  </conditionalFormatting>
  <conditionalFormatting sqref="D27">
    <cfRule type="cellIs" dxfId="35" priority="5" operator="greaterThan">
      <formula>$H27</formula>
    </cfRule>
  </conditionalFormatting>
  <conditionalFormatting sqref="D28">
    <cfRule type="cellIs" dxfId="34" priority="4" operator="greaterThan">
      <formula>$H28</formula>
    </cfRule>
  </conditionalFormatting>
  <conditionalFormatting sqref="D29">
    <cfRule type="cellIs" dxfId="33" priority="3" operator="greaterThan">
      <formula>$H29</formula>
    </cfRule>
  </conditionalFormatting>
  <conditionalFormatting sqref="D30">
    <cfRule type="cellIs" dxfId="32" priority="2" operator="greaterThan">
      <formula>$H30</formula>
    </cfRule>
  </conditionalFormatting>
  <conditionalFormatting sqref="D31">
    <cfRule type="cellIs" dxfId="31" priority="1" operator="greaterThan">
      <formula>$H31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2:P405"/>
  <sheetViews>
    <sheetView workbookViewId="0">
      <selection activeCell="B30" sqref="B30"/>
    </sheetView>
  </sheetViews>
  <sheetFormatPr defaultRowHeight="16.5"/>
  <cols>
    <col min="2" max="2" width="14.75" bestFit="1" customWidth="1"/>
    <col min="10" max="11" width="9" style="18"/>
    <col min="16" max="16" width="14.75" bestFit="1" customWidth="1"/>
  </cols>
  <sheetData>
    <row r="2" spans="1:16">
      <c r="D2">
        <v>1</v>
      </c>
      <c r="E2">
        <v>2</v>
      </c>
      <c r="F2">
        <v>3</v>
      </c>
      <c r="G2">
        <v>6</v>
      </c>
      <c r="H2">
        <v>7</v>
      </c>
      <c r="I2">
        <v>8</v>
      </c>
      <c r="J2" s="18">
        <v>9</v>
      </c>
      <c r="K2" s="18">
        <v>10</v>
      </c>
      <c r="L2">
        <v>11</v>
      </c>
      <c r="M2">
        <v>12</v>
      </c>
      <c r="N2">
        <v>13</v>
      </c>
      <c r="O2">
        <v>14</v>
      </c>
      <c r="P2">
        <v>58</v>
      </c>
    </row>
    <row r="3" spans="1:16">
      <c r="B3" s="2" t="s">
        <v>62</v>
      </c>
      <c r="C3" s="2" t="s">
        <v>24</v>
      </c>
      <c r="D3" t="str">
        <f>Large!E3</f>
        <v>代碼</v>
      </c>
      <c r="E3" t="str">
        <f>Large!F3</f>
        <v>商品</v>
      </c>
      <c r="F3" t="str">
        <f>Large!G3</f>
        <v>時間</v>
      </c>
      <c r="G3" t="str">
        <f>Large!J3</f>
        <v>成交</v>
      </c>
      <c r="H3" t="str">
        <f>Large!K3</f>
        <v>漲跌</v>
      </c>
      <c r="I3" t="str">
        <f>Large!L3</f>
        <v>漲幅%</v>
      </c>
      <c r="J3" s="18" t="str">
        <f>Large!M3</f>
        <v>單量</v>
      </c>
      <c r="K3" s="18" t="str">
        <f>Large!N3</f>
        <v>總量</v>
      </c>
      <c r="L3" t="str">
        <f>Large!O3</f>
        <v>最高</v>
      </c>
      <c r="M3" t="str">
        <f>Large!P3</f>
        <v>最低</v>
      </c>
      <c r="N3" t="str">
        <f>Large!Q3</f>
        <v>開盤</v>
      </c>
      <c r="O3" t="str">
        <f>Large!R3</f>
        <v>均價</v>
      </c>
      <c r="P3" t="str">
        <f>Large!BJ3</f>
        <v>DailyLOB</v>
      </c>
    </row>
    <row r="4" spans="1:16">
      <c r="A4" s="18">
        <v>1</v>
      </c>
      <c r="B4" s="5">
        <f>LARGE(Large!$BF$4:$BF$32,OIB!A4)</f>
        <v>101286.8</v>
      </c>
      <c r="C4">
        <f>MATCH(B4,Large!$BF$4:$BF$405,0)</f>
        <v>2</v>
      </c>
      <c r="D4" t="str">
        <f>INDEX(Large!$E$4:$BN$405,$C4,OIB!D$2)</f>
        <v>2317</v>
      </c>
      <c r="E4" s="18" t="str">
        <f>INDEX(Large!$E$4:$BN$405,$C4,OIB!E$2)</f>
        <v>鴻海</v>
      </c>
      <c r="F4" s="18" t="str">
        <f>INDEX(Large!$E$4:$BN$405,$C4,OIB!F$2)</f>
        <v>13:30:00</v>
      </c>
      <c r="G4" s="18">
        <f>INDEX(Large!$E$4:$BN$405,$C4,OIB!G$2)</f>
        <v>80.900000000000006</v>
      </c>
      <c r="H4" s="18">
        <f>INDEX(Large!$E$4:$BN$405,$C4,OIB!H$2)</f>
        <v>0</v>
      </c>
      <c r="I4" s="18">
        <f>INDEX(Large!$E$4:$BN$405,$C4,OIB!I$2)</f>
        <v>0</v>
      </c>
      <c r="J4" s="18">
        <f>INDEX(Large!$E$4:$BN$405,$C4,OIB!J$2)</f>
        <v>1252</v>
      </c>
      <c r="K4" s="18">
        <f>INDEX(Large!$E$4:$BN$405,$C4,OIB!K$2)</f>
        <v>14320</v>
      </c>
      <c r="L4" s="18">
        <f>INDEX(Large!$E$4:$BN$405,$C4,OIB!L$2)</f>
        <v>81.099999999999994</v>
      </c>
      <c r="M4" s="18">
        <f>INDEX(Large!$E$4:$BN$405,$C4,OIB!M$2)</f>
        <v>80.5</v>
      </c>
      <c r="N4" s="18">
        <f>INDEX(Large!$E$4:$BN$405,$C4,OIB!N$2)</f>
        <v>80.900000000000006</v>
      </c>
      <c r="O4" s="18">
        <f>INDEX(Large!$E$4:$BN$405,$C4,OIB!O$2)</f>
        <v>80.81</v>
      </c>
      <c r="P4" s="5">
        <f>INDEX(Large!$E$4:$BN$405,$C4,OIB!P$2)</f>
        <v>1158488</v>
      </c>
    </row>
    <row r="5" spans="1:16">
      <c r="A5" s="18">
        <v>2</v>
      </c>
      <c r="B5" s="5">
        <f>LARGE(Large!$BF$4:$BF$32,OIB!A5)</f>
        <v>43039</v>
      </c>
      <c r="C5" s="18">
        <f>MATCH(B5,Large!$BF$4:$BF$405,0)</f>
        <v>6</v>
      </c>
      <c r="D5" s="18" t="str">
        <f>INDEX(Large!$E$4:$BN$405,$C5,OIB!D$2)</f>
        <v>2474</v>
      </c>
      <c r="E5" s="18" t="str">
        <f>INDEX(Large!$E$4:$BN$405,$C5,OIB!E$2)</f>
        <v>可成</v>
      </c>
      <c r="F5" s="18" t="str">
        <f>INDEX(Large!$E$4:$BN$405,$C5,OIB!F$2)</f>
        <v>13:30:00</v>
      </c>
      <c r="G5" s="18">
        <f>INDEX(Large!$E$4:$BN$405,$C5,OIB!G$2)</f>
        <v>223</v>
      </c>
      <c r="H5" s="18">
        <f>INDEX(Large!$E$4:$BN$405,$C5,OIB!H$2)</f>
        <v>3.5</v>
      </c>
      <c r="I5" s="18">
        <f>INDEX(Large!$E$4:$BN$405,$C5,OIB!I$2)</f>
        <v>1.59</v>
      </c>
      <c r="J5" s="18">
        <f>INDEX(Large!$E$4:$BN$405,$C5,OIB!J$2)</f>
        <v>193</v>
      </c>
      <c r="K5" s="18">
        <f>INDEX(Large!$E$4:$BN$405,$C5,OIB!K$2)</f>
        <v>2592</v>
      </c>
      <c r="L5" s="18">
        <f>INDEX(Large!$E$4:$BN$405,$C5,OIB!L$2)</f>
        <v>224</v>
      </c>
      <c r="M5" s="18">
        <f>INDEX(Large!$E$4:$BN$405,$C5,OIB!M$2)</f>
        <v>219</v>
      </c>
      <c r="N5" s="18">
        <f>INDEX(Large!$E$4:$BN$405,$C5,OIB!N$2)</f>
        <v>221</v>
      </c>
      <c r="O5" s="18">
        <f>INDEX(Large!$E$4:$BN$405,$C5,OIB!O$2)</f>
        <v>222.23</v>
      </c>
      <c r="P5" s="5">
        <f>INDEX(Large!$E$4:$BN$405,$C5,OIB!P$2)</f>
        <v>578016</v>
      </c>
    </row>
    <row r="6" spans="1:16">
      <c r="A6" s="18">
        <v>3</v>
      </c>
      <c r="B6" s="5">
        <f>LARGE(Large!$BF$4:$BF$32,OIB!A6)</f>
        <v>36570</v>
      </c>
      <c r="C6" s="18">
        <f>MATCH(B6,Large!$BF$4:$BF$405,0)</f>
        <v>4</v>
      </c>
      <c r="D6" s="18" t="str">
        <f>INDEX(Large!$E$4:$BN$405,$C6,OIB!D$2)</f>
        <v>2357</v>
      </c>
      <c r="E6" s="18" t="str">
        <f>INDEX(Large!$E$4:$BN$405,$C6,OIB!E$2)</f>
        <v>華碩</v>
      </c>
      <c r="F6" s="18" t="str">
        <f>INDEX(Large!$E$4:$BN$405,$C6,OIB!F$2)</f>
        <v>13:30:00</v>
      </c>
      <c r="G6" s="18">
        <f>INDEX(Large!$E$4:$BN$405,$C6,OIB!G$2)</f>
        <v>265</v>
      </c>
      <c r="H6" s="18">
        <f>INDEX(Large!$E$4:$BN$405,$C6,OIB!H$2)</f>
        <v>2</v>
      </c>
      <c r="I6" s="18">
        <f>INDEX(Large!$E$4:$BN$405,$C6,OIB!I$2)</f>
        <v>0.76</v>
      </c>
      <c r="J6" s="18">
        <f>INDEX(Large!$E$4:$BN$405,$C6,OIB!J$2)</f>
        <v>138</v>
      </c>
      <c r="K6" s="18">
        <f>INDEX(Large!$E$4:$BN$405,$C6,OIB!K$2)</f>
        <v>885</v>
      </c>
      <c r="L6" s="18">
        <f>INDEX(Large!$E$4:$BN$405,$C6,OIB!L$2)</f>
        <v>265</v>
      </c>
      <c r="M6" s="18">
        <f>INDEX(Large!$E$4:$BN$405,$C6,OIB!M$2)</f>
        <v>261</v>
      </c>
      <c r="N6" s="18">
        <f>INDEX(Large!$E$4:$BN$405,$C6,OIB!N$2)</f>
        <v>264</v>
      </c>
      <c r="O6" s="18">
        <f>INDEX(Large!$E$4:$BN$405,$C6,OIB!O$2)</f>
        <v>263.88</v>
      </c>
      <c r="P6" s="5">
        <f>INDEX(Large!$E$4:$BN$405,$C6,OIB!P$2)</f>
        <v>234525</v>
      </c>
    </row>
    <row r="7" spans="1:16">
      <c r="A7" s="18">
        <v>4</v>
      </c>
      <c r="B7" s="5">
        <f>LARGE(Large!$BF$4:$BF$32,OIB!A7)</f>
        <v>14678.2</v>
      </c>
      <c r="C7" s="18">
        <f>MATCH(B7,Large!$BF$4:$BF$405,0)</f>
        <v>13</v>
      </c>
      <c r="D7" s="18" t="str">
        <f>INDEX(Large!$E$4:$BN$405,$C7,OIB!D$2)</f>
        <v>2313</v>
      </c>
      <c r="E7" s="18" t="str">
        <f>INDEX(Large!$E$4:$BN$405,$C7,OIB!E$2)</f>
        <v>華通</v>
      </c>
      <c r="F7" s="18" t="str">
        <f>INDEX(Large!$E$4:$BN$405,$C7,OIB!F$2)</f>
        <v>13:30:00</v>
      </c>
      <c r="G7" s="18">
        <f>INDEX(Large!$E$4:$BN$405,$C7,OIB!G$2)</f>
        <v>15.8</v>
      </c>
      <c r="H7" s="18">
        <f>INDEX(Large!$E$4:$BN$405,$C7,OIB!H$2)</f>
        <v>0.05</v>
      </c>
      <c r="I7" s="18">
        <f>INDEX(Large!$E$4:$BN$405,$C7,OIB!I$2)</f>
        <v>0.32</v>
      </c>
      <c r="J7" s="18">
        <f>INDEX(Large!$E$4:$BN$405,$C7,OIB!J$2)</f>
        <v>929</v>
      </c>
      <c r="K7" s="18">
        <f>INDEX(Large!$E$4:$BN$405,$C7,OIB!K$2)</f>
        <v>6329</v>
      </c>
      <c r="L7" s="18">
        <f>INDEX(Large!$E$4:$BN$405,$C7,OIB!L$2)</f>
        <v>15.8</v>
      </c>
      <c r="M7" s="18">
        <f>INDEX(Large!$E$4:$BN$405,$C7,OIB!M$2)</f>
        <v>15.6</v>
      </c>
      <c r="N7" s="18">
        <f>INDEX(Large!$E$4:$BN$405,$C7,OIB!N$2)</f>
        <v>15.75</v>
      </c>
      <c r="O7" s="18">
        <f>INDEX(Large!$E$4:$BN$405,$C7,OIB!O$2)</f>
        <v>15.69</v>
      </c>
      <c r="P7" s="5">
        <f>INDEX(Large!$E$4:$BN$405,$C7,OIB!P$2)</f>
        <v>99998.200000000012</v>
      </c>
    </row>
    <row r="8" spans="1:16">
      <c r="A8" s="18">
        <v>5</v>
      </c>
      <c r="B8" s="5">
        <f>LARGE(Large!$BF$4:$BF$32,OIB!A8)</f>
        <v>8859.5999999999985</v>
      </c>
      <c r="C8" s="18">
        <f>MATCH(B8,Large!$BF$4:$BF$405,0)</f>
        <v>12</v>
      </c>
      <c r="D8" s="18" t="str">
        <f>INDEX(Large!$E$4:$BN$405,$C8,OIB!D$2)</f>
        <v>2345</v>
      </c>
      <c r="E8" s="18" t="str">
        <f>INDEX(Large!$E$4:$BN$405,$C8,OIB!E$2)</f>
        <v>智邦</v>
      </c>
      <c r="F8" s="18" t="str">
        <f>INDEX(Large!$E$4:$BN$405,$C8,OIB!F$2)</f>
        <v>13:30:00</v>
      </c>
      <c r="G8" s="18">
        <f>INDEX(Large!$E$4:$BN$405,$C8,OIB!G$2)</f>
        <v>42.8</v>
      </c>
      <c r="H8" s="18">
        <f>INDEX(Large!$E$4:$BN$405,$C8,OIB!H$2)</f>
        <v>0.15</v>
      </c>
      <c r="I8" s="18">
        <f>INDEX(Large!$E$4:$BN$405,$C8,OIB!I$2)</f>
        <v>0.35</v>
      </c>
      <c r="J8" s="18">
        <f>INDEX(Large!$E$4:$BN$405,$C8,OIB!J$2)</f>
        <v>207</v>
      </c>
      <c r="K8" s="18">
        <f>INDEX(Large!$E$4:$BN$405,$C8,OIB!K$2)</f>
        <v>2533</v>
      </c>
      <c r="L8" s="18">
        <f>INDEX(Large!$E$4:$BN$405,$C8,OIB!L$2)</f>
        <v>43.15</v>
      </c>
      <c r="M8" s="18">
        <f>INDEX(Large!$E$4:$BN$405,$C8,OIB!M$2)</f>
        <v>42.65</v>
      </c>
      <c r="N8" s="18">
        <f>INDEX(Large!$E$4:$BN$405,$C8,OIB!N$2)</f>
        <v>42.65</v>
      </c>
      <c r="O8" s="18">
        <f>INDEX(Large!$E$4:$BN$405,$C8,OIB!O$2)</f>
        <v>42.89</v>
      </c>
      <c r="P8" s="5">
        <f>INDEX(Large!$E$4:$BN$405,$C8,OIB!P$2)</f>
        <v>108412.4</v>
      </c>
    </row>
    <row r="9" spans="1:16">
      <c r="A9" s="18">
        <v>6</v>
      </c>
      <c r="B9" s="5">
        <f>LARGE(Large!$BF$4:$BF$32,OIB!A9)</f>
        <v>5062.5</v>
      </c>
      <c r="C9" s="18">
        <f>MATCH(B9,Large!$BF$4:$BF$405,0)</f>
        <v>15</v>
      </c>
      <c r="D9" s="18" t="str">
        <f>INDEX(Large!$E$4:$BN$405,$C9,OIB!D$2)</f>
        <v>3023</v>
      </c>
      <c r="E9" s="18" t="str">
        <f>INDEX(Large!$E$4:$BN$405,$C9,OIB!E$2)</f>
        <v>信邦</v>
      </c>
      <c r="F9" s="18" t="str">
        <f>INDEX(Large!$E$4:$BN$405,$C9,OIB!F$2)</f>
        <v>13:30:00</v>
      </c>
      <c r="G9" s="18">
        <f>INDEX(Large!$E$4:$BN$405,$C9,OIB!G$2)</f>
        <v>67.5</v>
      </c>
      <c r="H9" s="18">
        <f>INDEX(Large!$E$4:$BN$405,$C9,OIB!H$2)</f>
        <v>0.4</v>
      </c>
      <c r="I9" s="18">
        <f>INDEX(Large!$E$4:$BN$405,$C9,OIB!I$2)</f>
        <v>0.6</v>
      </c>
      <c r="J9" s="18">
        <f>INDEX(Large!$E$4:$BN$405,$C9,OIB!J$2)</f>
        <v>75</v>
      </c>
      <c r="K9" s="18">
        <f>INDEX(Large!$E$4:$BN$405,$C9,OIB!K$2)</f>
        <v>770</v>
      </c>
      <c r="L9" s="18">
        <f>INDEX(Large!$E$4:$BN$405,$C9,OIB!L$2)</f>
        <v>67.7</v>
      </c>
      <c r="M9" s="18">
        <f>INDEX(Large!$E$4:$BN$405,$C9,OIB!M$2)</f>
        <v>66.2</v>
      </c>
      <c r="N9" s="18">
        <f>INDEX(Large!$E$4:$BN$405,$C9,OIB!N$2)</f>
        <v>66.599999999999994</v>
      </c>
      <c r="O9" s="18">
        <f>INDEX(Large!$E$4:$BN$405,$C9,OIB!O$2)</f>
        <v>67.08</v>
      </c>
      <c r="P9" s="5">
        <f>INDEX(Large!$E$4:$BN$405,$C9,OIB!P$2)</f>
        <v>51975</v>
      </c>
    </row>
    <row r="10" spans="1:16">
      <c r="A10" s="18">
        <v>7</v>
      </c>
      <c r="B10" s="5">
        <f>LARGE(Large!$BF$4:$BF$32,OIB!A10)</f>
        <v>2197.4499999999998</v>
      </c>
      <c r="C10" s="18">
        <f>MATCH(B10,Large!$BF$4:$BF$405,0)</f>
        <v>14</v>
      </c>
      <c r="D10" s="18" t="str">
        <f>INDEX(Large!$E$4:$BN$405,$C10,OIB!D$2)</f>
        <v>2637</v>
      </c>
      <c r="E10" s="18" t="str">
        <f>INDEX(Large!$E$4:$BN$405,$C10,OIB!E$2)</f>
        <v>慧洋-KY</v>
      </c>
      <c r="F10" s="18" t="str">
        <f>INDEX(Large!$E$4:$BN$405,$C10,OIB!F$2)</f>
        <v>13:30:00</v>
      </c>
      <c r="G10" s="18">
        <f>INDEX(Large!$E$4:$BN$405,$C10,OIB!G$2)</f>
        <v>30.95</v>
      </c>
      <c r="H10" s="18">
        <f>INDEX(Large!$E$4:$BN$405,$C10,OIB!H$2)</f>
        <v>0.3</v>
      </c>
      <c r="I10" s="18">
        <f>INDEX(Large!$E$4:$BN$405,$C10,OIB!I$2)</f>
        <v>0.98</v>
      </c>
      <c r="J10" s="18">
        <f>INDEX(Large!$E$4:$BN$405,$C10,OIB!J$2)</f>
        <v>71</v>
      </c>
      <c r="K10" s="18">
        <f>INDEX(Large!$E$4:$BN$405,$C10,OIB!K$2)</f>
        <v>878</v>
      </c>
      <c r="L10" s="18">
        <f>INDEX(Large!$E$4:$BN$405,$C10,OIB!L$2)</f>
        <v>31.05</v>
      </c>
      <c r="M10" s="18">
        <f>INDEX(Large!$E$4:$BN$405,$C10,OIB!M$2)</f>
        <v>30.6</v>
      </c>
      <c r="N10" s="18">
        <f>INDEX(Large!$E$4:$BN$405,$C10,OIB!N$2)</f>
        <v>30.85</v>
      </c>
      <c r="O10" s="18">
        <f>INDEX(Large!$E$4:$BN$405,$C10,OIB!O$2)</f>
        <v>30.87</v>
      </c>
      <c r="P10" s="5">
        <f>INDEX(Large!$E$4:$BN$405,$C10,OIB!P$2)</f>
        <v>27174.1</v>
      </c>
    </row>
    <row r="11" spans="1:16">
      <c r="A11" s="18">
        <v>8</v>
      </c>
      <c r="B11" s="5">
        <f>LARGE(Large!$BF$4:$BF$32,OIB!A11)</f>
        <v>782.6</v>
      </c>
      <c r="C11" s="18">
        <f>MATCH(B11,Large!$BF$4:$BF$405,0)</f>
        <v>18</v>
      </c>
      <c r="D11" s="18" t="str">
        <f>INDEX(Large!$E$4:$BN$405,$C11,OIB!D$2)</f>
        <v>3019</v>
      </c>
      <c r="E11" s="18" t="str">
        <f>INDEX(Large!$E$4:$BN$405,$C11,OIB!E$2)</f>
        <v>亞光</v>
      </c>
      <c r="F11" s="18" t="str">
        <f>INDEX(Large!$E$4:$BN$405,$C11,OIB!F$2)</f>
        <v>13:30:00</v>
      </c>
      <c r="G11" s="18">
        <f>INDEX(Large!$E$4:$BN$405,$C11,OIB!G$2)</f>
        <v>27.95</v>
      </c>
      <c r="H11" s="18">
        <f>INDEX(Large!$E$4:$BN$405,$C11,OIB!H$2)</f>
        <v>0.05</v>
      </c>
      <c r="I11" s="18">
        <f>INDEX(Large!$E$4:$BN$405,$C11,OIB!I$2)</f>
        <v>0.18</v>
      </c>
      <c r="J11" s="18">
        <f>INDEX(Large!$E$4:$BN$405,$C11,OIB!J$2)</f>
        <v>28</v>
      </c>
      <c r="K11" s="18">
        <f>INDEX(Large!$E$4:$BN$405,$C11,OIB!K$2)</f>
        <v>356</v>
      </c>
      <c r="L11" s="18">
        <f>INDEX(Large!$E$4:$BN$405,$C11,OIB!L$2)</f>
        <v>28.15</v>
      </c>
      <c r="M11" s="18">
        <f>INDEX(Large!$E$4:$BN$405,$C11,OIB!M$2)</f>
        <v>27.7</v>
      </c>
      <c r="N11" s="18">
        <f>INDEX(Large!$E$4:$BN$405,$C11,OIB!N$2)</f>
        <v>27.95</v>
      </c>
      <c r="O11" s="18">
        <f>INDEX(Large!$E$4:$BN$405,$C11,OIB!O$2)</f>
        <v>27.95</v>
      </c>
      <c r="P11" s="5">
        <f>INDEX(Large!$E$4:$BN$405,$C11,OIB!P$2)</f>
        <v>9950.1999999999989</v>
      </c>
    </row>
    <row r="12" spans="1:16">
      <c r="A12" s="18">
        <v>9</v>
      </c>
      <c r="B12" s="5">
        <f>LARGE(Large!$BF$4:$BF$32,OIB!A12)</f>
        <v>543.75</v>
      </c>
      <c r="C12" s="18">
        <f>MATCH(B12,Large!$BF$4:$BF$405,0)</f>
        <v>22</v>
      </c>
      <c r="D12" s="18" t="str">
        <f>INDEX(Large!$E$4:$BN$405,$C12,OIB!D$2)</f>
        <v>4952</v>
      </c>
      <c r="E12" s="18" t="str">
        <f>INDEX(Large!$E$4:$BN$405,$C12,OIB!E$2)</f>
        <v>凌通</v>
      </c>
      <c r="F12" s="18" t="str">
        <f>INDEX(Large!$E$4:$BN$405,$C12,OIB!F$2)</f>
        <v>13:30:00</v>
      </c>
      <c r="G12" s="18">
        <f>INDEX(Large!$E$4:$BN$405,$C12,OIB!G$2)</f>
        <v>36.25</v>
      </c>
      <c r="H12" s="18">
        <f>INDEX(Large!$E$4:$BN$405,$C12,OIB!H$2)</f>
        <v>0.3</v>
      </c>
      <c r="I12" s="18">
        <f>INDEX(Large!$E$4:$BN$405,$C12,OIB!I$2)</f>
        <v>0.83</v>
      </c>
      <c r="J12" s="18">
        <f>INDEX(Large!$E$4:$BN$405,$C12,OIB!J$2)</f>
        <v>15</v>
      </c>
      <c r="K12" s="18">
        <f>INDEX(Large!$E$4:$BN$405,$C12,OIB!K$2)</f>
        <v>401</v>
      </c>
      <c r="L12" s="18">
        <f>INDEX(Large!$E$4:$BN$405,$C12,OIB!L$2)</f>
        <v>36.25</v>
      </c>
      <c r="M12" s="18">
        <f>INDEX(Large!$E$4:$BN$405,$C12,OIB!M$2)</f>
        <v>35.4</v>
      </c>
      <c r="N12" s="18">
        <f>INDEX(Large!$E$4:$BN$405,$C12,OIB!N$2)</f>
        <v>36</v>
      </c>
      <c r="O12" s="18">
        <f>INDEX(Large!$E$4:$BN$405,$C12,OIB!O$2)</f>
        <v>35.880000000000003</v>
      </c>
      <c r="P12" s="5">
        <f>INDEX(Large!$E$4:$BN$405,$C12,OIB!P$2)</f>
        <v>14536.25</v>
      </c>
    </row>
    <row r="13" spans="1:16">
      <c r="A13" s="18">
        <v>10</v>
      </c>
      <c r="B13" s="5">
        <f>LARGE(Large!$BF$4:$BF$32,OIB!A13)</f>
        <v>448.2</v>
      </c>
      <c r="C13" s="18">
        <f>MATCH(B13,Large!$BF$4:$BF$405,0)</f>
        <v>19</v>
      </c>
      <c r="D13" s="18" t="str">
        <f>INDEX(Large!$E$4:$BN$405,$C13,OIB!D$2)</f>
        <v>1464</v>
      </c>
      <c r="E13" s="18" t="str">
        <f>INDEX(Large!$E$4:$BN$405,$C13,OIB!E$2)</f>
        <v>得力</v>
      </c>
      <c r="F13" s="18" t="str">
        <f>INDEX(Large!$E$4:$BN$405,$C13,OIB!F$2)</f>
        <v>13:30:00</v>
      </c>
      <c r="G13" s="18">
        <f>INDEX(Large!$E$4:$BN$405,$C13,OIB!G$2)</f>
        <v>24.9</v>
      </c>
      <c r="H13" s="18">
        <f>INDEX(Large!$E$4:$BN$405,$C13,OIB!H$2)</f>
        <v>0.1</v>
      </c>
      <c r="I13" s="18">
        <f>INDEX(Large!$E$4:$BN$405,$C13,OIB!I$2)</f>
        <v>0.4</v>
      </c>
      <c r="J13" s="18">
        <f>INDEX(Large!$E$4:$BN$405,$C13,OIB!J$2)</f>
        <v>18</v>
      </c>
      <c r="K13" s="18">
        <f>INDEX(Large!$E$4:$BN$405,$C13,OIB!K$2)</f>
        <v>442</v>
      </c>
      <c r="L13" s="18">
        <f>INDEX(Large!$E$4:$BN$405,$C13,OIB!L$2)</f>
        <v>25</v>
      </c>
      <c r="M13" s="18">
        <f>INDEX(Large!$E$4:$BN$405,$C13,OIB!M$2)</f>
        <v>24.7</v>
      </c>
      <c r="N13" s="18">
        <f>INDEX(Large!$E$4:$BN$405,$C13,OIB!N$2)</f>
        <v>24.9</v>
      </c>
      <c r="O13" s="18">
        <f>INDEX(Large!$E$4:$BN$405,$C13,OIB!O$2)</f>
        <v>24.85</v>
      </c>
      <c r="P13" s="5">
        <f>INDEX(Large!$E$4:$BN$405,$C13,OIB!P$2)</f>
        <v>11005.8</v>
      </c>
    </row>
    <row r="14" spans="1:16">
      <c r="A14" s="18">
        <v>11</v>
      </c>
      <c r="B14" s="5">
        <f>LARGE(Large!$BF$4:$BF$32,OIB!A14)</f>
        <v>100.75</v>
      </c>
      <c r="C14" s="18">
        <f>MATCH(B14,Large!$BF$4:$BF$405,0)</f>
        <v>29</v>
      </c>
      <c r="D14" s="18" t="str">
        <f>INDEX(Large!$E$4:$BN$405,$C14,OIB!D$2)</f>
        <v>3094</v>
      </c>
      <c r="E14" s="18" t="str">
        <f>INDEX(Large!$E$4:$BN$405,$C14,OIB!E$2)</f>
        <v>聯傑</v>
      </c>
      <c r="F14" s="18" t="str">
        <f>INDEX(Large!$E$4:$BN$405,$C14,OIB!F$2)</f>
        <v>13:30:00</v>
      </c>
      <c r="G14" s="18">
        <f>INDEX(Large!$E$4:$BN$405,$C14,OIB!G$2)</f>
        <v>20.149999999999999</v>
      </c>
      <c r="H14" s="18">
        <f>INDEX(Large!$E$4:$BN$405,$C14,OIB!H$2)</f>
        <v>-0.15</v>
      </c>
      <c r="I14" s="18">
        <f>INDEX(Large!$E$4:$BN$405,$C14,OIB!I$2)</f>
        <v>-0.74</v>
      </c>
      <c r="J14" s="18">
        <f>INDEX(Large!$E$4:$BN$405,$C14,OIB!J$2)</f>
        <v>5</v>
      </c>
      <c r="K14" s="18">
        <f>INDEX(Large!$E$4:$BN$405,$C14,OIB!K$2)</f>
        <v>81</v>
      </c>
      <c r="L14" s="18">
        <f>INDEX(Large!$E$4:$BN$405,$C14,OIB!L$2)</f>
        <v>20.3</v>
      </c>
      <c r="M14" s="18">
        <f>INDEX(Large!$E$4:$BN$405,$C14,OIB!M$2)</f>
        <v>20.100000000000001</v>
      </c>
      <c r="N14" s="18">
        <f>INDEX(Large!$E$4:$BN$405,$C14,OIB!N$2)</f>
        <v>20.3</v>
      </c>
      <c r="O14" s="18">
        <f>INDEX(Large!$E$4:$BN$405,$C14,OIB!O$2)</f>
        <v>20.149999999999999</v>
      </c>
      <c r="P14" s="5">
        <f>INDEX(Large!$E$4:$BN$405,$C14,OIB!P$2)</f>
        <v>1632.1499999999999</v>
      </c>
    </row>
    <row r="15" spans="1:16">
      <c r="A15" s="18">
        <v>12</v>
      </c>
      <c r="B15" s="5">
        <f>LARGE(Large!$BF$4:$BF$32,OIB!A15)</f>
        <v>44.8</v>
      </c>
      <c r="C15" s="18">
        <f>MATCH(B15,Large!$BF$4:$BF$405,0)</f>
        <v>28</v>
      </c>
      <c r="D15" s="18" t="str">
        <f>INDEX(Large!$E$4:$BN$405,$C15,OIB!D$2)</f>
        <v>1467</v>
      </c>
      <c r="E15" s="18" t="str">
        <f>INDEX(Large!$E$4:$BN$405,$C15,OIB!E$2)</f>
        <v>南緯</v>
      </c>
      <c r="F15" s="18" t="str">
        <f>INDEX(Large!$E$4:$BN$405,$C15,OIB!F$2)</f>
        <v>13:30:00</v>
      </c>
      <c r="G15" s="18">
        <f>INDEX(Large!$E$4:$BN$405,$C15,OIB!G$2)</f>
        <v>11.2</v>
      </c>
      <c r="H15" s="18">
        <f>INDEX(Large!$E$4:$BN$405,$C15,OIB!H$2)</f>
        <v>0.1</v>
      </c>
      <c r="I15" s="18">
        <f>INDEX(Large!$E$4:$BN$405,$C15,OIB!I$2)</f>
        <v>0.9</v>
      </c>
      <c r="J15" s="18">
        <f>INDEX(Large!$E$4:$BN$405,$C15,OIB!J$2)</f>
        <v>4</v>
      </c>
      <c r="K15" s="18">
        <f>INDEX(Large!$E$4:$BN$405,$C15,OIB!K$2)</f>
        <v>346</v>
      </c>
      <c r="L15" s="18">
        <f>INDEX(Large!$E$4:$BN$405,$C15,OIB!L$2)</f>
        <v>11.25</v>
      </c>
      <c r="M15" s="18">
        <f>INDEX(Large!$E$4:$BN$405,$C15,OIB!M$2)</f>
        <v>11.1</v>
      </c>
      <c r="N15" s="18">
        <f>INDEX(Large!$E$4:$BN$405,$C15,OIB!N$2)</f>
        <v>11.25</v>
      </c>
      <c r="O15" s="18">
        <f>INDEX(Large!$E$4:$BN$405,$C15,OIB!O$2)</f>
        <v>11.21</v>
      </c>
      <c r="P15" s="5">
        <f>INDEX(Large!$E$4:$BN$405,$C15,OIB!P$2)</f>
        <v>3875.2</v>
      </c>
    </row>
    <row r="16" spans="1:16">
      <c r="A16" s="18">
        <v>13</v>
      </c>
      <c r="B16" s="5">
        <f>LARGE(Large!$BF$4:$BF$32,OIB!A16)</f>
        <v>0</v>
      </c>
      <c r="C16" s="18">
        <f>MATCH(B16,Large!$BF$4:$BF$405,0)</f>
        <v>3</v>
      </c>
      <c r="D16" s="18" t="str">
        <f>INDEX(Large!$E$4:$BN$405,$C16,OIB!D$2)</f>
        <v>2382</v>
      </c>
      <c r="E16" s="18" t="str">
        <f>INDEX(Large!$E$4:$BN$405,$C16,OIB!E$2)</f>
        <v>廣達</v>
      </c>
      <c r="F16" s="18" t="str">
        <f>INDEX(Large!$E$4:$BN$405,$C16,OIB!F$2)</f>
        <v>13:30:00</v>
      </c>
      <c r="G16" s="18">
        <f>INDEX(Large!$E$4:$BN$405,$C16,OIB!G$2)</f>
        <v>58</v>
      </c>
      <c r="H16" s="18">
        <f>INDEX(Large!$E$4:$BN$405,$C16,OIB!H$2)</f>
        <v>-0.7</v>
      </c>
      <c r="I16" s="18">
        <f>INDEX(Large!$E$4:$BN$405,$C16,OIB!I$2)</f>
        <v>-1.19</v>
      </c>
      <c r="J16" s="18">
        <f>INDEX(Large!$E$4:$BN$405,$C16,OIB!J$2)</f>
        <v>439</v>
      </c>
      <c r="K16" s="18">
        <f>INDEX(Large!$E$4:$BN$405,$C16,OIB!K$2)</f>
        <v>5974</v>
      </c>
      <c r="L16" s="18">
        <f>INDEX(Large!$E$4:$BN$405,$C16,OIB!L$2)</f>
        <v>58.8</v>
      </c>
      <c r="M16" s="18">
        <f>INDEX(Large!$E$4:$BN$405,$C16,OIB!M$2)</f>
        <v>57.4</v>
      </c>
      <c r="N16" s="18">
        <f>INDEX(Large!$E$4:$BN$405,$C16,OIB!N$2)</f>
        <v>58.7</v>
      </c>
      <c r="O16" s="18">
        <f>INDEX(Large!$E$4:$BN$405,$C16,OIB!O$2)</f>
        <v>57.91</v>
      </c>
      <c r="P16" s="5">
        <f>INDEX(Large!$E$4:$BN$405,$C16,OIB!P$2)</f>
        <v>0</v>
      </c>
    </row>
    <row r="17" spans="1:16">
      <c r="A17" s="18">
        <v>14</v>
      </c>
      <c r="B17" s="5">
        <f>LARGE(Large!$BF$4:$BF$32,OIB!A17)</f>
        <v>0</v>
      </c>
      <c r="C17" s="18">
        <f>MATCH(B17,Large!$BF$4:$BF$405,0)</f>
        <v>3</v>
      </c>
      <c r="D17" s="18" t="str">
        <f>INDEX(Large!$E$4:$BN$405,$C17,OIB!D$2)</f>
        <v>2382</v>
      </c>
      <c r="E17" s="18" t="str">
        <f>INDEX(Large!$E$4:$BN$405,$C17,OIB!E$2)</f>
        <v>廣達</v>
      </c>
      <c r="F17" s="18" t="str">
        <f>INDEX(Large!$E$4:$BN$405,$C17,OIB!F$2)</f>
        <v>13:30:00</v>
      </c>
      <c r="G17" s="18">
        <f>INDEX(Large!$E$4:$BN$405,$C17,OIB!G$2)</f>
        <v>58</v>
      </c>
      <c r="H17" s="18">
        <f>INDEX(Large!$E$4:$BN$405,$C17,OIB!H$2)</f>
        <v>-0.7</v>
      </c>
      <c r="I17" s="18">
        <f>INDEX(Large!$E$4:$BN$405,$C17,OIB!I$2)</f>
        <v>-1.19</v>
      </c>
      <c r="J17" s="18">
        <f>INDEX(Large!$E$4:$BN$405,$C17,OIB!J$2)</f>
        <v>439</v>
      </c>
      <c r="K17" s="18">
        <f>INDEX(Large!$E$4:$BN$405,$C17,OIB!K$2)</f>
        <v>5974</v>
      </c>
      <c r="L17" s="18">
        <f>INDEX(Large!$E$4:$BN$405,$C17,OIB!L$2)</f>
        <v>58.8</v>
      </c>
      <c r="M17" s="18">
        <f>INDEX(Large!$E$4:$BN$405,$C17,OIB!M$2)</f>
        <v>57.4</v>
      </c>
      <c r="N17" s="18">
        <f>INDEX(Large!$E$4:$BN$405,$C17,OIB!N$2)</f>
        <v>58.7</v>
      </c>
      <c r="O17" s="18">
        <f>INDEX(Large!$E$4:$BN$405,$C17,OIB!O$2)</f>
        <v>57.91</v>
      </c>
      <c r="P17" s="5">
        <f>INDEX(Large!$E$4:$BN$405,$C17,OIB!P$2)</f>
        <v>0</v>
      </c>
    </row>
    <row r="18" spans="1:16">
      <c r="A18" s="18">
        <v>15</v>
      </c>
      <c r="B18" s="5">
        <f>LARGE(Large!$BF$4:$BF$32,OIB!A18)</f>
        <v>0</v>
      </c>
      <c r="C18" s="18">
        <f>MATCH(B18,Large!$BF$4:$BF$405,0)</f>
        <v>3</v>
      </c>
      <c r="D18" s="18" t="str">
        <f>INDEX(Large!$E$4:$BN$405,$C18,OIB!D$2)</f>
        <v>2382</v>
      </c>
      <c r="E18" s="18" t="str">
        <f>INDEX(Large!$E$4:$BN$405,$C18,OIB!E$2)</f>
        <v>廣達</v>
      </c>
      <c r="F18" s="18" t="str">
        <f>INDEX(Large!$E$4:$BN$405,$C18,OIB!F$2)</f>
        <v>13:30:00</v>
      </c>
      <c r="G18" s="18">
        <f>INDEX(Large!$E$4:$BN$405,$C18,OIB!G$2)</f>
        <v>58</v>
      </c>
      <c r="H18" s="18">
        <f>INDEX(Large!$E$4:$BN$405,$C18,OIB!H$2)</f>
        <v>-0.7</v>
      </c>
      <c r="I18" s="18">
        <f>INDEX(Large!$E$4:$BN$405,$C18,OIB!I$2)</f>
        <v>-1.19</v>
      </c>
      <c r="J18" s="18">
        <f>INDEX(Large!$E$4:$BN$405,$C18,OIB!J$2)</f>
        <v>439</v>
      </c>
      <c r="K18" s="18">
        <f>INDEX(Large!$E$4:$BN$405,$C18,OIB!K$2)</f>
        <v>5974</v>
      </c>
      <c r="L18" s="18">
        <f>INDEX(Large!$E$4:$BN$405,$C18,OIB!L$2)</f>
        <v>58.8</v>
      </c>
      <c r="M18" s="18">
        <f>INDEX(Large!$E$4:$BN$405,$C18,OIB!M$2)</f>
        <v>57.4</v>
      </c>
      <c r="N18" s="18">
        <f>INDEX(Large!$E$4:$BN$405,$C18,OIB!N$2)</f>
        <v>58.7</v>
      </c>
      <c r="O18" s="18">
        <f>INDEX(Large!$E$4:$BN$405,$C18,OIB!O$2)</f>
        <v>57.91</v>
      </c>
      <c r="P18" s="5">
        <f>INDEX(Large!$E$4:$BN$405,$C18,OIB!P$2)</f>
        <v>0</v>
      </c>
    </row>
    <row r="19" spans="1:16">
      <c r="A19" s="18">
        <v>16</v>
      </c>
      <c r="B19" s="5">
        <f>LARGE(Large!$BF$4:$BF$32,OIB!A19)</f>
        <v>0</v>
      </c>
      <c r="C19" s="18">
        <f>MATCH(B19,Large!$BF$4:$BF$405,0)</f>
        <v>3</v>
      </c>
      <c r="D19" s="18" t="str">
        <f>INDEX(Large!$E$4:$BN$405,$C19,OIB!D$2)</f>
        <v>2382</v>
      </c>
      <c r="E19" s="18" t="str">
        <f>INDEX(Large!$E$4:$BN$405,$C19,OIB!E$2)</f>
        <v>廣達</v>
      </c>
      <c r="F19" s="18" t="str">
        <f>INDEX(Large!$E$4:$BN$405,$C19,OIB!F$2)</f>
        <v>13:30:00</v>
      </c>
      <c r="G19" s="18">
        <f>INDEX(Large!$E$4:$BN$405,$C19,OIB!G$2)</f>
        <v>58</v>
      </c>
      <c r="H19" s="18">
        <f>INDEX(Large!$E$4:$BN$405,$C19,OIB!H$2)</f>
        <v>-0.7</v>
      </c>
      <c r="I19" s="18">
        <f>INDEX(Large!$E$4:$BN$405,$C19,OIB!I$2)</f>
        <v>-1.19</v>
      </c>
      <c r="J19" s="18">
        <f>INDEX(Large!$E$4:$BN$405,$C19,OIB!J$2)</f>
        <v>439</v>
      </c>
      <c r="K19" s="18">
        <f>INDEX(Large!$E$4:$BN$405,$C19,OIB!K$2)</f>
        <v>5974</v>
      </c>
      <c r="L19" s="18">
        <f>INDEX(Large!$E$4:$BN$405,$C19,OIB!L$2)</f>
        <v>58.8</v>
      </c>
      <c r="M19" s="18">
        <f>INDEX(Large!$E$4:$BN$405,$C19,OIB!M$2)</f>
        <v>57.4</v>
      </c>
      <c r="N19" s="18">
        <f>INDEX(Large!$E$4:$BN$405,$C19,OIB!N$2)</f>
        <v>58.7</v>
      </c>
      <c r="O19" s="18">
        <f>INDEX(Large!$E$4:$BN$405,$C19,OIB!O$2)</f>
        <v>57.91</v>
      </c>
      <c r="P19" s="5">
        <f>INDEX(Large!$E$4:$BN$405,$C19,OIB!P$2)</f>
        <v>0</v>
      </c>
    </row>
    <row r="20" spans="1:16">
      <c r="A20" s="18">
        <v>17</v>
      </c>
      <c r="B20" s="5">
        <f>LARGE(Large!$BF$4:$BF$32,OIB!A20)</f>
        <v>0</v>
      </c>
      <c r="C20" s="18">
        <f>MATCH(B20,Large!$BF$4:$BF$405,0)</f>
        <v>3</v>
      </c>
      <c r="D20" s="18" t="str">
        <f>INDEX(Large!$E$4:$BN$405,$C20,OIB!D$2)</f>
        <v>2382</v>
      </c>
      <c r="E20" s="18" t="str">
        <f>INDEX(Large!$E$4:$BN$405,$C20,OIB!E$2)</f>
        <v>廣達</v>
      </c>
      <c r="F20" s="18" t="str">
        <f>INDEX(Large!$E$4:$BN$405,$C20,OIB!F$2)</f>
        <v>13:30:00</v>
      </c>
      <c r="G20" s="18">
        <f>INDEX(Large!$E$4:$BN$405,$C20,OIB!G$2)</f>
        <v>58</v>
      </c>
      <c r="H20" s="18">
        <f>INDEX(Large!$E$4:$BN$405,$C20,OIB!H$2)</f>
        <v>-0.7</v>
      </c>
      <c r="I20" s="18">
        <f>INDEX(Large!$E$4:$BN$405,$C20,OIB!I$2)</f>
        <v>-1.19</v>
      </c>
      <c r="J20" s="18">
        <f>INDEX(Large!$E$4:$BN$405,$C20,OIB!J$2)</f>
        <v>439</v>
      </c>
      <c r="K20" s="18">
        <f>INDEX(Large!$E$4:$BN$405,$C20,OIB!K$2)</f>
        <v>5974</v>
      </c>
      <c r="L20" s="18">
        <f>INDEX(Large!$E$4:$BN$405,$C20,OIB!L$2)</f>
        <v>58.8</v>
      </c>
      <c r="M20" s="18">
        <f>INDEX(Large!$E$4:$BN$405,$C20,OIB!M$2)</f>
        <v>57.4</v>
      </c>
      <c r="N20" s="18">
        <f>INDEX(Large!$E$4:$BN$405,$C20,OIB!N$2)</f>
        <v>58.7</v>
      </c>
      <c r="O20" s="18">
        <f>INDEX(Large!$E$4:$BN$405,$C20,OIB!O$2)</f>
        <v>57.91</v>
      </c>
      <c r="P20" s="5">
        <f>INDEX(Large!$E$4:$BN$405,$C20,OIB!P$2)</f>
        <v>0</v>
      </c>
    </row>
    <row r="21" spans="1:16">
      <c r="A21" s="18">
        <v>18</v>
      </c>
      <c r="B21" s="5">
        <f>LARGE(Large!$BF$4:$BF$32,OIB!A21)</f>
        <v>-78.099999999999994</v>
      </c>
      <c r="C21" s="18">
        <f>MATCH(B21,Large!$BF$4:$BF$405,0)</f>
        <v>17</v>
      </c>
      <c r="D21" s="18" t="str">
        <f>INDEX(Large!$E$4:$BN$405,$C21,OIB!D$2)</f>
        <v>1726</v>
      </c>
      <c r="E21" s="18" t="str">
        <f>INDEX(Large!$E$4:$BN$405,$C21,OIB!E$2)</f>
        <v>永記</v>
      </c>
      <c r="F21" s="18" t="str">
        <f>INDEX(Large!$E$4:$BN$405,$C21,OIB!F$2)</f>
        <v>13:30:00</v>
      </c>
      <c r="G21" s="18">
        <f>INDEX(Large!$E$4:$BN$405,$C21,OIB!G$2)</f>
        <v>78.099999999999994</v>
      </c>
      <c r="H21" s="18">
        <f>INDEX(Large!$E$4:$BN$405,$C21,OIB!H$2)</f>
        <v>0</v>
      </c>
      <c r="I21" s="18">
        <f>INDEX(Large!$E$4:$BN$405,$C21,OIB!I$2)</f>
        <v>0</v>
      </c>
      <c r="J21" s="18">
        <f>INDEX(Large!$E$4:$BN$405,$C21,OIB!J$2)</f>
        <v>1</v>
      </c>
      <c r="K21" s="18">
        <f>INDEX(Large!$E$4:$BN$405,$C21,OIB!K$2)</f>
        <v>13</v>
      </c>
      <c r="L21" s="18">
        <f>INDEX(Large!$E$4:$BN$405,$C21,OIB!L$2)</f>
        <v>78.8</v>
      </c>
      <c r="M21" s="18">
        <f>INDEX(Large!$E$4:$BN$405,$C21,OIB!M$2)</f>
        <v>77.8</v>
      </c>
      <c r="N21" s="18">
        <f>INDEX(Large!$E$4:$BN$405,$C21,OIB!N$2)</f>
        <v>77.8</v>
      </c>
      <c r="O21" s="18">
        <f>INDEX(Large!$E$4:$BN$405,$C21,OIB!O$2)</f>
        <v>78.41</v>
      </c>
      <c r="P21" s="5">
        <f>INDEX(Large!$E$4:$BN$405,$C21,OIB!P$2)</f>
        <v>-1015.3</v>
      </c>
    </row>
    <row r="22" spans="1:16">
      <c r="A22" s="18">
        <v>19</v>
      </c>
      <c r="B22" s="5">
        <f>LARGE(Large!$BF$4:$BF$32,OIB!A22)</f>
        <v>-705.47</v>
      </c>
      <c r="C22" s="18">
        <f>MATCH(B22,Large!$BF$4:$BF$405,0)</f>
        <v>23</v>
      </c>
      <c r="D22" s="18" t="str">
        <f>INDEX(Large!$E$4:$BN$405,$C22,OIB!D$2)</f>
        <v>2538</v>
      </c>
      <c r="E22" s="18" t="str">
        <f>INDEX(Large!$E$4:$BN$405,$C22,OIB!E$2)</f>
        <v>基泰</v>
      </c>
      <c r="F22" s="18" t="str">
        <f>INDEX(Large!$E$4:$BN$405,$C22,OIB!F$2)</f>
        <v>13:30:00</v>
      </c>
      <c r="G22" s="18">
        <f>INDEX(Large!$E$4:$BN$405,$C22,OIB!G$2)</f>
        <v>8.93</v>
      </c>
      <c r="H22" s="18">
        <f>INDEX(Large!$E$4:$BN$405,$C22,OIB!H$2)</f>
        <v>-0.04</v>
      </c>
      <c r="I22" s="18">
        <f>INDEX(Large!$E$4:$BN$405,$C22,OIB!I$2)</f>
        <v>-0.45</v>
      </c>
      <c r="J22" s="18">
        <f>INDEX(Large!$E$4:$BN$405,$C22,OIB!J$2)</f>
        <v>79</v>
      </c>
      <c r="K22" s="18">
        <f>INDEX(Large!$E$4:$BN$405,$C22,OIB!K$2)</f>
        <v>941</v>
      </c>
      <c r="L22" s="18">
        <f>INDEX(Large!$E$4:$BN$405,$C22,OIB!L$2)</f>
        <v>9.0399999999999991</v>
      </c>
      <c r="M22" s="18">
        <f>INDEX(Large!$E$4:$BN$405,$C22,OIB!M$2)</f>
        <v>8.93</v>
      </c>
      <c r="N22" s="18">
        <f>INDEX(Large!$E$4:$BN$405,$C22,OIB!N$2)</f>
        <v>9.01</v>
      </c>
      <c r="O22" s="18">
        <f>INDEX(Large!$E$4:$BN$405,$C22,OIB!O$2)</f>
        <v>8.9700000000000006</v>
      </c>
      <c r="P22" s="5">
        <f>INDEX(Large!$E$4:$BN$405,$C22,OIB!P$2)</f>
        <v>-8403.1299999999992</v>
      </c>
    </row>
    <row r="23" spans="1:16">
      <c r="A23" s="18">
        <v>20</v>
      </c>
      <c r="B23" s="5">
        <f>LARGE(Large!$BF$4:$BF$32,OIB!A23)</f>
        <v>-967.5</v>
      </c>
      <c r="C23" s="18">
        <f>MATCH(B23,Large!$BF$4:$BF$405,0)</f>
        <v>10</v>
      </c>
      <c r="D23" s="18" t="str">
        <f>INDEX(Large!$E$4:$BN$405,$C23,OIB!D$2)</f>
        <v>1723</v>
      </c>
      <c r="E23" s="18" t="str">
        <f>INDEX(Large!$E$4:$BN$405,$C23,OIB!E$2)</f>
        <v>中碳</v>
      </c>
      <c r="F23" s="18" t="str">
        <f>INDEX(Large!$E$4:$BN$405,$C23,OIB!F$2)</f>
        <v>13:30:00</v>
      </c>
      <c r="G23" s="18">
        <f>INDEX(Large!$E$4:$BN$405,$C23,OIB!G$2)</f>
        <v>107.5</v>
      </c>
      <c r="H23" s="18">
        <f>INDEX(Large!$E$4:$BN$405,$C23,OIB!H$2)</f>
        <v>-0.5</v>
      </c>
      <c r="I23" s="18">
        <f>INDEX(Large!$E$4:$BN$405,$C23,OIB!I$2)</f>
        <v>-0.46</v>
      </c>
      <c r="J23" s="18">
        <f>INDEX(Large!$E$4:$BN$405,$C23,OIB!J$2)</f>
        <v>9</v>
      </c>
      <c r="K23" s="18">
        <f>INDEX(Large!$E$4:$BN$405,$C23,OIB!K$2)</f>
        <v>104</v>
      </c>
      <c r="L23" s="18">
        <f>INDEX(Large!$E$4:$BN$405,$C23,OIB!L$2)</f>
        <v>108</v>
      </c>
      <c r="M23" s="18">
        <f>INDEX(Large!$E$4:$BN$405,$C23,OIB!M$2)</f>
        <v>107</v>
      </c>
      <c r="N23" s="18">
        <f>INDEX(Large!$E$4:$BN$405,$C23,OIB!N$2)</f>
        <v>108</v>
      </c>
      <c r="O23" s="18">
        <f>INDEX(Large!$E$4:$BN$405,$C23,OIB!O$2)</f>
        <v>107.56</v>
      </c>
      <c r="P23" s="5">
        <f>INDEX(Large!$E$4:$BN$405,$C23,OIB!P$2)</f>
        <v>-11180</v>
      </c>
    </row>
    <row r="24" spans="1:16">
      <c r="A24" s="18">
        <v>21</v>
      </c>
      <c r="B24" s="5">
        <f>LARGE(Large!$BF$4:$BF$32,OIB!A24)</f>
        <v>-1546.8999999999999</v>
      </c>
      <c r="C24" s="18">
        <f>MATCH(B24,Large!$BF$4:$BF$405,0)</f>
        <v>24</v>
      </c>
      <c r="D24" s="18" t="str">
        <f>INDEX(Large!$E$4:$BN$405,$C24,OIB!D$2)</f>
        <v>4144</v>
      </c>
      <c r="E24" s="18" t="str">
        <f>INDEX(Large!$E$4:$BN$405,$C24,OIB!E$2)</f>
        <v>康聯-KY</v>
      </c>
      <c r="F24" s="18" t="str">
        <f>INDEX(Large!$E$4:$BN$405,$C24,OIB!F$2)</f>
        <v>13:30:00</v>
      </c>
      <c r="G24" s="18">
        <f>INDEX(Large!$E$4:$BN$405,$C24,OIB!G$2)</f>
        <v>49.9</v>
      </c>
      <c r="H24" s="18">
        <f>INDEX(Large!$E$4:$BN$405,$C24,OIB!H$2)</f>
        <v>-0.4</v>
      </c>
      <c r="I24" s="18">
        <f>INDEX(Large!$E$4:$BN$405,$C24,OIB!I$2)</f>
        <v>-0.8</v>
      </c>
      <c r="J24" s="18">
        <f>INDEX(Large!$E$4:$BN$405,$C24,OIB!J$2)</f>
        <v>31</v>
      </c>
      <c r="K24" s="18">
        <f>INDEX(Large!$E$4:$BN$405,$C24,OIB!K$2)</f>
        <v>372</v>
      </c>
      <c r="L24" s="18">
        <f>INDEX(Large!$E$4:$BN$405,$C24,OIB!L$2)</f>
        <v>51.3</v>
      </c>
      <c r="M24" s="18">
        <f>INDEX(Large!$E$4:$BN$405,$C24,OIB!M$2)</f>
        <v>49.65</v>
      </c>
      <c r="N24" s="18">
        <f>INDEX(Large!$E$4:$BN$405,$C24,OIB!N$2)</f>
        <v>51.1</v>
      </c>
      <c r="O24" s="18">
        <f>INDEX(Large!$E$4:$BN$405,$C24,OIB!O$2)</f>
        <v>50.34</v>
      </c>
      <c r="P24" s="5">
        <f>INDEX(Large!$E$4:$BN$405,$C24,OIB!P$2)</f>
        <v>-18562.8</v>
      </c>
    </row>
    <row r="25" spans="1:16">
      <c r="A25" s="18">
        <v>22</v>
      </c>
      <c r="B25" s="5">
        <f>LARGE(Large!$BF$4:$BF$32,OIB!A25)</f>
        <v>-1666</v>
      </c>
      <c r="C25" s="18">
        <f>MATCH(B25,Large!$BF$4:$BF$405,0)</f>
        <v>21</v>
      </c>
      <c r="D25" s="18" t="str">
        <f>INDEX(Large!$E$4:$BN$405,$C25,OIB!D$2)</f>
        <v>5227</v>
      </c>
      <c r="E25" s="18" t="str">
        <f>INDEX(Large!$E$4:$BN$405,$C25,OIB!E$2)</f>
        <v>立凱-KY</v>
      </c>
      <c r="F25" s="18" t="str">
        <f>INDEX(Large!$E$4:$BN$405,$C25,OIB!F$2)</f>
        <v>13:30:00</v>
      </c>
      <c r="G25" s="18">
        <f>INDEX(Large!$E$4:$BN$405,$C25,OIB!G$2)</f>
        <v>34</v>
      </c>
      <c r="H25" s="18">
        <f>INDEX(Large!$E$4:$BN$405,$C25,OIB!H$2)</f>
        <v>1.25</v>
      </c>
      <c r="I25" s="18">
        <f>INDEX(Large!$E$4:$BN$405,$C25,OIB!I$2)</f>
        <v>3.82</v>
      </c>
      <c r="J25" s="18">
        <f>INDEX(Large!$E$4:$BN$405,$C25,OIB!J$2)</f>
        <v>49</v>
      </c>
      <c r="K25" s="18">
        <f>INDEX(Large!$E$4:$BN$405,$C25,OIB!K$2)</f>
        <v>1615</v>
      </c>
      <c r="L25" s="18">
        <f>INDEX(Large!$E$4:$BN$405,$C25,OIB!L$2)</f>
        <v>34.700000000000003</v>
      </c>
      <c r="M25" s="18">
        <f>INDEX(Large!$E$4:$BN$405,$C25,OIB!M$2)</f>
        <v>33</v>
      </c>
      <c r="N25" s="18">
        <f>INDEX(Large!$E$4:$BN$405,$C25,OIB!N$2)</f>
        <v>33</v>
      </c>
      <c r="O25" s="18">
        <f>INDEX(Large!$E$4:$BN$405,$C25,OIB!O$2)</f>
        <v>34.1</v>
      </c>
      <c r="P25" s="5">
        <f>INDEX(Large!$E$4:$BN$405,$C25,OIB!P$2)</f>
        <v>-54910</v>
      </c>
    </row>
    <row r="26" spans="1:16">
      <c r="A26" s="18">
        <v>23</v>
      </c>
      <c r="B26" s="5">
        <f>LARGE(Large!$BF$4:$BF$32,OIB!A26)</f>
        <v>-2107.5</v>
      </c>
      <c r="C26" s="18">
        <f>MATCH(B26,Large!$BF$4:$BF$405,0)</f>
        <v>16</v>
      </c>
      <c r="D26" s="18" t="str">
        <f>INDEX(Large!$E$4:$BN$405,$C26,OIB!D$2)</f>
        <v>6279</v>
      </c>
      <c r="E26" s="18" t="str">
        <f>INDEX(Large!$E$4:$BN$405,$C26,OIB!E$2)</f>
        <v>胡連</v>
      </c>
      <c r="F26" s="18" t="str">
        <f>INDEX(Large!$E$4:$BN$405,$C26,OIB!F$2)</f>
        <v>13:30:00</v>
      </c>
      <c r="G26" s="18">
        <f>INDEX(Large!$E$4:$BN$405,$C26,OIB!G$2)</f>
        <v>140.5</v>
      </c>
      <c r="H26" s="18">
        <f>INDEX(Large!$E$4:$BN$405,$C26,OIB!H$2)</f>
        <v>-0.5</v>
      </c>
      <c r="I26" s="18">
        <f>INDEX(Large!$E$4:$BN$405,$C26,OIB!I$2)</f>
        <v>-0.35</v>
      </c>
      <c r="J26" s="18">
        <f>INDEX(Large!$E$4:$BN$405,$C26,OIB!J$2)</f>
        <v>15</v>
      </c>
      <c r="K26" s="18">
        <f>INDEX(Large!$E$4:$BN$405,$C26,OIB!K$2)</f>
        <v>168</v>
      </c>
      <c r="L26" s="18">
        <f>INDEX(Large!$E$4:$BN$405,$C26,OIB!L$2)</f>
        <v>142</v>
      </c>
      <c r="M26" s="18">
        <f>INDEX(Large!$E$4:$BN$405,$C26,OIB!M$2)</f>
        <v>140</v>
      </c>
      <c r="N26" s="18">
        <f>INDEX(Large!$E$4:$BN$405,$C26,OIB!N$2)</f>
        <v>142</v>
      </c>
      <c r="O26" s="18">
        <f>INDEX(Large!$E$4:$BN$405,$C26,OIB!O$2)</f>
        <v>140.76</v>
      </c>
      <c r="P26" s="5">
        <f>INDEX(Large!$E$4:$BN$405,$C26,OIB!P$2)</f>
        <v>-23604</v>
      </c>
    </row>
    <row r="27" spans="1:16">
      <c r="A27" s="18">
        <v>24</v>
      </c>
      <c r="B27" s="5">
        <f>LARGE(Large!$BF$4:$BF$32,OIB!A27)</f>
        <v>-14949.75</v>
      </c>
      <c r="C27" s="18">
        <f>MATCH(B27,Large!$BF$4:$BF$405,0)</f>
        <v>8</v>
      </c>
      <c r="D27" s="18" t="str">
        <f>INDEX(Large!$E$4:$BN$405,$C27,OIB!D$2)</f>
        <v>3231</v>
      </c>
      <c r="E27" s="18" t="str">
        <f>INDEX(Large!$E$4:$BN$405,$C27,OIB!E$2)</f>
        <v>緯創</v>
      </c>
      <c r="F27" s="18" t="str">
        <f>INDEX(Large!$E$4:$BN$405,$C27,OIB!F$2)</f>
        <v>13:30:00</v>
      </c>
      <c r="G27" s="18">
        <f>INDEX(Large!$E$4:$BN$405,$C27,OIB!G$2)</f>
        <v>23.25</v>
      </c>
      <c r="H27" s="18">
        <f>INDEX(Large!$E$4:$BN$405,$C27,OIB!H$2)</f>
        <v>-0.05</v>
      </c>
      <c r="I27" s="18">
        <f>INDEX(Large!$E$4:$BN$405,$C27,OIB!I$2)</f>
        <v>-0.21</v>
      </c>
      <c r="J27" s="18">
        <f>INDEX(Large!$E$4:$BN$405,$C27,OIB!J$2)</f>
        <v>643</v>
      </c>
      <c r="K27" s="18">
        <f>INDEX(Large!$E$4:$BN$405,$C27,OIB!K$2)</f>
        <v>8291</v>
      </c>
      <c r="L27" s="18">
        <f>INDEX(Large!$E$4:$BN$405,$C27,OIB!L$2)</f>
        <v>23.6</v>
      </c>
      <c r="M27" s="18">
        <f>INDEX(Large!$E$4:$BN$405,$C27,OIB!M$2)</f>
        <v>23.25</v>
      </c>
      <c r="N27" s="18">
        <f>INDEX(Large!$E$4:$BN$405,$C27,OIB!N$2)</f>
        <v>23.3</v>
      </c>
      <c r="O27" s="18">
        <f>INDEX(Large!$E$4:$BN$405,$C27,OIB!O$2)</f>
        <v>23.48</v>
      </c>
      <c r="P27" s="5">
        <f>INDEX(Large!$E$4:$BN$405,$C27,OIB!P$2)</f>
        <v>-192765.75</v>
      </c>
    </row>
    <row r="28" spans="1:16">
      <c r="A28" s="18">
        <v>25</v>
      </c>
      <c r="B28" s="5">
        <f>LARGE(Large!$BF$4:$BF$32,OIB!A28)</f>
        <v>-17226</v>
      </c>
      <c r="C28" s="18">
        <f>MATCH(B28,Large!$BF$4:$BF$405,0)</f>
        <v>11</v>
      </c>
      <c r="D28" s="18" t="str">
        <f>INDEX(Large!$E$4:$BN$405,$C28,OIB!D$2)</f>
        <v>3552</v>
      </c>
      <c r="E28" s="18" t="str">
        <f>INDEX(Large!$E$4:$BN$405,$C28,OIB!E$2)</f>
        <v>同致</v>
      </c>
      <c r="F28" s="18" t="str">
        <f>INDEX(Large!$E$4:$BN$405,$C28,OIB!F$2)</f>
        <v>13:30:00</v>
      </c>
      <c r="G28" s="18">
        <f>INDEX(Large!$E$4:$BN$405,$C28,OIB!G$2)</f>
        <v>297</v>
      </c>
      <c r="H28" s="18">
        <f>INDEX(Large!$E$4:$BN$405,$C28,OIB!H$2)</f>
        <v>-7</v>
      </c>
      <c r="I28" s="18">
        <f>INDEX(Large!$E$4:$BN$405,$C28,OIB!I$2)</f>
        <v>-2.2999999999999998</v>
      </c>
      <c r="J28" s="18">
        <f>INDEX(Large!$E$4:$BN$405,$C28,OIB!J$2)</f>
        <v>58</v>
      </c>
      <c r="K28" s="18">
        <f>INDEX(Large!$E$4:$BN$405,$C28,OIB!K$2)</f>
        <v>1048</v>
      </c>
      <c r="L28" s="18">
        <f>INDEX(Large!$E$4:$BN$405,$C28,OIB!L$2)</f>
        <v>310</v>
      </c>
      <c r="M28" s="18">
        <f>INDEX(Large!$E$4:$BN$405,$C28,OIB!M$2)</f>
        <v>297</v>
      </c>
      <c r="N28" s="18">
        <f>INDEX(Large!$E$4:$BN$405,$C28,OIB!N$2)</f>
        <v>304</v>
      </c>
      <c r="O28" s="18">
        <f>INDEX(Large!$E$4:$BN$405,$C28,OIB!O$2)</f>
        <v>304.51</v>
      </c>
      <c r="P28" s="5">
        <f>INDEX(Large!$E$4:$BN$405,$C28,OIB!P$2)</f>
        <v>-311256</v>
      </c>
    </row>
    <row r="29" spans="1:16">
      <c r="A29" s="18">
        <v>26</v>
      </c>
      <c r="B29" s="5">
        <f>LARGE(Large!$BF$4:$BF$32,OIB!A29)</f>
        <v>-33859</v>
      </c>
      <c r="C29" s="18">
        <f>MATCH(B29,Large!$BF$4:$BF$405,0)</f>
        <v>9</v>
      </c>
      <c r="D29" s="18" t="str">
        <f>INDEX(Large!$E$4:$BN$405,$C29,OIB!D$2)</f>
        <v>6116</v>
      </c>
      <c r="E29" s="18" t="str">
        <f>INDEX(Large!$E$4:$BN$405,$C29,OIB!E$2)</f>
        <v>彩晶</v>
      </c>
      <c r="F29" s="18" t="str">
        <f>INDEX(Large!$E$4:$BN$405,$C29,OIB!F$2)</f>
        <v>13:30:00</v>
      </c>
      <c r="G29" s="18">
        <f>INDEX(Large!$E$4:$BN$405,$C29,OIB!G$2)</f>
        <v>9.8000000000000007</v>
      </c>
      <c r="H29" s="18">
        <f>INDEX(Large!$E$4:$BN$405,$C29,OIB!H$2)</f>
        <v>0.73</v>
      </c>
      <c r="I29" s="18">
        <f>INDEX(Large!$E$4:$BN$405,$C29,OIB!I$2)</f>
        <v>8.0500000000000007</v>
      </c>
      <c r="J29" s="18">
        <f>INDEX(Large!$E$4:$BN$405,$C29,OIB!J$2)</f>
        <v>3455</v>
      </c>
      <c r="K29" s="18">
        <f>INDEX(Large!$E$4:$BN$405,$C29,OIB!K$2)</f>
        <v>180364</v>
      </c>
      <c r="L29" s="18">
        <f>INDEX(Large!$E$4:$BN$405,$C29,OIB!L$2)</f>
        <v>9.89</v>
      </c>
      <c r="M29" s="18">
        <f>INDEX(Large!$E$4:$BN$405,$C29,OIB!M$2)</f>
        <v>9.09</v>
      </c>
      <c r="N29" s="18">
        <f>INDEX(Large!$E$4:$BN$405,$C29,OIB!N$2)</f>
        <v>9.09</v>
      </c>
      <c r="O29" s="18">
        <f>INDEX(Large!$E$4:$BN$405,$C29,OIB!O$2)</f>
        <v>9.5299999999999994</v>
      </c>
      <c r="P29" s="5">
        <f>INDEX(Large!$E$4:$BN$405,$C29,OIB!P$2)</f>
        <v>-1767567.2000000002</v>
      </c>
    </row>
    <row r="30" spans="1:16">
      <c r="A30" s="18">
        <v>27</v>
      </c>
      <c r="B30" s="5">
        <f>LARGE(Large!$BF$4:$BF$32,OIB!A30)</f>
        <v>-40913.5</v>
      </c>
      <c r="C30" s="18">
        <f>MATCH(B30,Large!$BF$4:$BF$405,0)</f>
        <v>7</v>
      </c>
      <c r="D30" s="18" t="str">
        <f>INDEX(Large!$E$4:$BN$405,$C30,OIB!D$2)</f>
        <v>2409</v>
      </c>
      <c r="E30" s="18" t="str">
        <f>INDEX(Large!$E$4:$BN$405,$C30,OIB!E$2)</f>
        <v>友達</v>
      </c>
      <c r="F30" s="18" t="str">
        <f>INDEX(Large!$E$4:$BN$405,$C30,OIB!F$2)</f>
        <v>13:30:00</v>
      </c>
      <c r="G30" s="18">
        <f>INDEX(Large!$E$4:$BN$405,$C30,OIB!G$2)</f>
        <v>11.75</v>
      </c>
      <c r="H30" s="18">
        <f>INDEX(Large!$E$4:$BN$405,$C30,OIB!H$2)</f>
        <v>0.1</v>
      </c>
      <c r="I30" s="18">
        <f>INDEX(Large!$E$4:$BN$405,$C30,OIB!I$2)</f>
        <v>0.86</v>
      </c>
      <c r="J30" s="18">
        <f>INDEX(Large!$E$4:$BN$405,$C30,OIB!J$2)</f>
        <v>3482</v>
      </c>
      <c r="K30" s="18">
        <f>INDEX(Large!$E$4:$BN$405,$C30,OIB!K$2)</f>
        <v>50034</v>
      </c>
      <c r="L30" s="18">
        <f>INDEX(Large!$E$4:$BN$405,$C30,OIB!L$2)</f>
        <v>11.85</v>
      </c>
      <c r="M30" s="18">
        <f>INDEX(Large!$E$4:$BN$405,$C30,OIB!M$2)</f>
        <v>11.65</v>
      </c>
      <c r="N30" s="18">
        <f>INDEX(Large!$E$4:$BN$405,$C30,OIB!N$2)</f>
        <v>11.65</v>
      </c>
      <c r="O30" s="18">
        <f>INDEX(Large!$E$4:$BN$405,$C30,OIB!O$2)</f>
        <v>11.76</v>
      </c>
      <c r="P30" s="5">
        <f>INDEX(Large!$E$4:$BN$405,$C30,OIB!P$2)</f>
        <v>-587899.5</v>
      </c>
    </row>
    <row r="31" spans="1:16">
      <c r="A31" s="18">
        <v>28</v>
      </c>
      <c r="B31" s="5">
        <f>LARGE(Large!$BF$4:$BF$32,OIB!A31)</f>
        <v>-51948</v>
      </c>
      <c r="C31" s="18">
        <f>MATCH(B31,Large!$BF$4:$BF$405,0)</f>
        <v>5</v>
      </c>
      <c r="D31" s="18" t="str">
        <f>INDEX(Large!$E$4:$BN$405,$C31,OIB!D$2)</f>
        <v>2105</v>
      </c>
      <c r="E31" s="18" t="str">
        <f>INDEX(Large!$E$4:$BN$405,$C31,OIB!E$2)</f>
        <v>正新</v>
      </c>
      <c r="F31" s="18" t="str">
        <f>INDEX(Large!$E$4:$BN$405,$C31,OIB!F$2)</f>
        <v>13:30:00</v>
      </c>
      <c r="G31" s="18">
        <f>INDEX(Large!$E$4:$BN$405,$C31,OIB!G$2)</f>
        <v>58.5</v>
      </c>
      <c r="H31" s="18">
        <f>INDEX(Large!$E$4:$BN$405,$C31,OIB!H$2)</f>
        <v>-0.4</v>
      </c>
      <c r="I31" s="18">
        <f>INDEX(Large!$E$4:$BN$405,$C31,OIB!I$2)</f>
        <v>-0.68</v>
      </c>
      <c r="J31" s="18">
        <f>INDEX(Large!$E$4:$BN$405,$C31,OIB!J$2)</f>
        <v>888</v>
      </c>
      <c r="K31" s="18">
        <f>INDEX(Large!$E$4:$BN$405,$C31,OIB!K$2)</f>
        <v>5382</v>
      </c>
      <c r="L31" s="18">
        <f>INDEX(Large!$E$4:$BN$405,$C31,OIB!L$2)</f>
        <v>58.9</v>
      </c>
      <c r="M31" s="18">
        <f>INDEX(Large!$E$4:$BN$405,$C31,OIB!M$2)</f>
        <v>58.5</v>
      </c>
      <c r="N31" s="18">
        <f>INDEX(Large!$E$4:$BN$405,$C31,OIB!N$2)</f>
        <v>58.9</v>
      </c>
      <c r="O31" s="18">
        <f>INDEX(Large!$E$4:$BN$405,$C31,OIB!O$2)</f>
        <v>58.59</v>
      </c>
      <c r="P31" s="5">
        <f>INDEX(Large!$E$4:$BN$405,$C31,OIB!P$2)</f>
        <v>-314847</v>
      </c>
    </row>
    <row r="32" spans="1:16">
      <c r="A32" s="18">
        <v>29</v>
      </c>
      <c r="B32" s="5">
        <f>LARGE(Large!$BF$4:$BF$32,OIB!A32)</f>
        <v>-476935</v>
      </c>
      <c r="C32" s="18">
        <f>MATCH(B32,Large!$BF$4:$BF$405,0)</f>
        <v>1</v>
      </c>
      <c r="D32" s="18" t="str">
        <f>INDEX(Large!$E$4:$BN$405,$C32,OIB!D$2)</f>
        <v>2330</v>
      </c>
      <c r="E32" s="18" t="str">
        <f>INDEX(Large!$E$4:$BN$405,$C32,OIB!E$2)</f>
        <v>台積電</v>
      </c>
      <c r="F32" s="18" t="str">
        <f>INDEX(Large!$E$4:$BN$405,$C32,OIB!F$2)</f>
        <v>13:30:00</v>
      </c>
      <c r="G32" s="18">
        <f>INDEX(Large!$E$4:$BN$405,$C32,OIB!G$2)</f>
        <v>181</v>
      </c>
      <c r="H32" s="18">
        <f>INDEX(Large!$E$4:$BN$405,$C32,OIB!H$2)</f>
        <v>0</v>
      </c>
      <c r="I32" s="18">
        <f>INDEX(Large!$E$4:$BN$405,$C32,OIB!I$2)</f>
        <v>0</v>
      </c>
      <c r="J32" s="18">
        <f>INDEX(Large!$E$4:$BN$405,$C32,OIB!J$2)</f>
        <v>2635</v>
      </c>
      <c r="K32" s="18">
        <f>INDEX(Large!$E$4:$BN$405,$C32,OIB!K$2)</f>
        <v>15600</v>
      </c>
      <c r="L32" s="18">
        <f>INDEX(Large!$E$4:$BN$405,$C32,OIB!L$2)</f>
        <v>181.5</v>
      </c>
      <c r="M32" s="18">
        <f>INDEX(Large!$E$4:$BN$405,$C32,OIB!M$2)</f>
        <v>180</v>
      </c>
      <c r="N32" s="18">
        <f>INDEX(Large!$E$4:$BN$405,$C32,OIB!N$2)</f>
        <v>180.5</v>
      </c>
      <c r="O32" s="18">
        <f>INDEX(Large!$E$4:$BN$405,$C32,OIB!O$2)</f>
        <v>180.78</v>
      </c>
      <c r="P32" s="5">
        <f>INDEX(Large!$E$4:$BN$405,$C32,OIB!P$2)</f>
        <v>-2823600</v>
      </c>
    </row>
    <row r="33" spans="1:16">
      <c r="A33" s="18">
        <v>30</v>
      </c>
      <c r="B33" s="5" t="e">
        <f>LARGE(Large!$BF$4:$BF$32,OIB!A33)</f>
        <v>#NUM!</v>
      </c>
      <c r="C33" s="18" t="e">
        <f>MATCH(B33,Large!$BF$4:$BF$405,0)</f>
        <v>#NUM!</v>
      </c>
      <c r="D33" s="18" t="e">
        <f>INDEX(Large!$E$4:$BN$405,$C33,OIB!D$2)</f>
        <v>#NUM!</v>
      </c>
      <c r="E33" s="18" t="e">
        <f>INDEX(Large!$E$4:$BN$405,$C33,OIB!E$2)</f>
        <v>#NUM!</v>
      </c>
      <c r="F33" s="18" t="e">
        <f>INDEX(Large!$E$4:$BN$405,$C33,OIB!F$2)</f>
        <v>#NUM!</v>
      </c>
      <c r="G33" s="18" t="e">
        <f>INDEX(Large!$E$4:$BN$405,$C33,OIB!G$2)</f>
        <v>#NUM!</v>
      </c>
      <c r="H33" s="18" t="e">
        <f>INDEX(Large!$E$4:$BN$405,$C33,OIB!H$2)</f>
        <v>#NUM!</v>
      </c>
      <c r="I33" s="18" t="e">
        <f>INDEX(Large!$E$4:$BN$405,$C33,OIB!I$2)</f>
        <v>#NUM!</v>
      </c>
      <c r="J33" s="18" t="e">
        <f>INDEX(Large!$E$4:$BN$405,$C33,OIB!J$2)</f>
        <v>#NUM!</v>
      </c>
      <c r="K33" s="18" t="e">
        <f>INDEX(Large!$E$4:$BN$405,$C33,OIB!K$2)</f>
        <v>#NUM!</v>
      </c>
      <c r="L33" s="18" t="e">
        <f>INDEX(Large!$E$4:$BN$405,$C33,OIB!L$2)</f>
        <v>#NUM!</v>
      </c>
      <c r="M33" s="18" t="e">
        <f>INDEX(Large!$E$4:$BN$405,$C33,OIB!M$2)</f>
        <v>#NUM!</v>
      </c>
      <c r="N33" s="18" t="e">
        <f>INDEX(Large!$E$4:$BN$405,$C33,OIB!N$2)</f>
        <v>#NUM!</v>
      </c>
      <c r="O33" s="18" t="e">
        <f>INDEX(Large!$E$4:$BN$405,$C33,OIB!O$2)</f>
        <v>#NUM!</v>
      </c>
      <c r="P33" s="5" t="e">
        <f>INDEX(Large!$E$4:$BN$405,$C33,OIB!P$2)</f>
        <v>#NUM!</v>
      </c>
    </row>
    <row r="34" spans="1:16">
      <c r="A34" s="18">
        <v>31</v>
      </c>
      <c r="B34" s="5" t="e">
        <f>LARGE(Large!$BF$4:$BF$32,OIB!A34)</f>
        <v>#NUM!</v>
      </c>
      <c r="C34" s="18" t="e">
        <f>MATCH(B34,Large!$BF$4:$BF$405,0)</f>
        <v>#NUM!</v>
      </c>
      <c r="D34" s="18" t="e">
        <f>INDEX(Large!$E$4:$BN$405,$C34,OIB!D$2)</f>
        <v>#NUM!</v>
      </c>
      <c r="E34" s="18" t="e">
        <f>INDEX(Large!$E$4:$BN$405,$C34,OIB!E$2)</f>
        <v>#NUM!</v>
      </c>
      <c r="F34" s="18" t="e">
        <f>INDEX(Large!$E$4:$BN$405,$C34,OIB!F$2)</f>
        <v>#NUM!</v>
      </c>
      <c r="G34" s="18" t="e">
        <f>INDEX(Large!$E$4:$BN$405,$C34,OIB!G$2)</f>
        <v>#NUM!</v>
      </c>
      <c r="H34" s="18" t="e">
        <f>INDEX(Large!$E$4:$BN$405,$C34,OIB!H$2)</f>
        <v>#NUM!</v>
      </c>
      <c r="I34" s="18" t="e">
        <f>INDEX(Large!$E$4:$BN$405,$C34,OIB!I$2)</f>
        <v>#NUM!</v>
      </c>
      <c r="J34" s="18" t="e">
        <f>INDEX(Large!$E$4:$BN$405,$C34,OIB!J$2)</f>
        <v>#NUM!</v>
      </c>
      <c r="K34" s="18" t="e">
        <f>INDEX(Large!$E$4:$BN$405,$C34,OIB!K$2)</f>
        <v>#NUM!</v>
      </c>
      <c r="L34" s="18" t="e">
        <f>INDEX(Large!$E$4:$BN$405,$C34,OIB!L$2)</f>
        <v>#NUM!</v>
      </c>
      <c r="M34" s="18" t="e">
        <f>INDEX(Large!$E$4:$BN$405,$C34,OIB!M$2)</f>
        <v>#NUM!</v>
      </c>
      <c r="N34" s="18" t="e">
        <f>INDEX(Large!$E$4:$BN$405,$C34,OIB!N$2)</f>
        <v>#NUM!</v>
      </c>
      <c r="O34" s="18" t="e">
        <f>INDEX(Large!$E$4:$BN$405,$C34,OIB!O$2)</f>
        <v>#NUM!</v>
      </c>
      <c r="P34" s="5" t="e">
        <f>INDEX(Large!$E$4:$BN$405,$C34,OIB!P$2)</f>
        <v>#NUM!</v>
      </c>
    </row>
    <row r="35" spans="1:16">
      <c r="A35" s="18">
        <v>32</v>
      </c>
      <c r="B35" s="5" t="e">
        <f>LARGE(Large!$BF$4:$BF$32,OIB!A35)</f>
        <v>#NUM!</v>
      </c>
      <c r="C35" s="18" t="e">
        <f>MATCH(B35,Large!$BF$4:$BF$405,0)</f>
        <v>#NUM!</v>
      </c>
      <c r="D35" s="18" t="e">
        <f>INDEX(Large!$E$4:$BN$405,$C35,OIB!D$2)</f>
        <v>#NUM!</v>
      </c>
      <c r="E35" s="18" t="e">
        <f>INDEX(Large!$E$4:$BN$405,$C35,OIB!E$2)</f>
        <v>#NUM!</v>
      </c>
      <c r="F35" s="18" t="e">
        <f>INDEX(Large!$E$4:$BN$405,$C35,OIB!F$2)</f>
        <v>#NUM!</v>
      </c>
      <c r="G35" s="18" t="e">
        <f>INDEX(Large!$E$4:$BN$405,$C35,OIB!G$2)</f>
        <v>#NUM!</v>
      </c>
      <c r="H35" s="18" t="e">
        <f>INDEX(Large!$E$4:$BN$405,$C35,OIB!H$2)</f>
        <v>#NUM!</v>
      </c>
      <c r="I35" s="18" t="e">
        <f>INDEX(Large!$E$4:$BN$405,$C35,OIB!I$2)</f>
        <v>#NUM!</v>
      </c>
      <c r="J35" s="18" t="e">
        <f>INDEX(Large!$E$4:$BN$405,$C35,OIB!J$2)</f>
        <v>#NUM!</v>
      </c>
      <c r="K35" s="18" t="e">
        <f>INDEX(Large!$E$4:$BN$405,$C35,OIB!K$2)</f>
        <v>#NUM!</v>
      </c>
      <c r="L35" s="18" t="e">
        <f>INDEX(Large!$E$4:$BN$405,$C35,OIB!L$2)</f>
        <v>#NUM!</v>
      </c>
      <c r="M35" s="18" t="e">
        <f>INDEX(Large!$E$4:$BN$405,$C35,OIB!M$2)</f>
        <v>#NUM!</v>
      </c>
      <c r="N35" s="18" t="e">
        <f>INDEX(Large!$E$4:$BN$405,$C35,OIB!N$2)</f>
        <v>#NUM!</v>
      </c>
      <c r="O35" s="18" t="e">
        <f>INDEX(Large!$E$4:$BN$405,$C35,OIB!O$2)</f>
        <v>#NUM!</v>
      </c>
      <c r="P35" s="5" t="e">
        <f>INDEX(Large!$E$4:$BN$405,$C35,OIB!P$2)</f>
        <v>#NUM!</v>
      </c>
    </row>
    <row r="36" spans="1:16">
      <c r="A36" s="18">
        <v>33</v>
      </c>
      <c r="B36" s="5" t="e">
        <f>LARGE(Large!$BF$4:$BF$32,OIB!A36)</f>
        <v>#NUM!</v>
      </c>
      <c r="C36" s="18" t="e">
        <f>MATCH(B36,Large!$BF$4:$BF$405,0)</f>
        <v>#NUM!</v>
      </c>
      <c r="D36" s="18" t="e">
        <f>INDEX(Large!$E$4:$BN$405,$C36,OIB!D$2)</f>
        <v>#NUM!</v>
      </c>
      <c r="E36" s="18" t="e">
        <f>INDEX(Large!$E$4:$BN$405,$C36,OIB!E$2)</f>
        <v>#NUM!</v>
      </c>
      <c r="F36" s="18" t="e">
        <f>INDEX(Large!$E$4:$BN$405,$C36,OIB!F$2)</f>
        <v>#NUM!</v>
      </c>
      <c r="G36" s="18" t="e">
        <f>INDEX(Large!$E$4:$BN$405,$C36,OIB!G$2)</f>
        <v>#NUM!</v>
      </c>
      <c r="H36" s="18" t="e">
        <f>INDEX(Large!$E$4:$BN$405,$C36,OIB!H$2)</f>
        <v>#NUM!</v>
      </c>
      <c r="I36" s="18" t="e">
        <f>INDEX(Large!$E$4:$BN$405,$C36,OIB!I$2)</f>
        <v>#NUM!</v>
      </c>
      <c r="J36" s="18" t="e">
        <f>INDEX(Large!$E$4:$BN$405,$C36,OIB!J$2)</f>
        <v>#NUM!</v>
      </c>
      <c r="K36" s="18" t="e">
        <f>INDEX(Large!$E$4:$BN$405,$C36,OIB!K$2)</f>
        <v>#NUM!</v>
      </c>
      <c r="L36" s="18" t="e">
        <f>INDEX(Large!$E$4:$BN$405,$C36,OIB!L$2)</f>
        <v>#NUM!</v>
      </c>
      <c r="M36" s="18" t="e">
        <f>INDEX(Large!$E$4:$BN$405,$C36,OIB!M$2)</f>
        <v>#NUM!</v>
      </c>
      <c r="N36" s="18" t="e">
        <f>INDEX(Large!$E$4:$BN$405,$C36,OIB!N$2)</f>
        <v>#NUM!</v>
      </c>
      <c r="O36" s="18" t="e">
        <f>INDEX(Large!$E$4:$BN$405,$C36,OIB!O$2)</f>
        <v>#NUM!</v>
      </c>
      <c r="P36" s="5" t="e">
        <f>INDEX(Large!$E$4:$BN$405,$C36,OIB!P$2)</f>
        <v>#NUM!</v>
      </c>
    </row>
    <row r="37" spans="1:16">
      <c r="A37" s="18">
        <v>34</v>
      </c>
      <c r="B37" s="5" t="e">
        <f>LARGE(Large!$BF$4:$BF$32,OIB!A37)</f>
        <v>#NUM!</v>
      </c>
      <c r="C37" s="18" t="e">
        <f>MATCH(B37,Large!$BF$4:$BF$405,0)</f>
        <v>#NUM!</v>
      </c>
      <c r="D37" s="18" t="e">
        <f>INDEX(Large!$E$4:$BN$405,$C37,OIB!D$2)</f>
        <v>#NUM!</v>
      </c>
      <c r="E37" s="18" t="e">
        <f>INDEX(Large!$E$4:$BN$405,$C37,OIB!E$2)</f>
        <v>#NUM!</v>
      </c>
      <c r="F37" s="18" t="e">
        <f>INDEX(Large!$E$4:$BN$405,$C37,OIB!F$2)</f>
        <v>#NUM!</v>
      </c>
      <c r="G37" s="18" t="e">
        <f>INDEX(Large!$E$4:$BN$405,$C37,OIB!G$2)</f>
        <v>#NUM!</v>
      </c>
      <c r="H37" s="18" t="e">
        <f>INDEX(Large!$E$4:$BN$405,$C37,OIB!H$2)</f>
        <v>#NUM!</v>
      </c>
      <c r="I37" s="18" t="e">
        <f>INDEX(Large!$E$4:$BN$405,$C37,OIB!I$2)</f>
        <v>#NUM!</v>
      </c>
      <c r="J37" s="18" t="e">
        <f>INDEX(Large!$E$4:$BN$405,$C37,OIB!J$2)</f>
        <v>#NUM!</v>
      </c>
      <c r="K37" s="18" t="e">
        <f>INDEX(Large!$E$4:$BN$405,$C37,OIB!K$2)</f>
        <v>#NUM!</v>
      </c>
      <c r="L37" s="18" t="e">
        <f>INDEX(Large!$E$4:$BN$405,$C37,OIB!L$2)</f>
        <v>#NUM!</v>
      </c>
      <c r="M37" s="18" t="e">
        <f>INDEX(Large!$E$4:$BN$405,$C37,OIB!M$2)</f>
        <v>#NUM!</v>
      </c>
      <c r="N37" s="18" t="e">
        <f>INDEX(Large!$E$4:$BN$405,$C37,OIB!N$2)</f>
        <v>#NUM!</v>
      </c>
      <c r="O37" s="18" t="e">
        <f>INDEX(Large!$E$4:$BN$405,$C37,OIB!O$2)</f>
        <v>#NUM!</v>
      </c>
      <c r="P37" s="5" t="e">
        <f>INDEX(Large!$E$4:$BN$405,$C37,OIB!P$2)</f>
        <v>#NUM!</v>
      </c>
    </row>
    <row r="38" spans="1:16">
      <c r="A38" s="18">
        <v>35</v>
      </c>
      <c r="B38" s="5" t="e">
        <f>LARGE(Large!$BF$4:$BF$32,OIB!A38)</f>
        <v>#NUM!</v>
      </c>
      <c r="C38" s="18" t="e">
        <f>MATCH(B38,Large!$BF$4:$BF$405,0)</f>
        <v>#NUM!</v>
      </c>
      <c r="D38" s="18" t="e">
        <f>INDEX(Large!$E$4:$BN$405,$C38,OIB!D$2)</f>
        <v>#NUM!</v>
      </c>
      <c r="E38" s="18" t="e">
        <f>INDEX(Large!$E$4:$BN$405,$C38,OIB!E$2)</f>
        <v>#NUM!</v>
      </c>
      <c r="F38" s="18" t="e">
        <f>INDEX(Large!$E$4:$BN$405,$C38,OIB!F$2)</f>
        <v>#NUM!</v>
      </c>
      <c r="G38" s="18" t="e">
        <f>INDEX(Large!$E$4:$BN$405,$C38,OIB!G$2)</f>
        <v>#NUM!</v>
      </c>
      <c r="H38" s="18" t="e">
        <f>INDEX(Large!$E$4:$BN$405,$C38,OIB!H$2)</f>
        <v>#NUM!</v>
      </c>
      <c r="I38" s="18" t="e">
        <f>INDEX(Large!$E$4:$BN$405,$C38,OIB!I$2)</f>
        <v>#NUM!</v>
      </c>
      <c r="J38" s="18" t="e">
        <f>INDEX(Large!$E$4:$BN$405,$C38,OIB!J$2)</f>
        <v>#NUM!</v>
      </c>
      <c r="K38" s="18" t="e">
        <f>INDEX(Large!$E$4:$BN$405,$C38,OIB!K$2)</f>
        <v>#NUM!</v>
      </c>
      <c r="L38" s="18" t="e">
        <f>INDEX(Large!$E$4:$BN$405,$C38,OIB!L$2)</f>
        <v>#NUM!</v>
      </c>
      <c r="M38" s="18" t="e">
        <f>INDEX(Large!$E$4:$BN$405,$C38,OIB!M$2)</f>
        <v>#NUM!</v>
      </c>
      <c r="N38" s="18" t="e">
        <f>INDEX(Large!$E$4:$BN$405,$C38,OIB!N$2)</f>
        <v>#NUM!</v>
      </c>
      <c r="O38" s="18" t="e">
        <f>INDEX(Large!$E$4:$BN$405,$C38,OIB!O$2)</f>
        <v>#NUM!</v>
      </c>
      <c r="P38" s="5" t="e">
        <f>INDEX(Large!$E$4:$BN$405,$C38,OIB!P$2)</f>
        <v>#NUM!</v>
      </c>
    </row>
    <row r="39" spans="1:16">
      <c r="A39" s="18">
        <v>36</v>
      </c>
      <c r="B39" s="5" t="e">
        <f>LARGE(Large!$BF$4:$BF$32,OIB!A39)</f>
        <v>#NUM!</v>
      </c>
      <c r="C39" s="18" t="e">
        <f>MATCH(B39,Large!$BF$4:$BF$405,0)</f>
        <v>#NUM!</v>
      </c>
      <c r="D39" s="18" t="e">
        <f>INDEX(Large!$E$4:$BN$405,$C39,OIB!D$2)</f>
        <v>#NUM!</v>
      </c>
      <c r="E39" s="18" t="e">
        <f>INDEX(Large!$E$4:$BN$405,$C39,OIB!E$2)</f>
        <v>#NUM!</v>
      </c>
      <c r="F39" s="18" t="e">
        <f>INDEX(Large!$E$4:$BN$405,$C39,OIB!F$2)</f>
        <v>#NUM!</v>
      </c>
      <c r="G39" s="18" t="e">
        <f>INDEX(Large!$E$4:$BN$405,$C39,OIB!G$2)</f>
        <v>#NUM!</v>
      </c>
      <c r="H39" s="18" t="e">
        <f>INDEX(Large!$E$4:$BN$405,$C39,OIB!H$2)</f>
        <v>#NUM!</v>
      </c>
      <c r="I39" s="18" t="e">
        <f>INDEX(Large!$E$4:$BN$405,$C39,OIB!I$2)</f>
        <v>#NUM!</v>
      </c>
      <c r="J39" s="18" t="e">
        <f>INDEX(Large!$E$4:$BN$405,$C39,OIB!J$2)</f>
        <v>#NUM!</v>
      </c>
      <c r="K39" s="18" t="e">
        <f>INDEX(Large!$E$4:$BN$405,$C39,OIB!K$2)</f>
        <v>#NUM!</v>
      </c>
      <c r="L39" s="18" t="e">
        <f>INDEX(Large!$E$4:$BN$405,$C39,OIB!L$2)</f>
        <v>#NUM!</v>
      </c>
      <c r="M39" s="18" t="e">
        <f>INDEX(Large!$E$4:$BN$405,$C39,OIB!M$2)</f>
        <v>#NUM!</v>
      </c>
      <c r="N39" s="18" t="e">
        <f>INDEX(Large!$E$4:$BN$405,$C39,OIB!N$2)</f>
        <v>#NUM!</v>
      </c>
      <c r="O39" s="18" t="e">
        <f>INDEX(Large!$E$4:$BN$405,$C39,OIB!O$2)</f>
        <v>#NUM!</v>
      </c>
      <c r="P39" s="5" t="e">
        <f>INDEX(Large!$E$4:$BN$405,$C39,OIB!P$2)</f>
        <v>#NUM!</v>
      </c>
    </row>
    <row r="40" spans="1:16">
      <c r="A40" s="18">
        <v>37</v>
      </c>
      <c r="B40" s="5" t="e">
        <f>LARGE(Large!$BF$4:$BF$32,OIB!A40)</f>
        <v>#NUM!</v>
      </c>
      <c r="C40" s="18" t="e">
        <f>MATCH(B40,Large!$BF$4:$BF$405,0)</f>
        <v>#NUM!</v>
      </c>
      <c r="D40" s="18" t="e">
        <f>INDEX(Large!$E$4:$BN$405,$C40,OIB!D$2)</f>
        <v>#NUM!</v>
      </c>
      <c r="E40" s="18" t="e">
        <f>INDEX(Large!$E$4:$BN$405,$C40,OIB!E$2)</f>
        <v>#NUM!</v>
      </c>
      <c r="F40" s="18" t="e">
        <f>INDEX(Large!$E$4:$BN$405,$C40,OIB!F$2)</f>
        <v>#NUM!</v>
      </c>
      <c r="G40" s="18" t="e">
        <f>INDEX(Large!$E$4:$BN$405,$C40,OIB!G$2)</f>
        <v>#NUM!</v>
      </c>
      <c r="H40" s="18" t="e">
        <f>INDEX(Large!$E$4:$BN$405,$C40,OIB!H$2)</f>
        <v>#NUM!</v>
      </c>
      <c r="I40" s="18" t="e">
        <f>INDEX(Large!$E$4:$BN$405,$C40,OIB!I$2)</f>
        <v>#NUM!</v>
      </c>
      <c r="J40" s="18" t="e">
        <f>INDEX(Large!$E$4:$BN$405,$C40,OIB!J$2)</f>
        <v>#NUM!</v>
      </c>
      <c r="K40" s="18" t="e">
        <f>INDEX(Large!$E$4:$BN$405,$C40,OIB!K$2)</f>
        <v>#NUM!</v>
      </c>
      <c r="L40" s="18" t="e">
        <f>INDEX(Large!$E$4:$BN$405,$C40,OIB!L$2)</f>
        <v>#NUM!</v>
      </c>
      <c r="M40" s="18" t="e">
        <f>INDEX(Large!$E$4:$BN$405,$C40,OIB!M$2)</f>
        <v>#NUM!</v>
      </c>
      <c r="N40" s="18" t="e">
        <f>INDEX(Large!$E$4:$BN$405,$C40,OIB!N$2)</f>
        <v>#NUM!</v>
      </c>
      <c r="O40" s="18" t="e">
        <f>INDEX(Large!$E$4:$BN$405,$C40,OIB!O$2)</f>
        <v>#NUM!</v>
      </c>
      <c r="P40" s="5" t="e">
        <f>INDEX(Large!$E$4:$BN$405,$C40,OIB!P$2)</f>
        <v>#NUM!</v>
      </c>
    </row>
    <row r="41" spans="1:16">
      <c r="A41" s="18">
        <v>38</v>
      </c>
      <c r="B41" s="5" t="e">
        <f>LARGE(Large!$BF$4:$BF$32,OIB!A41)</f>
        <v>#NUM!</v>
      </c>
      <c r="C41" s="18" t="e">
        <f>MATCH(B41,Large!$BF$4:$BF$405,0)</f>
        <v>#NUM!</v>
      </c>
      <c r="D41" s="18" t="e">
        <f>INDEX(Large!$E$4:$BN$405,$C41,OIB!D$2)</f>
        <v>#NUM!</v>
      </c>
      <c r="E41" s="18" t="e">
        <f>INDEX(Large!$E$4:$BN$405,$C41,OIB!E$2)</f>
        <v>#NUM!</v>
      </c>
      <c r="F41" s="18" t="e">
        <f>INDEX(Large!$E$4:$BN$405,$C41,OIB!F$2)</f>
        <v>#NUM!</v>
      </c>
      <c r="G41" s="18" t="e">
        <f>INDEX(Large!$E$4:$BN$405,$C41,OIB!G$2)</f>
        <v>#NUM!</v>
      </c>
      <c r="H41" s="18" t="e">
        <f>INDEX(Large!$E$4:$BN$405,$C41,OIB!H$2)</f>
        <v>#NUM!</v>
      </c>
      <c r="I41" s="18" t="e">
        <f>INDEX(Large!$E$4:$BN$405,$C41,OIB!I$2)</f>
        <v>#NUM!</v>
      </c>
      <c r="J41" s="18" t="e">
        <f>INDEX(Large!$E$4:$BN$405,$C41,OIB!J$2)</f>
        <v>#NUM!</v>
      </c>
      <c r="K41" s="18" t="e">
        <f>INDEX(Large!$E$4:$BN$405,$C41,OIB!K$2)</f>
        <v>#NUM!</v>
      </c>
      <c r="L41" s="18" t="e">
        <f>INDEX(Large!$E$4:$BN$405,$C41,OIB!L$2)</f>
        <v>#NUM!</v>
      </c>
      <c r="M41" s="18" t="e">
        <f>INDEX(Large!$E$4:$BN$405,$C41,OIB!M$2)</f>
        <v>#NUM!</v>
      </c>
      <c r="N41" s="18" t="e">
        <f>INDEX(Large!$E$4:$BN$405,$C41,OIB!N$2)</f>
        <v>#NUM!</v>
      </c>
      <c r="O41" s="18" t="e">
        <f>INDEX(Large!$E$4:$BN$405,$C41,OIB!O$2)</f>
        <v>#NUM!</v>
      </c>
      <c r="P41" s="5" t="e">
        <f>INDEX(Large!$E$4:$BN$405,$C41,OIB!P$2)</f>
        <v>#NUM!</v>
      </c>
    </row>
    <row r="42" spans="1:16">
      <c r="A42" s="18">
        <v>39</v>
      </c>
      <c r="B42" s="5" t="e">
        <f>LARGE(Large!$BF$4:$BF$32,OIB!A42)</f>
        <v>#NUM!</v>
      </c>
      <c r="C42" s="18" t="e">
        <f>MATCH(B42,Large!$BF$4:$BF$405,0)</f>
        <v>#NUM!</v>
      </c>
      <c r="D42" s="18" t="e">
        <f>INDEX(Large!$E$4:$BN$405,$C42,OIB!D$2)</f>
        <v>#NUM!</v>
      </c>
      <c r="E42" s="18" t="e">
        <f>INDEX(Large!$E$4:$BN$405,$C42,OIB!E$2)</f>
        <v>#NUM!</v>
      </c>
      <c r="F42" s="18" t="e">
        <f>INDEX(Large!$E$4:$BN$405,$C42,OIB!F$2)</f>
        <v>#NUM!</v>
      </c>
      <c r="G42" s="18" t="e">
        <f>INDEX(Large!$E$4:$BN$405,$C42,OIB!G$2)</f>
        <v>#NUM!</v>
      </c>
      <c r="H42" s="18" t="e">
        <f>INDEX(Large!$E$4:$BN$405,$C42,OIB!H$2)</f>
        <v>#NUM!</v>
      </c>
      <c r="I42" s="18" t="e">
        <f>INDEX(Large!$E$4:$BN$405,$C42,OIB!I$2)</f>
        <v>#NUM!</v>
      </c>
      <c r="J42" s="18" t="e">
        <f>INDEX(Large!$E$4:$BN$405,$C42,OIB!J$2)</f>
        <v>#NUM!</v>
      </c>
      <c r="K42" s="18" t="e">
        <f>INDEX(Large!$E$4:$BN$405,$C42,OIB!K$2)</f>
        <v>#NUM!</v>
      </c>
      <c r="L42" s="18" t="e">
        <f>INDEX(Large!$E$4:$BN$405,$C42,OIB!L$2)</f>
        <v>#NUM!</v>
      </c>
      <c r="M42" s="18" t="e">
        <f>INDEX(Large!$E$4:$BN$405,$C42,OIB!M$2)</f>
        <v>#NUM!</v>
      </c>
      <c r="N42" s="18" t="e">
        <f>INDEX(Large!$E$4:$BN$405,$C42,OIB!N$2)</f>
        <v>#NUM!</v>
      </c>
      <c r="O42" s="18" t="e">
        <f>INDEX(Large!$E$4:$BN$405,$C42,OIB!O$2)</f>
        <v>#NUM!</v>
      </c>
      <c r="P42" s="5" t="e">
        <f>INDEX(Large!$E$4:$BN$405,$C42,OIB!P$2)</f>
        <v>#NUM!</v>
      </c>
    </row>
    <row r="43" spans="1:16">
      <c r="A43" s="18">
        <v>40</v>
      </c>
      <c r="B43" s="5" t="e">
        <f>LARGE(Large!$BF$4:$BF$32,OIB!A43)</f>
        <v>#NUM!</v>
      </c>
      <c r="C43" s="18" t="e">
        <f>MATCH(B43,Large!$BF$4:$BF$405,0)</f>
        <v>#NUM!</v>
      </c>
      <c r="D43" s="18" t="e">
        <f>INDEX(Large!$E$4:$BN$405,$C43,OIB!D$2)</f>
        <v>#NUM!</v>
      </c>
      <c r="E43" s="18" t="e">
        <f>INDEX(Large!$E$4:$BN$405,$C43,OIB!E$2)</f>
        <v>#NUM!</v>
      </c>
      <c r="F43" s="18" t="e">
        <f>INDEX(Large!$E$4:$BN$405,$C43,OIB!F$2)</f>
        <v>#NUM!</v>
      </c>
      <c r="G43" s="18" t="e">
        <f>INDEX(Large!$E$4:$BN$405,$C43,OIB!G$2)</f>
        <v>#NUM!</v>
      </c>
      <c r="H43" s="18" t="e">
        <f>INDEX(Large!$E$4:$BN$405,$C43,OIB!H$2)</f>
        <v>#NUM!</v>
      </c>
      <c r="I43" s="18" t="e">
        <f>INDEX(Large!$E$4:$BN$405,$C43,OIB!I$2)</f>
        <v>#NUM!</v>
      </c>
      <c r="J43" s="18" t="e">
        <f>INDEX(Large!$E$4:$BN$405,$C43,OIB!J$2)</f>
        <v>#NUM!</v>
      </c>
      <c r="K43" s="18" t="e">
        <f>INDEX(Large!$E$4:$BN$405,$C43,OIB!K$2)</f>
        <v>#NUM!</v>
      </c>
      <c r="L43" s="18" t="e">
        <f>INDEX(Large!$E$4:$BN$405,$C43,OIB!L$2)</f>
        <v>#NUM!</v>
      </c>
      <c r="M43" s="18" t="e">
        <f>INDEX(Large!$E$4:$BN$405,$C43,OIB!M$2)</f>
        <v>#NUM!</v>
      </c>
      <c r="N43" s="18" t="e">
        <f>INDEX(Large!$E$4:$BN$405,$C43,OIB!N$2)</f>
        <v>#NUM!</v>
      </c>
      <c r="O43" s="18" t="e">
        <f>INDEX(Large!$E$4:$BN$405,$C43,OIB!O$2)</f>
        <v>#NUM!</v>
      </c>
      <c r="P43" s="5" t="e">
        <f>INDEX(Large!$E$4:$BN$405,$C43,OIB!P$2)</f>
        <v>#NUM!</v>
      </c>
    </row>
    <row r="44" spans="1:16">
      <c r="A44" s="18">
        <v>41</v>
      </c>
      <c r="B44" s="5" t="e">
        <f>LARGE(Large!$BF$4:$BF$32,OIB!A44)</f>
        <v>#NUM!</v>
      </c>
      <c r="C44" s="18" t="e">
        <f>MATCH(B44,Large!$BF$4:$BF$405,0)</f>
        <v>#NUM!</v>
      </c>
      <c r="D44" s="18" t="e">
        <f>INDEX(Large!$E$4:$BN$405,$C44,OIB!D$2)</f>
        <v>#NUM!</v>
      </c>
      <c r="E44" s="18" t="e">
        <f>INDEX(Large!$E$4:$BN$405,$C44,OIB!E$2)</f>
        <v>#NUM!</v>
      </c>
      <c r="F44" s="18" t="e">
        <f>INDEX(Large!$E$4:$BN$405,$C44,OIB!F$2)</f>
        <v>#NUM!</v>
      </c>
      <c r="G44" s="18" t="e">
        <f>INDEX(Large!$E$4:$BN$405,$C44,OIB!G$2)</f>
        <v>#NUM!</v>
      </c>
      <c r="H44" s="18" t="e">
        <f>INDEX(Large!$E$4:$BN$405,$C44,OIB!H$2)</f>
        <v>#NUM!</v>
      </c>
      <c r="I44" s="18" t="e">
        <f>INDEX(Large!$E$4:$BN$405,$C44,OIB!I$2)</f>
        <v>#NUM!</v>
      </c>
      <c r="J44" s="18" t="e">
        <f>INDEX(Large!$E$4:$BN$405,$C44,OIB!J$2)</f>
        <v>#NUM!</v>
      </c>
      <c r="K44" s="18" t="e">
        <f>INDEX(Large!$E$4:$BN$405,$C44,OIB!K$2)</f>
        <v>#NUM!</v>
      </c>
      <c r="L44" s="18" t="e">
        <f>INDEX(Large!$E$4:$BN$405,$C44,OIB!L$2)</f>
        <v>#NUM!</v>
      </c>
      <c r="M44" s="18" t="e">
        <f>INDEX(Large!$E$4:$BN$405,$C44,OIB!M$2)</f>
        <v>#NUM!</v>
      </c>
      <c r="N44" s="18" t="e">
        <f>INDEX(Large!$E$4:$BN$405,$C44,OIB!N$2)</f>
        <v>#NUM!</v>
      </c>
      <c r="O44" s="18" t="e">
        <f>INDEX(Large!$E$4:$BN$405,$C44,OIB!O$2)</f>
        <v>#NUM!</v>
      </c>
      <c r="P44" s="5" t="e">
        <f>INDEX(Large!$E$4:$BN$405,$C44,OIB!P$2)</f>
        <v>#NUM!</v>
      </c>
    </row>
    <row r="45" spans="1:16">
      <c r="A45" s="18">
        <v>42</v>
      </c>
      <c r="B45" s="5" t="e">
        <f>LARGE(Large!$BF$4:$BF$32,OIB!A45)</f>
        <v>#NUM!</v>
      </c>
      <c r="C45" s="18" t="e">
        <f>MATCH(B45,Large!$BF$4:$BF$405,0)</f>
        <v>#NUM!</v>
      </c>
      <c r="D45" s="18" t="e">
        <f>INDEX(Large!$E$4:$BN$405,$C45,OIB!D$2)</f>
        <v>#NUM!</v>
      </c>
      <c r="E45" s="18" t="e">
        <f>INDEX(Large!$E$4:$BN$405,$C45,OIB!E$2)</f>
        <v>#NUM!</v>
      </c>
      <c r="F45" s="18" t="e">
        <f>INDEX(Large!$E$4:$BN$405,$C45,OIB!F$2)</f>
        <v>#NUM!</v>
      </c>
      <c r="G45" s="18" t="e">
        <f>INDEX(Large!$E$4:$BN$405,$C45,OIB!G$2)</f>
        <v>#NUM!</v>
      </c>
      <c r="H45" s="18" t="e">
        <f>INDEX(Large!$E$4:$BN$405,$C45,OIB!H$2)</f>
        <v>#NUM!</v>
      </c>
      <c r="I45" s="18" t="e">
        <f>INDEX(Large!$E$4:$BN$405,$C45,OIB!I$2)</f>
        <v>#NUM!</v>
      </c>
      <c r="J45" s="18" t="e">
        <f>INDEX(Large!$E$4:$BN$405,$C45,OIB!J$2)</f>
        <v>#NUM!</v>
      </c>
      <c r="K45" s="18" t="e">
        <f>INDEX(Large!$E$4:$BN$405,$C45,OIB!K$2)</f>
        <v>#NUM!</v>
      </c>
      <c r="L45" s="18" t="e">
        <f>INDEX(Large!$E$4:$BN$405,$C45,OIB!L$2)</f>
        <v>#NUM!</v>
      </c>
      <c r="M45" s="18" t="e">
        <f>INDEX(Large!$E$4:$BN$405,$C45,OIB!M$2)</f>
        <v>#NUM!</v>
      </c>
      <c r="N45" s="18" t="e">
        <f>INDEX(Large!$E$4:$BN$405,$C45,OIB!N$2)</f>
        <v>#NUM!</v>
      </c>
      <c r="O45" s="18" t="e">
        <f>INDEX(Large!$E$4:$BN$405,$C45,OIB!O$2)</f>
        <v>#NUM!</v>
      </c>
      <c r="P45" s="5" t="e">
        <f>INDEX(Large!$E$4:$BN$405,$C45,OIB!P$2)</f>
        <v>#NUM!</v>
      </c>
    </row>
    <row r="46" spans="1:16">
      <c r="A46" s="18">
        <v>43</v>
      </c>
      <c r="B46" s="5" t="e">
        <f>LARGE(Large!$BF$4:$BF$32,OIB!A46)</f>
        <v>#NUM!</v>
      </c>
      <c r="C46" s="18" t="e">
        <f>MATCH(B46,Large!$BF$4:$BF$405,0)</f>
        <v>#NUM!</v>
      </c>
      <c r="D46" s="18" t="e">
        <f>INDEX(Large!$E$4:$BN$405,$C46,OIB!D$2)</f>
        <v>#NUM!</v>
      </c>
      <c r="E46" s="18" t="e">
        <f>INDEX(Large!$E$4:$BN$405,$C46,OIB!E$2)</f>
        <v>#NUM!</v>
      </c>
      <c r="F46" s="18" t="e">
        <f>INDEX(Large!$E$4:$BN$405,$C46,OIB!F$2)</f>
        <v>#NUM!</v>
      </c>
      <c r="G46" s="18" t="e">
        <f>INDEX(Large!$E$4:$BN$405,$C46,OIB!G$2)</f>
        <v>#NUM!</v>
      </c>
      <c r="H46" s="18" t="e">
        <f>INDEX(Large!$E$4:$BN$405,$C46,OIB!H$2)</f>
        <v>#NUM!</v>
      </c>
      <c r="I46" s="18" t="e">
        <f>INDEX(Large!$E$4:$BN$405,$C46,OIB!I$2)</f>
        <v>#NUM!</v>
      </c>
      <c r="J46" s="18" t="e">
        <f>INDEX(Large!$E$4:$BN$405,$C46,OIB!J$2)</f>
        <v>#NUM!</v>
      </c>
      <c r="K46" s="18" t="e">
        <f>INDEX(Large!$E$4:$BN$405,$C46,OIB!K$2)</f>
        <v>#NUM!</v>
      </c>
      <c r="L46" s="18" t="e">
        <f>INDEX(Large!$E$4:$BN$405,$C46,OIB!L$2)</f>
        <v>#NUM!</v>
      </c>
      <c r="M46" s="18" t="e">
        <f>INDEX(Large!$E$4:$BN$405,$C46,OIB!M$2)</f>
        <v>#NUM!</v>
      </c>
      <c r="N46" s="18" t="e">
        <f>INDEX(Large!$E$4:$BN$405,$C46,OIB!N$2)</f>
        <v>#NUM!</v>
      </c>
      <c r="O46" s="18" t="e">
        <f>INDEX(Large!$E$4:$BN$405,$C46,OIB!O$2)</f>
        <v>#NUM!</v>
      </c>
      <c r="P46" s="5" t="e">
        <f>INDEX(Large!$E$4:$BN$405,$C46,OIB!P$2)</f>
        <v>#NUM!</v>
      </c>
    </row>
    <row r="47" spans="1:16">
      <c r="A47" s="18">
        <v>44</v>
      </c>
      <c r="B47" s="5" t="e">
        <f>LARGE(Large!$BF$4:$BF$32,OIB!A47)</f>
        <v>#NUM!</v>
      </c>
      <c r="C47" s="18" t="e">
        <f>MATCH(B47,Large!$BF$4:$BF$405,0)</f>
        <v>#NUM!</v>
      </c>
      <c r="D47" s="18" t="e">
        <f>INDEX(Large!$E$4:$BN$405,$C47,OIB!D$2)</f>
        <v>#NUM!</v>
      </c>
      <c r="E47" s="18" t="e">
        <f>INDEX(Large!$E$4:$BN$405,$C47,OIB!E$2)</f>
        <v>#NUM!</v>
      </c>
      <c r="F47" s="18" t="e">
        <f>INDEX(Large!$E$4:$BN$405,$C47,OIB!F$2)</f>
        <v>#NUM!</v>
      </c>
      <c r="G47" s="18" t="e">
        <f>INDEX(Large!$E$4:$BN$405,$C47,OIB!G$2)</f>
        <v>#NUM!</v>
      </c>
      <c r="H47" s="18" t="e">
        <f>INDEX(Large!$E$4:$BN$405,$C47,OIB!H$2)</f>
        <v>#NUM!</v>
      </c>
      <c r="I47" s="18" t="e">
        <f>INDEX(Large!$E$4:$BN$405,$C47,OIB!I$2)</f>
        <v>#NUM!</v>
      </c>
      <c r="J47" s="18" t="e">
        <f>INDEX(Large!$E$4:$BN$405,$C47,OIB!J$2)</f>
        <v>#NUM!</v>
      </c>
      <c r="K47" s="18" t="e">
        <f>INDEX(Large!$E$4:$BN$405,$C47,OIB!K$2)</f>
        <v>#NUM!</v>
      </c>
      <c r="L47" s="18" t="e">
        <f>INDEX(Large!$E$4:$BN$405,$C47,OIB!L$2)</f>
        <v>#NUM!</v>
      </c>
      <c r="M47" s="18" t="e">
        <f>INDEX(Large!$E$4:$BN$405,$C47,OIB!M$2)</f>
        <v>#NUM!</v>
      </c>
      <c r="N47" s="18" t="e">
        <f>INDEX(Large!$E$4:$BN$405,$C47,OIB!N$2)</f>
        <v>#NUM!</v>
      </c>
      <c r="O47" s="18" t="e">
        <f>INDEX(Large!$E$4:$BN$405,$C47,OIB!O$2)</f>
        <v>#NUM!</v>
      </c>
      <c r="P47" s="5" t="e">
        <f>INDEX(Large!$E$4:$BN$405,$C47,OIB!P$2)</f>
        <v>#NUM!</v>
      </c>
    </row>
    <row r="48" spans="1:16">
      <c r="A48" s="18">
        <v>45</v>
      </c>
      <c r="B48" s="5" t="e">
        <f>LARGE(Large!$BF$4:$BF$32,OIB!A48)</f>
        <v>#NUM!</v>
      </c>
      <c r="C48" s="18" t="e">
        <f>MATCH(B48,Large!$BF$4:$BF$405,0)</f>
        <v>#NUM!</v>
      </c>
      <c r="D48" s="18" t="e">
        <f>INDEX(Large!$E$4:$BN$405,$C48,OIB!D$2)</f>
        <v>#NUM!</v>
      </c>
      <c r="E48" s="18" t="e">
        <f>INDEX(Large!$E$4:$BN$405,$C48,OIB!E$2)</f>
        <v>#NUM!</v>
      </c>
      <c r="F48" s="18" t="e">
        <f>INDEX(Large!$E$4:$BN$405,$C48,OIB!F$2)</f>
        <v>#NUM!</v>
      </c>
      <c r="G48" s="18" t="e">
        <f>INDEX(Large!$E$4:$BN$405,$C48,OIB!G$2)</f>
        <v>#NUM!</v>
      </c>
      <c r="H48" s="18" t="e">
        <f>INDEX(Large!$E$4:$BN$405,$C48,OIB!H$2)</f>
        <v>#NUM!</v>
      </c>
      <c r="I48" s="18" t="e">
        <f>INDEX(Large!$E$4:$BN$405,$C48,OIB!I$2)</f>
        <v>#NUM!</v>
      </c>
      <c r="J48" s="18" t="e">
        <f>INDEX(Large!$E$4:$BN$405,$C48,OIB!J$2)</f>
        <v>#NUM!</v>
      </c>
      <c r="K48" s="18" t="e">
        <f>INDEX(Large!$E$4:$BN$405,$C48,OIB!K$2)</f>
        <v>#NUM!</v>
      </c>
      <c r="L48" s="18" t="e">
        <f>INDEX(Large!$E$4:$BN$405,$C48,OIB!L$2)</f>
        <v>#NUM!</v>
      </c>
      <c r="M48" s="18" t="e">
        <f>INDEX(Large!$E$4:$BN$405,$C48,OIB!M$2)</f>
        <v>#NUM!</v>
      </c>
      <c r="N48" s="18" t="e">
        <f>INDEX(Large!$E$4:$BN$405,$C48,OIB!N$2)</f>
        <v>#NUM!</v>
      </c>
      <c r="O48" s="18" t="e">
        <f>INDEX(Large!$E$4:$BN$405,$C48,OIB!O$2)</f>
        <v>#NUM!</v>
      </c>
      <c r="P48" s="5" t="e">
        <f>INDEX(Large!$E$4:$BN$405,$C48,OIB!P$2)</f>
        <v>#NUM!</v>
      </c>
    </row>
    <row r="49" spans="1:16">
      <c r="A49" s="18">
        <v>46</v>
      </c>
      <c r="B49" s="5" t="e">
        <f>LARGE(Large!$BF$4:$BF$32,OIB!A49)</f>
        <v>#NUM!</v>
      </c>
      <c r="C49" s="18" t="e">
        <f>MATCH(B49,Large!$BF$4:$BF$405,0)</f>
        <v>#NUM!</v>
      </c>
      <c r="D49" s="18" t="e">
        <f>INDEX(Large!$E$4:$BN$405,$C49,OIB!D$2)</f>
        <v>#NUM!</v>
      </c>
      <c r="E49" s="18" t="e">
        <f>INDEX(Large!$E$4:$BN$405,$C49,OIB!E$2)</f>
        <v>#NUM!</v>
      </c>
      <c r="F49" s="18" t="e">
        <f>INDEX(Large!$E$4:$BN$405,$C49,OIB!F$2)</f>
        <v>#NUM!</v>
      </c>
      <c r="G49" s="18" t="e">
        <f>INDEX(Large!$E$4:$BN$405,$C49,OIB!G$2)</f>
        <v>#NUM!</v>
      </c>
      <c r="H49" s="18" t="e">
        <f>INDEX(Large!$E$4:$BN$405,$C49,OIB!H$2)</f>
        <v>#NUM!</v>
      </c>
      <c r="I49" s="18" t="e">
        <f>INDEX(Large!$E$4:$BN$405,$C49,OIB!I$2)</f>
        <v>#NUM!</v>
      </c>
      <c r="J49" s="18" t="e">
        <f>INDEX(Large!$E$4:$BN$405,$C49,OIB!J$2)</f>
        <v>#NUM!</v>
      </c>
      <c r="K49" s="18" t="e">
        <f>INDEX(Large!$E$4:$BN$405,$C49,OIB!K$2)</f>
        <v>#NUM!</v>
      </c>
      <c r="L49" s="18" t="e">
        <f>INDEX(Large!$E$4:$BN$405,$C49,OIB!L$2)</f>
        <v>#NUM!</v>
      </c>
      <c r="M49" s="18" t="e">
        <f>INDEX(Large!$E$4:$BN$405,$C49,OIB!M$2)</f>
        <v>#NUM!</v>
      </c>
      <c r="N49" s="18" t="e">
        <f>INDEX(Large!$E$4:$BN$405,$C49,OIB!N$2)</f>
        <v>#NUM!</v>
      </c>
      <c r="O49" s="18" t="e">
        <f>INDEX(Large!$E$4:$BN$405,$C49,OIB!O$2)</f>
        <v>#NUM!</v>
      </c>
      <c r="P49" s="5" t="e">
        <f>INDEX(Large!$E$4:$BN$405,$C49,OIB!P$2)</f>
        <v>#NUM!</v>
      </c>
    </row>
    <row r="50" spans="1:16">
      <c r="A50" s="18">
        <v>47</v>
      </c>
      <c r="B50" s="5" t="e">
        <f>LARGE(Large!$BF$4:$BF$32,OIB!A50)</f>
        <v>#NUM!</v>
      </c>
      <c r="C50" s="18" t="e">
        <f>MATCH(B50,Large!$BF$4:$BF$405,0)</f>
        <v>#NUM!</v>
      </c>
      <c r="D50" s="18" t="e">
        <f>INDEX(Large!$E$4:$BN$405,$C50,OIB!D$2)</f>
        <v>#NUM!</v>
      </c>
      <c r="E50" s="18" t="e">
        <f>INDEX(Large!$E$4:$BN$405,$C50,OIB!E$2)</f>
        <v>#NUM!</v>
      </c>
      <c r="F50" s="18" t="e">
        <f>INDEX(Large!$E$4:$BN$405,$C50,OIB!F$2)</f>
        <v>#NUM!</v>
      </c>
      <c r="G50" s="18" t="e">
        <f>INDEX(Large!$E$4:$BN$405,$C50,OIB!G$2)</f>
        <v>#NUM!</v>
      </c>
      <c r="H50" s="18" t="e">
        <f>INDEX(Large!$E$4:$BN$405,$C50,OIB!H$2)</f>
        <v>#NUM!</v>
      </c>
      <c r="I50" s="18" t="e">
        <f>INDEX(Large!$E$4:$BN$405,$C50,OIB!I$2)</f>
        <v>#NUM!</v>
      </c>
      <c r="J50" s="18" t="e">
        <f>INDEX(Large!$E$4:$BN$405,$C50,OIB!J$2)</f>
        <v>#NUM!</v>
      </c>
      <c r="K50" s="18" t="e">
        <f>INDEX(Large!$E$4:$BN$405,$C50,OIB!K$2)</f>
        <v>#NUM!</v>
      </c>
      <c r="L50" s="18" t="e">
        <f>INDEX(Large!$E$4:$BN$405,$C50,OIB!L$2)</f>
        <v>#NUM!</v>
      </c>
      <c r="M50" s="18" t="e">
        <f>INDEX(Large!$E$4:$BN$405,$C50,OIB!M$2)</f>
        <v>#NUM!</v>
      </c>
      <c r="N50" s="18" t="e">
        <f>INDEX(Large!$E$4:$BN$405,$C50,OIB!N$2)</f>
        <v>#NUM!</v>
      </c>
      <c r="O50" s="18" t="e">
        <f>INDEX(Large!$E$4:$BN$405,$C50,OIB!O$2)</f>
        <v>#NUM!</v>
      </c>
      <c r="P50" s="5" t="e">
        <f>INDEX(Large!$E$4:$BN$405,$C50,OIB!P$2)</f>
        <v>#NUM!</v>
      </c>
    </row>
    <row r="51" spans="1:16">
      <c r="A51" s="18">
        <v>48</v>
      </c>
      <c r="B51" s="5" t="e">
        <f>LARGE(Large!$BF$4:$BF$32,OIB!A51)</f>
        <v>#NUM!</v>
      </c>
      <c r="C51" s="18" t="e">
        <f>MATCH(B51,Large!$BF$4:$BF$405,0)</f>
        <v>#NUM!</v>
      </c>
      <c r="D51" s="18" t="e">
        <f>INDEX(Large!$E$4:$BN$405,$C51,OIB!D$2)</f>
        <v>#NUM!</v>
      </c>
      <c r="E51" s="18" t="e">
        <f>INDEX(Large!$E$4:$BN$405,$C51,OIB!E$2)</f>
        <v>#NUM!</v>
      </c>
      <c r="F51" s="18" t="e">
        <f>INDEX(Large!$E$4:$BN$405,$C51,OIB!F$2)</f>
        <v>#NUM!</v>
      </c>
      <c r="G51" s="18" t="e">
        <f>INDEX(Large!$E$4:$BN$405,$C51,OIB!G$2)</f>
        <v>#NUM!</v>
      </c>
      <c r="H51" s="18" t="e">
        <f>INDEX(Large!$E$4:$BN$405,$C51,OIB!H$2)</f>
        <v>#NUM!</v>
      </c>
      <c r="I51" s="18" t="e">
        <f>INDEX(Large!$E$4:$BN$405,$C51,OIB!I$2)</f>
        <v>#NUM!</v>
      </c>
      <c r="J51" s="18" t="e">
        <f>INDEX(Large!$E$4:$BN$405,$C51,OIB!J$2)</f>
        <v>#NUM!</v>
      </c>
      <c r="K51" s="18" t="e">
        <f>INDEX(Large!$E$4:$BN$405,$C51,OIB!K$2)</f>
        <v>#NUM!</v>
      </c>
      <c r="L51" s="18" t="e">
        <f>INDEX(Large!$E$4:$BN$405,$C51,OIB!L$2)</f>
        <v>#NUM!</v>
      </c>
      <c r="M51" s="18" t="e">
        <f>INDEX(Large!$E$4:$BN$405,$C51,OIB!M$2)</f>
        <v>#NUM!</v>
      </c>
      <c r="N51" s="18" t="e">
        <f>INDEX(Large!$E$4:$BN$405,$C51,OIB!N$2)</f>
        <v>#NUM!</v>
      </c>
      <c r="O51" s="18" t="e">
        <f>INDEX(Large!$E$4:$BN$405,$C51,OIB!O$2)</f>
        <v>#NUM!</v>
      </c>
      <c r="P51" s="5" t="e">
        <f>INDEX(Large!$E$4:$BN$405,$C51,OIB!P$2)</f>
        <v>#NUM!</v>
      </c>
    </row>
    <row r="52" spans="1:16">
      <c r="A52" s="18">
        <v>49</v>
      </c>
      <c r="B52" s="5" t="e">
        <f>LARGE(Large!$BF$4:$BF$32,OIB!A52)</f>
        <v>#NUM!</v>
      </c>
      <c r="C52" s="18" t="e">
        <f>MATCH(B52,Large!$BF$4:$BF$405,0)</f>
        <v>#NUM!</v>
      </c>
      <c r="D52" s="18" t="e">
        <f>INDEX(Large!$E$4:$BN$405,$C52,OIB!D$2)</f>
        <v>#NUM!</v>
      </c>
      <c r="E52" s="18" t="e">
        <f>INDEX(Large!$E$4:$BN$405,$C52,OIB!E$2)</f>
        <v>#NUM!</v>
      </c>
      <c r="F52" s="18" t="e">
        <f>INDEX(Large!$E$4:$BN$405,$C52,OIB!F$2)</f>
        <v>#NUM!</v>
      </c>
      <c r="G52" s="18" t="e">
        <f>INDEX(Large!$E$4:$BN$405,$C52,OIB!G$2)</f>
        <v>#NUM!</v>
      </c>
      <c r="H52" s="18" t="e">
        <f>INDEX(Large!$E$4:$BN$405,$C52,OIB!H$2)</f>
        <v>#NUM!</v>
      </c>
      <c r="I52" s="18" t="e">
        <f>INDEX(Large!$E$4:$BN$405,$C52,OIB!I$2)</f>
        <v>#NUM!</v>
      </c>
      <c r="J52" s="18" t="e">
        <f>INDEX(Large!$E$4:$BN$405,$C52,OIB!J$2)</f>
        <v>#NUM!</v>
      </c>
      <c r="K52" s="18" t="e">
        <f>INDEX(Large!$E$4:$BN$405,$C52,OIB!K$2)</f>
        <v>#NUM!</v>
      </c>
      <c r="L52" s="18" t="e">
        <f>INDEX(Large!$E$4:$BN$405,$C52,OIB!L$2)</f>
        <v>#NUM!</v>
      </c>
      <c r="M52" s="18" t="e">
        <f>INDEX(Large!$E$4:$BN$405,$C52,OIB!M$2)</f>
        <v>#NUM!</v>
      </c>
      <c r="N52" s="18" t="e">
        <f>INDEX(Large!$E$4:$BN$405,$C52,OIB!N$2)</f>
        <v>#NUM!</v>
      </c>
      <c r="O52" s="18" t="e">
        <f>INDEX(Large!$E$4:$BN$405,$C52,OIB!O$2)</f>
        <v>#NUM!</v>
      </c>
      <c r="P52" s="5" t="e">
        <f>INDEX(Large!$E$4:$BN$405,$C52,OIB!P$2)</f>
        <v>#NUM!</v>
      </c>
    </row>
    <row r="53" spans="1:16">
      <c r="A53" s="18">
        <v>50</v>
      </c>
      <c r="B53" s="5" t="e">
        <f>LARGE(Large!$BF$4:$BF$32,OIB!A53)</f>
        <v>#NUM!</v>
      </c>
      <c r="C53" s="18" t="e">
        <f>MATCH(B53,Large!$BF$4:$BF$405,0)</f>
        <v>#NUM!</v>
      </c>
      <c r="D53" s="18" t="e">
        <f>INDEX(Large!$E$4:$BN$405,$C53,OIB!D$2)</f>
        <v>#NUM!</v>
      </c>
      <c r="E53" s="18" t="e">
        <f>INDEX(Large!$E$4:$BN$405,$C53,OIB!E$2)</f>
        <v>#NUM!</v>
      </c>
      <c r="F53" s="18" t="e">
        <f>INDEX(Large!$E$4:$BN$405,$C53,OIB!F$2)</f>
        <v>#NUM!</v>
      </c>
      <c r="G53" s="18" t="e">
        <f>INDEX(Large!$E$4:$BN$405,$C53,OIB!G$2)</f>
        <v>#NUM!</v>
      </c>
      <c r="H53" s="18" t="e">
        <f>INDEX(Large!$E$4:$BN$405,$C53,OIB!H$2)</f>
        <v>#NUM!</v>
      </c>
      <c r="I53" s="18" t="e">
        <f>INDEX(Large!$E$4:$BN$405,$C53,OIB!I$2)</f>
        <v>#NUM!</v>
      </c>
      <c r="J53" s="18" t="e">
        <f>INDEX(Large!$E$4:$BN$405,$C53,OIB!J$2)</f>
        <v>#NUM!</v>
      </c>
      <c r="K53" s="18" t="e">
        <f>INDEX(Large!$E$4:$BN$405,$C53,OIB!K$2)</f>
        <v>#NUM!</v>
      </c>
      <c r="L53" s="18" t="e">
        <f>INDEX(Large!$E$4:$BN$405,$C53,OIB!L$2)</f>
        <v>#NUM!</v>
      </c>
      <c r="M53" s="18" t="e">
        <f>INDEX(Large!$E$4:$BN$405,$C53,OIB!M$2)</f>
        <v>#NUM!</v>
      </c>
      <c r="N53" s="18" t="e">
        <f>INDEX(Large!$E$4:$BN$405,$C53,OIB!N$2)</f>
        <v>#NUM!</v>
      </c>
      <c r="O53" s="18" t="e">
        <f>INDEX(Large!$E$4:$BN$405,$C53,OIB!O$2)</f>
        <v>#NUM!</v>
      </c>
      <c r="P53" s="5" t="e">
        <f>INDEX(Large!$E$4:$BN$405,$C53,OIB!P$2)</f>
        <v>#NUM!</v>
      </c>
    </row>
    <row r="54" spans="1:16">
      <c r="A54" s="18">
        <v>51</v>
      </c>
      <c r="B54" s="5" t="e">
        <f>LARGE(Large!$BF$4:$BF$32,OIB!A54)</f>
        <v>#NUM!</v>
      </c>
      <c r="C54" s="18" t="e">
        <f>MATCH(B54,Large!$BF$4:$BF$405,0)</f>
        <v>#NUM!</v>
      </c>
      <c r="D54" s="18" t="e">
        <f>INDEX(Large!$E$4:$BN$405,$C54,OIB!D$2)</f>
        <v>#NUM!</v>
      </c>
      <c r="E54" s="18" t="e">
        <f>INDEX(Large!$E$4:$BN$405,$C54,OIB!E$2)</f>
        <v>#NUM!</v>
      </c>
      <c r="F54" s="18" t="e">
        <f>INDEX(Large!$E$4:$BN$405,$C54,OIB!F$2)</f>
        <v>#NUM!</v>
      </c>
      <c r="G54" s="18" t="e">
        <f>INDEX(Large!$E$4:$BN$405,$C54,OIB!G$2)</f>
        <v>#NUM!</v>
      </c>
      <c r="H54" s="18" t="e">
        <f>INDEX(Large!$E$4:$BN$405,$C54,OIB!H$2)</f>
        <v>#NUM!</v>
      </c>
      <c r="I54" s="18" t="e">
        <f>INDEX(Large!$E$4:$BN$405,$C54,OIB!I$2)</f>
        <v>#NUM!</v>
      </c>
      <c r="J54" s="18" t="e">
        <f>INDEX(Large!$E$4:$BN$405,$C54,OIB!J$2)</f>
        <v>#NUM!</v>
      </c>
      <c r="K54" s="18" t="e">
        <f>INDEX(Large!$E$4:$BN$405,$C54,OIB!K$2)</f>
        <v>#NUM!</v>
      </c>
      <c r="L54" s="18" t="e">
        <f>INDEX(Large!$E$4:$BN$405,$C54,OIB!L$2)</f>
        <v>#NUM!</v>
      </c>
      <c r="M54" s="18" t="e">
        <f>INDEX(Large!$E$4:$BN$405,$C54,OIB!M$2)</f>
        <v>#NUM!</v>
      </c>
      <c r="N54" s="18" t="e">
        <f>INDEX(Large!$E$4:$BN$405,$C54,OIB!N$2)</f>
        <v>#NUM!</v>
      </c>
      <c r="O54" s="18" t="e">
        <f>INDEX(Large!$E$4:$BN$405,$C54,OIB!O$2)</f>
        <v>#NUM!</v>
      </c>
      <c r="P54" s="5" t="e">
        <f>INDEX(Large!$E$4:$BN$405,$C54,OIB!P$2)</f>
        <v>#NUM!</v>
      </c>
    </row>
    <row r="55" spans="1:16">
      <c r="A55" s="18">
        <v>52</v>
      </c>
      <c r="B55" s="5" t="e">
        <f>LARGE(Large!$BF$4:$BF$32,OIB!A55)</f>
        <v>#NUM!</v>
      </c>
      <c r="C55" s="18" t="e">
        <f>MATCH(B55,Large!$BF$4:$BF$405,0)</f>
        <v>#NUM!</v>
      </c>
      <c r="D55" s="18" t="e">
        <f>INDEX(Large!$E$4:$BN$405,$C55,OIB!D$2)</f>
        <v>#NUM!</v>
      </c>
      <c r="E55" s="18" t="e">
        <f>INDEX(Large!$E$4:$BN$405,$C55,OIB!E$2)</f>
        <v>#NUM!</v>
      </c>
      <c r="F55" s="18" t="e">
        <f>INDEX(Large!$E$4:$BN$405,$C55,OIB!F$2)</f>
        <v>#NUM!</v>
      </c>
      <c r="G55" s="18" t="e">
        <f>INDEX(Large!$E$4:$BN$405,$C55,OIB!G$2)</f>
        <v>#NUM!</v>
      </c>
      <c r="H55" s="18" t="e">
        <f>INDEX(Large!$E$4:$BN$405,$C55,OIB!H$2)</f>
        <v>#NUM!</v>
      </c>
      <c r="I55" s="18" t="e">
        <f>INDEX(Large!$E$4:$BN$405,$C55,OIB!I$2)</f>
        <v>#NUM!</v>
      </c>
      <c r="J55" s="18" t="e">
        <f>INDEX(Large!$E$4:$BN$405,$C55,OIB!J$2)</f>
        <v>#NUM!</v>
      </c>
      <c r="K55" s="18" t="e">
        <f>INDEX(Large!$E$4:$BN$405,$C55,OIB!K$2)</f>
        <v>#NUM!</v>
      </c>
      <c r="L55" s="18" t="e">
        <f>INDEX(Large!$E$4:$BN$405,$C55,OIB!L$2)</f>
        <v>#NUM!</v>
      </c>
      <c r="M55" s="18" t="e">
        <f>INDEX(Large!$E$4:$BN$405,$C55,OIB!M$2)</f>
        <v>#NUM!</v>
      </c>
      <c r="N55" s="18" t="e">
        <f>INDEX(Large!$E$4:$BN$405,$C55,OIB!N$2)</f>
        <v>#NUM!</v>
      </c>
      <c r="O55" s="18" t="e">
        <f>INDEX(Large!$E$4:$BN$405,$C55,OIB!O$2)</f>
        <v>#NUM!</v>
      </c>
      <c r="P55" s="5" t="e">
        <f>INDEX(Large!$E$4:$BN$405,$C55,OIB!P$2)</f>
        <v>#NUM!</v>
      </c>
    </row>
    <row r="56" spans="1:16">
      <c r="A56" s="18">
        <v>53</v>
      </c>
      <c r="B56" s="5" t="e">
        <f>LARGE(Large!$BF$4:$BF$32,OIB!A56)</f>
        <v>#NUM!</v>
      </c>
      <c r="C56" s="18" t="e">
        <f>MATCH(B56,Large!$BF$4:$BF$405,0)</f>
        <v>#NUM!</v>
      </c>
      <c r="D56" s="18" t="e">
        <f>INDEX(Large!$E$4:$BN$405,$C56,OIB!D$2)</f>
        <v>#NUM!</v>
      </c>
      <c r="E56" s="18" t="e">
        <f>INDEX(Large!$E$4:$BN$405,$C56,OIB!E$2)</f>
        <v>#NUM!</v>
      </c>
      <c r="F56" s="18" t="e">
        <f>INDEX(Large!$E$4:$BN$405,$C56,OIB!F$2)</f>
        <v>#NUM!</v>
      </c>
      <c r="G56" s="18" t="e">
        <f>INDEX(Large!$E$4:$BN$405,$C56,OIB!G$2)</f>
        <v>#NUM!</v>
      </c>
      <c r="H56" s="18" t="e">
        <f>INDEX(Large!$E$4:$BN$405,$C56,OIB!H$2)</f>
        <v>#NUM!</v>
      </c>
      <c r="I56" s="18" t="e">
        <f>INDEX(Large!$E$4:$BN$405,$C56,OIB!I$2)</f>
        <v>#NUM!</v>
      </c>
      <c r="J56" s="18" t="e">
        <f>INDEX(Large!$E$4:$BN$405,$C56,OIB!J$2)</f>
        <v>#NUM!</v>
      </c>
      <c r="K56" s="18" t="e">
        <f>INDEX(Large!$E$4:$BN$405,$C56,OIB!K$2)</f>
        <v>#NUM!</v>
      </c>
      <c r="L56" s="18" t="e">
        <f>INDEX(Large!$E$4:$BN$405,$C56,OIB!L$2)</f>
        <v>#NUM!</v>
      </c>
      <c r="M56" s="18" t="e">
        <f>INDEX(Large!$E$4:$BN$405,$C56,OIB!M$2)</f>
        <v>#NUM!</v>
      </c>
      <c r="N56" s="18" t="e">
        <f>INDEX(Large!$E$4:$BN$405,$C56,OIB!N$2)</f>
        <v>#NUM!</v>
      </c>
      <c r="O56" s="18" t="e">
        <f>INDEX(Large!$E$4:$BN$405,$C56,OIB!O$2)</f>
        <v>#NUM!</v>
      </c>
      <c r="P56" s="5" t="e">
        <f>INDEX(Large!$E$4:$BN$405,$C56,OIB!P$2)</f>
        <v>#NUM!</v>
      </c>
    </row>
    <row r="57" spans="1:16">
      <c r="A57" s="18">
        <v>54</v>
      </c>
      <c r="B57" s="5" t="e">
        <f>LARGE(Large!$BF$4:$BF$32,OIB!A57)</f>
        <v>#NUM!</v>
      </c>
      <c r="C57" s="18" t="e">
        <f>MATCH(B57,Large!$BF$4:$BF$405,0)</f>
        <v>#NUM!</v>
      </c>
      <c r="D57" s="18" t="e">
        <f>INDEX(Large!$E$4:$BN$405,$C57,OIB!D$2)</f>
        <v>#NUM!</v>
      </c>
      <c r="E57" s="18" t="e">
        <f>INDEX(Large!$E$4:$BN$405,$C57,OIB!E$2)</f>
        <v>#NUM!</v>
      </c>
      <c r="F57" s="18" t="e">
        <f>INDEX(Large!$E$4:$BN$405,$C57,OIB!F$2)</f>
        <v>#NUM!</v>
      </c>
      <c r="G57" s="18" t="e">
        <f>INDEX(Large!$E$4:$BN$405,$C57,OIB!G$2)</f>
        <v>#NUM!</v>
      </c>
      <c r="H57" s="18" t="e">
        <f>INDEX(Large!$E$4:$BN$405,$C57,OIB!H$2)</f>
        <v>#NUM!</v>
      </c>
      <c r="I57" s="18" t="e">
        <f>INDEX(Large!$E$4:$BN$405,$C57,OIB!I$2)</f>
        <v>#NUM!</v>
      </c>
      <c r="J57" s="18" t="e">
        <f>INDEX(Large!$E$4:$BN$405,$C57,OIB!J$2)</f>
        <v>#NUM!</v>
      </c>
      <c r="K57" s="18" t="e">
        <f>INDEX(Large!$E$4:$BN$405,$C57,OIB!K$2)</f>
        <v>#NUM!</v>
      </c>
      <c r="L57" s="18" t="e">
        <f>INDEX(Large!$E$4:$BN$405,$C57,OIB!L$2)</f>
        <v>#NUM!</v>
      </c>
      <c r="M57" s="18" t="e">
        <f>INDEX(Large!$E$4:$BN$405,$C57,OIB!M$2)</f>
        <v>#NUM!</v>
      </c>
      <c r="N57" s="18" t="e">
        <f>INDEX(Large!$E$4:$BN$405,$C57,OIB!N$2)</f>
        <v>#NUM!</v>
      </c>
      <c r="O57" s="18" t="e">
        <f>INDEX(Large!$E$4:$BN$405,$C57,OIB!O$2)</f>
        <v>#NUM!</v>
      </c>
      <c r="P57" s="5" t="e">
        <f>INDEX(Large!$E$4:$BN$405,$C57,OIB!P$2)</f>
        <v>#NUM!</v>
      </c>
    </row>
    <row r="58" spans="1:16">
      <c r="A58" s="18">
        <v>55</v>
      </c>
      <c r="B58" s="5" t="e">
        <f>LARGE(Large!$BF$4:$BF$32,OIB!A58)</f>
        <v>#NUM!</v>
      </c>
      <c r="C58" s="18" t="e">
        <f>MATCH(B58,Large!$BF$4:$BF$405,0)</f>
        <v>#NUM!</v>
      </c>
      <c r="D58" s="18" t="e">
        <f>INDEX(Large!$E$4:$BN$405,$C58,OIB!D$2)</f>
        <v>#NUM!</v>
      </c>
      <c r="E58" s="18" t="e">
        <f>INDEX(Large!$E$4:$BN$405,$C58,OIB!E$2)</f>
        <v>#NUM!</v>
      </c>
      <c r="F58" s="18" t="e">
        <f>INDEX(Large!$E$4:$BN$405,$C58,OIB!F$2)</f>
        <v>#NUM!</v>
      </c>
      <c r="G58" s="18" t="e">
        <f>INDEX(Large!$E$4:$BN$405,$C58,OIB!G$2)</f>
        <v>#NUM!</v>
      </c>
      <c r="H58" s="18" t="e">
        <f>INDEX(Large!$E$4:$BN$405,$C58,OIB!H$2)</f>
        <v>#NUM!</v>
      </c>
      <c r="I58" s="18" t="e">
        <f>INDEX(Large!$E$4:$BN$405,$C58,OIB!I$2)</f>
        <v>#NUM!</v>
      </c>
      <c r="J58" s="18" t="e">
        <f>INDEX(Large!$E$4:$BN$405,$C58,OIB!J$2)</f>
        <v>#NUM!</v>
      </c>
      <c r="K58" s="18" t="e">
        <f>INDEX(Large!$E$4:$BN$405,$C58,OIB!K$2)</f>
        <v>#NUM!</v>
      </c>
      <c r="L58" s="18" t="e">
        <f>INDEX(Large!$E$4:$BN$405,$C58,OIB!L$2)</f>
        <v>#NUM!</v>
      </c>
      <c r="M58" s="18" t="e">
        <f>INDEX(Large!$E$4:$BN$405,$C58,OIB!M$2)</f>
        <v>#NUM!</v>
      </c>
      <c r="N58" s="18" t="e">
        <f>INDEX(Large!$E$4:$BN$405,$C58,OIB!N$2)</f>
        <v>#NUM!</v>
      </c>
      <c r="O58" s="18" t="e">
        <f>INDEX(Large!$E$4:$BN$405,$C58,OIB!O$2)</f>
        <v>#NUM!</v>
      </c>
      <c r="P58" s="5" t="e">
        <f>INDEX(Large!$E$4:$BN$405,$C58,OIB!P$2)</f>
        <v>#NUM!</v>
      </c>
    </row>
    <row r="59" spans="1:16">
      <c r="A59" s="18">
        <v>56</v>
      </c>
      <c r="B59" s="5" t="e">
        <f>LARGE(Large!$BF$4:$BF$32,OIB!A59)</f>
        <v>#NUM!</v>
      </c>
      <c r="C59" s="18" t="e">
        <f>MATCH(B59,Large!$BF$4:$BF$405,0)</f>
        <v>#NUM!</v>
      </c>
      <c r="D59" s="18" t="e">
        <f>INDEX(Large!$E$4:$BN$405,$C59,OIB!D$2)</f>
        <v>#NUM!</v>
      </c>
      <c r="E59" s="18" t="e">
        <f>INDEX(Large!$E$4:$BN$405,$C59,OIB!E$2)</f>
        <v>#NUM!</v>
      </c>
      <c r="F59" s="18" t="e">
        <f>INDEX(Large!$E$4:$BN$405,$C59,OIB!F$2)</f>
        <v>#NUM!</v>
      </c>
      <c r="G59" s="18" t="e">
        <f>INDEX(Large!$E$4:$BN$405,$C59,OIB!G$2)</f>
        <v>#NUM!</v>
      </c>
      <c r="H59" s="18" t="e">
        <f>INDEX(Large!$E$4:$BN$405,$C59,OIB!H$2)</f>
        <v>#NUM!</v>
      </c>
      <c r="I59" s="18" t="e">
        <f>INDEX(Large!$E$4:$BN$405,$C59,OIB!I$2)</f>
        <v>#NUM!</v>
      </c>
      <c r="J59" s="18" t="e">
        <f>INDEX(Large!$E$4:$BN$405,$C59,OIB!J$2)</f>
        <v>#NUM!</v>
      </c>
      <c r="K59" s="18" t="e">
        <f>INDEX(Large!$E$4:$BN$405,$C59,OIB!K$2)</f>
        <v>#NUM!</v>
      </c>
      <c r="L59" s="18" t="e">
        <f>INDEX(Large!$E$4:$BN$405,$C59,OIB!L$2)</f>
        <v>#NUM!</v>
      </c>
      <c r="M59" s="18" t="e">
        <f>INDEX(Large!$E$4:$BN$405,$C59,OIB!M$2)</f>
        <v>#NUM!</v>
      </c>
      <c r="N59" s="18" t="e">
        <f>INDEX(Large!$E$4:$BN$405,$C59,OIB!N$2)</f>
        <v>#NUM!</v>
      </c>
      <c r="O59" s="18" t="e">
        <f>INDEX(Large!$E$4:$BN$405,$C59,OIB!O$2)</f>
        <v>#NUM!</v>
      </c>
      <c r="P59" s="5" t="e">
        <f>INDEX(Large!$E$4:$BN$405,$C59,OIB!P$2)</f>
        <v>#NUM!</v>
      </c>
    </row>
    <row r="60" spans="1:16">
      <c r="A60" s="18">
        <v>57</v>
      </c>
      <c r="B60" s="5" t="e">
        <f>LARGE(Large!$BF$4:$BF$32,OIB!A60)</f>
        <v>#NUM!</v>
      </c>
      <c r="C60" s="18" t="e">
        <f>MATCH(B60,Large!$BF$4:$BF$405,0)</f>
        <v>#NUM!</v>
      </c>
      <c r="D60" s="18" t="e">
        <f>INDEX(Large!$E$4:$BN$405,$C60,OIB!D$2)</f>
        <v>#NUM!</v>
      </c>
      <c r="E60" s="18" t="e">
        <f>INDEX(Large!$E$4:$BN$405,$C60,OIB!E$2)</f>
        <v>#NUM!</v>
      </c>
      <c r="F60" s="18" t="e">
        <f>INDEX(Large!$E$4:$BN$405,$C60,OIB!F$2)</f>
        <v>#NUM!</v>
      </c>
      <c r="G60" s="18" t="e">
        <f>INDEX(Large!$E$4:$BN$405,$C60,OIB!G$2)</f>
        <v>#NUM!</v>
      </c>
      <c r="H60" s="18" t="e">
        <f>INDEX(Large!$E$4:$BN$405,$C60,OIB!H$2)</f>
        <v>#NUM!</v>
      </c>
      <c r="I60" s="18" t="e">
        <f>INDEX(Large!$E$4:$BN$405,$C60,OIB!I$2)</f>
        <v>#NUM!</v>
      </c>
      <c r="J60" s="18" t="e">
        <f>INDEX(Large!$E$4:$BN$405,$C60,OIB!J$2)</f>
        <v>#NUM!</v>
      </c>
      <c r="K60" s="18" t="e">
        <f>INDEX(Large!$E$4:$BN$405,$C60,OIB!K$2)</f>
        <v>#NUM!</v>
      </c>
      <c r="L60" s="18" t="e">
        <f>INDEX(Large!$E$4:$BN$405,$C60,OIB!L$2)</f>
        <v>#NUM!</v>
      </c>
      <c r="M60" s="18" t="e">
        <f>INDEX(Large!$E$4:$BN$405,$C60,OIB!M$2)</f>
        <v>#NUM!</v>
      </c>
      <c r="N60" s="18" t="e">
        <f>INDEX(Large!$E$4:$BN$405,$C60,OIB!N$2)</f>
        <v>#NUM!</v>
      </c>
      <c r="O60" s="18" t="e">
        <f>INDEX(Large!$E$4:$BN$405,$C60,OIB!O$2)</f>
        <v>#NUM!</v>
      </c>
      <c r="P60" s="5" t="e">
        <f>INDEX(Large!$E$4:$BN$405,$C60,OIB!P$2)</f>
        <v>#NUM!</v>
      </c>
    </row>
    <row r="61" spans="1:16">
      <c r="A61" s="18">
        <v>58</v>
      </c>
      <c r="B61" s="5" t="e">
        <f>LARGE(Large!$BF$4:$BF$32,OIB!A61)</f>
        <v>#NUM!</v>
      </c>
      <c r="C61" s="18" t="e">
        <f>MATCH(B61,Large!$BF$4:$BF$405,0)</f>
        <v>#NUM!</v>
      </c>
      <c r="D61" s="18" t="e">
        <f>INDEX(Large!$E$4:$BN$405,$C61,OIB!D$2)</f>
        <v>#NUM!</v>
      </c>
      <c r="E61" s="18" t="e">
        <f>INDEX(Large!$E$4:$BN$405,$C61,OIB!E$2)</f>
        <v>#NUM!</v>
      </c>
      <c r="F61" s="18" t="e">
        <f>INDEX(Large!$E$4:$BN$405,$C61,OIB!F$2)</f>
        <v>#NUM!</v>
      </c>
      <c r="G61" s="18" t="e">
        <f>INDEX(Large!$E$4:$BN$405,$C61,OIB!G$2)</f>
        <v>#NUM!</v>
      </c>
      <c r="H61" s="18" t="e">
        <f>INDEX(Large!$E$4:$BN$405,$C61,OIB!H$2)</f>
        <v>#NUM!</v>
      </c>
      <c r="I61" s="18" t="e">
        <f>INDEX(Large!$E$4:$BN$405,$C61,OIB!I$2)</f>
        <v>#NUM!</v>
      </c>
      <c r="J61" s="18" t="e">
        <f>INDEX(Large!$E$4:$BN$405,$C61,OIB!J$2)</f>
        <v>#NUM!</v>
      </c>
      <c r="K61" s="18" t="e">
        <f>INDEX(Large!$E$4:$BN$405,$C61,OIB!K$2)</f>
        <v>#NUM!</v>
      </c>
      <c r="L61" s="18" t="e">
        <f>INDEX(Large!$E$4:$BN$405,$C61,OIB!L$2)</f>
        <v>#NUM!</v>
      </c>
      <c r="M61" s="18" t="e">
        <f>INDEX(Large!$E$4:$BN$405,$C61,OIB!M$2)</f>
        <v>#NUM!</v>
      </c>
      <c r="N61" s="18" t="e">
        <f>INDEX(Large!$E$4:$BN$405,$C61,OIB!N$2)</f>
        <v>#NUM!</v>
      </c>
      <c r="O61" s="18" t="e">
        <f>INDEX(Large!$E$4:$BN$405,$C61,OIB!O$2)</f>
        <v>#NUM!</v>
      </c>
      <c r="P61" s="5" t="e">
        <f>INDEX(Large!$E$4:$BN$405,$C61,OIB!P$2)</f>
        <v>#NUM!</v>
      </c>
    </row>
    <row r="62" spans="1:16">
      <c r="A62" s="18">
        <v>59</v>
      </c>
      <c r="B62" s="5" t="e">
        <f>LARGE(Large!$BF$4:$BF$32,OIB!A62)</f>
        <v>#NUM!</v>
      </c>
      <c r="C62" s="18" t="e">
        <f>MATCH(B62,Large!$BF$4:$BF$405,0)</f>
        <v>#NUM!</v>
      </c>
      <c r="D62" s="18" t="e">
        <f>INDEX(Large!$E$4:$BN$405,$C62,OIB!D$2)</f>
        <v>#NUM!</v>
      </c>
      <c r="E62" s="18" t="e">
        <f>INDEX(Large!$E$4:$BN$405,$C62,OIB!E$2)</f>
        <v>#NUM!</v>
      </c>
      <c r="F62" s="18" t="e">
        <f>INDEX(Large!$E$4:$BN$405,$C62,OIB!F$2)</f>
        <v>#NUM!</v>
      </c>
      <c r="G62" s="18" t="e">
        <f>INDEX(Large!$E$4:$BN$405,$C62,OIB!G$2)</f>
        <v>#NUM!</v>
      </c>
      <c r="H62" s="18" t="e">
        <f>INDEX(Large!$E$4:$BN$405,$C62,OIB!H$2)</f>
        <v>#NUM!</v>
      </c>
      <c r="I62" s="18" t="e">
        <f>INDEX(Large!$E$4:$BN$405,$C62,OIB!I$2)</f>
        <v>#NUM!</v>
      </c>
      <c r="J62" s="18" t="e">
        <f>INDEX(Large!$E$4:$BN$405,$C62,OIB!J$2)</f>
        <v>#NUM!</v>
      </c>
      <c r="K62" s="18" t="e">
        <f>INDEX(Large!$E$4:$BN$405,$C62,OIB!K$2)</f>
        <v>#NUM!</v>
      </c>
      <c r="L62" s="18" t="e">
        <f>INDEX(Large!$E$4:$BN$405,$C62,OIB!L$2)</f>
        <v>#NUM!</v>
      </c>
      <c r="M62" s="18" t="e">
        <f>INDEX(Large!$E$4:$BN$405,$C62,OIB!M$2)</f>
        <v>#NUM!</v>
      </c>
      <c r="N62" s="18" t="e">
        <f>INDEX(Large!$E$4:$BN$405,$C62,OIB!N$2)</f>
        <v>#NUM!</v>
      </c>
      <c r="O62" s="18" t="e">
        <f>INDEX(Large!$E$4:$BN$405,$C62,OIB!O$2)</f>
        <v>#NUM!</v>
      </c>
      <c r="P62" s="5" t="e">
        <f>INDEX(Large!$E$4:$BN$405,$C62,OIB!P$2)</f>
        <v>#NUM!</v>
      </c>
    </row>
    <row r="63" spans="1:16">
      <c r="A63" s="18">
        <v>60</v>
      </c>
      <c r="B63" s="5" t="e">
        <f>LARGE(Large!$BF$4:$BF$32,OIB!A63)</f>
        <v>#NUM!</v>
      </c>
      <c r="C63" s="18" t="e">
        <f>MATCH(B63,Large!$BF$4:$BF$405,0)</f>
        <v>#NUM!</v>
      </c>
      <c r="D63" s="18" t="e">
        <f>INDEX(Large!$E$4:$BN$405,$C63,OIB!D$2)</f>
        <v>#NUM!</v>
      </c>
      <c r="E63" s="18" t="e">
        <f>INDEX(Large!$E$4:$BN$405,$C63,OIB!E$2)</f>
        <v>#NUM!</v>
      </c>
      <c r="F63" s="18" t="e">
        <f>INDEX(Large!$E$4:$BN$405,$C63,OIB!F$2)</f>
        <v>#NUM!</v>
      </c>
      <c r="G63" s="18" t="e">
        <f>INDEX(Large!$E$4:$BN$405,$C63,OIB!G$2)</f>
        <v>#NUM!</v>
      </c>
      <c r="H63" s="18" t="e">
        <f>INDEX(Large!$E$4:$BN$405,$C63,OIB!H$2)</f>
        <v>#NUM!</v>
      </c>
      <c r="I63" s="18" t="e">
        <f>INDEX(Large!$E$4:$BN$405,$C63,OIB!I$2)</f>
        <v>#NUM!</v>
      </c>
      <c r="J63" s="18" t="e">
        <f>INDEX(Large!$E$4:$BN$405,$C63,OIB!J$2)</f>
        <v>#NUM!</v>
      </c>
      <c r="K63" s="18" t="e">
        <f>INDEX(Large!$E$4:$BN$405,$C63,OIB!K$2)</f>
        <v>#NUM!</v>
      </c>
      <c r="L63" s="18" t="e">
        <f>INDEX(Large!$E$4:$BN$405,$C63,OIB!L$2)</f>
        <v>#NUM!</v>
      </c>
      <c r="M63" s="18" t="e">
        <f>INDEX(Large!$E$4:$BN$405,$C63,OIB!M$2)</f>
        <v>#NUM!</v>
      </c>
      <c r="N63" s="18" t="e">
        <f>INDEX(Large!$E$4:$BN$405,$C63,OIB!N$2)</f>
        <v>#NUM!</v>
      </c>
      <c r="O63" s="18" t="e">
        <f>INDEX(Large!$E$4:$BN$405,$C63,OIB!O$2)</f>
        <v>#NUM!</v>
      </c>
      <c r="P63" s="5" t="e">
        <f>INDEX(Large!$E$4:$BN$405,$C63,OIB!P$2)</f>
        <v>#NUM!</v>
      </c>
    </row>
    <row r="64" spans="1:16">
      <c r="A64" s="18">
        <v>61</v>
      </c>
      <c r="B64" s="5" t="e">
        <f>LARGE(Large!$BF$4:$BF$32,OIB!A64)</f>
        <v>#NUM!</v>
      </c>
      <c r="C64" s="18" t="e">
        <f>MATCH(B64,Large!$BF$4:$BF$405,0)</f>
        <v>#NUM!</v>
      </c>
      <c r="D64" s="18" t="e">
        <f>INDEX(Large!$E$4:$BN$405,$C64,OIB!D$2)</f>
        <v>#NUM!</v>
      </c>
      <c r="E64" s="18" t="e">
        <f>INDEX(Large!$E$4:$BN$405,$C64,OIB!E$2)</f>
        <v>#NUM!</v>
      </c>
      <c r="F64" s="18" t="e">
        <f>INDEX(Large!$E$4:$BN$405,$C64,OIB!F$2)</f>
        <v>#NUM!</v>
      </c>
      <c r="G64" s="18" t="e">
        <f>INDEX(Large!$E$4:$BN$405,$C64,OIB!G$2)</f>
        <v>#NUM!</v>
      </c>
      <c r="H64" s="18" t="e">
        <f>INDEX(Large!$E$4:$BN$405,$C64,OIB!H$2)</f>
        <v>#NUM!</v>
      </c>
      <c r="I64" s="18" t="e">
        <f>INDEX(Large!$E$4:$BN$405,$C64,OIB!I$2)</f>
        <v>#NUM!</v>
      </c>
      <c r="J64" s="18" t="e">
        <f>INDEX(Large!$E$4:$BN$405,$C64,OIB!J$2)</f>
        <v>#NUM!</v>
      </c>
      <c r="K64" s="18" t="e">
        <f>INDEX(Large!$E$4:$BN$405,$C64,OIB!K$2)</f>
        <v>#NUM!</v>
      </c>
      <c r="L64" s="18" t="e">
        <f>INDEX(Large!$E$4:$BN$405,$C64,OIB!L$2)</f>
        <v>#NUM!</v>
      </c>
      <c r="M64" s="18" t="e">
        <f>INDEX(Large!$E$4:$BN$405,$C64,OIB!M$2)</f>
        <v>#NUM!</v>
      </c>
      <c r="N64" s="18" t="e">
        <f>INDEX(Large!$E$4:$BN$405,$C64,OIB!N$2)</f>
        <v>#NUM!</v>
      </c>
      <c r="O64" s="18" t="e">
        <f>INDEX(Large!$E$4:$BN$405,$C64,OIB!O$2)</f>
        <v>#NUM!</v>
      </c>
      <c r="P64" s="5" t="e">
        <f>INDEX(Large!$E$4:$BN$405,$C64,OIB!P$2)</f>
        <v>#NUM!</v>
      </c>
    </row>
    <row r="65" spans="1:16">
      <c r="A65" s="18">
        <v>62</v>
      </c>
      <c r="B65" s="5" t="e">
        <f>LARGE(Large!$BF$4:$BF$32,OIB!A65)</f>
        <v>#NUM!</v>
      </c>
      <c r="C65" s="18" t="e">
        <f>MATCH(B65,Large!$BF$4:$BF$405,0)</f>
        <v>#NUM!</v>
      </c>
      <c r="D65" s="18" t="e">
        <f>INDEX(Large!$E$4:$BN$405,$C65,OIB!D$2)</f>
        <v>#NUM!</v>
      </c>
      <c r="E65" s="18" t="e">
        <f>INDEX(Large!$E$4:$BN$405,$C65,OIB!E$2)</f>
        <v>#NUM!</v>
      </c>
      <c r="F65" s="18" t="e">
        <f>INDEX(Large!$E$4:$BN$405,$C65,OIB!F$2)</f>
        <v>#NUM!</v>
      </c>
      <c r="G65" s="18" t="e">
        <f>INDEX(Large!$E$4:$BN$405,$C65,OIB!G$2)</f>
        <v>#NUM!</v>
      </c>
      <c r="H65" s="18" t="e">
        <f>INDEX(Large!$E$4:$BN$405,$C65,OIB!H$2)</f>
        <v>#NUM!</v>
      </c>
      <c r="I65" s="18" t="e">
        <f>INDEX(Large!$E$4:$BN$405,$C65,OIB!I$2)</f>
        <v>#NUM!</v>
      </c>
      <c r="J65" s="18" t="e">
        <f>INDEX(Large!$E$4:$BN$405,$C65,OIB!J$2)</f>
        <v>#NUM!</v>
      </c>
      <c r="K65" s="18" t="e">
        <f>INDEX(Large!$E$4:$BN$405,$C65,OIB!K$2)</f>
        <v>#NUM!</v>
      </c>
      <c r="L65" s="18" t="e">
        <f>INDEX(Large!$E$4:$BN$405,$C65,OIB!L$2)</f>
        <v>#NUM!</v>
      </c>
      <c r="M65" s="18" t="e">
        <f>INDEX(Large!$E$4:$BN$405,$C65,OIB!M$2)</f>
        <v>#NUM!</v>
      </c>
      <c r="N65" s="18" t="e">
        <f>INDEX(Large!$E$4:$BN$405,$C65,OIB!N$2)</f>
        <v>#NUM!</v>
      </c>
      <c r="O65" s="18" t="e">
        <f>INDEX(Large!$E$4:$BN$405,$C65,OIB!O$2)</f>
        <v>#NUM!</v>
      </c>
      <c r="P65" s="5" t="e">
        <f>INDEX(Large!$E$4:$BN$405,$C65,OIB!P$2)</f>
        <v>#NUM!</v>
      </c>
    </row>
    <row r="66" spans="1:16">
      <c r="A66" s="18">
        <v>63</v>
      </c>
      <c r="B66" s="5" t="e">
        <f>LARGE(Large!$BF$4:$BF$32,OIB!A66)</f>
        <v>#NUM!</v>
      </c>
      <c r="C66" s="18" t="e">
        <f>MATCH(B66,Large!$BF$4:$BF$405,0)</f>
        <v>#NUM!</v>
      </c>
      <c r="D66" s="18" t="e">
        <f>INDEX(Large!$E$4:$BN$405,$C66,OIB!D$2)</f>
        <v>#NUM!</v>
      </c>
      <c r="E66" s="18" t="e">
        <f>INDEX(Large!$E$4:$BN$405,$C66,OIB!E$2)</f>
        <v>#NUM!</v>
      </c>
      <c r="F66" s="18" t="e">
        <f>INDEX(Large!$E$4:$BN$405,$C66,OIB!F$2)</f>
        <v>#NUM!</v>
      </c>
      <c r="G66" s="18" t="e">
        <f>INDEX(Large!$E$4:$BN$405,$C66,OIB!G$2)</f>
        <v>#NUM!</v>
      </c>
      <c r="H66" s="18" t="e">
        <f>INDEX(Large!$E$4:$BN$405,$C66,OIB!H$2)</f>
        <v>#NUM!</v>
      </c>
      <c r="I66" s="18" t="e">
        <f>INDEX(Large!$E$4:$BN$405,$C66,OIB!I$2)</f>
        <v>#NUM!</v>
      </c>
      <c r="J66" s="18" t="e">
        <f>INDEX(Large!$E$4:$BN$405,$C66,OIB!J$2)</f>
        <v>#NUM!</v>
      </c>
      <c r="K66" s="18" t="e">
        <f>INDEX(Large!$E$4:$BN$405,$C66,OIB!K$2)</f>
        <v>#NUM!</v>
      </c>
      <c r="L66" s="18" t="e">
        <f>INDEX(Large!$E$4:$BN$405,$C66,OIB!L$2)</f>
        <v>#NUM!</v>
      </c>
      <c r="M66" s="18" t="e">
        <f>INDEX(Large!$E$4:$BN$405,$C66,OIB!M$2)</f>
        <v>#NUM!</v>
      </c>
      <c r="N66" s="18" t="e">
        <f>INDEX(Large!$E$4:$BN$405,$C66,OIB!N$2)</f>
        <v>#NUM!</v>
      </c>
      <c r="O66" s="18" t="e">
        <f>INDEX(Large!$E$4:$BN$405,$C66,OIB!O$2)</f>
        <v>#NUM!</v>
      </c>
      <c r="P66" s="5" t="e">
        <f>INDEX(Large!$E$4:$BN$405,$C66,OIB!P$2)</f>
        <v>#NUM!</v>
      </c>
    </row>
    <row r="67" spans="1:16">
      <c r="A67" s="18">
        <v>64</v>
      </c>
      <c r="B67" s="5" t="e">
        <f>LARGE(Large!$BF$4:$BF$32,OIB!A67)</f>
        <v>#NUM!</v>
      </c>
      <c r="C67" s="18" t="e">
        <f>MATCH(B67,Large!$BF$4:$BF$405,0)</f>
        <v>#NUM!</v>
      </c>
      <c r="D67" s="18" t="e">
        <f>INDEX(Large!$E$4:$BN$405,$C67,OIB!D$2)</f>
        <v>#NUM!</v>
      </c>
      <c r="E67" s="18" t="e">
        <f>INDEX(Large!$E$4:$BN$405,$C67,OIB!E$2)</f>
        <v>#NUM!</v>
      </c>
      <c r="F67" s="18" t="e">
        <f>INDEX(Large!$E$4:$BN$405,$C67,OIB!F$2)</f>
        <v>#NUM!</v>
      </c>
      <c r="G67" s="18" t="e">
        <f>INDEX(Large!$E$4:$BN$405,$C67,OIB!G$2)</f>
        <v>#NUM!</v>
      </c>
      <c r="H67" s="18" t="e">
        <f>INDEX(Large!$E$4:$BN$405,$C67,OIB!H$2)</f>
        <v>#NUM!</v>
      </c>
      <c r="I67" s="18" t="e">
        <f>INDEX(Large!$E$4:$BN$405,$C67,OIB!I$2)</f>
        <v>#NUM!</v>
      </c>
      <c r="J67" s="18" t="e">
        <f>INDEX(Large!$E$4:$BN$405,$C67,OIB!J$2)</f>
        <v>#NUM!</v>
      </c>
      <c r="K67" s="18" t="e">
        <f>INDEX(Large!$E$4:$BN$405,$C67,OIB!K$2)</f>
        <v>#NUM!</v>
      </c>
      <c r="L67" s="18" t="e">
        <f>INDEX(Large!$E$4:$BN$405,$C67,OIB!L$2)</f>
        <v>#NUM!</v>
      </c>
      <c r="M67" s="18" t="e">
        <f>INDEX(Large!$E$4:$BN$405,$C67,OIB!M$2)</f>
        <v>#NUM!</v>
      </c>
      <c r="N67" s="18" t="e">
        <f>INDEX(Large!$E$4:$BN$405,$C67,OIB!N$2)</f>
        <v>#NUM!</v>
      </c>
      <c r="O67" s="18" t="e">
        <f>INDEX(Large!$E$4:$BN$405,$C67,OIB!O$2)</f>
        <v>#NUM!</v>
      </c>
      <c r="P67" s="5" t="e">
        <f>INDEX(Large!$E$4:$BN$405,$C67,OIB!P$2)</f>
        <v>#NUM!</v>
      </c>
    </row>
    <row r="68" spans="1:16">
      <c r="A68" s="18">
        <v>65</v>
      </c>
      <c r="B68" s="5" t="e">
        <f>LARGE(Large!$BF$4:$BF$32,OIB!A68)</f>
        <v>#NUM!</v>
      </c>
      <c r="C68" s="18" t="e">
        <f>MATCH(B68,Large!$BF$4:$BF$405,0)</f>
        <v>#NUM!</v>
      </c>
      <c r="D68" s="18" t="e">
        <f>INDEX(Large!$E$4:$BN$405,$C68,OIB!D$2)</f>
        <v>#NUM!</v>
      </c>
      <c r="E68" s="18" t="e">
        <f>INDEX(Large!$E$4:$BN$405,$C68,OIB!E$2)</f>
        <v>#NUM!</v>
      </c>
      <c r="F68" s="18" t="e">
        <f>INDEX(Large!$E$4:$BN$405,$C68,OIB!F$2)</f>
        <v>#NUM!</v>
      </c>
      <c r="G68" s="18" t="e">
        <f>INDEX(Large!$E$4:$BN$405,$C68,OIB!G$2)</f>
        <v>#NUM!</v>
      </c>
      <c r="H68" s="18" t="e">
        <f>INDEX(Large!$E$4:$BN$405,$C68,OIB!H$2)</f>
        <v>#NUM!</v>
      </c>
      <c r="I68" s="18" t="e">
        <f>INDEX(Large!$E$4:$BN$405,$C68,OIB!I$2)</f>
        <v>#NUM!</v>
      </c>
      <c r="J68" s="18" t="e">
        <f>INDEX(Large!$E$4:$BN$405,$C68,OIB!J$2)</f>
        <v>#NUM!</v>
      </c>
      <c r="K68" s="18" t="e">
        <f>INDEX(Large!$E$4:$BN$405,$C68,OIB!K$2)</f>
        <v>#NUM!</v>
      </c>
      <c r="L68" s="18" t="e">
        <f>INDEX(Large!$E$4:$BN$405,$C68,OIB!L$2)</f>
        <v>#NUM!</v>
      </c>
      <c r="M68" s="18" t="e">
        <f>INDEX(Large!$E$4:$BN$405,$C68,OIB!M$2)</f>
        <v>#NUM!</v>
      </c>
      <c r="N68" s="18" t="e">
        <f>INDEX(Large!$E$4:$BN$405,$C68,OIB!N$2)</f>
        <v>#NUM!</v>
      </c>
      <c r="O68" s="18" t="e">
        <f>INDEX(Large!$E$4:$BN$405,$C68,OIB!O$2)</f>
        <v>#NUM!</v>
      </c>
      <c r="P68" s="5" t="e">
        <f>INDEX(Large!$E$4:$BN$405,$C68,OIB!P$2)</f>
        <v>#NUM!</v>
      </c>
    </row>
    <row r="69" spans="1:16">
      <c r="A69" s="18">
        <v>66</v>
      </c>
      <c r="B69" s="5" t="e">
        <f>LARGE(Large!$BF$4:$BF$32,OIB!A69)</f>
        <v>#NUM!</v>
      </c>
      <c r="C69" s="18" t="e">
        <f>MATCH(B69,Large!$BF$4:$BF$405,0)</f>
        <v>#NUM!</v>
      </c>
      <c r="D69" s="18" t="e">
        <f>INDEX(Large!$E$4:$BN$405,$C69,OIB!D$2)</f>
        <v>#NUM!</v>
      </c>
      <c r="E69" s="18" t="e">
        <f>INDEX(Large!$E$4:$BN$405,$C69,OIB!E$2)</f>
        <v>#NUM!</v>
      </c>
      <c r="F69" s="18" t="e">
        <f>INDEX(Large!$E$4:$BN$405,$C69,OIB!F$2)</f>
        <v>#NUM!</v>
      </c>
      <c r="G69" s="18" t="e">
        <f>INDEX(Large!$E$4:$BN$405,$C69,OIB!G$2)</f>
        <v>#NUM!</v>
      </c>
      <c r="H69" s="18" t="e">
        <f>INDEX(Large!$E$4:$BN$405,$C69,OIB!H$2)</f>
        <v>#NUM!</v>
      </c>
      <c r="I69" s="18" t="e">
        <f>INDEX(Large!$E$4:$BN$405,$C69,OIB!I$2)</f>
        <v>#NUM!</v>
      </c>
      <c r="J69" s="18" t="e">
        <f>INDEX(Large!$E$4:$BN$405,$C69,OIB!J$2)</f>
        <v>#NUM!</v>
      </c>
      <c r="K69" s="18" t="e">
        <f>INDEX(Large!$E$4:$BN$405,$C69,OIB!K$2)</f>
        <v>#NUM!</v>
      </c>
      <c r="L69" s="18" t="e">
        <f>INDEX(Large!$E$4:$BN$405,$C69,OIB!L$2)</f>
        <v>#NUM!</v>
      </c>
      <c r="M69" s="18" t="e">
        <f>INDEX(Large!$E$4:$BN$405,$C69,OIB!M$2)</f>
        <v>#NUM!</v>
      </c>
      <c r="N69" s="18" t="e">
        <f>INDEX(Large!$E$4:$BN$405,$C69,OIB!N$2)</f>
        <v>#NUM!</v>
      </c>
      <c r="O69" s="18" t="e">
        <f>INDEX(Large!$E$4:$BN$405,$C69,OIB!O$2)</f>
        <v>#NUM!</v>
      </c>
      <c r="P69" s="5" t="e">
        <f>INDEX(Large!$E$4:$BN$405,$C69,OIB!P$2)</f>
        <v>#NUM!</v>
      </c>
    </row>
    <row r="70" spans="1:16">
      <c r="A70" s="18">
        <v>67</v>
      </c>
      <c r="B70" s="5" t="e">
        <f>LARGE(Large!$BF$4:$BF$32,OIB!A70)</f>
        <v>#NUM!</v>
      </c>
      <c r="C70" s="18" t="e">
        <f>MATCH(B70,Large!$BF$4:$BF$405,0)</f>
        <v>#NUM!</v>
      </c>
      <c r="D70" s="18" t="e">
        <f>INDEX(Large!$E$4:$BN$405,$C70,OIB!D$2)</f>
        <v>#NUM!</v>
      </c>
      <c r="E70" s="18" t="e">
        <f>INDEX(Large!$E$4:$BN$405,$C70,OIB!E$2)</f>
        <v>#NUM!</v>
      </c>
      <c r="F70" s="18" t="e">
        <f>INDEX(Large!$E$4:$BN$405,$C70,OIB!F$2)</f>
        <v>#NUM!</v>
      </c>
      <c r="G70" s="18" t="e">
        <f>INDEX(Large!$E$4:$BN$405,$C70,OIB!G$2)</f>
        <v>#NUM!</v>
      </c>
      <c r="H70" s="18" t="e">
        <f>INDEX(Large!$E$4:$BN$405,$C70,OIB!H$2)</f>
        <v>#NUM!</v>
      </c>
      <c r="I70" s="18" t="e">
        <f>INDEX(Large!$E$4:$BN$405,$C70,OIB!I$2)</f>
        <v>#NUM!</v>
      </c>
      <c r="J70" s="18" t="e">
        <f>INDEX(Large!$E$4:$BN$405,$C70,OIB!J$2)</f>
        <v>#NUM!</v>
      </c>
      <c r="K70" s="18" t="e">
        <f>INDEX(Large!$E$4:$BN$405,$C70,OIB!K$2)</f>
        <v>#NUM!</v>
      </c>
      <c r="L70" s="18" t="e">
        <f>INDEX(Large!$E$4:$BN$405,$C70,OIB!L$2)</f>
        <v>#NUM!</v>
      </c>
      <c r="M70" s="18" t="e">
        <f>INDEX(Large!$E$4:$BN$405,$C70,OIB!M$2)</f>
        <v>#NUM!</v>
      </c>
      <c r="N70" s="18" t="e">
        <f>INDEX(Large!$E$4:$BN$405,$C70,OIB!N$2)</f>
        <v>#NUM!</v>
      </c>
      <c r="O70" s="18" t="e">
        <f>INDEX(Large!$E$4:$BN$405,$C70,OIB!O$2)</f>
        <v>#NUM!</v>
      </c>
      <c r="P70" s="5" t="e">
        <f>INDEX(Large!$E$4:$BN$405,$C70,OIB!P$2)</f>
        <v>#NUM!</v>
      </c>
    </row>
    <row r="71" spans="1:16">
      <c r="A71" s="18">
        <v>68</v>
      </c>
      <c r="B71" s="5" t="e">
        <f>LARGE(Large!$BF$4:$BF$32,OIB!A71)</f>
        <v>#NUM!</v>
      </c>
      <c r="C71" s="18" t="e">
        <f>MATCH(B71,Large!$BF$4:$BF$405,0)</f>
        <v>#NUM!</v>
      </c>
      <c r="D71" s="18" t="e">
        <f>INDEX(Large!$E$4:$BN$405,$C71,OIB!D$2)</f>
        <v>#NUM!</v>
      </c>
      <c r="E71" s="18" t="e">
        <f>INDEX(Large!$E$4:$BN$405,$C71,OIB!E$2)</f>
        <v>#NUM!</v>
      </c>
      <c r="F71" s="18" t="e">
        <f>INDEX(Large!$E$4:$BN$405,$C71,OIB!F$2)</f>
        <v>#NUM!</v>
      </c>
      <c r="G71" s="18" t="e">
        <f>INDEX(Large!$E$4:$BN$405,$C71,OIB!G$2)</f>
        <v>#NUM!</v>
      </c>
      <c r="H71" s="18" t="e">
        <f>INDEX(Large!$E$4:$BN$405,$C71,OIB!H$2)</f>
        <v>#NUM!</v>
      </c>
      <c r="I71" s="18" t="e">
        <f>INDEX(Large!$E$4:$BN$405,$C71,OIB!I$2)</f>
        <v>#NUM!</v>
      </c>
      <c r="J71" s="18" t="e">
        <f>INDEX(Large!$E$4:$BN$405,$C71,OIB!J$2)</f>
        <v>#NUM!</v>
      </c>
      <c r="K71" s="18" t="e">
        <f>INDEX(Large!$E$4:$BN$405,$C71,OIB!K$2)</f>
        <v>#NUM!</v>
      </c>
      <c r="L71" s="18" t="e">
        <f>INDEX(Large!$E$4:$BN$405,$C71,OIB!L$2)</f>
        <v>#NUM!</v>
      </c>
      <c r="M71" s="18" t="e">
        <f>INDEX(Large!$E$4:$BN$405,$C71,OIB!M$2)</f>
        <v>#NUM!</v>
      </c>
      <c r="N71" s="18" t="e">
        <f>INDEX(Large!$E$4:$BN$405,$C71,OIB!N$2)</f>
        <v>#NUM!</v>
      </c>
      <c r="O71" s="18" t="e">
        <f>INDEX(Large!$E$4:$BN$405,$C71,OIB!O$2)</f>
        <v>#NUM!</v>
      </c>
      <c r="P71" s="5" t="e">
        <f>INDEX(Large!$E$4:$BN$405,$C71,OIB!P$2)</f>
        <v>#NUM!</v>
      </c>
    </row>
    <row r="72" spans="1:16">
      <c r="A72" s="18">
        <v>69</v>
      </c>
      <c r="B72" s="5" t="e">
        <f>LARGE(Large!$BF$4:$BF$32,OIB!A72)</f>
        <v>#NUM!</v>
      </c>
      <c r="C72" s="18" t="e">
        <f>MATCH(B72,Large!$BF$4:$BF$405,0)</f>
        <v>#NUM!</v>
      </c>
      <c r="D72" s="18" t="e">
        <f>INDEX(Large!$E$4:$BN$405,$C72,OIB!D$2)</f>
        <v>#NUM!</v>
      </c>
      <c r="E72" s="18" t="e">
        <f>INDEX(Large!$E$4:$BN$405,$C72,OIB!E$2)</f>
        <v>#NUM!</v>
      </c>
      <c r="F72" s="18" t="e">
        <f>INDEX(Large!$E$4:$BN$405,$C72,OIB!F$2)</f>
        <v>#NUM!</v>
      </c>
      <c r="G72" s="18" t="e">
        <f>INDEX(Large!$E$4:$BN$405,$C72,OIB!G$2)</f>
        <v>#NUM!</v>
      </c>
      <c r="H72" s="18" t="e">
        <f>INDEX(Large!$E$4:$BN$405,$C72,OIB!H$2)</f>
        <v>#NUM!</v>
      </c>
      <c r="I72" s="18" t="e">
        <f>INDEX(Large!$E$4:$BN$405,$C72,OIB!I$2)</f>
        <v>#NUM!</v>
      </c>
      <c r="J72" s="18" t="e">
        <f>INDEX(Large!$E$4:$BN$405,$C72,OIB!J$2)</f>
        <v>#NUM!</v>
      </c>
      <c r="K72" s="18" t="e">
        <f>INDEX(Large!$E$4:$BN$405,$C72,OIB!K$2)</f>
        <v>#NUM!</v>
      </c>
      <c r="L72" s="18" t="e">
        <f>INDEX(Large!$E$4:$BN$405,$C72,OIB!L$2)</f>
        <v>#NUM!</v>
      </c>
      <c r="M72" s="18" t="e">
        <f>INDEX(Large!$E$4:$BN$405,$C72,OIB!M$2)</f>
        <v>#NUM!</v>
      </c>
      <c r="N72" s="18" t="e">
        <f>INDEX(Large!$E$4:$BN$405,$C72,OIB!N$2)</f>
        <v>#NUM!</v>
      </c>
      <c r="O72" s="18" t="e">
        <f>INDEX(Large!$E$4:$BN$405,$C72,OIB!O$2)</f>
        <v>#NUM!</v>
      </c>
      <c r="P72" s="5" t="e">
        <f>INDEX(Large!$E$4:$BN$405,$C72,OIB!P$2)</f>
        <v>#NUM!</v>
      </c>
    </row>
    <row r="73" spans="1:16">
      <c r="A73" s="18">
        <v>70</v>
      </c>
      <c r="B73" s="5" t="e">
        <f>LARGE(Large!$BF$4:$BF$32,OIB!A73)</f>
        <v>#NUM!</v>
      </c>
      <c r="C73" s="18" t="e">
        <f>MATCH(B73,Large!$BF$4:$BF$405,0)</f>
        <v>#NUM!</v>
      </c>
      <c r="D73" s="18" t="e">
        <f>INDEX(Large!$E$4:$BN$405,$C73,OIB!D$2)</f>
        <v>#NUM!</v>
      </c>
      <c r="E73" s="18" t="e">
        <f>INDEX(Large!$E$4:$BN$405,$C73,OIB!E$2)</f>
        <v>#NUM!</v>
      </c>
      <c r="F73" s="18" t="e">
        <f>INDEX(Large!$E$4:$BN$405,$C73,OIB!F$2)</f>
        <v>#NUM!</v>
      </c>
      <c r="G73" s="18" t="e">
        <f>INDEX(Large!$E$4:$BN$405,$C73,OIB!G$2)</f>
        <v>#NUM!</v>
      </c>
      <c r="H73" s="18" t="e">
        <f>INDEX(Large!$E$4:$BN$405,$C73,OIB!H$2)</f>
        <v>#NUM!</v>
      </c>
      <c r="I73" s="18" t="e">
        <f>INDEX(Large!$E$4:$BN$405,$C73,OIB!I$2)</f>
        <v>#NUM!</v>
      </c>
      <c r="J73" s="18" t="e">
        <f>INDEX(Large!$E$4:$BN$405,$C73,OIB!J$2)</f>
        <v>#NUM!</v>
      </c>
      <c r="K73" s="18" t="e">
        <f>INDEX(Large!$E$4:$BN$405,$C73,OIB!K$2)</f>
        <v>#NUM!</v>
      </c>
      <c r="L73" s="18" t="e">
        <f>INDEX(Large!$E$4:$BN$405,$C73,OIB!L$2)</f>
        <v>#NUM!</v>
      </c>
      <c r="M73" s="18" t="e">
        <f>INDEX(Large!$E$4:$BN$405,$C73,OIB!M$2)</f>
        <v>#NUM!</v>
      </c>
      <c r="N73" s="18" t="e">
        <f>INDEX(Large!$E$4:$BN$405,$C73,OIB!N$2)</f>
        <v>#NUM!</v>
      </c>
      <c r="O73" s="18" t="e">
        <f>INDEX(Large!$E$4:$BN$405,$C73,OIB!O$2)</f>
        <v>#NUM!</v>
      </c>
      <c r="P73" s="5" t="e">
        <f>INDEX(Large!$E$4:$BN$405,$C73,OIB!P$2)</f>
        <v>#NUM!</v>
      </c>
    </row>
    <row r="74" spans="1:16">
      <c r="A74" s="18">
        <v>71</v>
      </c>
      <c r="B74" s="5" t="e">
        <f>LARGE(Large!$BF$4:$BF$32,OIB!A74)</f>
        <v>#NUM!</v>
      </c>
      <c r="C74" s="18" t="e">
        <f>MATCH(B74,Large!$BF$4:$BF$405,0)</f>
        <v>#NUM!</v>
      </c>
      <c r="D74" s="18" t="e">
        <f>INDEX(Large!$E$4:$BN$405,$C74,OIB!D$2)</f>
        <v>#NUM!</v>
      </c>
      <c r="E74" s="18" t="e">
        <f>INDEX(Large!$E$4:$BN$405,$C74,OIB!E$2)</f>
        <v>#NUM!</v>
      </c>
      <c r="F74" s="18" t="e">
        <f>INDEX(Large!$E$4:$BN$405,$C74,OIB!F$2)</f>
        <v>#NUM!</v>
      </c>
      <c r="G74" s="18" t="e">
        <f>INDEX(Large!$E$4:$BN$405,$C74,OIB!G$2)</f>
        <v>#NUM!</v>
      </c>
      <c r="H74" s="18" t="e">
        <f>INDEX(Large!$E$4:$BN$405,$C74,OIB!H$2)</f>
        <v>#NUM!</v>
      </c>
      <c r="I74" s="18" t="e">
        <f>INDEX(Large!$E$4:$BN$405,$C74,OIB!I$2)</f>
        <v>#NUM!</v>
      </c>
      <c r="J74" s="18" t="e">
        <f>INDEX(Large!$E$4:$BN$405,$C74,OIB!J$2)</f>
        <v>#NUM!</v>
      </c>
      <c r="K74" s="18" t="e">
        <f>INDEX(Large!$E$4:$BN$405,$C74,OIB!K$2)</f>
        <v>#NUM!</v>
      </c>
      <c r="L74" s="18" t="e">
        <f>INDEX(Large!$E$4:$BN$405,$C74,OIB!L$2)</f>
        <v>#NUM!</v>
      </c>
      <c r="M74" s="18" t="e">
        <f>INDEX(Large!$E$4:$BN$405,$C74,OIB!M$2)</f>
        <v>#NUM!</v>
      </c>
      <c r="N74" s="18" t="e">
        <f>INDEX(Large!$E$4:$BN$405,$C74,OIB!N$2)</f>
        <v>#NUM!</v>
      </c>
      <c r="O74" s="18" t="e">
        <f>INDEX(Large!$E$4:$BN$405,$C74,OIB!O$2)</f>
        <v>#NUM!</v>
      </c>
      <c r="P74" s="5" t="e">
        <f>INDEX(Large!$E$4:$BN$405,$C74,OIB!P$2)</f>
        <v>#NUM!</v>
      </c>
    </row>
    <row r="75" spans="1:16">
      <c r="A75" s="18">
        <v>72</v>
      </c>
      <c r="B75" s="5" t="e">
        <f>LARGE(Large!$BF$4:$BF$32,OIB!A75)</f>
        <v>#NUM!</v>
      </c>
      <c r="C75" s="18" t="e">
        <f>MATCH(B75,Large!$BF$4:$BF$405,0)</f>
        <v>#NUM!</v>
      </c>
      <c r="D75" s="18" t="e">
        <f>INDEX(Large!$E$4:$BN$405,$C75,OIB!D$2)</f>
        <v>#NUM!</v>
      </c>
      <c r="E75" s="18" t="e">
        <f>INDEX(Large!$E$4:$BN$405,$C75,OIB!E$2)</f>
        <v>#NUM!</v>
      </c>
      <c r="F75" s="18" t="e">
        <f>INDEX(Large!$E$4:$BN$405,$C75,OIB!F$2)</f>
        <v>#NUM!</v>
      </c>
      <c r="G75" s="18" t="e">
        <f>INDEX(Large!$E$4:$BN$405,$C75,OIB!G$2)</f>
        <v>#NUM!</v>
      </c>
      <c r="H75" s="18" t="e">
        <f>INDEX(Large!$E$4:$BN$405,$C75,OIB!H$2)</f>
        <v>#NUM!</v>
      </c>
      <c r="I75" s="18" t="e">
        <f>INDEX(Large!$E$4:$BN$405,$C75,OIB!I$2)</f>
        <v>#NUM!</v>
      </c>
      <c r="J75" s="18" t="e">
        <f>INDEX(Large!$E$4:$BN$405,$C75,OIB!J$2)</f>
        <v>#NUM!</v>
      </c>
      <c r="K75" s="18" t="e">
        <f>INDEX(Large!$E$4:$BN$405,$C75,OIB!K$2)</f>
        <v>#NUM!</v>
      </c>
      <c r="L75" s="18" t="e">
        <f>INDEX(Large!$E$4:$BN$405,$C75,OIB!L$2)</f>
        <v>#NUM!</v>
      </c>
      <c r="M75" s="18" t="e">
        <f>INDEX(Large!$E$4:$BN$405,$C75,OIB!M$2)</f>
        <v>#NUM!</v>
      </c>
      <c r="N75" s="18" t="e">
        <f>INDEX(Large!$E$4:$BN$405,$C75,OIB!N$2)</f>
        <v>#NUM!</v>
      </c>
      <c r="O75" s="18" t="e">
        <f>INDEX(Large!$E$4:$BN$405,$C75,OIB!O$2)</f>
        <v>#NUM!</v>
      </c>
      <c r="P75" s="5" t="e">
        <f>INDEX(Large!$E$4:$BN$405,$C75,OIB!P$2)</f>
        <v>#NUM!</v>
      </c>
    </row>
    <row r="76" spans="1:16">
      <c r="A76" s="18">
        <v>73</v>
      </c>
      <c r="B76" s="5" t="e">
        <f>LARGE(Large!$BF$4:$BF$32,OIB!A76)</f>
        <v>#NUM!</v>
      </c>
      <c r="C76" s="18" t="e">
        <f>MATCH(B76,Large!$BF$4:$BF$405,0)</f>
        <v>#NUM!</v>
      </c>
      <c r="D76" s="18" t="e">
        <f>INDEX(Large!$E$4:$BN$405,$C76,OIB!D$2)</f>
        <v>#NUM!</v>
      </c>
      <c r="E76" s="18" t="e">
        <f>INDEX(Large!$E$4:$BN$405,$C76,OIB!E$2)</f>
        <v>#NUM!</v>
      </c>
      <c r="F76" s="18" t="e">
        <f>INDEX(Large!$E$4:$BN$405,$C76,OIB!F$2)</f>
        <v>#NUM!</v>
      </c>
      <c r="G76" s="18" t="e">
        <f>INDEX(Large!$E$4:$BN$405,$C76,OIB!G$2)</f>
        <v>#NUM!</v>
      </c>
      <c r="H76" s="18" t="e">
        <f>INDEX(Large!$E$4:$BN$405,$C76,OIB!H$2)</f>
        <v>#NUM!</v>
      </c>
      <c r="I76" s="18" t="e">
        <f>INDEX(Large!$E$4:$BN$405,$C76,OIB!I$2)</f>
        <v>#NUM!</v>
      </c>
      <c r="J76" s="18" t="e">
        <f>INDEX(Large!$E$4:$BN$405,$C76,OIB!J$2)</f>
        <v>#NUM!</v>
      </c>
      <c r="K76" s="18" t="e">
        <f>INDEX(Large!$E$4:$BN$405,$C76,OIB!K$2)</f>
        <v>#NUM!</v>
      </c>
      <c r="L76" s="18" t="e">
        <f>INDEX(Large!$E$4:$BN$405,$C76,OIB!L$2)</f>
        <v>#NUM!</v>
      </c>
      <c r="M76" s="18" t="e">
        <f>INDEX(Large!$E$4:$BN$405,$C76,OIB!M$2)</f>
        <v>#NUM!</v>
      </c>
      <c r="N76" s="18" t="e">
        <f>INDEX(Large!$E$4:$BN$405,$C76,OIB!N$2)</f>
        <v>#NUM!</v>
      </c>
      <c r="O76" s="18" t="e">
        <f>INDEX(Large!$E$4:$BN$405,$C76,OIB!O$2)</f>
        <v>#NUM!</v>
      </c>
      <c r="P76" s="5" t="e">
        <f>INDEX(Large!$E$4:$BN$405,$C76,OIB!P$2)</f>
        <v>#NUM!</v>
      </c>
    </row>
    <row r="77" spans="1:16">
      <c r="A77" s="18">
        <v>74</v>
      </c>
      <c r="B77" s="5" t="e">
        <f>LARGE(Large!$BF$4:$BF$32,OIB!A77)</f>
        <v>#NUM!</v>
      </c>
      <c r="C77" s="18" t="e">
        <f>MATCH(B77,Large!$BF$4:$BF$405,0)</f>
        <v>#NUM!</v>
      </c>
      <c r="D77" s="18" t="e">
        <f>INDEX(Large!$E$4:$BN$405,$C77,OIB!D$2)</f>
        <v>#NUM!</v>
      </c>
      <c r="E77" s="18" t="e">
        <f>INDEX(Large!$E$4:$BN$405,$C77,OIB!E$2)</f>
        <v>#NUM!</v>
      </c>
      <c r="F77" s="18" t="e">
        <f>INDEX(Large!$E$4:$BN$405,$C77,OIB!F$2)</f>
        <v>#NUM!</v>
      </c>
      <c r="G77" s="18" t="e">
        <f>INDEX(Large!$E$4:$BN$405,$C77,OIB!G$2)</f>
        <v>#NUM!</v>
      </c>
      <c r="H77" s="18" t="e">
        <f>INDEX(Large!$E$4:$BN$405,$C77,OIB!H$2)</f>
        <v>#NUM!</v>
      </c>
      <c r="I77" s="18" t="e">
        <f>INDEX(Large!$E$4:$BN$405,$C77,OIB!I$2)</f>
        <v>#NUM!</v>
      </c>
      <c r="J77" s="18" t="e">
        <f>INDEX(Large!$E$4:$BN$405,$C77,OIB!J$2)</f>
        <v>#NUM!</v>
      </c>
      <c r="K77" s="18" t="e">
        <f>INDEX(Large!$E$4:$BN$405,$C77,OIB!K$2)</f>
        <v>#NUM!</v>
      </c>
      <c r="L77" s="18" t="e">
        <f>INDEX(Large!$E$4:$BN$405,$C77,OIB!L$2)</f>
        <v>#NUM!</v>
      </c>
      <c r="M77" s="18" t="e">
        <f>INDEX(Large!$E$4:$BN$405,$C77,OIB!M$2)</f>
        <v>#NUM!</v>
      </c>
      <c r="N77" s="18" t="e">
        <f>INDEX(Large!$E$4:$BN$405,$C77,OIB!N$2)</f>
        <v>#NUM!</v>
      </c>
      <c r="O77" s="18" t="e">
        <f>INDEX(Large!$E$4:$BN$405,$C77,OIB!O$2)</f>
        <v>#NUM!</v>
      </c>
      <c r="P77" s="5" t="e">
        <f>INDEX(Large!$E$4:$BN$405,$C77,OIB!P$2)</f>
        <v>#NUM!</v>
      </c>
    </row>
    <row r="78" spans="1:16">
      <c r="A78" s="18">
        <v>75</v>
      </c>
      <c r="B78" s="5" t="e">
        <f>LARGE(Large!$BF$4:$BF$32,OIB!A78)</f>
        <v>#NUM!</v>
      </c>
      <c r="C78" s="18" t="e">
        <f>MATCH(B78,Large!$BF$4:$BF$405,0)</f>
        <v>#NUM!</v>
      </c>
      <c r="D78" s="18" t="e">
        <f>INDEX(Large!$E$4:$BN$405,$C78,OIB!D$2)</f>
        <v>#NUM!</v>
      </c>
      <c r="E78" s="18" t="e">
        <f>INDEX(Large!$E$4:$BN$405,$C78,OIB!E$2)</f>
        <v>#NUM!</v>
      </c>
      <c r="F78" s="18" t="e">
        <f>INDEX(Large!$E$4:$BN$405,$C78,OIB!F$2)</f>
        <v>#NUM!</v>
      </c>
      <c r="G78" s="18" t="e">
        <f>INDEX(Large!$E$4:$BN$405,$C78,OIB!G$2)</f>
        <v>#NUM!</v>
      </c>
      <c r="H78" s="18" t="e">
        <f>INDEX(Large!$E$4:$BN$405,$C78,OIB!H$2)</f>
        <v>#NUM!</v>
      </c>
      <c r="I78" s="18" t="e">
        <f>INDEX(Large!$E$4:$BN$405,$C78,OIB!I$2)</f>
        <v>#NUM!</v>
      </c>
      <c r="J78" s="18" t="e">
        <f>INDEX(Large!$E$4:$BN$405,$C78,OIB!J$2)</f>
        <v>#NUM!</v>
      </c>
      <c r="K78" s="18" t="e">
        <f>INDEX(Large!$E$4:$BN$405,$C78,OIB!K$2)</f>
        <v>#NUM!</v>
      </c>
      <c r="L78" s="18" t="e">
        <f>INDEX(Large!$E$4:$BN$405,$C78,OIB!L$2)</f>
        <v>#NUM!</v>
      </c>
      <c r="M78" s="18" t="e">
        <f>INDEX(Large!$E$4:$BN$405,$C78,OIB!M$2)</f>
        <v>#NUM!</v>
      </c>
      <c r="N78" s="18" t="e">
        <f>INDEX(Large!$E$4:$BN$405,$C78,OIB!N$2)</f>
        <v>#NUM!</v>
      </c>
      <c r="O78" s="18" t="e">
        <f>INDEX(Large!$E$4:$BN$405,$C78,OIB!O$2)</f>
        <v>#NUM!</v>
      </c>
      <c r="P78" s="5" t="e">
        <f>INDEX(Large!$E$4:$BN$405,$C78,OIB!P$2)</f>
        <v>#NUM!</v>
      </c>
    </row>
    <row r="79" spans="1:16">
      <c r="A79" s="18">
        <v>76</v>
      </c>
      <c r="B79" s="5" t="e">
        <f>LARGE(Large!$BF$4:$BF$32,OIB!A79)</f>
        <v>#NUM!</v>
      </c>
      <c r="C79" s="18" t="e">
        <f>MATCH(B79,Large!$BF$4:$BF$405,0)</f>
        <v>#NUM!</v>
      </c>
      <c r="D79" s="18" t="e">
        <f>INDEX(Large!$E$4:$BN$405,$C79,OIB!D$2)</f>
        <v>#NUM!</v>
      </c>
      <c r="E79" s="18" t="e">
        <f>INDEX(Large!$E$4:$BN$405,$C79,OIB!E$2)</f>
        <v>#NUM!</v>
      </c>
      <c r="F79" s="18" t="e">
        <f>INDEX(Large!$E$4:$BN$405,$C79,OIB!F$2)</f>
        <v>#NUM!</v>
      </c>
      <c r="G79" s="18" t="e">
        <f>INDEX(Large!$E$4:$BN$405,$C79,OIB!G$2)</f>
        <v>#NUM!</v>
      </c>
      <c r="H79" s="18" t="e">
        <f>INDEX(Large!$E$4:$BN$405,$C79,OIB!H$2)</f>
        <v>#NUM!</v>
      </c>
      <c r="I79" s="18" t="e">
        <f>INDEX(Large!$E$4:$BN$405,$C79,OIB!I$2)</f>
        <v>#NUM!</v>
      </c>
      <c r="J79" s="18" t="e">
        <f>INDEX(Large!$E$4:$BN$405,$C79,OIB!J$2)</f>
        <v>#NUM!</v>
      </c>
      <c r="K79" s="18" t="e">
        <f>INDEX(Large!$E$4:$BN$405,$C79,OIB!K$2)</f>
        <v>#NUM!</v>
      </c>
      <c r="L79" s="18" t="e">
        <f>INDEX(Large!$E$4:$BN$405,$C79,OIB!L$2)</f>
        <v>#NUM!</v>
      </c>
      <c r="M79" s="18" t="e">
        <f>INDEX(Large!$E$4:$BN$405,$C79,OIB!M$2)</f>
        <v>#NUM!</v>
      </c>
      <c r="N79" s="18" t="e">
        <f>INDEX(Large!$E$4:$BN$405,$C79,OIB!N$2)</f>
        <v>#NUM!</v>
      </c>
      <c r="O79" s="18" t="e">
        <f>INDEX(Large!$E$4:$BN$405,$C79,OIB!O$2)</f>
        <v>#NUM!</v>
      </c>
      <c r="P79" s="5" t="e">
        <f>INDEX(Large!$E$4:$BN$405,$C79,OIB!P$2)</f>
        <v>#NUM!</v>
      </c>
    </row>
    <row r="80" spans="1:16">
      <c r="A80" s="18">
        <v>77</v>
      </c>
      <c r="B80" s="5" t="e">
        <f>LARGE(Large!$BF$4:$BF$32,OIB!A80)</f>
        <v>#NUM!</v>
      </c>
      <c r="C80" s="18" t="e">
        <f>MATCH(B80,Large!$BF$4:$BF$405,0)</f>
        <v>#NUM!</v>
      </c>
      <c r="D80" s="18" t="e">
        <f>INDEX(Large!$E$4:$BN$405,$C80,OIB!D$2)</f>
        <v>#NUM!</v>
      </c>
      <c r="E80" s="18" t="e">
        <f>INDEX(Large!$E$4:$BN$405,$C80,OIB!E$2)</f>
        <v>#NUM!</v>
      </c>
      <c r="F80" s="18" t="e">
        <f>INDEX(Large!$E$4:$BN$405,$C80,OIB!F$2)</f>
        <v>#NUM!</v>
      </c>
      <c r="G80" s="18" t="e">
        <f>INDEX(Large!$E$4:$BN$405,$C80,OIB!G$2)</f>
        <v>#NUM!</v>
      </c>
      <c r="H80" s="18" t="e">
        <f>INDEX(Large!$E$4:$BN$405,$C80,OIB!H$2)</f>
        <v>#NUM!</v>
      </c>
      <c r="I80" s="18" t="e">
        <f>INDEX(Large!$E$4:$BN$405,$C80,OIB!I$2)</f>
        <v>#NUM!</v>
      </c>
      <c r="J80" s="18" t="e">
        <f>INDEX(Large!$E$4:$BN$405,$C80,OIB!J$2)</f>
        <v>#NUM!</v>
      </c>
      <c r="K80" s="18" t="e">
        <f>INDEX(Large!$E$4:$BN$405,$C80,OIB!K$2)</f>
        <v>#NUM!</v>
      </c>
      <c r="L80" s="18" t="e">
        <f>INDEX(Large!$E$4:$BN$405,$C80,OIB!L$2)</f>
        <v>#NUM!</v>
      </c>
      <c r="M80" s="18" t="e">
        <f>INDEX(Large!$E$4:$BN$405,$C80,OIB!M$2)</f>
        <v>#NUM!</v>
      </c>
      <c r="N80" s="18" t="e">
        <f>INDEX(Large!$E$4:$BN$405,$C80,OIB!N$2)</f>
        <v>#NUM!</v>
      </c>
      <c r="O80" s="18" t="e">
        <f>INDEX(Large!$E$4:$BN$405,$C80,OIB!O$2)</f>
        <v>#NUM!</v>
      </c>
      <c r="P80" s="5" t="e">
        <f>INDEX(Large!$E$4:$BN$405,$C80,OIB!P$2)</f>
        <v>#NUM!</v>
      </c>
    </row>
    <row r="81" spans="1:16">
      <c r="A81" s="18">
        <v>78</v>
      </c>
      <c r="B81" s="5" t="e">
        <f>LARGE(Large!$BF$4:$BF$32,OIB!A81)</f>
        <v>#NUM!</v>
      </c>
      <c r="C81" s="18" t="e">
        <f>MATCH(B81,Large!$BF$4:$BF$405,0)</f>
        <v>#NUM!</v>
      </c>
      <c r="D81" s="18" t="e">
        <f>INDEX(Large!$E$4:$BN$405,$C81,OIB!D$2)</f>
        <v>#NUM!</v>
      </c>
      <c r="E81" s="18" t="e">
        <f>INDEX(Large!$E$4:$BN$405,$C81,OIB!E$2)</f>
        <v>#NUM!</v>
      </c>
      <c r="F81" s="18" t="e">
        <f>INDEX(Large!$E$4:$BN$405,$C81,OIB!F$2)</f>
        <v>#NUM!</v>
      </c>
      <c r="G81" s="18" t="e">
        <f>INDEX(Large!$E$4:$BN$405,$C81,OIB!G$2)</f>
        <v>#NUM!</v>
      </c>
      <c r="H81" s="18" t="e">
        <f>INDEX(Large!$E$4:$BN$405,$C81,OIB!H$2)</f>
        <v>#NUM!</v>
      </c>
      <c r="I81" s="18" t="e">
        <f>INDEX(Large!$E$4:$BN$405,$C81,OIB!I$2)</f>
        <v>#NUM!</v>
      </c>
      <c r="J81" s="18" t="e">
        <f>INDEX(Large!$E$4:$BN$405,$C81,OIB!J$2)</f>
        <v>#NUM!</v>
      </c>
      <c r="K81" s="18" t="e">
        <f>INDEX(Large!$E$4:$BN$405,$C81,OIB!K$2)</f>
        <v>#NUM!</v>
      </c>
      <c r="L81" s="18" t="e">
        <f>INDEX(Large!$E$4:$BN$405,$C81,OIB!L$2)</f>
        <v>#NUM!</v>
      </c>
      <c r="M81" s="18" t="e">
        <f>INDEX(Large!$E$4:$BN$405,$C81,OIB!M$2)</f>
        <v>#NUM!</v>
      </c>
      <c r="N81" s="18" t="e">
        <f>INDEX(Large!$E$4:$BN$405,$C81,OIB!N$2)</f>
        <v>#NUM!</v>
      </c>
      <c r="O81" s="18" t="e">
        <f>INDEX(Large!$E$4:$BN$405,$C81,OIB!O$2)</f>
        <v>#NUM!</v>
      </c>
      <c r="P81" s="5" t="e">
        <f>INDEX(Large!$E$4:$BN$405,$C81,OIB!P$2)</f>
        <v>#NUM!</v>
      </c>
    </row>
    <row r="82" spans="1:16">
      <c r="A82" s="18">
        <v>79</v>
      </c>
      <c r="B82" s="5" t="e">
        <f>LARGE(Large!$BF$4:$BF$32,OIB!A82)</f>
        <v>#NUM!</v>
      </c>
      <c r="C82" s="18" t="e">
        <f>MATCH(B82,Large!$BF$4:$BF$405,0)</f>
        <v>#NUM!</v>
      </c>
      <c r="D82" s="18" t="e">
        <f>INDEX(Large!$E$4:$BN$405,$C82,OIB!D$2)</f>
        <v>#NUM!</v>
      </c>
      <c r="E82" s="18" t="e">
        <f>INDEX(Large!$E$4:$BN$405,$C82,OIB!E$2)</f>
        <v>#NUM!</v>
      </c>
      <c r="F82" s="18" t="e">
        <f>INDEX(Large!$E$4:$BN$405,$C82,OIB!F$2)</f>
        <v>#NUM!</v>
      </c>
      <c r="G82" s="18" t="e">
        <f>INDEX(Large!$E$4:$BN$405,$C82,OIB!G$2)</f>
        <v>#NUM!</v>
      </c>
      <c r="H82" s="18" t="e">
        <f>INDEX(Large!$E$4:$BN$405,$C82,OIB!H$2)</f>
        <v>#NUM!</v>
      </c>
      <c r="I82" s="18" t="e">
        <f>INDEX(Large!$E$4:$BN$405,$C82,OIB!I$2)</f>
        <v>#NUM!</v>
      </c>
      <c r="J82" s="18" t="e">
        <f>INDEX(Large!$E$4:$BN$405,$C82,OIB!J$2)</f>
        <v>#NUM!</v>
      </c>
      <c r="K82" s="18" t="e">
        <f>INDEX(Large!$E$4:$BN$405,$C82,OIB!K$2)</f>
        <v>#NUM!</v>
      </c>
      <c r="L82" s="18" t="e">
        <f>INDEX(Large!$E$4:$BN$405,$C82,OIB!L$2)</f>
        <v>#NUM!</v>
      </c>
      <c r="M82" s="18" t="e">
        <f>INDEX(Large!$E$4:$BN$405,$C82,OIB!M$2)</f>
        <v>#NUM!</v>
      </c>
      <c r="N82" s="18" t="e">
        <f>INDEX(Large!$E$4:$BN$405,$C82,OIB!N$2)</f>
        <v>#NUM!</v>
      </c>
      <c r="O82" s="18" t="e">
        <f>INDEX(Large!$E$4:$BN$405,$C82,OIB!O$2)</f>
        <v>#NUM!</v>
      </c>
      <c r="P82" s="5" t="e">
        <f>INDEX(Large!$E$4:$BN$405,$C82,OIB!P$2)</f>
        <v>#NUM!</v>
      </c>
    </row>
    <row r="83" spans="1:16">
      <c r="A83" s="18">
        <v>80</v>
      </c>
      <c r="B83" s="5" t="e">
        <f>LARGE(Large!$BF$4:$BF$32,OIB!A83)</f>
        <v>#NUM!</v>
      </c>
      <c r="C83" s="18" t="e">
        <f>MATCH(B83,Large!$BF$4:$BF$405,0)</f>
        <v>#NUM!</v>
      </c>
      <c r="D83" s="18" t="e">
        <f>INDEX(Large!$E$4:$BN$405,$C83,OIB!D$2)</f>
        <v>#NUM!</v>
      </c>
      <c r="E83" s="18" t="e">
        <f>INDEX(Large!$E$4:$BN$405,$C83,OIB!E$2)</f>
        <v>#NUM!</v>
      </c>
      <c r="F83" s="18" t="e">
        <f>INDEX(Large!$E$4:$BN$405,$C83,OIB!F$2)</f>
        <v>#NUM!</v>
      </c>
      <c r="G83" s="18" t="e">
        <f>INDEX(Large!$E$4:$BN$405,$C83,OIB!G$2)</f>
        <v>#NUM!</v>
      </c>
      <c r="H83" s="18" t="e">
        <f>INDEX(Large!$E$4:$BN$405,$C83,OIB!H$2)</f>
        <v>#NUM!</v>
      </c>
      <c r="I83" s="18" t="e">
        <f>INDEX(Large!$E$4:$BN$405,$C83,OIB!I$2)</f>
        <v>#NUM!</v>
      </c>
      <c r="J83" s="18" t="e">
        <f>INDEX(Large!$E$4:$BN$405,$C83,OIB!J$2)</f>
        <v>#NUM!</v>
      </c>
      <c r="K83" s="18" t="e">
        <f>INDEX(Large!$E$4:$BN$405,$C83,OIB!K$2)</f>
        <v>#NUM!</v>
      </c>
      <c r="L83" s="18" t="e">
        <f>INDEX(Large!$E$4:$BN$405,$C83,OIB!L$2)</f>
        <v>#NUM!</v>
      </c>
      <c r="M83" s="18" t="e">
        <f>INDEX(Large!$E$4:$BN$405,$C83,OIB!M$2)</f>
        <v>#NUM!</v>
      </c>
      <c r="N83" s="18" t="e">
        <f>INDEX(Large!$E$4:$BN$405,$C83,OIB!N$2)</f>
        <v>#NUM!</v>
      </c>
      <c r="O83" s="18" t="e">
        <f>INDEX(Large!$E$4:$BN$405,$C83,OIB!O$2)</f>
        <v>#NUM!</v>
      </c>
      <c r="P83" s="5" t="e">
        <f>INDEX(Large!$E$4:$BN$405,$C83,OIB!P$2)</f>
        <v>#NUM!</v>
      </c>
    </row>
    <row r="84" spans="1:16">
      <c r="A84" s="18">
        <v>81</v>
      </c>
      <c r="B84" s="5" t="e">
        <f>LARGE(Large!$BF$4:$BF$32,OIB!A84)</f>
        <v>#NUM!</v>
      </c>
      <c r="C84" s="18" t="e">
        <f>MATCH(B84,Large!$BF$4:$BF$405,0)</f>
        <v>#NUM!</v>
      </c>
      <c r="D84" s="18" t="e">
        <f>INDEX(Large!$E$4:$BN$405,$C84,OIB!D$2)</f>
        <v>#NUM!</v>
      </c>
      <c r="E84" s="18" t="e">
        <f>INDEX(Large!$E$4:$BN$405,$C84,OIB!E$2)</f>
        <v>#NUM!</v>
      </c>
      <c r="F84" s="18" t="e">
        <f>INDEX(Large!$E$4:$BN$405,$C84,OIB!F$2)</f>
        <v>#NUM!</v>
      </c>
      <c r="G84" s="18" t="e">
        <f>INDEX(Large!$E$4:$BN$405,$C84,OIB!G$2)</f>
        <v>#NUM!</v>
      </c>
      <c r="H84" s="18" t="e">
        <f>INDEX(Large!$E$4:$BN$405,$C84,OIB!H$2)</f>
        <v>#NUM!</v>
      </c>
      <c r="I84" s="18" t="e">
        <f>INDEX(Large!$E$4:$BN$405,$C84,OIB!I$2)</f>
        <v>#NUM!</v>
      </c>
      <c r="J84" s="18" t="e">
        <f>INDEX(Large!$E$4:$BN$405,$C84,OIB!J$2)</f>
        <v>#NUM!</v>
      </c>
      <c r="K84" s="18" t="e">
        <f>INDEX(Large!$E$4:$BN$405,$C84,OIB!K$2)</f>
        <v>#NUM!</v>
      </c>
      <c r="L84" s="18" t="e">
        <f>INDEX(Large!$E$4:$BN$405,$C84,OIB!L$2)</f>
        <v>#NUM!</v>
      </c>
      <c r="M84" s="18" t="e">
        <f>INDEX(Large!$E$4:$BN$405,$C84,OIB!M$2)</f>
        <v>#NUM!</v>
      </c>
      <c r="N84" s="18" t="e">
        <f>INDEX(Large!$E$4:$BN$405,$C84,OIB!N$2)</f>
        <v>#NUM!</v>
      </c>
      <c r="O84" s="18" t="e">
        <f>INDEX(Large!$E$4:$BN$405,$C84,OIB!O$2)</f>
        <v>#NUM!</v>
      </c>
      <c r="P84" s="5" t="e">
        <f>INDEX(Large!$E$4:$BN$405,$C84,OIB!P$2)</f>
        <v>#NUM!</v>
      </c>
    </row>
    <row r="85" spans="1:16">
      <c r="A85" s="18">
        <v>82</v>
      </c>
      <c r="B85" s="5" t="e">
        <f>LARGE(Large!$BF$4:$BF$32,OIB!A85)</f>
        <v>#NUM!</v>
      </c>
      <c r="C85" s="18" t="e">
        <f>MATCH(B85,Large!$BF$4:$BF$405,0)</f>
        <v>#NUM!</v>
      </c>
      <c r="D85" s="18" t="e">
        <f>INDEX(Large!$E$4:$BN$405,$C85,OIB!D$2)</f>
        <v>#NUM!</v>
      </c>
      <c r="E85" s="18" t="e">
        <f>INDEX(Large!$E$4:$BN$405,$C85,OIB!E$2)</f>
        <v>#NUM!</v>
      </c>
      <c r="F85" s="18" t="e">
        <f>INDEX(Large!$E$4:$BN$405,$C85,OIB!F$2)</f>
        <v>#NUM!</v>
      </c>
      <c r="G85" s="18" t="e">
        <f>INDEX(Large!$E$4:$BN$405,$C85,OIB!G$2)</f>
        <v>#NUM!</v>
      </c>
      <c r="H85" s="18" t="e">
        <f>INDEX(Large!$E$4:$BN$405,$C85,OIB!H$2)</f>
        <v>#NUM!</v>
      </c>
      <c r="I85" s="18" t="e">
        <f>INDEX(Large!$E$4:$BN$405,$C85,OIB!I$2)</f>
        <v>#NUM!</v>
      </c>
      <c r="J85" s="18" t="e">
        <f>INDEX(Large!$E$4:$BN$405,$C85,OIB!J$2)</f>
        <v>#NUM!</v>
      </c>
      <c r="K85" s="18" t="e">
        <f>INDEX(Large!$E$4:$BN$405,$C85,OIB!K$2)</f>
        <v>#NUM!</v>
      </c>
      <c r="L85" s="18" t="e">
        <f>INDEX(Large!$E$4:$BN$405,$C85,OIB!L$2)</f>
        <v>#NUM!</v>
      </c>
      <c r="M85" s="18" t="e">
        <f>INDEX(Large!$E$4:$BN$405,$C85,OIB!M$2)</f>
        <v>#NUM!</v>
      </c>
      <c r="N85" s="18" t="e">
        <f>INDEX(Large!$E$4:$BN$405,$C85,OIB!N$2)</f>
        <v>#NUM!</v>
      </c>
      <c r="O85" s="18" t="e">
        <f>INDEX(Large!$E$4:$BN$405,$C85,OIB!O$2)</f>
        <v>#NUM!</v>
      </c>
      <c r="P85" s="5" t="e">
        <f>INDEX(Large!$E$4:$BN$405,$C85,OIB!P$2)</f>
        <v>#NUM!</v>
      </c>
    </row>
    <row r="86" spans="1:16">
      <c r="A86" s="18">
        <v>83</v>
      </c>
      <c r="B86" s="5" t="e">
        <f>LARGE(Large!$BF$4:$BF$32,OIB!A86)</f>
        <v>#NUM!</v>
      </c>
      <c r="C86" s="18" t="e">
        <f>MATCH(B86,Large!$BF$4:$BF$405,0)</f>
        <v>#NUM!</v>
      </c>
      <c r="D86" s="18" t="e">
        <f>INDEX(Large!$E$4:$BN$405,$C86,OIB!D$2)</f>
        <v>#NUM!</v>
      </c>
      <c r="E86" s="18" t="e">
        <f>INDEX(Large!$E$4:$BN$405,$C86,OIB!E$2)</f>
        <v>#NUM!</v>
      </c>
      <c r="F86" s="18" t="e">
        <f>INDEX(Large!$E$4:$BN$405,$C86,OIB!F$2)</f>
        <v>#NUM!</v>
      </c>
      <c r="G86" s="18" t="e">
        <f>INDEX(Large!$E$4:$BN$405,$C86,OIB!G$2)</f>
        <v>#NUM!</v>
      </c>
      <c r="H86" s="18" t="e">
        <f>INDEX(Large!$E$4:$BN$405,$C86,OIB!H$2)</f>
        <v>#NUM!</v>
      </c>
      <c r="I86" s="18" t="e">
        <f>INDEX(Large!$E$4:$BN$405,$C86,OIB!I$2)</f>
        <v>#NUM!</v>
      </c>
      <c r="J86" s="18" t="e">
        <f>INDEX(Large!$E$4:$BN$405,$C86,OIB!J$2)</f>
        <v>#NUM!</v>
      </c>
      <c r="K86" s="18" t="e">
        <f>INDEX(Large!$E$4:$BN$405,$C86,OIB!K$2)</f>
        <v>#NUM!</v>
      </c>
      <c r="L86" s="18" t="e">
        <f>INDEX(Large!$E$4:$BN$405,$C86,OIB!L$2)</f>
        <v>#NUM!</v>
      </c>
      <c r="M86" s="18" t="e">
        <f>INDEX(Large!$E$4:$BN$405,$C86,OIB!M$2)</f>
        <v>#NUM!</v>
      </c>
      <c r="N86" s="18" t="e">
        <f>INDEX(Large!$E$4:$BN$405,$C86,OIB!N$2)</f>
        <v>#NUM!</v>
      </c>
      <c r="O86" s="18" t="e">
        <f>INDEX(Large!$E$4:$BN$405,$C86,OIB!O$2)</f>
        <v>#NUM!</v>
      </c>
      <c r="P86" s="5" t="e">
        <f>INDEX(Large!$E$4:$BN$405,$C86,OIB!P$2)</f>
        <v>#NUM!</v>
      </c>
    </row>
    <row r="87" spans="1:16">
      <c r="A87" s="18">
        <v>84</v>
      </c>
      <c r="B87" s="5" t="e">
        <f>LARGE(Large!$BF$4:$BF$32,OIB!A87)</f>
        <v>#NUM!</v>
      </c>
      <c r="C87" s="18" t="e">
        <f>MATCH(B87,Large!$BF$4:$BF$405,0)</f>
        <v>#NUM!</v>
      </c>
      <c r="D87" s="18" t="e">
        <f>INDEX(Large!$E$4:$BN$405,$C87,OIB!D$2)</f>
        <v>#NUM!</v>
      </c>
      <c r="E87" s="18" t="e">
        <f>INDEX(Large!$E$4:$BN$405,$C87,OIB!E$2)</f>
        <v>#NUM!</v>
      </c>
      <c r="F87" s="18" t="e">
        <f>INDEX(Large!$E$4:$BN$405,$C87,OIB!F$2)</f>
        <v>#NUM!</v>
      </c>
      <c r="G87" s="18" t="e">
        <f>INDEX(Large!$E$4:$BN$405,$C87,OIB!G$2)</f>
        <v>#NUM!</v>
      </c>
      <c r="H87" s="18" t="e">
        <f>INDEX(Large!$E$4:$BN$405,$C87,OIB!H$2)</f>
        <v>#NUM!</v>
      </c>
      <c r="I87" s="18" t="e">
        <f>INDEX(Large!$E$4:$BN$405,$C87,OIB!I$2)</f>
        <v>#NUM!</v>
      </c>
      <c r="J87" s="18" t="e">
        <f>INDEX(Large!$E$4:$BN$405,$C87,OIB!J$2)</f>
        <v>#NUM!</v>
      </c>
      <c r="K87" s="18" t="e">
        <f>INDEX(Large!$E$4:$BN$405,$C87,OIB!K$2)</f>
        <v>#NUM!</v>
      </c>
      <c r="L87" s="18" t="e">
        <f>INDEX(Large!$E$4:$BN$405,$C87,OIB!L$2)</f>
        <v>#NUM!</v>
      </c>
      <c r="M87" s="18" t="e">
        <f>INDEX(Large!$E$4:$BN$405,$C87,OIB!M$2)</f>
        <v>#NUM!</v>
      </c>
      <c r="N87" s="18" t="e">
        <f>INDEX(Large!$E$4:$BN$405,$C87,OIB!N$2)</f>
        <v>#NUM!</v>
      </c>
      <c r="O87" s="18" t="e">
        <f>INDEX(Large!$E$4:$BN$405,$C87,OIB!O$2)</f>
        <v>#NUM!</v>
      </c>
      <c r="P87" s="5" t="e">
        <f>INDEX(Large!$E$4:$BN$405,$C87,OIB!P$2)</f>
        <v>#NUM!</v>
      </c>
    </row>
    <row r="88" spans="1:16">
      <c r="A88" s="18">
        <v>85</v>
      </c>
      <c r="B88" s="5" t="e">
        <f>LARGE(Large!$BF$4:$BF$32,OIB!A88)</f>
        <v>#NUM!</v>
      </c>
      <c r="C88" s="18" t="e">
        <f>MATCH(B88,Large!$BF$4:$BF$405,0)</f>
        <v>#NUM!</v>
      </c>
      <c r="D88" s="18" t="e">
        <f>INDEX(Large!$E$4:$BN$405,$C88,OIB!D$2)</f>
        <v>#NUM!</v>
      </c>
      <c r="E88" s="18" t="e">
        <f>INDEX(Large!$E$4:$BN$405,$C88,OIB!E$2)</f>
        <v>#NUM!</v>
      </c>
      <c r="F88" s="18" t="e">
        <f>INDEX(Large!$E$4:$BN$405,$C88,OIB!F$2)</f>
        <v>#NUM!</v>
      </c>
      <c r="G88" s="18" t="e">
        <f>INDEX(Large!$E$4:$BN$405,$C88,OIB!G$2)</f>
        <v>#NUM!</v>
      </c>
      <c r="H88" s="18" t="e">
        <f>INDEX(Large!$E$4:$BN$405,$C88,OIB!H$2)</f>
        <v>#NUM!</v>
      </c>
      <c r="I88" s="18" t="e">
        <f>INDEX(Large!$E$4:$BN$405,$C88,OIB!I$2)</f>
        <v>#NUM!</v>
      </c>
      <c r="J88" s="18" t="e">
        <f>INDEX(Large!$E$4:$BN$405,$C88,OIB!J$2)</f>
        <v>#NUM!</v>
      </c>
      <c r="K88" s="18" t="e">
        <f>INDEX(Large!$E$4:$BN$405,$C88,OIB!K$2)</f>
        <v>#NUM!</v>
      </c>
      <c r="L88" s="18" t="e">
        <f>INDEX(Large!$E$4:$BN$405,$C88,OIB!L$2)</f>
        <v>#NUM!</v>
      </c>
      <c r="M88" s="18" t="e">
        <f>INDEX(Large!$E$4:$BN$405,$C88,OIB!M$2)</f>
        <v>#NUM!</v>
      </c>
      <c r="N88" s="18" t="e">
        <f>INDEX(Large!$E$4:$BN$405,$C88,OIB!N$2)</f>
        <v>#NUM!</v>
      </c>
      <c r="O88" s="18" t="e">
        <f>INDEX(Large!$E$4:$BN$405,$C88,OIB!O$2)</f>
        <v>#NUM!</v>
      </c>
      <c r="P88" s="5" t="e">
        <f>INDEX(Large!$E$4:$BN$405,$C88,OIB!P$2)</f>
        <v>#NUM!</v>
      </c>
    </row>
    <row r="89" spans="1:16">
      <c r="A89" s="18">
        <v>86</v>
      </c>
      <c r="B89" s="5" t="e">
        <f>LARGE(Large!$BF$4:$BF$32,OIB!A89)</f>
        <v>#NUM!</v>
      </c>
      <c r="C89" s="18" t="e">
        <f>MATCH(B89,Large!$BF$4:$BF$405,0)</f>
        <v>#NUM!</v>
      </c>
      <c r="D89" s="18" t="e">
        <f>INDEX(Large!$E$4:$BN$405,$C89,OIB!D$2)</f>
        <v>#NUM!</v>
      </c>
      <c r="E89" s="18" t="e">
        <f>INDEX(Large!$E$4:$BN$405,$C89,OIB!E$2)</f>
        <v>#NUM!</v>
      </c>
      <c r="F89" s="18" t="e">
        <f>INDEX(Large!$E$4:$BN$405,$C89,OIB!F$2)</f>
        <v>#NUM!</v>
      </c>
      <c r="G89" s="18" t="e">
        <f>INDEX(Large!$E$4:$BN$405,$C89,OIB!G$2)</f>
        <v>#NUM!</v>
      </c>
      <c r="H89" s="18" t="e">
        <f>INDEX(Large!$E$4:$BN$405,$C89,OIB!H$2)</f>
        <v>#NUM!</v>
      </c>
      <c r="I89" s="18" t="e">
        <f>INDEX(Large!$E$4:$BN$405,$C89,OIB!I$2)</f>
        <v>#NUM!</v>
      </c>
      <c r="J89" s="18" t="e">
        <f>INDEX(Large!$E$4:$BN$405,$C89,OIB!J$2)</f>
        <v>#NUM!</v>
      </c>
      <c r="K89" s="18" t="e">
        <f>INDEX(Large!$E$4:$BN$405,$C89,OIB!K$2)</f>
        <v>#NUM!</v>
      </c>
      <c r="L89" s="18" t="e">
        <f>INDEX(Large!$E$4:$BN$405,$C89,OIB!L$2)</f>
        <v>#NUM!</v>
      </c>
      <c r="M89" s="18" t="e">
        <f>INDEX(Large!$E$4:$BN$405,$C89,OIB!M$2)</f>
        <v>#NUM!</v>
      </c>
      <c r="N89" s="18" t="e">
        <f>INDEX(Large!$E$4:$BN$405,$C89,OIB!N$2)</f>
        <v>#NUM!</v>
      </c>
      <c r="O89" s="18" t="e">
        <f>INDEX(Large!$E$4:$BN$405,$C89,OIB!O$2)</f>
        <v>#NUM!</v>
      </c>
      <c r="P89" s="5" t="e">
        <f>INDEX(Large!$E$4:$BN$405,$C89,OIB!P$2)</f>
        <v>#NUM!</v>
      </c>
    </row>
    <row r="90" spans="1:16">
      <c r="A90" s="18">
        <v>87</v>
      </c>
      <c r="B90" s="5" t="e">
        <f>LARGE(Large!$BF$4:$BF$32,OIB!A90)</f>
        <v>#NUM!</v>
      </c>
      <c r="C90" s="18" t="e">
        <f>MATCH(B90,Large!$BF$4:$BF$405,0)</f>
        <v>#NUM!</v>
      </c>
      <c r="D90" s="18" t="e">
        <f>INDEX(Large!$E$4:$BN$405,$C90,OIB!D$2)</f>
        <v>#NUM!</v>
      </c>
      <c r="E90" s="18" t="e">
        <f>INDEX(Large!$E$4:$BN$405,$C90,OIB!E$2)</f>
        <v>#NUM!</v>
      </c>
      <c r="F90" s="18" t="e">
        <f>INDEX(Large!$E$4:$BN$405,$C90,OIB!F$2)</f>
        <v>#NUM!</v>
      </c>
      <c r="G90" s="18" t="e">
        <f>INDEX(Large!$E$4:$BN$405,$C90,OIB!G$2)</f>
        <v>#NUM!</v>
      </c>
      <c r="H90" s="18" t="e">
        <f>INDEX(Large!$E$4:$BN$405,$C90,OIB!H$2)</f>
        <v>#NUM!</v>
      </c>
      <c r="I90" s="18" t="e">
        <f>INDEX(Large!$E$4:$BN$405,$C90,OIB!I$2)</f>
        <v>#NUM!</v>
      </c>
      <c r="J90" s="18" t="e">
        <f>INDEX(Large!$E$4:$BN$405,$C90,OIB!J$2)</f>
        <v>#NUM!</v>
      </c>
      <c r="K90" s="18" t="e">
        <f>INDEX(Large!$E$4:$BN$405,$C90,OIB!K$2)</f>
        <v>#NUM!</v>
      </c>
      <c r="L90" s="18" t="e">
        <f>INDEX(Large!$E$4:$BN$405,$C90,OIB!L$2)</f>
        <v>#NUM!</v>
      </c>
      <c r="M90" s="18" t="e">
        <f>INDEX(Large!$E$4:$BN$405,$C90,OIB!M$2)</f>
        <v>#NUM!</v>
      </c>
      <c r="N90" s="18" t="e">
        <f>INDEX(Large!$E$4:$BN$405,$C90,OIB!N$2)</f>
        <v>#NUM!</v>
      </c>
      <c r="O90" s="18" t="e">
        <f>INDEX(Large!$E$4:$BN$405,$C90,OIB!O$2)</f>
        <v>#NUM!</v>
      </c>
      <c r="P90" s="5" t="e">
        <f>INDEX(Large!$E$4:$BN$405,$C90,OIB!P$2)</f>
        <v>#NUM!</v>
      </c>
    </row>
    <row r="91" spans="1:16">
      <c r="A91" s="18">
        <v>88</v>
      </c>
      <c r="B91" s="5" t="e">
        <f>LARGE(Large!$BF$4:$BF$32,OIB!A91)</f>
        <v>#NUM!</v>
      </c>
      <c r="C91" s="18" t="e">
        <f>MATCH(B91,Large!$BF$4:$BF$405,0)</f>
        <v>#NUM!</v>
      </c>
      <c r="D91" s="18" t="e">
        <f>INDEX(Large!$E$4:$BN$405,$C91,OIB!D$2)</f>
        <v>#NUM!</v>
      </c>
      <c r="E91" s="18" t="e">
        <f>INDEX(Large!$E$4:$BN$405,$C91,OIB!E$2)</f>
        <v>#NUM!</v>
      </c>
      <c r="F91" s="18" t="e">
        <f>INDEX(Large!$E$4:$BN$405,$C91,OIB!F$2)</f>
        <v>#NUM!</v>
      </c>
      <c r="G91" s="18" t="e">
        <f>INDEX(Large!$E$4:$BN$405,$C91,OIB!G$2)</f>
        <v>#NUM!</v>
      </c>
      <c r="H91" s="18" t="e">
        <f>INDEX(Large!$E$4:$BN$405,$C91,OIB!H$2)</f>
        <v>#NUM!</v>
      </c>
      <c r="I91" s="18" t="e">
        <f>INDEX(Large!$E$4:$BN$405,$C91,OIB!I$2)</f>
        <v>#NUM!</v>
      </c>
      <c r="J91" s="18" t="e">
        <f>INDEX(Large!$E$4:$BN$405,$C91,OIB!J$2)</f>
        <v>#NUM!</v>
      </c>
      <c r="K91" s="18" t="e">
        <f>INDEX(Large!$E$4:$BN$405,$C91,OIB!K$2)</f>
        <v>#NUM!</v>
      </c>
      <c r="L91" s="18" t="e">
        <f>INDEX(Large!$E$4:$BN$405,$C91,OIB!L$2)</f>
        <v>#NUM!</v>
      </c>
      <c r="M91" s="18" t="e">
        <f>INDEX(Large!$E$4:$BN$405,$C91,OIB!M$2)</f>
        <v>#NUM!</v>
      </c>
      <c r="N91" s="18" t="e">
        <f>INDEX(Large!$E$4:$BN$405,$C91,OIB!N$2)</f>
        <v>#NUM!</v>
      </c>
      <c r="O91" s="18" t="e">
        <f>INDEX(Large!$E$4:$BN$405,$C91,OIB!O$2)</f>
        <v>#NUM!</v>
      </c>
      <c r="P91" s="5" t="e">
        <f>INDEX(Large!$E$4:$BN$405,$C91,OIB!P$2)</f>
        <v>#NUM!</v>
      </c>
    </row>
    <row r="92" spans="1:16">
      <c r="A92" s="18">
        <v>89</v>
      </c>
      <c r="B92" s="5" t="e">
        <f>LARGE(Large!$BF$4:$BF$32,OIB!A92)</f>
        <v>#NUM!</v>
      </c>
      <c r="C92" s="18" t="e">
        <f>MATCH(B92,Large!$BF$4:$BF$405,0)</f>
        <v>#NUM!</v>
      </c>
      <c r="D92" s="18" t="e">
        <f>INDEX(Large!$E$4:$BN$405,$C92,OIB!D$2)</f>
        <v>#NUM!</v>
      </c>
      <c r="E92" s="18" t="e">
        <f>INDEX(Large!$E$4:$BN$405,$C92,OIB!E$2)</f>
        <v>#NUM!</v>
      </c>
      <c r="F92" s="18" t="e">
        <f>INDEX(Large!$E$4:$BN$405,$C92,OIB!F$2)</f>
        <v>#NUM!</v>
      </c>
      <c r="G92" s="18" t="e">
        <f>INDEX(Large!$E$4:$BN$405,$C92,OIB!G$2)</f>
        <v>#NUM!</v>
      </c>
      <c r="H92" s="18" t="e">
        <f>INDEX(Large!$E$4:$BN$405,$C92,OIB!H$2)</f>
        <v>#NUM!</v>
      </c>
      <c r="I92" s="18" t="e">
        <f>INDEX(Large!$E$4:$BN$405,$C92,OIB!I$2)</f>
        <v>#NUM!</v>
      </c>
      <c r="J92" s="18" t="e">
        <f>INDEX(Large!$E$4:$BN$405,$C92,OIB!J$2)</f>
        <v>#NUM!</v>
      </c>
      <c r="K92" s="18" t="e">
        <f>INDEX(Large!$E$4:$BN$405,$C92,OIB!K$2)</f>
        <v>#NUM!</v>
      </c>
      <c r="L92" s="18" t="e">
        <f>INDEX(Large!$E$4:$BN$405,$C92,OIB!L$2)</f>
        <v>#NUM!</v>
      </c>
      <c r="M92" s="18" t="e">
        <f>INDEX(Large!$E$4:$BN$405,$C92,OIB!M$2)</f>
        <v>#NUM!</v>
      </c>
      <c r="N92" s="18" t="e">
        <f>INDEX(Large!$E$4:$BN$405,$C92,OIB!N$2)</f>
        <v>#NUM!</v>
      </c>
      <c r="O92" s="18" t="e">
        <f>INDEX(Large!$E$4:$BN$405,$C92,OIB!O$2)</f>
        <v>#NUM!</v>
      </c>
      <c r="P92" s="5" t="e">
        <f>INDEX(Large!$E$4:$BN$405,$C92,OIB!P$2)</f>
        <v>#NUM!</v>
      </c>
    </row>
    <row r="93" spans="1:16">
      <c r="A93" s="18">
        <v>90</v>
      </c>
      <c r="B93" s="5" t="e">
        <f>LARGE(Large!$BF$4:$BF$32,OIB!A93)</f>
        <v>#NUM!</v>
      </c>
      <c r="C93" s="18" t="e">
        <f>MATCH(B93,Large!$BF$4:$BF$405,0)</f>
        <v>#NUM!</v>
      </c>
      <c r="D93" s="18" t="e">
        <f>INDEX(Large!$E$4:$BN$405,$C93,OIB!D$2)</f>
        <v>#NUM!</v>
      </c>
      <c r="E93" s="18" t="e">
        <f>INDEX(Large!$E$4:$BN$405,$C93,OIB!E$2)</f>
        <v>#NUM!</v>
      </c>
      <c r="F93" s="18" t="e">
        <f>INDEX(Large!$E$4:$BN$405,$C93,OIB!F$2)</f>
        <v>#NUM!</v>
      </c>
      <c r="G93" s="18" t="e">
        <f>INDEX(Large!$E$4:$BN$405,$C93,OIB!G$2)</f>
        <v>#NUM!</v>
      </c>
      <c r="H93" s="18" t="e">
        <f>INDEX(Large!$E$4:$BN$405,$C93,OIB!H$2)</f>
        <v>#NUM!</v>
      </c>
      <c r="I93" s="18" t="e">
        <f>INDEX(Large!$E$4:$BN$405,$C93,OIB!I$2)</f>
        <v>#NUM!</v>
      </c>
      <c r="J93" s="18" t="e">
        <f>INDEX(Large!$E$4:$BN$405,$C93,OIB!J$2)</f>
        <v>#NUM!</v>
      </c>
      <c r="K93" s="18" t="e">
        <f>INDEX(Large!$E$4:$BN$405,$C93,OIB!K$2)</f>
        <v>#NUM!</v>
      </c>
      <c r="L93" s="18" t="e">
        <f>INDEX(Large!$E$4:$BN$405,$C93,OIB!L$2)</f>
        <v>#NUM!</v>
      </c>
      <c r="M93" s="18" t="e">
        <f>INDEX(Large!$E$4:$BN$405,$C93,OIB!M$2)</f>
        <v>#NUM!</v>
      </c>
      <c r="N93" s="18" t="e">
        <f>INDEX(Large!$E$4:$BN$405,$C93,OIB!N$2)</f>
        <v>#NUM!</v>
      </c>
      <c r="O93" s="18" t="e">
        <f>INDEX(Large!$E$4:$BN$405,$C93,OIB!O$2)</f>
        <v>#NUM!</v>
      </c>
      <c r="P93" s="5" t="e">
        <f>INDEX(Large!$E$4:$BN$405,$C93,OIB!P$2)</f>
        <v>#NUM!</v>
      </c>
    </row>
    <row r="94" spans="1:16">
      <c r="A94" s="18">
        <v>91</v>
      </c>
      <c r="B94" s="5" t="e">
        <f>LARGE(Large!$BF$4:$BF$32,OIB!A94)</f>
        <v>#NUM!</v>
      </c>
      <c r="C94" s="18" t="e">
        <f>MATCH(B94,Large!$BF$4:$BF$405,0)</f>
        <v>#NUM!</v>
      </c>
      <c r="D94" s="18" t="e">
        <f>INDEX(Large!$E$4:$BN$405,$C94,OIB!D$2)</f>
        <v>#NUM!</v>
      </c>
      <c r="E94" s="18" t="e">
        <f>INDEX(Large!$E$4:$BN$405,$C94,OIB!E$2)</f>
        <v>#NUM!</v>
      </c>
      <c r="F94" s="18" t="e">
        <f>INDEX(Large!$E$4:$BN$405,$C94,OIB!F$2)</f>
        <v>#NUM!</v>
      </c>
      <c r="G94" s="18" t="e">
        <f>INDEX(Large!$E$4:$BN$405,$C94,OIB!G$2)</f>
        <v>#NUM!</v>
      </c>
      <c r="H94" s="18" t="e">
        <f>INDEX(Large!$E$4:$BN$405,$C94,OIB!H$2)</f>
        <v>#NUM!</v>
      </c>
      <c r="I94" s="18" t="e">
        <f>INDEX(Large!$E$4:$BN$405,$C94,OIB!I$2)</f>
        <v>#NUM!</v>
      </c>
      <c r="J94" s="18" t="e">
        <f>INDEX(Large!$E$4:$BN$405,$C94,OIB!J$2)</f>
        <v>#NUM!</v>
      </c>
      <c r="K94" s="18" t="e">
        <f>INDEX(Large!$E$4:$BN$405,$C94,OIB!K$2)</f>
        <v>#NUM!</v>
      </c>
      <c r="L94" s="18" t="e">
        <f>INDEX(Large!$E$4:$BN$405,$C94,OIB!L$2)</f>
        <v>#NUM!</v>
      </c>
      <c r="M94" s="18" t="e">
        <f>INDEX(Large!$E$4:$BN$405,$C94,OIB!M$2)</f>
        <v>#NUM!</v>
      </c>
      <c r="N94" s="18" t="e">
        <f>INDEX(Large!$E$4:$BN$405,$C94,OIB!N$2)</f>
        <v>#NUM!</v>
      </c>
      <c r="O94" s="18" t="e">
        <f>INDEX(Large!$E$4:$BN$405,$C94,OIB!O$2)</f>
        <v>#NUM!</v>
      </c>
      <c r="P94" s="5" t="e">
        <f>INDEX(Large!$E$4:$BN$405,$C94,OIB!P$2)</f>
        <v>#NUM!</v>
      </c>
    </row>
    <row r="95" spans="1:16">
      <c r="A95" s="18">
        <v>92</v>
      </c>
      <c r="B95" s="5" t="e">
        <f>LARGE(Large!$BF$4:$BF$32,OIB!A95)</f>
        <v>#NUM!</v>
      </c>
      <c r="C95" s="18" t="e">
        <f>MATCH(B95,Large!$BF$4:$BF$405,0)</f>
        <v>#NUM!</v>
      </c>
      <c r="D95" s="18" t="e">
        <f>INDEX(Large!$E$4:$BN$405,$C95,OIB!D$2)</f>
        <v>#NUM!</v>
      </c>
      <c r="E95" s="18" t="e">
        <f>INDEX(Large!$E$4:$BN$405,$C95,OIB!E$2)</f>
        <v>#NUM!</v>
      </c>
      <c r="F95" s="18" t="e">
        <f>INDEX(Large!$E$4:$BN$405,$C95,OIB!F$2)</f>
        <v>#NUM!</v>
      </c>
      <c r="G95" s="18" t="e">
        <f>INDEX(Large!$E$4:$BN$405,$C95,OIB!G$2)</f>
        <v>#NUM!</v>
      </c>
      <c r="H95" s="18" t="e">
        <f>INDEX(Large!$E$4:$BN$405,$C95,OIB!H$2)</f>
        <v>#NUM!</v>
      </c>
      <c r="I95" s="18" t="e">
        <f>INDEX(Large!$E$4:$BN$405,$C95,OIB!I$2)</f>
        <v>#NUM!</v>
      </c>
      <c r="J95" s="18" t="e">
        <f>INDEX(Large!$E$4:$BN$405,$C95,OIB!J$2)</f>
        <v>#NUM!</v>
      </c>
      <c r="K95" s="18" t="e">
        <f>INDEX(Large!$E$4:$BN$405,$C95,OIB!K$2)</f>
        <v>#NUM!</v>
      </c>
      <c r="L95" s="18" t="e">
        <f>INDEX(Large!$E$4:$BN$405,$C95,OIB!L$2)</f>
        <v>#NUM!</v>
      </c>
      <c r="M95" s="18" t="e">
        <f>INDEX(Large!$E$4:$BN$405,$C95,OIB!M$2)</f>
        <v>#NUM!</v>
      </c>
      <c r="N95" s="18" t="e">
        <f>INDEX(Large!$E$4:$BN$405,$C95,OIB!N$2)</f>
        <v>#NUM!</v>
      </c>
      <c r="O95" s="18" t="e">
        <f>INDEX(Large!$E$4:$BN$405,$C95,OIB!O$2)</f>
        <v>#NUM!</v>
      </c>
      <c r="P95" s="5" t="e">
        <f>INDEX(Large!$E$4:$BN$405,$C95,OIB!P$2)</f>
        <v>#NUM!</v>
      </c>
    </row>
    <row r="96" spans="1:16">
      <c r="A96" s="18">
        <v>93</v>
      </c>
      <c r="B96" s="5" t="e">
        <f>LARGE(Large!$BF$4:$BF$32,OIB!A96)</f>
        <v>#NUM!</v>
      </c>
      <c r="C96" s="18" t="e">
        <f>MATCH(B96,Large!$BF$4:$BF$405,0)</f>
        <v>#NUM!</v>
      </c>
      <c r="D96" s="18" t="e">
        <f>INDEX(Large!$E$4:$BN$405,$C96,OIB!D$2)</f>
        <v>#NUM!</v>
      </c>
      <c r="E96" s="18" t="e">
        <f>INDEX(Large!$E$4:$BN$405,$C96,OIB!E$2)</f>
        <v>#NUM!</v>
      </c>
      <c r="F96" s="18" t="e">
        <f>INDEX(Large!$E$4:$BN$405,$C96,OIB!F$2)</f>
        <v>#NUM!</v>
      </c>
      <c r="G96" s="18" t="e">
        <f>INDEX(Large!$E$4:$BN$405,$C96,OIB!G$2)</f>
        <v>#NUM!</v>
      </c>
      <c r="H96" s="18" t="e">
        <f>INDEX(Large!$E$4:$BN$405,$C96,OIB!H$2)</f>
        <v>#NUM!</v>
      </c>
      <c r="I96" s="18" t="e">
        <f>INDEX(Large!$E$4:$BN$405,$C96,OIB!I$2)</f>
        <v>#NUM!</v>
      </c>
      <c r="J96" s="18" t="e">
        <f>INDEX(Large!$E$4:$BN$405,$C96,OIB!J$2)</f>
        <v>#NUM!</v>
      </c>
      <c r="K96" s="18" t="e">
        <f>INDEX(Large!$E$4:$BN$405,$C96,OIB!K$2)</f>
        <v>#NUM!</v>
      </c>
      <c r="L96" s="18" t="e">
        <f>INDEX(Large!$E$4:$BN$405,$C96,OIB!L$2)</f>
        <v>#NUM!</v>
      </c>
      <c r="M96" s="18" t="e">
        <f>INDEX(Large!$E$4:$BN$405,$C96,OIB!M$2)</f>
        <v>#NUM!</v>
      </c>
      <c r="N96" s="18" t="e">
        <f>INDEX(Large!$E$4:$BN$405,$C96,OIB!N$2)</f>
        <v>#NUM!</v>
      </c>
      <c r="O96" s="18" t="e">
        <f>INDEX(Large!$E$4:$BN$405,$C96,OIB!O$2)</f>
        <v>#NUM!</v>
      </c>
      <c r="P96" s="5" t="e">
        <f>INDEX(Large!$E$4:$BN$405,$C96,OIB!P$2)</f>
        <v>#NUM!</v>
      </c>
    </row>
    <row r="97" spans="1:16">
      <c r="A97" s="18">
        <v>94</v>
      </c>
      <c r="B97" s="5" t="e">
        <f>LARGE(Large!$BF$4:$BF$32,OIB!A97)</f>
        <v>#NUM!</v>
      </c>
      <c r="C97" s="18" t="e">
        <f>MATCH(B97,Large!$BF$4:$BF$405,0)</f>
        <v>#NUM!</v>
      </c>
      <c r="D97" s="18" t="e">
        <f>INDEX(Large!$E$4:$BN$405,$C97,OIB!D$2)</f>
        <v>#NUM!</v>
      </c>
      <c r="E97" s="18" t="e">
        <f>INDEX(Large!$E$4:$BN$405,$C97,OIB!E$2)</f>
        <v>#NUM!</v>
      </c>
      <c r="F97" s="18" t="e">
        <f>INDEX(Large!$E$4:$BN$405,$C97,OIB!F$2)</f>
        <v>#NUM!</v>
      </c>
      <c r="G97" s="18" t="e">
        <f>INDEX(Large!$E$4:$BN$405,$C97,OIB!G$2)</f>
        <v>#NUM!</v>
      </c>
      <c r="H97" s="18" t="e">
        <f>INDEX(Large!$E$4:$BN$405,$C97,OIB!H$2)</f>
        <v>#NUM!</v>
      </c>
      <c r="I97" s="18" t="e">
        <f>INDEX(Large!$E$4:$BN$405,$C97,OIB!I$2)</f>
        <v>#NUM!</v>
      </c>
      <c r="J97" s="18" t="e">
        <f>INDEX(Large!$E$4:$BN$405,$C97,OIB!J$2)</f>
        <v>#NUM!</v>
      </c>
      <c r="K97" s="18" t="e">
        <f>INDEX(Large!$E$4:$BN$405,$C97,OIB!K$2)</f>
        <v>#NUM!</v>
      </c>
      <c r="L97" s="18" t="e">
        <f>INDEX(Large!$E$4:$BN$405,$C97,OIB!L$2)</f>
        <v>#NUM!</v>
      </c>
      <c r="M97" s="18" t="e">
        <f>INDEX(Large!$E$4:$BN$405,$C97,OIB!M$2)</f>
        <v>#NUM!</v>
      </c>
      <c r="N97" s="18" t="e">
        <f>INDEX(Large!$E$4:$BN$405,$C97,OIB!N$2)</f>
        <v>#NUM!</v>
      </c>
      <c r="O97" s="18" t="e">
        <f>INDEX(Large!$E$4:$BN$405,$C97,OIB!O$2)</f>
        <v>#NUM!</v>
      </c>
      <c r="P97" s="5" t="e">
        <f>INDEX(Large!$E$4:$BN$405,$C97,OIB!P$2)</f>
        <v>#NUM!</v>
      </c>
    </row>
    <row r="98" spans="1:16">
      <c r="A98" s="18">
        <v>95</v>
      </c>
      <c r="B98" s="5" t="e">
        <f>LARGE(Large!$BF$4:$BF$32,OIB!A98)</f>
        <v>#NUM!</v>
      </c>
      <c r="C98" s="18" t="e">
        <f>MATCH(B98,Large!$BF$4:$BF$405,0)</f>
        <v>#NUM!</v>
      </c>
      <c r="D98" s="18" t="e">
        <f>INDEX(Large!$E$4:$BN$405,$C98,OIB!D$2)</f>
        <v>#NUM!</v>
      </c>
      <c r="E98" s="18" t="e">
        <f>INDEX(Large!$E$4:$BN$405,$C98,OIB!E$2)</f>
        <v>#NUM!</v>
      </c>
      <c r="F98" s="18" t="e">
        <f>INDEX(Large!$E$4:$BN$405,$C98,OIB!F$2)</f>
        <v>#NUM!</v>
      </c>
      <c r="G98" s="18" t="e">
        <f>INDEX(Large!$E$4:$BN$405,$C98,OIB!G$2)</f>
        <v>#NUM!</v>
      </c>
      <c r="H98" s="18" t="e">
        <f>INDEX(Large!$E$4:$BN$405,$C98,OIB!H$2)</f>
        <v>#NUM!</v>
      </c>
      <c r="I98" s="18" t="e">
        <f>INDEX(Large!$E$4:$BN$405,$C98,OIB!I$2)</f>
        <v>#NUM!</v>
      </c>
      <c r="J98" s="18" t="e">
        <f>INDEX(Large!$E$4:$BN$405,$C98,OIB!J$2)</f>
        <v>#NUM!</v>
      </c>
      <c r="K98" s="18" t="e">
        <f>INDEX(Large!$E$4:$BN$405,$C98,OIB!K$2)</f>
        <v>#NUM!</v>
      </c>
      <c r="L98" s="18" t="e">
        <f>INDEX(Large!$E$4:$BN$405,$C98,OIB!L$2)</f>
        <v>#NUM!</v>
      </c>
      <c r="M98" s="18" t="e">
        <f>INDEX(Large!$E$4:$BN$405,$C98,OIB!M$2)</f>
        <v>#NUM!</v>
      </c>
      <c r="N98" s="18" t="e">
        <f>INDEX(Large!$E$4:$BN$405,$C98,OIB!N$2)</f>
        <v>#NUM!</v>
      </c>
      <c r="O98" s="18" t="e">
        <f>INDEX(Large!$E$4:$BN$405,$C98,OIB!O$2)</f>
        <v>#NUM!</v>
      </c>
      <c r="P98" s="5" t="e">
        <f>INDEX(Large!$E$4:$BN$405,$C98,OIB!P$2)</f>
        <v>#NUM!</v>
      </c>
    </row>
    <row r="99" spans="1:16">
      <c r="A99" s="18">
        <v>96</v>
      </c>
      <c r="B99" s="5" t="e">
        <f>LARGE(Large!$BF$4:$BF$32,OIB!A99)</f>
        <v>#NUM!</v>
      </c>
      <c r="C99" s="18" t="e">
        <f>MATCH(B99,Large!$BF$4:$BF$405,0)</f>
        <v>#NUM!</v>
      </c>
      <c r="D99" s="18" t="e">
        <f>INDEX(Large!$E$4:$BN$405,$C99,OIB!D$2)</f>
        <v>#NUM!</v>
      </c>
      <c r="E99" s="18" t="e">
        <f>INDEX(Large!$E$4:$BN$405,$C99,OIB!E$2)</f>
        <v>#NUM!</v>
      </c>
      <c r="F99" s="18" t="e">
        <f>INDEX(Large!$E$4:$BN$405,$C99,OIB!F$2)</f>
        <v>#NUM!</v>
      </c>
      <c r="G99" s="18" t="e">
        <f>INDEX(Large!$E$4:$BN$405,$C99,OIB!G$2)</f>
        <v>#NUM!</v>
      </c>
      <c r="H99" s="18" t="e">
        <f>INDEX(Large!$E$4:$BN$405,$C99,OIB!H$2)</f>
        <v>#NUM!</v>
      </c>
      <c r="I99" s="18" t="e">
        <f>INDEX(Large!$E$4:$BN$405,$C99,OIB!I$2)</f>
        <v>#NUM!</v>
      </c>
      <c r="J99" s="18" t="e">
        <f>INDEX(Large!$E$4:$BN$405,$C99,OIB!J$2)</f>
        <v>#NUM!</v>
      </c>
      <c r="K99" s="18" t="e">
        <f>INDEX(Large!$E$4:$BN$405,$C99,OIB!K$2)</f>
        <v>#NUM!</v>
      </c>
      <c r="L99" s="18" t="e">
        <f>INDEX(Large!$E$4:$BN$405,$C99,OIB!L$2)</f>
        <v>#NUM!</v>
      </c>
      <c r="M99" s="18" t="e">
        <f>INDEX(Large!$E$4:$BN$405,$C99,OIB!M$2)</f>
        <v>#NUM!</v>
      </c>
      <c r="N99" s="18" t="e">
        <f>INDEX(Large!$E$4:$BN$405,$C99,OIB!N$2)</f>
        <v>#NUM!</v>
      </c>
      <c r="O99" s="18" t="e">
        <f>INDEX(Large!$E$4:$BN$405,$C99,OIB!O$2)</f>
        <v>#NUM!</v>
      </c>
      <c r="P99" s="5" t="e">
        <f>INDEX(Large!$E$4:$BN$405,$C99,OIB!P$2)</f>
        <v>#NUM!</v>
      </c>
    </row>
    <row r="100" spans="1:16">
      <c r="A100" s="18">
        <v>97</v>
      </c>
      <c r="B100" s="5" t="e">
        <f>LARGE(Large!$BF$4:$BF$32,OIB!A100)</f>
        <v>#NUM!</v>
      </c>
      <c r="C100" s="18" t="e">
        <f>MATCH(B100,Large!$BF$4:$BF$405,0)</f>
        <v>#NUM!</v>
      </c>
      <c r="D100" s="18" t="e">
        <f>INDEX(Large!$E$4:$BN$405,$C100,OIB!D$2)</f>
        <v>#NUM!</v>
      </c>
      <c r="E100" s="18" t="e">
        <f>INDEX(Large!$E$4:$BN$405,$C100,OIB!E$2)</f>
        <v>#NUM!</v>
      </c>
      <c r="F100" s="18" t="e">
        <f>INDEX(Large!$E$4:$BN$405,$C100,OIB!F$2)</f>
        <v>#NUM!</v>
      </c>
      <c r="G100" s="18" t="e">
        <f>INDEX(Large!$E$4:$BN$405,$C100,OIB!G$2)</f>
        <v>#NUM!</v>
      </c>
      <c r="H100" s="18" t="e">
        <f>INDEX(Large!$E$4:$BN$405,$C100,OIB!H$2)</f>
        <v>#NUM!</v>
      </c>
      <c r="I100" s="18" t="e">
        <f>INDEX(Large!$E$4:$BN$405,$C100,OIB!I$2)</f>
        <v>#NUM!</v>
      </c>
      <c r="J100" s="18" t="e">
        <f>INDEX(Large!$E$4:$BN$405,$C100,OIB!J$2)</f>
        <v>#NUM!</v>
      </c>
      <c r="K100" s="18" t="e">
        <f>INDEX(Large!$E$4:$BN$405,$C100,OIB!K$2)</f>
        <v>#NUM!</v>
      </c>
      <c r="L100" s="18" t="e">
        <f>INDEX(Large!$E$4:$BN$405,$C100,OIB!L$2)</f>
        <v>#NUM!</v>
      </c>
      <c r="M100" s="18" t="e">
        <f>INDEX(Large!$E$4:$BN$405,$C100,OIB!M$2)</f>
        <v>#NUM!</v>
      </c>
      <c r="N100" s="18" t="e">
        <f>INDEX(Large!$E$4:$BN$405,$C100,OIB!N$2)</f>
        <v>#NUM!</v>
      </c>
      <c r="O100" s="18" t="e">
        <f>INDEX(Large!$E$4:$BN$405,$C100,OIB!O$2)</f>
        <v>#NUM!</v>
      </c>
      <c r="P100" s="5" t="e">
        <f>INDEX(Large!$E$4:$BN$405,$C100,OIB!P$2)</f>
        <v>#NUM!</v>
      </c>
    </row>
    <row r="101" spans="1:16">
      <c r="A101" s="18">
        <v>98</v>
      </c>
      <c r="B101" s="5" t="e">
        <f>LARGE(Large!$BF$4:$BF$32,OIB!A101)</f>
        <v>#NUM!</v>
      </c>
      <c r="C101" s="18" t="e">
        <f>MATCH(B101,Large!$BF$4:$BF$405,0)</f>
        <v>#NUM!</v>
      </c>
      <c r="D101" s="18" t="e">
        <f>INDEX(Large!$E$4:$BN$405,$C101,OIB!D$2)</f>
        <v>#NUM!</v>
      </c>
      <c r="E101" s="18" t="e">
        <f>INDEX(Large!$E$4:$BN$405,$C101,OIB!E$2)</f>
        <v>#NUM!</v>
      </c>
      <c r="F101" s="18" t="e">
        <f>INDEX(Large!$E$4:$BN$405,$C101,OIB!F$2)</f>
        <v>#NUM!</v>
      </c>
      <c r="G101" s="18" t="e">
        <f>INDEX(Large!$E$4:$BN$405,$C101,OIB!G$2)</f>
        <v>#NUM!</v>
      </c>
      <c r="H101" s="18" t="e">
        <f>INDEX(Large!$E$4:$BN$405,$C101,OIB!H$2)</f>
        <v>#NUM!</v>
      </c>
      <c r="I101" s="18" t="e">
        <f>INDEX(Large!$E$4:$BN$405,$C101,OIB!I$2)</f>
        <v>#NUM!</v>
      </c>
      <c r="J101" s="18" t="e">
        <f>INDEX(Large!$E$4:$BN$405,$C101,OIB!J$2)</f>
        <v>#NUM!</v>
      </c>
      <c r="K101" s="18" t="e">
        <f>INDEX(Large!$E$4:$BN$405,$C101,OIB!K$2)</f>
        <v>#NUM!</v>
      </c>
      <c r="L101" s="18" t="e">
        <f>INDEX(Large!$E$4:$BN$405,$C101,OIB!L$2)</f>
        <v>#NUM!</v>
      </c>
      <c r="M101" s="18" t="e">
        <f>INDEX(Large!$E$4:$BN$405,$C101,OIB!M$2)</f>
        <v>#NUM!</v>
      </c>
      <c r="N101" s="18" t="e">
        <f>INDEX(Large!$E$4:$BN$405,$C101,OIB!N$2)</f>
        <v>#NUM!</v>
      </c>
      <c r="O101" s="18" t="e">
        <f>INDEX(Large!$E$4:$BN$405,$C101,OIB!O$2)</f>
        <v>#NUM!</v>
      </c>
      <c r="P101" s="5" t="e">
        <f>INDEX(Large!$E$4:$BN$405,$C101,OIB!P$2)</f>
        <v>#NUM!</v>
      </c>
    </row>
    <row r="102" spans="1:16">
      <c r="A102" s="18">
        <v>99</v>
      </c>
      <c r="B102" s="5" t="e">
        <f>LARGE(Large!$BF$4:$BF$32,OIB!A102)</f>
        <v>#NUM!</v>
      </c>
      <c r="C102" s="18" t="e">
        <f>MATCH(B102,Large!$BF$4:$BF$405,0)</f>
        <v>#NUM!</v>
      </c>
      <c r="D102" s="18" t="e">
        <f>INDEX(Large!$E$4:$BN$405,$C102,OIB!D$2)</f>
        <v>#NUM!</v>
      </c>
      <c r="E102" s="18" t="e">
        <f>INDEX(Large!$E$4:$BN$405,$C102,OIB!E$2)</f>
        <v>#NUM!</v>
      </c>
      <c r="F102" s="18" t="e">
        <f>INDEX(Large!$E$4:$BN$405,$C102,OIB!F$2)</f>
        <v>#NUM!</v>
      </c>
      <c r="G102" s="18" t="e">
        <f>INDEX(Large!$E$4:$BN$405,$C102,OIB!G$2)</f>
        <v>#NUM!</v>
      </c>
      <c r="H102" s="18" t="e">
        <f>INDEX(Large!$E$4:$BN$405,$C102,OIB!H$2)</f>
        <v>#NUM!</v>
      </c>
      <c r="I102" s="18" t="e">
        <f>INDEX(Large!$E$4:$BN$405,$C102,OIB!I$2)</f>
        <v>#NUM!</v>
      </c>
      <c r="J102" s="18" t="e">
        <f>INDEX(Large!$E$4:$BN$405,$C102,OIB!J$2)</f>
        <v>#NUM!</v>
      </c>
      <c r="K102" s="18" t="e">
        <f>INDEX(Large!$E$4:$BN$405,$C102,OIB!K$2)</f>
        <v>#NUM!</v>
      </c>
      <c r="L102" s="18" t="e">
        <f>INDEX(Large!$E$4:$BN$405,$C102,OIB!L$2)</f>
        <v>#NUM!</v>
      </c>
      <c r="M102" s="18" t="e">
        <f>INDEX(Large!$E$4:$BN$405,$C102,OIB!M$2)</f>
        <v>#NUM!</v>
      </c>
      <c r="N102" s="18" t="e">
        <f>INDEX(Large!$E$4:$BN$405,$C102,OIB!N$2)</f>
        <v>#NUM!</v>
      </c>
      <c r="O102" s="18" t="e">
        <f>INDEX(Large!$E$4:$BN$405,$C102,OIB!O$2)</f>
        <v>#NUM!</v>
      </c>
      <c r="P102" s="5" t="e">
        <f>INDEX(Large!$E$4:$BN$405,$C102,OIB!P$2)</f>
        <v>#NUM!</v>
      </c>
    </row>
    <row r="103" spans="1:16">
      <c r="A103" s="18">
        <v>100</v>
      </c>
      <c r="B103" s="5" t="e">
        <f>LARGE(Large!$BF$4:$BF$32,OIB!A103)</f>
        <v>#NUM!</v>
      </c>
      <c r="C103" s="18" t="e">
        <f>MATCH(B103,Large!$BF$4:$BF$405,0)</f>
        <v>#NUM!</v>
      </c>
      <c r="D103" s="18" t="e">
        <f>INDEX(Large!$E$4:$BN$405,$C103,OIB!D$2)</f>
        <v>#NUM!</v>
      </c>
      <c r="E103" s="18" t="e">
        <f>INDEX(Large!$E$4:$BN$405,$C103,OIB!E$2)</f>
        <v>#NUM!</v>
      </c>
      <c r="F103" s="18" t="e">
        <f>INDEX(Large!$E$4:$BN$405,$C103,OIB!F$2)</f>
        <v>#NUM!</v>
      </c>
      <c r="G103" s="18" t="e">
        <f>INDEX(Large!$E$4:$BN$405,$C103,OIB!G$2)</f>
        <v>#NUM!</v>
      </c>
      <c r="H103" s="18" t="e">
        <f>INDEX(Large!$E$4:$BN$405,$C103,OIB!H$2)</f>
        <v>#NUM!</v>
      </c>
      <c r="I103" s="18" t="e">
        <f>INDEX(Large!$E$4:$BN$405,$C103,OIB!I$2)</f>
        <v>#NUM!</v>
      </c>
      <c r="J103" s="18" t="e">
        <f>INDEX(Large!$E$4:$BN$405,$C103,OIB!J$2)</f>
        <v>#NUM!</v>
      </c>
      <c r="K103" s="18" t="e">
        <f>INDEX(Large!$E$4:$BN$405,$C103,OIB!K$2)</f>
        <v>#NUM!</v>
      </c>
      <c r="L103" s="18" t="e">
        <f>INDEX(Large!$E$4:$BN$405,$C103,OIB!L$2)</f>
        <v>#NUM!</v>
      </c>
      <c r="M103" s="18" t="e">
        <f>INDEX(Large!$E$4:$BN$405,$C103,OIB!M$2)</f>
        <v>#NUM!</v>
      </c>
      <c r="N103" s="18" t="e">
        <f>INDEX(Large!$E$4:$BN$405,$C103,OIB!N$2)</f>
        <v>#NUM!</v>
      </c>
      <c r="O103" s="18" t="e">
        <f>INDEX(Large!$E$4:$BN$405,$C103,OIB!O$2)</f>
        <v>#NUM!</v>
      </c>
      <c r="P103" s="5" t="e">
        <f>INDEX(Large!$E$4:$BN$405,$C103,OIB!P$2)</f>
        <v>#NUM!</v>
      </c>
    </row>
    <row r="104" spans="1:16">
      <c r="A104" s="18">
        <v>101</v>
      </c>
      <c r="B104" s="5" t="e">
        <f>LARGE(Large!$BF$4:$BF$32,OIB!A104)</f>
        <v>#NUM!</v>
      </c>
      <c r="C104" s="18" t="e">
        <f>MATCH(B104,Large!$BF$4:$BF$405,0)</f>
        <v>#NUM!</v>
      </c>
      <c r="D104" s="18" t="e">
        <f>INDEX(Large!$E$4:$BN$405,$C104,OIB!D$2)</f>
        <v>#NUM!</v>
      </c>
      <c r="E104" s="18" t="e">
        <f>INDEX(Large!$E$4:$BN$405,$C104,OIB!E$2)</f>
        <v>#NUM!</v>
      </c>
      <c r="F104" s="18" t="e">
        <f>INDEX(Large!$E$4:$BN$405,$C104,OIB!F$2)</f>
        <v>#NUM!</v>
      </c>
      <c r="G104" s="18" t="e">
        <f>INDEX(Large!$E$4:$BN$405,$C104,OIB!G$2)</f>
        <v>#NUM!</v>
      </c>
      <c r="H104" s="18" t="e">
        <f>INDEX(Large!$E$4:$BN$405,$C104,OIB!H$2)</f>
        <v>#NUM!</v>
      </c>
      <c r="I104" s="18" t="e">
        <f>INDEX(Large!$E$4:$BN$405,$C104,OIB!I$2)</f>
        <v>#NUM!</v>
      </c>
      <c r="J104" s="18" t="e">
        <f>INDEX(Large!$E$4:$BN$405,$C104,OIB!J$2)</f>
        <v>#NUM!</v>
      </c>
      <c r="K104" s="18" t="e">
        <f>INDEX(Large!$E$4:$BN$405,$C104,OIB!K$2)</f>
        <v>#NUM!</v>
      </c>
      <c r="L104" s="18" t="e">
        <f>INDEX(Large!$E$4:$BN$405,$C104,OIB!L$2)</f>
        <v>#NUM!</v>
      </c>
      <c r="M104" s="18" t="e">
        <f>INDEX(Large!$E$4:$BN$405,$C104,OIB!M$2)</f>
        <v>#NUM!</v>
      </c>
      <c r="N104" s="18" t="e">
        <f>INDEX(Large!$E$4:$BN$405,$C104,OIB!N$2)</f>
        <v>#NUM!</v>
      </c>
      <c r="O104" s="18" t="e">
        <f>INDEX(Large!$E$4:$BN$405,$C104,OIB!O$2)</f>
        <v>#NUM!</v>
      </c>
      <c r="P104" s="5" t="e">
        <f>INDEX(Large!$E$4:$BN$405,$C104,OIB!P$2)</f>
        <v>#NUM!</v>
      </c>
    </row>
    <row r="105" spans="1:16">
      <c r="A105" s="18">
        <v>102</v>
      </c>
      <c r="B105" s="5" t="e">
        <f>LARGE(Large!$BF$4:$BF$32,OIB!A105)</f>
        <v>#NUM!</v>
      </c>
      <c r="C105" s="18" t="e">
        <f>MATCH(B105,Large!$BF$4:$BF$405,0)</f>
        <v>#NUM!</v>
      </c>
      <c r="D105" s="18" t="e">
        <f>INDEX(Large!$E$4:$BN$405,$C105,OIB!D$2)</f>
        <v>#NUM!</v>
      </c>
      <c r="E105" s="18" t="e">
        <f>INDEX(Large!$E$4:$BN$405,$C105,OIB!E$2)</f>
        <v>#NUM!</v>
      </c>
      <c r="F105" s="18" t="e">
        <f>INDEX(Large!$E$4:$BN$405,$C105,OIB!F$2)</f>
        <v>#NUM!</v>
      </c>
      <c r="G105" s="18" t="e">
        <f>INDEX(Large!$E$4:$BN$405,$C105,OIB!G$2)</f>
        <v>#NUM!</v>
      </c>
      <c r="H105" s="18" t="e">
        <f>INDEX(Large!$E$4:$BN$405,$C105,OIB!H$2)</f>
        <v>#NUM!</v>
      </c>
      <c r="I105" s="18" t="e">
        <f>INDEX(Large!$E$4:$BN$405,$C105,OIB!I$2)</f>
        <v>#NUM!</v>
      </c>
      <c r="J105" s="18" t="e">
        <f>INDEX(Large!$E$4:$BN$405,$C105,OIB!J$2)</f>
        <v>#NUM!</v>
      </c>
      <c r="K105" s="18" t="e">
        <f>INDEX(Large!$E$4:$BN$405,$C105,OIB!K$2)</f>
        <v>#NUM!</v>
      </c>
      <c r="L105" s="18" t="e">
        <f>INDEX(Large!$E$4:$BN$405,$C105,OIB!L$2)</f>
        <v>#NUM!</v>
      </c>
      <c r="M105" s="18" t="e">
        <f>INDEX(Large!$E$4:$BN$405,$C105,OIB!M$2)</f>
        <v>#NUM!</v>
      </c>
      <c r="N105" s="18" t="e">
        <f>INDEX(Large!$E$4:$BN$405,$C105,OIB!N$2)</f>
        <v>#NUM!</v>
      </c>
      <c r="O105" s="18" t="e">
        <f>INDEX(Large!$E$4:$BN$405,$C105,OIB!O$2)</f>
        <v>#NUM!</v>
      </c>
      <c r="P105" s="5" t="e">
        <f>INDEX(Large!$E$4:$BN$405,$C105,OIB!P$2)</f>
        <v>#NUM!</v>
      </c>
    </row>
    <row r="106" spans="1:16">
      <c r="A106" s="18">
        <v>103</v>
      </c>
      <c r="B106" s="5" t="e">
        <f>LARGE(Large!$BF$4:$BF$32,OIB!A106)</f>
        <v>#NUM!</v>
      </c>
      <c r="C106" s="18" t="e">
        <f>MATCH(B106,Large!$BF$4:$BF$405,0)</f>
        <v>#NUM!</v>
      </c>
      <c r="D106" s="18" t="e">
        <f>INDEX(Large!$E$4:$BN$405,$C106,OIB!D$2)</f>
        <v>#NUM!</v>
      </c>
      <c r="E106" s="18" t="e">
        <f>INDEX(Large!$E$4:$BN$405,$C106,OIB!E$2)</f>
        <v>#NUM!</v>
      </c>
      <c r="F106" s="18" t="e">
        <f>INDEX(Large!$E$4:$BN$405,$C106,OIB!F$2)</f>
        <v>#NUM!</v>
      </c>
      <c r="G106" s="18" t="e">
        <f>INDEX(Large!$E$4:$BN$405,$C106,OIB!G$2)</f>
        <v>#NUM!</v>
      </c>
      <c r="H106" s="18" t="e">
        <f>INDEX(Large!$E$4:$BN$405,$C106,OIB!H$2)</f>
        <v>#NUM!</v>
      </c>
      <c r="I106" s="18" t="e">
        <f>INDEX(Large!$E$4:$BN$405,$C106,OIB!I$2)</f>
        <v>#NUM!</v>
      </c>
      <c r="J106" s="18" t="e">
        <f>INDEX(Large!$E$4:$BN$405,$C106,OIB!J$2)</f>
        <v>#NUM!</v>
      </c>
      <c r="K106" s="18" t="e">
        <f>INDEX(Large!$E$4:$BN$405,$C106,OIB!K$2)</f>
        <v>#NUM!</v>
      </c>
      <c r="L106" s="18" t="e">
        <f>INDEX(Large!$E$4:$BN$405,$C106,OIB!L$2)</f>
        <v>#NUM!</v>
      </c>
      <c r="M106" s="18" t="e">
        <f>INDEX(Large!$E$4:$BN$405,$C106,OIB!M$2)</f>
        <v>#NUM!</v>
      </c>
      <c r="N106" s="18" t="e">
        <f>INDEX(Large!$E$4:$BN$405,$C106,OIB!N$2)</f>
        <v>#NUM!</v>
      </c>
      <c r="O106" s="18" t="e">
        <f>INDEX(Large!$E$4:$BN$405,$C106,OIB!O$2)</f>
        <v>#NUM!</v>
      </c>
      <c r="P106" s="5" t="e">
        <f>INDEX(Large!$E$4:$BN$405,$C106,OIB!P$2)</f>
        <v>#NUM!</v>
      </c>
    </row>
    <row r="107" spans="1:16">
      <c r="A107" s="18">
        <v>104</v>
      </c>
      <c r="B107" s="5" t="e">
        <f>LARGE(Large!$BF$4:$BF$32,OIB!A107)</f>
        <v>#NUM!</v>
      </c>
      <c r="C107" s="18" t="e">
        <f>MATCH(B107,Large!$BF$4:$BF$405,0)</f>
        <v>#NUM!</v>
      </c>
      <c r="D107" s="18" t="e">
        <f>INDEX(Large!$E$4:$BN$405,$C107,OIB!D$2)</f>
        <v>#NUM!</v>
      </c>
      <c r="E107" s="18" t="e">
        <f>INDEX(Large!$E$4:$BN$405,$C107,OIB!E$2)</f>
        <v>#NUM!</v>
      </c>
      <c r="F107" s="18" t="e">
        <f>INDEX(Large!$E$4:$BN$405,$C107,OIB!F$2)</f>
        <v>#NUM!</v>
      </c>
      <c r="G107" s="18" t="e">
        <f>INDEX(Large!$E$4:$BN$405,$C107,OIB!G$2)</f>
        <v>#NUM!</v>
      </c>
      <c r="H107" s="18" t="e">
        <f>INDEX(Large!$E$4:$BN$405,$C107,OIB!H$2)</f>
        <v>#NUM!</v>
      </c>
      <c r="I107" s="18" t="e">
        <f>INDEX(Large!$E$4:$BN$405,$C107,OIB!I$2)</f>
        <v>#NUM!</v>
      </c>
      <c r="J107" s="18" t="e">
        <f>INDEX(Large!$E$4:$BN$405,$C107,OIB!J$2)</f>
        <v>#NUM!</v>
      </c>
      <c r="K107" s="18" t="e">
        <f>INDEX(Large!$E$4:$BN$405,$C107,OIB!K$2)</f>
        <v>#NUM!</v>
      </c>
      <c r="L107" s="18" t="e">
        <f>INDEX(Large!$E$4:$BN$405,$C107,OIB!L$2)</f>
        <v>#NUM!</v>
      </c>
      <c r="M107" s="18" t="e">
        <f>INDEX(Large!$E$4:$BN$405,$C107,OIB!M$2)</f>
        <v>#NUM!</v>
      </c>
      <c r="N107" s="18" t="e">
        <f>INDEX(Large!$E$4:$BN$405,$C107,OIB!N$2)</f>
        <v>#NUM!</v>
      </c>
      <c r="O107" s="18" t="e">
        <f>INDEX(Large!$E$4:$BN$405,$C107,OIB!O$2)</f>
        <v>#NUM!</v>
      </c>
      <c r="P107" s="5" t="e">
        <f>INDEX(Large!$E$4:$BN$405,$C107,OIB!P$2)</f>
        <v>#NUM!</v>
      </c>
    </row>
    <row r="108" spans="1:16">
      <c r="A108" s="18">
        <v>105</v>
      </c>
      <c r="B108" s="5" t="e">
        <f>LARGE(Large!$BF$4:$BF$32,OIB!A108)</f>
        <v>#NUM!</v>
      </c>
      <c r="C108" s="18" t="e">
        <f>MATCH(B108,Large!$BF$4:$BF$405,0)</f>
        <v>#NUM!</v>
      </c>
      <c r="D108" s="18" t="e">
        <f>INDEX(Large!$E$4:$BN$405,$C108,OIB!D$2)</f>
        <v>#NUM!</v>
      </c>
      <c r="E108" s="18" t="e">
        <f>INDEX(Large!$E$4:$BN$405,$C108,OIB!E$2)</f>
        <v>#NUM!</v>
      </c>
      <c r="F108" s="18" t="e">
        <f>INDEX(Large!$E$4:$BN$405,$C108,OIB!F$2)</f>
        <v>#NUM!</v>
      </c>
      <c r="G108" s="18" t="e">
        <f>INDEX(Large!$E$4:$BN$405,$C108,OIB!G$2)</f>
        <v>#NUM!</v>
      </c>
      <c r="H108" s="18" t="e">
        <f>INDEX(Large!$E$4:$BN$405,$C108,OIB!H$2)</f>
        <v>#NUM!</v>
      </c>
      <c r="I108" s="18" t="e">
        <f>INDEX(Large!$E$4:$BN$405,$C108,OIB!I$2)</f>
        <v>#NUM!</v>
      </c>
      <c r="J108" s="18" t="e">
        <f>INDEX(Large!$E$4:$BN$405,$C108,OIB!J$2)</f>
        <v>#NUM!</v>
      </c>
      <c r="K108" s="18" t="e">
        <f>INDEX(Large!$E$4:$BN$405,$C108,OIB!K$2)</f>
        <v>#NUM!</v>
      </c>
      <c r="L108" s="18" t="e">
        <f>INDEX(Large!$E$4:$BN$405,$C108,OIB!L$2)</f>
        <v>#NUM!</v>
      </c>
      <c r="M108" s="18" t="e">
        <f>INDEX(Large!$E$4:$BN$405,$C108,OIB!M$2)</f>
        <v>#NUM!</v>
      </c>
      <c r="N108" s="18" t="e">
        <f>INDEX(Large!$E$4:$BN$405,$C108,OIB!N$2)</f>
        <v>#NUM!</v>
      </c>
      <c r="O108" s="18" t="e">
        <f>INDEX(Large!$E$4:$BN$405,$C108,OIB!O$2)</f>
        <v>#NUM!</v>
      </c>
      <c r="P108" s="5" t="e">
        <f>INDEX(Large!$E$4:$BN$405,$C108,OIB!P$2)</f>
        <v>#NUM!</v>
      </c>
    </row>
    <row r="109" spans="1:16">
      <c r="A109" s="18">
        <v>106</v>
      </c>
      <c r="B109" s="5" t="e">
        <f>LARGE(Large!$BF$4:$BF$32,OIB!A109)</f>
        <v>#NUM!</v>
      </c>
      <c r="C109" s="18" t="e">
        <f>MATCH(B109,Large!$BF$4:$BF$405,0)</f>
        <v>#NUM!</v>
      </c>
      <c r="D109" s="18" t="e">
        <f>INDEX(Large!$E$4:$BN$405,$C109,OIB!D$2)</f>
        <v>#NUM!</v>
      </c>
      <c r="E109" s="18" t="e">
        <f>INDEX(Large!$E$4:$BN$405,$C109,OIB!E$2)</f>
        <v>#NUM!</v>
      </c>
      <c r="F109" s="18" t="e">
        <f>INDEX(Large!$E$4:$BN$405,$C109,OIB!F$2)</f>
        <v>#NUM!</v>
      </c>
      <c r="G109" s="18" t="e">
        <f>INDEX(Large!$E$4:$BN$405,$C109,OIB!G$2)</f>
        <v>#NUM!</v>
      </c>
      <c r="H109" s="18" t="e">
        <f>INDEX(Large!$E$4:$BN$405,$C109,OIB!H$2)</f>
        <v>#NUM!</v>
      </c>
      <c r="I109" s="18" t="e">
        <f>INDEX(Large!$E$4:$BN$405,$C109,OIB!I$2)</f>
        <v>#NUM!</v>
      </c>
      <c r="J109" s="18" t="e">
        <f>INDEX(Large!$E$4:$BN$405,$C109,OIB!J$2)</f>
        <v>#NUM!</v>
      </c>
      <c r="K109" s="18" t="e">
        <f>INDEX(Large!$E$4:$BN$405,$C109,OIB!K$2)</f>
        <v>#NUM!</v>
      </c>
      <c r="L109" s="18" t="e">
        <f>INDEX(Large!$E$4:$BN$405,$C109,OIB!L$2)</f>
        <v>#NUM!</v>
      </c>
      <c r="M109" s="18" t="e">
        <f>INDEX(Large!$E$4:$BN$405,$C109,OIB!M$2)</f>
        <v>#NUM!</v>
      </c>
      <c r="N109" s="18" t="e">
        <f>INDEX(Large!$E$4:$BN$405,$C109,OIB!N$2)</f>
        <v>#NUM!</v>
      </c>
      <c r="O109" s="18" t="e">
        <f>INDEX(Large!$E$4:$BN$405,$C109,OIB!O$2)</f>
        <v>#NUM!</v>
      </c>
      <c r="P109" s="5" t="e">
        <f>INDEX(Large!$E$4:$BN$405,$C109,OIB!P$2)</f>
        <v>#NUM!</v>
      </c>
    </row>
    <row r="110" spans="1:16">
      <c r="A110" s="18">
        <v>107</v>
      </c>
      <c r="B110" s="5" t="e">
        <f>LARGE(Large!$BF$4:$BF$32,OIB!A110)</f>
        <v>#NUM!</v>
      </c>
      <c r="C110" s="18" t="e">
        <f>MATCH(B110,Large!$BF$4:$BF$405,0)</f>
        <v>#NUM!</v>
      </c>
      <c r="D110" s="18" t="e">
        <f>INDEX(Large!$E$4:$BN$405,$C110,OIB!D$2)</f>
        <v>#NUM!</v>
      </c>
      <c r="E110" s="18" t="e">
        <f>INDEX(Large!$E$4:$BN$405,$C110,OIB!E$2)</f>
        <v>#NUM!</v>
      </c>
      <c r="F110" s="18" t="e">
        <f>INDEX(Large!$E$4:$BN$405,$C110,OIB!F$2)</f>
        <v>#NUM!</v>
      </c>
      <c r="G110" s="18" t="e">
        <f>INDEX(Large!$E$4:$BN$405,$C110,OIB!G$2)</f>
        <v>#NUM!</v>
      </c>
      <c r="H110" s="18" t="e">
        <f>INDEX(Large!$E$4:$BN$405,$C110,OIB!H$2)</f>
        <v>#NUM!</v>
      </c>
      <c r="I110" s="18" t="e">
        <f>INDEX(Large!$E$4:$BN$405,$C110,OIB!I$2)</f>
        <v>#NUM!</v>
      </c>
      <c r="J110" s="18" t="e">
        <f>INDEX(Large!$E$4:$BN$405,$C110,OIB!J$2)</f>
        <v>#NUM!</v>
      </c>
      <c r="K110" s="18" t="e">
        <f>INDEX(Large!$E$4:$BN$405,$C110,OIB!K$2)</f>
        <v>#NUM!</v>
      </c>
      <c r="L110" s="18" t="e">
        <f>INDEX(Large!$E$4:$BN$405,$C110,OIB!L$2)</f>
        <v>#NUM!</v>
      </c>
      <c r="M110" s="18" t="e">
        <f>INDEX(Large!$E$4:$BN$405,$C110,OIB!M$2)</f>
        <v>#NUM!</v>
      </c>
      <c r="N110" s="18" t="e">
        <f>INDEX(Large!$E$4:$BN$405,$C110,OIB!N$2)</f>
        <v>#NUM!</v>
      </c>
      <c r="O110" s="18" t="e">
        <f>INDEX(Large!$E$4:$BN$405,$C110,OIB!O$2)</f>
        <v>#NUM!</v>
      </c>
      <c r="P110" s="5" t="e">
        <f>INDEX(Large!$E$4:$BN$405,$C110,OIB!P$2)</f>
        <v>#NUM!</v>
      </c>
    </row>
    <row r="111" spans="1:16">
      <c r="A111" s="18">
        <v>108</v>
      </c>
      <c r="B111" s="5" t="e">
        <f>LARGE(Large!$BF$4:$BF$32,OIB!A111)</f>
        <v>#NUM!</v>
      </c>
      <c r="C111" s="18" t="e">
        <f>MATCH(B111,Large!$BF$4:$BF$405,0)</f>
        <v>#NUM!</v>
      </c>
      <c r="D111" s="18" t="e">
        <f>INDEX(Large!$E$4:$BN$405,$C111,OIB!D$2)</f>
        <v>#NUM!</v>
      </c>
      <c r="E111" s="18" t="e">
        <f>INDEX(Large!$E$4:$BN$405,$C111,OIB!E$2)</f>
        <v>#NUM!</v>
      </c>
      <c r="F111" s="18" t="e">
        <f>INDEX(Large!$E$4:$BN$405,$C111,OIB!F$2)</f>
        <v>#NUM!</v>
      </c>
      <c r="G111" s="18" t="e">
        <f>INDEX(Large!$E$4:$BN$405,$C111,OIB!G$2)</f>
        <v>#NUM!</v>
      </c>
      <c r="H111" s="18" t="e">
        <f>INDEX(Large!$E$4:$BN$405,$C111,OIB!H$2)</f>
        <v>#NUM!</v>
      </c>
      <c r="I111" s="18" t="e">
        <f>INDEX(Large!$E$4:$BN$405,$C111,OIB!I$2)</f>
        <v>#NUM!</v>
      </c>
      <c r="J111" s="18" t="e">
        <f>INDEX(Large!$E$4:$BN$405,$C111,OIB!J$2)</f>
        <v>#NUM!</v>
      </c>
      <c r="K111" s="18" t="e">
        <f>INDEX(Large!$E$4:$BN$405,$C111,OIB!K$2)</f>
        <v>#NUM!</v>
      </c>
      <c r="L111" s="18" t="e">
        <f>INDEX(Large!$E$4:$BN$405,$C111,OIB!L$2)</f>
        <v>#NUM!</v>
      </c>
      <c r="M111" s="18" t="e">
        <f>INDEX(Large!$E$4:$BN$405,$C111,OIB!M$2)</f>
        <v>#NUM!</v>
      </c>
      <c r="N111" s="18" t="e">
        <f>INDEX(Large!$E$4:$BN$405,$C111,OIB!N$2)</f>
        <v>#NUM!</v>
      </c>
      <c r="O111" s="18" t="e">
        <f>INDEX(Large!$E$4:$BN$405,$C111,OIB!O$2)</f>
        <v>#NUM!</v>
      </c>
      <c r="P111" s="5" t="e">
        <f>INDEX(Large!$E$4:$BN$405,$C111,OIB!P$2)</f>
        <v>#NUM!</v>
      </c>
    </row>
    <row r="112" spans="1:16">
      <c r="A112" s="18">
        <v>109</v>
      </c>
      <c r="B112" s="5" t="e">
        <f>LARGE(Large!$BF$4:$BF$32,OIB!A112)</f>
        <v>#NUM!</v>
      </c>
      <c r="C112" s="18" t="e">
        <f>MATCH(B112,Large!$BF$4:$BF$405,0)</f>
        <v>#NUM!</v>
      </c>
      <c r="D112" s="18" t="e">
        <f>INDEX(Large!$E$4:$BN$405,$C112,OIB!D$2)</f>
        <v>#NUM!</v>
      </c>
      <c r="E112" s="18" t="e">
        <f>INDEX(Large!$E$4:$BN$405,$C112,OIB!E$2)</f>
        <v>#NUM!</v>
      </c>
      <c r="F112" s="18" t="e">
        <f>INDEX(Large!$E$4:$BN$405,$C112,OIB!F$2)</f>
        <v>#NUM!</v>
      </c>
      <c r="G112" s="18" t="e">
        <f>INDEX(Large!$E$4:$BN$405,$C112,OIB!G$2)</f>
        <v>#NUM!</v>
      </c>
      <c r="H112" s="18" t="e">
        <f>INDEX(Large!$E$4:$BN$405,$C112,OIB!H$2)</f>
        <v>#NUM!</v>
      </c>
      <c r="I112" s="18" t="e">
        <f>INDEX(Large!$E$4:$BN$405,$C112,OIB!I$2)</f>
        <v>#NUM!</v>
      </c>
      <c r="J112" s="18" t="e">
        <f>INDEX(Large!$E$4:$BN$405,$C112,OIB!J$2)</f>
        <v>#NUM!</v>
      </c>
      <c r="K112" s="18" t="e">
        <f>INDEX(Large!$E$4:$BN$405,$C112,OIB!K$2)</f>
        <v>#NUM!</v>
      </c>
      <c r="L112" s="18" t="e">
        <f>INDEX(Large!$E$4:$BN$405,$C112,OIB!L$2)</f>
        <v>#NUM!</v>
      </c>
      <c r="M112" s="18" t="e">
        <f>INDEX(Large!$E$4:$BN$405,$C112,OIB!M$2)</f>
        <v>#NUM!</v>
      </c>
      <c r="N112" s="18" t="e">
        <f>INDEX(Large!$E$4:$BN$405,$C112,OIB!N$2)</f>
        <v>#NUM!</v>
      </c>
      <c r="O112" s="18" t="e">
        <f>INDEX(Large!$E$4:$BN$405,$C112,OIB!O$2)</f>
        <v>#NUM!</v>
      </c>
      <c r="P112" s="5" t="e">
        <f>INDEX(Large!$E$4:$BN$405,$C112,OIB!P$2)</f>
        <v>#NUM!</v>
      </c>
    </row>
    <row r="113" spans="1:16">
      <c r="A113" s="18">
        <v>110</v>
      </c>
      <c r="B113" s="5" t="e">
        <f>LARGE(Large!$BF$4:$BF$32,OIB!A113)</f>
        <v>#NUM!</v>
      </c>
      <c r="C113" s="18" t="e">
        <f>MATCH(B113,Large!$BF$4:$BF$405,0)</f>
        <v>#NUM!</v>
      </c>
      <c r="D113" s="18" t="e">
        <f>INDEX(Large!$E$4:$BN$405,$C113,OIB!D$2)</f>
        <v>#NUM!</v>
      </c>
      <c r="E113" s="18" t="e">
        <f>INDEX(Large!$E$4:$BN$405,$C113,OIB!E$2)</f>
        <v>#NUM!</v>
      </c>
      <c r="F113" s="18" t="e">
        <f>INDEX(Large!$E$4:$BN$405,$C113,OIB!F$2)</f>
        <v>#NUM!</v>
      </c>
      <c r="G113" s="18" t="e">
        <f>INDEX(Large!$E$4:$BN$405,$C113,OIB!G$2)</f>
        <v>#NUM!</v>
      </c>
      <c r="H113" s="18" t="e">
        <f>INDEX(Large!$E$4:$BN$405,$C113,OIB!H$2)</f>
        <v>#NUM!</v>
      </c>
      <c r="I113" s="18" t="e">
        <f>INDEX(Large!$E$4:$BN$405,$C113,OIB!I$2)</f>
        <v>#NUM!</v>
      </c>
      <c r="J113" s="18" t="e">
        <f>INDEX(Large!$E$4:$BN$405,$C113,OIB!J$2)</f>
        <v>#NUM!</v>
      </c>
      <c r="K113" s="18" t="e">
        <f>INDEX(Large!$E$4:$BN$405,$C113,OIB!K$2)</f>
        <v>#NUM!</v>
      </c>
      <c r="L113" s="18" t="e">
        <f>INDEX(Large!$E$4:$BN$405,$C113,OIB!L$2)</f>
        <v>#NUM!</v>
      </c>
      <c r="M113" s="18" t="e">
        <f>INDEX(Large!$E$4:$BN$405,$C113,OIB!M$2)</f>
        <v>#NUM!</v>
      </c>
      <c r="N113" s="18" t="e">
        <f>INDEX(Large!$E$4:$BN$405,$C113,OIB!N$2)</f>
        <v>#NUM!</v>
      </c>
      <c r="O113" s="18" t="e">
        <f>INDEX(Large!$E$4:$BN$405,$C113,OIB!O$2)</f>
        <v>#NUM!</v>
      </c>
      <c r="P113" s="5" t="e">
        <f>INDEX(Large!$E$4:$BN$405,$C113,OIB!P$2)</f>
        <v>#NUM!</v>
      </c>
    </row>
    <row r="114" spans="1:16">
      <c r="A114" s="18">
        <v>111</v>
      </c>
      <c r="B114" s="5" t="e">
        <f>LARGE(Large!$BF$4:$BF$32,OIB!A114)</f>
        <v>#NUM!</v>
      </c>
      <c r="C114" s="18" t="e">
        <f>MATCH(B114,Large!$BF$4:$BF$405,0)</f>
        <v>#NUM!</v>
      </c>
      <c r="D114" s="18" t="e">
        <f>INDEX(Large!$E$4:$BN$405,$C114,OIB!D$2)</f>
        <v>#NUM!</v>
      </c>
      <c r="E114" s="18" t="e">
        <f>INDEX(Large!$E$4:$BN$405,$C114,OIB!E$2)</f>
        <v>#NUM!</v>
      </c>
      <c r="F114" s="18" t="e">
        <f>INDEX(Large!$E$4:$BN$405,$C114,OIB!F$2)</f>
        <v>#NUM!</v>
      </c>
      <c r="G114" s="18" t="e">
        <f>INDEX(Large!$E$4:$BN$405,$C114,OIB!G$2)</f>
        <v>#NUM!</v>
      </c>
      <c r="H114" s="18" t="e">
        <f>INDEX(Large!$E$4:$BN$405,$C114,OIB!H$2)</f>
        <v>#NUM!</v>
      </c>
      <c r="I114" s="18" t="e">
        <f>INDEX(Large!$E$4:$BN$405,$C114,OIB!I$2)</f>
        <v>#NUM!</v>
      </c>
      <c r="J114" s="18" t="e">
        <f>INDEX(Large!$E$4:$BN$405,$C114,OIB!J$2)</f>
        <v>#NUM!</v>
      </c>
      <c r="K114" s="18" t="e">
        <f>INDEX(Large!$E$4:$BN$405,$C114,OIB!K$2)</f>
        <v>#NUM!</v>
      </c>
      <c r="L114" s="18" t="e">
        <f>INDEX(Large!$E$4:$BN$405,$C114,OIB!L$2)</f>
        <v>#NUM!</v>
      </c>
      <c r="M114" s="18" t="e">
        <f>INDEX(Large!$E$4:$BN$405,$C114,OIB!M$2)</f>
        <v>#NUM!</v>
      </c>
      <c r="N114" s="18" t="e">
        <f>INDEX(Large!$E$4:$BN$405,$C114,OIB!N$2)</f>
        <v>#NUM!</v>
      </c>
      <c r="O114" s="18" t="e">
        <f>INDEX(Large!$E$4:$BN$405,$C114,OIB!O$2)</f>
        <v>#NUM!</v>
      </c>
      <c r="P114" s="5" t="e">
        <f>INDEX(Large!$E$4:$BN$405,$C114,OIB!P$2)</f>
        <v>#NUM!</v>
      </c>
    </row>
    <row r="115" spans="1:16">
      <c r="A115" s="18">
        <v>112</v>
      </c>
      <c r="B115" s="5" t="e">
        <f>LARGE(Large!$BF$4:$BF$32,OIB!A115)</f>
        <v>#NUM!</v>
      </c>
      <c r="C115" s="18" t="e">
        <f>MATCH(B115,Large!$BF$4:$BF$405,0)</f>
        <v>#NUM!</v>
      </c>
      <c r="D115" s="18" t="e">
        <f>INDEX(Large!$E$4:$BN$405,$C115,OIB!D$2)</f>
        <v>#NUM!</v>
      </c>
      <c r="E115" s="18" t="e">
        <f>INDEX(Large!$E$4:$BN$405,$C115,OIB!E$2)</f>
        <v>#NUM!</v>
      </c>
      <c r="F115" s="18" t="e">
        <f>INDEX(Large!$E$4:$BN$405,$C115,OIB!F$2)</f>
        <v>#NUM!</v>
      </c>
      <c r="G115" s="18" t="e">
        <f>INDEX(Large!$E$4:$BN$405,$C115,OIB!G$2)</f>
        <v>#NUM!</v>
      </c>
      <c r="H115" s="18" t="e">
        <f>INDEX(Large!$E$4:$BN$405,$C115,OIB!H$2)</f>
        <v>#NUM!</v>
      </c>
      <c r="I115" s="18" t="e">
        <f>INDEX(Large!$E$4:$BN$405,$C115,OIB!I$2)</f>
        <v>#NUM!</v>
      </c>
      <c r="J115" s="18" t="e">
        <f>INDEX(Large!$E$4:$BN$405,$C115,OIB!J$2)</f>
        <v>#NUM!</v>
      </c>
      <c r="K115" s="18" t="e">
        <f>INDEX(Large!$E$4:$BN$405,$C115,OIB!K$2)</f>
        <v>#NUM!</v>
      </c>
      <c r="L115" s="18" t="e">
        <f>INDEX(Large!$E$4:$BN$405,$C115,OIB!L$2)</f>
        <v>#NUM!</v>
      </c>
      <c r="M115" s="18" t="e">
        <f>INDEX(Large!$E$4:$BN$405,$C115,OIB!M$2)</f>
        <v>#NUM!</v>
      </c>
      <c r="N115" s="18" t="e">
        <f>INDEX(Large!$E$4:$BN$405,$C115,OIB!N$2)</f>
        <v>#NUM!</v>
      </c>
      <c r="O115" s="18" t="e">
        <f>INDEX(Large!$E$4:$BN$405,$C115,OIB!O$2)</f>
        <v>#NUM!</v>
      </c>
      <c r="P115" s="5" t="e">
        <f>INDEX(Large!$E$4:$BN$405,$C115,OIB!P$2)</f>
        <v>#NUM!</v>
      </c>
    </row>
    <row r="116" spans="1:16">
      <c r="A116" s="18">
        <v>113</v>
      </c>
      <c r="B116" s="5" t="e">
        <f>LARGE(Large!$BF$4:$BF$32,OIB!A116)</f>
        <v>#NUM!</v>
      </c>
      <c r="C116" s="18" t="e">
        <f>MATCH(B116,Large!$BF$4:$BF$405,0)</f>
        <v>#NUM!</v>
      </c>
      <c r="D116" s="18" t="e">
        <f>INDEX(Large!$E$4:$BN$405,$C116,OIB!D$2)</f>
        <v>#NUM!</v>
      </c>
      <c r="E116" s="18" t="e">
        <f>INDEX(Large!$E$4:$BN$405,$C116,OIB!E$2)</f>
        <v>#NUM!</v>
      </c>
      <c r="F116" s="18" t="e">
        <f>INDEX(Large!$E$4:$BN$405,$C116,OIB!F$2)</f>
        <v>#NUM!</v>
      </c>
      <c r="G116" s="18" t="e">
        <f>INDEX(Large!$E$4:$BN$405,$C116,OIB!G$2)</f>
        <v>#NUM!</v>
      </c>
      <c r="H116" s="18" t="e">
        <f>INDEX(Large!$E$4:$BN$405,$C116,OIB!H$2)</f>
        <v>#NUM!</v>
      </c>
      <c r="I116" s="18" t="e">
        <f>INDEX(Large!$E$4:$BN$405,$C116,OIB!I$2)</f>
        <v>#NUM!</v>
      </c>
      <c r="J116" s="18" t="e">
        <f>INDEX(Large!$E$4:$BN$405,$C116,OIB!J$2)</f>
        <v>#NUM!</v>
      </c>
      <c r="K116" s="18" t="e">
        <f>INDEX(Large!$E$4:$BN$405,$C116,OIB!K$2)</f>
        <v>#NUM!</v>
      </c>
      <c r="L116" s="18" t="e">
        <f>INDEX(Large!$E$4:$BN$405,$C116,OIB!L$2)</f>
        <v>#NUM!</v>
      </c>
      <c r="M116" s="18" t="e">
        <f>INDEX(Large!$E$4:$BN$405,$C116,OIB!M$2)</f>
        <v>#NUM!</v>
      </c>
      <c r="N116" s="18" t="e">
        <f>INDEX(Large!$E$4:$BN$405,$C116,OIB!N$2)</f>
        <v>#NUM!</v>
      </c>
      <c r="O116" s="18" t="e">
        <f>INDEX(Large!$E$4:$BN$405,$C116,OIB!O$2)</f>
        <v>#NUM!</v>
      </c>
      <c r="P116" s="5" t="e">
        <f>INDEX(Large!$E$4:$BN$405,$C116,OIB!P$2)</f>
        <v>#NUM!</v>
      </c>
    </row>
    <row r="117" spans="1:16">
      <c r="A117" s="18">
        <v>114</v>
      </c>
      <c r="B117" s="5" t="e">
        <f>LARGE(Large!$BF$4:$BF$32,OIB!A117)</f>
        <v>#NUM!</v>
      </c>
      <c r="C117" s="18" t="e">
        <f>MATCH(B117,Large!$BF$4:$BF$405,0)</f>
        <v>#NUM!</v>
      </c>
      <c r="D117" s="18" t="e">
        <f>INDEX(Large!$E$4:$BN$405,$C117,OIB!D$2)</f>
        <v>#NUM!</v>
      </c>
      <c r="E117" s="18" t="e">
        <f>INDEX(Large!$E$4:$BN$405,$C117,OIB!E$2)</f>
        <v>#NUM!</v>
      </c>
      <c r="F117" s="18" t="e">
        <f>INDEX(Large!$E$4:$BN$405,$C117,OIB!F$2)</f>
        <v>#NUM!</v>
      </c>
      <c r="G117" s="18" t="e">
        <f>INDEX(Large!$E$4:$BN$405,$C117,OIB!G$2)</f>
        <v>#NUM!</v>
      </c>
      <c r="H117" s="18" t="e">
        <f>INDEX(Large!$E$4:$BN$405,$C117,OIB!H$2)</f>
        <v>#NUM!</v>
      </c>
      <c r="I117" s="18" t="e">
        <f>INDEX(Large!$E$4:$BN$405,$C117,OIB!I$2)</f>
        <v>#NUM!</v>
      </c>
      <c r="J117" s="18" t="e">
        <f>INDEX(Large!$E$4:$BN$405,$C117,OIB!J$2)</f>
        <v>#NUM!</v>
      </c>
      <c r="K117" s="18" t="e">
        <f>INDEX(Large!$E$4:$BN$405,$C117,OIB!K$2)</f>
        <v>#NUM!</v>
      </c>
      <c r="L117" s="18" t="e">
        <f>INDEX(Large!$E$4:$BN$405,$C117,OIB!L$2)</f>
        <v>#NUM!</v>
      </c>
      <c r="M117" s="18" t="e">
        <f>INDEX(Large!$E$4:$BN$405,$C117,OIB!M$2)</f>
        <v>#NUM!</v>
      </c>
      <c r="N117" s="18" t="e">
        <f>INDEX(Large!$E$4:$BN$405,$C117,OIB!N$2)</f>
        <v>#NUM!</v>
      </c>
      <c r="O117" s="18" t="e">
        <f>INDEX(Large!$E$4:$BN$405,$C117,OIB!O$2)</f>
        <v>#NUM!</v>
      </c>
      <c r="P117" s="5" t="e">
        <f>INDEX(Large!$E$4:$BN$405,$C117,OIB!P$2)</f>
        <v>#NUM!</v>
      </c>
    </row>
    <row r="118" spans="1:16">
      <c r="A118" s="18">
        <v>115</v>
      </c>
      <c r="B118" s="5" t="e">
        <f>LARGE(Large!$BF$4:$BF$32,OIB!A118)</f>
        <v>#NUM!</v>
      </c>
      <c r="C118" s="18" t="e">
        <f>MATCH(B118,Large!$BF$4:$BF$405,0)</f>
        <v>#NUM!</v>
      </c>
      <c r="D118" s="18" t="e">
        <f>INDEX(Large!$E$4:$BN$405,$C118,OIB!D$2)</f>
        <v>#NUM!</v>
      </c>
      <c r="E118" s="18" t="e">
        <f>INDEX(Large!$E$4:$BN$405,$C118,OIB!E$2)</f>
        <v>#NUM!</v>
      </c>
      <c r="F118" s="18" t="e">
        <f>INDEX(Large!$E$4:$BN$405,$C118,OIB!F$2)</f>
        <v>#NUM!</v>
      </c>
      <c r="G118" s="18" t="e">
        <f>INDEX(Large!$E$4:$BN$405,$C118,OIB!G$2)</f>
        <v>#NUM!</v>
      </c>
      <c r="H118" s="18" t="e">
        <f>INDEX(Large!$E$4:$BN$405,$C118,OIB!H$2)</f>
        <v>#NUM!</v>
      </c>
      <c r="I118" s="18" t="e">
        <f>INDEX(Large!$E$4:$BN$405,$C118,OIB!I$2)</f>
        <v>#NUM!</v>
      </c>
      <c r="J118" s="18" t="e">
        <f>INDEX(Large!$E$4:$BN$405,$C118,OIB!J$2)</f>
        <v>#NUM!</v>
      </c>
      <c r="K118" s="18" t="e">
        <f>INDEX(Large!$E$4:$BN$405,$C118,OIB!K$2)</f>
        <v>#NUM!</v>
      </c>
      <c r="L118" s="18" t="e">
        <f>INDEX(Large!$E$4:$BN$405,$C118,OIB!L$2)</f>
        <v>#NUM!</v>
      </c>
      <c r="M118" s="18" t="e">
        <f>INDEX(Large!$E$4:$BN$405,$C118,OIB!M$2)</f>
        <v>#NUM!</v>
      </c>
      <c r="N118" s="18" t="e">
        <f>INDEX(Large!$E$4:$BN$405,$C118,OIB!N$2)</f>
        <v>#NUM!</v>
      </c>
      <c r="O118" s="18" t="e">
        <f>INDEX(Large!$E$4:$BN$405,$C118,OIB!O$2)</f>
        <v>#NUM!</v>
      </c>
      <c r="P118" s="5" t="e">
        <f>INDEX(Large!$E$4:$BN$405,$C118,OIB!P$2)</f>
        <v>#NUM!</v>
      </c>
    </row>
    <row r="119" spans="1:16">
      <c r="A119" s="18">
        <v>116</v>
      </c>
      <c r="B119" s="5" t="e">
        <f>LARGE(Large!$BF$4:$BF$32,OIB!A119)</f>
        <v>#NUM!</v>
      </c>
      <c r="C119" s="18" t="e">
        <f>MATCH(B119,Large!$BF$4:$BF$405,0)</f>
        <v>#NUM!</v>
      </c>
      <c r="D119" s="18" t="e">
        <f>INDEX(Large!$E$4:$BN$405,$C119,OIB!D$2)</f>
        <v>#NUM!</v>
      </c>
      <c r="E119" s="18" t="e">
        <f>INDEX(Large!$E$4:$BN$405,$C119,OIB!E$2)</f>
        <v>#NUM!</v>
      </c>
      <c r="F119" s="18" t="e">
        <f>INDEX(Large!$E$4:$BN$405,$C119,OIB!F$2)</f>
        <v>#NUM!</v>
      </c>
      <c r="G119" s="18" t="e">
        <f>INDEX(Large!$E$4:$BN$405,$C119,OIB!G$2)</f>
        <v>#NUM!</v>
      </c>
      <c r="H119" s="18" t="e">
        <f>INDEX(Large!$E$4:$BN$405,$C119,OIB!H$2)</f>
        <v>#NUM!</v>
      </c>
      <c r="I119" s="18" t="e">
        <f>INDEX(Large!$E$4:$BN$405,$C119,OIB!I$2)</f>
        <v>#NUM!</v>
      </c>
      <c r="J119" s="18" t="e">
        <f>INDEX(Large!$E$4:$BN$405,$C119,OIB!J$2)</f>
        <v>#NUM!</v>
      </c>
      <c r="K119" s="18" t="e">
        <f>INDEX(Large!$E$4:$BN$405,$C119,OIB!K$2)</f>
        <v>#NUM!</v>
      </c>
      <c r="L119" s="18" t="e">
        <f>INDEX(Large!$E$4:$BN$405,$C119,OIB!L$2)</f>
        <v>#NUM!</v>
      </c>
      <c r="M119" s="18" t="e">
        <f>INDEX(Large!$E$4:$BN$405,$C119,OIB!M$2)</f>
        <v>#NUM!</v>
      </c>
      <c r="N119" s="18" t="e">
        <f>INDEX(Large!$E$4:$BN$405,$C119,OIB!N$2)</f>
        <v>#NUM!</v>
      </c>
      <c r="O119" s="18" t="e">
        <f>INDEX(Large!$E$4:$BN$405,$C119,OIB!O$2)</f>
        <v>#NUM!</v>
      </c>
      <c r="P119" s="5" t="e">
        <f>INDEX(Large!$E$4:$BN$405,$C119,OIB!P$2)</f>
        <v>#NUM!</v>
      </c>
    </row>
    <row r="120" spans="1:16">
      <c r="A120" s="18">
        <v>117</v>
      </c>
      <c r="B120" s="5" t="e">
        <f>LARGE(Large!$BF$4:$BF$32,OIB!A120)</f>
        <v>#NUM!</v>
      </c>
      <c r="C120" s="18" t="e">
        <f>MATCH(B120,Large!$BF$4:$BF$405,0)</f>
        <v>#NUM!</v>
      </c>
      <c r="D120" s="18" t="e">
        <f>INDEX(Large!$E$4:$BN$405,$C120,OIB!D$2)</f>
        <v>#NUM!</v>
      </c>
      <c r="E120" s="18" t="e">
        <f>INDEX(Large!$E$4:$BN$405,$C120,OIB!E$2)</f>
        <v>#NUM!</v>
      </c>
      <c r="F120" s="18" t="e">
        <f>INDEX(Large!$E$4:$BN$405,$C120,OIB!F$2)</f>
        <v>#NUM!</v>
      </c>
      <c r="G120" s="18" t="e">
        <f>INDEX(Large!$E$4:$BN$405,$C120,OIB!G$2)</f>
        <v>#NUM!</v>
      </c>
      <c r="H120" s="18" t="e">
        <f>INDEX(Large!$E$4:$BN$405,$C120,OIB!H$2)</f>
        <v>#NUM!</v>
      </c>
      <c r="I120" s="18" t="e">
        <f>INDEX(Large!$E$4:$BN$405,$C120,OIB!I$2)</f>
        <v>#NUM!</v>
      </c>
      <c r="J120" s="18" t="e">
        <f>INDEX(Large!$E$4:$BN$405,$C120,OIB!J$2)</f>
        <v>#NUM!</v>
      </c>
      <c r="K120" s="18" t="e">
        <f>INDEX(Large!$E$4:$BN$405,$C120,OIB!K$2)</f>
        <v>#NUM!</v>
      </c>
      <c r="L120" s="18" t="e">
        <f>INDEX(Large!$E$4:$BN$405,$C120,OIB!L$2)</f>
        <v>#NUM!</v>
      </c>
      <c r="M120" s="18" t="e">
        <f>INDEX(Large!$E$4:$BN$405,$C120,OIB!M$2)</f>
        <v>#NUM!</v>
      </c>
      <c r="N120" s="18" t="e">
        <f>INDEX(Large!$E$4:$BN$405,$C120,OIB!N$2)</f>
        <v>#NUM!</v>
      </c>
      <c r="O120" s="18" t="e">
        <f>INDEX(Large!$E$4:$BN$405,$C120,OIB!O$2)</f>
        <v>#NUM!</v>
      </c>
      <c r="P120" s="5" t="e">
        <f>INDEX(Large!$E$4:$BN$405,$C120,OIB!P$2)</f>
        <v>#NUM!</v>
      </c>
    </row>
    <row r="121" spans="1:16">
      <c r="A121" s="18">
        <v>118</v>
      </c>
      <c r="B121" s="5" t="e">
        <f>LARGE(Large!$BF$4:$BF$32,OIB!A121)</f>
        <v>#NUM!</v>
      </c>
      <c r="C121" s="18" t="e">
        <f>MATCH(B121,Large!$BF$4:$BF$405,0)</f>
        <v>#NUM!</v>
      </c>
      <c r="D121" s="18" t="e">
        <f>INDEX(Large!$E$4:$BN$405,$C121,OIB!D$2)</f>
        <v>#NUM!</v>
      </c>
      <c r="E121" s="18" t="e">
        <f>INDEX(Large!$E$4:$BN$405,$C121,OIB!E$2)</f>
        <v>#NUM!</v>
      </c>
      <c r="F121" s="18" t="e">
        <f>INDEX(Large!$E$4:$BN$405,$C121,OIB!F$2)</f>
        <v>#NUM!</v>
      </c>
      <c r="G121" s="18" t="e">
        <f>INDEX(Large!$E$4:$BN$405,$C121,OIB!G$2)</f>
        <v>#NUM!</v>
      </c>
      <c r="H121" s="18" t="e">
        <f>INDEX(Large!$E$4:$BN$405,$C121,OIB!H$2)</f>
        <v>#NUM!</v>
      </c>
      <c r="I121" s="18" t="e">
        <f>INDEX(Large!$E$4:$BN$405,$C121,OIB!I$2)</f>
        <v>#NUM!</v>
      </c>
      <c r="J121" s="18" t="e">
        <f>INDEX(Large!$E$4:$BN$405,$C121,OIB!J$2)</f>
        <v>#NUM!</v>
      </c>
      <c r="K121" s="18" t="e">
        <f>INDEX(Large!$E$4:$BN$405,$C121,OIB!K$2)</f>
        <v>#NUM!</v>
      </c>
      <c r="L121" s="18" t="e">
        <f>INDEX(Large!$E$4:$BN$405,$C121,OIB!L$2)</f>
        <v>#NUM!</v>
      </c>
      <c r="M121" s="18" t="e">
        <f>INDEX(Large!$E$4:$BN$405,$C121,OIB!M$2)</f>
        <v>#NUM!</v>
      </c>
      <c r="N121" s="18" t="e">
        <f>INDEX(Large!$E$4:$BN$405,$C121,OIB!N$2)</f>
        <v>#NUM!</v>
      </c>
      <c r="O121" s="18" t="e">
        <f>INDEX(Large!$E$4:$BN$405,$C121,OIB!O$2)</f>
        <v>#NUM!</v>
      </c>
      <c r="P121" s="5" t="e">
        <f>INDEX(Large!$E$4:$BN$405,$C121,OIB!P$2)</f>
        <v>#NUM!</v>
      </c>
    </row>
    <row r="122" spans="1:16">
      <c r="A122" s="18">
        <v>119</v>
      </c>
      <c r="B122" s="5" t="e">
        <f>LARGE(Large!$BF$4:$BF$32,OIB!A122)</f>
        <v>#NUM!</v>
      </c>
      <c r="C122" s="18" t="e">
        <f>MATCH(B122,Large!$BF$4:$BF$405,0)</f>
        <v>#NUM!</v>
      </c>
      <c r="D122" s="18" t="e">
        <f>INDEX(Large!$E$4:$BN$405,$C122,OIB!D$2)</f>
        <v>#NUM!</v>
      </c>
      <c r="E122" s="18" t="e">
        <f>INDEX(Large!$E$4:$BN$405,$C122,OIB!E$2)</f>
        <v>#NUM!</v>
      </c>
      <c r="F122" s="18" t="e">
        <f>INDEX(Large!$E$4:$BN$405,$C122,OIB!F$2)</f>
        <v>#NUM!</v>
      </c>
      <c r="G122" s="18" t="e">
        <f>INDEX(Large!$E$4:$BN$405,$C122,OIB!G$2)</f>
        <v>#NUM!</v>
      </c>
      <c r="H122" s="18" t="e">
        <f>INDEX(Large!$E$4:$BN$405,$C122,OIB!H$2)</f>
        <v>#NUM!</v>
      </c>
      <c r="I122" s="18" t="e">
        <f>INDEX(Large!$E$4:$BN$405,$C122,OIB!I$2)</f>
        <v>#NUM!</v>
      </c>
      <c r="J122" s="18" t="e">
        <f>INDEX(Large!$E$4:$BN$405,$C122,OIB!J$2)</f>
        <v>#NUM!</v>
      </c>
      <c r="K122" s="18" t="e">
        <f>INDEX(Large!$E$4:$BN$405,$C122,OIB!K$2)</f>
        <v>#NUM!</v>
      </c>
      <c r="L122" s="18" t="e">
        <f>INDEX(Large!$E$4:$BN$405,$C122,OIB!L$2)</f>
        <v>#NUM!</v>
      </c>
      <c r="M122" s="18" t="e">
        <f>INDEX(Large!$E$4:$BN$405,$C122,OIB!M$2)</f>
        <v>#NUM!</v>
      </c>
      <c r="N122" s="18" t="e">
        <f>INDEX(Large!$E$4:$BN$405,$C122,OIB!N$2)</f>
        <v>#NUM!</v>
      </c>
      <c r="O122" s="18" t="e">
        <f>INDEX(Large!$E$4:$BN$405,$C122,OIB!O$2)</f>
        <v>#NUM!</v>
      </c>
      <c r="P122" s="5" t="e">
        <f>INDEX(Large!$E$4:$BN$405,$C122,OIB!P$2)</f>
        <v>#NUM!</v>
      </c>
    </row>
    <row r="123" spans="1:16">
      <c r="A123" s="18">
        <v>120</v>
      </c>
      <c r="B123" s="5" t="e">
        <f>LARGE(Large!$BF$4:$BF$32,OIB!A123)</f>
        <v>#NUM!</v>
      </c>
      <c r="C123" s="18" t="e">
        <f>MATCH(B123,Large!$BF$4:$BF$405,0)</f>
        <v>#NUM!</v>
      </c>
      <c r="D123" s="18" t="e">
        <f>INDEX(Large!$E$4:$BN$405,$C123,OIB!D$2)</f>
        <v>#NUM!</v>
      </c>
      <c r="E123" s="18" t="e">
        <f>INDEX(Large!$E$4:$BN$405,$C123,OIB!E$2)</f>
        <v>#NUM!</v>
      </c>
      <c r="F123" s="18" t="e">
        <f>INDEX(Large!$E$4:$BN$405,$C123,OIB!F$2)</f>
        <v>#NUM!</v>
      </c>
      <c r="G123" s="18" t="e">
        <f>INDEX(Large!$E$4:$BN$405,$C123,OIB!G$2)</f>
        <v>#NUM!</v>
      </c>
      <c r="H123" s="18" t="e">
        <f>INDEX(Large!$E$4:$BN$405,$C123,OIB!H$2)</f>
        <v>#NUM!</v>
      </c>
      <c r="I123" s="18" t="e">
        <f>INDEX(Large!$E$4:$BN$405,$C123,OIB!I$2)</f>
        <v>#NUM!</v>
      </c>
      <c r="J123" s="18" t="e">
        <f>INDEX(Large!$E$4:$BN$405,$C123,OIB!J$2)</f>
        <v>#NUM!</v>
      </c>
      <c r="K123" s="18" t="e">
        <f>INDEX(Large!$E$4:$BN$405,$C123,OIB!K$2)</f>
        <v>#NUM!</v>
      </c>
      <c r="L123" s="18" t="e">
        <f>INDEX(Large!$E$4:$BN$405,$C123,OIB!L$2)</f>
        <v>#NUM!</v>
      </c>
      <c r="M123" s="18" t="e">
        <f>INDEX(Large!$E$4:$BN$405,$C123,OIB!M$2)</f>
        <v>#NUM!</v>
      </c>
      <c r="N123" s="18" t="e">
        <f>INDEX(Large!$E$4:$BN$405,$C123,OIB!N$2)</f>
        <v>#NUM!</v>
      </c>
      <c r="O123" s="18" t="e">
        <f>INDEX(Large!$E$4:$BN$405,$C123,OIB!O$2)</f>
        <v>#NUM!</v>
      </c>
      <c r="P123" s="5" t="e">
        <f>INDEX(Large!$E$4:$BN$405,$C123,OIB!P$2)</f>
        <v>#NUM!</v>
      </c>
    </row>
    <row r="124" spans="1:16">
      <c r="A124" s="18">
        <v>121</v>
      </c>
      <c r="B124" s="5" t="e">
        <f>LARGE(Large!$BF$4:$BF$32,OIB!A124)</f>
        <v>#NUM!</v>
      </c>
      <c r="C124" s="18" t="e">
        <f>MATCH(B124,Large!$BF$4:$BF$405,0)</f>
        <v>#NUM!</v>
      </c>
      <c r="D124" s="18" t="e">
        <f>INDEX(Large!$E$4:$BN$405,$C124,OIB!D$2)</f>
        <v>#NUM!</v>
      </c>
      <c r="E124" s="18" t="e">
        <f>INDEX(Large!$E$4:$BN$405,$C124,OIB!E$2)</f>
        <v>#NUM!</v>
      </c>
      <c r="F124" s="18" t="e">
        <f>INDEX(Large!$E$4:$BN$405,$C124,OIB!F$2)</f>
        <v>#NUM!</v>
      </c>
      <c r="G124" s="18" t="e">
        <f>INDEX(Large!$E$4:$BN$405,$C124,OIB!G$2)</f>
        <v>#NUM!</v>
      </c>
      <c r="H124" s="18" t="e">
        <f>INDEX(Large!$E$4:$BN$405,$C124,OIB!H$2)</f>
        <v>#NUM!</v>
      </c>
      <c r="I124" s="18" t="e">
        <f>INDEX(Large!$E$4:$BN$405,$C124,OIB!I$2)</f>
        <v>#NUM!</v>
      </c>
      <c r="J124" s="18" t="e">
        <f>INDEX(Large!$E$4:$BN$405,$C124,OIB!J$2)</f>
        <v>#NUM!</v>
      </c>
      <c r="K124" s="18" t="e">
        <f>INDEX(Large!$E$4:$BN$405,$C124,OIB!K$2)</f>
        <v>#NUM!</v>
      </c>
      <c r="L124" s="18" t="e">
        <f>INDEX(Large!$E$4:$BN$405,$C124,OIB!L$2)</f>
        <v>#NUM!</v>
      </c>
      <c r="M124" s="18" t="e">
        <f>INDEX(Large!$E$4:$BN$405,$C124,OIB!M$2)</f>
        <v>#NUM!</v>
      </c>
      <c r="N124" s="18" t="e">
        <f>INDEX(Large!$E$4:$BN$405,$C124,OIB!N$2)</f>
        <v>#NUM!</v>
      </c>
      <c r="O124" s="18" t="e">
        <f>INDEX(Large!$E$4:$BN$405,$C124,OIB!O$2)</f>
        <v>#NUM!</v>
      </c>
      <c r="P124" s="5" t="e">
        <f>INDEX(Large!$E$4:$BN$405,$C124,OIB!P$2)</f>
        <v>#NUM!</v>
      </c>
    </row>
    <row r="125" spans="1:16">
      <c r="A125" s="18">
        <v>122</v>
      </c>
      <c r="B125" s="5" t="e">
        <f>LARGE(Large!$BF$4:$BF$32,OIB!A125)</f>
        <v>#NUM!</v>
      </c>
      <c r="C125" s="18" t="e">
        <f>MATCH(B125,Large!$BF$4:$BF$405,0)</f>
        <v>#NUM!</v>
      </c>
      <c r="D125" s="18" t="e">
        <f>INDEX(Large!$E$4:$BN$405,$C125,OIB!D$2)</f>
        <v>#NUM!</v>
      </c>
      <c r="E125" s="18" t="e">
        <f>INDEX(Large!$E$4:$BN$405,$C125,OIB!E$2)</f>
        <v>#NUM!</v>
      </c>
      <c r="F125" s="18" t="e">
        <f>INDEX(Large!$E$4:$BN$405,$C125,OIB!F$2)</f>
        <v>#NUM!</v>
      </c>
      <c r="G125" s="18" t="e">
        <f>INDEX(Large!$E$4:$BN$405,$C125,OIB!G$2)</f>
        <v>#NUM!</v>
      </c>
      <c r="H125" s="18" t="e">
        <f>INDEX(Large!$E$4:$BN$405,$C125,OIB!H$2)</f>
        <v>#NUM!</v>
      </c>
      <c r="I125" s="18" t="e">
        <f>INDEX(Large!$E$4:$BN$405,$C125,OIB!I$2)</f>
        <v>#NUM!</v>
      </c>
      <c r="J125" s="18" t="e">
        <f>INDEX(Large!$E$4:$BN$405,$C125,OIB!J$2)</f>
        <v>#NUM!</v>
      </c>
      <c r="K125" s="18" t="e">
        <f>INDEX(Large!$E$4:$BN$405,$C125,OIB!K$2)</f>
        <v>#NUM!</v>
      </c>
      <c r="L125" s="18" t="e">
        <f>INDEX(Large!$E$4:$BN$405,$C125,OIB!L$2)</f>
        <v>#NUM!</v>
      </c>
      <c r="M125" s="18" t="e">
        <f>INDEX(Large!$E$4:$BN$405,$C125,OIB!M$2)</f>
        <v>#NUM!</v>
      </c>
      <c r="N125" s="18" t="e">
        <f>INDEX(Large!$E$4:$BN$405,$C125,OIB!N$2)</f>
        <v>#NUM!</v>
      </c>
      <c r="O125" s="18" t="e">
        <f>INDEX(Large!$E$4:$BN$405,$C125,OIB!O$2)</f>
        <v>#NUM!</v>
      </c>
      <c r="P125" s="5" t="e">
        <f>INDEX(Large!$E$4:$BN$405,$C125,OIB!P$2)</f>
        <v>#NUM!</v>
      </c>
    </row>
    <row r="126" spans="1:16">
      <c r="A126" s="18">
        <v>123</v>
      </c>
      <c r="B126" s="5" t="e">
        <f>LARGE(Large!$BF$4:$BF$32,OIB!A126)</f>
        <v>#NUM!</v>
      </c>
      <c r="C126" s="18" t="e">
        <f>MATCH(B126,Large!$BF$4:$BF$405,0)</f>
        <v>#NUM!</v>
      </c>
      <c r="D126" s="18" t="e">
        <f>INDEX(Large!$E$4:$BN$405,$C126,OIB!D$2)</f>
        <v>#NUM!</v>
      </c>
      <c r="E126" s="18" t="e">
        <f>INDEX(Large!$E$4:$BN$405,$C126,OIB!E$2)</f>
        <v>#NUM!</v>
      </c>
      <c r="F126" s="18" t="e">
        <f>INDEX(Large!$E$4:$BN$405,$C126,OIB!F$2)</f>
        <v>#NUM!</v>
      </c>
      <c r="G126" s="18" t="e">
        <f>INDEX(Large!$E$4:$BN$405,$C126,OIB!G$2)</f>
        <v>#NUM!</v>
      </c>
      <c r="H126" s="18" t="e">
        <f>INDEX(Large!$E$4:$BN$405,$C126,OIB!H$2)</f>
        <v>#NUM!</v>
      </c>
      <c r="I126" s="18" t="e">
        <f>INDEX(Large!$E$4:$BN$405,$C126,OIB!I$2)</f>
        <v>#NUM!</v>
      </c>
      <c r="J126" s="18" t="e">
        <f>INDEX(Large!$E$4:$BN$405,$C126,OIB!J$2)</f>
        <v>#NUM!</v>
      </c>
      <c r="K126" s="18" t="e">
        <f>INDEX(Large!$E$4:$BN$405,$C126,OIB!K$2)</f>
        <v>#NUM!</v>
      </c>
      <c r="L126" s="18" t="e">
        <f>INDEX(Large!$E$4:$BN$405,$C126,OIB!L$2)</f>
        <v>#NUM!</v>
      </c>
      <c r="M126" s="18" t="e">
        <f>INDEX(Large!$E$4:$BN$405,$C126,OIB!M$2)</f>
        <v>#NUM!</v>
      </c>
      <c r="N126" s="18" t="e">
        <f>INDEX(Large!$E$4:$BN$405,$C126,OIB!N$2)</f>
        <v>#NUM!</v>
      </c>
      <c r="O126" s="18" t="e">
        <f>INDEX(Large!$E$4:$BN$405,$C126,OIB!O$2)</f>
        <v>#NUM!</v>
      </c>
      <c r="P126" s="5" t="e">
        <f>INDEX(Large!$E$4:$BN$405,$C126,OIB!P$2)</f>
        <v>#NUM!</v>
      </c>
    </row>
    <row r="127" spans="1:16">
      <c r="A127" s="18">
        <v>124</v>
      </c>
      <c r="B127" s="5" t="e">
        <f>LARGE(Large!$BF$4:$BF$32,OIB!A127)</f>
        <v>#NUM!</v>
      </c>
      <c r="C127" s="18" t="e">
        <f>MATCH(B127,Large!$BF$4:$BF$405,0)</f>
        <v>#NUM!</v>
      </c>
      <c r="D127" s="18" t="e">
        <f>INDEX(Large!$E$4:$BN$405,$C127,OIB!D$2)</f>
        <v>#NUM!</v>
      </c>
      <c r="E127" s="18" t="e">
        <f>INDEX(Large!$E$4:$BN$405,$C127,OIB!E$2)</f>
        <v>#NUM!</v>
      </c>
      <c r="F127" s="18" t="e">
        <f>INDEX(Large!$E$4:$BN$405,$C127,OIB!F$2)</f>
        <v>#NUM!</v>
      </c>
      <c r="G127" s="18" t="e">
        <f>INDEX(Large!$E$4:$BN$405,$C127,OIB!G$2)</f>
        <v>#NUM!</v>
      </c>
      <c r="H127" s="18" t="e">
        <f>INDEX(Large!$E$4:$BN$405,$C127,OIB!H$2)</f>
        <v>#NUM!</v>
      </c>
      <c r="I127" s="18" t="e">
        <f>INDEX(Large!$E$4:$BN$405,$C127,OIB!I$2)</f>
        <v>#NUM!</v>
      </c>
      <c r="J127" s="18" t="e">
        <f>INDEX(Large!$E$4:$BN$405,$C127,OIB!J$2)</f>
        <v>#NUM!</v>
      </c>
      <c r="K127" s="18" t="e">
        <f>INDEX(Large!$E$4:$BN$405,$C127,OIB!K$2)</f>
        <v>#NUM!</v>
      </c>
      <c r="L127" s="18" t="e">
        <f>INDEX(Large!$E$4:$BN$405,$C127,OIB!L$2)</f>
        <v>#NUM!</v>
      </c>
      <c r="M127" s="18" t="e">
        <f>INDEX(Large!$E$4:$BN$405,$C127,OIB!M$2)</f>
        <v>#NUM!</v>
      </c>
      <c r="N127" s="18" t="e">
        <f>INDEX(Large!$E$4:$BN$405,$C127,OIB!N$2)</f>
        <v>#NUM!</v>
      </c>
      <c r="O127" s="18" t="e">
        <f>INDEX(Large!$E$4:$BN$405,$C127,OIB!O$2)</f>
        <v>#NUM!</v>
      </c>
      <c r="P127" s="5" t="e">
        <f>INDEX(Large!$E$4:$BN$405,$C127,OIB!P$2)</f>
        <v>#NUM!</v>
      </c>
    </row>
    <row r="128" spans="1:16">
      <c r="A128" s="18">
        <v>125</v>
      </c>
      <c r="B128" s="5" t="e">
        <f>LARGE(Large!$BF$4:$BF$32,OIB!A128)</f>
        <v>#NUM!</v>
      </c>
      <c r="C128" s="18" t="e">
        <f>MATCH(B128,Large!$BF$4:$BF$405,0)</f>
        <v>#NUM!</v>
      </c>
      <c r="D128" s="18" t="e">
        <f>INDEX(Large!$E$4:$BN$405,$C128,OIB!D$2)</f>
        <v>#NUM!</v>
      </c>
      <c r="E128" s="18" t="e">
        <f>INDEX(Large!$E$4:$BN$405,$C128,OIB!E$2)</f>
        <v>#NUM!</v>
      </c>
      <c r="F128" s="18" t="e">
        <f>INDEX(Large!$E$4:$BN$405,$C128,OIB!F$2)</f>
        <v>#NUM!</v>
      </c>
      <c r="G128" s="18" t="e">
        <f>INDEX(Large!$E$4:$BN$405,$C128,OIB!G$2)</f>
        <v>#NUM!</v>
      </c>
      <c r="H128" s="18" t="e">
        <f>INDEX(Large!$E$4:$BN$405,$C128,OIB!H$2)</f>
        <v>#NUM!</v>
      </c>
      <c r="I128" s="18" t="e">
        <f>INDEX(Large!$E$4:$BN$405,$C128,OIB!I$2)</f>
        <v>#NUM!</v>
      </c>
      <c r="J128" s="18" t="e">
        <f>INDEX(Large!$E$4:$BN$405,$C128,OIB!J$2)</f>
        <v>#NUM!</v>
      </c>
      <c r="K128" s="18" t="e">
        <f>INDEX(Large!$E$4:$BN$405,$C128,OIB!K$2)</f>
        <v>#NUM!</v>
      </c>
      <c r="L128" s="18" t="e">
        <f>INDEX(Large!$E$4:$BN$405,$C128,OIB!L$2)</f>
        <v>#NUM!</v>
      </c>
      <c r="M128" s="18" t="e">
        <f>INDEX(Large!$E$4:$BN$405,$C128,OIB!M$2)</f>
        <v>#NUM!</v>
      </c>
      <c r="N128" s="18" t="e">
        <f>INDEX(Large!$E$4:$BN$405,$C128,OIB!N$2)</f>
        <v>#NUM!</v>
      </c>
      <c r="O128" s="18" t="e">
        <f>INDEX(Large!$E$4:$BN$405,$C128,OIB!O$2)</f>
        <v>#NUM!</v>
      </c>
      <c r="P128" s="5" t="e">
        <f>INDEX(Large!$E$4:$BN$405,$C128,OIB!P$2)</f>
        <v>#NUM!</v>
      </c>
    </row>
    <row r="129" spans="1:16">
      <c r="A129" s="18">
        <v>126</v>
      </c>
      <c r="B129" s="5" t="e">
        <f>LARGE(Large!$BF$4:$BF$32,OIB!A129)</f>
        <v>#NUM!</v>
      </c>
      <c r="C129" s="18" t="e">
        <f>MATCH(B129,Large!$BF$4:$BF$405,0)</f>
        <v>#NUM!</v>
      </c>
      <c r="D129" s="18" t="e">
        <f>INDEX(Large!$E$4:$BN$405,$C129,OIB!D$2)</f>
        <v>#NUM!</v>
      </c>
      <c r="E129" s="18" t="e">
        <f>INDEX(Large!$E$4:$BN$405,$C129,OIB!E$2)</f>
        <v>#NUM!</v>
      </c>
      <c r="F129" s="18" t="e">
        <f>INDEX(Large!$E$4:$BN$405,$C129,OIB!F$2)</f>
        <v>#NUM!</v>
      </c>
      <c r="G129" s="18" t="e">
        <f>INDEX(Large!$E$4:$BN$405,$C129,OIB!G$2)</f>
        <v>#NUM!</v>
      </c>
      <c r="H129" s="18" t="e">
        <f>INDEX(Large!$E$4:$BN$405,$C129,OIB!H$2)</f>
        <v>#NUM!</v>
      </c>
      <c r="I129" s="18" t="e">
        <f>INDEX(Large!$E$4:$BN$405,$C129,OIB!I$2)</f>
        <v>#NUM!</v>
      </c>
      <c r="J129" s="18" t="e">
        <f>INDEX(Large!$E$4:$BN$405,$C129,OIB!J$2)</f>
        <v>#NUM!</v>
      </c>
      <c r="K129" s="18" t="e">
        <f>INDEX(Large!$E$4:$BN$405,$C129,OIB!K$2)</f>
        <v>#NUM!</v>
      </c>
      <c r="L129" s="18" t="e">
        <f>INDEX(Large!$E$4:$BN$405,$C129,OIB!L$2)</f>
        <v>#NUM!</v>
      </c>
      <c r="M129" s="18" t="e">
        <f>INDEX(Large!$E$4:$BN$405,$C129,OIB!M$2)</f>
        <v>#NUM!</v>
      </c>
      <c r="N129" s="18" t="e">
        <f>INDEX(Large!$E$4:$BN$405,$C129,OIB!N$2)</f>
        <v>#NUM!</v>
      </c>
      <c r="O129" s="18" t="e">
        <f>INDEX(Large!$E$4:$BN$405,$C129,OIB!O$2)</f>
        <v>#NUM!</v>
      </c>
      <c r="P129" s="5" t="e">
        <f>INDEX(Large!$E$4:$BN$405,$C129,OIB!P$2)</f>
        <v>#NUM!</v>
      </c>
    </row>
    <row r="130" spans="1:16">
      <c r="A130" s="18">
        <v>127</v>
      </c>
      <c r="B130" s="5" t="e">
        <f>LARGE(Large!$BF$4:$BF$32,OIB!A130)</f>
        <v>#NUM!</v>
      </c>
      <c r="C130" s="18" t="e">
        <f>MATCH(B130,Large!$BF$4:$BF$405,0)</f>
        <v>#NUM!</v>
      </c>
      <c r="D130" s="18" t="e">
        <f>INDEX(Large!$E$4:$BN$405,$C130,OIB!D$2)</f>
        <v>#NUM!</v>
      </c>
      <c r="E130" s="18" t="e">
        <f>INDEX(Large!$E$4:$BN$405,$C130,OIB!E$2)</f>
        <v>#NUM!</v>
      </c>
      <c r="F130" s="18" t="e">
        <f>INDEX(Large!$E$4:$BN$405,$C130,OIB!F$2)</f>
        <v>#NUM!</v>
      </c>
      <c r="G130" s="18" t="e">
        <f>INDEX(Large!$E$4:$BN$405,$C130,OIB!G$2)</f>
        <v>#NUM!</v>
      </c>
      <c r="H130" s="18" t="e">
        <f>INDEX(Large!$E$4:$BN$405,$C130,OIB!H$2)</f>
        <v>#NUM!</v>
      </c>
      <c r="I130" s="18" t="e">
        <f>INDEX(Large!$E$4:$BN$405,$C130,OIB!I$2)</f>
        <v>#NUM!</v>
      </c>
      <c r="J130" s="18" t="e">
        <f>INDEX(Large!$E$4:$BN$405,$C130,OIB!J$2)</f>
        <v>#NUM!</v>
      </c>
      <c r="K130" s="18" t="e">
        <f>INDEX(Large!$E$4:$BN$405,$C130,OIB!K$2)</f>
        <v>#NUM!</v>
      </c>
      <c r="L130" s="18" t="e">
        <f>INDEX(Large!$E$4:$BN$405,$C130,OIB!L$2)</f>
        <v>#NUM!</v>
      </c>
      <c r="M130" s="18" t="e">
        <f>INDEX(Large!$E$4:$BN$405,$C130,OIB!M$2)</f>
        <v>#NUM!</v>
      </c>
      <c r="N130" s="18" t="e">
        <f>INDEX(Large!$E$4:$BN$405,$C130,OIB!N$2)</f>
        <v>#NUM!</v>
      </c>
      <c r="O130" s="18" t="e">
        <f>INDEX(Large!$E$4:$BN$405,$C130,OIB!O$2)</f>
        <v>#NUM!</v>
      </c>
      <c r="P130" s="5" t="e">
        <f>INDEX(Large!$E$4:$BN$405,$C130,OIB!P$2)</f>
        <v>#NUM!</v>
      </c>
    </row>
    <row r="131" spans="1:16">
      <c r="A131" s="18">
        <v>128</v>
      </c>
      <c r="B131" s="5" t="e">
        <f>LARGE(Large!$BF$4:$BF$32,OIB!A131)</f>
        <v>#NUM!</v>
      </c>
      <c r="C131" s="18" t="e">
        <f>MATCH(B131,Large!$BF$4:$BF$405,0)</f>
        <v>#NUM!</v>
      </c>
      <c r="D131" s="18" t="e">
        <f>INDEX(Large!$E$4:$BN$405,$C131,OIB!D$2)</f>
        <v>#NUM!</v>
      </c>
      <c r="E131" s="18" t="e">
        <f>INDEX(Large!$E$4:$BN$405,$C131,OIB!E$2)</f>
        <v>#NUM!</v>
      </c>
      <c r="F131" s="18" t="e">
        <f>INDEX(Large!$E$4:$BN$405,$C131,OIB!F$2)</f>
        <v>#NUM!</v>
      </c>
      <c r="G131" s="18" t="e">
        <f>INDEX(Large!$E$4:$BN$405,$C131,OIB!G$2)</f>
        <v>#NUM!</v>
      </c>
      <c r="H131" s="18" t="e">
        <f>INDEX(Large!$E$4:$BN$405,$C131,OIB!H$2)</f>
        <v>#NUM!</v>
      </c>
      <c r="I131" s="18" t="e">
        <f>INDEX(Large!$E$4:$BN$405,$C131,OIB!I$2)</f>
        <v>#NUM!</v>
      </c>
      <c r="J131" s="18" t="e">
        <f>INDEX(Large!$E$4:$BN$405,$C131,OIB!J$2)</f>
        <v>#NUM!</v>
      </c>
      <c r="K131" s="18" t="e">
        <f>INDEX(Large!$E$4:$BN$405,$C131,OIB!K$2)</f>
        <v>#NUM!</v>
      </c>
      <c r="L131" s="18" t="e">
        <f>INDEX(Large!$E$4:$BN$405,$C131,OIB!L$2)</f>
        <v>#NUM!</v>
      </c>
      <c r="M131" s="18" t="e">
        <f>INDEX(Large!$E$4:$BN$405,$C131,OIB!M$2)</f>
        <v>#NUM!</v>
      </c>
      <c r="N131" s="18" t="e">
        <f>INDEX(Large!$E$4:$BN$405,$C131,OIB!N$2)</f>
        <v>#NUM!</v>
      </c>
      <c r="O131" s="18" t="e">
        <f>INDEX(Large!$E$4:$BN$405,$C131,OIB!O$2)</f>
        <v>#NUM!</v>
      </c>
      <c r="P131" s="5" t="e">
        <f>INDEX(Large!$E$4:$BN$405,$C131,OIB!P$2)</f>
        <v>#NUM!</v>
      </c>
    </row>
    <row r="132" spans="1:16">
      <c r="A132" s="18">
        <v>129</v>
      </c>
      <c r="B132" s="5" t="e">
        <f>LARGE(Large!$BF$4:$BF$32,OIB!A132)</f>
        <v>#NUM!</v>
      </c>
      <c r="C132" s="18" t="e">
        <f>MATCH(B132,Large!$BF$4:$BF$405,0)</f>
        <v>#NUM!</v>
      </c>
      <c r="D132" s="18" t="e">
        <f>INDEX(Large!$E$4:$BN$405,$C132,OIB!D$2)</f>
        <v>#NUM!</v>
      </c>
      <c r="E132" s="18" t="e">
        <f>INDEX(Large!$E$4:$BN$405,$C132,OIB!E$2)</f>
        <v>#NUM!</v>
      </c>
      <c r="F132" s="18" t="e">
        <f>INDEX(Large!$E$4:$BN$405,$C132,OIB!F$2)</f>
        <v>#NUM!</v>
      </c>
      <c r="G132" s="18" t="e">
        <f>INDEX(Large!$E$4:$BN$405,$C132,OIB!G$2)</f>
        <v>#NUM!</v>
      </c>
      <c r="H132" s="18" t="e">
        <f>INDEX(Large!$E$4:$BN$405,$C132,OIB!H$2)</f>
        <v>#NUM!</v>
      </c>
      <c r="I132" s="18" t="e">
        <f>INDEX(Large!$E$4:$BN$405,$C132,OIB!I$2)</f>
        <v>#NUM!</v>
      </c>
      <c r="J132" s="18" t="e">
        <f>INDEX(Large!$E$4:$BN$405,$C132,OIB!J$2)</f>
        <v>#NUM!</v>
      </c>
      <c r="K132" s="18" t="e">
        <f>INDEX(Large!$E$4:$BN$405,$C132,OIB!K$2)</f>
        <v>#NUM!</v>
      </c>
      <c r="L132" s="18" t="e">
        <f>INDEX(Large!$E$4:$BN$405,$C132,OIB!L$2)</f>
        <v>#NUM!</v>
      </c>
      <c r="M132" s="18" t="e">
        <f>INDEX(Large!$E$4:$BN$405,$C132,OIB!M$2)</f>
        <v>#NUM!</v>
      </c>
      <c r="N132" s="18" t="e">
        <f>INDEX(Large!$E$4:$BN$405,$C132,OIB!N$2)</f>
        <v>#NUM!</v>
      </c>
      <c r="O132" s="18" t="e">
        <f>INDEX(Large!$E$4:$BN$405,$C132,OIB!O$2)</f>
        <v>#NUM!</v>
      </c>
      <c r="P132" s="5" t="e">
        <f>INDEX(Large!$E$4:$BN$405,$C132,OIB!P$2)</f>
        <v>#NUM!</v>
      </c>
    </row>
    <row r="133" spans="1:16">
      <c r="A133" s="18">
        <v>130</v>
      </c>
      <c r="B133" s="5" t="e">
        <f>LARGE(Large!$BF$4:$BF$32,OIB!A133)</f>
        <v>#NUM!</v>
      </c>
      <c r="C133" s="18" t="e">
        <f>MATCH(B133,Large!$BF$4:$BF$405,0)</f>
        <v>#NUM!</v>
      </c>
      <c r="D133" s="18" t="e">
        <f>INDEX(Large!$E$4:$BN$405,$C133,OIB!D$2)</f>
        <v>#NUM!</v>
      </c>
      <c r="E133" s="18" t="e">
        <f>INDEX(Large!$E$4:$BN$405,$C133,OIB!E$2)</f>
        <v>#NUM!</v>
      </c>
      <c r="F133" s="18" t="e">
        <f>INDEX(Large!$E$4:$BN$405,$C133,OIB!F$2)</f>
        <v>#NUM!</v>
      </c>
      <c r="G133" s="18" t="e">
        <f>INDEX(Large!$E$4:$BN$405,$C133,OIB!G$2)</f>
        <v>#NUM!</v>
      </c>
      <c r="H133" s="18" t="e">
        <f>INDEX(Large!$E$4:$BN$405,$C133,OIB!H$2)</f>
        <v>#NUM!</v>
      </c>
      <c r="I133" s="18" t="e">
        <f>INDEX(Large!$E$4:$BN$405,$C133,OIB!I$2)</f>
        <v>#NUM!</v>
      </c>
      <c r="J133" s="18" t="e">
        <f>INDEX(Large!$E$4:$BN$405,$C133,OIB!J$2)</f>
        <v>#NUM!</v>
      </c>
      <c r="K133" s="18" t="e">
        <f>INDEX(Large!$E$4:$BN$405,$C133,OIB!K$2)</f>
        <v>#NUM!</v>
      </c>
      <c r="L133" s="18" t="e">
        <f>INDEX(Large!$E$4:$BN$405,$C133,OIB!L$2)</f>
        <v>#NUM!</v>
      </c>
      <c r="M133" s="18" t="e">
        <f>INDEX(Large!$E$4:$BN$405,$C133,OIB!M$2)</f>
        <v>#NUM!</v>
      </c>
      <c r="N133" s="18" t="e">
        <f>INDEX(Large!$E$4:$BN$405,$C133,OIB!N$2)</f>
        <v>#NUM!</v>
      </c>
      <c r="O133" s="18" t="e">
        <f>INDEX(Large!$E$4:$BN$405,$C133,OIB!O$2)</f>
        <v>#NUM!</v>
      </c>
      <c r="P133" s="5" t="e">
        <f>INDEX(Large!$E$4:$BN$405,$C133,OIB!P$2)</f>
        <v>#NUM!</v>
      </c>
    </row>
    <row r="134" spans="1:16">
      <c r="A134" s="18">
        <v>131</v>
      </c>
      <c r="B134" s="5" t="e">
        <f>LARGE(Large!$BF$4:$BF$32,OIB!A134)</f>
        <v>#NUM!</v>
      </c>
      <c r="C134" s="18" t="e">
        <f>MATCH(B134,Large!$BF$4:$BF$405,0)</f>
        <v>#NUM!</v>
      </c>
      <c r="D134" s="18" t="e">
        <f>INDEX(Large!$E$4:$BN$405,$C134,OIB!D$2)</f>
        <v>#NUM!</v>
      </c>
      <c r="E134" s="18" t="e">
        <f>INDEX(Large!$E$4:$BN$405,$C134,OIB!E$2)</f>
        <v>#NUM!</v>
      </c>
      <c r="F134" s="18" t="e">
        <f>INDEX(Large!$E$4:$BN$405,$C134,OIB!F$2)</f>
        <v>#NUM!</v>
      </c>
      <c r="G134" s="18" t="e">
        <f>INDEX(Large!$E$4:$BN$405,$C134,OIB!G$2)</f>
        <v>#NUM!</v>
      </c>
      <c r="H134" s="18" t="e">
        <f>INDEX(Large!$E$4:$BN$405,$C134,OIB!H$2)</f>
        <v>#NUM!</v>
      </c>
      <c r="I134" s="18" t="e">
        <f>INDEX(Large!$E$4:$BN$405,$C134,OIB!I$2)</f>
        <v>#NUM!</v>
      </c>
      <c r="J134" s="18" t="e">
        <f>INDEX(Large!$E$4:$BN$405,$C134,OIB!J$2)</f>
        <v>#NUM!</v>
      </c>
      <c r="K134" s="18" t="e">
        <f>INDEX(Large!$E$4:$BN$405,$C134,OIB!K$2)</f>
        <v>#NUM!</v>
      </c>
      <c r="L134" s="18" t="e">
        <f>INDEX(Large!$E$4:$BN$405,$C134,OIB!L$2)</f>
        <v>#NUM!</v>
      </c>
      <c r="M134" s="18" t="e">
        <f>INDEX(Large!$E$4:$BN$405,$C134,OIB!M$2)</f>
        <v>#NUM!</v>
      </c>
      <c r="N134" s="18" t="e">
        <f>INDEX(Large!$E$4:$BN$405,$C134,OIB!N$2)</f>
        <v>#NUM!</v>
      </c>
      <c r="O134" s="18" t="e">
        <f>INDEX(Large!$E$4:$BN$405,$C134,OIB!O$2)</f>
        <v>#NUM!</v>
      </c>
      <c r="P134" s="5" t="e">
        <f>INDEX(Large!$E$4:$BN$405,$C134,OIB!P$2)</f>
        <v>#NUM!</v>
      </c>
    </row>
    <row r="135" spans="1:16">
      <c r="A135" s="18">
        <v>132</v>
      </c>
      <c r="B135" s="5" t="e">
        <f>LARGE(Large!$BF$4:$BF$32,OIB!A135)</f>
        <v>#NUM!</v>
      </c>
      <c r="C135" s="18" t="e">
        <f>MATCH(B135,Large!$BF$4:$BF$405,0)</f>
        <v>#NUM!</v>
      </c>
      <c r="D135" s="18" t="e">
        <f>INDEX(Large!$E$4:$BN$405,$C135,OIB!D$2)</f>
        <v>#NUM!</v>
      </c>
      <c r="E135" s="18" t="e">
        <f>INDEX(Large!$E$4:$BN$405,$C135,OIB!E$2)</f>
        <v>#NUM!</v>
      </c>
      <c r="F135" s="18" t="e">
        <f>INDEX(Large!$E$4:$BN$405,$C135,OIB!F$2)</f>
        <v>#NUM!</v>
      </c>
      <c r="G135" s="18" t="e">
        <f>INDEX(Large!$E$4:$BN$405,$C135,OIB!G$2)</f>
        <v>#NUM!</v>
      </c>
      <c r="H135" s="18" t="e">
        <f>INDEX(Large!$E$4:$BN$405,$C135,OIB!H$2)</f>
        <v>#NUM!</v>
      </c>
      <c r="I135" s="18" t="e">
        <f>INDEX(Large!$E$4:$BN$405,$C135,OIB!I$2)</f>
        <v>#NUM!</v>
      </c>
      <c r="J135" s="18" t="e">
        <f>INDEX(Large!$E$4:$BN$405,$C135,OIB!J$2)</f>
        <v>#NUM!</v>
      </c>
      <c r="K135" s="18" t="e">
        <f>INDEX(Large!$E$4:$BN$405,$C135,OIB!K$2)</f>
        <v>#NUM!</v>
      </c>
      <c r="L135" s="18" t="e">
        <f>INDEX(Large!$E$4:$BN$405,$C135,OIB!L$2)</f>
        <v>#NUM!</v>
      </c>
      <c r="M135" s="18" t="e">
        <f>INDEX(Large!$E$4:$BN$405,$C135,OIB!M$2)</f>
        <v>#NUM!</v>
      </c>
      <c r="N135" s="18" t="e">
        <f>INDEX(Large!$E$4:$BN$405,$C135,OIB!N$2)</f>
        <v>#NUM!</v>
      </c>
      <c r="O135" s="18" t="e">
        <f>INDEX(Large!$E$4:$BN$405,$C135,OIB!O$2)</f>
        <v>#NUM!</v>
      </c>
      <c r="P135" s="5" t="e">
        <f>INDEX(Large!$E$4:$BN$405,$C135,OIB!P$2)</f>
        <v>#NUM!</v>
      </c>
    </row>
    <row r="136" spans="1:16">
      <c r="A136" s="18">
        <v>133</v>
      </c>
      <c r="B136" s="5" t="e">
        <f>LARGE(Large!$BF$4:$BF$32,OIB!A136)</f>
        <v>#NUM!</v>
      </c>
      <c r="C136" s="18" t="e">
        <f>MATCH(B136,Large!$BF$4:$BF$405,0)</f>
        <v>#NUM!</v>
      </c>
      <c r="D136" s="18" t="e">
        <f>INDEX(Large!$E$4:$BN$405,$C136,OIB!D$2)</f>
        <v>#NUM!</v>
      </c>
      <c r="E136" s="18" t="e">
        <f>INDEX(Large!$E$4:$BN$405,$C136,OIB!E$2)</f>
        <v>#NUM!</v>
      </c>
      <c r="F136" s="18" t="e">
        <f>INDEX(Large!$E$4:$BN$405,$C136,OIB!F$2)</f>
        <v>#NUM!</v>
      </c>
      <c r="G136" s="18" t="e">
        <f>INDEX(Large!$E$4:$BN$405,$C136,OIB!G$2)</f>
        <v>#NUM!</v>
      </c>
      <c r="H136" s="18" t="e">
        <f>INDEX(Large!$E$4:$BN$405,$C136,OIB!H$2)</f>
        <v>#NUM!</v>
      </c>
      <c r="I136" s="18" t="e">
        <f>INDEX(Large!$E$4:$BN$405,$C136,OIB!I$2)</f>
        <v>#NUM!</v>
      </c>
      <c r="J136" s="18" t="e">
        <f>INDEX(Large!$E$4:$BN$405,$C136,OIB!J$2)</f>
        <v>#NUM!</v>
      </c>
      <c r="K136" s="18" t="e">
        <f>INDEX(Large!$E$4:$BN$405,$C136,OIB!K$2)</f>
        <v>#NUM!</v>
      </c>
      <c r="L136" s="18" t="e">
        <f>INDEX(Large!$E$4:$BN$405,$C136,OIB!L$2)</f>
        <v>#NUM!</v>
      </c>
      <c r="M136" s="18" t="e">
        <f>INDEX(Large!$E$4:$BN$405,$C136,OIB!M$2)</f>
        <v>#NUM!</v>
      </c>
      <c r="N136" s="18" t="e">
        <f>INDEX(Large!$E$4:$BN$405,$C136,OIB!N$2)</f>
        <v>#NUM!</v>
      </c>
      <c r="O136" s="18" t="e">
        <f>INDEX(Large!$E$4:$BN$405,$C136,OIB!O$2)</f>
        <v>#NUM!</v>
      </c>
      <c r="P136" s="5" t="e">
        <f>INDEX(Large!$E$4:$BN$405,$C136,OIB!P$2)</f>
        <v>#NUM!</v>
      </c>
    </row>
    <row r="137" spans="1:16">
      <c r="A137" s="18">
        <v>134</v>
      </c>
      <c r="B137" s="5" t="e">
        <f>LARGE(Large!$BF$4:$BF$32,OIB!A137)</f>
        <v>#NUM!</v>
      </c>
      <c r="C137" s="18" t="e">
        <f>MATCH(B137,Large!$BF$4:$BF$405,0)</f>
        <v>#NUM!</v>
      </c>
      <c r="D137" s="18" t="e">
        <f>INDEX(Large!$E$4:$BN$405,$C137,OIB!D$2)</f>
        <v>#NUM!</v>
      </c>
      <c r="E137" s="18" t="e">
        <f>INDEX(Large!$E$4:$BN$405,$C137,OIB!E$2)</f>
        <v>#NUM!</v>
      </c>
      <c r="F137" s="18" t="e">
        <f>INDEX(Large!$E$4:$BN$405,$C137,OIB!F$2)</f>
        <v>#NUM!</v>
      </c>
      <c r="G137" s="18" t="e">
        <f>INDEX(Large!$E$4:$BN$405,$C137,OIB!G$2)</f>
        <v>#NUM!</v>
      </c>
      <c r="H137" s="18" t="e">
        <f>INDEX(Large!$E$4:$BN$405,$C137,OIB!H$2)</f>
        <v>#NUM!</v>
      </c>
      <c r="I137" s="18" t="e">
        <f>INDEX(Large!$E$4:$BN$405,$C137,OIB!I$2)</f>
        <v>#NUM!</v>
      </c>
      <c r="J137" s="18" t="e">
        <f>INDEX(Large!$E$4:$BN$405,$C137,OIB!J$2)</f>
        <v>#NUM!</v>
      </c>
      <c r="K137" s="18" t="e">
        <f>INDEX(Large!$E$4:$BN$405,$C137,OIB!K$2)</f>
        <v>#NUM!</v>
      </c>
      <c r="L137" s="18" t="e">
        <f>INDEX(Large!$E$4:$BN$405,$C137,OIB!L$2)</f>
        <v>#NUM!</v>
      </c>
      <c r="M137" s="18" t="e">
        <f>INDEX(Large!$E$4:$BN$405,$C137,OIB!M$2)</f>
        <v>#NUM!</v>
      </c>
      <c r="N137" s="18" t="e">
        <f>INDEX(Large!$E$4:$BN$405,$C137,OIB!N$2)</f>
        <v>#NUM!</v>
      </c>
      <c r="O137" s="18" t="e">
        <f>INDEX(Large!$E$4:$BN$405,$C137,OIB!O$2)</f>
        <v>#NUM!</v>
      </c>
      <c r="P137" s="5" t="e">
        <f>INDEX(Large!$E$4:$BN$405,$C137,OIB!P$2)</f>
        <v>#NUM!</v>
      </c>
    </row>
    <row r="138" spans="1:16">
      <c r="A138" s="18">
        <v>135</v>
      </c>
      <c r="B138" s="5" t="e">
        <f>LARGE(Large!$BF$4:$BF$32,OIB!A138)</f>
        <v>#NUM!</v>
      </c>
      <c r="C138" s="18" t="e">
        <f>MATCH(B138,Large!$BF$4:$BF$405,0)</f>
        <v>#NUM!</v>
      </c>
      <c r="D138" s="18" t="e">
        <f>INDEX(Large!$E$4:$BN$405,$C138,OIB!D$2)</f>
        <v>#NUM!</v>
      </c>
      <c r="E138" s="18" t="e">
        <f>INDEX(Large!$E$4:$BN$405,$C138,OIB!E$2)</f>
        <v>#NUM!</v>
      </c>
      <c r="F138" s="18" t="e">
        <f>INDEX(Large!$E$4:$BN$405,$C138,OIB!F$2)</f>
        <v>#NUM!</v>
      </c>
      <c r="G138" s="18" t="e">
        <f>INDEX(Large!$E$4:$BN$405,$C138,OIB!G$2)</f>
        <v>#NUM!</v>
      </c>
      <c r="H138" s="18" t="e">
        <f>INDEX(Large!$E$4:$BN$405,$C138,OIB!H$2)</f>
        <v>#NUM!</v>
      </c>
      <c r="I138" s="18" t="e">
        <f>INDEX(Large!$E$4:$BN$405,$C138,OIB!I$2)</f>
        <v>#NUM!</v>
      </c>
      <c r="J138" s="18" t="e">
        <f>INDEX(Large!$E$4:$BN$405,$C138,OIB!J$2)</f>
        <v>#NUM!</v>
      </c>
      <c r="K138" s="18" t="e">
        <f>INDEX(Large!$E$4:$BN$405,$C138,OIB!K$2)</f>
        <v>#NUM!</v>
      </c>
      <c r="L138" s="18" t="e">
        <f>INDEX(Large!$E$4:$BN$405,$C138,OIB!L$2)</f>
        <v>#NUM!</v>
      </c>
      <c r="M138" s="18" t="e">
        <f>INDEX(Large!$E$4:$BN$405,$C138,OIB!M$2)</f>
        <v>#NUM!</v>
      </c>
      <c r="N138" s="18" t="e">
        <f>INDEX(Large!$E$4:$BN$405,$C138,OIB!N$2)</f>
        <v>#NUM!</v>
      </c>
      <c r="O138" s="18" t="e">
        <f>INDEX(Large!$E$4:$BN$405,$C138,OIB!O$2)</f>
        <v>#NUM!</v>
      </c>
      <c r="P138" s="5" t="e">
        <f>INDEX(Large!$E$4:$BN$405,$C138,OIB!P$2)</f>
        <v>#NUM!</v>
      </c>
    </row>
    <row r="139" spans="1:16">
      <c r="A139" s="18">
        <v>136</v>
      </c>
      <c r="B139" s="5" t="e">
        <f>LARGE(Large!$BF$4:$BF$32,OIB!A139)</f>
        <v>#NUM!</v>
      </c>
      <c r="C139" s="18" t="e">
        <f>MATCH(B139,Large!$BF$4:$BF$405,0)</f>
        <v>#NUM!</v>
      </c>
      <c r="D139" s="18" t="e">
        <f>INDEX(Large!$E$4:$BN$405,$C139,OIB!D$2)</f>
        <v>#NUM!</v>
      </c>
      <c r="E139" s="18" t="e">
        <f>INDEX(Large!$E$4:$BN$405,$C139,OIB!E$2)</f>
        <v>#NUM!</v>
      </c>
      <c r="F139" s="18" t="e">
        <f>INDEX(Large!$E$4:$BN$405,$C139,OIB!F$2)</f>
        <v>#NUM!</v>
      </c>
      <c r="G139" s="18" t="e">
        <f>INDEX(Large!$E$4:$BN$405,$C139,OIB!G$2)</f>
        <v>#NUM!</v>
      </c>
      <c r="H139" s="18" t="e">
        <f>INDEX(Large!$E$4:$BN$405,$C139,OIB!H$2)</f>
        <v>#NUM!</v>
      </c>
      <c r="I139" s="18" t="e">
        <f>INDEX(Large!$E$4:$BN$405,$C139,OIB!I$2)</f>
        <v>#NUM!</v>
      </c>
      <c r="J139" s="18" t="e">
        <f>INDEX(Large!$E$4:$BN$405,$C139,OIB!J$2)</f>
        <v>#NUM!</v>
      </c>
      <c r="K139" s="18" t="e">
        <f>INDEX(Large!$E$4:$BN$405,$C139,OIB!K$2)</f>
        <v>#NUM!</v>
      </c>
      <c r="L139" s="18" t="e">
        <f>INDEX(Large!$E$4:$BN$405,$C139,OIB!L$2)</f>
        <v>#NUM!</v>
      </c>
      <c r="M139" s="18" t="e">
        <f>INDEX(Large!$E$4:$BN$405,$C139,OIB!M$2)</f>
        <v>#NUM!</v>
      </c>
      <c r="N139" s="18" t="e">
        <f>INDEX(Large!$E$4:$BN$405,$C139,OIB!N$2)</f>
        <v>#NUM!</v>
      </c>
      <c r="O139" s="18" t="e">
        <f>INDEX(Large!$E$4:$BN$405,$C139,OIB!O$2)</f>
        <v>#NUM!</v>
      </c>
      <c r="P139" s="5" t="e">
        <f>INDEX(Large!$E$4:$BN$405,$C139,OIB!P$2)</f>
        <v>#NUM!</v>
      </c>
    </row>
    <row r="140" spans="1:16">
      <c r="A140" s="18">
        <v>137</v>
      </c>
      <c r="B140" s="5" t="e">
        <f>LARGE(Large!$BF$4:$BF$32,OIB!A140)</f>
        <v>#NUM!</v>
      </c>
      <c r="C140" s="18" t="e">
        <f>MATCH(B140,Large!$BF$4:$BF$405,0)</f>
        <v>#NUM!</v>
      </c>
      <c r="D140" s="18" t="e">
        <f>INDEX(Large!$E$4:$BN$405,$C140,OIB!D$2)</f>
        <v>#NUM!</v>
      </c>
      <c r="E140" s="18" t="e">
        <f>INDEX(Large!$E$4:$BN$405,$C140,OIB!E$2)</f>
        <v>#NUM!</v>
      </c>
      <c r="F140" s="18" t="e">
        <f>INDEX(Large!$E$4:$BN$405,$C140,OIB!F$2)</f>
        <v>#NUM!</v>
      </c>
      <c r="G140" s="18" t="e">
        <f>INDEX(Large!$E$4:$BN$405,$C140,OIB!G$2)</f>
        <v>#NUM!</v>
      </c>
      <c r="H140" s="18" t="e">
        <f>INDEX(Large!$E$4:$BN$405,$C140,OIB!H$2)</f>
        <v>#NUM!</v>
      </c>
      <c r="I140" s="18" t="e">
        <f>INDEX(Large!$E$4:$BN$405,$C140,OIB!I$2)</f>
        <v>#NUM!</v>
      </c>
      <c r="J140" s="18" t="e">
        <f>INDEX(Large!$E$4:$BN$405,$C140,OIB!J$2)</f>
        <v>#NUM!</v>
      </c>
      <c r="K140" s="18" t="e">
        <f>INDEX(Large!$E$4:$BN$405,$C140,OIB!K$2)</f>
        <v>#NUM!</v>
      </c>
      <c r="L140" s="18" t="e">
        <f>INDEX(Large!$E$4:$BN$405,$C140,OIB!L$2)</f>
        <v>#NUM!</v>
      </c>
      <c r="M140" s="18" t="e">
        <f>INDEX(Large!$E$4:$BN$405,$C140,OIB!M$2)</f>
        <v>#NUM!</v>
      </c>
      <c r="N140" s="18" t="e">
        <f>INDEX(Large!$E$4:$BN$405,$C140,OIB!N$2)</f>
        <v>#NUM!</v>
      </c>
      <c r="O140" s="18" t="e">
        <f>INDEX(Large!$E$4:$BN$405,$C140,OIB!O$2)</f>
        <v>#NUM!</v>
      </c>
      <c r="P140" s="5" t="e">
        <f>INDEX(Large!$E$4:$BN$405,$C140,OIB!P$2)</f>
        <v>#NUM!</v>
      </c>
    </row>
    <row r="141" spans="1:16">
      <c r="A141" s="18">
        <v>138</v>
      </c>
      <c r="B141" s="5" t="e">
        <f>LARGE(Large!$BF$4:$BF$32,OIB!A141)</f>
        <v>#NUM!</v>
      </c>
      <c r="C141" s="18" t="e">
        <f>MATCH(B141,Large!$BF$4:$BF$405,0)</f>
        <v>#NUM!</v>
      </c>
      <c r="D141" s="18" t="e">
        <f>INDEX(Large!$E$4:$BN$405,$C141,OIB!D$2)</f>
        <v>#NUM!</v>
      </c>
      <c r="E141" s="18" t="e">
        <f>INDEX(Large!$E$4:$BN$405,$C141,OIB!E$2)</f>
        <v>#NUM!</v>
      </c>
      <c r="F141" s="18" t="e">
        <f>INDEX(Large!$E$4:$BN$405,$C141,OIB!F$2)</f>
        <v>#NUM!</v>
      </c>
      <c r="G141" s="18" t="e">
        <f>INDEX(Large!$E$4:$BN$405,$C141,OIB!G$2)</f>
        <v>#NUM!</v>
      </c>
      <c r="H141" s="18" t="e">
        <f>INDEX(Large!$E$4:$BN$405,$C141,OIB!H$2)</f>
        <v>#NUM!</v>
      </c>
      <c r="I141" s="18" t="e">
        <f>INDEX(Large!$E$4:$BN$405,$C141,OIB!I$2)</f>
        <v>#NUM!</v>
      </c>
      <c r="J141" s="18" t="e">
        <f>INDEX(Large!$E$4:$BN$405,$C141,OIB!J$2)</f>
        <v>#NUM!</v>
      </c>
      <c r="K141" s="18" t="e">
        <f>INDEX(Large!$E$4:$BN$405,$C141,OIB!K$2)</f>
        <v>#NUM!</v>
      </c>
      <c r="L141" s="18" t="e">
        <f>INDEX(Large!$E$4:$BN$405,$C141,OIB!L$2)</f>
        <v>#NUM!</v>
      </c>
      <c r="M141" s="18" t="e">
        <f>INDEX(Large!$E$4:$BN$405,$C141,OIB!M$2)</f>
        <v>#NUM!</v>
      </c>
      <c r="N141" s="18" t="e">
        <f>INDEX(Large!$E$4:$BN$405,$C141,OIB!N$2)</f>
        <v>#NUM!</v>
      </c>
      <c r="O141" s="18" t="e">
        <f>INDEX(Large!$E$4:$BN$405,$C141,OIB!O$2)</f>
        <v>#NUM!</v>
      </c>
      <c r="P141" s="5" t="e">
        <f>INDEX(Large!$E$4:$BN$405,$C141,OIB!P$2)</f>
        <v>#NUM!</v>
      </c>
    </row>
    <row r="142" spans="1:16">
      <c r="A142" s="18">
        <v>139</v>
      </c>
      <c r="B142" s="5" t="e">
        <f>LARGE(Large!$BF$4:$BF$32,OIB!A142)</f>
        <v>#NUM!</v>
      </c>
      <c r="C142" s="18" t="e">
        <f>MATCH(B142,Large!$BF$4:$BF$405,0)</f>
        <v>#NUM!</v>
      </c>
      <c r="D142" s="18" t="e">
        <f>INDEX(Large!$E$4:$BN$405,$C142,OIB!D$2)</f>
        <v>#NUM!</v>
      </c>
      <c r="E142" s="18" t="e">
        <f>INDEX(Large!$E$4:$BN$405,$C142,OIB!E$2)</f>
        <v>#NUM!</v>
      </c>
      <c r="F142" s="18" t="e">
        <f>INDEX(Large!$E$4:$BN$405,$C142,OIB!F$2)</f>
        <v>#NUM!</v>
      </c>
      <c r="G142" s="18" t="e">
        <f>INDEX(Large!$E$4:$BN$405,$C142,OIB!G$2)</f>
        <v>#NUM!</v>
      </c>
      <c r="H142" s="18" t="e">
        <f>INDEX(Large!$E$4:$BN$405,$C142,OIB!H$2)</f>
        <v>#NUM!</v>
      </c>
      <c r="I142" s="18" t="e">
        <f>INDEX(Large!$E$4:$BN$405,$C142,OIB!I$2)</f>
        <v>#NUM!</v>
      </c>
      <c r="J142" s="18" t="e">
        <f>INDEX(Large!$E$4:$BN$405,$C142,OIB!J$2)</f>
        <v>#NUM!</v>
      </c>
      <c r="K142" s="18" t="e">
        <f>INDEX(Large!$E$4:$BN$405,$C142,OIB!K$2)</f>
        <v>#NUM!</v>
      </c>
      <c r="L142" s="18" t="e">
        <f>INDEX(Large!$E$4:$BN$405,$C142,OIB!L$2)</f>
        <v>#NUM!</v>
      </c>
      <c r="M142" s="18" t="e">
        <f>INDEX(Large!$E$4:$BN$405,$C142,OIB!M$2)</f>
        <v>#NUM!</v>
      </c>
      <c r="N142" s="18" t="e">
        <f>INDEX(Large!$E$4:$BN$405,$C142,OIB!N$2)</f>
        <v>#NUM!</v>
      </c>
      <c r="O142" s="18" t="e">
        <f>INDEX(Large!$E$4:$BN$405,$C142,OIB!O$2)</f>
        <v>#NUM!</v>
      </c>
      <c r="P142" s="5" t="e">
        <f>INDEX(Large!$E$4:$BN$405,$C142,OIB!P$2)</f>
        <v>#NUM!</v>
      </c>
    </row>
    <row r="143" spans="1:16">
      <c r="A143" s="18">
        <v>140</v>
      </c>
      <c r="B143" s="5" t="e">
        <f>LARGE(Large!$BF$4:$BF$32,OIB!A143)</f>
        <v>#NUM!</v>
      </c>
      <c r="C143" s="18" t="e">
        <f>MATCH(B143,Large!$BF$4:$BF$405,0)</f>
        <v>#NUM!</v>
      </c>
      <c r="D143" s="18" t="e">
        <f>INDEX(Large!$E$4:$BN$405,$C143,OIB!D$2)</f>
        <v>#NUM!</v>
      </c>
      <c r="E143" s="18" t="e">
        <f>INDEX(Large!$E$4:$BN$405,$C143,OIB!E$2)</f>
        <v>#NUM!</v>
      </c>
      <c r="F143" s="18" t="e">
        <f>INDEX(Large!$E$4:$BN$405,$C143,OIB!F$2)</f>
        <v>#NUM!</v>
      </c>
      <c r="G143" s="18" t="e">
        <f>INDEX(Large!$E$4:$BN$405,$C143,OIB!G$2)</f>
        <v>#NUM!</v>
      </c>
      <c r="H143" s="18" t="e">
        <f>INDEX(Large!$E$4:$BN$405,$C143,OIB!H$2)</f>
        <v>#NUM!</v>
      </c>
      <c r="I143" s="18" t="e">
        <f>INDEX(Large!$E$4:$BN$405,$C143,OIB!I$2)</f>
        <v>#NUM!</v>
      </c>
      <c r="J143" s="18" t="e">
        <f>INDEX(Large!$E$4:$BN$405,$C143,OIB!J$2)</f>
        <v>#NUM!</v>
      </c>
      <c r="K143" s="18" t="e">
        <f>INDEX(Large!$E$4:$BN$405,$C143,OIB!K$2)</f>
        <v>#NUM!</v>
      </c>
      <c r="L143" s="18" t="e">
        <f>INDEX(Large!$E$4:$BN$405,$C143,OIB!L$2)</f>
        <v>#NUM!</v>
      </c>
      <c r="M143" s="18" t="e">
        <f>INDEX(Large!$E$4:$BN$405,$C143,OIB!M$2)</f>
        <v>#NUM!</v>
      </c>
      <c r="N143" s="18" t="e">
        <f>INDEX(Large!$E$4:$BN$405,$C143,OIB!N$2)</f>
        <v>#NUM!</v>
      </c>
      <c r="O143" s="18" t="e">
        <f>INDEX(Large!$E$4:$BN$405,$C143,OIB!O$2)</f>
        <v>#NUM!</v>
      </c>
      <c r="P143" s="5" t="e">
        <f>INDEX(Large!$E$4:$BN$405,$C143,OIB!P$2)</f>
        <v>#NUM!</v>
      </c>
    </row>
    <row r="144" spans="1:16">
      <c r="A144" s="18">
        <v>141</v>
      </c>
      <c r="B144" s="5" t="e">
        <f>LARGE(Large!$BF$4:$BF$32,OIB!A144)</f>
        <v>#NUM!</v>
      </c>
      <c r="C144" s="18" t="e">
        <f>MATCH(B144,Large!$BF$4:$BF$405,0)</f>
        <v>#NUM!</v>
      </c>
      <c r="D144" s="18" t="e">
        <f>INDEX(Large!$E$4:$BN$405,$C144,OIB!D$2)</f>
        <v>#NUM!</v>
      </c>
      <c r="E144" s="18" t="e">
        <f>INDEX(Large!$E$4:$BN$405,$C144,OIB!E$2)</f>
        <v>#NUM!</v>
      </c>
      <c r="F144" s="18" t="e">
        <f>INDEX(Large!$E$4:$BN$405,$C144,OIB!F$2)</f>
        <v>#NUM!</v>
      </c>
      <c r="G144" s="18" t="e">
        <f>INDEX(Large!$E$4:$BN$405,$C144,OIB!G$2)</f>
        <v>#NUM!</v>
      </c>
      <c r="H144" s="18" t="e">
        <f>INDEX(Large!$E$4:$BN$405,$C144,OIB!H$2)</f>
        <v>#NUM!</v>
      </c>
      <c r="I144" s="18" t="e">
        <f>INDEX(Large!$E$4:$BN$405,$C144,OIB!I$2)</f>
        <v>#NUM!</v>
      </c>
      <c r="J144" s="18" t="e">
        <f>INDEX(Large!$E$4:$BN$405,$C144,OIB!J$2)</f>
        <v>#NUM!</v>
      </c>
      <c r="K144" s="18" t="e">
        <f>INDEX(Large!$E$4:$BN$405,$C144,OIB!K$2)</f>
        <v>#NUM!</v>
      </c>
      <c r="L144" s="18" t="e">
        <f>INDEX(Large!$E$4:$BN$405,$C144,OIB!L$2)</f>
        <v>#NUM!</v>
      </c>
      <c r="M144" s="18" t="e">
        <f>INDEX(Large!$E$4:$BN$405,$C144,OIB!M$2)</f>
        <v>#NUM!</v>
      </c>
      <c r="N144" s="18" t="e">
        <f>INDEX(Large!$E$4:$BN$405,$C144,OIB!N$2)</f>
        <v>#NUM!</v>
      </c>
      <c r="O144" s="18" t="e">
        <f>INDEX(Large!$E$4:$BN$405,$C144,OIB!O$2)</f>
        <v>#NUM!</v>
      </c>
      <c r="P144" s="5" t="e">
        <f>INDEX(Large!$E$4:$BN$405,$C144,OIB!P$2)</f>
        <v>#NUM!</v>
      </c>
    </row>
    <row r="145" spans="1:16">
      <c r="A145" s="18">
        <v>142</v>
      </c>
      <c r="B145" s="5" t="e">
        <f>LARGE(Large!$BF$4:$BF$32,OIB!A145)</f>
        <v>#NUM!</v>
      </c>
      <c r="C145" s="18" t="e">
        <f>MATCH(B145,Large!$BF$4:$BF$405,0)</f>
        <v>#NUM!</v>
      </c>
      <c r="D145" s="18" t="e">
        <f>INDEX(Large!$E$4:$BN$405,$C145,OIB!D$2)</f>
        <v>#NUM!</v>
      </c>
      <c r="E145" s="18" t="e">
        <f>INDEX(Large!$E$4:$BN$405,$C145,OIB!E$2)</f>
        <v>#NUM!</v>
      </c>
      <c r="F145" s="18" t="e">
        <f>INDEX(Large!$E$4:$BN$405,$C145,OIB!F$2)</f>
        <v>#NUM!</v>
      </c>
      <c r="G145" s="18" t="e">
        <f>INDEX(Large!$E$4:$BN$405,$C145,OIB!G$2)</f>
        <v>#NUM!</v>
      </c>
      <c r="H145" s="18" t="e">
        <f>INDEX(Large!$E$4:$BN$405,$C145,OIB!H$2)</f>
        <v>#NUM!</v>
      </c>
      <c r="I145" s="18" t="e">
        <f>INDEX(Large!$E$4:$BN$405,$C145,OIB!I$2)</f>
        <v>#NUM!</v>
      </c>
      <c r="J145" s="18" t="e">
        <f>INDEX(Large!$E$4:$BN$405,$C145,OIB!J$2)</f>
        <v>#NUM!</v>
      </c>
      <c r="K145" s="18" t="e">
        <f>INDEX(Large!$E$4:$BN$405,$C145,OIB!K$2)</f>
        <v>#NUM!</v>
      </c>
      <c r="L145" s="18" t="e">
        <f>INDEX(Large!$E$4:$BN$405,$C145,OIB!L$2)</f>
        <v>#NUM!</v>
      </c>
      <c r="M145" s="18" t="e">
        <f>INDEX(Large!$E$4:$BN$405,$C145,OIB!M$2)</f>
        <v>#NUM!</v>
      </c>
      <c r="N145" s="18" t="e">
        <f>INDEX(Large!$E$4:$BN$405,$C145,OIB!N$2)</f>
        <v>#NUM!</v>
      </c>
      <c r="O145" s="18" t="e">
        <f>INDEX(Large!$E$4:$BN$405,$C145,OIB!O$2)</f>
        <v>#NUM!</v>
      </c>
      <c r="P145" s="5" t="e">
        <f>INDEX(Large!$E$4:$BN$405,$C145,OIB!P$2)</f>
        <v>#NUM!</v>
      </c>
    </row>
    <row r="146" spans="1:16">
      <c r="A146" s="18">
        <v>143</v>
      </c>
      <c r="B146" s="5" t="e">
        <f>LARGE(Large!$BF$4:$BF$32,OIB!A146)</f>
        <v>#NUM!</v>
      </c>
      <c r="C146" s="18" t="e">
        <f>MATCH(B146,Large!$BF$4:$BF$405,0)</f>
        <v>#NUM!</v>
      </c>
      <c r="D146" s="18" t="e">
        <f>INDEX(Large!$E$4:$BN$405,$C146,OIB!D$2)</f>
        <v>#NUM!</v>
      </c>
      <c r="E146" s="18" t="e">
        <f>INDEX(Large!$E$4:$BN$405,$C146,OIB!E$2)</f>
        <v>#NUM!</v>
      </c>
      <c r="F146" s="18" t="e">
        <f>INDEX(Large!$E$4:$BN$405,$C146,OIB!F$2)</f>
        <v>#NUM!</v>
      </c>
      <c r="G146" s="18" t="e">
        <f>INDEX(Large!$E$4:$BN$405,$C146,OIB!G$2)</f>
        <v>#NUM!</v>
      </c>
      <c r="H146" s="18" t="e">
        <f>INDEX(Large!$E$4:$BN$405,$C146,OIB!H$2)</f>
        <v>#NUM!</v>
      </c>
      <c r="I146" s="18" t="e">
        <f>INDEX(Large!$E$4:$BN$405,$C146,OIB!I$2)</f>
        <v>#NUM!</v>
      </c>
      <c r="J146" s="18" t="e">
        <f>INDEX(Large!$E$4:$BN$405,$C146,OIB!J$2)</f>
        <v>#NUM!</v>
      </c>
      <c r="K146" s="18" t="e">
        <f>INDEX(Large!$E$4:$BN$405,$C146,OIB!K$2)</f>
        <v>#NUM!</v>
      </c>
      <c r="L146" s="18" t="e">
        <f>INDEX(Large!$E$4:$BN$405,$C146,OIB!L$2)</f>
        <v>#NUM!</v>
      </c>
      <c r="M146" s="18" t="e">
        <f>INDEX(Large!$E$4:$BN$405,$C146,OIB!M$2)</f>
        <v>#NUM!</v>
      </c>
      <c r="N146" s="18" t="e">
        <f>INDEX(Large!$E$4:$BN$405,$C146,OIB!N$2)</f>
        <v>#NUM!</v>
      </c>
      <c r="O146" s="18" t="e">
        <f>INDEX(Large!$E$4:$BN$405,$C146,OIB!O$2)</f>
        <v>#NUM!</v>
      </c>
      <c r="P146" s="5" t="e">
        <f>INDEX(Large!$E$4:$BN$405,$C146,OIB!P$2)</f>
        <v>#NUM!</v>
      </c>
    </row>
    <row r="147" spans="1:16">
      <c r="A147" s="18">
        <v>144</v>
      </c>
      <c r="B147" s="5" t="e">
        <f>LARGE(Large!$BF$4:$BF$32,OIB!A147)</f>
        <v>#NUM!</v>
      </c>
      <c r="C147" s="18" t="e">
        <f>MATCH(B147,Large!$BF$4:$BF$405,0)</f>
        <v>#NUM!</v>
      </c>
      <c r="D147" s="18" t="e">
        <f>INDEX(Large!$E$4:$BN$405,$C147,OIB!D$2)</f>
        <v>#NUM!</v>
      </c>
      <c r="E147" s="18" t="e">
        <f>INDEX(Large!$E$4:$BN$405,$C147,OIB!E$2)</f>
        <v>#NUM!</v>
      </c>
      <c r="F147" s="18" t="e">
        <f>INDEX(Large!$E$4:$BN$405,$C147,OIB!F$2)</f>
        <v>#NUM!</v>
      </c>
      <c r="G147" s="18" t="e">
        <f>INDEX(Large!$E$4:$BN$405,$C147,OIB!G$2)</f>
        <v>#NUM!</v>
      </c>
      <c r="H147" s="18" t="e">
        <f>INDEX(Large!$E$4:$BN$405,$C147,OIB!H$2)</f>
        <v>#NUM!</v>
      </c>
      <c r="I147" s="18" t="e">
        <f>INDEX(Large!$E$4:$BN$405,$C147,OIB!I$2)</f>
        <v>#NUM!</v>
      </c>
      <c r="J147" s="18" t="e">
        <f>INDEX(Large!$E$4:$BN$405,$C147,OIB!J$2)</f>
        <v>#NUM!</v>
      </c>
      <c r="K147" s="18" t="e">
        <f>INDEX(Large!$E$4:$BN$405,$C147,OIB!K$2)</f>
        <v>#NUM!</v>
      </c>
      <c r="L147" s="18" t="e">
        <f>INDEX(Large!$E$4:$BN$405,$C147,OIB!L$2)</f>
        <v>#NUM!</v>
      </c>
      <c r="M147" s="18" t="e">
        <f>INDEX(Large!$E$4:$BN$405,$C147,OIB!M$2)</f>
        <v>#NUM!</v>
      </c>
      <c r="N147" s="18" t="e">
        <f>INDEX(Large!$E$4:$BN$405,$C147,OIB!N$2)</f>
        <v>#NUM!</v>
      </c>
      <c r="O147" s="18" t="e">
        <f>INDEX(Large!$E$4:$BN$405,$C147,OIB!O$2)</f>
        <v>#NUM!</v>
      </c>
      <c r="P147" s="5" t="e">
        <f>INDEX(Large!$E$4:$BN$405,$C147,OIB!P$2)</f>
        <v>#NUM!</v>
      </c>
    </row>
    <row r="148" spans="1:16">
      <c r="A148" s="18">
        <v>145</v>
      </c>
      <c r="B148" s="5" t="e">
        <f>LARGE(Large!$BF$4:$BF$32,OIB!A148)</f>
        <v>#NUM!</v>
      </c>
      <c r="C148" s="18" t="e">
        <f>MATCH(B148,Large!$BF$4:$BF$405,0)</f>
        <v>#NUM!</v>
      </c>
      <c r="D148" s="18" t="e">
        <f>INDEX(Large!$E$4:$BN$405,$C148,OIB!D$2)</f>
        <v>#NUM!</v>
      </c>
      <c r="E148" s="18" t="e">
        <f>INDEX(Large!$E$4:$BN$405,$C148,OIB!E$2)</f>
        <v>#NUM!</v>
      </c>
      <c r="F148" s="18" t="e">
        <f>INDEX(Large!$E$4:$BN$405,$C148,OIB!F$2)</f>
        <v>#NUM!</v>
      </c>
      <c r="G148" s="18" t="e">
        <f>INDEX(Large!$E$4:$BN$405,$C148,OIB!G$2)</f>
        <v>#NUM!</v>
      </c>
      <c r="H148" s="18" t="e">
        <f>INDEX(Large!$E$4:$BN$405,$C148,OIB!H$2)</f>
        <v>#NUM!</v>
      </c>
      <c r="I148" s="18" t="e">
        <f>INDEX(Large!$E$4:$BN$405,$C148,OIB!I$2)</f>
        <v>#NUM!</v>
      </c>
      <c r="J148" s="18" t="e">
        <f>INDEX(Large!$E$4:$BN$405,$C148,OIB!J$2)</f>
        <v>#NUM!</v>
      </c>
      <c r="K148" s="18" t="e">
        <f>INDEX(Large!$E$4:$BN$405,$C148,OIB!K$2)</f>
        <v>#NUM!</v>
      </c>
      <c r="L148" s="18" t="e">
        <f>INDEX(Large!$E$4:$BN$405,$C148,OIB!L$2)</f>
        <v>#NUM!</v>
      </c>
      <c r="M148" s="18" t="e">
        <f>INDEX(Large!$E$4:$BN$405,$C148,OIB!M$2)</f>
        <v>#NUM!</v>
      </c>
      <c r="N148" s="18" t="e">
        <f>INDEX(Large!$E$4:$BN$405,$C148,OIB!N$2)</f>
        <v>#NUM!</v>
      </c>
      <c r="O148" s="18" t="e">
        <f>INDEX(Large!$E$4:$BN$405,$C148,OIB!O$2)</f>
        <v>#NUM!</v>
      </c>
      <c r="P148" s="5" t="e">
        <f>INDEX(Large!$E$4:$BN$405,$C148,OIB!P$2)</f>
        <v>#NUM!</v>
      </c>
    </row>
    <row r="149" spans="1:16">
      <c r="A149" s="18">
        <v>146</v>
      </c>
      <c r="B149" s="5" t="e">
        <f>LARGE(Large!$BF$4:$BF$32,OIB!A149)</f>
        <v>#NUM!</v>
      </c>
      <c r="C149" s="18" t="e">
        <f>MATCH(B149,Large!$BF$4:$BF$405,0)</f>
        <v>#NUM!</v>
      </c>
      <c r="D149" s="18" t="e">
        <f>INDEX(Large!$E$4:$BN$405,$C149,OIB!D$2)</f>
        <v>#NUM!</v>
      </c>
      <c r="E149" s="18" t="e">
        <f>INDEX(Large!$E$4:$BN$405,$C149,OIB!E$2)</f>
        <v>#NUM!</v>
      </c>
      <c r="F149" s="18" t="e">
        <f>INDEX(Large!$E$4:$BN$405,$C149,OIB!F$2)</f>
        <v>#NUM!</v>
      </c>
      <c r="G149" s="18" t="e">
        <f>INDEX(Large!$E$4:$BN$405,$C149,OIB!G$2)</f>
        <v>#NUM!</v>
      </c>
      <c r="H149" s="18" t="e">
        <f>INDEX(Large!$E$4:$BN$405,$C149,OIB!H$2)</f>
        <v>#NUM!</v>
      </c>
      <c r="I149" s="18" t="e">
        <f>INDEX(Large!$E$4:$BN$405,$C149,OIB!I$2)</f>
        <v>#NUM!</v>
      </c>
      <c r="J149" s="18" t="e">
        <f>INDEX(Large!$E$4:$BN$405,$C149,OIB!J$2)</f>
        <v>#NUM!</v>
      </c>
      <c r="K149" s="18" t="e">
        <f>INDEX(Large!$E$4:$BN$405,$C149,OIB!K$2)</f>
        <v>#NUM!</v>
      </c>
      <c r="L149" s="18" t="e">
        <f>INDEX(Large!$E$4:$BN$405,$C149,OIB!L$2)</f>
        <v>#NUM!</v>
      </c>
      <c r="M149" s="18" t="e">
        <f>INDEX(Large!$E$4:$BN$405,$C149,OIB!M$2)</f>
        <v>#NUM!</v>
      </c>
      <c r="N149" s="18" t="e">
        <f>INDEX(Large!$E$4:$BN$405,$C149,OIB!N$2)</f>
        <v>#NUM!</v>
      </c>
      <c r="O149" s="18" t="e">
        <f>INDEX(Large!$E$4:$BN$405,$C149,OIB!O$2)</f>
        <v>#NUM!</v>
      </c>
      <c r="P149" s="5" t="e">
        <f>INDEX(Large!$E$4:$BN$405,$C149,OIB!P$2)</f>
        <v>#NUM!</v>
      </c>
    </row>
    <row r="150" spans="1:16">
      <c r="A150" s="18">
        <v>147</v>
      </c>
      <c r="B150" s="5" t="e">
        <f>LARGE(Large!$BF$4:$BF$32,OIB!A150)</f>
        <v>#NUM!</v>
      </c>
      <c r="C150" s="18" t="e">
        <f>MATCH(B150,Large!$BF$4:$BF$405,0)</f>
        <v>#NUM!</v>
      </c>
      <c r="D150" s="18" t="e">
        <f>INDEX(Large!$E$4:$BN$405,$C150,OIB!D$2)</f>
        <v>#NUM!</v>
      </c>
      <c r="E150" s="18" t="e">
        <f>INDEX(Large!$E$4:$BN$405,$C150,OIB!E$2)</f>
        <v>#NUM!</v>
      </c>
      <c r="F150" s="18" t="e">
        <f>INDEX(Large!$E$4:$BN$405,$C150,OIB!F$2)</f>
        <v>#NUM!</v>
      </c>
      <c r="G150" s="18" t="e">
        <f>INDEX(Large!$E$4:$BN$405,$C150,OIB!G$2)</f>
        <v>#NUM!</v>
      </c>
      <c r="H150" s="18" t="e">
        <f>INDEX(Large!$E$4:$BN$405,$C150,OIB!H$2)</f>
        <v>#NUM!</v>
      </c>
      <c r="I150" s="18" t="e">
        <f>INDEX(Large!$E$4:$BN$405,$C150,OIB!I$2)</f>
        <v>#NUM!</v>
      </c>
      <c r="J150" s="18" t="e">
        <f>INDEX(Large!$E$4:$BN$405,$C150,OIB!J$2)</f>
        <v>#NUM!</v>
      </c>
      <c r="K150" s="18" t="e">
        <f>INDEX(Large!$E$4:$BN$405,$C150,OIB!K$2)</f>
        <v>#NUM!</v>
      </c>
      <c r="L150" s="18" t="e">
        <f>INDEX(Large!$E$4:$BN$405,$C150,OIB!L$2)</f>
        <v>#NUM!</v>
      </c>
      <c r="M150" s="18" t="e">
        <f>INDEX(Large!$E$4:$BN$405,$C150,OIB!M$2)</f>
        <v>#NUM!</v>
      </c>
      <c r="N150" s="18" t="e">
        <f>INDEX(Large!$E$4:$BN$405,$C150,OIB!N$2)</f>
        <v>#NUM!</v>
      </c>
      <c r="O150" s="18" t="e">
        <f>INDEX(Large!$E$4:$BN$405,$C150,OIB!O$2)</f>
        <v>#NUM!</v>
      </c>
      <c r="P150" s="5" t="e">
        <f>INDEX(Large!$E$4:$BN$405,$C150,OIB!P$2)</f>
        <v>#NUM!</v>
      </c>
    </row>
    <row r="151" spans="1:16">
      <c r="A151" s="18">
        <v>148</v>
      </c>
      <c r="B151" s="5" t="e">
        <f>LARGE(Large!$BF$4:$BF$32,OIB!A151)</f>
        <v>#NUM!</v>
      </c>
      <c r="C151" s="18" t="e">
        <f>MATCH(B151,Large!$BF$4:$BF$405,0)</f>
        <v>#NUM!</v>
      </c>
      <c r="D151" s="18" t="e">
        <f>INDEX(Large!$E$4:$BN$405,$C151,OIB!D$2)</f>
        <v>#NUM!</v>
      </c>
      <c r="E151" s="18" t="e">
        <f>INDEX(Large!$E$4:$BN$405,$C151,OIB!E$2)</f>
        <v>#NUM!</v>
      </c>
      <c r="F151" s="18" t="e">
        <f>INDEX(Large!$E$4:$BN$405,$C151,OIB!F$2)</f>
        <v>#NUM!</v>
      </c>
      <c r="G151" s="18" t="e">
        <f>INDEX(Large!$E$4:$BN$405,$C151,OIB!G$2)</f>
        <v>#NUM!</v>
      </c>
      <c r="H151" s="18" t="e">
        <f>INDEX(Large!$E$4:$BN$405,$C151,OIB!H$2)</f>
        <v>#NUM!</v>
      </c>
      <c r="I151" s="18" t="e">
        <f>INDEX(Large!$E$4:$BN$405,$C151,OIB!I$2)</f>
        <v>#NUM!</v>
      </c>
      <c r="J151" s="18" t="e">
        <f>INDEX(Large!$E$4:$BN$405,$C151,OIB!J$2)</f>
        <v>#NUM!</v>
      </c>
      <c r="K151" s="18" t="e">
        <f>INDEX(Large!$E$4:$BN$405,$C151,OIB!K$2)</f>
        <v>#NUM!</v>
      </c>
      <c r="L151" s="18" t="e">
        <f>INDEX(Large!$E$4:$BN$405,$C151,OIB!L$2)</f>
        <v>#NUM!</v>
      </c>
      <c r="M151" s="18" t="e">
        <f>INDEX(Large!$E$4:$BN$405,$C151,OIB!M$2)</f>
        <v>#NUM!</v>
      </c>
      <c r="N151" s="18" t="e">
        <f>INDEX(Large!$E$4:$BN$405,$C151,OIB!N$2)</f>
        <v>#NUM!</v>
      </c>
      <c r="O151" s="18" t="e">
        <f>INDEX(Large!$E$4:$BN$405,$C151,OIB!O$2)</f>
        <v>#NUM!</v>
      </c>
      <c r="P151" s="5" t="e">
        <f>INDEX(Large!$E$4:$BN$405,$C151,OIB!P$2)</f>
        <v>#NUM!</v>
      </c>
    </row>
    <row r="152" spans="1:16">
      <c r="A152" s="18">
        <v>149</v>
      </c>
      <c r="B152" s="5" t="e">
        <f>LARGE(Large!$BF$4:$BF$32,OIB!A152)</f>
        <v>#NUM!</v>
      </c>
      <c r="C152" s="18" t="e">
        <f>MATCH(B152,Large!$BF$4:$BF$405,0)</f>
        <v>#NUM!</v>
      </c>
      <c r="D152" s="18" t="e">
        <f>INDEX(Large!$E$4:$BN$405,$C152,OIB!D$2)</f>
        <v>#NUM!</v>
      </c>
      <c r="E152" s="18" t="e">
        <f>INDEX(Large!$E$4:$BN$405,$C152,OIB!E$2)</f>
        <v>#NUM!</v>
      </c>
      <c r="F152" s="18" t="e">
        <f>INDEX(Large!$E$4:$BN$405,$C152,OIB!F$2)</f>
        <v>#NUM!</v>
      </c>
      <c r="G152" s="18" t="e">
        <f>INDEX(Large!$E$4:$BN$405,$C152,OIB!G$2)</f>
        <v>#NUM!</v>
      </c>
      <c r="H152" s="18" t="e">
        <f>INDEX(Large!$E$4:$BN$405,$C152,OIB!H$2)</f>
        <v>#NUM!</v>
      </c>
      <c r="I152" s="18" t="e">
        <f>INDEX(Large!$E$4:$BN$405,$C152,OIB!I$2)</f>
        <v>#NUM!</v>
      </c>
      <c r="J152" s="18" t="e">
        <f>INDEX(Large!$E$4:$BN$405,$C152,OIB!J$2)</f>
        <v>#NUM!</v>
      </c>
      <c r="K152" s="18" t="e">
        <f>INDEX(Large!$E$4:$BN$405,$C152,OIB!K$2)</f>
        <v>#NUM!</v>
      </c>
      <c r="L152" s="18" t="e">
        <f>INDEX(Large!$E$4:$BN$405,$C152,OIB!L$2)</f>
        <v>#NUM!</v>
      </c>
      <c r="M152" s="18" t="e">
        <f>INDEX(Large!$E$4:$BN$405,$C152,OIB!M$2)</f>
        <v>#NUM!</v>
      </c>
      <c r="N152" s="18" t="e">
        <f>INDEX(Large!$E$4:$BN$405,$C152,OIB!N$2)</f>
        <v>#NUM!</v>
      </c>
      <c r="O152" s="18" t="e">
        <f>INDEX(Large!$E$4:$BN$405,$C152,OIB!O$2)</f>
        <v>#NUM!</v>
      </c>
      <c r="P152" s="5" t="e">
        <f>INDEX(Large!$E$4:$BN$405,$C152,OIB!P$2)</f>
        <v>#NUM!</v>
      </c>
    </row>
    <row r="153" spans="1:16">
      <c r="A153" s="18">
        <v>150</v>
      </c>
      <c r="B153" s="5" t="e">
        <f>LARGE(Large!$BF$4:$BF$32,OIB!A153)</f>
        <v>#NUM!</v>
      </c>
      <c r="C153" s="18" t="e">
        <f>MATCH(B153,Large!$BF$4:$BF$405,0)</f>
        <v>#NUM!</v>
      </c>
      <c r="D153" s="18" t="e">
        <f>INDEX(Large!$E$4:$BN$405,$C153,OIB!D$2)</f>
        <v>#NUM!</v>
      </c>
      <c r="E153" s="18" t="e">
        <f>INDEX(Large!$E$4:$BN$405,$C153,OIB!E$2)</f>
        <v>#NUM!</v>
      </c>
      <c r="F153" s="18" t="e">
        <f>INDEX(Large!$E$4:$BN$405,$C153,OIB!F$2)</f>
        <v>#NUM!</v>
      </c>
      <c r="G153" s="18" t="e">
        <f>INDEX(Large!$E$4:$BN$405,$C153,OIB!G$2)</f>
        <v>#NUM!</v>
      </c>
      <c r="H153" s="18" t="e">
        <f>INDEX(Large!$E$4:$BN$405,$C153,OIB!H$2)</f>
        <v>#NUM!</v>
      </c>
      <c r="I153" s="18" t="e">
        <f>INDEX(Large!$E$4:$BN$405,$C153,OIB!I$2)</f>
        <v>#NUM!</v>
      </c>
      <c r="J153" s="18" t="e">
        <f>INDEX(Large!$E$4:$BN$405,$C153,OIB!J$2)</f>
        <v>#NUM!</v>
      </c>
      <c r="K153" s="18" t="e">
        <f>INDEX(Large!$E$4:$BN$405,$C153,OIB!K$2)</f>
        <v>#NUM!</v>
      </c>
      <c r="L153" s="18" t="e">
        <f>INDEX(Large!$E$4:$BN$405,$C153,OIB!L$2)</f>
        <v>#NUM!</v>
      </c>
      <c r="M153" s="18" t="e">
        <f>INDEX(Large!$E$4:$BN$405,$C153,OIB!M$2)</f>
        <v>#NUM!</v>
      </c>
      <c r="N153" s="18" t="e">
        <f>INDEX(Large!$E$4:$BN$405,$C153,OIB!N$2)</f>
        <v>#NUM!</v>
      </c>
      <c r="O153" s="18" t="e">
        <f>INDEX(Large!$E$4:$BN$405,$C153,OIB!O$2)</f>
        <v>#NUM!</v>
      </c>
      <c r="P153" s="5" t="e">
        <f>INDEX(Large!$E$4:$BN$405,$C153,OIB!P$2)</f>
        <v>#NUM!</v>
      </c>
    </row>
    <row r="154" spans="1:16">
      <c r="A154" s="18">
        <v>151</v>
      </c>
      <c r="B154" s="5" t="e">
        <f>LARGE(Large!$BF$4:$BF$32,OIB!A154)</f>
        <v>#NUM!</v>
      </c>
      <c r="C154" s="18" t="e">
        <f>MATCH(B154,Large!$BF$4:$BF$405,0)</f>
        <v>#NUM!</v>
      </c>
      <c r="D154" s="18" t="e">
        <f>INDEX(Large!$E$4:$BN$405,$C154,OIB!D$2)</f>
        <v>#NUM!</v>
      </c>
      <c r="E154" s="18" t="e">
        <f>INDEX(Large!$E$4:$BN$405,$C154,OIB!E$2)</f>
        <v>#NUM!</v>
      </c>
      <c r="F154" s="18" t="e">
        <f>INDEX(Large!$E$4:$BN$405,$C154,OIB!F$2)</f>
        <v>#NUM!</v>
      </c>
      <c r="G154" s="18" t="e">
        <f>INDEX(Large!$E$4:$BN$405,$C154,OIB!G$2)</f>
        <v>#NUM!</v>
      </c>
      <c r="H154" s="18" t="e">
        <f>INDEX(Large!$E$4:$BN$405,$C154,OIB!H$2)</f>
        <v>#NUM!</v>
      </c>
      <c r="I154" s="18" t="e">
        <f>INDEX(Large!$E$4:$BN$405,$C154,OIB!I$2)</f>
        <v>#NUM!</v>
      </c>
      <c r="J154" s="18" t="e">
        <f>INDEX(Large!$E$4:$BN$405,$C154,OIB!J$2)</f>
        <v>#NUM!</v>
      </c>
      <c r="K154" s="18" t="e">
        <f>INDEX(Large!$E$4:$BN$405,$C154,OIB!K$2)</f>
        <v>#NUM!</v>
      </c>
      <c r="L154" s="18" t="e">
        <f>INDEX(Large!$E$4:$BN$405,$C154,OIB!L$2)</f>
        <v>#NUM!</v>
      </c>
      <c r="M154" s="18" t="e">
        <f>INDEX(Large!$E$4:$BN$405,$C154,OIB!M$2)</f>
        <v>#NUM!</v>
      </c>
      <c r="N154" s="18" t="e">
        <f>INDEX(Large!$E$4:$BN$405,$C154,OIB!N$2)</f>
        <v>#NUM!</v>
      </c>
      <c r="O154" s="18" t="e">
        <f>INDEX(Large!$E$4:$BN$405,$C154,OIB!O$2)</f>
        <v>#NUM!</v>
      </c>
      <c r="P154" s="5" t="e">
        <f>INDEX(Large!$E$4:$BN$405,$C154,OIB!P$2)</f>
        <v>#NUM!</v>
      </c>
    </row>
    <row r="155" spans="1:16">
      <c r="A155" s="18">
        <v>152</v>
      </c>
      <c r="B155" s="5" t="e">
        <f>LARGE(Large!$BF$4:$BF$32,OIB!A155)</f>
        <v>#NUM!</v>
      </c>
      <c r="C155" s="18" t="e">
        <f>MATCH(B155,Large!$BF$4:$BF$405,0)</f>
        <v>#NUM!</v>
      </c>
      <c r="D155" s="18" t="e">
        <f>INDEX(Large!$E$4:$BN$405,$C155,OIB!D$2)</f>
        <v>#NUM!</v>
      </c>
      <c r="E155" s="18" t="e">
        <f>INDEX(Large!$E$4:$BN$405,$C155,OIB!E$2)</f>
        <v>#NUM!</v>
      </c>
      <c r="F155" s="18" t="e">
        <f>INDEX(Large!$E$4:$BN$405,$C155,OIB!F$2)</f>
        <v>#NUM!</v>
      </c>
      <c r="G155" s="18" t="e">
        <f>INDEX(Large!$E$4:$BN$405,$C155,OIB!G$2)</f>
        <v>#NUM!</v>
      </c>
      <c r="H155" s="18" t="e">
        <f>INDEX(Large!$E$4:$BN$405,$C155,OIB!H$2)</f>
        <v>#NUM!</v>
      </c>
      <c r="I155" s="18" t="e">
        <f>INDEX(Large!$E$4:$BN$405,$C155,OIB!I$2)</f>
        <v>#NUM!</v>
      </c>
      <c r="J155" s="18" t="e">
        <f>INDEX(Large!$E$4:$BN$405,$C155,OIB!J$2)</f>
        <v>#NUM!</v>
      </c>
      <c r="K155" s="18" t="e">
        <f>INDEX(Large!$E$4:$BN$405,$C155,OIB!K$2)</f>
        <v>#NUM!</v>
      </c>
      <c r="L155" s="18" t="e">
        <f>INDEX(Large!$E$4:$BN$405,$C155,OIB!L$2)</f>
        <v>#NUM!</v>
      </c>
      <c r="M155" s="18" t="e">
        <f>INDEX(Large!$E$4:$BN$405,$C155,OIB!M$2)</f>
        <v>#NUM!</v>
      </c>
      <c r="N155" s="18" t="e">
        <f>INDEX(Large!$E$4:$BN$405,$C155,OIB!N$2)</f>
        <v>#NUM!</v>
      </c>
      <c r="O155" s="18" t="e">
        <f>INDEX(Large!$E$4:$BN$405,$C155,OIB!O$2)</f>
        <v>#NUM!</v>
      </c>
      <c r="P155" s="5" t="e">
        <f>INDEX(Large!$E$4:$BN$405,$C155,OIB!P$2)</f>
        <v>#NUM!</v>
      </c>
    </row>
    <row r="156" spans="1:16">
      <c r="A156" s="18">
        <v>153</v>
      </c>
      <c r="B156" s="5" t="e">
        <f>LARGE(Large!$BF$4:$BF$32,OIB!A156)</f>
        <v>#NUM!</v>
      </c>
      <c r="C156" s="18" t="e">
        <f>MATCH(B156,Large!$BF$4:$BF$405,0)</f>
        <v>#NUM!</v>
      </c>
      <c r="D156" s="18" t="e">
        <f>INDEX(Large!$E$4:$BN$405,$C156,OIB!D$2)</f>
        <v>#NUM!</v>
      </c>
      <c r="E156" s="18" t="e">
        <f>INDEX(Large!$E$4:$BN$405,$C156,OIB!E$2)</f>
        <v>#NUM!</v>
      </c>
      <c r="F156" s="18" t="e">
        <f>INDEX(Large!$E$4:$BN$405,$C156,OIB!F$2)</f>
        <v>#NUM!</v>
      </c>
      <c r="G156" s="18" t="e">
        <f>INDEX(Large!$E$4:$BN$405,$C156,OIB!G$2)</f>
        <v>#NUM!</v>
      </c>
      <c r="H156" s="18" t="e">
        <f>INDEX(Large!$E$4:$BN$405,$C156,OIB!H$2)</f>
        <v>#NUM!</v>
      </c>
      <c r="I156" s="18" t="e">
        <f>INDEX(Large!$E$4:$BN$405,$C156,OIB!I$2)</f>
        <v>#NUM!</v>
      </c>
      <c r="J156" s="18" t="e">
        <f>INDEX(Large!$E$4:$BN$405,$C156,OIB!J$2)</f>
        <v>#NUM!</v>
      </c>
      <c r="K156" s="18" t="e">
        <f>INDEX(Large!$E$4:$BN$405,$C156,OIB!K$2)</f>
        <v>#NUM!</v>
      </c>
      <c r="L156" s="18" t="e">
        <f>INDEX(Large!$E$4:$BN$405,$C156,OIB!L$2)</f>
        <v>#NUM!</v>
      </c>
      <c r="M156" s="18" t="e">
        <f>INDEX(Large!$E$4:$BN$405,$C156,OIB!M$2)</f>
        <v>#NUM!</v>
      </c>
      <c r="N156" s="18" t="e">
        <f>INDEX(Large!$E$4:$BN$405,$C156,OIB!N$2)</f>
        <v>#NUM!</v>
      </c>
      <c r="O156" s="18" t="e">
        <f>INDEX(Large!$E$4:$BN$405,$C156,OIB!O$2)</f>
        <v>#NUM!</v>
      </c>
      <c r="P156" s="5" t="e">
        <f>INDEX(Large!$E$4:$BN$405,$C156,OIB!P$2)</f>
        <v>#NUM!</v>
      </c>
    </row>
    <row r="157" spans="1:16">
      <c r="A157" s="18">
        <v>154</v>
      </c>
      <c r="B157" s="5" t="e">
        <f>LARGE(Large!$BF$4:$BF$32,OIB!A157)</f>
        <v>#NUM!</v>
      </c>
      <c r="C157" s="18" t="e">
        <f>MATCH(B157,Large!$BF$4:$BF$405,0)</f>
        <v>#NUM!</v>
      </c>
      <c r="D157" s="18" t="e">
        <f>INDEX(Large!$E$4:$BN$405,$C157,OIB!D$2)</f>
        <v>#NUM!</v>
      </c>
      <c r="E157" s="18" t="e">
        <f>INDEX(Large!$E$4:$BN$405,$C157,OIB!E$2)</f>
        <v>#NUM!</v>
      </c>
      <c r="F157" s="18" t="e">
        <f>INDEX(Large!$E$4:$BN$405,$C157,OIB!F$2)</f>
        <v>#NUM!</v>
      </c>
      <c r="G157" s="18" t="e">
        <f>INDEX(Large!$E$4:$BN$405,$C157,OIB!G$2)</f>
        <v>#NUM!</v>
      </c>
      <c r="H157" s="18" t="e">
        <f>INDEX(Large!$E$4:$BN$405,$C157,OIB!H$2)</f>
        <v>#NUM!</v>
      </c>
      <c r="I157" s="18" t="e">
        <f>INDEX(Large!$E$4:$BN$405,$C157,OIB!I$2)</f>
        <v>#NUM!</v>
      </c>
      <c r="J157" s="18" t="e">
        <f>INDEX(Large!$E$4:$BN$405,$C157,OIB!J$2)</f>
        <v>#NUM!</v>
      </c>
      <c r="K157" s="18" t="e">
        <f>INDEX(Large!$E$4:$BN$405,$C157,OIB!K$2)</f>
        <v>#NUM!</v>
      </c>
      <c r="L157" s="18" t="e">
        <f>INDEX(Large!$E$4:$BN$405,$C157,OIB!L$2)</f>
        <v>#NUM!</v>
      </c>
      <c r="M157" s="18" t="e">
        <f>INDEX(Large!$E$4:$BN$405,$C157,OIB!M$2)</f>
        <v>#NUM!</v>
      </c>
      <c r="N157" s="18" t="e">
        <f>INDEX(Large!$E$4:$BN$405,$C157,OIB!N$2)</f>
        <v>#NUM!</v>
      </c>
      <c r="O157" s="18" t="e">
        <f>INDEX(Large!$E$4:$BN$405,$C157,OIB!O$2)</f>
        <v>#NUM!</v>
      </c>
      <c r="P157" s="5" t="e">
        <f>INDEX(Large!$E$4:$BN$405,$C157,OIB!P$2)</f>
        <v>#NUM!</v>
      </c>
    </row>
    <row r="158" spans="1:16">
      <c r="A158" s="18">
        <v>155</v>
      </c>
      <c r="B158" s="5" t="e">
        <f>LARGE(Large!$BF$4:$BF$32,OIB!A158)</f>
        <v>#NUM!</v>
      </c>
      <c r="C158" s="18" t="e">
        <f>MATCH(B158,Large!$BF$4:$BF$405,0)</f>
        <v>#NUM!</v>
      </c>
      <c r="D158" s="18" t="e">
        <f>INDEX(Large!$E$4:$BN$405,$C158,OIB!D$2)</f>
        <v>#NUM!</v>
      </c>
      <c r="E158" s="18" t="e">
        <f>INDEX(Large!$E$4:$BN$405,$C158,OIB!E$2)</f>
        <v>#NUM!</v>
      </c>
      <c r="F158" s="18" t="e">
        <f>INDEX(Large!$E$4:$BN$405,$C158,OIB!F$2)</f>
        <v>#NUM!</v>
      </c>
      <c r="G158" s="18" t="e">
        <f>INDEX(Large!$E$4:$BN$405,$C158,OIB!G$2)</f>
        <v>#NUM!</v>
      </c>
      <c r="H158" s="18" t="e">
        <f>INDEX(Large!$E$4:$BN$405,$C158,OIB!H$2)</f>
        <v>#NUM!</v>
      </c>
      <c r="I158" s="18" t="e">
        <f>INDEX(Large!$E$4:$BN$405,$C158,OIB!I$2)</f>
        <v>#NUM!</v>
      </c>
      <c r="J158" s="18" t="e">
        <f>INDEX(Large!$E$4:$BN$405,$C158,OIB!J$2)</f>
        <v>#NUM!</v>
      </c>
      <c r="K158" s="18" t="e">
        <f>INDEX(Large!$E$4:$BN$405,$C158,OIB!K$2)</f>
        <v>#NUM!</v>
      </c>
      <c r="L158" s="18" t="e">
        <f>INDEX(Large!$E$4:$BN$405,$C158,OIB!L$2)</f>
        <v>#NUM!</v>
      </c>
      <c r="M158" s="18" t="e">
        <f>INDEX(Large!$E$4:$BN$405,$C158,OIB!M$2)</f>
        <v>#NUM!</v>
      </c>
      <c r="N158" s="18" t="e">
        <f>INDEX(Large!$E$4:$BN$405,$C158,OIB!N$2)</f>
        <v>#NUM!</v>
      </c>
      <c r="O158" s="18" t="e">
        <f>INDEX(Large!$E$4:$BN$405,$C158,OIB!O$2)</f>
        <v>#NUM!</v>
      </c>
      <c r="P158" s="5" t="e">
        <f>INDEX(Large!$E$4:$BN$405,$C158,OIB!P$2)</f>
        <v>#NUM!</v>
      </c>
    </row>
    <row r="159" spans="1:16">
      <c r="A159" s="18">
        <v>156</v>
      </c>
      <c r="B159" s="5" t="e">
        <f>LARGE(Large!$BF$4:$BF$32,OIB!A159)</f>
        <v>#NUM!</v>
      </c>
      <c r="C159" s="18" t="e">
        <f>MATCH(B159,Large!$BF$4:$BF$405,0)</f>
        <v>#NUM!</v>
      </c>
      <c r="D159" s="18" t="e">
        <f>INDEX(Large!$E$4:$BN$405,$C159,OIB!D$2)</f>
        <v>#NUM!</v>
      </c>
      <c r="E159" s="18" t="e">
        <f>INDEX(Large!$E$4:$BN$405,$C159,OIB!E$2)</f>
        <v>#NUM!</v>
      </c>
      <c r="F159" s="18" t="e">
        <f>INDEX(Large!$E$4:$BN$405,$C159,OIB!F$2)</f>
        <v>#NUM!</v>
      </c>
      <c r="G159" s="18" t="e">
        <f>INDEX(Large!$E$4:$BN$405,$C159,OIB!G$2)</f>
        <v>#NUM!</v>
      </c>
      <c r="H159" s="18" t="e">
        <f>INDEX(Large!$E$4:$BN$405,$C159,OIB!H$2)</f>
        <v>#NUM!</v>
      </c>
      <c r="I159" s="18" t="e">
        <f>INDEX(Large!$E$4:$BN$405,$C159,OIB!I$2)</f>
        <v>#NUM!</v>
      </c>
      <c r="J159" s="18" t="e">
        <f>INDEX(Large!$E$4:$BN$405,$C159,OIB!J$2)</f>
        <v>#NUM!</v>
      </c>
      <c r="K159" s="18" t="e">
        <f>INDEX(Large!$E$4:$BN$405,$C159,OIB!K$2)</f>
        <v>#NUM!</v>
      </c>
      <c r="L159" s="18" t="e">
        <f>INDEX(Large!$E$4:$BN$405,$C159,OIB!L$2)</f>
        <v>#NUM!</v>
      </c>
      <c r="M159" s="18" t="e">
        <f>INDEX(Large!$E$4:$BN$405,$C159,OIB!M$2)</f>
        <v>#NUM!</v>
      </c>
      <c r="N159" s="18" t="e">
        <f>INDEX(Large!$E$4:$BN$405,$C159,OIB!N$2)</f>
        <v>#NUM!</v>
      </c>
      <c r="O159" s="18" t="e">
        <f>INDEX(Large!$E$4:$BN$405,$C159,OIB!O$2)</f>
        <v>#NUM!</v>
      </c>
      <c r="P159" s="5" t="e">
        <f>INDEX(Large!$E$4:$BN$405,$C159,OIB!P$2)</f>
        <v>#NUM!</v>
      </c>
    </row>
    <row r="160" spans="1:16">
      <c r="A160" s="18">
        <v>157</v>
      </c>
      <c r="B160" s="5" t="e">
        <f>LARGE(Large!$BF$4:$BF$32,OIB!A160)</f>
        <v>#NUM!</v>
      </c>
      <c r="C160" s="18" t="e">
        <f>MATCH(B160,Large!$BF$4:$BF$405,0)</f>
        <v>#NUM!</v>
      </c>
      <c r="D160" s="18" t="e">
        <f>INDEX(Large!$E$4:$BN$405,$C160,OIB!D$2)</f>
        <v>#NUM!</v>
      </c>
      <c r="E160" s="18" t="e">
        <f>INDEX(Large!$E$4:$BN$405,$C160,OIB!E$2)</f>
        <v>#NUM!</v>
      </c>
      <c r="F160" s="18" t="e">
        <f>INDEX(Large!$E$4:$BN$405,$C160,OIB!F$2)</f>
        <v>#NUM!</v>
      </c>
      <c r="G160" s="18" t="e">
        <f>INDEX(Large!$E$4:$BN$405,$C160,OIB!G$2)</f>
        <v>#NUM!</v>
      </c>
      <c r="H160" s="18" t="e">
        <f>INDEX(Large!$E$4:$BN$405,$C160,OIB!H$2)</f>
        <v>#NUM!</v>
      </c>
      <c r="I160" s="18" t="e">
        <f>INDEX(Large!$E$4:$BN$405,$C160,OIB!I$2)</f>
        <v>#NUM!</v>
      </c>
      <c r="J160" s="18" t="e">
        <f>INDEX(Large!$E$4:$BN$405,$C160,OIB!J$2)</f>
        <v>#NUM!</v>
      </c>
      <c r="K160" s="18" t="e">
        <f>INDEX(Large!$E$4:$BN$405,$C160,OIB!K$2)</f>
        <v>#NUM!</v>
      </c>
      <c r="L160" s="18" t="e">
        <f>INDEX(Large!$E$4:$BN$405,$C160,OIB!L$2)</f>
        <v>#NUM!</v>
      </c>
      <c r="M160" s="18" t="e">
        <f>INDEX(Large!$E$4:$BN$405,$C160,OIB!M$2)</f>
        <v>#NUM!</v>
      </c>
      <c r="N160" s="18" t="e">
        <f>INDEX(Large!$E$4:$BN$405,$C160,OIB!N$2)</f>
        <v>#NUM!</v>
      </c>
      <c r="O160" s="18" t="e">
        <f>INDEX(Large!$E$4:$BN$405,$C160,OIB!O$2)</f>
        <v>#NUM!</v>
      </c>
      <c r="P160" s="5" t="e">
        <f>INDEX(Large!$E$4:$BN$405,$C160,OIB!P$2)</f>
        <v>#NUM!</v>
      </c>
    </row>
    <row r="161" spans="1:16">
      <c r="A161" s="18">
        <v>158</v>
      </c>
      <c r="B161" s="5" t="e">
        <f>LARGE(Large!$BF$4:$BF$32,OIB!A161)</f>
        <v>#NUM!</v>
      </c>
      <c r="C161" s="18" t="e">
        <f>MATCH(B161,Large!$BF$4:$BF$405,0)</f>
        <v>#NUM!</v>
      </c>
      <c r="D161" s="18" t="e">
        <f>INDEX(Large!$E$4:$BN$405,$C161,OIB!D$2)</f>
        <v>#NUM!</v>
      </c>
      <c r="E161" s="18" t="e">
        <f>INDEX(Large!$E$4:$BN$405,$C161,OIB!E$2)</f>
        <v>#NUM!</v>
      </c>
      <c r="F161" s="18" t="e">
        <f>INDEX(Large!$E$4:$BN$405,$C161,OIB!F$2)</f>
        <v>#NUM!</v>
      </c>
      <c r="G161" s="18" t="e">
        <f>INDEX(Large!$E$4:$BN$405,$C161,OIB!G$2)</f>
        <v>#NUM!</v>
      </c>
      <c r="H161" s="18" t="e">
        <f>INDEX(Large!$E$4:$BN$405,$C161,OIB!H$2)</f>
        <v>#NUM!</v>
      </c>
      <c r="I161" s="18" t="e">
        <f>INDEX(Large!$E$4:$BN$405,$C161,OIB!I$2)</f>
        <v>#NUM!</v>
      </c>
      <c r="J161" s="18" t="e">
        <f>INDEX(Large!$E$4:$BN$405,$C161,OIB!J$2)</f>
        <v>#NUM!</v>
      </c>
      <c r="K161" s="18" t="e">
        <f>INDEX(Large!$E$4:$BN$405,$C161,OIB!K$2)</f>
        <v>#NUM!</v>
      </c>
      <c r="L161" s="18" t="e">
        <f>INDEX(Large!$E$4:$BN$405,$C161,OIB!L$2)</f>
        <v>#NUM!</v>
      </c>
      <c r="M161" s="18" t="e">
        <f>INDEX(Large!$E$4:$BN$405,$C161,OIB!M$2)</f>
        <v>#NUM!</v>
      </c>
      <c r="N161" s="18" t="e">
        <f>INDEX(Large!$E$4:$BN$405,$C161,OIB!N$2)</f>
        <v>#NUM!</v>
      </c>
      <c r="O161" s="18" t="e">
        <f>INDEX(Large!$E$4:$BN$405,$C161,OIB!O$2)</f>
        <v>#NUM!</v>
      </c>
      <c r="P161" s="5" t="e">
        <f>INDEX(Large!$E$4:$BN$405,$C161,OIB!P$2)</f>
        <v>#NUM!</v>
      </c>
    </row>
    <row r="162" spans="1:16">
      <c r="A162" s="18">
        <v>159</v>
      </c>
      <c r="B162" s="5" t="e">
        <f>LARGE(Large!$BF$4:$BF$32,OIB!A162)</f>
        <v>#NUM!</v>
      </c>
      <c r="C162" s="18" t="e">
        <f>MATCH(B162,Large!$BF$4:$BF$405,0)</f>
        <v>#NUM!</v>
      </c>
      <c r="D162" s="18" t="e">
        <f>INDEX(Large!$E$4:$BN$405,$C162,OIB!D$2)</f>
        <v>#NUM!</v>
      </c>
      <c r="E162" s="18" t="e">
        <f>INDEX(Large!$E$4:$BN$405,$C162,OIB!E$2)</f>
        <v>#NUM!</v>
      </c>
      <c r="F162" s="18" t="e">
        <f>INDEX(Large!$E$4:$BN$405,$C162,OIB!F$2)</f>
        <v>#NUM!</v>
      </c>
      <c r="G162" s="18" t="e">
        <f>INDEX(Large!$E$4:$BN$405,$C162,OIB!G$2)</f>
        <v>#NUM!</v>
      </c>
      <c r="H162" s="18" t="e">
        <f>INDEX(Large!$E$4:$BN$405,$C162,OIB!H$2)</f>
        <v>#NUM!</v>
      </c>
      <c r="I162" s="18" t="e">
        <f>INDEX(Large!$E$4:$BN$405,$C162,OIB!I$2)</f>
        <v>#NUM!</v>
      </c>
      <c r="J162" s="18" t="e">
        <f>INDEX(Large!$E$4:$BN$405,$C162,OIB!J$2)</f>
        <v>#NUM!</v>
      </c>
      <c r="K162" s="18" t="e">
        <f>INDEX(Large!$E$4:$BN$405,$C162,OIB!K$2)</f>
        <v>#NUM!</v>
      </c>
      <c r="L162" s="18" t="e">
        <f>INDEX(Large!$E$4:$BN$405,$C162,OIB!L$2)</f>
        <v>#NUM!</v>
      </c>
      <c r="M162" s="18" t="e">
        <f>INDEX(Large!$E$4:$BN$405,$C162,OIB!M$2)</f>
        <v>#NUM!</v>
      </c>
      <c r="N162" s="18" t="e">
        <f>INDEX(Large!$E$4:$BN$405,$C162,OIB!N$2)</f>
        <v>#NUM!</v>
      </c>
      <c r="O162" s="18" t="e">
        <f>INDEX(Large!$E$4:$BN$405,$C162,OIB!O$2)</f>
        <v>#NUM!</v>
      </c>
      <c r="P162" s="5" t="e">
        <f>INDEX(Large!$E$4:$BN$405,$C162,OIB!P$2)</f>
        <v>#NUM!</v>
      </c>
    </row>
    <row r="163" spans="1:16">
      <c r="A163" s="18">
        <v>160</v>
      </c>
      <c r="B163" s="5" t="e">
        <f>LARGE(Large!$BF$4:$BF$32,OIB!A163)</f>
        <v>#NUM!</v>
      </c>
      <c r="C163" s="18" t="e">
        <f>MATCH(B163,Large!$BF$4:$BF$405,0)</f>
        <v>#NUM!</v>
      </c>
      <c r="D163" s="18" t="e">
        <f>INDEX(Large!$E$4:$BN$405,$C163,OIB!D$2)</f>
        <v>#NUM!</v>
      </c>
      <c r="E163" s="18" t="e">
        <f>INDEX(Large!$E$4:$BN$405,$C163,OIB!E$2)</f>
        <v>#NUM!</v>
      </c>
      <c r="F163" s="18" t="e">
        <f>INDEX(Large!$E$4:$BN$405,$C163,OIB!F$2)</f>
        <v>#NUM!</v>
      </c>
      <c r="G163" s="18" t="e">
        <f>INDEX(Large!$E$4:$BN$405,$C163,OIB!G$2)</f>
        <v>#NUM!</v>
      </c>
      <c r="H163" s="18" t="e">
        <f>INDEX(Large!$E$4:$BN$405,$C163,OIB!H$2)</f>
        <v>#NUM!</v>
      </c>
      <c r="I163" s="18" t="e">
        <f>INDEX(Large!$E$4:$BN$405,$C163,OIB!I$2)</f>
        <v>#NUM!</v>
      </c>
      <c r="J163" s="18" t="e">
        <f>INDEX(Large!$E$4:$BN$405,$C163,OIB!J$2)</f>
        <v>#NUM!</v>
      </c>
      <c r="K163" s="18" t="e">
        <f>INDEX(Large!$E$4:$BN$405,$C163,OIB!K$2)</f>
        <v>#NUM!</v>
      </c>
      <c r="L163" s="18" t="e">
        <f>INDEX(Large!$E$4:$BN$405,$C163,OIB!L$2)</f>
        <v>#NUM!</v>
      </c>
      <c r="M163" s="18" t="e">
        <f>INDEX(Large!$E$4:$BN$405,$C163,OIB!M$2)</f>
        <v>#NUM!</v>
      </c>
      <c r="N163" s="18" t="e">
        <f>INDEX(Large!$E$4:$BN$405,$C163,OIB!N$2)</f>
        <v>#NUM!</v>
      </c>
      <c r="O163" s="18" t="e">
        <f>INDEX(Large!$E$4:$BN$405,$C163,OIB!O$2)</f>
        <v>#NUM!</v>
      </c>
      <c r="P163" s="5" t="e">
        <f>INDEX(Large!$E$4:$BN$405,$C163,OIB!P$2)</f>
        <v>#NUM!</v>
      </c>
    </row>
    <row r="164" spans="1:16">
      <c r="A164" s="18">
        <v>161</v>
      </c>
      <c r="B164" s="5" t="e">
        <f>LARGE(Large!$BF$4:$BF$32,OIB!A164)</f>
        <v>#NUM!</v>
      </c>
      <c r="C164" s="18" t="e">
        <f>MATCH(B164,Large!$BF$4:$BF$405,0)</f>
        <v>#NUM!</v>
      </c>
      <c r="D164" s="18" t="e">
        <f>INDEX(Large!$E$4:$BN$405,$C164,OIB!D$2)</f>
        <v>#NUM!</v>
      </c>
      <c r="E164" s="18" t="e">
        <f>INDEX(Large!$E$4:$BN$405,$C164,OIB!E$2)</f>
        <v>#NUM!</v>
      </c>
      <c r="F164" s="18" t="e">
        <f>INDEX(Large!$E$4:$BN$405,$C164,OIB!F$2)</f>
        <v>#NUM!</v>
      </c>
      <c r="G164" s="18" t="e">
        <f>INDEX(Large!$E$4:$BN$405,$C164,OIB!G$2)</f>
        <v>#NUM!</v>
      </c>
      <c r="H164" s="18" t="e">
        <f>INDEX(Large!$E$4:$BN$405,$C164,OIB!H$2)</f>
        <v>#NUM!</v>
      </c>
      <c r="I164" s="18" t="e">
        <f>INDEX(Large!$E$4:$BN$405,$C164,OIB!I$2)</f>
        <v>#NUM!</v>
      </c>
      <c r="J164" s="18" t="e">
        <f>INDEX(Large!$E$4:$BN$405,$C164,OIB!J$2)</f>
        <v>#NUM!</v>
      </c>
      <c r="K164" s="18" t="e">
        <f>INDEX(Large!$E$4:$BN$405,$C164,OIB!K$2)</f>
        <v>#NUM!</v>
      </c>
      <c r="L164" s="18" t="e">
        <f>INDEX(Large!$E$4:$BN$405,$C164,OIB!L$2)</f>
        <v>#NUM!</v>
      </c>
      <c r="M164" s="18" t="e">
        <f>INDEX(Large!$E$4:$BN$405,$C164,OIB!M$2)</f>
        <v>#NUM!</v>
      </c>
      <c r="N164" s="18" t="e">
        <f>INDEX(Large!$E$4:$BN$405,$C164,OIB!N$2)</f>
        <v>#NUM!</v>
      </c>
      <c r="O164" s="18" t="e">
        <f>INDEX(Large!$E$4:$BN$405,$C164,OIB!O$2)</f>
        <v>#NUM!</v>
      </c>
      <c r="P164" s="5" t="e">
        <f>INDEX(Large!$E$4:$BN$405,$C164,OIB!P$2)</f>
        <v>#NUM!</v>
      </c>
    </row>
    <row r="165" spans="1:16">
      <c r="A165" s="18">
        <v>162</v>
      </c>
      <c r="B165" s="5" t="e">
        <f>LARGE(Large!$BF$4:$BF$32,OIB!A165)</f>
        <v>#NUM!</v>
      </c>
      <c r="C165" s="18" t="e">
        <f>MATCH(B165,Large!$BF$4:$BF$405,0)</f>
        <v>#NUM!</v>
      </c>
      <c r="D165" s="18" t="e">
        <f>INDEX(Large!$E$4:$BN$405,$C165,OIB!D$2)</f>
        <v>#NUM!</v>
      </c>
      <c r="E165" s="18" t="e">
        <f>INDEX(Large!$E$4:$BN$405,$C165,OIB!E$2)</f>
        <v>#NUM!</v>
      </c>
      <c r="F165" s="18" t="e">
        <f>INDEX(Large!$E$4:$BN$405,$C165,OIB!F$2)</f>
        <v>#NUM!</v>
      </c>
      <c r="G165" s="18" t="e">
        <f>INDEX(Large!$E$4:$BN$405,$C165,OIB!G$2)</f>
        <v>#NUM!</v>
      </c>
      <c r="H165" s="18" t="e">
        <f>INDEX(Large!$E$4:$BN$405,$C165,OIB!H$2)</f>
        <v>#NUM!</v>
      </c>
      <c r="I165" s="18" t="e">
        <f>INDEX(Large!$E$4:$BN$405,$C165,OIB!I$2)</f>
        <v>#NUM!</v>
      </c>
      <c r="J165" s="18" t="e">
        <f>INDEX(Large!$E$4:$BN$405,$C165,OIB!J$2)</f>
        <v>#NUM!</v>
      </c>
      <c r="K165" s="18" t="e">
        <f>INDEX(Large!$E$4:$BN$405,$C165,OIB!K$2)</f>
        <v>#NUM!</v>
      </c>
      <c r="L165" s="18" t="e">
        <f>INDEX(Large!$E$4:$BN$405,$C165,OIB!L$2)</f>
        <v>#NUM!</v>
      </c>
      <c r="M165" s="18" t="e">
        <f>INDEX(Large!$E$4:$BN$405,$C165,OIB!M$2)</f>
        <v>#NUM!</v>
      </c>
      <c r="N165" s="18" t="e">
        <f>INDEX(Large!$E$4:$BN$405,$C165,OIB!N$2)</f>
        <v>#NUM!</v>
      </c>
      <c r="O165" s="18" t="e">
        <f>INDEX(Large!$E$4:$BN$405,$C165,OIB!O$2)</f>
        <v>#NUM!</v>
      </c>
      <c r="P165" s="5" t="e">
        <f>INDEX(Large!$E$4:$BN$405,$C165,OIB!P$2)</f>
        <v>#NUM!</v>
      </c>
    </row>
    <row r="166" spans="1:16">
      <c r="A166" s="18">
        <v>163</v>
      </c>
      <c r="B166" s="5" t="e">
        <f>LARGE(Large!$BF$4:$BF$32,OIB!A166)</f>
        <v>#NUM!</v>
      </c>
      <c r="C166" s="18" t="e">
        <f>MATCH(B166,Large!$BF$4:$BF$405,0)</f>
        <v>#NUM!</v>
      </c>
      <c r="D166" s="18" t="e">
        <f>INDEX(Large!$E$4:$BN$405,$C166,OIB!D$2)</f>
        <v>#NUM!</v>
      </c>
      <c r="E166" s="18" t="e">
        <f>INDEX(Large!$E$4:$BN$405,$C166,OIB!E$2)</f>
        <v>#NUM!</v>
      </c>
      <c r="F166" s="18" t="e">
        <f>INDEX(Large!$E$4:$BN$405,$C166,OIB!F$2)</f>
        <v>#NUM!</v>
      </c>
      <c r="G166" s="18" t="e">
        <f>INDEX(Large!$E$4:$BN$405,$C166,OIB!G$2)</f>
        <v>#NUM!</v>
      </c>
      <c r="H166" s="18" t="e">
        <f>INDEX(Large!$E$4:$BN$405,$C166,OIB!H$2)</f>
        <v>#NUM!</v>
      </c>
      <c r="I166" s="18" t="e">
        <f>INDEX(Large!$E$4:$BN$405,$C166,OIB!I$2)</f>
        <v>#NUM!</v>
      </c>
      <c r="J166" s="18" t="e">
        <f>INDEX(Large!$E$4:$BN$405,$C166,OIB!J$2)</f>
        <v>#NUM!</v>
      </c>
      <c r="K166" s="18" t="e">
        <f>INDEX(Large!$E$4:$BN$405,$C166,OIB!K$2)</f>
        <v>#NUM!</v>
      </c>
      <c r="L166" s="18" t="e">
        <f>INDEX(Large!$E$4:$BN$405,$C166,OIB!L$2)</f>
        <v>#NUM!</v>
      </c>
      <c r="M166" s="18" t="e">
        <f>INDEX(Large!$E$4:$BN$405,$C166,OIB!M$2)</f>
        <v>#NUM!</v>
      </c>
      <c r="N166" s="18" t="e">
        <f>INDEX(Large!$E$4:$BN$405,$C166,OIB!N$2)</f>
        <v>#NUM!</v>
      </c>
      <c r="O166" s="18" t="e">
        <f>INDEX(Large!$E$4:$BN$405,$C166,OIB!O$2)</f>
        <v>#NUM!</v>
      </c>
      <c r="P166" s="5" t="e">
        <f>INDEX(Large!$E$4:$BN$405,$C166,OIB!P$2)</f>
        <v>#NUM!</v>
      </c>
    </row>
    <row r="167" spans="1:16">
      <c r="A167" s="18">
        <v>164</v>
      </c>
      <c r="B167" s="5" t="e">
        <f>LARGE(Large!$BF$4:$BF$32,OIB!A167)</f>
        <v>#NUM!</v>
      </c>
      <c r="C167" s="18" t="e">
        <f>MATCH(B167,Large!$BF$4:$BF$405,0)</f>
        <v>#NUM!</v>
      </c>
      <c r="D167" s="18" t="e">
        <f>INDEX(Large!$E$4:$BN$405,$C167,OIB!D$2)</f>
        <v>#NUM!</v>
      </c>
      <c r="E167" s="18" t="e">
        <f>INDEX(Large!$E$4:$BN$405,$C167,OIB!E$2)</f>
        <v>#NUM!</v>
      </c>
      <c r="F167" s="18" t="e">
        <f>INDEX(Large!$E$4:$BN$405,$C167,OIB!F$2)</f>
        <v>#NUM!</v>
      </c>
      <c r="G167" s="18" t="e">
        <f>INDEX(Large!$E$4:$BN$405,$C167,OIB!G$2)</f>
        <v>#NUM!</v>
      </c>
      <c r="H167" s="18" t="e">
        <f>INDEX(Large!$E$4:$BN$405,$C167,OIB!H$2)</f>
        <v>#NUM!</v>
      </c>
      <c r="I167" s="18" t="e">
        <f>INDEX(Large!$E$4:$BN$405,$C167,OIB!I$2)</f>
        <v>#NUM!</v>
      </c>
      <c r="J167" s="18" t="e">
        <f>INDEX(Large!$E$4:$BN$405,$C167,OIB!J$2)</f>
        <v>#NUM!</v>
      </c>
      <c r="K167" s="18" t="e">
        <f>INDEX(Large!$E$4:$BN$405,$C167,OIB!K$2)</f>
        <v>#NUM!</v>
      </c>
      <c r="L167" s="18" t="e">
        <f>INDEX(Large!$E$4:$BN$405,$C167,OIB!L$2)</f>
        <v>#NUM!</v>
      </c>
      <c r="M167" s="18" t="e">
        <f>INDEX(Large!$E$4:$BN$405,$C167,OIB!M$2)</f>
        <v>#NUM!</v>
      </c>
      <c r="N167" s="18" t="e">
        <f>INDEX(Large!$E$4:$BN$405,$C167,OIB!N$2)</f>
        <v>#NUM!</v>
      </c>
      <c r="O167" s="18" t="e">
        <f>INDEX(Large!$E$4:$BN$405,$C167,OIB!O$2)</f>
        <v>#NUM!</v>
      </c>
      <c r="P167" s="5" t="e">
        <f>INDEX(Large!$E$4:$BN$405,$C167,OIB!P$2)</f>
        <v>#NUM!</v>
      </c>
    </row>
    <row r="168" spans="1:16">
      <c r="A168" s="18">
        <v>165</v>
      </c>
      <c r="B168" s="5" t="e">
        <f>LARGE(Large!$BF$4:$BF$32,OIB!A168)</f>
        <v>#NUM!</v>
      </c>
      <c r="C168" s="18" t="e">
        <f>MATCH(B168,Large!$BF$4:$BF$405,0)</f>
        <v>#NUM!</v>
      </c>
      <c r="D168" s="18" t="e">
        <f>INDEX(Large!$E$4:$BN$405,$C168,OIB!D$2)</f>
        <v>#NUM!</v>
      </c>
      <c r="E168" s="18" t="e">
        <f>INDEX(Large!$E$4:$BN$405,$C168,OIB!E$2)</f>
        <v>#NUM!</v>
      </c>
      <c r="F168" s="18" t="e">
        <f>INDEX(Large!$E$4:$BN$405,$C168,OIB!F$2)</f>
        <v>#NUM!</v>
      </c>
      <c r="G168" s="18" t="e">
        <f>INDEX(Large!$E$4:$BN$405,$C168,OIB!G$2)</f>
        <v>#NUM!</v>
      </c>
      <c r="H168" s="18" t="e">
        <f>INDEX(Large!$E$4:$BN$405,$C168,OIB!H$2)</f>
        <v>#NUM!</v>
      </c>
      <c r="I168" s="18" t="e">
        <f>INDEX(Large!$E$4:$BN$405,$C168,OIB!I$2)</f>
        <v>#NUM!</v>
      </c>
      <c r="J168" s="18" t="e">
        <f>INDEX(Large!$E$4:$BN$405,$C168,OIB!J$2)</f>
        <v>#NUM!</v>
      </c>
      <c r="K168" s="18" t="e">
        <f>INDEX(Large!$E$4:$BN$405,$C168,OIB!K$2)</f>
        <v>#NUM!</v>
      </c>
      <c r="L168" s="18" t="e">
        <f>INDEX(Large!$E$4:$BN$405,$C168,OIB!L$2)</f>
        <v>#NUM!</v>
      </c>
      <c r="M168" s="18" t="e">
        <f>INDEX(Large!$E$4:$BN$405,$C168,OIB!M$2)</f>
        <v>#NUM!</v>
      </c>
      <c r="N168" s="18" t="e">
        <f>INDEX(Large!$E$4:$BN$405,$C168,OIB!N$2)</f>
        <v>#NUM!</v>
      </c>
      <c r="O168" s="18" t="e">
        <f>INDEX(Large!$E$4:$BN$405,$C168,OIB!O$2)</f>
        <v>#NUM!</v>
      </c>
      <c r="P168" s="5" t="e">
        <f>INDEX(Large!$E$4:$BN$405,$C168,OIB!P$2)</f>
        <v>#NUM!</v>
      </c>
    </row>
    <row r="169" spans="1:16">
      <c r="A169" s="18">
        <v>166</v>
      </c>
      <c r="B169" s="5" t="e">
        <f>LARGE(Large!$BF$4:$BF$32,OIB!A169)</f>
        <v>#NUM!</v>
      </c>
      <c r="C169" s="18" t="e">
        <f>MATCH(B169,Large!$BF$4:$BF$405,0)</f>
        <v>#NUM!</v>
      </c>
      <c r="D169" s="18" t="e">
        <f>INDEX(Large!$E$4:$BN$405,$C169,OIB!D$2)</f>
        <v>#NUM!</v>
      </c>
      <c r="E169" s="18" t="e">
        <f>INDEX(Large!$E$4:$BN$405,$C169,OIB!E$2)</f>
        <v>#NUM!</v>
      </c>
      <c r="F169" s="18" t="e">
        <f>INDEX(Large!$E$4:$BN$405,$C169,OIB!F$2)</f>
        <v>#NUM!</v>
      </c>
      <c r="G169" s="18" t="e">
        <f>INDEX(Large!$E$4:$BN$405,$C169,OIB!G$2)</f>
        <v>#NUM!</v>
      </c>
      <c r="H169" s="18" t="e">
        <f>INDEX(Large!$E$4:$BN$405,$C169,OIB!H$2)</f>
        <v>#NUM!</v>
      </c>
      <c r="I169" s="18" t="e">
        <f>INDEX(Large!$E$4:$BN$405,$C169,OIB!I$2)</f>
        <v>#NUM!</v>
      </c>
      <c r="J169" s="18" t="e">
        <f>INDEX(Large!$E$4:$BN$405,$C169,OIB!J$2)</f>
        <v>#NUM!</v>
      </c>
      <c r="K169" s="18" t="e">
        <f>INDEX(Large!$E$4:$BN$405,$C169,OIB!K$2)</f>
        <v>#NUM!</v>
      </c>
      <c r="L169" s="18" t="e">
        <f>INDEX(Large!$E$4:$BN$405,$C169,OIB!L$2)</f>
        <v>#NUM!</v>
      </c>
      <c r="M169" s="18" t="e">
        <f>INDEX(Large!$E$4:$BN$405,$C169,OIB!M$2)</f>
        <v>#NUM!</v>
      </c>
      <c r="N169" s="18" t="e">
        <f>INDEX(Large!$E$4:$BN$405,$C169,OIB!N$2)</f>
        <v>#NUM!</v>
      </c>
      <c r="O169" s="18" t="e">
        <f>INDEX(Large!$E$4:$BN$405,$C169,OIB!O$2)</f>
        <v>#NUM!</v>
      </c>
      <c r="P169" s="5" t="e">
        <f>INDEX(Large!$E$4:$BN$405,$C169,OIB!P$2)</f>
        <v>#NUM!</v>
      </c>
    </row>
    <row r="170" spans="1:16">
      <c r="A170" s="18">
        <v>167</v>
      </c>
      <c r="B170" s="5" t="e">
        <f>LARGE(Large!$BF$4:$BF$32,OIB!A170)</f>
        <v>#NUM!</v>
      </c>
      <c r="C170" s="18" t="e">
        <f>MATCH(B170,Large!$BF$4:$BF$405,0)</f>
        <v>#NUM!</v>
      </c>
      <c r="D170" s="18" t="e">
        <f>INDEX(Large!$E$4:$BN$405,$C170,OIB!D$2)</f>
        <v>#NUM!</v>
      </c>
      <c r="E170" s="18" t="e">
        <f>INDEX(Large!$E$4:$BN$405,$C170,OIB!E$2)</f>
        <v>#NUM!</v>
      </c>
      <c r="F170" s="18" t="e">
        <f>INDEX(Large!$E$4:$BN$405,$C170,OIB!F$2)</f>
        <v>#NUM!</v>
      </c>
      <c r="G170" s="18" t="e">
        <f>INDEX(Large!$E$4:$BN$405,$C170,OIB!G$2)</f>
        <v>#NUM!</v>
      </c>
      <c r="H170" s="18" t="e">
        <f>INDEX(Large!$E$4:$BN$405,$C170,OIB!H$2)</f>
        <v>#NUM!</v>
      </c>
      <c r="I170" s="18" t="e">
        <f>INDEX(Large!$E$4:$BN$405,$C170,OIB!I$2)</f>
        <v>#NUM!</v>
      </c>
      <c r="J170" s="18" t="e">
        <f>INDEX(Large!$E$4:$BN$405,$C170,OIB!J$2)</f>
        <v>#NUM!</v>
      </c>
      <c r="K170" s="18" t="e">
        <f>INDEX(Large!$E$4:$BN$405,$C170,OIB!K$2)</f>
        <v>#NUM!</v>
      </c>
      <c r="L170" s="18" t="e">
        <f>INDEX(Large!$E$4:$BN$405,$C170,OIB!L$2)</f>
        <v>#NUM!</v>
      </c>
      <c r="M170" s="18" t="e">
        <f>INDEX(Large!$E$4:$BN$405,$C170,OIB!M$2)</f>
        <v>#NUM!</v>
      </c>
      <c r="N170" s="18" t="e">
        <f>INDEX(Large!$E$4:$BN$405,$C170,OIB!N$2)</f>
        <v>#NUM!</v>
      </c>
      <c r="O170" s="18" t="e">
        <f>INDEX(Large!$E$4:$BN$405,$C170,OIB!O$2)</f>
        <v>#NUM!</v>
      </c>
      <c r="P170" s="5" t="e">
        <f>INDEX(Large!$E$4:$BN$405,$C170,OIB!P$2)</f>
        <v>#NUM!</v>
      </c>
    </row>
    <row r="171" spans="1:16">
      <c r="A171" s="18">
        <v>168</v>
      </c>
      <c r="B171" s="5" t="e">
        <f>LARGE(Large!$BF$4:$BF$32,OIB!A171)</f>
        <v>#NUM!</v>
      </c>
      <c r="C171" s="18" t="e">
        <f>MATCH(B171,Large!$BF$4:$BF$405,0)</f>
        <v>#NUM!</v>
      </c>
      <c r="D171" s="18" t="e">
        <f>INDEX(Large!$E$4:$BN$405,$C171,OIB!D$2)</f>
        <v>#NUM!</v>
      </c>
      <c r="E171" s="18" t="e">
        <f>INDEX(Large!$E$4:$BN$405,$C171,OIB!E$2)</f>
        <v>#NUM!</v>
      </c>
      <c r="F171" s="18" t="e">
        <f>INDEX(Large!$E$4:$BN$405,$C171,OIB!F$2)</f>
        <v>#NUM!</v>
      </c>
      <c r="G171" s="18" t="e">
        <f>INDEX(Large!$E$4:$BN$405,$C171,OIB!G$2)</f>
        <v>#NUM!</v>
      </c>
      <c r="H171" s="18" t="e">
        <f>INDEX(Large!$E$4:$BN$405,$C171,OIB!H$2)</f>
        <v>#NUM!</v>
      </c>
      <c r="I171" s="18" t="e">
        <f>INDEX(Large!$E$4:$BN$405,$C171,OIB!I$2)</f>
        <v>#NUM!</v>
      </c>
      <c r="J171" s="18" t="e">
        <f>INDEX(Large!$E$4:$BN$405,$C171,OIB!J$2)</f>
        <v>#NUM!</v>
      </c>
      <c r="K171" s="18" t="e">
        <f>INDEX(Large!$E$4:$BN$405,$C171,OIB!K$2)</f>
        <v>#NUM!</v>
      </c>
      <c r="L171" s="18" t="e">
        <f>INDEX(Large!$E$4:$BN$405,$C171,OIB!L$2)</f>
        <v>#NUM!</v>
      </c>
      <c r="M171" s="18" t="e">
        <f>INDEX(Large!$E$4:$BN$405,$C171,OIB!M$2)</f>
        <v>#NUM!</v>
      </c>
      <c r="N171" s="18" t="e">
        <f>INDEX(Large!$E$4:$BN$405,$C171,OIB!N$2)</f>
        <v>#NUM!</v>
      </c>
      <c r="O171" s="18" t="e">
        <f>INDEX(Large!$E$4:$BN$405,$C171,OIB!O$2)</f>
        <v>#NUM!</v>
      </c>
      <c r="P171" s="5" t="e">
        <f>INDEX(Large!$E$4:$BN$405,$C171,OIB!P$2)</f>
        <v>#NUM!</v>
      </c>
    </row>
    <row r="172" spans="1:16">
      <c r="A172" s="18">
        <v>169</v>
      </c>
      <c r="B172" s="5" t="e">
        <f>LARGE(Large!$BF$4:$BF$32,OIB!A172)</f>
        <v>#NUM!</v>
      </c>
      <c r="C172" s="18" t="e">
        <f>MATCH(B172,Large!$BF$4:$BF$405,0)</f>
        <v>#NUM!</v>
      </c>
      <c r="D172" s="18" t="e">
        <f>INDEX(Large!$E$4:$BN$405,$C172,OIB!D$2)</f>
        <v>#NUM!</v>
      </c>
      <c r="E172" s="18" t="e">
        <f>INDEX(Large!$E$4:$BN$405,$C172,OIB!E$2)</f>
        <v>#NUM!</v>
      </c>
      <c r="F172" s="18" t="e">
        <f>INDEX(Large!$E$4:$BN$405,$C172,OIB!F$2)</f>
        <v>#NUM!</v>
      </c>
      <c r="G172" s="18" t="e">
        <f>INDEX(Large!$E$4:$BN$405,$C172,OIB!G$2)</f>
        <v>#NUM!</v>
      </c>
      <c r="H172" s="18" t="e">
        <f>INDEX(Large!$E$4:$BN$405,$C172,OIB!H$2)</f>
        <v>#NUM!</v>
      </c>
      <c r="I172" s="18" t="e">
        <f>INDEX(Large!$E$4:$BN$405,$C172,OIB!I$2)</f>
        <v>#NUM!</v>
      </c>
      <c r="J172" s="18" t="e">
        <f>INDEX(Large!$E$4:$BN$405,$C172,OIB!J$2)</f>
        <v>#NUM!</v>
      </c>
      <c r="K172" s="18" t="e">
        <f>INDEX(Large!$E$4:$BN$405,$C172,OIB!K$2)</f>
        <v>#NUM!</v>
      </c>
      <c r="L172" s="18" t="e">
        <f>INDEX(Large!$E$4:$BN$405,$C172,OIB!L$2)</f>
        <v>#NUM!</v>
      </c>
      <c r="M172" s="18" t="e">
        <f>INDEX(Large!$E$4:$BN$405,$C172,OIB!M$2)</f>
        <v>#NUM!</v>
      </c>
      <c r="N172" s="18" t="e">
        <f>INDEX(Large!$E$4:$BN$405,$C172,OIB!N$2)</f>
        <v>#NUM!</v>
      </c>
      <c r="O172" s="18" t="e">
        <f>INDEX(Large!$E$4:$BN$405,$C172,OIB!O$2)</f>
        <v>#NUM!</v>
      </c>
      <c r="P172" s="5" t="e">
        <f>INDEX(Large!$E$4:$BN$405,$C172,OIB!P$2)</f>
        <v>#NUM!</v>
      </c>
    </row>
    <row r="173" spans="1:16">
      <c r="A173" s="18">
        <v>170</v>
      </c>
      <c r="B173" s="5" t="e">
        <f>LARGE(Large!$BF$4:$BF$32,OIB!A173)</f>
        <v>#NUM!</v>
      </c>
      <c r="C173" s="18" t="e">
        <f>MATCH(B173,Large!$BF$4:$BF$405,0)</f>
        <v>#NUM!</v>
      </c>
      <c r="D173" s="18" t="e">
        <f>INDEX(Large!$E$4:$BN$405,$C173,OIB!D$2)</f>
        <v>#NUM!</v>
      </c>
      <c r="E173" s="18" t="e">
        <f>INDEX(Large!$E$4:$BN$405,$C173,OIB!E$2)</f>
        <v>#NUM!</v>
      </c>
      <c r="F173" s="18" t="e">
        <f>INDEX(Large!$E$4:$BN$405,$C173,OIB!F$2)</f>
        <v>#NUM!</v>
      </c>
      <c r="G173" s="18" t="e">
        <f>INDEX(Large!$E$4:$BN$405,$C173,OIB!G$2)</f>
        <v>#NUM!</v>
      </c>
      <c r="H173" s="18" t="e">
        <f>INDEX(Large!$E$4:$BN$405,$C173,OIB!H$2)</f>
        <v>#NUM!</v>
      </c>
      <c r="I173" s="18" t="e">
        <f>INDEX(Large!$E$4:$BN$405,$C173,OIB!I$2)</f>
        <v>#NUM!</v>
      </c>
      <c r="J173" s="18" t="e">
        <f>INDEX(Large!$E$4:$BN$405,$C173,OIB!J$2)</f>
        <v>#NUM!</v>
      </c>
      <c r="K173" s="18" t="e">
        <f>INDEX(Large!$E$4:$BN$405,$C173,OIB!K$2)</f>
        <v>#NUM!</v>
      </c>
      <c r="L173" s="18" t="e">
        <f>INDEX(Large!$E$4:$BN$405,$C173,OIB!L$2)</f>
        <v>#NUM!</v>
      </c>
      <c r="M173" s="18" t="e">
        <f>INDEX(Large!$E$4:$BN$405,$C173,OIB!M$2)</f>
        <v>#NUM!</v>
      </c>
      <c r="N173" s="18" t="e">
        <f>INDEX(Large!$E$4:$BN$405,$C173,OIB!N$2)</f>
        <v>#NUM!</v>
      </c>
      <c r="O173" s="18" t="e">
        <f>INDEX(Large!$E$4:$BN$405,$C173,OIB!O$2)</f>
        <v>#NUM!</v>
      </c>
      <c r="P173" s="5" t="e">
        <f>INDEX(Large!$E$4:$BN$405,$C173,OIB!P$2)</f>
        <v>#NUM!</v>
      </c>
    </row>
    <row r="174" spans="1:16">
      <c r="A174" s="18">
        <v>171</v>
      </c>
      <c r="B174" s="5" t="e">
        <f>LARGE(Large!$BF$4:$BF$32,OIB!A174)</f>
        <v>#NUM!</v>
      </c>
      <c r="C174" s="18" t="e">
        <f>MATCH(B174,Large!$BF$4:$BF$405,0)</f>
        <v>#NUM!</v>
      </c>
      <c r="D174" s="18" t="e">
        <f>INDEX(Large!$E$4:$BN$405,$C174,OIB!D$2)</f>
        <v>#NUM!</v>
      </c>
      <c r="E174" s="18" t="e">
        <f>INDEX(Large!$E$4:$BN$405,$C174,OIB!E$2)</f>
        <v>#NUM!</v>
      </c>
      <c r="F174" s="18" t="e">
        <f>INDEX(Large!$E$4:$BN$405,$C174,OIB!F$2)</f>
        <v>#NUM!</v>
      </c>
      <c r="G174" s="18" t="e">
        <f>INDEX(Large!$E$4:$BN$405,$C174,OIB!G$2)</f>
        <v>#NUM!</v>
      </c>
      <c r="H174" s="18" t="e">
        <f>INDEX(Large!$E$4:$BN$405,$C174,OIB!H$2)</f>
        <v>#NUM!</v>
      </c>
      <c r="I174" s="18" t="e">
        <f>INDEX(Large!$E$4:$BN$405,$C174,OIB!I$2)</f>
        <v>#NUM!</v>
      </c>
      <c r="J174" s="18" t="e">
        <f>INDEX(Large!$E$4:$BN$405,$C174,OIB!J$2)</f>
        <v>#NUM!</v>
      </c>
      <c r="K174" s="18" t="e">
        <f>INDEX(Large!$E$4:$BN$405,$C174,OIB!K$2)</f>
        <v>#NUM!</v>
      </c>
      <c r="L174" s="18" t="e">
        <f>INDEX(Large!$E$4:$BN$405,$C174,OIB!L$2)</f>
        <v>#NUM!</v>
      </c>
      <c r="M174" s="18" t="e">
        <f>INDEX(Large!$E$4:$BN$405,$C174,OIB!M$2)</f>
        <v>#NUM!</v>
      </c>
      <c r="N174" s="18" t="e">
        <f>INDEX(Large!$E$4:$BN$405,$C174,OIB!N$2)</f>
        <v>#NUM!</v>
      </c>
      <c r="O174" s="18" t="e">
        <f>INDEX(Large!$E$4:$BN$405,$C174,OIB!O$2)</f>
        <v>#NUM!</v>
      </c>
      <c r="P174" s="5" t="e">
        <f>INDEX(Large!$E$4:$BN$405,$C174,OIB!P$2)</f>
        <v>#NUM!</v>
      </c>
    </row>
    <row r="175" spans="1:16">
      <c r="A175" s="18">
        <v>172</v>
      </c>
      <c r="B175" s="5" t="e">
        <f>LARGE(Large!$BF$4:$BF$32,OIB!A175)</f>
        <v>#NUM!</v>
      </c>
      <c r="C175" s="18" t="e">
        <f>MATCH(B175,Large!$BF$4:$BF$405,0)</f>
        <v>#NUM!</v>
      </c>
      <c r="D175" s="18" t="e">
        <f>INDEX(Large!$E$4:$BN$405,$C175,OIB!D$2)</f>
        <v>#NUM!</v>
      </c>
      <c r="E175" s="18" t="e">
        <f>INDEX(Large!$E$4:$BN$405,$C175,OIB!E$2)</f>
        <v>#NUM!</v>
      </c>
      <c r="F175" s="18" t="e">
        <f>INDEX(Large!$E$4:$BN$405,$C175,OIB!F$2)</f>
        <v>#NUM!</v>
      </c>
      <c r="G175" s="18" t="e">
        <f>INDEX(Large!$E$4:$BN$405,$C175,OIB!G$2)</f>
        <v>#NUM!</v>
      </c>
      <c r="H175" s="18" t="e">
        <f>INDEX(Large!$E$4:$BN$405,$C175,OIB!H$2)</f>
        <v>#NUM!</v>
      </c>
      <c r="I175" s="18" t="e">
        <f>INDEX(Large!$E$4:$BN$405,$C175,OIB!I$2)</f>
        <v>#NUM!</v>
      </c>
      <c r="J175" s="18" t="e">
        <f>INDEX(Large!$E$4:$BN$405,$C175,OIB!J$2)</f>
        <v>#NUM!</v>
      </c>
      <c r="K175" s="18" t="e">
        <f>INDEX(Large!$E$4:$BN$405,$C175,OIB!K$2)</f>
        <v>#NUM!</v>
      </c>
      <c r="L175" s="18" t="e">
        <f>INDEX(Large!$E$4:$BN$405,$C175,OIB!L$2)</f>
        <v>#NUM!</v>
      </c>
      <c r="M175" s="18" t="e">
        <f>INDEX(Large!$E$4:$BN$405,$C175,OIB!M$2)</f>
        <v>#NUM!</v>
      </c>
      <c r="N175" s="18" t="e">
        <f>INDEX(Large!$E$4:$BN$405,$C175,OIB!N$2)</f>
        <v>#NUM!</v>
      </c>
      <c r="O175" s="18" t="e">
        <f>INDEX(Large!$E$4:$BN$405,$C175,OIB!O$2)</f>
        <v>#NUM!</v>
      </c>
      <c r="P175" s="5" t="e">
        <f>INDEX(Large!$E$4:$BN$405,$C175,OIB!P$2)</f>
        <v>#NUM!</v>
      </c>
    </row>
    <row r="176" spans="1:16">
      <c r="A176" s="18">
        <v>173</v>
      </c>
      <c r="B176" s="5" t="e">
        <f>LARGE(Large!$BF$4:$BF$32,OIB!A176)</f>
        <v>#NUM!</v>
      </c>
      <c r="C176" s="18" t="e">
        <f>MATCH(B176,Large!$BF$4:$BF$405,0)</f>
        <v>#NUM!</v>
      </c>
      <c r="D176" s="18" t="e">
        <f>INDEX(Large!$E$4:$BN$405,$C176,OIB!D$2)</f>
        <v>#NUM!</v>
      </c>
      <c r="E176" s="18" t="e">
        <f>INDEX(Large!$E$4:$BN$405,$C176,OIB!E$2)</f>
        <v>#NUM!</v>
      </c>
      <c r="F176" s="18" t="e">
        <f>INDEX(Large!$E$4:$BN$405,$C176,OIB!F$2)</f>
        <v>#NUM!</v>
      </c>
      <c r="G176" s="18" t="e">
        <f>INDEX(Large!$E$4:$BN$405,$C176,OIB!G$2)</f>
        <v>#NUM!</v>
      </c>
      <c r="H176" s="18" t="e">
        <f>INDEX(Large!$E$4:$BN$405,$C176,OIB!H$2)</f>
        <v>#NUM!</v>
      </c>
      <c r="I176" s="18" t="e">
        <f>INDEX(Large!$E$4:$BN$405,$C176,OIB!I$2)</f>
        <v>#NUM!</v>
      </c>
      <c r="J176" s="18" t="e">
        <f>INDEX(Large!$E$4:$BN$405,$C176,OIB!J$2)</f>
        <v>#NUM!</v>
      </c>
      <c r="K176" s="18" t="e">
        <f>INDEX(Large!$E$4:$BN$405,$C176,OIB!K$2)</f>
        <v>#NUM!</v>
      </c>
      <c r="L176" s="18" t="e">
        <f>INDEX(Large!$E$4:$BN$405,$C176,OIB!L$2)</f>
        <v>#NUM!</v>
      </c>
      <c r="M176" s="18" t="e">
        <f>INDEX(Large!$E$4:$BN$405,$C176,OIB!M$2)</f>
        <v>#NUM!</v>
      </c>
      <c r="N176" s="18" t="e">
        <f>INDEX(Large!$E$4:$BN$405,$C176,OIB!N$2)</f>
        <v>#NUM!</v>
      </c>
      <c r="O176" s="18" t="e">
        <f>INDEX(Large!$E$4:$BN$405,$C176,OIB!O$2)</f>
        <v>#NUM!</v>
      </c>
      <c r="P176" s="5" t="e">
        <f>INDEX(Large!$E$4:$BN$405,$C176,OIB!P$2)</f>
        <v>#NUM!</v>
      </c>
    </row>
    <row r="177" spans="1:16">
      <c r="A177" s="18">
        <v>174</v>
      </c>
      <c r="B177" s="5" t="e">
        <f>LARGE(Large!$BF$4:$BF$32,OIB!A177)</f>
        <v>#NUM!</v>
      </c>
      <c r="C177" s="18" t="e">
        <f>MATCH(B177,Large!$BF$4:$BF$405,0)</f>
        <v>#NUM!</v>
      </c>
      <c r="D177" s="18" t="e">
        <f>INDEX(Large!$E$4:$BN$405,$C177,OIB!D$2)</f>
        <v>#NUM!</v>
      </c>
      <c r="E177" s="18" t="e">
        <f>INDEX(Large!$E$4:$BN$405,$C177,OIB!E$2)</f>
        <v>#NUM!</v>
      </c>
      <c r="F177" s="18" t="e">
        <f>INDEX(Large!$E$4:$BN$405,$C177,OIB!F$2)</f>
        <v>#NUM!</v>
      </c>
      <c r="G177" s="18" t="e">
        <f>INDEX(Large!$E$4:$BN$405,$C177,OIB!G$2)</f>
        <v>#NUM!</v>
      </c>
      <c r="H177" s="18" t="e">
        <f>INDEX(Large!$E$4:$BN$405,$C177,OIB!H$2)</f>
        <v>#NUM!</v>
      </c>
      <c r="I177" s="18" t="e">
        <f>INDEX(Large!$E$4:$BN$405,$C177,OIB!I$2)</f>
        <v>#NUM!</v>
      </c>
      <c r="J177" s="18" t="e">
        <f>INDEX(Large!$E$4:$BN$405,$C177,OIB!J$2)</f>
        <v>#NUM!</v>
      </c>
      <c r="K177" s="18" t="e">
        <f>INDEX(Large!$E$4:$BN$405,$C177,OIB!K$2)</f>
        <v>#NUM!</v>
      </c>
      <c r="L177" s="18" t="e">
        <f>INDEX(Large!$E$4:$BN$405,$C177,OIB!L$2)</f>
        <v>#NUM!</v>
      </c>
      <c r="M177" s="18" t="e">
        <f>INDEX(Large!$E$4:$BN$405,$C177,OIB!M$2)</f>
        <v>#NUM!</v>
      </c>
      <c r="N177" s="18" t="e">
        <f>INDEX(Large!$E$4:$BN$405,$C177,OIB!N$2)</f>
        <v>#NUM!</v>
      </c>
      <c r="O177" s="18" t="e">
        <f>INDEX(Large!$E$4:$BN$405,$C177,OIB!O$2)</f>
        <v>#NUM!</v>
      </c>
      <c r="P177" s="5" t="e">
        <f>INDEX(Large!$E$4:$BN$405,$C177,OIB!P$2)</f>
        <v>#NUM!</v>
      </c>
    </row>
    <row r="178" spans="1:16">
      <c r="A178" s="18">
        <v>175</v>
      </c>
      <c r="B178" s="5" t="e">
        <f>LARGE(Large!$BF$4:$BF$32,OIB!A178)</f>
        <v>#NUM!</v>
      </c>
      <c r="C178" s="18" t="e">
        <f>MATCH(B178,Large!$BF$4:$BF$405,0)</f>
        <v>#NUM!</v>
      </c>
      <c r="D178" s="18" t="e">
        <f>INDEX(Large!$E$4:$BN$405,$C178,OIB!D$2)</f>
        <v>#NUM!</v>
      </c>
      <c r="E178" s="18" t="e">
        <f>INDEX(Large!$E$4:$BN$405,$C178,OIB!E$2)</f>
        <v>#NUM!</v>
      </c>
      <c r="F178" s="18" t="e">
        <f>INDEX(Large!$E$4:$BN$405,$C178,OIB!F$2)</f>
        <v>#NUM!</v>
      </c>
      <c r="G178" s="18" t="e">
        <f>INDEX(Large!$E$4:$BN$405,$C178,OIB!G$2)</f>
        <v>#NUM!</v>
      </c>
      <c r="H178" s="18" t="e">
        <f>INDEX(Large!$E$4:$BN$405,$C178,OIB!H$2)</f>
        <v>#NUM!</v>
      </c>
      <c r="I178" s="18" t="e">
        <f>INDEX(Large!$E$4:$BN$405,$C178,OIB!I$2)</f>
        <v>#NUM!</v>
      </c>
      <c r="J178" s="18" t="e">
        <f>INDEX(Large!$E$4:$BN$405,$C178,OIB!J$2)</f>
        <v>#NUM!</v>
      </c>
      <c r="K178" s="18" t="e">
        <f>INDEX(Large!$E$4:$BN$405,$C178,OIB!K$2)</f>
        <v>#NUM!</v>
      </c>
      <c r="L178" s="18" t="e">
        <f>INDEX(Large!$E$4:$BN$405,$C178,OIB!L$2)</f>
        <v>#NUM!</v>
      </c>
      <c r="M178" s="18" t="e">
        <f>INDEX(Large!$E$4:$BN$405,$C178,OIB!M$2)</f>
        <v>#NUM!</v>
      </c>
      <c r="N178" s="18" t="e">
        <f>INDEX(Large!$E$4:$BN$405,$C178,OIB!N$2)</f>
        <v>#NUM!</v>
      </c>
      <c r="O178" s="18" t="e">
        <f>INDEX(Large!$E$4:$BN$405,$C178,OIB!O$2)</f>
        <v>#NUM!</v>
      </c>
      <c r="P178" s="5" t="e">
        <f>INDEX(Large!$E$4:$BN$405,$C178,OIB!P$2)</f>
        <v>#NUM!</v>
      </c>
    </row>
    <row r="179" spans="1:16">
      <c r="A179" s="18">
        <v>176</v>
      </c>
      <c r="B179" s="5" t="e">
        <f>LARGE(Large!$BF$4:$BF$32,OIB!A179)</f>
        <v>#NUM!</v>
      </c>
      <c r="C179" s="18" t="e">
        <f>MATCH(B179,Large!$BF$4:$BF$405,0)</f>
        <v>#NUM!</v>
      </c>
      <c r="D179" s="18" t="e">
        <f>INDEX(Large!$E$4:$BN$405,$C179,OIB!D$2)</f>
        <v>#NUM!</v>
      </c>
      <c r="E179" s="18" t="e">
        <f>INDEX(Large!$E$4:$BN$405,$C179,OIB!E$2)</f>
        <v>#NUM!</v>
      </c>
      <c r="F179" s="18" t="e">
        <f>INDEX(Large!$E$4:$BN$405,$C179,OIB!F$2)</f>
        <v>#NUM!</v>
      </c>
      <c r="G179" s="18" t="e">
        <f>INDEX(Large!$E$4:$BN$405,$C179,OIB!G$2)</f>
        <v>#NUM!</v>
      </c>
      <c r="H179" s="18" t="e">
        <f>INDEX(Large!$E$4:$BN$405,$C179,OIB!H$2)</f>
        <v>#NUM!</v>
      </c>
      <c r="I179" s="18" t="e">
        <f>INDEX(Large!$E$4:$BN$405,$C179,OIB!I$2)</f>
        <v>#NUM!</v>
      </c>
      <c r="J179" s="18" t="e">
        <f>INDEX(Large!$E$4:$BN$405,$C179,OIB!J$2)</f>
        <v>#NUM!</v>
      </c>
      <c r="K179" s="18" t="e">
        <f>INDEX(Large!$E$4:$BN$405,$C179,OIB!K$2)</f>
        <v>#NUM!</v>
      </c>
      <c r="L179" s="18" t="e">
        <f>INDEX(Large!$E$4:$BN$405,$C179,OIB!L$2)</f>
        <v>#NUM!</v>
      </c>
      <c r="M179" s="18" t="e">
        <f>INDEX(Large!$E$4:$BN$405,$C179,OIB!M$2)</f>
        <v>#NUM!</v>
      </c>
      <c r="N179" s="18" t="e">
        <f>INDEX(Large!$E$4:$BN$405,$C179,OIB!N$2)</f>
        <v>#NUM!</v>
      </c>
      <c r="O179" s="18" t="e">
        <f>INDEX(Large!$E$4:$BN$405,$C179,OIB!O$2)</f>
        <v>#NUM!</v>
      </c>
      <c r="P179" s="5" t="e">
        <f>INDEX(Large!$E$4:$BN$405,$C179,OIB!P$2)</f>
        <v>#NUM!</v>
      </c>
    </row>
    <row r="180" spans="1:16">
      <c r="A180" s="18">
        <v>177</v>
      </c>
      <c r="B180" s="5" t="e">
        <f>LARGE(Large!$BF$4:$BF$32,OIB!A180)</f>
        <v>#NUM!</v>
      </c>
      <c r="C180" s="18" t="e">
        <f>MATCH(B180,Large!$BF$4:$BF$405,0)</f>
        <v>#NUM!</v>
      </c>
      <c r="D180" s="18" t="e">
        <f>INDEX(Large!$E$4:$BN$405,$C180,OIB!D$2)</f>
        <v>#NUM!</v>
      </c>
      <c r="E180" s="18" t="e">
        <f>INDEX(Large!$E$4:$BN$405,$C180,OIB!E$2)</f>
        <v>#NUM!</v>
      </c>
      <c r="F180" s="18" t="e">
        <f>INDEX(Large!$E$4:$BN$405,$C180,OIB!F$2)</f>
        <v>#NUM!</v>
      </c>
      <c r="G180" s="18" t="e">
        <f>INDEX(Large!$E$4:$BN$405,$C180,OIB!G$2)</f>
        <v>#NUM!</v>
      </c>
      <c r="H180" s="18" t="e">
        <f>INDEX(Large!$E$4:$BN$405,$C180,OIB!H$2)</f>
        <v>#NUM!</v>
      </c>
      <c r="I180" s="18" t="e">
        <f>INDEX(Large!$E$4:$BN$405,$C180,OIB!I$2)</f>
        <v>#NUM!</v>
      </c>
      <c r="J180" s="18" t="e">
        <f>INDEX(Large!$E$4:$BN$405,$C180,OIB!J$2)</f>
        <v>#NUM!</v>
      </c>
      <c r="K180" s="18" t="e">
        <f>INDEX(Large!$E$4:$BN$405,$C180,OIB!K$2)</f>
        <v>#NUM!</v>
      </c>
      <c r="L180" s="18" t="e">
        <f>INDEX(Large!$E$4:$BN$405,$C180,OIB!L$2)</f>
        <v>#NUM!</v>
      </c>
      <c r="M180" s="18" t="e">
        <f>INDEX(Large!$E$4:$BN$405,$C180,OIB!M$2)</f>
        <v>#NUM!</v>
      </c>
      <c r="N180" s="18" t="e">
        <f>INDEX(Large!$E$4:$BN$405,$C180,OIB!N$2)</f>
        <v>#NUM!</v>
      </c>
      <c r="O180" s="18" t="e">
        <f>INDEX(Large!$E$4:$BN$405,$C180,OIB!O$2)</f>
        <v>#NUM!</v>
      </c>
      <c r="P180" s="5" t="e">
        <f>INDEX(Large!$E$4:$BN$405,$C180,OIB!P$2)</f>
        <v>#NUM!</v>
      </c>
    </row>
    <row r="181" spans="1:16">
      <c r="A181" s="18">
        <v>178</v>
      </c>
      <c r="B181" s="5" t="e">
        <f>LARGE(Large!$BF$4:$BF$32,OIB!A181)</f>
        <v>#NUM!</v>
      </c>
      <c r="C181" s="18" t="e">
        <f>MATCH(B181,Large!$BF$4:$BF$405,0)</f>
        <v>#NUM!</v>
      </c>
      <c r="D181" s="18" t="e">
        <f>INDEX(Large!$E$4:$BN$405,$C181,OIB!D$2)</f>
        <v>#NUM!</v>
      </c>
      <c r="E181" s="18" t="e">
        <f>INDEX(Large!$E$4:$BN$405,$C181,OIB!E$2)</f>
        <v>#NUM!</v>
      </c>
      <c r="F181" s="18" t="e">
        <f>INDEX(Large!$E$4:$BN$405,$C181,OIB!F$2)</f>
        <v>#NUM!</v>
      </c>
      <c r="G181" s="18" t="e">
        <f>INDEX(Large!$E$4:$BN$405,$C181,OIB!G$2)</f>
        <v>#NUM!</v>
      </c>
      <c r="H181" s="18" t="e">
        <f>INDEX(Large!$E$4:$BN$405,$C181,OIB!H$2)</f>
        <v>#NUM!</v>
      </c>
      <c r="I181" s="18" t="e">
        <f>INDEX(Large!$E$4:$BN$405,$C181,OIB!I$2)</f>
        <v>#NUM!</v>
      </c>
      <c r="J181" s="18" t="e">
        <f>INDEX(Large!$E$4:$BN$405,$C181,OIB!J$2)</f>
        <v>#NUM!</v>
      </c>
      <c r="K181" s="18" t="e">
        <f>INDEX(Large!$E$4:$BN$405,$C181,OIB!K$2)</f>
        <v>#NUM!</v>
      </c>
      <c r="L181" s="18" t="e">
        <f>INDEX(Large!$E$4:$BN$405,$C181,OIB!L$2)</f>
        <v>#NUM!</v>
      </c>
      <c r="M181" s="18" t="e">
        <f>INDEX(Large!$E$4:$BN$405,$C181,OIB!M$2)</f>
        <v>#NUM!</v>
      </c>
      <c r="N181" s="18" t="e">
        <f>INDEX(Large!$E$4:$BN$405,$C181,OIB!N$2)</f>
        <v>#NUM!</v>
      </c>
      <c r="O181" s="18" t="e">
        <f>INDEX(Large!$E$4:$BN$405,$C181,OIB!O$2)</f>
        <v>#NUM!</v>
      </c>
      <c r="P181" s="5" t="e">
        <f>INDEX(Large!$E$4:$BN$405,$C181,OIB!P$2)</f>
        <v>#NUM!</v>
      </c>
    </row>
    <row r="182" spans="1:16">
      <c r="A182" s="18">
        <v>179</v>
      </c>
      <c r="B182" s="5" t="e">
        <f>LARGE(Large!$BF$4:$BF$32,OIB!A182)</f>
        <v>#NUM!</v>
      </c>
      <c r="C182" s="18" t="e">
        <f>MATCH(B182,Large!$BF$4:$BF$405,0)</f>
        <v>#NUM!</v>
      </c>
      <c r="D182" s="18" t="e">
        <f>INDEX(Large!$E$4:$BN$405,$C182,OIB!D$2)</f>
        <v>#NUM!</v>
      </c>
      <c r="E182" s="18" t="e">
        <f>INDEX(Large!$E$4:$BN$405,$C182,OIB!E$2)</f>
        <v>#NUM!</v>
      </c>
      <c r="F182" s="18" t="e">
        <f>INDEX(Large!$E$4:$BN$405,$C182,OIB!F$2)</f>
        <v>#NUM!</v>
      </c>
      <c r="G182" s="18" t="e">
        <f>INDEX(Large!$E$4:$BN$405,$C182,OIB!G$2)</f>
        <v>#NUM!</v>
      </c>
      <c r="H182" s="18" t="e">
        <f>INDEX(Large!$E$4:$BN$405,$C182,OIB!H$2)</f>
        <v>#NUM!</v>
      </c>
      <c r="I182" s="18" t="e">
        <f>INDEX(Large!$E$4:$BN$405,$C182,OIB!I$2)</f>
        <v>#NUM!</v>
      </c>
      <c r="J182" s="18" t="e">
        <f>INDEX(Large!$E$4:$BN$405,$C182,OIB!J$2)</f>
        <v>#NUM!</v>
      </c>
      <c r="K182" s="18" t="e">
        <f>INDEX(Large!$E$4:$BN$405,$C182,OIB!K$2)</f>
        <v>#NUM!</v>
      </c>
      <c r="L182" s="18" t="e">
        <f>INDEX(Large!$E$4:$BN$405,$C182,OIB!L$2)</f>
        <v>#NUM!</v>
      </c>
      <c r="M182" s="18" t="e">
        <f>INDEX(Large!$E$4:$BN$405,$C182,OIB!M$2)</f>
        <v>#NUM!</v>
      </c>
      <c r="N182" s="18" t="e">
        <f>INDEX(Large!$E$4:$BN$405,$C182,OIB!N$2)</f>
        <v>#NUM!</v>
      </c>
      <c r="O182" s="18" t="e">
        <f>INDEX(Large!$E$4:$BN$405,$C182,OIB!O$2)</f>
        <v>#NUM!</v>
      </c>
      <c r="P182" s="5" t="e">
        <f>INDEX(Large!$E$4:$BN$405,$C182,OIB!P$2)</f>
        <v>#NUM!</v>
      </c>
    </row>
    <row r="183" spans="1:16">
      <c r="A183" s="18">
        <v>180</v>
      </c>
      <c r="B183" s="5" t="e">
        <f>LARGE(Large!$BF$4:$BF$32,OIB!A183)</f>
        <v>#NUM!</v>
      </c>
      <c r="C183" s="18" t="e">
        <f>MATCH(B183,Large!$BF$4:$BF$405,0)</f>
        <v>#NUM!</v>
      </c>
      <c r="D183" s="18" t="e">
        <f>INDEX(Large!$E$4:$BN$405,$C183,OIB!D$2)</f>
        <v>#NUM!</v>
      </c>
      <c r="E183" s="18" t="e">
        <f>INDEX(Large!$E$4:$BN$405,$C183,OIB!E$2)</f>
        <v>#NUM!</v>
      </c>
      <c r="F183" s="18" t="e">
        <f>INDEX(Large!$E$4:$BN$405,$C183,OIB!F$2)</f>
        <v>#NUM!</v>
      </c>
      <c r="G183" s="18" t="e">
        <f>INDEX(Large!$E$4:$BN$405,$C183,OIB!G$2)</f>
        <v>#NUM!</v>
      </c>
      <c r="H183" s="18" t="e">
        <f>INDEX(Large!$E$4:$BN$405,$C183,OIB!H$2)</f>
        <v>#NUM!</v>
      </c>
      <c r="I183" s="18" t="e">
        <f>INDEX(Large!$E$4:$BN$405,$C183,OIB!I$2)</f>
        <v>#NUM!</v>
      </c>
      <c r="J183" s="18" t="e">
        <f>INDEX(Large!$E$4:$BN$405,$C183,OIB!J$2)</f>
        <v>#NUM!</v>
      </c>
      <c r="K183" s="18" t="e">
        <f>INDEX(Large!$E$4:$BN$405,$C183,OIB!K$2)</f>
        <v>#NUM!</v>
      </c>
      <c r="L183" s="18" t="e">
        <f>INDEX(Large!$E$4:$BN$405,$C183,OIB!L$2)</f>
        <v>#NUM!</v>
      </c>
      <c r="M183" s="18" t="e">
        <f>INDEX(Large!$E$4:$BN$405,$C183,OIB!M$2)</f>
        <v>#NUM!</v>
      </c>
      <c r="N183" s="18" t="e">
        <f>INDEX(Large!$E$4:$BN$405,$C183,OIB!N$2)</f>
        <v>#NUM!</v>
      </c>
      <c r="O183" s="18" t="e">
        <f>INDEX(Large!$E$4:$BN$405,$C183,OIB!O$2)</f>
        <v>#NUM!</v>
      </c>
      <c r="P183" s="5" t="e">
        <f>INDEX(Large!$E$4:$BN$405,$C183,OIB!P$2)</f>
        <v>#NUM!</v>
      </c>
    </row>
    <row r="184" spans="1:16">
      <c r="A184" s="18">
        <v>181</v>
      </c>
      <c r="B184" s="5" t="e">
        <f>LARGE(Large!$BF$4:$BF$32,OIB!A184)</f>
        <v>#NUM!</v>
      </c>
      <c r="C184" s="18" t="e">
        <f>MATCH(B184,Large!$BF$4:$BF$405,0)</f>
        <v>#NUM!</v>
      </c>
      <c r="D184" s="18" t="e">
        <f>INDEX(Large!$E$4:$BN$405,$C184,OIB!D$2)</f>
        <v>#NUM!</v>
      </c>
      <c r="E184" s="18" t="e">
        <f>INDEX(Large!$E$4:$BN$405,$C184,OIB!E$2)</f>
        <v>#NUM!</v>
      </c>
      <c r="F184" s="18" t="e">
        <f>INDEX(Large!$E$4:$BN$405,$C184,OIB!F$2)</f>
        <v>#NUM!</v>
      </c>
      <c r="G184" s="18" t="e">
        <f>INDEX(Large!$E$4:$BN$405,$C184,OIB!G$2)</f>
        <v>#NUM!</v>
      </c>
      <c r="H184" s="18" t="e">
        <f>INDEX(Large!$E$4:$BN$405,$C184,OIB!H$2)</f>
        <v>#NUM!</v>
      </c>
      <c r="I184" s="18" t="e">
        <f>INDEX(Large!$E$4:$BN$405,$C184,OIB!I$2)</f>
        <v>#NUM!</v>
      </c>
      <c r="J184" s="18" t="e">
        <f>INDEX(Large!$E$4:$BN$405,$C184,OIB!J$2)</f>
        <v>#NUM!</v>
      </c>
      <c r="K184" s="18" t="e">
        <f>INDEX(Large!$E$4:$BN$405,$C184,OIB!K$2)</f>
        <v>#NUM!</v>
      </c>
      <c r="L184" s="18" t="e">
        <f>INDEX(Large!$E$4:$BN$405,$C184,OIB!L$2)</f>
        <v>#NUM!</v>
      </c>
      <c r="M184" s="18" t="e">
        <f>INDEX(Large!$E$4:$BN$405,$C184,OIB!M$2)</f>
        <v>#NUM!</v>
      </c>
      <c r="N184" s="18" t="e">
        <f>INDEX(Large!$E$4:$BN$405,$C184,OIB!N$2)</f>
        <v>#NUM!</v>
      </c>
      <c r="O184" s="18" t="e">
        <f>INDEX(Large!$E$4:$BN$405,$C184,OIB!O$2)</f>
        <v>#NUM!</v>
      </c>
      <c r="P184" s="5" t="e">
        <f>INDEX(Large!$E$4:$BN$405,$C184,OIB!P$2)</f>
        <v>#NUM!</v>
      </c>
    </row>
    <row r="185" spans="1:16">
      <c r="A185" s="18">
        <v>182</v>
      </c>
      <c r="B185" s="5" t="e">
        <f>LARGE(Large!$BF$4:$BF$32,OIB!A185)</f>
        <v>#NUM!</v>
      </c>
      <c r="C185" s="18" t="e">
        <f>MATCH(B185,Large!$BF$4:$BF$405,0)</f>
        <v>#NUM!</v>
      </c>
      <c r="D185" s="18" t="e">
        <f>INDEX(Large!$E$4:$BN$405,$C185,OIB!D$2)</f>
        <v>#NUM!</v>
      </c>
      <c r="E185" s="18" t="e">
        <f>INDEX(Large!$E$4:$BN$405,$C185,OIB!E$2)</f>
        <v>#NUM!</v>
      </c>
      <c r="F185" s="18" t="e">
        <f>INDEX(Large!$E$4:$BN$405,$C185,OIB!F$2)</f>
        <v>#NUM!</v>
      </c>
      <c r="G185" s="18" t="e">
        <f>INDEX(Large!$E$4:$BN$405,$C185,OIB!G$2)</f>
        <v>#NUM!</v>
      </c>
      <c r="H185" s="18" t="e">
        <f>INDEX(Large!$E$4:$BN$405,$C185,OIB!H$2)</f>
        <v>#NUM!</v>
      </c>
      <c r="I185" s="18" t="e">
        <f>INDEX(Large!$E$4:$BN$405,$C185,OIB!I$2)</f>
        <v>#NUM!</v>
      </c>
      <c r="J185" s="18" t="e">
        <f>INDEX(Large!$E$4:$BN$405,$C185,OIB!J$2)</f>
        <v>#NUM!</v>
      </c>
      <c r="K185" s="18" t="e">
        <f>INDEX(Large!$E$4:$BN$405,$C185,OIB!K$2)</f>
        <v>#NUM!</v>
      </c>
      <c r="L185" s="18" t="e">
        <f>INDEX(Large!$E$4:$BN$405,$C185,OIB!L$2)</f>
        <v>#NUM!</v>
      </c>
      <c r="M185" s="18" t="e">
        <f>INDEX(Large!$E$4:$BN$405,$C185,OIB!M$2)</f>
        <v>#NUM!</v>
      </c>
      <c r="N185" s="18" t="e">
        <f>INDEX(Large!$E$4:$BN$405,$C185,OIB!N$2)</f>
        <v>#NUM!</v>
      </c>
      <c r="O185" s="18" t="e">
        <f>INDEX(Large!$E$4:$BN$405,$C185,OIB!O$2)</f>
        <v>#NUM!</v>
      </c>
      <c r="P185" s="5" t="e">
        <f>INDEX(Large!$E$4:$BN$405,$C185,OIB!P$2)</f>
        <v>#NUM!</v>
      </c>
    </row>
    <row r="186" spans="1:16">
      <c r="A186" s="18">
        <v>183</v>
      </c>
      <c r="B186" s="5" t="e">
        <f>LARGE(Large!$BF$4:$BF$32,OIB!A186)</f>
        <v>#NUM!</v>
      </c>
      <c r="C186" s="18" t="e">
        <f>MATCH(B186,Large!$BF$4:$BF$405,0)</f>
        <v>#NUM!</v>
      </c>
      <c r="D186" s="18" t="e">
        <f>INDEX(Large!$E$4:$BN$405,$C186,OIB!D$2)</f>
        <v>#NUM!</v>
      </c>
      <c r="E186" s="18" t="e">
        <f>INDEX(Large!$E$4:$BN$405,$C186,OIB!E$2)</f>
        <v>#NUM!</v>
      </c>
      <c r="F186" s="18" t="e">
        <f>INDEX(Large!$E$4:$BN$405,$C186,OIB!F$2)</f>
        <v>#NUM!</v>
      </c>
      <c r="G186" s="18" t="e">
        <f>INDEX(Large!$E$4:$BN$405,$C186,OIB!G$2)</f>
        <v>#NUM!</v>
      </c>
      <c r="H186" s="18" t="e">
        <f>INDEX(Large!$E$4:$BN$405,$C186,OIB!H$2)</f>
        <v>#NUM!</v>
      </c>
      <c r="I186" s="18" t="e">
        <f>INDEX(Large!$E$4:$BN$405,$C186,OIB!I$2)</f>
        <v>#NUM!</v>
      </c>
      <c r="J186" s="18" t="e">
        <f>INDEX(Large!$E$4:$BN$405,$C186,OIB!J$2)</f>
        <v>#NUM!</v>
      </c>
      <c r="K186" s="18" t="e">
        <f>INDEX(Large!$E$4:$BN$405,$C186,OIB!K$2)</f>
        <v>#NUM!</v>
      </c>
      <c r="L186" s="18" t="e">
        <f>INDEX(Large!$E$4:$BN$405,$C186,OIB!L$2)</f>
        <v>#NUM!</v>
      </c>
      <c r="M186" s="18" t="e">
        <f>INDEX(Large!$E$4:$BN$405,$C186,OIB!M$2)</f>
        <v>#NUM!</v>
      </c>
      <c r="N186" s="18" t="e">
        <f>INDEX(Large!$E$4:$BN$405,$C186,OIB!N$2)</f>
        <v>#NUM!</v>
      </c>
      <c r="O186" s="18" t="e">
        <f>INDEX(Large!$E$4:$BN$405,$C186,OIB!O$2)</f>
        <v>#NUM!</v>
      </c>
      <c r="P186" s="5" t="e">
        <f>INDEX(Large!$E$4:$BN$405,$C186,OIB!P$2)</f>
        <v>#NUM!</v>
      </c>
    </row>
    <row r="187" spans="1:16">
      <c r="A187" s="18">
        <v>184</v>
      </c>
      <c r="B187" s="5" t="e">
        <f>LARGE(Large!$BF$4:$BF$32,OIB!A187)</f>
        <v>#NUM!</v>
      </c>
      <c r="C187" s="18" t="e">
        <f>MATCH(B187,Large!$BF$4:$BF$405,0)</f>
        <v>#NUM!</v>
      </c>
      <c r="D187" s="18" t="e">
        <f>INDEX(Large!$E$4:$BN$405,$C187,OIB!D$2)</f>
        <v>#NUM!</v>
      </c>
      <c r="E187" s="18" t="e">
        <f>INDEX(Large!$E$4:$BN$405,$C187,OIB!E$2)</f>
        <v>#NUM!</v>
      </c>
      <c r="F187" s="18" t="e">
        <f>INDEX(Large!$E$4:$BN$405,$C187,OIB!F$2)</f>
        <v>#NUM!</v>
      </c>
      <c r="G187" s="18" t="e">
        <f>INDEX(Large!$E$4:$BN$405,$C187,OIB!G$2)</f>
        <v>#NUM!</v>
      </c>
      <c r="H187" s="18" t="e">
        <f>INDEX(Large!$E$4:$BN$405,$C187,OIB!H$2)</f>
        <v>#NUM!</v>
      </c>
      <c r="I187" s="18" t="e">
        <f>INDEX(Large!$E$4:$BN$405,$C187,OIB!I$2)</f>
        <v>#NUM!</v>
      </c>
      <c r="J187" s="18" t="e">
        <f>INDEX(Large!$E$4:$BN$405,$C187,OIB!J$2)</f>
        <v>#NUM!</v>
      </c>
      <c r="K187" s="18" t="e">
        <f>INDEX(Large!$E$4:$BN$405,$C187,OIB!K$2)</f>
        <v>#NUM!</v>
      </c>
      <c r="L187" s="18" t="e">
        <f>INDEX(Large!$E$4:$BN$405,$C187,OIB!L$2)</f>
        <v>#NUM!</v>
      </c>
      <c r="M187" s="18" t="e">
        <f>INDEX(Large!$E$4:$BN$405,$C187,OIB!M$2)</f>
        <v>#NUM!</v>
      </c>
      <c r="N187" s="18" t="e">
        <f>INDEX(Large!$E$4:$BN$405,$C187,OIB!N$2)</f>
        <v>#NUM!</v>
      </c>
      <c r="O187" s="18" t="e">
        <f>INDEX(Large!$E$4:$BN$405,$C187,OIB!O$2)</f>
        <v>#NUM!</v>
      </c>
      <c r="P187" s="5" t="e">
        <f>INDEX(Large!$E$4:$BN$405,$C187,OIB!P$2)</f>
        <v>#NUM!</v>
      </c>
    </row>
    <row r="188" spans="1:16">
      <c r="A188" s="18">
        <v>185</v>
      </c>
      <c r="B188" s="5" t="e">
        <f>LARGE(Large!$BF$4:$BF$32,OIB!A188)</f>
        <v>#NUM!</v>
      </c>
      <c r="C188" s="18" t="e">
        <f>MATCH(B188,Large!$BF$4:$BF$405,0)</f>
        <v>#NUM!</v>
      </c>
      <c r="D188" s="18" t="e">
        <f>INDEX(Large!$E$4:$BN$405,$C188,OIB!D$2)</f>
        <v>#NUM!</v>
      </c>
      <c r="E188" s="18" t="e">
        <f>INDEX(Large!$E$4:$BN$405,$C188,OIB!E$2)</f>
        <v>#NUM!</v>
      </c>
      <c r="F188" s="18" t="e">
        <f>INDEX(Large!$E$4:$BN$405,$C188,OIB!F$2)</f>
        <v>#NUM!</v>
      </c>
      <c r="G188" s="18" t="e">
        <f>INDEX(Large!$E$4:$BN$405,$C188,OIB!G$2)</f>
        <v>#NUM!</v>
      </c>
      <c r="H188" s="18" t="e">
        <f>INDEX(Large!$E$4:$BN$405,$C188,OIB!H$2)</f>
        <v>#NUM!</v>
      </c>
      <c r="I188" s="18" t="e">
        <f>INDEX(Large!$E$4:$BN$405,$C188,OIB!I$2)</f>
        <v>#NUM!</v>
      </c>
      <c r="J188" s="18" t="e">
        <f>INDEX(Large!$E$4:$BN$405,$C188,OIB!J$2)</f>
        <v>#NUM!</v>
      </c>
      <c r="K188" s="18" t="e">
        <f>INDEX(Large!$E$4:$BN$405,$C188,OIB!K$2)</f>
        <v>#NUM!</v>
      </c>
      <c r="L188" s="18" t="e">
        <f>INDEX(Large!$E$4:$BN$405,$C188,OIB!L$2)</f>
        <v>#NUM!</v>
      </c>
      <c r="M188" s="18" t="e">
        <f>INDEX(Large!$E$4:$BN$405,$C188,OIB!M$2)</f>
        <v>#NUM!</v>
      </c>
      <c r="N188" s="18" t="e">
        <f>INDEX(Large!$E$4:$BN$405,$C188,OIB!N$2)</f>
        <v>#NUM!</v>
      </c>
      <c r="O188" s="18" t="e">
        <f>INDEX(Large!$E$4:$BN$405,$C188,OIB!O$2)</f>
        <v>#NUM!</v>
      </c>
      <c r="P188" s="5" t="e">
        <f>INDEX(Large!$E$4:$BN$405,$C188,OIB!P$2)</f>
        <v>#NUM!</v>
      </c>
    </row>
    <row r="189" spans="1:16">
      <c r="A189" s="18">
        <v>186</v>
      </c>
      <c r="B189" s="5" t="e">
        <f>LARGE(Large!$BF$4:$BF$32,OIB!A189)</f>
        <v>#NUM!</v>
      </c>
      <c r="C189" s="18" t="e">
        <f>MATCH(B189,Large!$BF$4:$BF$405,0)</f>
        <v>#NUM!</v>
      </c>
      <c r="D189" s="18" t="e">
        <f>INDEX(Large!$E$4:$BN$405,$C189,OIB!D$2)</f>
        <v>#NUM!</v>
      </c>
      <c r="E189" s="18" t="e">
        <f>INDEX(Large!$E$4:$BN$405,$C189,OIB!E$2)</f>
        <v>#NUM!</v>
      </c>
      <c r="F189" s="18" t="e">
        <f>INDEX(Large!$E$4:$BN$405,$C189,OIB!F$2)</f>
        <v>#NUM!</v>
      </c>
      <c r="G189" s="18" t="e">
        <f>INDEX(Large!$E$4:$BN$405,$C189,OIB!G$2)</f>
        <v>#NUM!</v>
      </c>
      <c r="H189" s="18" t="e">
        <f>INDEX(Large!$E$4:$BN$405,$C189,OIB!H$2)</f>
        <v>#NUM!</v>
      </c>
      <c r="I189" s="18" t="e">
        <f>INDEX(Large!$E$4:$BN$405,$C189,OIB!I$2)</f>
        <v>#NUM!</v>
      </c>
      <c r="J189" s="18" t="e">
        <f>INDEX(Large!$E$4:$BN$405,$C189,OIB!J$2)</f>
        <v>#NUM!</v>
      </c>
      <c r="K189" s="18" t="e">
        <f>INDEX(Large!$E$4:$BN$405,$C189,OIB!K$2)</f>
        <v>#NUM!</v>
      </c>
      <c r="L189" s="18" t="e">
        <f>INDEX(Large!$E$4:$BN$405,$C189,OIB!L$2)</f>
        <v>#NUM!</v>
      </c>
      <c r="M189" s="18" t="e">
        <f>INDEX(Large!$E$4:$BN$405,$C189,OIB!M$2)</f>
        <v>#NUM!</v>
      </c>
      <c r="N189" s="18" t="e">
        <f>INDEX(Large!$E$4:$BN$405,$C189,OIB!N$2)</f>
        <v>#NUM!</v>
      </c>
      <c r="O189" s="18" t="e">
        <f>INDEX(Large!$E$4:$BN$405,$C189,OIB!O$2)</f>
        <v>#NUM!</v>
      </c>
      <c r="P189" s="5" t="e">
        <f>INDEX(Large!$E$4:$BN$405,$C189,OIB!P$2)</f>
        <v>#NUM!</v>
      </c>
    </row>
    <row r="190" spans="1:16">
      <c r="A190" s="18">
        <v>187</v>
      </c>
      <c r="B190" s="5" t="e">
        <f>LARGE(Large!$BF$4:$BF$32,OIB!A190)</f>
        <v>#NUM!</v>
      </c>
      <c r="C190" s="18" t="e">
        <f>MATCH(B190,Large!$BF$4:$BF$405,0)</f>
        <v>#NUM!</v>
      </c>
      <c r="D190" s="18" t="e">
        <f>INDEX(Large!$E$4:$BN$405,$C190,OIB!D$2)</f>
        <v>#NUM!</v>
      </c>
      <c r="E190" s="18" t="e">
        <f>INDEX(Large!$E$4:$BN$405,$C190,OIB!E$2)</f>
        <v>#NUM!</v>
      </c>
      <c r="F190" s="18" t="e">
        <f>INDEX(Large!$E$4:$BN$405,$C190,OIB!F$2)</f>
        <v>#NUM!</v>
      </c>
      <c r="G190" s="18" t="e">
        <f>INDEX(Large!$E$4:$BN$405,$C190,OIB!G$2)</f>
        <v>#NUM!</v>
      </c>
      <c r="H190" s="18" t="e">
        <f>INDEX(Large!$E$4:$BN$405,$C190,OIB!H$2)</f>
        <v>#NUM!</v>
      </c>
      <c r="I190" s="18" t="e">
        <f>INDEX(Large!$E$4:$BN$405,$C190,OIB!I$2)</f>
        <v>#NUM!</v>
      </c>
      <c r="J190" s="18" t="e">
        <f>INDEX(Large!$E$4:$BN$405,$C190,OIB!J$2)</f>
        <v>#NUM!</v>
      </c>
      <c r="K190" s="18" t="e">
        <f>INDEX(Large!$E$4:$BN$405,$C190,OIB!K$2)</f>
        <v>#NUM!</v>
      </c>
      <c r="L190" s="18" t="e">
        <f>INDEX(Large!$E$4:$BN$405,$C190,OIB!L$2)</f>
        <v>#NUM!</v>
      </c>
      <c r="M190" s="18" t="e">
        <f>INDEX(Large!$E$4:$BN$405,$C190,OIB!M$2)</f>
        <v>#NUM!</v>
      </c>
      <c r="N190" s="18" t="e">
        <f>INDEX(Large!$E$4:$BN$405,$C190,OIB!N$2)</f>
        <v>#NUM!</v>
      </c>
      <c r="O190" s="18" t="e">
        <f>INDEX(Large!$E$4:$BN$405,$C190,OIB!O$2)</f>
        <v>#NUM!</v>
      </c>
      <c r="P190" s="5" t="e">
        <f>INDEX(Large!$E$4:$BN$405,$C190,OIB!P$2)</f>
        <v>#NUM!</v>
      </c>
    </row>
    <row r="191" spans="1:16">
      <c r="A191" s="18">
        <v>188</v>
      </c>
      <c r="B191" s="5" t="e">
        <f>LARGE(Large!$BF$4:$BF$32,OIB!A191)</f>
        <v>#NUM!</v>
      </c>
      <c r="C191" s="18" t="e">
        <f>MATCH(B191,Large!$BF$4:$BF$405,0)</f>
        <v>#NUM!</v>
      </c>
      <c r="D191" s="18" t="e">
        <f>INDEX(Large!$E$4:$BN$405,$C191,OIB!D$2)</f>
        <v>#NUM!</v>
      </c>
      <c r="E191" s="18" t="e">
        <f>INDEX(Large!$E$4:$BN$405,$C191,OIB!E$2)</f>
        <v>#NUM!</v>
      </c>
      <c r="F191" s="18" t="e">
        <f>INDEX(Large!$E$4:$BN$405,$C191,OIB!F$2)</f>
        <v>#NUM!</v>
      </c>
      <c r="G191" s="18" t="e">
        <f>INDEX(Large!$E$4:$BN$405,$C191,OIB!G$2)</f>
        <v>#NUM!</v>
      </c>
      <c r="H191" s="18" t="e">
        <f>INDEX(Large!$E$4:$BN$405,$C191,OIB!H$2)</f>
        <v>#NUM!</v>
      </c>
      <c r="I191" s="18" t="e">
        <f>INDEX(Large!$E$4:$BN$405,$C191,OIB!I$2)</f>
        <v>#NUM!</v>
      </c>
      <c r="J191" s="18" t="e">
        <f>INDEX(Large!$E$4:$BN$405,$C191,OIB!J$2)</f>
        <v>#NUM!</v>
      </c>
      <c r="K191" s="18" t="e">
        <f>INDEX(Large!$E$4:$BN$405,$C191,OIB!K$2)</f>
        <v>#NUM!</v>
      </c>
      <c r="L191" s="18" t="e">
        <f>INDEX(Large!$E$4:$BN$405,$C191,OIB!L$2)</f>
        <v>#NUM!</v>
      </c>
      <c r="M191" s="18" t="e">
        <f>INDEX(Large!$E$4:$BN$405,$C191,OIB!M$2)</f>
        <v>#NUM!</v>
      </c>
      <c r="N191" s="18" t="e">
        <f>INDEX(Large!$E$4:$BN$405,$C191,OIB!N$2)</f>
        <v>#NUM!</v>
      </c>
      <c r="O191" s="18" t="e">
        <f>INDEX(Large!$E$4:$BN$405,$C191,OIB!O$2)</f>
        <v>#NUM!</v>
      </c>
      <c r="P191" s="5" t="e">
        <f>INDEX(Large!$E$4:$BN$405,$C191,OIB!P$2)</f>
        <v>#NUM!</v>
      </c>
    </row>
    <row r="192" spans="1:16">
      <c r="A192" s="18">
        <v>189</v>
      </c>
      <c r="B192" s="5" t="e">
        <f>LARGE(Large!$BF$4:$BF$32,OIB!A192)</f>
        <v>#NUM!</v>
      </c>
      <c r="C192" s="18" t="e">
        <f>MATCH(B192,Large!$BF$4:$BF$405,0)</f>
        <v>#NUM!</v>
      </c>
      <c r="D192" s="18" t="e">
        <f>INDEX(Large!$E$4:$BN$405,$C192,OIB!D$2)</f>
        <v>#NUM!</v>
      </c>
      <c r="E192" s="18" t="e">
        <f>INDEX(Large!$E$4:$BN$405,$C192,OIB!E$2)</f>
        <v>#NUM!</v>
      </c>
      <c r="F192" s="18" t="e">
        <f>INDEX(Large!$E$4:$BN$405,$C192,OIB!F$2)</f>
        <v>#NUM!</v>
      </c>
      <c r="G192" s="18" t="e">
        <f>INDEX(Large!$E$4:$BN$405,$C192,OIB!G$2)</f>
        <v>#NUM!</v>
      </c>
      <c r="H192" s="18" t="e">
        <f>INDEX(Large!$E$4:$BN$405,$C192,OIB!H$2)</f>
        <v>#NUM!</v>
      </c>
      <c r="I192" s="18" t="e">
        <f>INDEX(Large!$E$4:$BN$405,$C192,OIB!I$2)</f>
        <v>#NUM!</v>
      </c>
      <c r="J192" s="18" t="e">
        <f>INDEX(Large!$E$4:$BN$405,$C192,OIB!J$2)</f>
        <v>#NUM!</v>
      </c>
      <c r="K192" s="18" t="e">
        <f>INDEX(Large!$E$4:$BN$405,$C192,OIB!K$2)</f>
        <v>#NUM!</v>
      </c>
      <c r="L192" s="18" t="e">
        <f>INDEX(Large!$E$4:$BN$405,$C192,OIB!L$2)</f>
        <v>#NUM!</v>
      </c>
      <c r="M192" s="18" t="e">
        <f>INDEX(Large!$E$4:$BN$405,$C192,OIB!M$2)</f>
        <v>#NUM!</v>
      </c>
      <c r="N192" s="18" t="e">
        <f>INDEX(Large!$E$4:$BN$405,$C192,OIB!N$2)</f>
        <v>#NUM!</v>
      </c>
      <c r="O192" s="18" t="e">
        <f>INDEX(Large!$E$4:$BN$405,$C192,OIB!O$2)</f>
        <v>#NUM!</v>
      </c>
      <c r="P192" s="5" t="e">
        <f>INDEX(Large!$E$4:$BN$405,$C192,OIB!P$2)</f>
        <v>#NUM!</v>
      </c>
    </row>
    <row r="193" spans="1:16">
      <c r="A193" s="18">
        <v>190</v>
      </c>
      <c r="B193" s="5" t="e">
        <f>LARGE(Large!$BF$4:$BF$32,OIB!A193)</f>
        <v>#NUM!</v>
      </c>
      <c r="C193" s="18" t="e">
        <f>MATCH(B193,Large!$BF$4:$BF$405,0)</f>
        <v>#NUM!</v>
      </c>
      <c r="D193" s="18" t="e">
        <f>INDEX(Large!$E$4:$BN$405,$C193,OIB!D$2)</f>
        <v>#NUM!</v>
      </c>
      <c r="E193" s="18" t="e">
        <f>INDEX(Large!$E$4:$BN$405,$C193,OIB!E$2)</f>
        <v>#NUM!</v>
      </c>
      <c r="F193" s="18" t="e">
        <f>INDEX(Large!$E$4:$BN$405,$C193,OIB!F$2)</f>
        <v>#NUM!</v>
      </c>
      <c r="G193" s="18" t="e">
        <f>INDEX(Large!$E$4:$BN$405,$C193,OIB!G$2)</f>
        <v>#NUM!</v>
      </c>
      <c r="H193" s="18" t="e">
        <f>INDEX(Large!$E$4:$BN$405,$C193,OIB!H$2)</f>
        <v>#NUM!</v>
      </c>
      <c r="I193" s="18" t="e">
        <f>INDEX(Large!$E$4:$BN$405,$C193,OIB!I$2)</f>
        <v>#NUM!</v>
      </c>
      <c r="J193" s="18" t="e">
        <f>INDEX(Large!$E$4:$BN$405,$C193,OIB!J$2)</f>
        <v>#NUM!</v>
      </c>
      <c r="K193" s="18" t="e">
        <f>INDEX(Large!$E$4:$BN$405,$C193,OIB!K$2)</f>
        <v>#NUM!</v>
      </c>
      <c r="L193" s="18" t="e">
        <f>INDEX(Large!$E$4:$BN$405,$C193,OIB!L$2)</f>
        <v>#NUM!</v>
      </c>
      <c r="M193" s="18" t="e">
        <f>INDEX(Large!$E$4:$BN$405,$C193,OIB!M$2)</f>
        <v>#NUM!</v>
      </c>
      <c r="N193" s="18" t="e">
        <f>INDEX(Large!$E$4:$BN$405,$C193,OIB!N$2)</f>
        <v>#NUM!</v>
      </c>
      <c r="O193" s="18" t="e">
        <f>INDEX(Large!$E$4:$BN$405,$C193,OIB!O$2)</f>
        <v>#NUM!</v>
      </c>
      <c r="P193" s="5" t="e">
        <f>INDEX(Large!$E$4:$BN$405,$C193,OIB!P$2)</f>
        <v>#NUM!</v>
      </c>
    </row>
    <row r="194" spans="1:16">
      <c r="A194" s="18">
        <v>191</v>
      </c>
      <c r="B194" s="5" t="e">
        <f>LARGE(Large!$BF$4:$BF$32,OIB!A194)</f>
        <v>#NUM!</v>
      </c>
      <c r="C194" s="18" t="e">
        <f>MATCH(B194,Large!$BF$4:$BF$405,0)</f>
        <v>#NUM!</v>
      </c>
      <c r="D194" s="18" t="e">
        <f>INDEX(Large!$E$4:$BN$405,$C194,OIB!D$2)</f>
        <v>#NUM!</v>
      </c>
      <c r="E194" s="18" t="e">
        <f>INDEX(Large!$E$4:$BN$405,$C194,OIB!E$2)</f>
        <v>#NUM!</v>
      </c>
      <c r="F194" s="18" t="e">
        <f>INDEX(Large!$E$4:$BN$405,$C194,OIB!F$2)</f>
        <v>#NUM!</v>
      </c>
      <c r="G194" s="18" t="e">
        <f>INDEX(Large!$E$4:$BN$405,$C194,OIB!G$2)</f>
        <v>#NUM!</v>
      </c>
      <c r="H194" s="18" t="e">
        <f>INDEX(Large!$E$4:$BN$405,$C194,OIB!H$2)</f>
        <v>#NUM!</v>
      </c>
      <c r="I194" s="18" t="e">
        <f>INDEX(Large!$E$4:$BN$405,$C194,OIB!I$2)</f>
        <v>#NUM!</v>
      </c>
      <c r="J194" s="18" t="e">
        <f>INDEX(Large!$E$4:$BN$405,$C194,OIB!J$2)</f>
        <v>#NUM!</v>
      </c>
      <c r="K194" s="18" t="e">
        <f>INDEX(Large!$E$4:$BN$405,$C194,OIB!K$2)</f>
        <v>#NUM!</v>
      </c>
      <c r="L194" s="18" t="e">
        <f>INDEX(Large!$E$4:$BN$405,$C194,OIB!L$2)</f>
        <v>#NUM!</v>
      </c>
      <c r="M194" s="18" t="e">
        <f>INDEX(Large!$E$4:$BN$405,$C194,OIB!M$2)</f>
        <v>#NUM!</v>
      </c>
      <c r="N194" s="18" t="e">
        <f>INDEX(Large!$E$4:$BN$405,$C194,OIB!N$2)</f>
        <v>#NUM!</v>
      </c>
      <c r="O194" s="18" t="e">
        <f>INDEX(Large!$E$4:$BN$405,$C194,OIB!O$2)</f>
        <v>#NUM!</v>
      </c>
      <c r="P194" s="5" t="e">
        <f>INDEX(Large!$E$4:$BN$405,$C194,OIB!P$2)</f>
        <v>#NUM!</v>
      </c>
    </row>
    <row r="195" spans="1:16">
      <c r="A195" s="18">
        <v>192</v>
      </c>
      <c r="B195" s="5" t="e">
        <f>LARGE(Large!$BF$4:$BF$32,OIB!A195)</f>
        <v>#NUM!</v>
      </c>
      <c r="C195" s="18" t="e">
        <f>MATCH(B195,Large!$BF$4:$BF$405,0)</f>
        <v>#NUM!</v>
      </c>
      <c r="D195" s="18" t="e">
        <f>INDEX(Large!$E$4:$BN$405,$C195,OIB!D$2)</f>
        <v>#NUM!</v>
      </c>
      <c r="E195" s="18" t="e">
        <f>INDEX(Large!$E$4:$BN$405,$C195,OIB!E$2)</f>
        <v>#NUM!</v>
      </c>
      <c r="F195" s="18" t="e">
        <f>INDEX(Large!$E$4:$BN$405,$C195,OIB!F$2)</f>
        <v>#NUM!</v>
      </c>
      <c r="G195" s="18" t="e">
        <f>INDEX(Large!$E$4:$BN$405,$C195,OIB!G$2)</f>
        <v>#NUM!</v>
      </c>
      <c r="H195" s="18" t="e">
        <f>INDEX(Large!$E$4:$BN$405,$C195,OIB!H$2)</f>
        <v>#NUM!</v>
      </c>
      <c r="I195" s="18" t="e">
        <f>INDEX(Large!$E$4:$BN$405,$C195,OIB!I$2)</f>
        <v>#NUM!</v>
      </c>
      <c r="J195" s="18" t="e">
        <f>INDEX(Large!$E$4:$BN$405,$C195,OIB!J$2)</f>
        <v>#NUM!</v>
      </c>
      <c r="K195" s="18" t="e">
        <f>INDEX(Large!$E$4:$BN$405,$C195,OIB!K$2)</f>
        <v>#NUM!</v>
      </c>
      <c r="L195" s="18" t="e">
        <f>INDEX(Large!$E$4:$BN$405,$C195,OIB!L$2)</f>
        <v>#NUM!</v>
      </c>
      <c r="M195" s="18" t="e">
        <f>INDEX(Large!$E$4:$BN$405,$C195,OIB!M$2)</f>
        <v>#NUM!</v>
      </c>
      <c r="N195" s="18" t="e">
        <f>INDEX(Large!$E$4:$BN$405,$C195,OIB!N$2)</f>
        <v>#NUM!</v>
      </c>
      <c r="O195" s="18" t="e">
        <f>INDEX(Large!$E$4:$BN$405,$C195,OIB!O$2)</f>
        <v>#NUM!</v>
      </c>
      <c r="P195" s="5" t="e">
        <f>INDEX(Large!$E$4:$BN$405,$C195,OIB!P$2)</f>
        <v>#NUM!</v>
      </c>
    </row>
    <row r="196" spans="1:16">
      <c r="A196" s="18">
        <v>193</v>
      </c>
      <c r="B196" s="5" t="e">
        <f>LARGE(Large!$BF$4:$BF$32,OIB!A196)</f>
        <v>#NUM!</v>
      </c>
      <c r="C196" s="18" t="e">
        <f>MATCH(B196,Large!$BF$4:$BF$405,0)</f>
        <v>#NUM!</v>
      </c>
      <c r="D196" s="18" t="e">
        <f>INDEX(Large!$E$4:$BN$405,$C196,OIB!D$2)</f>
        <v>#NUM!</v>
      </c>
      <c r="E196" s="18" t="e">
        <f>INDEX(Large!$E$4:$BN$405,$C196,OIB!E$2)</f>
        <v>#NUM!</v>
      </c>
      <c r="F196" s="18" t="e">
        <f>INDEX(Large!$E$4:$BN$405,$C196,OIB!F$2)</f>
        <v>#NUM!</v>
      </c>
      <c r="G196" s="18" t="e">
        <f>INDEX(Large!$E$4:$BN$405,$C196,OIB!G$2)</f>
        <v>#NUM!</v>
      </c>
      <c r="H196" s="18" t="e">
        <f>INDEX(Large!$E$4:$BN$405,$C196,OIB!H$2)</f>
        <v>#NUM!</v>
      </c>
      <c r="I196" s="18" t="e">
        <f>INDEX(Large!$E$4:$BN$405,$C196,OIB!I$2)</f>
        <v>#NUM!</v>
      </c>
      <c r="J196" s="18" t="e">
        <f>INDEX(Large!$E$4:$BN$405,$C196,OIB!J$2)</f>
        <v>#NUM!</v>
      </c>
      <c r="K196" s="18" t="e">
        <f>INDEX(Large!$E$4:$BN$405,$C196,OIB!K$2)</f>
        <v>#NUM!</v>
      </c>
      <c r="L196" s="18" t="e">
        <f>INDEX(Large!$E$4:$BN$405,$C196,OIB!L$2)</f>
        <v>#NUM!</v>
      </c>
      <c r="M196" s="18" t="e">
        <f>INDEX(Large!$E$4:$BN$405,$C196,OIB!M$2)</f>
        <v>#NUM!</v>
      </c>
      <c r="N196" s="18" t="e">
        <f>INDEX(Large!$E$4:$BN$405,$C196,OIB!N$2)</f>
        <v>#NUM!</v>
      </c>
      <c r="O196" s="18" t="e">
        <f>INDEX(Large!$E$4:$BN$405,$C196,OIB!O$2)</f>
        <v>#NUM!</v>
      </c>
      <c r="P196" s="5" t="e">
        <f>INDEX(Large!$E$4:$BN$405,$C196,OIB!P$2)</f>
        <v>#NUM!</v>
      </c>
    </row>
    <row r="197" spans="1:16">
      <c r="A197" s="18">
        <v>194</v>
      </c>
      <c r="B197" s="5" t="e">
        <f>LARGE(Large!$BF$4:$BF$32,OIB!A197)</f>
        <v>#NUM!</v>
      </c>
      <c r="C197" s="18" t="e">
        <f>MATCH(B197,Large!$BF$4:$BF$405,0)</f>
        <v>#NUM!</v>
      </c>
      <c r="D197" s="18" t="e">
        <f>INDEX(Large!$E$4:$BN$405,$C197,OIB!D$2)</f>
        <v>#NUM!</v>
      </c>
      <c r="E197" s="18" t="e">
        <f>INDEX(Large!$E$4:$BN$405,$C197,OIB!E$2)</f>
        <v>#NUM!</v>
      </c>
      <c r="F197" s="18" t="e">
        <f>INDEX(Large!$E$4:$BN$405,$C197,OIB!F$2)</f>
        <v>#NUM!</v>
      </c>
      <c r="G197" s="18" t="e">
        <f>INDEX(Large!$E$4:$BN$405,$C197,OIB!G$2)</f>
        <v>#NUM!</v>
      </c>
      <c r="H197" s="18" t="e">
        <f>INDEX(Large!$E$4:$BN$405,$C197,OIB!H$2)</f>
        <v>#NUM!</v>
      </c>
      <c r="I197" s="18" t="e">
        <f>INDEX(Large!$E$4:$BN$405,$C197,OIB!I$2)</f>
        <v>#NUM!</v>
      </c>
      <c r="J197" s="18" t="e">
        <f>INDEX(Large!$E$4:$BN$405,$C197,OIB!J$2)</f>
        <v>#NUM!</v>
      </c>
      <c r="K197" s="18" t="e">
        <f>INDEX(Large!$E$4:$BN$405,$C197,OIB!K$2)</f>
        <v>#NUM!</v>
      </c>
      <c r="L197" s="18" t="e">
        <f>INDEX(Large!$E$4:$BN$405,$C197,OIB!L$2)</f>
        <v>#NUM!</v>
      </c>
      <c r="M197" s="18" t="e">
        <f>INDEX(Large!$E$4:$BN$405,$C197,OIB!M$2)</f>
        <v>#NUM!</v>
      </c>
      <c r="N197" s="18" t="e">
        <f>INDEX(Large!$E$4:$BN$405,$C197,OIB!N$2)</f>
        <v>#NUM!</v>
      </c>
      <c r="O197" s="18" t="e">
        <f>INDEX(Large!$E$4:$BN$405,$C197,OIB!O$2)</f>
        <v>#NUM!</v>
      </c>
      <c r="P197" s="5" t="e">
        <f>INDEX(Large!$E$4:$BN$405,$C197,OIB!P$2)</f>
        <v>#NUM!</v>
      </c>
    </row>
    <row r="198" spans="1:16">
      <c r="A198" s="18">
        <v>195</v>
      </c>
      <c r="B198" s="5" t="e">
        <f>LARGE(Large!$BF$4:$BF$32,OIB!A198)</f>
        <v>#NUM!</v>
      </c>
      <c r="C198" s="18" t="e">
        <f>MATCH(B198,Large!$BF$4:$BF$405,0)</f>
        <v>#NUM!</v>
      </c>
      <c r="D198" s="18" t="e">
        <f>INDEX(Large!$E$4:$BN$405,$C198,OIB!D$2)</f>
        <v>#NUM!</v>
      </c>
      <c r="E198" s="18" t="e">
        <f>INDEX(Large!$E$4:$BN$405,$C198,OIB!E$2)</f>
        <v>#NUM!</v>
      </c>
      <c r="F198" s="18" t="e">
        <f>INDEX(Large!$E$4:$BN$405,$C198,OIB!F$2)</f>
        <v>#NUM!</v>
      </c>
      <c r="G198" s="18" t="e">
        <f>INDEX(Large!$E$4:$BN$405,$C198,OIB!G$2)</f>
        <v>#NUM!</v>
      </c>
      <c r="H198" s="18" t="e">
        <f>INDEX(Large!$E$4:$BN$405,$C198,OIB!H$2)</f>
        <v>#NUM!</v>
      </c>
      <c r="I198" s="18" t="e">
        <f>INDEX(Large!$E$4:$BN$405,$C198,OIB!I$2)</f>
        <v>#NUM!</v>
      </c>
      <c r="J198" s="18" t="e">
        <f>INDEX(Large!$E$4:$BN$405,$C198,OIB!J$2)</f>
        <v>#NUM!</v>
      </c>
      <c r="K198" s="18" t="e">
        <f>INDEX(Large!$E$4:$BN$405,$C198,OIB!K$2)</f>
        <v>#NUM!</v>
      </c>
      <c r="L198" s="18" t="e">
        <f>INDEX(Large!$E$4:$BN$405,$C198,OIB!L$2)</f>
        <v>#NUM!</v>
      </c>
      <c r="M198" s="18" t="e">
        <f>INDEX(Large!$E$4:$BN$405,$C198,OIB!M$2)</f>
        <v>#NUM!</v>
      </c>
      <c r="N198" s="18" t="e">
        <f>INDEX(Large!$E$4:$BN$405,$C198,OIB!N$2)</f>
        <v>#NUM!</v>
      </c>
      <c r="O198" s="18" t="e">
        <f>INDEX(Large!$E$4:$BN$405,$C198,OIB!O$2)</f>
        <v>#NUM!</v>
      </c>
      <c r="P198" s="5" t="e">
        <f>INDEX(Large!$E$4:$BN$405,$C198,OIB!P$2)</f>
        <v>#NUM!</v>
      </c>
    </row>
    <row r="199" spans="1:16">
      <c r="A199" s="18">
        <v>196</v>
      </c>
      <c r="B199" s="5" t="e">
        <f>LARGE(Large!$BF$4:$BF$32,OIB!A199)</f>
        <v>#NUM!</v>
      </c>
      <c r="C199" s="18" t="e">
        <f>MATCH(B199,Large!$BF$4:$BF$405,0)</f>
        <v>#NUM!</v>
      </c>
      <c r="D199" s="18" t="e">
        <f>INDEX(Large!$E$4:$BN$405,$C199,OIB!D$2)</f>
        <v>#NUM!</v>
      </c>
      <c r="E199" s="18" t="e">
        <f>INDEX(Large!$E$4:$BN$405,$C199,OIB!E$2)</f>
        <v>#NUM!</v>
      </c>
      <c r="F199" s="18" t="e">
        <f>INDEX(Large!$E$4:$BN$405,$C199,OIB!F$2)</f>
        <v>#NUM!</v>
      </c>
      <c r="G199" s="18" t="e">
        <f>INDEX(Large!$E$4:$BN$405,$C199,OIB!G$2)</f>
        <v>#NUM!</v>
      </c>
      <c r="H199" s="18" t="e">
        <f>INDEX(Large!$E$4:$BN$405,$C199,OIB!H$2)</f>
        <v>#NUM!</v>
      </c>
      <c r="I199" s="18" t="e">
        <f>INDEX(Large!$E$4:$BN$405,$C199,OIB!I$2)</f>
        <v>#NUM!</v>
      </c>
      <c r="J199" s="18" t="e">
        <f>INDEX(Large!$E$4:$BN$405,$C199,OIB!J$2)</f>
        <v>#NUM!</v>
      </c>
      <c r="K199" s="18" t="e">
        <f>INDEX(Large!$E$4:$BN$405,$C199,OIB!K$2)</f>
        <v>#NUM!</v>
      </c>
      <c r="L199" s="18" t="e">
        <f>INDEX(Large!$E$4:$BN$405,$C199,OIB!L$2)</f>
        <v>#NUM!</v>
      </c>
      <c r="M199" s="18" t="e">
        <f>INDEX(Large!$E$4:$BN$405,$C199,OIB!M$2)</f>
        <v>#NUM!</v>
      </c>
      <c r="N199" s="18" t="e">
        <f>INDEX(Large!$E$4:$BN$405,$C199,OIB!N$2)</f>
        <v>#NUM!</v>
      </c>
      <c r="O199" s="18" t="e">
        <f>INDEX(Large!$E$4:$BN$405,$C199,OIB!O$2)</f>
        <v>#NUM!</v>
      </c>
      <c r="P199" s="5" t="e">
        <f>INDEX(Large!$E$4:$BN$405,$C199,OIB!P$2)</f>
        <v>#NUM!</v>
      </c>
    </row>
    <row r="200" spans="1:16">
      <c r="A200" s="18">
        <v>197</v>
      </c>
      <c r="B200" s="5" t="e">
        <f>LARGE(Large!$BF$4:$BF$32,OIB!A200)</f>
        <v>#NUM!</v>
      </c>
      <c r="C200" s="18" t="e">
        <f>MATCH(B200,Large!$BF$4:$BF$405,0)</f>
        <v>#NUM!</v>
      </c>
      <c r="D200" s="18" t="e">
        <f>INDEX(Large!$E$4:$BN$405,$C200,OIB!D$2)</f>
        <v>#NUM!</v>
      </c>
      <c r="E200" s="18" t="e">
        <f>INDEX(Large!$E$4:$BN$405,$C200,OIB!E$2)</f>
        <v>#NUM!</v>
      </c>
      <c r="F200" s="18" t="e">
        <f>INDEX(Large!$E$4:$BN$405,$C200,OIB!F$2)</f>
        <v>#NUM!</v>
      </c>
      <c r="G200" s="18" t="e">
        <f>INDEX(Large!$E$4:$BN$405,$C200,OIB!G$2)</f>
        <v>#NUM!</v>
      </c>
      <c r="H200" s="18" t="e">
        <f>INDEX(Large!$E$4:$BN$405,$C200,OIB!H$2)</f>
        <v>#NUM!</v>
      </c>
      <c r="I200" s="18" t="e">
        <f>INDEX(Large!$E$4:$BN$405,$C200,OIB!I$2)</f>
        <v>#NUM!</v>
      </c>
      <c r="J200" s="18" t="e">
        <f>INDEX(Large!$E$4:$BN$405,$C200,OIB!J$2)</f>
        <v>#NUM!</v>
      </c>
      <c r="K200" s="18" t="e">
        <f>INDEX(Large!$E$4:$BN$405,$C200,OIB!K$2)</f>
        <v>#NUM!</v>
      </c>
      <c r="L200" s="18" t="e">
        <f>INDEX(Large!$E$4:$BN$405,$C200,OIB!L$2)</f>
        <v>#NUM!</v>
      </c>
      <c r="M200" s="18" t="e">
        <f>INDEX(Large!$E$4:$BN$405,$C200,OIB!M$2)</f>
        <v>#NUM!</v>
      </c>
      <c r="N200" s="18" t="e">
        <f>INDEX(Large!$E$4:$BN$405,$C200,OIB!N$2)</f>
        <v>#NUM!</v>
      </c>
      <c r="O200" s="18" t="e">
        <f>INDEX(Large!$E$4:$BN$405,$C200,OIB!O$2)</f>
        <v>#NUM!</v>
      </c>
      <c r="P200" s="5" t="e">
        <f>INDEX(Large!$E$4:$BN$405,$C200,OIB!P$2)</f>
        <v>#NUM!</v>
      </c>
    </row>
    <row r="201" spans="1:16">
      <c r="A201" s="18">
        <v>198</v>
      </c>
      <c r="B201" s="5" t="e">
        <f>LARGE(Large!$BF$4:$BF$32,OIB!A201)</f>
        <v>#NUM!</v>
      </c>
      <c r="C201" s="18" t="e">
        <f>MATCH(B201,Large!$BF$4:$BF$405,0)</f>
        <v>#NUM!</v>
      </c>
      <c r="D201" s="18" t="e">
        <f>INDEX(Large!$E$4:$BN$405,$C201,OIB!D$2)</f>
        <v>#NUM!</v>
      </c>
      <c r="E201" s="18" t="e">
        <f>INDEX(Large!$E$4:$BN$405,$C201,OIB!E$2)</f>
        <v>#NUM!</v>
      </c>
      <c r="F201" s="18" t="e">
        <f>INDEX(Large!$E$4:$BN$405,$C201,OIB!F$2)</f>
        <v>#NUM!</v>
      </c>
      <c r="G201" s="18" t="e">
        <f>INDEX(Large!$E$4:$BN$405,$C201,OIB!G$2)</f>
        <v>#NUM!</v>
      </c>
      <c r="H201" s="18" t="e">
        <f>INDEX(Large!$E$4:$BN$405,$C201,OIB!H$2)</f>
        <v>#NUM!</v>
      </c>
      <c r="I201" s="18" t="e">
        <f>INDEX(Large!$E$4:$BN$405,$C201,OIB!I$2)</f>
        <v>#NUM!</v>
      </c>
      <c r="J201" s="18" t="e">
        <f>INDEX(Large!$E$4:$BN$405,$C201,OIB!J$2)</f>
        <v>#NUM!</v>
      </c>
      <c r="K201" s="18" t="e">
        <f>INDEX(Large!$E$4:$BN$405,$C201,OIB!K$2)</f>
        <v>#NUM!</v>
      </c>
      <c r="L201" s="18" t="e">
        <f>INDEX(Large!$E$4:$BN$405,$C201,OIB!L$2)</f>
        <v>#NUM!</v>
      </c>
      <c r="M201" s="18" t="e">
        <f>INDEX(Large!$E$4:$BN$405,$C201,OIB!M$2)</f>
        <v>#NUM!</v>
      </c>
      <c r="N201" s="18" t="e">
        <f>INDEX(Large!$E$4:$BN$405,$C201,OIB!N$2)</f>
        <v>#NUM!</v>
      </c>
      <c r="O201" s="18" t="e">
        <f>INDEX(Large!$E$4:$BN$405,$C201,OIB!O$2)</f>
        <v>#NUM!</v>
      </c>
      <c r="P201" s="5" t="e">
        <f>INDEX(Large!$E$4:$BN$405,$C201,OIB!P$2)</f>
        <v>#NUM!</v>
      </c>
    </row>
    <row r="202" spans="1:16">
      <c r="A202" s="18">
        <v>199</v>
      </c>
      <c r="B202" s="5" t="e">
        <f>LARGE(Large!$BF$4:$BF$32,OIB!A202)</f>
        <v>#NUM!</v>
      </c>
      <c r="C202" s="18" t="e">
        <f>MATCH(B202,Large!$BF$4:$BF$405,0)</f>
        <v>#NUM!</v>
      </c>
      <c r="D202" s="18" t="e">
        <f>INDEX(Large!$E$4:$BN$405,$C202,OIB!D$2)</f>
        <v>#NUM!</v>
      </c>
      <c r="E202" s="18" t="e">
        <f>INDEX(Large!$E$4:$BN$405,$C202,OIB!E$2)</f>
        <v>#NUM!</v>
      </c>
      <c r="F202" s="18" t="e">
        <f>INDEX(Large!$E$4:$BN$405,$C202,OIB!F$2)</f>
        <v>#NUM!</v>
      </c>
      <c r="G202" s="18" t="e">
        <f>INDEX(Large!$E$4:$BN$405,$C202,OIB!G$2)</f>
        <v>#NUM!</v>
      </c>
      <c r="H202" s="18" t="e">
        <f>INDEX(Large!$E$4:$BN$405,$C202,OIB!H$2)</f>
        <v>#NUM!</v>
      </c>
      <c r="I202" s="18" t="e">
        <f>INDEX(Large!$E$4:$BN$405,$C202,OIB!I$2)</f>
        <v>#NUM!</v>
      </c>
      <c r="J202" s="18" t="e">
        <f>INDEX(Large!$E$4:$BN$405,$C202,OIB!J$2)</f>
        <v>#NUM!</v>
      </c>
      <c r="K202" s="18" t="e">
        <f>INDEX(Large!$E$4:$BN$405,$C202,OIB!K$2)</f>
        <v>#NUM!</v>
      </c>
      <c r="L202" s="18" t="e">
        <f>INDEX(Large!$E$4:$BN$405,$C202,OIB!L$2)</f>
        <v>#NUM!</v>
      </c>
      <c r="M202" s="18" t="e">
        <f>INDEX(Large!$E$4:$BN$405,$C202,OIB!M$2)</f>
        <v>#NUM!</v>
      </c>
      <c r="N202" s="18" t="e">
        <f>INDEX(Large!$E$4:$BN$405,$C202,OIB!N$2)</f>
        <v>#NUM!</v>
      </c>
      <c r="O202" s="18" t="e">
        <f>INDEX(Large!$E$4:$BN$405,$C202,OIB!O$2)</f>
        <v>#NUM!</v>
      </c>
      <c r="P202" s="5" t="e">
        <f>INDEX(Large!$E$4:$BN$405,$C202,OIB!P$2)</f>
        <v>#NUM!</v>
      </c>
    </row>
    <row r="203" spans="1:16">
      <c r="A203" s="18">
        <v>200</v>
      </c>
      <c r="B203" s="5" t="e">
        <f>LARGE(Large!$BF$4:$BF$32,OIB!A203)</f>
        <v>#NUM!</v>
      </c>
      <c r="C203" s="18" t="e">
        <f>MATCH(B203,Large!$BF$4:$BF$405,0)</f>
        <v>#NUM!</v>
      </c>
      <c r="D203" s="18" t="e">
        <f>INDEX(Large!$E$4:$BN$405,$C203,OIB!D$2)</f>
        <v>#NUM!</v>
      </c>
      <c r="E203" s="18" t="e">
        <f>INDEX(Large!$E$4:$BN$405,$C203,OIB!E$2)</f>
        <v>#NUM!</v>
      </c>
      <c r="F203" s="18" t="e">
        <f>INDEX(Large!$E$4:$BN$405,$C203,OIB!F$2)</f>
        <v>#NUM!</v>
      </c>
      <c r="G203" s="18" t="e">
        <f>INDEX(Large!$E$4:$BN$405,$C203,OIB!G$2)</f>
        <v>#NUM!</v>
      </c>
      <c r="H203" s="18" t="e">
        <f>INDEX(Large!$E$4:$BN$405,$C203,OIB!H$2)</f>
        <v>#NUM!</v>
      </c>
      <c r="I203" s="18" t="e">
        <f>INDEX(Large!$E$4:$BN$405,$C203,OIB!I$2)</f>
        <v>#NUM!</v>
      </c>
      <c r="J203" s="18" t="e">
        <f>INDEX(Large!$E$4:$BN$405,$C203,OIB!J$2)</f>
        <v>#NUM!</v>
      </c>
      <c r="K203" s="18" t="e">
        <f>INDEX(Large!$E$4:$BN$405,$C203,OIB!K$2)</f>
        <v>#NUM!</v>
      </c>
      <c r="L203" s="18" t="e">
        <f>INDEX(Large!$E$4:$BN$405,$C203,OIB!L$2)</f>
        <v>#NUM!</v>
      </c>
      <c r="M203" s="18" t="e">
        <f>INDEX(Large!$E$4:$BN$405,$C203,OIB!M$2)</f>
        <v>#NUM!</v>
      </c>
      <c r="N203" s="18" t="e">
        <f>INDEX(Large!$E$4:$BN$405,$C203,OIB!N$2)</f>
        <v>#NUM!</v>
      </c>
      <c r="O203" s="18" t="e">
        <f>INDEX(Large!$E$4:$BN$405,$C203,OIB!O$2)</f>
        <v>#NUM!</v>
      </c>
      <c r="P203" s="5" t="e">
        <f>INDEX(Large!$E$4:$BN$405,$C203,OIB!P$2)</f>
        <v>#NUM!</v>
      </c>
    </row>
    <row r="204" spans="1:16">
      <c r="A204" s="18">
        <v>201</v>
      </c>
      <c r="B204" s="5" t="e">
        <f>LARGE(Large!$BF$4:$BF$32,OIB!A204)</f>
        <v>#NUM!</v>
      </c>
      <c r="C204" s="18" t="e">
        <f>MATCH(B204,Large!$BF$4:$BF$405,0)</f>
        <v>#NUM!</v>
      </c>
      <c r="D204" s="18" t="e">
        <f>INDEX(Large!$E$4:$BN$405,$C204,OIB!D$2)</f>
        <v>#NUM!</v>
      </c>
      <c r="E204" s="18" t="e">
        <f>INDEX(Large!$E$4:$BN$405,$C204,OIB!E$2)</f>
        <v>#NUM!</v>
      </c>
      <c r="F204" s="18" t="e">
        <f>INDEX(Large!$E$4:$BN$405,$C204,OIB!F$2)</f>
        <v>#NUM!</v>
      </c>
      <c r="G204" s="18" t="e">
        <f>INDEX(Large!$E$4:$BN$405,$C204,OIB!G$2)</f>
        <v>#NUM!</v>
      </c>
      <c r="H204" s="18" t="e">
        <f>INDEX(Large!$E$4:$BN$405,$C204,OIB!H$2)</f>
        <v>#NUM!</v>
      </c>
      <c r="I204" s="18" t="e">
        <f>INDEX(Large!$E$4:$BN$405,$C204,OIB!I$2)</f>
        <v>#NUM!</v>
      </c>
      <c r="J204" s="18" t="e">
        <f>INDEX(Large!$E$4:$BN$405,$C204,OIB!J$2)</f>
        <v>#NUM!</v>
      </c>
      <c r="K204" s="18" t="e">
        <f>INDEX(Large!$E$4:$BN$405,$C204,OIB!K$2)</f>
        <v>#NUM!</v>
      </c>
      <c r="L204" s="18" t="e">
        <f>INDEX(Large!$E$4:$BN$405,$C204,OIB!L$2)</f>
        <v>#NUM!</v>
      </c>
      <c r="M204" s="18" t="e">
        <f>INDEX(Large!$E$4:$BN$405,$C204,OIB!M$2)</f>
        <v>#NUM!</v>
      </c>
      <c r="N204" s="18" t="e">
        <f>INDEX(Large!$E$4:$BN$405,$C204,OIB!N$2)</f>
        <v>#NUM!</v>
      </c>
      <c r="O204" s="18" t="e">
        <f>INDEX(Large!$E$4:$BN$405,$C204,OIB!O$2)</f>
        <v>#NUM!</v>
      </c>
      <c r="P204" s="5" t="e">
        <f>INDEX(Large!$E$4:$BN$405,$C204,OIB!P$2)</f>
        <v>#NUM!</v>
      </c>
    </row>
    <row r="205" spans="1:16">
      <c r="A205" s="18">
        <v>202</v>
      </c>
      <c r="B205" s="5" t="e">
        <f>LARGE(Large!$BF$4:$BF$32,OIB!A205)</f>
        <v>#NUM!</v>
      </c>
      <c r="C205" s="18" t="e">
        <f>MATCH(B205,Large!$BF$4:$BF$405,0)</f>
        <v>#NUM!</v>
      </c>
      <c r="D205" s="18" t="e">
        <f>INDEX(Large!$E$4:$BN$405,$C205,OIB!D$2)</f>
        <v>#NUM!</v>
      </c>
      <c r="E205" s="18" t="e">
        <f>INDEX(Large!$E$4:$BN$405,$C205,OIB!E$2)</f>
        <v>#NUM!</v>
      </c>
      <c r="F205" s="18" t="e">
        <f>INDEX(Large!$E$4:$BN$405,$C205,OIB!F$2)</f>
        <v>#NUM!</v>
      </c>
      <c r="G205" s="18" t="e">
        <f>INDEX(Large!$E$4:$BN$405,$C205,OIB!G$2)</f>
        <v>#NUM!</v>
      </c>
      <c r="H205" s="18" t="e">
        <f>INDEX(Large!$E$4:$BN$405,$C205,OIB!H$2)</f>
        <v>#NUM!</v>
      </c>
      <c r="I205" s="18" t="e">
        <f>INDEX(Large!$E$4:$BN$405,$C205,OIB!I$2)</f>
        <v>#NUM!</v>
      </c>
      <c r="J205" s="18" t="e">
        <f>INDEX(Large!$E$4:$BN$405,$C205,OIB!J$2)</f>
        <v>#NUM!</v>
      </c>
      <c r="K205" s="18" t="e">
        <f>INDEX(Large!$E$4:$BN$405,$C205,OIB!K$2)</f>
        <v>#NUM!</v>
      </c>
      <c r="L205" s="18" t="e">
        <f>INDEX(Large!$E$4:$BN$405,$C205,OIB!L$2)</f>
        <v>#NUM!</v>
      </c>
      <c r="M205" s="18" t="e">
        <f>INDEX(Large!$E$4:$BN$405,$C205,OIB!M$2)</f>
        <v>#NUM!</v>
      </c>
      <c r="N205" s="18" t="e">
        <f>INDEX(Large!$E$4:$BN$405,$C205,OIB!N$2)</f>
        <v>#NUM!</v>
      </c>
      <c r="O205" s="18" t="e">
        <f>INDEX(Large!$E$4:$BN$405,$C205,OIB!O$2)</f>
        <v>#NUM!</v>
      </c>
      <c r="P205" s="5" t="e">
        <f>INDEX(Large!$E$4:$BN$405,$C205,OIB!P$2)</f>
        <v>#NUM!</v>
      </c>
    </row>
    <row r="206" spans="1:16">
      <c r="A206" s="18">
        <v>203</v>
      </c>
      <c r="B206" s="5" t="e">
        <f>LARGE(Large!$BF$4:$BF$32,OIB!A206)</f>
        <v>#NUM!</v>
      </c>
      <c r="C206" s="18" t="e">
        <f>MATCH(B206,Large!$BF$4:$BF$405,0)</f>
        <v>#NUM!</v>
      </c>
      <c r="D206" s="18" t="e">
        <f>INDEX(Large!$E$4:$BN$405,$C206,OIB!D$2)</f>
        <v>#NUM!</v>
      </c>
      <c r="E206" s="18" t="e">
        <f>INDEX(Large!$E$4:$BN$405,$C206,OIB!E$2)</f>
        <v>#NUM!</v>
      </c>
      <c r="F206" s="18" t="e">
        <f>INDEX(Large!$E$4:$BN$405,$C206,OIB!F$2)</f>
        <v>#NUM!</v>
      </c>
      <c r="G206" s="18" t="e">
        <f>INDEX(Large!$E$4:$BN$405,$C206,OIB!G$2)</f>
        <v>#NUM!</v>
      </c>
      <c r="H206" s="18" t="e">
        <f>INDEX(Large!$E$4:$BN$405,$C206,OIB!H$2)</f>
        <v>#NUM!</v>
      </c>
      <c r="I206" s="18" t="e">
        <f>INDEX(Large!$E$4:$BN$405,$C206,OIB!I$2)</f>
        <v>#NUM!</v>
      </c>
      <c r="J206" s="18" t="e">
        <f>INDEX(Large!$E$4:$BN$405,$C206,OIB!J$2)</f>
        <v>#NUM!</v>
      </c>
      <c r="K206" s="18" t="e">
        <f>INDEX(Large!$E$4:$BN$405,$C206,OIB!K$2)</f>
        <v>#NUM!</v>
      </c>
      <c r="L206" s="18" t="e">
        <f>INDEX(Large!$E$4:$BN$405,$C206,OIB!L$2)</f>
        <v>#NUM!</v>
      </c>
      <c r="M206" s="18" t="e">
        <f>INDEX(Large!$E$4:$BN$405,$C206,OIB!M$2)</f>
        <v>#NUM!</v>
      </c>
      <c r="N206" s="18" t="e">
        <f>INDEX(Large!$E$4:$BN$405,$C206,OIB!N$2)</f>
        <v>#NUM!</v>
      </c>
      <c r="O206" s="18" t="e">
        <f>INDEX(Large!$E$4:$BN$405,$C206,OIB!O$2)</f>
        <v>#NUM!</v>
      </c>
      <c r="P206" s="5" t="e">
        <f>INDEX(Large!$E$4:$BN$405,$C206,OIB!P$2)</f>
        <v>#NUM!</v>
      </c>
    </row>
    <row r="207" spans="1:16">
      <c r="A207" s="18">
        <v>204</v>
      </c>
      <c r="B207" s="5" t="e">
        <f>LARGE(Large!$BF$4:$BF$32,OIB!A207)</f>
        <v>#NUM!</v>
      </c>
      <c r="C207" s="18" t="e">
        <f>MATCH(B207,Large!$BF$4:$BF$405,0)</f>
        <v>#NUM!</v>
      </c>
      <c r="D207" s="18" t="e">
        <f>INDEX(Large!$E$4:$BN$405,$C207,OIB!D$2)</f>
        <v>#NUM!</v>
      </c>
      <c r="E207" s="18" t="e">
        <f>INDEX(Large!$E$4:$BN$405,$C207,OIB!E$2)</f>
        <v>#NUM!</v>
      </c>
      <c r="F207" s="18" t="e">
        <f>INDEX(Large!$E$4:$BN$405,$C207,OIB!F$2)</f>
        <v>#NUM!</v>
      </c>
      <c r="G207" s="18" t="e">
        <f>INDEX(Large!$E$4:$BN$405,$C207,OIB!G$2)</f>
        <v>#NUM!</v>
      </c>
      <c r="H207" s="18" t="e">
        <f>INDEX(Large!$E$4:$BN$405,$C207,OIB!H$2)</f>
        <v>#NUM!</v>
      </c>
      <c r="I207" s="18" t="e">
        <f>INDEX(Large!$E$4:$BN$405,$C207,OIB!I$2)</f>
        <v>#NUM!</v>
      </c>
      <c r="J207" s="18" t="e">
        <f>INDEX(Large!$E$4:$BN$405,$C207,OIB!J$2)</f>
        <v>#NUM!</v>
      </c>
      <c r="K207" s="18" t="e">
        <f>INDEX(Large!$E$4:$BN$405,$C207,OIB!K$2)</f>
        <v>#NUM!</v>
      </c>
      <c r="L207" s="18" t="e">
        <f>INDEX(Large!$E$4:$BN$405,$C207,OIB!L$2)</f>
        <v>#NUM!</v>
      </c>
      <c r="M207" s="18" t="e">
        <f>INDEX(Large!$E$4:$BN$405,$C207,OIB!M$2)</f>
        <v>#NUM!</v>
      </c>
      <c r="N207" s="18" t="e">
        <f>INDEX(Large!$E$4:$BN$405,$C207,OIB!N$2)</f>
        <v>#NUM!</v>
      </c>
      <c r="O207" s="18" t="e">
        <f>INDEX(Large!$E$4:$BN$405,$C207,OIB!O$2)</f>
        <v>#NUM!</v>
      </c>
      <c r="P207" s="5" t="e">
        <f>INDEX(Large!$E$4:$BN$405,$C207,OIB!P$2)</f>
        <v>#NUM!</v>
      </c>
    </row>
    <row r="208" spans="1:16">
      <c r="A208" s="18">
        <v>205</v>
      </c>
      <c r="B208" s="5" t="e">
        <f>LARGE(Large!$BF$4:$BF$32,OIB!A208)</f>
        <v>#NUM!</v>
      </c>
      <c r="C208" s="18" t="e">
        <f>MATCH(B208,Large!$BF$4:$BF$405,0)</f>
        <v>#NUM!</v>
      </c>
      <c r="D208" s="18" t="e">
        <f>INDEX(Large!$E$4:$BN$405,$C208,OIB!D$2)</f>
        <v>#NUM!</v>
      </c>
      <c r="E208" s="18" t="e">
        <f>INDEX(Large!$E$4:$BN$405,$C208,OIB!E$2)</f>
        <v>#NUM!</v>
      </c>
      <c r="F208" s="18" t="e">
        <f>INDEX(Large!$E$4:$BN$405,$C208,OIB!F$2)</f>
        <v>#NUM!</v>
      </c>
      <c r="G208" s="18" t="e">
        <f>INDEX(Large!$E$4:$BN$405,$C208,OIB!G$2)</f>
        <v>#NUM!</v>
      </c>
      <c r="H208" s="18" t="e">
        <f>INDEX(Large!$E$4:$BN$405,$C208,OIB!H$2)</f>
        <v>#NUM!</v>
      </c>
      <c r="I208" s="18" t="e">
        <f>INDEX(Large!$E$4:$BN$405,$C208,OIB!I$2)</f>
        <v>#NUM!</v>
      </c>
      <c r="J208" s="18" t="e">
        <f>INDEX(Large!$E$4:$BN$405,$C208,OIB!J$2)</f>
        <v>#NUM!</v>
      </c>
      <c r="K208" s="18" t="e">
        <f>INDEX(Large!$E$4:$BN$405,$C208,OIB!K$2)</f>
        <v>#NUM!</v>
      </c>
      <c r="L208" s="18" t="e">
        <f>INDEX(Large!$E$4:$BN$405,$C208,OIB!L$2)</f>
        <v>#NUM!</v>
      </c>
      <c r="M208" s="18" t="e">
        <f>INDEX(Large!$E$4:$BN$405,$C208,OIB!M$2)</f>
        <v>#NUM!</v>
      </c>
      <c r="N208" s="18" t="e">
        <f>INDEX(Large!$E$4:$BN$405,$C208,OIB!N$2)</f>
        <v>#NUM!</v>
      </c>
      <c r="O208" s="18" t="e">
        <f>INDEX(Large!$E$4:$BN$405,$C208,OIB!O$2)</f>
        <v>#NUM!</v>
      </c>
      <c r="P208" s="5" t="e">
        <f>INDEX(Large!$E$4:$BN$405,$C208,OIB!P$2)</f>
        <v>#NUM!</v>
      </c>
    </row>
    <row r="209" spans="1:16">
      <c r="A209" s="18">
        <v>206</v>
      </c>
      <c r="B209" s="5" t="e">
        <f>LARGE(Large!$BF$4:$BF$32,OIB!A209)</f>
        <v>#NUM!</v>
      </c>
      <c r="C209" s="18" t="e">
        <f>MATCH(B209,Large!$BF$4:$BF$405,0)</f>
        <v>#NUM!</v>
      </c>
      <c r="D209" s="18" t="e">
        <f>INDEX(Large!$E$4:$BN$405,$C209,OIB!D$2)</f>
        <v>#NUM!</v>
      </c>
      <c r="E209" s="18" t="e">
        <f>INDEX(Large!$E$4:$BN$405,$C209,OIB!E$2)</f>
        <v>#NUM!</v>
      </c>
      <c r="F209" s="18" t="e">
        <f>INDEX(Large!$E$4:$BN$405,$C209,OIB!F$2)</f>
        <v>#NUM!</v>
      </c>
      <c r="G209" s="18" t="e">
        <f>INDEX(Large!$E$4:$BN$405,$C209,OIB!G$2)</f>
        <v>#NUM!</v>
      </c>
      <c r="H209" s="18" t="e">
        <f>INDEX(Large!$E$4:$BN$405,$C209,OIB!H$2)</f>
        <v>#NUM!</v>
      </c>
      <c r="I209" s="18" t="e">
        <f>INDEX(Large!$E$4:$BN$405,$C209,OIB!I$2)</f>
        <v>#NUM!</v>
      </c>
      <c r="J209" s="18" t="e">
        <f>INDEX(Large!$E$4:$BN$405,$C209,OIB!J$2)</f>
        <v>#NUM!</v>
      </c>
      <c r="K209" s="18" t="e">
        <f>INDEX(Large!$E$4:$BN$405,$C209,OIB!K$2)</f>
        <v>#NUM!</v>
      </c>
      <c r="L209" s="18" t="e">
        <f>INDEX(Large!$E$4:$BN$405,$C209,OIB!L$2)</f>
        <v>#NUM!</v>
      </c>
      <c r="M209" s="18" t="e">
        <f>INDEX(Large!$E$4:$BN$405,$C209,OIB!M$2)</f>
        <v>#NUM!</v>
      </c>
      <c r="N209" s="18" t="e">
        <f>INDEX(Large!$E$4:$BN$405,$C209,OIB!N$2)</f>
        <v>#NUM!</v>
      </c>
      <c r="O209" s="18" t="e">
        <f>INDEX(Large!$E$4:$BN$405,$C209,OIB!O$2)</f>
        <v>#NUM!</v>
      </c>
      <c r="P209" s="5" t="e">
        <f>INDEX(Large!$E$4:$BN$405,$C209,OIB!P$2)</f>
        <v>#NUM!</v>
      </c>
    </row>
    <row r="210" spans="1:16">
      <c r="A210" s="18">
        <v>207</v>
      </c>
      <c r="B210" s="5" t="e">
        <f>LARGE(Large!$BF$4:$BF$32,OIB!A210)</f>
        <v>#NUM!</v>
      </c>
      <c r="C210" s="18" t="e">
        <f>MATCH(B210,Large!$BF$4:$BF$405,0)</f>
        <v>#NUM!</v>
      </c>
      <c r="D210" s="18" t="e">
        <f>INDEX(Large!$E$4:$BN$405,$C210,OIB!D$2)</f>
        <v>#NUM!</v>
      </c>
      <c r="E210" s="18" t="e">
        <f>INDEX(Large!$E$4:$BN$405,$C210,OIB!E$2)</f>
        <v>#NUM!</v>
      </c>
      <c r="F210" s="18" t="e">
        <f>INDEX(Large!$E$4:$BN$405,$C210,OIB!F$2)</f>
        <v>#NUM!</v>
      </c>
      <c r="G210" s="18" t="e">
        <f>INDEX(Large!$E$4:$BN$405,$C210,OIB!G$2)</f>
        <v>#NUM!</v>
      </c>
      <c r="H210" s="18" t="e">
        <f>INDEX(Large!$E$4:$BN$405,$C210,OIB!H$2)</f>
        <v>#NUM!</v>
      </c>
      <c r="I210" s="18" t="e">
        <f>INDEX(Large!$E$4:$BN$405,$C210,OIB!I$2)</f>
        <v>#NUM!</v>
      </c>
      <c r="J210" s="18" t="e">
        <f>INDEX(Large!$E$4:$BN$405,$C210,OIB!J$2)</f>
        <v>#NUM!</v>
      </c>
      <c r="K210" s="18" t="e">
        <f>INDEX(Large!$E$4:$BN$405,$C210,OIB!K$2)</f>
        <v>#NUM!</v>
      </c>
      <c r="L210" s="18" t="e">
        <f>INDEX(Large!$E$4:$BN$405,$C210,OIB!L$2)</f>
        <v>#NUM!</v>
      </c>
      <c r="M210" s="18" t="e">
        <f>INDEX(Large!$E$4:$BN$405,$C210,OIB!M$2)</f>
        <v>#NUM!</v>
      </c>
      <c r="N210" s="18" t="e">
        <f>INDEX(Large!$E$4:$BN$405,$C210,OIB!N$2)</f>
        <v>#NUM!</v>
      </c>
      <c r="O210" s="18" t="e">
        <f>INDEX(Large!$E$4:$BN$405,$C210,OIB!O$2)</f>
        <v>#NUM!</v>
      </c>
      <c r="P210" s="5" t="e">
        <f>INDEX(Large!$E$4:$BN$405,$C210,OIB!P$2)</f>
        <v>#NUM!</v>
      </c>
    </row>
    <row r="211" spans="1:16">
      <c r="A211" s="18">
        <v>208</v>
      </c>
      <c r="B211" s="5" t="e">
        <f>LARGE(Large!$BF$4:$BF$32,OIB!A211)</f>
        <v>#NUM!</v>
      </c>
      <c r="C211" s="18" t="e">
        <f>MATCH(B211,Large!$BF$4:$BF$405,0)</f>
        <v>#NUM!</v>
      </c>
      <c r="D211" s="18" t="e">
        <f>INDEX(Large!$E$4:$BN$405,$C211,OIB!D$2)</f>
        <v>#NUM!</v>
      </c>
      <c r="E211" s="18" t="e">
        <f>INDEX(Large!$E$4:$BN$405,$C211,OIB!E$2)</f>
        <v>#NUM!</v>
      </c>
      <c r="F211" s="18" t="e">
        <f>INDEX(Large!$E$4:$BN$405,$C211,OIB!F$2)</f>
        <v>#NUM!</v>
      </c>
      <c r="G211" s="18" t="e">
        <f>INDEX(Large!$E$4:$BN$405,$C211,OIB!G$2)</f>
        <v>#NUM!</v>
      </c>
      <c r="H211" s="18" t="e">
        <f>INDEX(Large!$E$4:$BN$405,$C211,OIB!H$2)</f>
        <v>#NUM!</v>
      </c>
      <c r="I211" s="18" t="e">
        <f>INDEX(Large!$E$4:$BN$405,$C211,OIB!I$2)</f>
        <v>#NUM!</v>
      </c>
      <c r="J211" s="18" t="e">
        <f>INDEX(Large!$E$4:$BN$405,$C211,OIB!J$2)</f>
        <v>#NUM!</v>
      </c>
      <c r="K211" s="18" t="e">
        <f>INDEX(Large!$E$4:$BN$405,$C211,OIB!K$2)</f>
        <v>#NUM!</v>
      </c>
      <c r="L211" s="18" t="e">
        <f>INDEX(Large!$E$4:$BN$405,$C211,OIB!L$2)</f>
        <v>#NUM!</v>
      </c>
      <c r="M211" s="18" t="e">
        <f>INDEX(Large!$E$4:$BN$405,$C211,OIB!M$2)</f>
        <v>#NUM!</v>
      </c>
      <c r="N211" s="18" t="e">
        <f>INDEX(Large!$E$4:$BN$405,$C211,OIB!N$2)</f>
        <v>#NUM!</v>
      </c>
      <c r="O211" s="18" t="e">
        <f>INDEX(Large!$E$4:$BN$405,$C211,OIB!O$2)</f>
        <v>#NUM!</v>
      </c>
      <c r="P211" s="5" t="e">
        <f>INDEX(Large!$E$4:$BN$405,$C211,OIB!P$2)</f>
        <v>#NUM!</v>
      </c>
    </row>
    <row r="212" spans="1:16">
      <c r="A212" s="18">
        <v>209</v>
      </c>
      <c r="B212" s="5" t="e">
        <f>LARGE(Large!$BF$4:$BF$32,OIB!A212)</f>
        <v>#NUM!</v>
      </c>
      <c r="C212" s="18" t="e">
        <f>MATCH(B212,Large!$BF$4:$BF$405,0)</f>
        <v>#NUM!</v>
      </c>
      <c r="D212" s="18" t="e">
        <f>INDEX(Large!$E$4:$BN$405,$C212,OIB!D$2)</f>
        <v>#NUM!</v>
      </c>
      <c r="E212" s="18" t="e">
        <f>INDEX(Large!$E$4:$BN$405,$C212,OIB!E$2)</f>
        <v>#NUM!</v>
      </c>
      <c r="F212" s="18" t="e">
        <f>INDEX(Large!$E$4:$BN$405,$C212,OIB!F$2)</f>
        <v>#NUM!</v>
      </c>
      <c r="G212" s="18" t="e">
        <f>INDEX(Large!$E$4:$BN$405,$C212,OIB!G$2)</f>
        <v>#NUM!</v>
      </c>
      <c r="H212" s="18" t="e">
        <f>INDEX(Large!$E$4:$BN$405,$C212,OIB!H$2)</f>
        <v>#NUM!</v>
      </c>
      <c r="I212" s="18" t="e">
        <f>INDEX(Large!$E$4:$BN$405,$C212,OIB!I$2)</f>
        <v>#NUM!</v>
      </c>
      <c r="J212" s="18" t="e">
        <f>INDEX(Large!$E$4:$BN$405,$C212,OIB!J$2)</f>
        <v>#NUM!</v>
      </c>
      <c r="K212" s="18" t="e">
        <f>INDEX(Large!$E$4:$BN$405,$C212,OIB!K$2)</f>
        <v>#NUM!</v>
      </c>
      <c r="L212" s="18" t="e">
        <f>INDEX(Large!$E$4:$BN$405,$C212,OIB!L$2)</f>
        <v>#NUM!</v>
      </c>
      <c r="M212" s="18" t="e">
        <f>INDEX(Large!$E$4:$BN$405,$C212,OIB!M$2)</f>
        <v>#NUM!</v>
      </c>
      <c r="N212" s="18" t="e">
        <f>INDEX(Large!$E$4:$BN$405,$C212,OIB!N$2)</f>
        <v>#NUM!</v>
      </c>
      <c r="O212" s="18" t="e">
        <f>INDEX(Large!$E$4:$BN$405,$C212,OIB!O$2)</f>
        <v>#NUM!</v>
      </c>
      <c r="P212" s="5" t="e">
        <f>INDEX(Large!$E$4:$BN$405,$C212,OIB!P$2)</f>
        <v>#NUM!</v>
      </c>
    </row>
    <row r="213" spans="1:16">
      <c r="A213" s="18">
        <v>210</v>
      </c>
      <c r="B213" s="5" t="e">
        <f>LARGE(Large!$BF$4:$BF$32,OIB!A213)</f>
        <v>#NUM!</v>
      </c>
      <c r="C213" s="18" t="e">
        <f>MATCH(B213,Large!$BF$4:$BF$405,0)</f>
        <v>#NUM!</v>
      </c>
      <c r="D213" s="18" t="e">
        <f>INDEX(Large!$E$4:$BN$405,$C213,OIB!D$2)</f>
        <v>#NUM!</v>
      </c>
      <c r="E213" s="18" t="e">
        <f>INDEX(Large!$E$4:$BN$405,$C213,OIB!E$2)</f>
        <v>#NUM!</v>
      </c>
      <c r="F213" s="18" t="e">
        <f>INDEX(Large!$E$4:$BN$405,$C213,OIB!F$2)</f>
        <v>#NUM!</v>
      </c>
      <c r="G213" s="18" t="e">
        <f>INDEX(Large!$E$4:$BN$405,$C213,OIB!G$2)</f>
        <v>#NUM!</v>
      </c>
      <c r="H213" s="18" t="e">
        <f>INDEX(Large!$E$4:$BN$405,$C213,OIB!H$2)</f>
        <v>#NUM!</v>
      </c>
      <c r="I213" s="18" t="e">
        <f>INDEX(Large!$E$4:$BN$405,$C213,OIB!I$2)</f>
        <v>#NUM!</v>
      </c>
      <c r="J213" s="18" t="e">
        <f>INDEX(Large!$E$4:$BN$405,$C213,OIB!J$2)</f>
        <v>#NUM!</v>
      </c>
      <c r="K213" s="18" t="e">
        <f>INDEX(Large!$E$4:$BN$405,$C213,OIB!K$2)</f>
        <v>#NUM!</v>
      </c>
      <c r="L213" s="18" t="e">
        <f>INDEX(Large!$E$4:$BN$405,$C213,OIB!L$2)</f>
        <v>#NUM!</v>
      </c>
      <c r="M213" s="18" t="e">
        <f>INDEX(Large!$E$4:$BN$405,$C213,OIB!M$2)</f>
        <v>#NUM!</v>
      </c>
      <c r="N213" s="18" t="e">
        <f>INDEX(Large!$E$4:$BN$405,$C213,OIB!N$2)</f>
        <v>#NUM!</v>
      </c>
      <c r="O213" s="18" t="e">
        <f>INDEX(Large!$E$4:$BN$405,$C213,OIB!O$2)</f>
        <v>#NUM!</v>
      </c>
      <c r="P213" s="5" t="e">
        <f>INDEX(Large!$E$4:$BN$405,$C213,OIB!P$2)</f>
        <v>#NUM!</v>
      </c>
    </row>
    <row r="214" spans="1:16">
      <c r="A214" s="18">
        <v>211</v>
      </c>
      <c r="B214" s="5" t="e">
        <f>LARGE(Large!$BF$4:$BF$32,OIB!A214)</f>
        <v>#NUM!</v>
      </c>
      <c r="C214" s="18" t="e">
        <f>MATCH(B214,Large!$BF$4:$BF$405,0)</f>
        <v>#NUM!</v>
      </c>
      <c r="D214" s="18" t="e">
        <f>INDEX(Large!$E$4:$BN$405,$C214,OIB!D$2)</f>
        <v>#NUM!</v>
      </c>
      <c r="E214" s="18" t="e">
        <f>INDEX(Large!$E$4:$BN$405,$C214,OIB!E$2)</f>
        <v>#NUM!</v>
      </c>
      <c r="F214" s="18" t="e">
        <f>INDEX(Large!$E$4:$BN$405,$C214,OIB!F$2)</f>
        <v>#NUM!</v>
      </c>
      <c r="G214" s="18" t="e">
        <f>INDEX(Large!$E$4:$BN$405,$C214,OIB!G$2)</f>
        <v>#NUM!</v>
      </c>
      <c r="H214" s="18" t="e">
        <f>INDEX(Large!$E$4:$BN$405,$C214,OIB!H$2)</f>
        <v>#NUM!</v>
      </c>
      <c r="I214" s="18" t="e">
        <f>INDEX(Large!$E$4:$BN$405,$C214,OIB!I$2)</f>
        <v>#NUM!</v>
      </c>
      <c r="J214" s="18" t="e">
        <f>INDEX(Large!$E$4:$BN$405,$C214,OIB!J$2)</f>
        <v>#NUM!</v>
      </c>
      <c r="K214" s="18" t="e">
        <f>INDEX(Large!$E$4:$BN$405,$C214,OIB!K$2)</f>
        <v>#NUM!</v>
      </c>
      <c r="L214" s="18" t="e">
        <f>INDEX(Large!$E$4:$BN$405,$C214,OIB!L$2)</f>
        <v>#NUM!</v>
      </c>
      <c r="M214" s="18" t="e">
        <f>INDEX(Large!$E$4:$BN$405,$C214,OIB!M$2)</f>
        <v>#NUM!</v>
      </c>
      <c r="N214" s="18" t="e">
        <f>INDEX(Large!$E$4:$BN$405,$C214,OIB!N$2)</f>
        <v>#NUM!</v>
      </c>
      <c r="O214" s="18" t="e">
        <f>INDEX(Large!$E$4:$BN$405,$C214,OIB!O$2)</f>
        <v>#NUM!</v>
      </c>
      <c r="P214" s="5" t="e">
        <f>INDEX(Large!$E$4:$BN$405,$C214,OIB!P$2)</f>
        <v>#NUM!</v>
      </c>
    </row>
    <row r="215" spans="1:16">
      <c r="A215" s="18">
        <v>212</v>
      </c>
      <c r="B215" s="5" t="e">
        <f>LARGE(Large!$BF$4:$BF$32,OIB!A215)</f>
        <v>#NUM!</v>
      </c>
      <c r="C215" s="18" t="e">
        <f>MATCH(B215,Large!$BF$4:$BF$405,0)</f>
        <v>#NUM!</v>
      </c>
      <c r="D215" s="18" t="e">
        <f>INDEX(Large!$E$4:$BN$405,$C215,OIB!D$2)</f>
        <v>#NUM!</v>
      </c>
      <c r="E215" s="18" t="e">
        <f>INDEX(Large!$E$4:$BN$405,$C215,OIB!E$2)</f>
        <v>#NUM!</v>
      </c>
      <c r="F215" s="18" t="e">
        <f>INDEX(Large!$E$4:$BN$405,$C215,OIB!F$2)</f>
        <v>#NUM!</v>
      </c>
      <c r="G215" s="18" t="e">
        <f>INDEX(Large!$E$4:$BN$405,$C215,OIB!G$2)</f>
        <v>#NUM!</v>
      </c>
      <c r="H215" s="18" t="e">
        <f>INDEX(Large!$E$4:$BN$405,$C215,OIB!H$2)</f>
        <v>#NUM!</v>
      </c>
      <c r="I215" s="18" t="e">
        <f>INDEX(Large!$E$4:$BN$405,$C215,OIB!I$2)</f>
        <v>#NUM!</v>
      </c>
      <c r="J215" s="18" t="e">
        <f>INDEX(Large!$E$4:$BN$405,$C215,OIB!J$2)</f>
        <v>#NUM!</v>
      </c>
      <c r="K215" s="18" t="e">
        <f>INDEX(Large!$E$4:$BN$405,$C215,OIB!K$2)</f>
        <v>#NUM!</v>
      </c>
      <c r="L215" s="18" t="e">
        <f>INDEX(Large!$E$4:$BN$405,$C215,OIB!L$2)</f>
        <v>#NUM!</v>
      </c>
      <c r="M215" s="18" t="e">
        <f>INDEX(Large!$E$4:$BN$405,$C215,OIB!M$2)</f>
        <v>#NUM!</v>
      </c>
      <c r="N215" s="18" t="e">
        <f>INDEX(Large!$E$4:$BN$405,$C215,OIB!N$2)</f>
        <v>#NUM!</v>
      </c>
      <c r="O215" s="18" t="e">
        <f>INDEX(Large!$E$4:$BN$405,$C215,OIB!O$2)</f>
        <v>#NUM!</v>
      </c>
      <c r="P215" s="5" t="e">
        <f>INDEX(Large!$E$4:$BN$405,$C215,OIB!P$2)</f>
        <v>#NUM!</v>
      </c>
    </row>
    <row r="216" spans="1:16">
      <c r="A216" s="18">
        <v>213</v>
      </c>
      <c r="B216" s="5" t="e">
        <f>LARGE(Large!$BF$4:$BF$32,OIB!A216)</f>
        <v>#NUM!</v>
      </c>
      <c r="C216" s="18" t="e">
        <f>MATCH(B216,Large!$BF$4:$BF$405,0)</f>
        <v>#NUM!</v>
      </c>
      <c r="D216" s="18" t="e">
        <f>INDEX(Large!$E$4:$BN$405,$C216,OIB!D$2)</f>
        <v>#NUM!</v>
      </c>
      <c r="E216" s="18" t="e">
        <f>INDEX(Large!$E$4:$BN$405,$C216,OIB!E$2)</f>
        <v>#NUM!</v>
      </c>
      <c r="F216" s="18" t="e">
        <f>INDEX(Large!$E$4:$BN$405,$C216,OIB!F$2)</f>
        <v>#NUM!</v>
      </c>
      <c r="G216" s="18" t="e">
        <f>INDEX(Large!$E$4:$BN$405,$C216,OIB!G$2)</f>
        <v>#NUM!</v>
      </c>
      <c r="H216" s="18" t="e">
        <f>INDEX(Large!$E$4:$BN$405,$C216,OIB!H$2)</f>
        <v>#NUM!</v>
      </c>
      <c r="I216" s="18" t="e">
        <f>INDEX(Large!$E$4:$BN$405,$C216,OIB!I$2)</f>
        <v>#NUM!</v>
      </c>
      <c r="J216" s="18" t="e">
        <f>INDEX(Large!$E$4:$BN$405,$C216,OIB!J$2)</f>
        <v>#NUM!</v>
      </c>
      <c r="K216" s="18" t="e">
        <f>INDEX(Large!$E$4:$BN$405,$C216,OIB!K$2)</f>
        <v>#NUM!</v>
      </c>
      <c r="L216" s="18" t="e">
        <f>INDEX(Large!$E$4:$BN$405,$C216,OIB!L$2)</f>
        <v>#NUM!</v>
      </c>
      <c r="M216" s="18" t="e">
        <f>INDEX(Large!$E$4:$BN$405,$C216,OIB!M$2)</f>
        <v>#NUM!</v>
      </c>
      <c r="N216" s="18" t="e">
        <f>INDEX(Large!$E$4:$BN$405,$C216,OIB!N$2)</f>
        <v>#NUM!</v>
      </c>
      <c r="O216" s="18" t="e">
        <f>INDEX(Large!$E$4:$BN$405,$C216,OIB!O$2)</f>
        <v>#NUM!</v>
      </c>
      <c r="P216" s="5" t="e">
        <f>INDEX(Large!$E$4:$BN$405,$C216,OIB!P$2)</f>
        <v>#NUM!</v>
      </c>
    </row>
    <row r="217" spans="1:16">
      <c r="A217" s="18">
        <v>214</v>
      </c>
      <c r="B217" s="5" t="e">
        <f>LARGE(Large!$BF$4:$BF$32,OIB!A217)</f>
        <v>#NUM!</v>
      </c>
      <c r="C217" s="18" t="e">
        <f>MATCH(B217,Large!$BF$4:$BF$405,0)</f>
        <v>#NUM!</v>
      </c>
      <c r="D217" s="18" t="e">
        <f>INDEX(Large!$E$4:$BN$405,$C217,OIB!D$2)</f>
        <v>#NUM!</v>
      </c>
      <c r="E217" s="18" t="e">
        <f>INDEX(Large!$E$4:$BN$405,$C217,OIB!E$2)</f>
        <v>#NUM!</v>
      </c>
      <c r="F217" s="18" t="e">
        <f>INDEX(Large!$E$4:$BN$405,$C217,OIB!F$2)</f>
        <v>#NUM!</v>
      </c>
      <c r="G217" s="18" t="e">
        <f>INDEX(Large!$E$4:$BN$405,$C217,OIB!G$2)</f>
        <v>#NUM!</v>
      </c>
      <c r="H217" s="18" t="e">
        <f>INDEX(Large!$E$4:$BN$405,$C217,OIB!H$2)</f>
        <v>#NUM!</v>
      </c>
      <c r="I217" s="18" t="e">
        <f>INDEX(Large!$E$4:$BN$405,$C217,OIB!I$2)</f>
        <v>#NUM!</v>
      </c>
      <c r="J217" s="18" t="e">
        <f>INDEX(Large!$E$4:$BN$405,$C217,OIB!J$2)</f>
        <v>#NUM!</v>
      </c>
      <c r="K217" s="18" t="e">
        <f>INDEX(Large!$E$4:$BN$405,$C217,OIB!K$2)</f>
        <v>#NUM!</v>
      </c>
      <c r="L217" s="18" t="e">
        <f>INDEX(Large!$E$4:$BN$405,$C217,OIB!L$2)</f>
        <v>#NUM!</v>
      </c>
      <c r="M217" s="18" t="e">
        <f>INDEX(Large!$E$4:$BN$405,$C217,OIB!M$2)</f>
        <v>#NUM!</v>
      </c>
      <c r="N217" s="18" t="e">
        <f>INDEX(Large!$E$4:$BN$405,$C217,OIB!N$2)</f>
        <v>#NUM!</v>
      </c>
      <c r="O217" s="18" t="e">
        <f>INDEX(Large!$E$4:$BN$405,$C217,OIB!O$2)</f>
        <v>#NUM!</v>
      </c>
      <c r="P217" s="5" t="e">
        <f>INDEX(Large!$E$4:$BN$405,$C217,OIB!P$2)</f>
        <v>#NUM!</v>
      </c>
    </row>
    <row r="218" spans="1:16">
      <c r="A218" s="18">
        <v>215</v>
      </c>
      <c r="B218" s="5" t="e">
        <f>LARGE(Large!$BF$4:$BF$32,OIB!A218)</f>
        <v>#NUM!</v>
      </c>
      <c r="C218" s="18" t="e">
        <f>MATCH(B218,Large!$BF$4:$BF$405,0)</f>
        <v>#NUM!</v>
      </c>
      <c r="D218" s="18" t="e">
        <f>INDEX(Large!$E$4:$BN$405,$C218,OIB!D$2)</f>
        <v>#NUM!</v>
      </c>
      <c r="E218" s="18" t="e">
        <f>INDEX(Large!$E$4:$BN$405,$C218,OIB!E$2)</f>
        <v>#NUM!</v>
      </c>
      <c r="F218" s="18" t="e">
        <f>INDEX(Large!$E$4:$BN$405,$C218,OIB!F$2)</f>
        <v>#NUM!</v>
      </c>
      <c r="G218" s="18" t="e">
        <f>INDEX(Large!$E$4:$BN$405,$C218,OIB!G$2)</f>
        <v>#NUM!</v>
      </c>
      <c r="H218" s="18" t="e">
        <f>INDEX(Large!$E$4:$BN$405,$C218,OIB!H$2)</f>
        <v>#NUM!</v>
      </c>
      <c r="I218" s="18" t="e">
        <f>INDEX(Large!$E$4:$BN$405,$C218,OIB!I$2)</f>
        <v>#NUM!</v>
      </c>
      <c r="J218" s="18" t="e">
        <f>INDEX(Large!$E$4:$BN$405,$C218,OIB!J$2)</f>
        <v>#NUM!</v>
      </c>
      <c r="K218" s="18" t="e">
        <f>INDEX(Large!$E$4:$BN$405,$C218,OIB!K$2)</f>
        <v>#NUM!</v>
      </c>
      <c r="L218" s="18" t="e">
        <f>INDEX(Large!$E$4:$BN$405,$C218,OIB!L$2)</f>
        <v>#NUM!</v>
      </c>
      <c r="M218" s="18" t="e">
        <f>INDEX(Large!$E$4:$BN$405,$C218,OIB!M$2)</f>
        <v>#NUM!</v>
      </c>
      <c r="N218" s="18" t="e">
        <f>INDEX(Large!$E$4:$BN$405,$C218,OIB!N$2)</f>
        <v>#NUM!</v>
      </c>
      <c r="O218" s="18" t="e">
        <f>INDEX(Large!$E$4:$BN$405,$C218,OIB!O$2)</f>
        <v>#NUM!</v>
      </c>
      <c r="P218" s="5" t="e">
        <f>INDEX(Large!$E$4:$BN$405,$C218,OIB!P$2)</f>
        <v>#NUM!</v>
      </c>
    </row>
    <row r="219" spans="1:16">
      <c r="A219" s="18">
        <v>216</v>
      </c>
      <c r="B219" s="5" t="e">
        <f>LARGE(Large!$BF$4:$BF$32,OIB!A219)</f>
        <v>#NUM!</v>
      </c>
      <c r="C219" s="18" t="e">
        <f>MATCH(B219,Large!$BF$4:$BF$405,0)</f>
        <v>#NUM!</v>
      </c>
      <c r="D219" s="18" t="e">
        <f>INDEX(Large!$E$4:$BN$405,$C219,OIB!D$2)</f>
        <v>#NUM!</v>
      </c>
      <c r="E219" s="18" t="e">
        <f>INDEX(Large!$E$4:$BN$405,$C219,OIB!E$2)</f>
        <v>#NUM!</v>
      </c>
      <c r="F219" s="18" t="e">
        <f>INDEX(Large!$E$4:$BN$405,$C219,OIB!F$2)</f>
        <v>#NUM!</v>
      </c>
      <c r="G219" s="18" t="e">
        <f>INDEX(Large!$E$4:$BN$405,$C219,OIB!G$2)</f>
        <v>#NUM!</v>
      </c>
      <c r="H219" s="18" t="e">
        <f>INDEX(Large!$E$4:$BN$405,$C219,OIB!H$2)</f>
        <v>#NUM!</v>
      </c>
      <c r="I219" s="18" t="e">
        <f>INDEX(Large!$E$4:$BN$405,$C219,OIB!I$2)</f>
        <v>#NUM!</v>
      </c>
      <c r="J219" s="18" t="e">
        <f>INDEX(Large!$E$4:$BN$405,$C219,OIB!J$2)</f>
        <v>#NUM!</v>
      </c>
      <c r="K219" s="18" t="e">
        <f>INDEX(Large!$E$4:$BN$405,$C219,OIB!K$2)</f>
        <v>#NUM!</v>
      </c>
      <c r="L219" s="18" t="e">
        <f>INDEX(Large!$E$4:$BN$405,$C219,OIB!L$2)</f>
        <v>#NUM!</v>
      </c>
      <c r="M219" s="18" t="e">
        <f>INDEX(Large!$E$4:$BN$405,$C219,OIB!M$2)</f>
        <v>#NUM!</v>
      </c>
      <c r="N219" s="18" t="e">
        <f>INDEX(Large!$E$4:$BN$405,$C219,OIB!N$2)</f>
        <v>#NUM!</v>
      </c>
      <c r="O219" s="18" t="e">
        <f>INDEX(Large!$E$4:$BN$405,$C219,OIB!O$2)</f>
        <v>#NUM!</v>
      </c>
      <c r="P219" s="5" t="e">
        <f>INDEX(Large!$E$4:$BN$405,$C219,OIB!P$2)</f>
        <v>#NUM!</v>
      </c>
    </row>
    <row r="220" spans="1:16">
      <c r="A220" s="18">
        <v>217</v>
      </c>
      <c r="B220" s="5" t="e">
        <f>LARGE(Large!$BF$4:$BF$32,OIB!A220)</f>
        <v>#NUM!</v>
      </c>
      <c r="C220" s="18" t="e">
        <f>MATCH(B220,Large!$BF$4:$BF$405,0)</f>
        <v>#NUM!</v>
      </c>
      <c r="D220" s="18" t="e">
        <f>INDEX(Large!$E$4:$BN$405,$C220,OIB!D$2)</f>
        <v>#NUM!</v>
      </c>
      <c r="E220" s="18" t="e">
        <f>INDEX(Large!$E$4:$BN$405,$C220,OIB!E$2)</f>
        <v>#NUM!</v>
      </c>
      <c r="F220" s="18" t="e">
        <f>INDEX(Large!$E$4:$BN$405,$C220,OIB!F$2)</f>
        <v>#NUM!</v>
      </c>
      <c r="G220" s="18" t="e">
        <f>INDEX(Large!$E$4:$BN$405,$C220,OIB!G$2)</f>
        <v>#NUM!</v>
      </c>
      <c r="H220" s="18" t="e">
        <f>INDEX(Large!$E$4:$BN$405,$C220,OIB!H$2)</f>
        <v>#NUM!</v>
      </c>
      <c r="I220" s="18" t="e">
        <f>INDEX(Large!$E$4:$BN$405,$C220,OIB!I$2)</f>
        <v>#NUM!</v>
      </c>
      <c r="J220" s="18" t="e">
        <f>INDEX(Large!$E$4:$BN$405,$C220,OIB!J$2)</f>
        <v>#NUM!</v>
      </c>
      <c r="K220" s="18" t="e">
        <f>INDEX(Large!$E$4:$BN$405,$C220,OIB!K$2)</f>
        <v>#NUM!</v>
      </c>
      <c r="L220" s="18" t="e">
        <f>INDEX(Large!$E$4:$BN$405,$C220,OIB!L$2)</f>
        <v>#NUM!</v>
      </c>
      <c r="M220" s="18" t="e">
        <f>INDEX(Large!$E$4:$BN$405,$C220,OIB!M$2)</f>
        <v>#NUM!</v>
      </c>
      <c r="N220" s="18" t="e">
        <f>INDEX(Large!$E$4:$BN$405,$C220,OIB!N$2)</f>
        <v>#NUM!</v>
      </c>
      <c r="O220" s="18" t="e">
        <f>INDEX(Large!$E$4:$BN$405,$C220,OIB!O$2)</f>
        <v>#NUM!</v>
      </c>
      <c r="P220" s="5" t="e">
        <f>INDEX(Large!$E$4:$BN$405,$C220,OIB!P$2)</f>
        <v>#NUM!</v>
      </c>
    </row>
    <row r="221" spans="1:16">
      <c r="A221" s="18">
        <v>218</v>
      </c>
      <c r="B221" s="5" t="e">
        <f>LARGE(Large!$BF$4:$BF$32,OIB!A221)</f>
        <v>#NUM!</v>
      </c>
      <c r="C221" s="18" t="e">
        <f>MATCH(B221,Large!$BF$4:$BF$405,0)</f>
        <v>#NUM!</v>
      </c>
      <c r="D221" s="18" t="e">
        <f>INDEX(Large!$E$4:$BN$405,$C221,OIB!D$2)</f>
        <v>#NUM!</v>
      </c>
      <c r="E221" s="18" t="e">
        <f>INDEX(Large!$E$4:$BN$405,$C221,OIB!E$2)</f>
        <v>#NUM!</v>
      </c>
      <c r="F221" s="18" t="e">
        <f>INDEX(Large!$E$4:$BN$405,$C221,OIB!F$2)</f>
        <v>#NUM!</v>
      </c>
      <c r="G221" s="18" t="e">
        <f>INDEX(Large!$E$4:$BN$405,$C221,OIB!G$2)</f>
        <v>#NUM!</v>
      </c>
      <c r="H221" s="18" t="e">
        <f>INDEX(Large!$E$4:$BN$405,$C221,OIB!H$2)</f>
        <v>#NUM!</v>
      </c>
      <c r="I221" s="18" t="e">
        <f>INDEX(Large!$E$4:$BN$405,$C221,OIB!I$2)</f>
        <v>#NUM!</v>
      </c>
      <c r="J221" s="18" t="e">
        <f>INDEX(Large!$E$4:$BN$405,$C221,OIB!J$2)</f>
        <v>#NUM!</v>
      </c>
      <c r="K221" s="18" t="e">
        <f>INDEX(Large!$E$4:$BN$405,$C221,OIB!K$2)</f>
        <v>#NUM!</v>
      </c>
      <c r="L221" s="18" t="e">
        <f>INDEX(Large!$E$4:$BN$405,$C221,OIB!L$2)</f>
        <v>#NUM!</v>
      </c>
      <c r="M221" s="18" t="e">
        <f>INDEX(Large!$E$4:$BN$405,$C221,OIB!M$2)</f>
        <v>#NUM!</v>
      </c>
      <c r="N221" s="18" t="e">
        <f>INDEX(Large!$E$4:$BN$405,$C221,OIB!N$2)</f>
        <v>#NUM!</v>
      </c>
      <c r="O221" s="18" t="e">
        <f>INDEX(Large!$E$4:$BN$405,$C221,OIB!O$2)</f>
        <v>#NUM!</v>
      </c>
      <c r="P221" s="5" t="e">
        <f>INDEX(Large!$E$4:$BN$405,$C221,OIB!P$2)</f>
        <v>#NUM!</v>
      </c>
    </row>
    <row r="222" spans="1:16">
      <c r="A222" s="18">
        <v>219</v>
      </c>
      <c r="B222" s="5" t="e">
        <f>LARGE(Large!$BF$4:$BF$32,OIB!A222)</f>
        <v>#NUM!</v>
      </c>
      <c r="C222" s="18" t="e">
        <f>MATCH(B222,Large!$BF$4:$BF$405,0)</f>
        <v>#NUM!</v>
      </c>
      <c r="D222" s="18" t="e">
        <f>INDEX(Large!$E$4:$BN$405,$C222,OIB!D$2)</f>
        <v>#NUM!</v>
      </c>
      <c r="E222" s="18" t="e">
        <f>INDEX(Large!$E$4:$BN$405,$C222,OIB!E$2)</f>
        <v>#NUM!</v>
      </c>
      <c r="F222" s="18" t="e">
        <f>INDEX(Large!$E$4:$BN$405,$C222,OIB!F$2)</f>
        <v>#NUM!</v>
      </c>
      <c r="G222" s="18" t="e">
        <f>INDEX(Large!$E$4:$BN$405,$C222,OIB!G$2)</f>
        <v>#NUM!</v>
      </c>
      <c r="H222" s="18" t="e">
        <f>INDEX(Large!$E$4:$BN$405,$C222,OIB!H$2)</f>
        <v>#NUM!</v>
      </c>
      <c r="I222" s="18" t="e">
        <f>INDEX(Large!$E$4:$BN$405,$C222,OIB!I$2)</f>
        <v>#NUM!</v>
      </c>
      <c r="J222" s="18" t="e">
        <f>INDEX(Large!$E$4:$BN$405,$C222,OIB!J$2)</f>
        <v>#NUM!</v>
      </c>
      <c r="K222" s="18" t="e">
        <f>INDEX(Large!$E$4:$BN$405,$C222,OIB!K$2)</f>
        <v>#NUM!</v>
      </c>
      <c r="L222" s="18" t="e">
        <f>INDEX(Large!$E$4:$BN$405,$C222,OIB!L$2)</f>
        <v>#NUM!</v>
      </c>
      <c r="M222" s="18" t="e">
        <f>INDEX(Large!$E$4:$BN$405,$C222,OIB!M$2)</f>
        <v>#NUM!</v>
      </c>
      <c r="N222" s="18" t="e">
        <f>INDEX(Large!$E$4:$BN$405,$C222,OIB!N$2)</f>
        <v>#NUM!</v>
      </c>
      <c r="O222" s="18" t="e">
        <f>INDEX(Large!$E$4:$BN$405,$C222,OIB!O$2)</f>
        <v>#NUM!</v>
      </c>
      <c r="P222" s="5" t="e">
        <f>INDEX(Large!$E$4:$BN$405,$C222,OIB!P$2)</f>
        <v>#NUM!</v>
      </c>
    </row>
    <row r="223" spans="1:16">
      <c r="A223" s="18">
        <v>220</v>
      </c>
      <c r="B223" s="5" t="e">
        <f>LARGE(Large!$BF$4:$BF$32,OIB!A223)</f>
        <v>#NUM!</v>
      </c>
      <c r="C223" s="18" t="e">
        <f>MATCH(B223,Large!$BF$4:$BF$405,0)</f>
        <v>#NUM!</v>
      </c>
      <c r="D223" s="18" t="e">
        <f>INDEX(Large!$E$4:$BN$405,$C223,OIB!D$2)</f>
        <v>#NUM!</v>
      </c>
      <c r="E223" s="18" t="e">
        <f>INDEX(Large!$E$4:$BN$405,$C223,OIB!E$2)</f>
        <v>#NUM!</v>
      </c>
      <c r="F223" s="18" t="e">
        <f>INDEX(Large!$E$4:$BN$405,$C223,OIB!F$2)</f>
        <v>#NUM!</v>
      </c>
      <c r="G223" s="18" t="e">
        <f>INDEX(Large!$E$4:$BN$405,$C223,OIB!G$2)</f>
        <v>#NUM!</v>
      </c>
      <c r="H223" s="18" t="e">
        <f>INDEX(Large!$E$4:$BN$405,$C223,OIB!H$2)</f>
        <v>#NUM!</v>
      </c>
      <c r="I223" s="18" t="e">
        <f>INDEX(Large!$E$4:$BN$405,$C223,OIB!I$2)</f>
        <v>#NUM!</v>
      </c>
      <c r="J223" s="18" t="e">
        <f>INDEX(Large!$E$4:$BN$405,$C223,OIB!J$2)</f>
        <v>#NUM!</v>
      </c>
      <c r="K223" s="18" t="e">
        <f>INDEX(Large!$E$4:$BN$405,$C223,OIB!K$2)</f>
        <v>#NUM!</v>
      </c>
      <c r="L223" s="18" t="e">
        <f>INDEX(Large!$E$4:$BN$405,$C223,OIB!L$2)</f>
        <v>#NUM!</v>
      </c>
      <c r="M223" s="18" t="e">
        <f>INDEX(Large!$E$4:$BN$405,$C223,OIB!M$2)</f>
        <v>#NUM!</v>
      </c>
      <c r="N223" s="18" t="e">
        <f>INDEX(Large!$E$4:$BN$405,$C223,OIB!N$2)</f>
        <v>#NUM!</v>
      </c>
      <c r="O223" s="18" t="e">
        <f>INDEX(Large!$E$4:$BN$405,$C223,OIB!O$2)</f>
        <v>#NUM!</v>
      </c>
      <c r="P223" s="5" t="e">
        <f>INDEX(Large!$E$4:$BN$405,$C223,OIB!P$2)</f>
        <v>#NUM!</v>
      </c>
    </row>
    <row r="224" spans="1:16">
      <c r="A224" s="18">
        <v>221</v>
      </c>
      <c r="B224" s="5" t="e">
        <f>LARGE(Large!$BF$4:$BF$32,OIB!A224)</f>
        <v>#NUM!</v>
      </c>
      <c r="C224" s="18" t="e">
        <f>MATCH(B224,Large!$BF$4:$BF$405,0)</f>
        <v>#NUM!</v>
      </c>
      <c r="D224" s="18" t="e">
        <f>INDEX(Large!$E$4:$BN$405,$C224,OIB!D$2)</f>
        <v>#NUM!</v>
      </c>
      <c r="E224" s="18" t="e">
        <f>INDEX(Large!$E$4:$BN$405,$C224,OIB!E$2)</f>
        <v>#NUM!</v>
      </c>
      <c r="F224" s="18" t="e">
        <f>INDEX(Large!$E$4:$BN$405,$C224,OIB!F$2)</f>
        <v>#NUM!</v>
      </c>
      <c r="G224" s="18" t="e">
        <f>INDEX(Large!$E$4:$BN$405,$C224,OIB!G$2)</f>
        <v>#NUM!</v>
      </c>
      <c r="H224" s="18" t="e">
        <f>INDEX(Large!$E$4:$BN$405,$C224,OIB!H$2)</f>
        <v>#NUM!</v>
      </c>
      <c r="I224" s="18" t="e">
        <f>INDEX(Large!$E$4:$BN$405,$C224,OIB!I$2)</f>
        <v>#NUM!</v>
      </c>
      <c r="J224" s="18" t="e">
        <f>INDEX(Large!$E$4:$BN$405,$C224,OIB!J$2)</f>
        <v>#NUM!</v>
      </c>
      <c r="K224" s="18" t="e">
        <f>INDEX(Large!$E$4:$BN$405,$C224,OIB!K$2)</f>
        <v>#NUM!</v>
      </c>
      <c r="L224" s="18" t="e">
        <f>INDEX(Large!$E$4:$BN$405,$C224,OIB!L$2)</f>
        <v>#NUM!</v>
      </c>
      <c r="M224" s="18" t="e">
        <f>INDEX(Large!$E$4:$BN$405,$C224,OIB!M$2)</f>
        <v>#NUM!</v>
      </c>
      <c r="N224" s="18" t="e">
        <f>INDEX(Large!$E$4:$BN$405,$C224,OIB!N$2)</f>
        <v>#NUM!</v>
      </c>
      <c r="O224" s="18" t="e">
        <f>INDEX(Large!$E$4:$BN$405,$C224,OIB!O$2)</f>
        <v>#NUM!</v>
      </c>
      <c r="P224" s="5" t="e">
        <f>INDEX(Large!$E$4:$BN$405,$C224,OIB!P$2)</f>
        <v>#NUM!</v>
      </c>
    </row>
    <row r="225" spans="1:16">
      <c r="A225" s="18">
        <v>222</v>
      </c>
      <c r="B225" s="5" t="e">
        <f>LARGE(Large!$BF$4:$BF$32,OIB!A225)</f>
        <v>#NUM!</v>
      </c>
      <c r="C225" s="18" t="e">
        <f>MATCH(B225,Large!$BF$4:$BF$405,0)</f>
        <v>#NUM!</v>
      </c>
      <c r="D225" s="18" t="e">
        <f>INDEX(Large!$E$4:$BN$405,$C225,OIB!D$2)</f>
        <v>#NUM!</v>
      </c>
      <c r="E225" s="18" t="e">
        <f>INDEX(Large!$E$4:$BN$405,$C225,OIB!E$2)</f>
        <v>#NUM!</v>
      </c>
      <c r="F225" s="18" t="e">
        <f>INDEX(Large!$E$4:$BN$405,$C225,OIB!F$2)</f>
        <v>#NUM!</v>
      </c>
      <c r="G225" s="18" t="e">
        <f>INDEX(Large!$E$4:$BN$405,$C225,OIB!G$2)</f>
        <v>#NUM!</v>
      </c>
      <c r="H225" s="18" t="e">
        <f>INDEX(Large!$E$4:$BN$405,$C225,OIB!H$2)</f>
        <v>#NUM!</v>
      </c>
      <c r="I225" s="18" t="e">
        <f>INDEX(Large!$E$4:$BN$405,$C225,OIB!I$2)</f>
        <v>#NUM!</v>
      </c>
      <c r="J225" s="18" t="e">
        <f>INDEX(Large!$E$4:$BN$405,$C225,OIB!J$2)</f>
        <v>#NUM!</v>
      </c>
      <c r="K225" s="18" t="e">
        <f>INDEX(Large!$E$4:$BN$405,$C225,OIB!K$2)</f>
        <v>#NUM!</v>
      </c>
      <c r="L225" s="18" t="e">
        <f>INDEX(Large!$E$4:$BN$405,$C225,OIB!L$2)</f>
        <v>#NUM!</v>
      </c>
      <c r="M225" s="18" t="e">
        <f>INDEX(Large!$E$4:$BN$405,$C225,OIB!M$2)</f>
        <v>#NUM!</v>
      </c>
      <c r="N225" s="18" t="e">
        <f>INDEX(Large!$E$4:$BN$405,$C225,OIB!N$2)</f>
        <v>#NUM!</v>
      </c>
      <c r="O225" s="18" t="e">
        <f>INDEX(Large!$E$4:$BN$405,$C225,OIB!O$2)</f>
        <v>#NUM!</v>
      </c>
      <c r="P225" s="5" t="e">
        <f>INDEX(Large!$E$4:$BN$405,$C225,OIB!P$2)</f>
        <v>#NUM!</v>
      </c>
    </row>
    <row r="226" spans="1:16">
      <c r="A226" s="18">
        <v>223</v>
      </c>
      <c r="B226" s="5" t="e">
        <f>LARGE(Large!$BF$4:$BF$32,OIB!A226)</f>
        <v>#NUM!</v>
      </c>
      <c r="C226" s="18" t="e">
        <f>MATCH(B226,Large!$BF$4:$BF$405,0)</f>
        <v>#NUM!</v>
      </c>
      <c r="D226" s="18" t="e">
        <f>INDEX(Large!$E$4:$BN$405,$C226,OIB!D$2)</f>
        <v>#NUM!</v>
      </c>
      <c r="E226" s="18" t="e">
        <f>INDEX(Large!$E$4:$BN$405,$C226,OIB!E$2)</f>
        <v>#NUM!</v>
      </c>
      <c r="F226" s="18" t="e">
        <f>INDEX(Large!$E$4:$BN$405,$C226,OIB!F$2)</f>
        <v>#NUM!</v>
      </c>
      <c r="G226" s="18" t="e">
        <f>INDEX(Large!$E$4:$BN$405,$C226,OIB!G$2)</f>
        <v>#NUM!</v>
      </c>
      <c r="H226" s="18" t="e">
        <f>INDEX(Large!$E$4:$BN$405,$C226,OIB!H$2)</f>
        <v>#NUM!</v>
      </c>
      <c r="I226" s="18" t="e">
        <f>INDEX(Large!$E$4:$BN$405,$C226,OIB!I$2)</f>
        <v>#NUM!</v>
      </c>
      <c r="J226" s="18" t="e">
        <f>INDEX(Large!$E$4:$BN$405,$C226,OIB!J$2)</f>
        <v>#NUM!</v>
      </c>
      <c r="K226" s="18" t="e">
        <f>INDEX(Large!$E$4:$BN$405,$C226,OIB!K$2)</f>
        <v>#NUM!</v>
      </c>
      <c r="L226" s="18" t="e">
        <f>INDEX(Large!$E$4:$BN$405,$C226,OIB!L$2)</f>
        <v>#NUM!</v>
      </c>
      <c r="M226" s="18" t="e">
        <f>INDEX(Large!$E$4:$BN$405,$C226,OIB!M$2)</f>
        <v>#NUM!</v>
      </c>
      <c r="N226" s="18" t="e">
        <f>INDEX(Large!$E$4:$BN$405,$C226,OIB!N$2)</f>
        <v>#NUM!</v>
      </c>
      <c r="O226" s="18" t="e">
        <f>INDEX(Large!$E$4:$BN$405,$C226,OIB!O$2)</f>
        <v>#NUM!</v>
      </c>
      <c r="P226" s="5" t="e">
        <f>INDEX(Large!$E$4:$BN$405,$C226,OIB!P$2)</f>
        <v>#NUM!</v>
      </c>
    </row>
    <row r="227" spans="1:16">
      <c r="A227" s="18">
        <v>224</v>
      </c>
      <c r="B227" s="5" t="e">
        <f>LARGE(Large!$BF$4:$BF$32,OIB!A227)</f>
        <v>#NUM!</v>
      </c>
      <c r="C227" s="18" t="e">
        <f>MATCH(B227,Large!$BF$4:$BF$405,0)</f>
        <v>#NUM!</v>
      </c>
      <c r="D227" s="18" t="e">
        <f>INDEX(Large!$E$4:$BN$405,$C227,OIB!D$2)</f>
        <v>#NUM!</v>
      </c>
      <c r="E227" s="18" t="e">
        <f>INDEX(Large!$E$4:$BN$405,$C227,OIB!E$2)</f>
        <v>#NUM!</v>
      </c>
      <c r="F227" s="18" t="e">
        <f>INDEX(Large!$E$4:$BN$405,$C227,OIB!F$2)</f>
        <v>#NUM!</v>
      </c>
      <c r="G227" s="18" t="e">
        <f>INDEX(Large!$E$4:$BN$405,$C227,OIB!G$2)</f>
        <v>#NUM!</v>
      </c>
      <c r="H227" s="18" t="e">
        <f>INDEX(Large!$E$4:$BN$405,$C227,OIB!H$2)</f>
        <v>#NUM!</v>
      </c>
      <c r="I227" s="18" t="e">
        <f>INDEX(Large!$E$4:$BN$405,$C227,OIB!I$2)</f>
        <v>#NUM!</v>
      </c>
      <c r="J227" s="18" t="e">
        <f>INDEX(Large!$E$4:$BN$405,$C227,OIB!J$2)</f>
        <v>#NUM!</v>
      </c>
      <c r="K227" s="18" t="e">
        <f>INDEX(Large!$E$4:$BN$405,$C227,OIB!K$2)</f>
        <v>#NUM!</v>
      </c>
      <c r="L227" s="18" t="e">
        <f>INDEX(Large!$E$4:$BN$405,$C227,OIB!L$2)</f>
        <v>#NUM!</v>
      </c>
      <c r="M227" s="18" t="e">
        <f>INDEX(Large!$E$4:$BN$405,$C227,OIB!M$2)</f>
        <v>#NUM!</v>
      </c>
      <c r="N227" s="18" t="e">
        <f>INDEX(Large!$E$4:$BN$405,$C227,OIB!N$2)</f>
        <v>#NUM!</v>
      </c>
      <c r="O227" s="18" t="e">
        <f>INDEX(Large!$E$4:$BN$405,$C227,OIB!O$2)</f>
        <v>#NUM!</v>
      </c>
      <c r="P227" s="5" t="e">
        <f>INDEX(Large!$E$4:$BN$405,$C227,OIB!P$2)</f>
        <v>#NUM!</v>
      </c>
    </row>
    <row r="228" spans="1:16">
      <c r="A228" s="18">
        <v>225</v>
      </c>
      <c r="B228" s="5" t="e">
        <f>LARGE(Large!$BF$4:$BF$32,OIB!A228)</f>
        <v>#NUM!</v>
      </c>
      <c r="C228" s="18" t="e">
        <f>MATCH(B228,Large!$BF$4:$BF$405,0)</f>
        <v>#NUM!</v>
      </c>
      <c r="D228" s="18" t="e">
        <f>INDEX(Large!$E$4:$BN$405,$C228,OIB!D$2)</f>
        <v>#NUM!</v>
      </c>
      <c r="E228" s="18" t="e">
        <f>INDEX(Large!$E$4:$BN$405,$C228,OIB!E$2)</f>
        <v>#NUM!</v>
      </c>
      <c r="F228" s="18" t="e">
        <f>INDEX(Large!$E$4:$BN$405,$C228,OIB!F$2)</f>
        <v>#NUM!</v>
      </c>
      <c r="G228" s="18" t="e">
        <f>INDEX(Large!$E$4:$BN$405,$C228,OIB!G$2)</f>
        <v>#NUM!</v>
      </c>
      <c r="H228" s="18" t="e">
        <f>INDEX(Large!$E$4:$BN$405,$C228,OIB!H$2)</f>
        <v>#NUM!</v>
      </c>
      <c r="I228" s="18" t="e">
        <f>INDEX(Large!$E$4:$BN$405,$C228,OIB!I$2)</f>
        <v>#NUM!</v>
      </c>
      <c r="J228" s="18" t="e">
        <f>INDEX(Large!$E$4:$BN$405,$C228,OIB!J$2)</f>
        <v>#NUM!</v>
      </c>
      <c r="K228" s="18" t="e">
        <f>INDEX(Large!$E$4:$BN$405,$C228,OIB!K$2)</f>
        <v>#NUM!</v>
      </c>
      <c r="L228" s="18" t="e">
        <f>INDEX(Large!$E$4:$BN$405,$C228,OIB!L$2)</f>
        <v>#NUM!</v>
      </c>
      <c r="M228" s="18" t="e">
        <f>INDEX(Large!$E$4:$BN$405,$C228,OIB!M$2)</f>
        <v>#NUM!</v>
      </c>
      <c r="N228" s="18" t="e">
        <f>INDEX(Large!$E$4:$BN$405,$C228,OIB!N$2)</f>
        <v>#NUM!</v>
      </c>
      <c r="O228" s="18" t="e">
        <f>INDEX(Large!$E$4:$BN$405,$C228,OIB!O$2)</f>
        <v>#NUM!</v>
      </c>
      <c r="P228" s="5" t="e">
        <f>INDEX(Large!$E$4:$BN$405,$C228,OIB!P$2)</f>
        <v>#NUM!</v>
      </c>
    </row>
    <row r="229" spans="1:16">
      <c r="A229" s="18">
        <v>226</v>
      </c>
      <c r="B229" s="5" t="e">
        <f>LARGE(Large!$BF$4:$BF$32,OIB!A229)</f>
        <v>#NUM!</v>
      </c>
      <c r="C229" s="18" t="e">
        <f>MATCH(B229,Large!$BF$4:$BF$405,0)</f>
        <v>#NUM!</v>
      </c>
      <c r="D229" s="18" t="e">
        <f>INDEX(Large!$E$4:$BN$405,$C229,OIB!D$2)</f>
        <v>#NUM!</v>
      </c>
      <c r="E229" s="18" t="e">
        <f>INDEX(Large!$E$4:$BN$405,$C229,OIB!E$2)</f>
        <v>#NUM!</v>
      </c>
      <c r="F229" s="18" t="e">
        <f>INDEX(Large!$E$4:$BN$405,$C229,OIB!F$2)</f>
        <v>#NUM!</v>
      </c>
      <c r="G229" s="18" t="e">
        <f>INDEX(Large!$E$4:$BN$405,$C229,OIB!G$2)</f>
        <v>#NUM!</v>
      </c>
      <c r="H229" s="18" t="e">
        <f>INDEX(Large!$E$4:$BN$405,$C229,OIB!H$2)</f>
        <v>#NUM!</v>
      </c>
      <c r="I229" s="18" t="e">
        <f>INDEX(Large!$E$4:$BN$405,$C229,OIB!I$2)</f>
        <v>#NUM!</v>
      </c>
      <c r="J229" s="18" t="e">
        <f>INDEX(Large!$E$4:$BN$405,$C229,OIB!J$2)</f>
        <v>#NUM!</v>
      </c>
      <c r="K229" s="18" t="e">
        <f>INDEX(Large!$E$4:$BN$405,$C229,OIB!K$2)</f>
        <v>#NUM!</v>
      </c>
      <c r="L229" s="18" t="e">
        <f>INDEX(Large!$E$4:$BN$405,$C229,OIB!L$2)</f>
        <v>#NUM!</v>
      </c>
      <c r="M229" s="18" t="e">
        <f>INDEX(Large!$E$4:$BN$405,$C229,OIB!M$2)</f>
        <v>#NUM!</v>
      </c>
      <c r="N229" s="18" t="e">
        <f>INDEX(Large!$E$4:$BN$405,$C229,OIB!N$2)</f>
        <v>#NUM!</v>
      </c>
      <c r="O229" s="18" t="e">
        <f>INDEX(Large!$E$4:$BN$405,$C229,OIB!O$2)</f>
        <v>#NUM!</v>
      </c>
      <c r="P229" s="5" t="e">
        <f>INDEX(Large!$E$4:$BN$405,$C229,OIB!P$2)</f>
        <v>#NUM!</v>
      </c>
    </row>
    <row r="230" spans="1:16">
      <c r="A230" s="18">
        <v>227</v>
      </c>
      <c r="B230" s="5" t="e">
        <f>LARGE(Large!$BF$4:$BF$32,OIB!A230)</f>
        <v>#NUM!</v>
      </c>
      <c r="C230" s="18" t="e">
        <f>MATCH(B230,Large!$BF$4:$BF$405,0)</f>
        <v>#NUM!</v>
      </c>
      <c r="D230" s="18" t="e">
        <f>INDEX(Large!$E$4:$BN$405,$C230,OIB!D$2)</f>
        <v>#NUM!</v>
      </c>
      <c r="E230" s="18" t="e">
        <f>INDEX(Large!$E$4:$BN$405,$C230,OIB!E$2)</f>
        <v>#NUM!</v>
      </c>
      <c r="F230" s="18" t="e">
        <f>INDEX(Large!$E$4:$BN$405,$C230,OIB!F$2)</f>
        <v>#NUM!</v>
      </c>
      <c r="G230" s="18" t="e">
        <f>INDEX(Large!$E$4:$BN$405,$C230,OIB!G$2)</f>
        <v>#NUM!</v>
      </c>
      <c r="H230" s="18" t="e">
        <f>INDEX(Large!$E$4:$BN$405,$C230,OIB!H$2)</f>
        <v>#NUM!</v>
      </c>
      <c r="I230" s="18" t="e">
        <f>INDEX(Large!$E$4:$BN$405,$C230,OIB!I$2)</f>
        <v>#NUM!</v>
      </c>
      <c r="J230" s="18" t="e">
        <f>INDEX(Large!$E$4:$BN$405,$C230,OIB!J$2)</f>
        <v>#NUM!</v>
      </c>
      <c r="K230" s="18" t="e">
        <f>INDEX(Large!$E$4:$BN$405,$C230,OIB!K$2)</f>
        <v>#NUM!</v>
      </c>
      <c r="L230" s="18" t="e">
        <f>INDEX(Large!$E$4:$BN$405,$C230,OIB!L$2)</f>
        <v>#NUM!</v>
      </c>
      <c r="M230" s="18" t="e">
        <f>INDEX(Large!$E$4:$BN$405,$C230,OIB!M$2)</f>
        <v>#NUM!</v>
      </c>
      <c r="N230" s="18" t="e">
        <f>INDEX(Large!$E$4:$BN$405,$C230,OIB!N$2)</f>
        <v>#NUM!</v>
      </c>
      <c r="O230" s="18" t="e">
        <f>INDEX(Large!$E$4:$BN$405,$C230,OIB!O$2)</f>
        <v>#NUM!</v>
      </c>
      <c r="P230" s="5" t="e">
        <f>INDEX(Large!$E$4:$BN$405,$C230,OIB!P$2)</f>
        <v>#NUM!</v>
      </c>
    </row>
    <row r="231" spans="1:16">
      <c r="A231" s="18">
        <v>228</v>
      </c>
      <c r="B231" s="5" t="e">
        <f>LARGE(Large!$BF$4:$BF$32,OIB!A231)</f>
        <v>#NUM!</v>
      </c>
      <c r="C231" s="18" t="e">
        <f>MATCH(B231,Large!$BF$4:$BF$405,0)</f>
        <v>#NUM!</v>
      </c>
      <c r="D231" s="18" t="e">
        <f>INDEX(Large!$E$4:$BN$405,$C231,OIB!D$2)</f>
        <v>#NUM!</v>
      </c>
      <c r="E231" s="18" t="e">
        <f>INDEX(Large!$E$4:$BN$405,$C231,OIB!E$2)</f>
        <v>#NUM!</v>
      </c>
      <c r="F231" s="18" t="e">
        <f>INDEX(Large!$E$4:$BN$405,$C231,OIB!F$2)</f>
        <v>#NUM!</v>
      </c>
      <c r="G231" s="18" t="e">
        <f>INDEX(Large!$E$4:$BN$405,$C231,OIB!G$2)</f>
        <v>#NUM!</v>
      </c>
      <c r="H231" s="18" t="e">
        <f>INDEX(Large!$E$4:$BN$405,$C231,OIB!H$2)</f>
        <v>#NUM!</v>
      </c>
      <c r="I231" s="18" t="e">
        <f>INDEX(Large!$E$4:$BN$405,$C231,OIB!I$2)</f>
        <v>#NUM!</v>
      </c>
      <c r="J231" s="18" t="e">
        <f>INDEX(Large!$E$4:$BN$405,$C231,OIB!J$2)</f>
        <v>#NUM!</v>
      </c>
      <c r="K231" s="18" t="e">
        <f>INDEX(Large!$E$4:$BN$405,$C231,OIB!K$2)</f>
        <v>#NUM!</v>
      </c>
      <c r="L231" s="18" t="e">
        <f>INDEX(Large!$E$4:$BN$405,$C231,OIB!L$2)</f>
        <v>#NUM!</v>
      </c>
      <c r="M231" s="18" t="e">
        <f>INDEX(Large!$E$4:$BN$405,$C231,OIB!M$2)</f>
        <v>#NUM!</v>
      </c>
      <c r="N231" s="18" t="e">
        <f>INDEX(Large!$E$4:$BN$405,$C231,OIB!N$2)</f>
        <v>#NUM!</v>
      </c>
      <c r="O231" s="18" t="e">
        <f>INDEX(Large!$E$4:$BN$405,$C231,OIB!O$2)</f>
        <v>#NUM!</v>
      </c>
      <c r="P231" s="5" t="e">
        <f>INDEX(Large!$E$4:$BN$405,$C231,OIB!P$2)</f>
        <v>#NUM!</v>
      </c>
    </row>
    <row r="232" spans="1:16">
      <c r="A232" s="18">
        <v>229</v>
      </c>
      <c r="B232" s="5" t="e">
        <f>LARGE(Large!$BF$4:$BF$32,OIB!A232)</f>
        <v>#NUM!</v>
      </c>
      <c r="C232" s="18" t="e">
        <f>MATCH(B232,Large!$BF$4:$BF$405,0)</f>
        <v>#NUM!</v>
      </c>
      <c r="D232" s="18" t="e">
        <f>INDEX(Large!$E$4:$BN$405,$C232,OIB!D$2)</f>
        <v>#NUM!</v>
      </c>
      <c r="E232" s="18" t="e">
        <f>INDEX(Large!$E$4:$BN$405,$C232,OIB!E$2)</f>
        <v>#NUM!</v>
      </c>
      <c r="F232" s="18" t="e">
        <f>INDEX(Large!$E$4:$BN$405,$C232,OIB!F$2)</f>
        <v>#NUM!</v>
      </c>
      <c r="G232" s="18" t="e">
        <f>INDEX(Large!$E$4:$BN$405,$C232,OIB!G$2)</f>
        <v>#NUM!</v>
      </c>
      <c r="H232" s="18" t="e">
        <f>INDEX(Large!$E$4:$BN$405,$C232,OIB!H$2)</f>
        <v>#NUM!</v>
      </c>
      <c r="I232" s="18" t="e">
        <f>INDEX(Large!$E$4:$BN$405,$C232,OIB!I$2)</f>
        <v>#NUM!</v>
      </c>
      <c r="J232" s="18" t="e">
        <f>INDEX(Large!$E$4:$BN$405,$C232,OIB!J$2)</f>
        <v>#NUM!</v>
      </c>
      <c r="K232" s="18" t="e">
        <f>INDEX(Large!$E$4:$BN$405,$C232,OIB!K$2)</f>
        <v>#NUM!</v>
      </c>
      <c r="L232" s="18" t="e">
        <f>INDEX(Large!$E$4:$BN$405,$C232,OIB!L$2)</f>
        <v>#NUM!</v>
      </c>
      <c r="M232" s="18" t="e">
        <f>INDEX(Large!$E$4:$BN$405,$C232,OIB!M$2)</f>
        <v>#NUM!</v>
      </c>
      <c r="N232" s="18" t="e">
        <f>INDEX(Large!$E$4:$BN$405,$C232,OIB!N$2)</f>
        <v>#NUM!</v>
      </c>
      <c r="O232" s="18" t="e">
        <f>INDEX(Large!$E$4:$BN$405,$C232,OIB!O$2)</f>
        <v>#NUM!</v>
      </c>
      <c r="P232" s="5" t="e">
        <f>INDEX(Large!$E$4:$BN$405,$C232,OIB!P$2)</f>
        <v>#NUM!</v>
      </c>
    </row>
    <row r="233" spans="1:16">
      <c r="A233" s="18">
        <v>230</v>
      </c>
      <c r="B233" s="5" t="e">
        <f>LARGE(Large!$BF$4:$BF$32,OIB!A233)</f>
        <v>#NUM!</v>
      </c>
      <c r="C233" s="18" t="e">
        <f>MATCH(B233,Large!$BF$4:$BF$405,0)</f>
        <v>#NUM!</v>
      </c>
      <c r="D233" s="18" t="e">
        <f>INDEX(Large!$E$4:$BN$405,$C233,OIB!D$2)</f>
        <v>#NUM!</v>
      </c>
      <c r="E233" s="18" t="e">
        <f>INDEX(Large!$E$4:$BN$405,$C233,OIB!E$2)</f>
        <v>#NUM!</v>
      </c>
      <c r="F233" s="18" t="e">
        <f>INDEX(Large!$E$4:$BN$405,$C233,OIB!F$2)</f>
        <v>#NUM!</v>
      </c>
      <c r="G233" s="18" t="e">
        <f>INDEX(Large!$E$4:$BN$405,$C233,OIB!G$2)</f>
        <v>#NUM!</v>
      </c>
      <c r="H233" s="18" t="e">
        <f>INDEX(Large!$E$4:$BN$405,$C233,OIB!H$2)</f>
        <v>#NUM!</v>
      </c>
      <c r="I233" s="18" t="e">
        <f>INDEX(Large!$E$4:$BN$405,$C233,OIB!I$2)</f>
        <v>#NUM!</v>
      </c>
      <c r="J233" s="18" t="e">
        <f>INDEX(Large!$E$4:$BN$405,$C233,OIB!J$2)</f>
        <v>#NUM!</v>
      </c>
      <c r="K233" s="18" t="e">
        <f>INDEX(Large!$E$4:$BN$405,$C233,OIB!K$2)</f>
        <v>#NUM!</v>
      </c>
      <c r="L233" s="18" t="e">
        <f>INDEX(Large!$E$4:$BN$405,$C233,OIB!L$2)</f>
        <v>#NUM!</v>
      </c>
      <c r="M233" s="18" t="e">
        <f>INDEX(Large!$E$4:$BN$405,$C233,OIB!M$2)</f>
        <v>#NUM!</v>
      </c>
      <c r="N233" s="18" t="e">
        <f>INDEX(Large!$E$4:$BN$405,$C233,OIB!N$2)</f>
        <v>#NUM!</v>
      </c>
      <c r="O233" s="18" t="e">
        <f>INDEX(Large!$E$4:$BN$405,$C233,OIB!O$2)</f>
        <v>#NUM!</v>
      </c>
      <c r="P233" s="5" t="e">
        <f>INDEX(Large!$E$4:$BN$405,$C233,OIB!P$2)</f>
        <v>#NUM!</v>
      </c>
    </row>
    <row r="234" spans="1:16">
      <c r="A234" s="18">
        <v>231</v>
      </c>
      <c r="B234" s="5" t="e">
        <f>LARGE(Large!$BF$4:$BF$32,OIB!A234)</f>
        <v>#NUM!</v>
      </c>
      <c r="C234" s="18" t="e">
        <f>MATCH(B234,Large!$BF$4:$BF$405,0)</f>
        <v>#NUM!</v>
      </c>
      <c r="D234" s="18" t="e">
        <f>INDEX(Large!$E$4:$BN$405,$C234,OIB!D$2)</f>
        <v>#NUM!</v>
      </c>
      <c r="E234" s="18" t="e">
        <f>INDEX(Large!$E$4:$BN$405,$C234,OIB!E$2)</f>
        <v>#NUM!</v>
      </c>
      <c r="F234" s="18" t="e">
        <f>INDEX(Large!$E$4:$BN$405,$C234,OIB!F$2)</f>
        <v>#NUM!</v>
      </c>
      <c r="G234" s="18" t="e">
        <f>INDEX(Large!$E$4:$BN$405,$C234,OIB!G$2)</f>
        <v>#NUM!</v>
      </c>
      <c r="H234" s="18" t="e">
        <f>INDEX(Large!$E$4:$BN$405,$C234,OIB!H$2)</f>
        <v>#NUM!</v>
      </c>
      <c r="I234" s="18" t="e">
        <f>INDEX(Large!$E$4:$BN$405,$C234,OIB!I$2)</f>
        <v>#NUM!</v>
      </c>
      <c r="J234" s="18" t="e">
        <f>INDEX(Large!$E$4:$BN$405,$C234,OIB!J$2)</f>
        <v>#NUM!</v>
      </c>
      <c r="K234" s="18" t="e">
        <f>INDEX(Large!$E$4:$BN$405,$C234,OIB!K$2)</f>
        <v>#NUM!</v>
      </c>
      <c r="L234" s="18" t="e">
        <f>INDEX(Large!$E$4:$BN$405,$C234,OIB!L$2)</f>
        <v>#NUM!</v>
      </c>
      <c r="M234" s="18" t="e">
        <f>INDEX(Large!$E$4:$BN$405,$C234,OIB!M$2)</f>
        <v>#NUM!</v>
      </c>
      <c r="N234" s="18" t="e">
        <f>INDEX(Large!$E$4:$BN$405,$C234,OIB!N$2)</f>
        <v>#NUM!</v>
      </c>
      <c r="O234" s="18" t="e">
        <f>INDEX(Large!$E$4:$BN$405,$C234,OIB!O$2)</f>
        <v>#NUM!</v>
      </c>
      <c r="P234" s="5" t="e">
        <f>INDEX(Large!$E$4:$BN$405,$C234,OIB!P$2)</f>
        <v>#NUM!</v>
      </c>
    </row>
    <row r="235" spans="1:16">
      <c r="A235" s="18">
        <v>232</v>
      </c>
      <c r="B235" s="5" t="e">
        <f>LARGE(Large!$BF$4:$BF$32,OIB!A235)</f>
        <v>#NUM!</v>
      </c>
      <c r="C235" s="18" t="e">
        <f>MATCH(B235,Large!$BF$4:$BF$405,0)</f>
        <v>#NUM!</v>
      </c>
      <c r="D235" s="18" t="e">
        <f>INDEX(Large!$E$4:$BN$405,$C235,OIB!D$2)</f>
        <v>#NUM!</v>
      </c>
      <c r="E235" s="18" t="e">
        <f>INDEX(Large!$E$4:$BN$405,$C235,OIB!E$2)</f>
        <v>#NUM!</v>
      </c>
      <c r="F235" s="18" t="e">
        <f>INDEX(Large!$E$4:$BN$405,$C235,OIB!F$2)</f>
        <v>#NUM!</v>
      </c>
      <c r="G235" s="18" t="e">
        <f>INDEX(Large!$E$4:$BN$405,$C235,OIB!G$2)</f>
        <v>#NUM!</v>
      </c>
      <c r="H235" s="18" t="e">
        <f>INDEX(Large!$E$4:$BN$405,$C235,OIB!H$2)</f>
        <v>#NUM!</v>
      </c>
      <c r="I235" s="18" t="e">
        <f>INDEX(Large!$E$4:$BN$405,$C235,OIB!I$2)</f>
        <v>#NUM!</v>
      </c>
      <c r="J235" s="18" t="e">
        <f>INDEX(Large!$E$4:$BN$405,$C235,OIB!J$2)</f>
        <v>#NUM!</v>
      </c>
      <c r="K235" s="18" t="e">
        <f>INDEX(Large!$E$4:$BN$405,$C235,OIB!K$2)</f>
        <v>#NUM!</v>
      </c>
      <c r="L235" s="18" t="e">
        <f>INDEX(Large!$E$4:$BN$405,$C235,OIB!L$2)</f>
        <v>#NUM!</v>
      </c>
      <c r="M235" s="18" t="e">
        <f>INDEX(Large!$E$4:$BN$405,$C235,OIB!M$2)</f>
        <v>#NUM!</v>
      </c>
      <c r="N235" s="18" t="e">
        <f>INDEX(Large!$E$4:$BN$405,$C235,OIB!N$2)</f>
        <v>#NUM!</v>
      </c>
      <c r="O235" s="18" t="e">
        <f>INDEX(Large!$E$4:$BN$405,$C235,OIB!O$2)</f>
        <v>#NUM!</v>
      </c>
      <c r="P235" s="5" t="e">
        <f>INDEX(Large!$E$4:$BN$405,$C235,OIB!P$2)</f>
        <v>#NUM!</v>
      </c>
    </row>
    <row r="236" spans="1:16">
      <c r="A236" s="18">
        <v>233</v>
      </c>
      <c r="B236" s="5" t="e">
        <f>LARGE(Large!$BF$4:$BF$32,OIB!A236)</f>
        <v>#NUM!</v>
      </c>
      <c r="C236" s="18" t="e">
        <f>MATCH(B236,Large!$BF$4:$BF$405,0)</f>
        <v>#NUM!</v>
      </c>
      <c r="D236" s="18" t="e">
        <f>INDEX(Large!$E$4:$BN$405,$C236,OIB!D$2)</f>
        <v>#NUM!</v>
      </c>
      <c r="E236" s="18" t="e">
        <f>INDEX(Large!$E$4:$BN$405,$C236,OIB!E$2)</f>
        <v>#NUM!</v>
      </c>
      <c r="F236" s="18" t="e">
        <f>INDEX(Large!$E$4:$BN$405,$C236,OIB!F$2)</f>
        <v>#NUM!</v>
      </c>
      <c r="G236" s="18" t="e">
        <f>INDEX(Large!$E$4:$BN$405,$C236,OIB!G$2)</f>
        <v>#NUM!</v>
      </c>
      <c r="H236" s="18" t="e">
        <f>INDEX(Large!$E$4:$BN$405,$C236,OIB!H$2)</f>
        <v>#NUM!</v>
      </c>
      <c r="I236" s="18" t="e">
        <f>INDEX(Large!$E$4:$BN$405,$C236,OIB!I$2)</f>
        <v>#NUM!</v>
      </c>
      <c r="J236" s="18" t="e">
        <f>INDEX(Large!$E$4:$BN$405,$C236,OIB!J$2)</f>
        <v>#NUM!</v>
      </c>
      <c r="K236" s="18" t="e">
        <f>INDEX(Large!$E$4:$BN$405,$C236,OIB!K$2)</f>
        <v>#NUM!</v>
      </c>
      <c r="L236" s="18" t="e">
        <f>INDEX(Large!$E$4:$BN$405,$C236,OIB!L$2)</f>
        <v>#NUM!</v>
      </c>
      <c r="M236" s="18" t="e">
        <f>INDEX(Large!$E$4:$BN$405,$C236,OIB!M$2)</f>
        <v>#NUM!</v>
      </c>
      <c r="N236" s="18" t="e">
        <f>INDEX(Large!$E$4:$BN$405,$C236,OIB!N$2)</f>
        <v>#NUM!</v>
      </c>
      <c r="O236" s="18" t="e">
        <f>INDEX(Large!$E$4:$BN$405,$C236,OIB!O$2)</f>
        <v>#NUM!</v>
      </c>
      <c r="P236" s="5" t="e">
        <f>INDEX(Large!$E$4:$BN$405,$C236,OIB!P$2)</f>
        <v>#NUM!</v>
      </c>
    </row>
    <row r="237" spans="1:16">
      <c r="A237" s="18">
        <v>234</v>
      </c>
      <c r="B237" s="5" t="e">
        <f>LARGE(Large!$BF$4:$BF$32,OIB!A237)</f>
        <v>#NUM!</v>
      </c>
      <c r="C237" s="18" t="e">
        <f>MATCH(B237,Large!$BF$4:$BF$405,0)</f>
        <v>#NUM!</v>
      </c>
      <c r="D237" s="18" t="e">
        <f>INDEX(Large!$E$4:$BN$405,$C237,OIB!D$2)</f>
        <v>#NUM!</v>
      </c>
      <c r="E237" s="18" t="e">
        <f>INDEX(Large!$E$4:$BN$405,$C237,OIB!E$2)</f>
        <v>#NUM!</v>
      </c>
      <c r="F237" s="18" t="e">
        <f>INDEX(Large!$E$4:$BN$405,$C237,OIB!F$2)</f>
        <v>#NUM!</v>
      </c>
      <c r="G237" s="18" t="e">
        <f>INDEX(Large!$E$4:$BN$405,$C237,OIB!G$2)</f>
        <v>#NUM!</v>
      </c>
      <c r="H237" s="18" t="e">
        <f>INDEX(Large!$E$4:$BN$405,$C237,OIB!H$2)</f>
        <v>#NUM!</v>
      </c>
      <c r="I237" s="18" t="e">
        <f>INDEX(Large!$E$4:$BN$405,$C237,OIB!I$2)</f>
        <v>#NUM!</v>
      </c>
      <c r="J237" s="18" t="e">
        <f>INDEX(Large!$E$4:$BN$405,$C237,OIB!J$2)</f>
        <v>#NUM!</v>
      </c>
      <c r="K237" s="18" t="e">
        <f>INDEX(Large!$E$4:$BN$405,$C237,OIB!K$2)</f>
        <v>#NUM!</v>
      </c>
      <c r="L237" s="18" t="e">
        <f>INDEX(Large!$E$4:$BN$405,$C237,OIB!L$2)</f>
        <v>#NUM!</v>
      </c>
      <c r="M237" s="18" t="e">
        <f>INDEX(Large!$E$4:$BN$405,$C237,OIB!M$2)</f>
        <v>#NUM!</v>
      </c>
      <c r="N237" s="18" t="e">
        <f>INDEX(Large!$E$4:$BN$405,$C237,OIB!N$2)</f>
        <v>#NUM!</v>
      </c>
      <c r="O237" s="18" t="e">
        <f>INDEX(Large!$E$4:$BN$405,$C237,OIB!O$2)</f>
        <v>#NUM!</v>
      </c>
      <c r="P237" s="5" t="e">
        <f>INDEX(Large!$E$4:$BN$405,$C237,OIB!P$2)</f>
        <v>#NUM!</v>
      </c>
    </row>
    <row r="238" spans="1:16">
      <c r="A238" s="18">
        <v>235</v>
      </c>
      <c r="B238" s="5" t="e">
        <f>LARGE(Large!$BF$4:$BF$32,OIB!A238)</f>
        <v>#NUM!</v>
      </c>
      <c r="C238" s="18" t="e">
        <f>MATCH(B238,Large!$BF$4:$BF$405,0)</f>
        <v>#NUM!</v>
      </c>
      <c r="D238" s="18" t="e">
        <f>INDEX(Large!$E$4:$BN$405,$C238,OIB!D$2)</f>
        <v>#NUM!</v>
      </c>
      <c r="E238" s="18" t="e">
        <f>INDEX(Large!$E$4:$BN$405,$C238,OIB!E$2)</f>
        <v>#NUM!</v>
      </c>
      <c r="F238" s="18" t="e">
        <f>INDEX(Large!$E$4:$BN$405,$C238,OIB!F$2)</f>
        <v>#NUM!</v>
      </c>
      <c r="G238" s="18" t="e">
        <f>INDEX(Large!$E$4:$BN$405,$C238,OIB!G$2)</f>
        <v>#NUM!</v>
      </c>
      <c r="H238" s="18" t="e">
        <f>INDEX(Large!$E$4:$BN$405,$C238,OIB!H$2)</f>
        <v>#NUM!</v>
      </c>
      <c r="I238" s="18" t="e">
        <f>INDEX(Large!$E$4:$BN$405,$C238,OIB!I$2)</f>
        <v>#NUM!</v>
      </c>
      <c r="J238" s="18" t="e">
        <f>INDEX(Large!$E$4:$BN$405,$C238,OIB!J$2)</f>
        <v>#NUM!</v>
      </c>
      <c r="K238" s="18" t="e">
        <f>INDEX(Large!$E$4:$BN$405,$C238,OIB!K$2)</f>
        <v>#NUM!</v>
      </c>
      <c r="L238" s="18" t="e">
        <f>INDEX(Large!$E$4:$BN$405,$C238,OIB!L$2)</f>
        <v>#NUM!</v>
      </c>
      <c r="M238" s="18" t="e">
        <f>INDEX(Large!$E$4:$BN$405,$C238,OIB!M$2)</f>
        <v>#NUM!</v>
      </c>
      <c r="N238" s="18" t="e">
        <f>INDEX(Large!$E$4:$BN$405,$C238,OIB!N$2)</f>
        <v>#NUM!</v>
      </c>
      <c r="O238" s="18" t="e">
        <f>INDEX(Large!$E$4:$BN$405,$C238,OIB!O$2)</f>
        <v>#NUM!</v>
      </c>
      <c r="P238" s="5" t="e">
        <f>INDEX(Large!$E$4:$BN$405,$C238,OIB!P$2)</f>
        <v>#NUM!</v>
      </c>
    </row>
    <row r="239" spans="1:16">
      <c r="A239" s="18">
        <v>236</v>
      </c>
      <c r="B239" s="5" t="e">
        <f>LARGE(Large!$BF$4:$BF$32,OIB!A239)</f>
        <v>#NUM!</v>
      </c>
      <c r="C239" s="18" t="e">
        <f>MATCH(B239,Large!$BF$4:$BF$405,0)</f>
        <v>#NUM!</v>
      </c>
      <c r="D239" s="18" t="e">
        <f>INDEX(Large!$E$4:$BN$405,$C239,OIB!D$2)</f>
        <v>#NUM!</v>
      </c>
      <c r="E239" s="18" t="e">
        <f>INDEX(Large!$E$4:$BN$405,$C239,OIB!E$2)</f>
        <v>#NUM!</v>
      </c>
      <c r="F239" s="18" t="e">
        <f>INDEX(Large!$E$4:$BN$405,$C239,OIB!F$2)</f>
        <v>#NUM!</v>
      </c>
      <c r="G239" s="18" t="e">
        <f>INDEX(Large!$E$4:$BN$405,$C239,OIB!G$2)</f>
        <v>#NUM!</v>
      </c>
      <c r="H239" s="18" t="e">
        <f>INDEX(Large!$E$4:$BN$405,$C239,OIB!H$2)</f>
        <v>#NUM!</v>
      </c>
      <c r="I239" s="18" t="e">
        <f>INDEX(Large!$E$4:$BN$405,$C239,OIB!I$2)</f>
        <v>#NUM!</v>
      </c>
      <c r="J239" s="18" t="e">
        <f>INDEX(Large!$E$4:$BN$405,$C239,OIB!J$2)</f>
        <v>#NUM!</v>
      </c>
      <c r="K239" s="18" t="e">
        <f>INDEX(Large!$E$4:$BN$405,$C239,OIB!K$2)</f>
        <v>#NUM!</v>
      </c>
      <c r="L239" s="18" t="e">
        <f>INDEX(Large!$E$4:$BN$405,$C239,OIB!L$2)</f>
        <v>#NUM!</v>
      </c>
      <c r="M239" s="18" t="e">
        <f>INDEX(Large!$E$4:$BN$405,$C239,OIB!M$2)</f>
        <v>#NUM!</v>
      </c>
      <c r="N239" s="18" t="e">
        <f>INDEX(Large!$E$4:$BN$405,$C239,OIB!N$2)</f>
        <v>#NUM!</v>
      </c>
      <c r="O239" s="18" t="e">
        <f>INDEX(Large!$E$4:$BN$405,$C239,OIB!O$2)</f>
        <v>#NUM!</v>
      </c>
      <c r="P239" s="5" t="e">
        <f>INDEX(Large!$E$4:$BN$405,$C239,OIB!P$2)</f>
        <v>#NUM!</v>
      </c>
    </row>
    <row r="240" spans="1:16">
      <c r="A240" s="18">
        <v>237</v>
      </c>
      <c r="B240" s="5" t="e">
        <f>LARGE(Large!$BF$4:$BF$32,OIB!A240)</f>
        <v>#NUM!</v>
      </c>
      <c r="C240" s="18" t="e">
        <f>MATCH(B240,Large!$BF$4:$BF$405,0)</f>
        <v>#NUM!</v>
      </c>
      <c r="D240" s="18" t="e">
        <f>INDEX(Large!$E$4:$BN$405,$C240,OIB!D$2)</f>
        <v>#NUM!</v>
      </c>
      <c r="E240" s="18" t="e">
        <f>INDEX(Large!$E$4:$BN$405,$C240,OIB!E$2)</f>
        <v>#NUM!</v>
      </c>
      <c r="F240" s="18" t="e">
        <f>INDEX(Large!$E$4:$BN$405,$C240,OIB!F$2)</f>
        <v>#NUM!</v>
      </c>
      <c r="G240" s="18" t="e">
        <f>INDEX(Large!$E$4:$BN$405,$C240,OIB!G$2)</f>
        <v>#NUM!</v>
      </c>
      <c r="H240" s="18" t="e">
        <f>INDEX(Large!$E$4:$BN$405,$C240,OIB!H$2)</f>
        <v>#NUM!</v>
      </c>
      <c r="I240" s="18" t="e">
        <f>INDEX(Large!$E$4:$BN$405,$C240,OIB!I$2)</f>
        <v>#NUM!</v>
      </c>
      <c r="J240" s="18" t="e">
        <f>INDEX(Large!$E$4:$BN$405,$C240,OIB!J$2)</f>
        <v>#NUM!</v>
      </c>
      <c r="K240" s="18" t="e">
        <f>INDEX(Large!$E$4:$BN$405,$C240,OIB!K$2)</f>
        <v>#NUM!</v>
      </c>
      <c r="L240" s="18" t="e">
        <f>INDEX(Large!$E$4:$BN$405,$C240,OIB!L$2)</f>
        <v>#NUM!</v>
      </c>
      <c r="M240" s="18" t="e">
        <f>INDEX(Large!$E$4:$BN$405,$C240,OIB!M$2)</f>
        <v>#NUM!</v>
      </c>
      <c r="N240" s="18" t="e">
        <f>INDEX(Large!$E$4:$BN$405,$C240,OIB!N$2)</f>
        <v>#NUM!</v>
      </c>
      <c r="O240" s="18" t="e">
        <f>INDEX(Large!$E$4:$BN$405,$C240,OIB!O$2)</f>
        <v>#NUM!</v>
      </c>
      <c r="P240" s="5" t="e">
        <f>INDEX(Large!$E$4:$BN$405,$C240,OIB!P$2)</f>
        <v>#NUM!</v>
      </c>
    </row>
    <row r="241" spans="1:16">
      <c r="A241" s="18">
        <v>238</v>
      </c>
      <c r="B241" s="5" t="e">
        <f>LARGE(Large!$BF$4:$BF$32,OIB!A241)</f>
        <v>#NUM!</v>
      </c>
      <c r="C241" s="18" t="e">
        <f>MATCH(B241,Large!$BF$4:$BF$405,0)</f>
        <v>#NUM!</v>
      </c>
      <c r="D241" s="18" t="e">
        <f>INDEX(Large!$E$4:$BN$405,$C241,OIB!D$2)</f>
        <v>#NUM!</v>
      </c>
      <c r="E241" s="18" t="e">
        <f>INDEX(Large!$E$4:$BN$405,$C241,OIB!E$2)</f>
        <v>#NUM!</v>
      </c>
      <c r="F241" s="18" t="e">
        <f>INDEX(Large!$E$4:$BN$405,$C241,OIB!F$2)</f>
        <v>#NUM!</v>
      </c>
      <c r="G241" s="18" t="e">
        <f>INDEX(Large!$E$4:$BN$405,$C241,OIB!G$2)</f>
        <v>#NUM!</v>
      </c>
      <c r="H241" s="18" t="e">
        <f>INDEX(Large!$E$4:$BN$405,$C241,OIB!H$2)</f>
        <v>#NUM!</v>
      </c>
      <c r="I241" s="18" t="e">
        <f>INDEX(Large!$E$4:$BN$405,$C241,OIB!I$2)</f>
        <v>#NUM!</v>
      </c>
      <c r="J241" s="18" t="e">
        <f>INDEX(Large!$E$4:$BN$405,$C241,OIB!J$2)</f>
        <v>#NUM!</v>
      </c>
      <c r="K241" s="18" t="e">
        <f>INDEX(Large!$E$4:$BN$405,$C241,OIB!K$2)</f>
        <v>#NUM!</v>
      </c>
      <c r="L241" s="18" t="e">
        <f>INDEX(Large!$E$4:$BN$405,$C241,OIB!L$2)</f>
        <v>#NUM!</v>
      </c>
      <c r="M241" s="18" t="e">
        <f>INDEX(Large!$E$4:$BN$405,$C241,OIB!M$2)</f>
        <v>#NUM!</v>
      </c>
      <c r="N241" s="18" t="e">
        <f>INDEX(Large!$E$4:$BN$405,$C241,OIB!N$2)</f>
        <v>#NUM!</v>
      </c>
      <c r="O241" s="18" t="e">
        <f>INDEX(Large!$E$4:$BN$405,$C241,OIB!O$2)</f>
        <v>#NUM!</v>
      </c>
      <c r="P241" s="5" t="e">
        <f>INDEX(Large!$E$4:$BN$405,$C241,OIB!P$2)</f>
        <v>#NUM!</v>
      </c>
    </row>
    <row r="242" spans="1:16">
      <c r="A242" s="18">
        <v>239</v>
      </c>
      <c r="B242" s="5" t="e">
        <f>LARGE(Large!$BF$4:$BF$32,OIB!A242)</f>
        <v>#NUM!</v>
      </c>
      <c r="C242" s="18" t="e">
        <f>MATCH(B242,Large!$BF$4:$BF$405,0)</f>
        <v>#NUM!</v>
      </c>
      <c r="D242" s="18" t="e">
        <f>INDEX(Large!$E$4:$BN$405,$C242,OIB!D$2)</f>
        <v>#NUM!</v>
      </c>
      <c r="E242" s="18" t="e">
        <f>INDEX(Large!$E$4:$BN$405,$C242,OIB!E$2)</f>
        <v>#NUM!</v>
      </c>
      <c r="F242" s="18" t="e">
        <f>INDEX(Large!$E$4:$BN$405,$C242,OIB!F$2)</f>
        <v>#NUM!</v>
      </c>
      <c r="G242" s="18" t="e">
        <f>INDEX(Large!$E$4:$BN$405,$C242,OIB!G$2)</f>
        <v>#NUM!</v>
      </c>
      <c r="H242" s="18" t="e">
        <f>INDEX(Large!$E$4:$BN$405,$C242,OIB!H$2)</f>
        <v>#NUM!</v>
      </c>
      <c r="I242" s="18" t="e">
        <f>INDEX(Large!$E$4:$BN$405,$C242,OIB!I$2)</f>
        <v>#NUM!</v>
      </c>
      <c r="J242" s="18" t="e">
        <f>INDEX(Large!$E$4:$BN$405,$C242,OIB!J$2)</f>
        <v>#NUM!</v>
      </c>
      <c r="K242" s="18" t="e">
        <f>INDEX(Large!$E$4:$BN$405,$C242,OIB!K$2)</f>
        <v>#NUM!</v>
      </c>
      <c r="L242" s="18" t="e">
        <f>INDEX(Large!$E$4:$BN$405,$C242,OIB!L$2)</f>
        <v>#NUM!</v>
      </c>
      <c r="M242" s="18" t="e">
        <f>INDEX(Large!$E$4:$BN$405,$C242,OIB!M$2)</f>
        <v>#NUM!</v>
      </c>
      <c r="N242" s="18" t="e">
        <f>INDEX(Large!$E$4:$BN$405,$C242,OIB!N$2)</f>
        <v>#NUM!</v>
      </c>
      <c r="O242" s="18" t="e">
        <f>INDEX(Large!$E$4:$BN$405,$C242,OIB!O$2)</f>
        <v>#NUM!</v>
      </c>
      <c r="P242" s="5" t="e">
        <f>INDEX(Large!$E$4:$BN$405,$C242,OIB!P$2)</f>
        <v>#NUM!</v>
      </c>
    </row>
    <row r="243" spans="1:16">
      <c r="A243" s="18">
        <v>240</v>
      </c>
      <c r="B243" s="5" t="e">
        <f>LARGE(Large!$BF$4:$BF$32,OIB!A243)</f>
        <v>#NUM!</v>
      </c>
      <c r="C243" s="18" t="e">
        <f>MATCH(B243,Large!$BF$4:$BF$405,0)</f>
        <v>#NUM!</v>
      </c>
      <c r="D243" s="18" t="e">
        <f>INDEX(Large!$E$4:$BN$405,$C243,OIB!D$2)</f>
        <v>#NUM!</v>
      </c>
      <c r="E243" s="18" t="e">
        <f>INDEX(Large!$E$4:$BN$405,$C243,OIB!E$2)</f>
        <v>#NUM!</v>
      </c>
      <c r="F243" s="18" t="e">
        <f>INDEX(Large!$E$4:$BN$405,$C243,OIB!F$2)</f>
        <v>#NUM!</v>
      </c>
      <c r="G243" s="18" t="e">
        <f>INDEX(Large!$E$4:$BN$405,$C243,OIB!G$2)</f>
        <v>#NUM!</v>
      </c>
      <c r="H243" s="18" t="e">
        <f>INDEX(Large!$E$4:$BN$405,$C243,OIB!H$2)</f>
        <v>#NUM!</v>
      </c>
      <c r="I243" s="18" t="e">
        <f>INDEX(Large!$E$4:$BN$405,$C243,OIB!I$2)</f>
        <v>#NUM!</v>
      </c>
      <c r="J243" s="18" t="e">
        <f>INDEX(Large!$E$4:$BN$405,$C243,OIB!J$2)</f>
        <v>#NUM!</v>
      </c>
      <c r="K243" s="18" t="e">
        <f>INDEX(Large!$E$4:$BN$405,$C243,OIB!K$2)</f>
        <v>#NUM!</v>
      </c>
      <c r="L243" s="18" t="e">
        <f>INDEX(Large!$E$4:$BN$405,$C243,OIB!L$2)</f>
        <v>#NUM!</v>
      </c>
      <c r="M243" s="18" t="e">
        <f>INDEX(Large!$E$4:$BN$405,$C243,OIB!M$2)</f>
        <v>#NUM!</v>
      </c>
      <c r="N243" s="18" t="e">
        <f>INDEX(Large!$E$4:$BN$405,$C243,OIB!N$2)</f>
        <v>#NUM!</v>
      </c>
      <c r="O243" s="18" t="e">
        <f>INDEX(Large!$E$4:$BN$405,$C243,OIB!O$2)</f>
        <v>#NUM!</v>
      </c>
      <c r="P243" s="5" t="e">
        <f>INDEX(Large!$E$4:$BN$405,$C243,OIB!P$2)</f>
        <v>#NUM!</v>
      </c>
    </row>
    <row r="244" spans="1:16">
      <c r="A244" s="18">
        <v>241</v>
      </c>
      <c r="B244" s="5" t="e">
        <f>LARGE(Large!$BF$4:$BF$32,OIB!A244)</f>
        <v>#NUM!</v>
      </c>
      <c r="C244" s="18" t="e">
        <f>MATCH(B244,Large!$BF$4:$BF$405,0)</f>
        <v>#NUM!</v>
      </c>
      <c r="D244" s="18" t="e">
        <f>INDEX(Large!$E$4:$BN$405,$C244,OIB!D$2)</f>
        <v>#NUM!</v>
      </c>
      <c r="E244" s="18" t="e">
        <f>INDEX(Large!$E$4:$BN$405,$C244,OIB!E$2)</f>
        <v>#NUM!</v>
      </c>
      <c r="F244" s="18" t="e">
        <f>INDEX(Large!$E$4:$BN$405,$C244,OIB!F$2)</f>
        <v>#NUM!</v>
      </c>
      <c r="G244" s="18" t="e">
        <f>INDEX(Large!$E$4:$BN$405,$C244,OIB!G$2)</f>
        <v>#NUM!</v>
      </c>
      <c r="H244" s="18" t="e">
        <f>INDEX(Large!$E$4:$BN$405,$C244,OIB!H$2)</f>
        <v>#NUM!</v>
      </c>
      <c r="I244" s="18" t="e">
        <f>INDEX(Large!$E$4:$BN$405,$C244,OIB!I$2)</f>
        <v>#NUM!</v>
      </c>
      <c r="J244" s="18" t="e">
        <f>INDEX(Large!$E$4:$BN$405,$C244,OIB!J$2)</f>
        <v>#NUM!</v>
      </c>
      <c r="K244" s="18" t="e">
        <f>INDEX(Large!$E$4:$BN$405,$C244,OIB!K$2)</f>
        <v>#NUM!</v>
      </c>
      <c r="L244" s="18" t="e">
        <f>INDEX(Large!$E$4:$BN$405,$C244,OIB!L$2)</f>
        <v>#NUM!</v>
      </c>
      <c r="M244" s="18" t="e">
        <f>INDEX(Large!$E$4:$BN$405,$C244,OIB!M$2)</f>
        <v>#NUM!</v>
      </c>
      <c r="N244" s="18" t="e">
        <f>INDEX(Large!$E$4:$BN$405,$C244,OIB!N$2)</f>
        <v>#NUM!</v>
      </c>
      <c r="O244" s="18" t="e">
        <f>INDEX(Large!$E$4:$BN$405,$C244,OIB!O$2)</f>
        <v>#NUM!</v>
      </c>
      <c r="P244" s="5" t="e">
        <f>INDEX(Large!$E$4:$BN$405,$C244,OIB!P$2)</f>
        <v>#NUM!</v>
      </c>
    </row>
    <row r="245" spans="1:16">
      <c r="A245" s="18">
        <v>242</v>
      </c>
      <c r="B245" s="5" t="e">
        <f>LARGE(Large!$BF$4:$BF$32,OIB!A245)</f>
        <v>#NUM!</v>
      </c>
      <c r="C245" s="18" t="e">
        <f>MATCH(B245,Large!$BF$4:$BF$405,0)</f>
        <v>#NUM!</v>
      </c>
      <c r="D245" s="18" t="e">
        <f>INDEX(Large!$E$4:$BN$405,$C245,OIB!D$2)</f>
        <v>#NUM!</v>
      </c>
      <c r="E245" s="18" t="e">
        <f>INDEX(Large!$E$4:$BN$405,$C245,OIB!E$2)</f>
        <v>#NUM!</v>
      </c>
      <c r="F245" s="18" t="e">
        <f>INDEX(Large!$E$4:$BN$405,$C245,OIB!F$2)</f>
        <v>#NUM!</v>
      </c>
      <c r="G245" s="18" t="e">
        <f>INDEX(Large!$E$4:$BN$405,$C245,OIB!G$2)</f>
        <v>#NUM!</v>
      </c>
      <c r="H245" s="18" t="e">
        <f>INDEX(Large!$E$4:$BN$405,$C245,OIB!H$2)</f>
        <v>#NUM!</v>
      </c>
      <c r="I245" s="18" t="e">
        <f>INDEX(Large!$E$4:$BN$405,$C245,OIB!I$2)</f>
        <v>#NUM!</v>
      </c>
      <c r="J245" s="18" t="e">
        <f>INDEX(Large!$E$4:$BN$405,$C245,OIB!J$2)</f>
        <v>#NUM!</v>
      </c>
      <c r="K245" s="18" t="e">
        <f>INDEX(Large!$E$4:$BN$405,$C245,OIB!K$2)</f>
        <v>#NUM!</v>
      </c>
      <c r="L245" s="18" t="e">
        <f>INDEX(Large!$E$4:$BN$405,$C245,OIB!L$2)</f>
        <v>#NUM!</v>
      </c>
      <c r="M245" s="18" t="e">
        <f>INDEX(Large!$E$4:$BN$405,$C245,OIB!M$2)</f>
        <v>#NUM!</v>
      </c>
      <c r="N245" s="18" t="e">
        <f>INDEX(Large!$E$4:$BN$405,$C245,OIB!N$2)</f>
        <v>#NUM!</v>
      </c>
      <c r="O245" s="18" t="e">
        <f>INDEX(Large!$E$4:$BN$405,$C245,OIB!O$2)</f>
        <v>#NUM!</v>
      </c>
      <c r="P245" s="5" t="e">
        <f>INDEX(Large!$E$4:$BN$405,$C245,OIB!P$2)</f>
        <v>#NUM!</v>
      </c>
    </row>
    <row r="246" spans="1:16">
      <c r="A246" s="18">
        <v>243</v>
      </c>
      <c r="B246" s="5" t="e">
        <f>LARGE(Large!$BF$4:$BF$32,OIB!A246)</f>
        <v>#NUM!</v>
      </c>
      <c r="C246" s="18" t="e">
        <f>MATCH(B246,Large!$BF$4:$BF$405,0)</f>
        <v>#NUM!</v>
      </c>
      <c r="D246" s="18" t="e">
        <f>INDEX(Large!$E$4:$BN$405,$C246,OIB!D$2)</f>
        <v>#NUM!</v>
      </c>
      <c r="E246" s="18" t="e">
        <f>INDEX(Large!$E$4:$BN$405,$C246,OIB!E$2)</f>
        <v>#NUM!</v>
      </c>
      <c r="F246" s="18" t="e">
        <f>INDEX(Large!$E$4:$BN$405,$C246,OIB!F$2)</f>
        <v>#NUM!</v>
      </c>
      <c r="G246" s="18" t="e">
        <f>INDEX(Large!$E$4:$BN$405,$C246,OIB!G$2)</f>
        <v>#NUM!</v>
      </c>
      <c r="H246" s="18" t="e">
        <f>INDEX(Large!$E$4:$BN$405,$C246,OIB!H$2)</f>
        <v>#NUM!</v>
      </c>
      <c r="I246" s="18" t="e">
        <f>INDEX(Large!$E$4:$BN$405,$C246,OIB!I$2)</f>
        <v>#NUM!</v>
      </c>
      <c r="J246" s="18" t="e">
        <f>INDEX(Large!$E$4:$BN$405,$C246,OIB!J$2)</f>
        <v>#NUM!</v>
      </c>
      <c r="K246" s="18" t="e">
        <f>INDEX(Large!$E$4:$BN$405,$C246,OIB!K$2)</f>
        <v>#NUM!</v>
      </c>
      <c r="L246" s="18" t="e">
        <f>INDEX(Large!$E$4:$BN$405,$C246,OIB!L$2)</f>
        <v>#NUM!</v>
      </c>
      <c r="M246" s="18" t="e">
        <f>INDEX(Large!$E$4:$BN$405,$C246,OIB!M$2)</f>
        <v>#NUM!</v>
      </c>
      <c r="N246" s="18" t="e">
        <f>INDEX(Large!$E$4:$BN$405,$C246,OIB!N$2)</f>
        <v>#NUM!</v>
      </c>
      <c r="O246" s="18" t="e">
        <f>INDEX(Large!$E$4:$BN$405,$C246,OIB!O$2)</f>
        <v>#NUM!</v>
      </c>
      <c r="P246" s="5" t="e">
        <f>INDEX(Large!$E$4:$BN$405,$C246,OIB!P$2)</f>
        <v>#NUM!</v>
      </c>
    </row>
    <row r="247" spans="1:16">
      <c r="A247" s="18">
        <v>244</v>
      </c>
      <c r="B247" s="5" t="e">
        <f>LARGE(Large!$BF$4:$BF$32,OIB!A247)</f>
        <v>#NUM!</v>
      </c>
      <c r="C247" s="18" t="e">
        <f>MATCH(B247,Large!$BF$4:$BF$405,0)</f>
        <v>#NUM!</v>
      </c>
      <c r="D247" s="18" t="e">
        <f>INDEX(Large!$E$4:$BN$405,$C247,OIB!D$2)</f>
        <v>#NUM!</v>
      </c>
      <c r="E247" s="18" t="e">
        <f>INDEX(Large!$E$4:$BN$405,$C247,OIB!E$2)</f>
        <v>#NUM!</v>
      </c>
      <c r="F247" s="18" t="e">
        <f>INDEX(Large!$E$4:$BN$405,$C247,OIB!F$2)</f>
        <v>#NUM!</v>
      </c>
      <c r="G247" s="18" t="e">
        <f>INDEX(Large!$E$4:$BN$405,$C247,OIB!G$2)</f>
        <v>#NUM!</v>
      </c>
      <c r="H247" s="18" t="e">
        <f>INDEX(Large!$E$4:$BN$405,$C247,OIB!H$2)</f>
        <v>#NUM!</v>
      </c>
      <c r="I247" s="18" t="e">
        <f>INDEX(Large!$E$4:$BN$405,$C247,OIB!I$2)</f>
        <v>#NUM!</v>
      </c>
      <c r="J247" s="18" t="e">
        <f>INDEX(Large!$E$4:$BN$405,$C247,OIB!J$2)</f>
        <v>#NUM!</v>
      </c>
      <c r="K247" s="18" t="e">
        <f>INDEX(Large!$E$4:$BN$405,$C247,OIB!K$2)</f>
        <v>#NUM!</v>
      </c>
      <c r="L247" s="18" t="e">
        <f>INDEX(Large!$E$4:$BN$405,$C247,OIB!L$2)</f>
        <v>#NUM!</v>
      </c>
      <c r="M247" s="18" t="e">
        <f>INDEX(Large!$E$4:$BN$405,$C247,OIB!M$2)</f>
        <v>#NUM!</v>
      </c>
      <c r="N247" s="18" t="e">
        <f>INDEX(Large!$E$4:$BN$405,$C247,OIB!N$2)</f>
        <v>#NUM!</v>
      </c>
      <c r="O247" s="18" t="e">
        <f>INDEX(Large!$E$4:$BN$405,$C247,OIB!O$2)</f>
        <v>#NUM!</v>
      </c>
      <c r="P247" s="5" t="e">
        <f>INDEX(Large!$E$4:$BN$405,$C247,OIB!P$2)</f>
        <v>#NUM!</v>
      </c>
    </row>
    <row r="248" spans="1:16">
      <c r="A248" s="18">
        <v>245</v>
      </c>
      <c r="B248" s="5" t="e">
        <f>LARGE(Large!$BF$4:$BF$32,OIB!A248)</f>
        <v>#NUM!</v>
      </c>
      <c r="C248" s="18" t="e">
        <f>MATCH(B248,Large!$BF$4:$BF$405,0)</f>
        <v>#NUM!</v>
      </c>
      <c r="D248" s="18" t="e">
        <f>INDEX(Large!$E$4:$BN$405,$C248,OIB!D$2)</f>
        <v>#NUM!</v>
      </c>
      <c r="E248" s="18" t="e">
        <f>INDEX(Large!$E$4:$BN$405,$C248,OIB!E$2)</f>
        <v>#NUM!</v>
      </c>
      <c r="F248" s="18" t="e">
        <f>INDEX(Large!$E$4:$BN$405,$C248,OIB!F$2)</f>
        <v>#NUM!</v>
      </c>
      <c r="G248" s="18" t="e">
        <f>INDEX(Large!$E$4:$BN$405,$C248,OIB!G$2)</f>
        <v>#NUM!</v>
      </c>
      <c r="H248" s="18" t="e">
        <f>INDEX(Large!$E$4:$BN$405,$C248,OIB!H$2)</f>
        <v>#NUM!</v>
      </c>
      <c r="I248" s="18" t="e">
        <f>INDEX(Large!$E$4:$BN$405,$C248,OIB!I$2)</f>
        <v>#NUM!</v>
      </c>
      <c r="J248" s="18" t="e">
        <f>INDEX(Large!$E$4:$BN$405,$C248,OIB!J$2)</f>
        <v>#NUM!</v>
      </c>
      <c r="K248" s="18" t="e">
        <f>INDEX(Large!$E$4:$BN$405,$C248,OIB!K$2)</f>
        <v>#NUM!</v>
      </c>
      <c r="L248" s="18" t="e">
        <f>INDEX(Large!$E$4:$BN$405,$C248,OIB!L$2)</f>
        <v>#NUM!</v>
      </c>
      <c r="M248" s="18" t="e">
        <f>INDEX(Large!$E$4:$BN$405,$C248,OIB!M$2)</f>
        <v>#NUM!</v>
      </c>
      <c r="N248" s="18" t="e">
        <f>INDEX(Large!$E$4:$BN$405,$C248,OIB!N$2)</f>
        <v>#NUM!</v>
      </c>
      <c r="O248" s="18" t="e">
        <f>INDEX(Large!$E$4:$BN$405,$C248,OIB!O$2)</f>
        <v>#NUM!</v>
      </c>
      <c r="P248" s="5" t="e">
        <f>INDEX(Large!$E$4:$BN$405,$C248,OIB!P$2)</f>
        <v>#NUM!</v>
      </c>
    </row>
    <row r="249" spans="1:16">
      <c r="A249" s="18">
        <v>246</v>
      </c>
      <c r="B249" s="5" t="e">
        <f>LARGE(Large!$BF$4:$BF$32,OIB!A249)</f>
        <v>#NUM!</v>
      </c>
      <c r="C249" s="18" t="e">
        <f>MATCH(B249,Large!$BF$4:$BF$405,0)</f>
        <v>#NUM!</v>
      </c>
      <c r="D249" s="18" t="e">
        <f>INDEX(Large!$E$4:$BN$405,$C249,OIB!D$2)</f>
        <v>#NUM!</v>
      </c>
      <c r="E249" s="18" t="e">
        <f>INDEX(Large!$E$4:$BN$405,$C249,OIB!E$2)</f>
        <v>#NUM!</v>
      </c>
      <c r="F249" s="18" t="e">
        <f>INDEX(Large!$E$4:$BN$405,$C249,OIB!F$2)</f>
        <v>#NUM!</v>
      </c>
      <c r="G249" s="18" t="e">
        <f>INDEX(Large!$E$4:$BN$405,$C249,OIB!G$2)</f>
        <v>#NUM!</v>
      </c>
      <c r="H249" s="18" t="e">
        <f>INDEX(Large!$E$4:$BN$405,$C249,OIB!H$2)</f>
        <v>#NUM!</v>
      </c>
      <c r="I249" s="18" t="e">
        <f>INDEX(Large!$E$4:$BN$405,$C249,OIB!I$2)</f>
        <v>#NUM!</v>
      </c>
      <c r="J249" s="18" t="e">
        <f>INDEX(Large!$E$4:$BN$405,$C249,OIB!J$2)</f>
        <v>#NUM!</v>
      </c>
      <c r="K249" s="18" t="e">
        <f>INDEX(Large!$E$4:$BN$405,$C249,OIB!K$2)</f>
        <v>#NUM!</v>
      </c>
      <c r="L249" s="18" t="e">
        <f>INDEX(Large!$E$4:$BN$405,$C249,OIB!L$2)</f>
        <v>#NUM!</v>
      </c>
      <c r="M249" s="18" t="e">
        <f>INDEX(Large!$E$4:$BN$405,$C249,OIB!M$2)</f>
        <v>#NUM!</v>
      </c>
      <c r="N249" s="18" t="e">
        <f>INDEX(Large!$E$4:$BN$405,$C249,OIB!N$2)</f>
        <v>#NUM!</v>
      </c>
      <c r="O249" s="18" t="e">
        <f>INDEX(Large!$E$4:$BN$405,$C249,OIB!O$2)</f>
        <v>#NUM!</v>
      </c>
      <c r="P249" s="5" t="e">
        <f>INDEX(Large!$E$4:$BN$405,$C249,OIB!P$2)</f>
        <v>#NUM!</v>
      </c>
    </row>
    <row r="250" spans="1:16">
      <c r="A250" s="18">
        <v>247</v>
      </c>
      <c r="B250" s="5" t="e">
        <f>LARGE(Large!$BF$4:$BF$32,OIB!A250)</f>
        <v>#NUM!</v>
      </c>
      <c r="C250" s="18" t="e">
        <f>MATCH(B250,Large!$BF$4:$BF$405,0)</f>
        <v>#NUM!</v>
      </c>
      <c r="D250" s="18" t="e">
        <f>INDEX(Large!$E$4:$BN$405,$C250,OIB!D$2)</f>
        <v>#NUM!</v>
      </c>
      <c r="E250" s="18" t="e">
        <f>INDEX(Large!$E$4:$BN$405,$C250,OIB!E$2)</f>
        <v>#NUM!</v>
      </c>
      <c r="F250" s="18" t="e">
        <f>INDEX(Large!$E$4:$BN$405,$C250,OIB!F$2)</f>
        <v>#NUM!</v>
      </c>
      <c r="G250" s="18" t="e">
        <f>INDEX(Large!$E$4:$BN$405,$C250,OIB!G$2)</f>
        <v>#NUM!</v>
      </c>
      <c r="H250" s="18" t="e">
        <f>INDEX(Large!$E$4:$BN$405,$C250,OIB!H$2)</f>
        <v>#NUM!</v>
      </c>
      <c r="I250" s="18" t="e">
        <f>INDEX(Large!$E$4:$BN$405,$C250,OIB!I$2)</f>
        <v>#NUM!</v>
      </c>
      <c r="J250" s="18" t="e">
        <f>INDEX(Large!$E$4:$BN$405,$C250,OIB!J$2)</f>
        <v>#NUM!</v>
      </c>
      <c r="K250" s="18" t="e">
        <f>INDEX(Large!$E$4:$BN$405,$C250,OIB!K$2)</f>
        <v>#NUM!</v>
      </c>
      <c r="L250" s="18" t="e">
        <f>INDEX(Large!$E$4:$BN$405,$C250,OIB!L$2)</f>
        <v>#NUM!</v>
      </c>
      <c r="M250" s="18" t="e">
        <f>INDEX(Large!$E$4:$BN$405,$C250,OIB!M$2)</f>
        <v>#NUM!</v>
      </c>
      <c r="N250" s="18" t="e">
        <f>INDEX(Large!$E$4:$BN$405,$C250,OIB!N$2)</f>
        <v>#NUM!</v>
      </c>
      <c r="O250" s="18" t="e">
        <f>INDEX(Large!$E$4:$BN$405,$C250,OIB!O$2)</f>
        <v>#NUM!</v>
      </c>
      <c r="P250" s="5" t="e">
        <f>INDEX(Large!$E$4:$BN$405,$C250,OIB!P$2)</f>
        <v>#NUM!</v>
      </c>
    </row>
    <row r="251" spans="1:16">
      <c r="A251" s="18">
        <v>248</v>
      </c>
      <c r="B251" s="5" t="e">
        <f>LARGE(Large!$BF$4:$BF$32,OIB!A251)</f>
        <v>#NUM!</v>
      </c>
      <c r="C251" s="18" t="e">
        <f>MATCH(B251,Large!$BF$4:$BF$405,0)</f>
        <v>#NUM!</v>
      </c>
      <c r="D251" s="18" t="e">
        <f>INDEX(Large!$E$4:$BN$405,$C251,OIB!D$2)</f>
        <v>#NUM!</v>
      </c>
      <c r="E251" s="18" t="e">
        <f>INDEX(Large!$E$4:$BN$405,$C251,OIB!E$2)</f>
        <v>#NUM!</v>
      </c>
      <c r="F251" s="18" t="e">
        <f>INDEX(Large!$E$4:$BN$405,$C251,OIB!F$2)</f>
        <v>#NUM!</v>
      </c>
      <c r="G251" s="18" t="e">
        <f>INDEX(Large!$E$4:$BN$405,$C251,OIB!G$2)</f>
        <v>#NUM!</v>
      </c>
      <c r="H251" s="18" t="e">
        <f>INDEX(Large!$E$4:$BN$405,$C251,OIB!H$2)</f>
        <v>#NUM!</v>
      </c>
      <c r="I251" s="18" t="e">
        <f>INDEX(Large!$E$4:$BN$405,$C251,OIB!I$2)</f>
        <v>#NUM!</v>
      </c>
      <c r="J251" s="18" t="e">
        <f>INDEX(Large!$E$4:$BN$405,$C251,OIB!J$2)</f>
        <v>#NUM!</v>
      </c>
      <c r="K251" s="18" t="e">
        <f>INDEX(Large!$E$4:$BN$405,$C251,OIB!K$2)</f>
        <v>#NUM!</v>
      </c>
      <c r="L251" s="18" t="e">
        <f>INDEX(Large!$E$4:$BN$405,$C251,OIB!L$2)</f>
        <v>#NUM!</v>
      </c>
      <c r="M251" s="18" t="e">
        <f>INDEX(Large!$E$4:$BN$405,$C251,OIB!M$2)</f>
        <v>#NUM!</v>
      </c>
      <c r="N251" s="18" t="e">
        <f>INDEX(Large!$E$4:$BN$405,$C251,OIB!N$2)</f>
        <v>#NUM!</v>
      </c>
      <c r="O251" s="18" t="e">
        <f>INDEX(Large!$E$4:$BN$405,$C251,OIB!O$2)</f>
        <v>#NUM!</v>
      </c>
      <c r="P251" s="5" t="e">
        <f>INDEX(Large!$E$4:$BN$405,$C251,OIB!P$2)</f>
        <v>#NUM!</v>
      </c>
    </row>
    <row r="252" spans="1:16">
      <c r="A252" s="18">
        <v>249</v>
      </c>
      <c r="B252" s="5" t="e">
        <f>LARGE(Large!$BF$4:$BF$32,OIB!A252)</f>
        <v>#NUM!</v>
      </c>
      <c r="C252" s="18" t="e">
        <f>MATCH(B252,Large!$BF$4:$BF$405,0)</f>
        <v>#NUM!</v>
      </c>
      <c r="D252" s="18" t="e">
        <f>INDEX(Large!$E$4:$BN$405,$C252,OIB!D$2)</f>
        <v>#NUM!</v>
      </c>
      <c r="E252" s="18" t="e">
        <f>INDEX(Large!$E$4:$BN$405,$C252,OIB!E$2)</f>
        <v>#NUM!</v>
      </c>
      <c r="F252" s="18" t="e">
        <f>INDEX(Large!$E$4:$BN$405,$C252,OIB!F$2)</f>
        <v>#NUM!</v>
      </c>
      <c r="G252" s="18" t="e">
        <f>INDEX(Large!$E$4:$BN$405,$C252,OIB!G$2)</f>
        <v>#NUM!</v>
      </c>
      <c r="H252" s="18" t="e">
        <f>INDEX(Large!$E$4:$BN$405,$C252,OIB!H$2)</f>
        <v>#NUM!</v>
      </c>
      <c r="I252" s="18" t="e">
        <f>INDEX(Large!$E$4:$BN$405,$C252,OIB!I$2)</f>
        <v>#NUM!</v>
      </c>
      <c r="J252" s="18" t="e">
        <f>INDEX(Large!$E$4:$BN$405,$C252,OIB!J$2)</f>
        <v>#NUM!</v>
      </c>
      <c r="K252" s="18" t="e">
        <f>INDEX(Large!$E$4:$BN$405,$C252,OIB!K$2)</f>
        <v>#NUM!</v>
      </c>
      <c r="L252" s="18" t="e">
        <f>INDEX(Large!$E$4:$BN$405,$C252,OIB!L$2)</f>
        <v>#NUM!</v>
      </c>
      <c r="M252" s="18" t="e">
        <f>INDEX(Large!$E$4:$BN$405,$C252,OIB!M$2)</f>
        <v>#NUM!</v>
      </c>
      <c r="N252" s="18" t="e">
        <f>INDEX(Large!$E$4:$BN$405,$C252,OIB!N$2)</f>
        <v>#NUM!</v>
      </c>
      <c r="O252" s="18" t="e">
        <f>INDEX(Large!$E$4:$BN$405,$C252,OIB!O$2)</f>
        <v>#NUM!</v>
      </c>
      <c r="P252" s="5" t="e">
        <f>INDEX(Large!$E$4:$BN$405,$C252,OIB!P$2)</f>
        <v>#NUM!</v>
      </c>
    </row>
    <row r="253" spans="1:16">
      <c r="A253" s="18">
        <v>250</v>
      </c>
      <c r="B253" s="5" t="e">
        <f>LARGE(Large!$BF$4:$BF$32,OIB!A253)</f>
        <v>#NUM!</v>
      </c>
      <c r="C253" s="18" t="e">
        <f>MATCH(B253,Large!$BF$4:$BF$405,0)</f>
        <v>#NUM!</v>
      </c>
      <c r="D253" s="18" t="e">
        <f>INDEX(Large!$E$4:$BN$405,$C253,OIB!D$2)</f>
        <v>#NUM!</v>
      </c>
      <c r="E253" s="18" t="e">
        <f>INDEX(Large!$E$4:$BN$405,$C253,OIB!E$2)</f>
        <v>#NUM!</v>
      </c>
      <c r="F253" s="18" t="e">
        <f>INDEX(Large!$E$4:$BN$405,$C253,OIB!F$2)</f>
        <v>#NUM!</v>
      </c>
      <c r="G253" s="18" t="e">
        <f>INDEX(Large!$E$4:$BN$405,$C253,OIB!G$2)</f>
        <v>#NUM!</v>
      </c>
      <c r="H253" s="18" t="e">
        <f>INDEX(Large!$E$4:$BN$405,$C253,OIB!H$2)</f>
        <v>#NUM!</v>
      </c>
      <c r="I253" s="18" t="e">
        <f>INDEX(Large!$E$4:$BN$405,$C253,OIB!I$2)</f>
        <v>#NUM!</v>
      </c>
      <c r="J253" s="18" t="e">
        <f>INDEX(Large!$E$4:$BN$405,$C253,OIB!J$2)</f>
        <v>#NUM!</v>
      </c>
      <c r="K253" s="18" t="e">
        <f>INDEX(Large!$E$4:$BN$405,$C253,OIB!K$2)</f>
        <v>#NUM!</v>
      </c>
      <c r="L253" s="18" t="e">
        <f>INDEX(Large!$E$4:$BN$405,$C253,OIB!L$2)</f>
        <v>#NUM!</v>
      </c>
      <c r="M253" s="18" t="e">
        <f>INDEX(Large!$E$4:$BN$405,$C253,OIB!M$2)</f>
        <v>#NUM!</v>
      </c>
      <c r="N253" s="18" t="e">
        <f>INDEX(Large!$E$4:$BN$405,$C253,OIB!N$2)</f>
        <v>#NUM!</v>
      </c>
      <c r="O253" s="18" t="e">
        <f>INDEX(Large!$E$4:$BN$405,$C253,OIB!O$2)</f>
        <v>#NUM!</v>
      </c>
      <c r="P253" s="5" t="e">
        <f>INDEX(Large!$E$4:$BN$405,$C253,OIB!P$2)</f>
        <v>#NUM!</v>
      </c>
    </row>
    <row r="254" spans="1:16">
      <c r="A254" s="18">
        <v>251</v>
      </c>
      <c r="B254" s="5" t="e">
        <f>LARGE(Large!$BF$4:$BF$32,OIB!A254)</f>
        <v>#NUM!</v>
      </c>
      <c r="C254" s="18" t="e">
        <f>MATCH(B254,Large!$BF$4:$BF$405,0)</f>
        <v>#NUM!</v>
      </c>
      <c r="D254" s="18" t="e">
        <f>INDEX(Large!$E$4:$BN$405,$C254,OIB!D$2)</f>
        <v>#NUM!</v>
      </c>
      <c r="E254" s="18" t="e">
        <f>INDEX(Large!$E$4:$BN$405,$C254,OIB!E$2)</f>
        <v>#NUM!</v>
      </c>
      <c r="F254" s="18" t="e">
        <f>INDEX(Large!$E$4:$BN$405,$C254,OIB!F$2)</f>
        <v>#NUM!</v>
      </c>
      <c r="G254" s="18" t="e">
        <f>INDEX(Large!$E$4:$BN$405,$C254,OIB!G$2)</f>
        <v>#NUM!</v>
      </c>
      <c r="H254" s="18" t="e">
        <f>INDEX(Large!$E$4:$BN$405,$C254,OIB!H$2)</f>
        <v>#NUM!</v>
      </c>
      <c r="I254" s="18" t="e">
        <f>INDEX(Large!$E$4:$BN$405,$C254,OIB!I$2)</f>
        <v>#NUM!</v>
      </c>
      <c r="J254" s="18" t="e">
        <f>INDEX(Large!$E$4:$BN$405,$C254,OIB!J$2)</f>
        <v>#NUM!</v>
      </c>
      <c r="K254" s="18" t="e">
        <f>INDEX(Large!$E$4:$BN$405,$C254,OIB!K$2)</f>
        <v>#NUM!</v>
      </c>
      <c r="L254" s="18" t="e">
        <f>INDEX(Large!$E$4:$BN$405,$C254,OIB!L$2)</f>
        <v>#NUM!</v>
      </c>
      <c r="M254" s="18" t="e">
        <f>INDEX(Large!$E$4:$BN$405,$C254,OIB!M$2)</f>
        <v>#NUM!</v>
      </c>
      <c r="N254" s="18" t="e">
        <f>INDEX(Large!$E$4:$BN$405,$C254,OIB!N$2)</f>
        <v>#NUM!</v>
      </c>
      <c r="O254" s="18" t="e">
        <f>INDEX(Large!$E$4:$BN$405,$C254,OIB!O$2)</f>
        <v>#NUM!</v>
      </c>
      <c r="P254" s="5" t="e">
        <f>INDEX(Large!$E$4:$BN$405,$C254,OIB!P$2)</f>
        <v>#NUM!</v>
      </c>
    </row>
    <row r="255" spans="1:16">
      <c r="A255" s="18">
        <v>252</v>
      </c>
      <c r="B255" s="5" t="e">
        <f>LARGE(Large!$BF$4:$BF$32,OIB!A255)</f>
        <v>#NUM!</v>
      </c>
      <c r="C255" s="18" t="e">
        <f>MATCH(B255,Large!$BF$4:$BF$405,0)</f>
        <v>#NUM!</v>
      </c>
      <c r="D255" s="18" t="e">
        <f>INDEX(Large!$E$4:$BN$405,$C255,OIB!D$2)</f>
        <v>#NUM!</v>
      </c>
      <c r="E255" s="18" t="e">
        <f>INDEX(Large!$E$4:$BN$405,$C255,OIB!E$2)</f>
        <v>#NUM!</v>
      </c>
      <c r="F255" s="18" t="e">
        <f>INDEX(Large!$E$4:$BN$405,$C255,OIB!F$2)</f>
        <v>#NUM!</v>
      </c>
      <c r="G255" s="18" t="e">
        <f>INDEX(Large!$E$4:$BN$405,$C255,OIB!G$2)</f>
        <v>#NUM!</v>
      </c>
      <c r="H255" s="18" t="e">
        <f>INDEX(Large!$E$4:$BN$405,$C255,OIB!H$2)</f>
        <v>#NUM!</v>
      </c>
      <c r="I255" s="18" t="e">
        <f>INDEX(Large!$E$4:$BN$405,$C255,OIB!I$2)</f>
        <v>#NUM!</v>
      </c>
      <c r="J255" s="18" t="e">
        <f>INDEX(Large!$E$4:$BN$405,$C255,OIB!J$2)</f>
        <v>#NUM!</v>
      </c>
      <c r="K255" s="18" t="e">
        <f>INDEX(Large!$E$4:$BN$405,$C255,OIB!K$2)</f>
        <v>#NUM!</v>
      </c>
      <c r="L255" s="18" t="e">
        <f>INDEX(Large!$E$4:$BN$405,$C255,OIB!L$2)</f>
        <v>#NUM!</v>
      </c>
      <c r="M255" s="18" t="e">
        <f>INDEX(Large!$E$4:$BN$405,$C255,OIB!M$2)</f>
        <v>#NUM!</v>
      </c>
      <c r="N255" s="18" t="e">
        <f>INDEX(Large!$E$4:$BN$405,$C255,OIB!N$2)</f>
        <v>#NUM!</v>
      </c>
      <c r="O255" s="18" t="e">
        <f>INDEX(Large!$E$4:$BN$405,$C255,OIB!O$2)</f>
        <v>#NUM!</v>
      </c>
      <c r="P255" s="5" t="e">
        <f>INDEX(Large!$E$4:$BN$405,$C255,OIB!P$2)</f>
        <v>#NUM!</v>
      </c>
    </row>
    <row r="256" spans="1:16">
      <c r="A256" s="18">
        <v>253</v>
      </c>
      <c r="B256" s="5" t="e">
        <f>LARGE(Large!$BF$4:$BF$32,OIB!A256)</f>
        <v>#NUM!</v>
      </c>
      <c r="C256" s="18" t="e">
        <f>MATCH(B256,Large!$BF$4:$BF$405,0)</f>
        <v>#NUM!</v>
      </c>
      <c r="D256" s="18" t="e">
        <f>INDEX(Large!$E$4:$BN$405,$C256,OIB!D$2)</f>
        <v>#NUM!</v>
      </c>
      <c r="E256" s="18" t="e">
        <f>INDEX(Large!$E$4:$BN$405,$C256,OIB!E$2)</f>
        <v>#NUM!</v>
      </c>
      <c r="F256" s="18" t="e">
        <f>INDEX(Large!$E$4:$BN$405,$C256,OIB!F$2)</f>
        <v>#NUM!</v>
      </c>
      <c r="G256" s="18" t="e">
        <f>INDEX(Large!$E$4:$BN$405,$C256,OIB!G$2)</f>
        <v>#NUM!</v>
      </c>
      <c r="H256" s="18" t="e">
        <f>INDEX(Large!$E$4:$BN$405,$C256,OIB!H$2)</f>
        <v>#NUM!</v>
      </c>
      <c r="I256" s="18" t="e">
        <f>INDEX(Large!$E$4:$BN$405,$C256,OIB!I$2)</f>
        <v>#NUM!</v>
      </c>
      <c r="J256" s="18" t="e">
        <f>INDEX(Large!$E$4:$BN$405,$C256,OIB!J$2)</f>
        <v>#NUM!</v>
      </c>
      <c r="K256" s="18" t="e">
        <f>INDEX(Large!$E$4:$BN$405,$C256,OIB!K$2)</f>
        <v>#NUM!</v>
      </c>
      <c r="L256" s="18" t="e">
        <f>INDEX(Large!$E$4:$BN$405,$C256,OIB!L$2)</f>
        <v>#NUM!</v>
      </c>
      <c r="M256" s="18" t="e">
        <f>INDEX(Large!$E$4:$BN$405,$C256,OIB!M$2)</f>
        <v>#NUM!</v>
      </c>
      <c r="N256" s="18" t="e">
        <f>INDEX(Large!$E$4:$BN$405,$C256,OIB!N$2)</f>
        <v>#NUM!</v>
      </c>
      <c r="O256" s="18" t="e">
        <f>INDEX(Large!$E$4:$BN$405,$C256,OIB!O$2)</f>
        <v>#NUM!</v>
      </c>
      <c r="P256" s="5" t="e">
        <f>INDEX(Large!$E$4:$BN$405,$C256,OIB!P$2)</f>
        <v>#NUM!</v>
      </c>
    </row>
    <row r="257" spans="1:16">
      <c r="A257" s="18">
        <v>254</v>
      </c>
      <c r="B257" s="5" t="e">
        <f>LARGE(Large!$BF$4:$BF$32,OIB!A257)</f>
        <v>#NUM!</v>
      </c>
      <c r="C257" s="18" t="e">
        <f>MATCH(B257,Large!$BF$4:$BF$405,0)</f>
        <v>#NUM!</v>
      </c>
      <c r="D257" s="18" t="e">
        <f>INDEX(Large!$E$4:$BN$405,$C257,OIB!D$2)</f>
        <v>#NUM!</v>
      </c>
      <c r="E257" s="18" t="e">
        <f>INDEX(Large!$E$4:$BN$405,$C257,OIB!E$2)</f>
        <v>#NUM!</v>
      </c>
      <c r="F257" s="18" t="e">
        <f>INDEX(Large!$E$4:$BN$405,$C257,OIB!F$2)</f>
        <v>#NUM!</v>
      </c>
      <c r="G257" s="18" t="e">
        <f>INDEX(Large!$E$4:$BN$405,$C257,OIB!G$2)</f>
        <v>#NUM!</v>
      </c>
      <c r="H257" s="18" t="e">
        <f>INDEX(Large!$E$4:$BN$405,$C257,OIB!H$2)</f>
        <v>#NUM!</v>
      </c>
      <c r="I257" s="18" t="e">
        <f>INDEX(Large!$E$4:$BN$405,$C257,OIB!I$2)</f>
        <v>#NUM!</v>
      </c>
      <c r="J257" s="18" t="e">
        <f>INDEX(Large!$E$4:$BN$405,$C257,OIB!J$2)</f>
        <v>#NUM!</v>
      </c>
      <c r="K257" s="18" t="e">
        <f>INDEX(Large!$E$4:$BN$405,$C257,OIB!K$2)</f>
        <v>#NUM!</v>
      </c>
      <c r="L257" s="18" t="e">
        <f>INDEX(Large!$E$4:$BN$405,$C257,OIB!L$2)</f>
        <v>#NUM!</v>
      </c>
      <c r="M257" s="18" t="e">
        <f>INDEX(Large!$E$4:$BN$405,$C257,OIB!M$2)</f>
        <v>#NUM!</v>
      </c>
      <c r="N257" s="18" t="e">
        <f>INDEX(Large!$E$4:$BN$405,$C257,OIB!N$2)</f>
        <v>#NUM!</v>
      </c>
      <c r="O257" s="18" t="e">
        <f>INDEX(Large!$E$4:$BN$405,$C257,OIB!O$2)</f>
        <v>#NUM!</v>
      </c>
      <c r="P257" s="5" t="e">
        <f>INDEX(Large!$E$4:$BN$405,$C257,OIB!P$2)</f>
        <v>#NUM!</v>
      </c>
    </row>
    <row r="258" spans="1:16">
      <c r="A258" s="18">
        <v>255</v>
      </c>
      <c r="B258" s="5" t="e">
        <f>LARGE(Large!$BF$4:$BF$32,OIB!A258)</f>
        <v>#NUM!</v>
      </c>
      <c r="C258" s="18" t="e">
        <f>MATCH(B258,Large!$BF$4:$BF$405,0)</f>
        <v>#NUM!</v>
      </c>
      <c r="D258" s="18" t="e">
        <f>INDEX(Large!$E$4:$BN$405,$C258,OIB!D$2)</f>
        <v>#NUM!</v>
      </c>
      <c r="E258" s="18" t="e">
        <f>INDEX(Large!$E$4:$BN$405,$C258,OIB!E$2)</f>
        <v>#NUM!</v>
      </c>
      <c r="F258" s="18" t="e">
        <f>INDEX(Large!$E$4:$BN$405,$C258,OIB!F$2)</f>
        <v>#NUM!</v>
      </c>
      <c r="G258" s="18" t="e">
        <f>INDEX(Large!$E$4:$BN$405,$C258,OIB!G$2)</f>
        <v>#NUM!</v>
      </c>
      <c r="H258" s="18" t="e">
        <f>INDEX(Large!$E$4:$BN$405,$C258,OIB!H$2)</f>
        <v>#NUM!</v>
      </c>
      <c r="I258" s="18" t="e">
        <f>INDEX(Large!$E$4:$BN$405,$C258,OIB!I$2)</f>
        <v>#NUM!</v>
      </c>
      <c r="J258" s="18" t="e">
        <f>INDEX(Large!$E$4:$BN$405,$C258,OIB!J$2)</f>
        <v>#NUM!</v>
      </c>
      <c r="K258" s="18" t="e">
        <f>INDEX(Large!$E$4:$BN$405,$C258,OIB!K$2)</f>
        <v>#NUM!</v>
      </c>
      <c r="L258" s="18" t="e">
        <f>INDEX(Large!$E$4:$BN$405,$C258,OIB!L$2)</f>
        <v>#NUM!</v>
      </c>
      <c r="M258" s="18" t="e">
        <f>INDEX(Large!$E$4:$BN$405,$C258,OIB!M$2)</f>
        <v>#NUM!</v>
      </c>
      <c r="N258" s="18" t="e">
        <f>INDEX(Large!$E$4:$BN$405,$C258,OIB!N$2)</f>
        <v>#NUM!</v>
      </c>
      <c r="O258" s="18" t="e">
        <f>INDEX(Large!$E$4:$BN$405,$C258,OIB!O$2)</f>
        <v>#NUM!</v>
      </c>
      <c r="P258" s="5" t="e">
        <f>INDEX(Large!$E$4:$BN$405,$C258,OIB!P$2)</f>
        <v>#NUM!</v>
      </c>
    </row>
    <row r="259" spans="1:16">
      <c r="A259" s="18">
        <v>256</v>
      </c>
      <c r="B259" s="5" t="e">
        <f>LARGE(Large!$BF$4:$BF$32,OIB!A259)</f>
        <v>#NUM!</v>
      </c>
      <c r="C259" s="18" t="e">
        <f>MATCH(B259,Large!$BF$4:$BF$405,0)</f>
        <v>#NUM!</v>
      </c>
      <c r="D259" s="18" t="e">
        <f>INDEX(Large!$E$4:$BN$405,$C259,OIB!D$2)</f>
        <v>#NUM!</v>
      </c>
      <c r="E259" s="18" t="e">
        <f>INDEX(Large!$E$4:$BN$405,$C259,OIB!E$2)</f>
        <v>#NUM!</v>
      </c>
      <c r="F259" s="18" t="e">
        <f>INDEX(Large!$E$4:$BN$405,$C259,OIB!F$2)</f>
        <v>#NUM!</v>
      </c>
      <c r="G259" s="18" t="e">
        <f>INDEX(Large!$E$4:$BN$405,$C259,OIB!G$2)</f>
        <v>#NUM!</v>
      </c>
      <c r="H259" s="18" t="e">
        <f>INDEX(Large!$E$4:$BN$405,$C259,OIB!H$2)</f>
        <v>#NUM!</v>
      </c>
      <c r="I259" s="18" t="e">
        <f>INDEX(Large!$E$4:$BN$405,$C259,OIB!I$2)</f>
        <v>#NUM!</v>
      </c>
      <c r="J259" s="18" t="e">
        <f>INDEX(Large!$E$4:$BN$405,$C259,OIB!J$2)</f>
        <v>#NUM!</v>
      </c>
      <c r="K259" s="18" t="e">
        <f>INDEX(Large!$E$4:$BN$405,$C259,OIB!K$2)</f>
        <v>#NUM!</v>
      </c>
      <c r="L259" s="18" t="e">
        <f>INDEX(Large!$E$4:$BN$405,$C259,OIB!L$2)</f>
        <v>#NUM!</v>
      </c>
      <c r="M259" s="18" t="e">
        <f>INDEX(Large!$E$4:$BN$405,$C259,OIB!M$2)</f>
        <v>#NUM!</v>
      </c>
      <c r="N259" s="18" t="e">
        <f>INDEX(Large!$E$4:$BN$405,$C259,OIB!N$2)</f>
        <v>#NUM!</v>
      </c>
      <c r="O259" s="18" t="e">
        <f>INDEX(Large!$E$4:$BN$405,$C259,OIB!O$2)</f>
        <v>#NUM!</v>
      </c>
      <c r="P259" s="5" t="e">
        <f>INDEX(Large!$E$4:$BN$405,$C259,OIB!P$2)</f>
        <v>#NUM!</v>
      </c>
    </row>
    <row r="260" spans="1:16">
      <c r="A260" s="18">
        <v>257</v>
      </c>
      <c r="B260" s="5" t="e">
        <f>LARGE(Large!$BF$4:$BF$32,OIB!A260)</f>
        <v>#NUM!</v>
      </c>
      <c r="C260" s="18" t="e">
        <f>MATCH(B260,Large!$BF$4:$BF$405,0)</f>
        <v>#NUM!</v>
      </c>
      <c r="D260" s="18" t="e">
        <f>INDEX(Large!$E$4:$BN$405,$C260,OIB!D$2)</f>
        <v>#NUM!</v>
      </c>
      <c r="E260" s="18" t="e">
        <f>INDEX(Large!$E$4:$BN$405,$C260,OIB!E$2)</f>
        <v>#NUM!</v>
      </c>
      <c r="F260" s="18" t="e">
        <f>INDEX(Large!$E$4:$BN$405,$C260,OIB!F$2)</f>
        <v>#NUM!</v>
      </c>
      <c r="G260" s="18" t="e">
        <f>INDEX(Large!$E$4:$BN$405,$C260,OIB!G$2)</f>
        <v>#NUM!</v>
      </c>
      <c r="H260" s="18" t="e">
        <f>INDEX(Large!$E$4:$BN$405,$C260,OIB!H$2)</f>
        <v>#NUM!</v>
      </c>
      <c r="I260" s="18" t="e">
        <f>INDEX(Large!$E$4:$BN$405,$C260,OIB!I$2)</f>
        <v>#NUM!</v>
      </c>
      <c r="J260" s="18" t="e">
        <f>INDEX(Large!$E$4:$BN$405,$C260,OIB!J$2)</f>
        <v>#NUM!</v>
      </c>
      <c r="K260" s="18" t="e">
        <f>INDEX(Large!$E$4:$BN$405,$C260,OIB!K$2)</f>
        <v>#NUM!</v>
      </c>
      <c r="L260" s="18" t="e">
        <f>INDEX(Large!$E$4:$BN$405,$C260,OIB!L$2)</f>
        <v>#NUM!</v>
      </c>
      <c r="M260" s="18" t="e">
        <f>INDEX(Large!$E$4:$BN$405,$C260,OIB!M$2)</f>
        <v>#NUM!</v>
      </c>
      <c r="N260" s="18" t="e">
        <f>INDEX(Large!$E$4:$BN$405,$C260,OIB!N$2)</f>
        <v>#NUM!</v>
      </c>
      <c r="O260" s="18" t="e">
        <f>INDEX(Large!$E$4:$BN$405,$C260,OIB!O$2)</f>
        <v>#NUM!</v>
      </c>
      <c r="P260" s="5" t="e">
        <f>INDEX(Large!$E$4:$BN$405,$C260,OIB!P$2)</f>
        <v>#NUM!</v>
      </c>
    </row>
    <row r="261" spans="1:16">
      <c r="A261" s="18">
        <v>258</v>
      </c>
      <c r="B261" s="5" t="e">
        <f>LARGE(Large!$BF$4:$BF$32,OIB!A261)</f>
        <v>#NUM!</v>
      </c>
      <c r="C261" s="18" t="e">
        <f>MATCH(B261,Large!$BF$4:$BF$405,0)</f>
        <v>#NUM!</v>
      </c>
      <c r="D261" s="18" t="e">
        <f>INDEX(Large!$E$4:$BN$405,$C261,OIB!D$2)</f>
        <v>#NUM!</v>
      </c>
      <c r="E261" s="18" t="e">
        <f>INDEX(Large!$E$4:$BN$405,$C261,OIB!E$2)</f>
        <v>#NUM!</v>
      </c>
      <c r="F261" s="18" t="e">
        <f>INDEX(Large!$E$4:$BN$405,$C261,OIB!F$2)</f>
        <v>#NUM!</v>
      </c>
      <c r="G261" s="18" t="e">
        <f>INDEX(Large!$E$4:$BN$405,$C261,OIB!G$2)</f>
        <v>#NUM!</v>
      </c>
      <c r="H261" s="18" t="e">
        <f>INDEX(Large!$E$4:$BN$405,$C261,OIB!H$2)</f>
        <v>#NUM!</v>
      </c>
      <c r="I261" s="18" t="e">
        <f>INDEX(Large!$E$4:$BN$405,$C261,OIB!I$2)</f>
        <v>#NUM!</v>
      </c>
      <c r="J261" s="18" t="e">
        <f>INDEX(Large!$E$4:$BN$405,$C261,OIB!J$2)</f>
        <v>#NUM!</v>
      </c>
      <c r="K261" s="18" t="e">
        <f>INDEX(Large!$E$4:$BN$405,$C261,OIB!K$2)</f>
        <v>#NUM!</v>
      </c>
      <c r="L261" s="18" t="e">
        <f>INDEX(Large!$E$4:$BN$405,$C261,OIB!L$2)</f>
        <v>#NUM!</v>
      </c>
      <c r="M261" s="18" t="e">
        <f>INDEX(Large!$E$4:$BN$405,$C261,OIB!M$2)</f>
        <v>#NUM!</v>
      </c>
      <c r="N261" s="18" t="e">
        <f>INDEX(Large!$E$4:$BN$405,$C261,OIB!N$2)</f>
        <v>#NUM!</v>
      </c>
      <c r="O261" s="18" t="e">
        <f>INDEX(Large!$E$4:$BN$405,$C261,OIB!O$2)</f>
        <v>#NUM!</v>
      </c>
      <c r="P261" s="5" t="e">
        <f>INDEX(Large!$E$4:$BN$405,$C261,OIB!P$2)</f>
        <v>#NUM!</v>
      </c>
    </row>
    <row r="262" spans="1:16">
      <c r="A262" s="18">
        <v>259</v>
      </c>
      <c r="B262" s="5" t="e">
        <f>LARGE(Large!$BF$4:$BF$32,OIB!A262)</f>
        <v>#NUM!</v>
      </c>
      <c r="C262" s="18" t="e">
        <f>MATCH(B262,Large!$BF$4:$BF$405,0)</f>
        <v>#NUM!</v>
      </c>
      <c r="D262" s="18" t="e">
        <f>INDEX(Large!$E$4:$BN$405,$C262,OIB!D$2)</f>
        <v>#NUM!</v>
      </c>
      <c r="E262" s="18" t="e">
        <f>INDEX(Large!$E$4:$BN$405,$C262,OIB!E$2)</f>
        <v>#NUM!</v>
      </c>
      <c r="F262" s="18" t="e">
        <f>INDEX(Large!$E$4:$BN$405,$C262,OIB!F$2)</f>
        <v>#NUM!</v>
      </c>
      <c r="G262" s="18" t="e">
        <f>INDEX(Large!$E$4:$BN$405,$C262,OIB!G$2)</f>
        <v>#NUM!</v>
      </c>
      <c r="H262" s="18" t="e">
        <f>INDEX(Large!$E$4:$BN$405,$C262,OIB!H$2)</f>
        <v>#NUM!</v>
      </c>
      <c r="I262" s="18" t="e">
        <f>INDEX(Large!$E$4:$BN$405,$C262,OIB!I$2)</f>
        <v>#NUM!</v>
      </c>
      <c r="J262" s="18" t="e">
        <f>INDEX(Large!$E$4:$BN$405,$C262,OIB!J$2)</f>
        <v>#NUM!</v>
      </c>
      <c r="K262" s="18" t="e">
        <f>INDEX(Large!$E$4:$BN$405,$C262,OIB!K$2)</f>
        <v>#NUM!</v>
      </c>
      <c r="L262" s="18" t="e">
        <f>INDEX(Large!$E$4:$BN$405,$C262,OIB!L$2)</f>
        <v>#NUM!</v>
      </c>
      <c r="M262" s="18" t="e">
        <f>INDEX(Large!$E$4:$BN$405,$C262,OIB!M$2)</f>
        <v>#NUM!</v>
      </c>
      <c r="N262" s="18" t="e">
        <f>INDEX(Large!$E$4:$BN$405,$C262,OIB!N$2)</f>
        <v>#NUM!</v>
      </c>
      <c r="O262" s="18" t="e">
        <f>INDEX(Large!$E$4:$BN$405,$C262,OIB!O$2)</f>
        <v>#NUM!</v>
      </c>
      <c r="P262" s="5" t="e">
        <f>INDEX(Large!$E$4:$BN$405,$C262,OIB!P$2)</f>
        <v>#NUM!</v>
      </c>
    </row>
    <row r="263" spans="1:16">
      <c r="A263" s="18">
        <v>260</v>
      </c>
      <c r="B263" s="5" t="e">
        <f>LARGE(Large!$BF$4:$BF$32,OIB!A263)</f>
        <v>#NUM!</v>
      </c>
      <c r="C263" s="18" t="e">
        <f>MATCH(B263,Large!$BF$4:$BF$405,0)</f>
        <v>#NUM!</v>
      </c>
      <c r="D263" s="18" t="e">
        <f>INDEX(Large!$E$4:$BN$405,$C263,OIB!D$2)</f>
        <v>#NUM!</v>
      </c>
      <c r="E263" s="18" t="e">
        <f>INDEX(Large!$E$4:$BN$405,$C263,OIB!E$2)</f>
        <v>#NUM!</v>
      </c>
      <c r="F263" s="18" t="e">
        <f>INDEX(Large!$E$4:$BN$405,$C263,OIB!F$2)</f>
        <v>#NUM!</v>
      </c>
      <c r="G263" s="18" t="e">
        <f>INDEX(Large!$E$4:$BN$405,$C263,OIB!G$2)</f>
        <v>#NUM!</v>
      </c>
      <c r="H263" s="18" t="e">
        <f>INDEX(Large!$E$4:$BN$405,$C263,OIB!H$2)</f>
        <v>#NUM!</v>
      </c>
      <c r="I263" s="18" t="e">
        <f>INDEX(Large!$E$4:$BN$405,$C263,OIB!I$2)</f>
        <v>#NUM!</v>
      </c>
      <c r="J263" s="18" t="e">
        <f>INDEX(Large!$E$4:$BN$405,$C263,OIB!J$2)</f>
        <v>#NUM!</v>
      </c>
      <c r="K263" s="18" t="e">
        <f>INDEX(Large!$E$4:$BN$405,$C263,OIB!K$2)</f>
        <v>#NUM!</v>
      </c>
      <c r="L263" s="18" t="e">
        <f>INDEX(Large!$E$4:$BN$405,$C263,OIB!L$2)</f>
        <v>#NUM!</v>
      </c>
      <c r="M263" s="18" t="e">
        <f>INDEX(Large!$E$4:$BN$405,$C263,OIB!M$2)</f>
        <v>#NUM!</v>
      </c>
      <c r="N263" s="18" t="e">
        <f>INDEX(Large!$E$4:$BN$405,$C263,OIB!N$2)</f>
        <v>#NUM!</v>
      </c>
      <c r="O263" s="18" t="e">
        <f>INDEX(Large!$E$4:$BN$405,$C263,OIB!O$2)</f>
        <v>#NUM!</v>
      </c>
      <c r="P263" s="5" t="e">
        <f>INDEX(Large!$E$4:$BN$405,$C263,OIB!P$2)</f>
        <v>#NUM!</v>
      </c>
    </row>
    <row r="264" spans="1:16">
      <c r="A264" s="18">
        <v>261</v>
      </c>
      <c r="B264" s="5" t="e">
        <f>LARGE(Large!$BF$4:$BF$32,OIB!A264)</f>
        <v>#NUM!</v>
      </c>
      <c r="C264" s="18" t="e">
        <f>MATCH(B264,Large!$BF$4:$BF$405,0)</f>
        <v>#NUM!</v>
      </c>
      <c r="D264" s="18" t="e">
        <f>INDEX(Large!$E$4:$BN$405,$C264,OIB!D$2)</f>
        <v>#NUM!</v>
      </c>
      <c r="E264" s="18" t="e">
        <f>INDEX(Large!$E$4:$BN$405,$C264,OIB!E$2)</f>
        <v>#NUM!</v>
      </c>
      <c r="F264" s="18" t="e">
        <f>INDEX(Large!$E$4:$BN$405,$C264,OIB!F$2)</f>
        <v>#NUM!</v>
      </c>
      <c r="G264" s="18" t="e">
        <f>INDEX(Large!$E$4:$BN$405,$C264,OIB!G$2)</f>
        <v>#NUM!</v>
      </c>
      <c r="H264" s="18" t="e">
        <f>INDEX(Large!$E$4:$BN$405,$C264,OIB!H$2)</f>
        <v>#NUM!</v>
      </c>
      <c r="I264" s="18" t="e">
        <f>INDEX(Large!$E$4:$BN$405,$C264,OIB!I$2)</f>
        <v>#NUM!</v>
      </c>
      <c r="J264" s="18" t="e">
        <f>INDEX(Large!$E$4:$BN$405,$C264,OIB!J$2)</f>
        <v>#NUM!</v>
      </c>
      <c r="K264" s="18" t="e">
        <f>INDEX(Large!$E$4:$BN$405,$C264,OIB!K$2)</f>
        <v>#NUM!</v>
      </c>
      <c r="L264" s="18" t="e">
        <f>INDEX(Large!$E$4:$BN$405,$C264,OIB!L$2)</f>
        <v>#NUM!</v>
      </c>
      <c r="M264" s="18" t="e">
        <f>INDEX(Large!$E$4:$BN$405,$C264,OIB!M$2)</f>
        <v>#NUM!</v>
      </c>
      <c r="N264" s="18" t="e">
        <f>INDEX(Large!$E$4:$BN$405,$C264,OIB!N$2)</f>
        <v>#NUM!</v>
      </c>
      <c r="O264" s="18" t="e">
        <f>INDEX(Large!$E$4:$BN$405,$C264,OIB!O$2)</f>
        <v>#NUM!</v>
      </c>
      <c r="P264" s="5" t="e">
        <f>INDEX(Large!$E$4:$BN$405,$C264,OIB!P$2)</f>
        <v>#NUM!</v>
      </c>
    </row>
    <row r="265" spans="1:16">
      <c r="A265" s="18">
        <v>262</v>
      </c>
      <c r="B265" s="5" t="e">
        <f>LARGE(Large!$BF$4:$BF$32,OIB!A265)</f>
        <v>#NUM!</v>
      </c>
      <c r="C265" s="18" t="e">
        <f>MATCH(B265,Large!$BF$4:$BF$405,0)</f>
        <v>#NUM!</v>
      </c>
      <c r="D265" s="18" t="e">
        <f>INDEX(Large!$E$4:$BN$405,$C265,OIB!D$2)</f>
        <v>#NUM!</v>
      </c>
      <c r="E265" s="18" t="e">
        <f>INDEX(Large!$E$4:$BN$405,$C265,OIB!E$2)</f>
        <v>#NUM!</v>
      </c>
      <c r="F265" s="18" t="e">
        <f>INDEX(Large!$E$4:$BN$405,$C265,OIB!F$2)</f>
        <v>#NUM!</v>
      </c>
      <c r="G265" s="18" t="e">
        <f>INDEX(Large!$E$4:$BN$405,$C265,OIB!G$2)</f>
        <v>#NUM!</v>
      </c>
      <c r="H265" s="18" t="e">
        <f>INDEX(Large!$E$4:$BN$405,$C265,OIB!H$2)</f>
        <v>#NUM!</v>
      </c>
      <c r="I265" s="18" t="e">
        <f>INDEX(Large!$E$4:$BN$405,$C265,OIB!I$2)</f>
        <v>#NUM!</v>
      </c>
      <c r="J265" s="18" t="e">
        <f>INDEX(Large!$E$4:$BN$405,$C265,OIB!J$2)</f>
        <v>#NUM!</v>
      </c>
      <c r="K265" s="18" t="e">
        <f>INDEX(Large!$E$4:$BN$405,$C265,OIB!K$2)</f>
        <v>#NUM!</v>
      </c>
      <c r="L265" s="18" t="e">
        <f>INDEX(Large!$E$4:$BN$405,$C265,OIB!L$2)</f>
        <v>#NUM!</v>
      </c>
      <c r="M265" s="18" t="e">
        <f>INDEX(Large!$E$4:$BN$405,$C265,OIB!M$2)</f>
        <v>#NUM!</v>
      </c>
      <c r="N265" s="18" t="e">
        <f>INDEX(Large!$E$4:$BN$405,$C265,OIB!N$2)</f>
        <v>#NUM!</v>
      </c>
      <c r="O265" s="18" t="e">
        <f>INDEX(Large!$E$4:$BN$405,$C265,OIB!O$2)</f>
        <v>#NUM!</v>
      </c>
      <c r="P265" s="5" t="e">
        <f>INDEX(Large!$E$4:$BN$405,$C265,OIB!P$2)</f>
        <v>#NUM!</v>
      </c>
    </row>
    <row r="266" spans="1:16">
      <c r="A266" s="18">
        <v>263</v>
      </c>
      <c r="B266" s="5" t="e">
        <f>LARGE(Large!$BF$4:$BF$32,OIB!A266)</f>
        <v>#NUM!</v>
      </c>
      <c r="C266" s="18" t="e">
        <f>MATCH(B266,Large!$BF$4:$BF$405,0)</f>
        <v>#NUM!</v>
      </c>
      <c r="D266" s="18" t="e">
        <f>INDEX(Large!$E$4:$BN$405,$C266,OIB!D$2)</f>
        <v>#NUM!</v>
      </c>
      <c r="E266" s="18" t="e">
        <f>INDEX(Large!$E$4:$BN$405,$C266,OIB!E$2)</f>
        <v>#NUM!</v>
      </c>
      <c r="F266" s="18" t="e">
        <f>INDEX(Large!$E$4:$BN$405,$C266,OIB!F$2)</f>
        <v>#NUM!</v>
      </c>
      <c r="G266" s="18" t="e">
        <f>INDEX(Large!$E$4:$BN$405,$C266,OIB!G$2)</f>
        <v>#NUM!</v>
      </c>
      <c r="H266" s="18" t="e">
        <f>INDEX(Large!$E$4:$BN$405,$C266,OIB!H$2)</f>
        <v>#NUM!</v>
      </c>
      <c r="I266" s="18" t="e">
        <f>INDEX(Large!$E$4:$BN$405,$C266,OIB!I$2)</f>
        <v>#NUM!</v>
      </c>
      <c r="J266" s="18" t="e">
        <f>INDEX(Large!$E$4:$BN$405,$C266,OIB!J$2)</f>
        <v>#NUM!</v>
      </c>
      <c r="K266" s="18" t="e">
        <f>INDEX(Large!$E$4:$BN$405,$C266,OIB!K$2)</f>
        <v>#NUM!</v>
      </c>
      <c r="L266" s="18" t="e">
        <f>INDEX(Large!$E$4:$BN$405,$C266,OIB!L$2)</f>
        <v>#NUM!</v>
      </c>
      <c r="M266" s="18" t="e">
        <f>INDEX(Large!$E$4:$BN$405,$C266,OIB!M$2)</f>
        <v>#NUM!</v>
      </c>
      <c r="N266" s="18" t="e">
        <f>INDEX(Large!$E$4:$BN$405,$C266,OIB!N$2)</f>
        <v>#NUM!</v>
      </c>
      <c r="O266" s="18" t="e">
        <f>INDEX(Large!$E$4:$BN$405,$C266,OIB!O$2)</f>
        <v>#NUM!</v>
      </c>
      <c r="P266" s="5" t="e">
        <f>INDEX(Large!$E$4:$BN$405,$C266,OIB!P$2)</f>
        <v>#NUM!</v>
      </c>
    </row>
    <row r="267" spans="1:16">
      <c r="A267" s="18">
        <v>264</v>
      </c>
      <c r="B267" s="5" t="e">
        <f>LARGE(Large!$BF$4:$BF$32,OIB!A267)</f>
        <v>#NUM!</v>
      </c>
      <c r="C267" s="18" t="e">
        <f>MATCH(B267,Large!$BF$4:$BF$405,0)</f>
        <v>#NUM!</v>
      </c>
      <c r="D267" s="18" t="e">
        <f>INDEX(Large!$E$4:$BN$405,$C267,OIB!D$2)</f>
        <v>#NUM!</v>
      </c>
      <c r="E267" s="18" t="e">
        <f>INDEX(Large!$E$4:$BN$405,$C267,OIB!E$2)</f>
        <v>#NUM!</v>
      </c>
      <c r="F267" s="18" t="e">
        <f>INDEX(Large!$E$4:$BN$405,$C267,OIB!F$2)</f>
        <v>#NUM!</v>
      </c>
      <c r="G267" s="18" t="e">
        <f>INDEX(Large!$E$4:$BN$405,$C267,OIB!G$2)</f>
        <v>#NUM!</v>
      </c>
      <c r="H267" s="18" t="e">
        <f>INDEX(Large!$E$4:$BN$405,$C267,OIB!H$2)</f>
        <v>#NUM!</v>
      </c>
      <c r="I267" s="18" t="e">
        <f>INDEX(Large!$E$4:$BN$405,$C267,OIB!I$2)</f>
        <v>#NUM!</v>
      </c>
      <c r="J267" s="18" t="e">
        <f>INDEX(Large!$E$4:$BN$405,$C267,OIB!J$2)</f>
        <v>#NUM!</v>
      </c>
      <c r="K267" s="18" t="e">
        <f>INDEX(Large!$E$4:$BN$405,$C267,OIB!K$2)</f>
        <v>#NUM!</v>
      </c>
      <c r="L267" s="18" t="e">
        <f>INDEX(Large!$E$4:$BN$405,$C267,OIB!L$2)</f>
        <v>#NUM!</v>
      </c>
      <c r="M267" s="18" t="e">
        <f>INDEX(Large!$E$4:$BN$405,$C267,OIB!M$2)</f>
        <v>#NUM!</v>
      </c>
      <c r="N267" s="18" t="e">
        <f>INDEX(Large!$E$4:$BN$405,$C267,OIB!N$2)</f>
        <v>#NUM!</v>
      </c>
      <c r="O267" s="18" t="e">
        <f>INDEX(Large!$E$4:$BN$405,$C267,OIB!O$2)</f>
        <v>#NUM!</v>
      </c>
      <c r="P267" s="5" t="e">
        <f>INDEX(Large!$E$4:$BN$405,$C267,OIB!P$2)</f>
        <v>#NUM!</v>
      </c>
    </row>
    <row r="268" spans="1:16">
      <c r="A268" s="18">
        <v>265</v>
      </c>
      <c r="B268" s="5" t="e">
        <f>LARGE(Large!$BF$4:$BF$32,OIB!A268)</f>
        <v>#NUM!</v>
      </c>
      <c r="C268" s="18" t="e">
        <f>MATCH(B268,Large!$BF$4:$BF$405,0)</f>
        <v>#NUM!</v>
      </c>
      <c r="D268" s="18" t="e">
        <f>INDEX(Large!$E$4:$BN$405,$C268,OIB!D$2)</f>
        <v>#NUM!</v>
      </c>
      <c r="E268" s="18" t="e">
        <f>INDEX(Large!$E$4:$BN$405,$C268,OIB!E$2)</f>
        <v>#NUM!</v>
      </c>
      <c r="F268" s="18" t="e">
        <f>INDEX(Large!$E$4:$BN$405,$C268,OIB!F$2)</f>
        <v>#NUM!</v>
      </c>
      <c r="G268" s="18" t="e">
        <f>INDEX(Large!$E$4:$BN$405,$C268,OIB!G$2)</f>
        <v>#NUM!</v>
      </c>
      <c r="H268" s="18" t="e">
        <f>INDEX(Large!$E$4:$BN$405,$C268,OIB!H$2)</f>
        <v>#NUM!</v>
      </c>
      <c r="I268" s="18" t="e">
        <f>INDEX(Large!$E$4:$BN$405,$C268,OIB!I$2)</f>
        <v>#NUM!</v>
      </c>
      <c r="J268" s="18" t="e">
        <f>INDEX(Large!$E$4:$BN$405,$C268,OIB!J$2)</f>
        <v>#NUM!</v>
      </c>
      <c r="K268" s="18" t="e">
        <f>INDEX(Large!$E$4:$BN$405,$C268,OIB!K$2)</f>
        <v>#NUM!</v>
      </c>
      <c r="L268" s="18" t="e">
        <f>INDEX(Large!$E$4:$BN$405,$C268,OIB!L$2)</f>
        <v>#NUM!</v>
      </c>
      <c r="M268" s="18" t="e">
        <f>INDEX(Large!$E$4:$BN$405,$C268,OIB!M$2)</f>
        <v>#NUM!</v>
      </c>
      <c r="N268" s="18" t="e">
        <f>INDEX(Large!$E$4:$BN$405,$C268,OIB!N$2)</f>
        <v>#NUM!</v>
      </c>
      <c r="O268" s="18" t="e">
        <f>INDEX(Large!$E$4:$BN$405,$C268,OIB!O$2)</f>
        <v>#NUM!</v>
      </c>
      <c r="P268" s="5" t="e">
        <f>INDEX(Large!$E$4:$BN$405,$C268,OIB!P$2)</f>
        <v>#NUM!</v>
      </c>
    </row>
    <row r="269" spans="1:16">
      <c r="A269" s="18">
        <v>266</v>
      </c>
      <c r="B269" s="5" t="e">
        <f>LARGE(Large!$BF$4:$BF$32,OIB!A269)</f>
        <v>#NUM!</v>
      </c>
      <c r="C269" s="18" t="e">
        <f>MATCH(B269,Large!$BF$4:$BF$405,0)</f>
        <v>#NUM!</v>
      </c>
      <c r="D269" s="18" t="e">
        <f>INDEX(Large!$E$4:$BN$405,$C269,OIB!D$2)</f>
        <v>#NUM!</v>
      </c>
      <c r="E269" s="18" t="e">
        <f>INDEX(Large!$E$4:$BN$405,$C269,OIB!E$2)</f>
        <v>#NUM!</v>
      </c>
      <c r="F269" s="18" t="e">
        <f>INDEX(Large!$E$4:$BN$405,$C269,OIB!F$2)</f>
        <v>#NUM!</v>
      </c>
      <c r="G269" s="18" t="e">
        <f>INDEX(Large!$E$4:$BN$405,$C269,OIB!G$2)</f>
        <v>#NUM!</v>
      </c>
      <c r="H269" s="18" t="e">
        <f>INDEX(Large!$E$4:$BN$405,$C269,OIB!H$2)</f>
        <v>#NUM!</v>
      </c>
      <c r="I269" s="18" t="e">
        <f>INDEX(Large!$E$4:$BN$405,$C269,OIB!I$2)</f>
        <v>#NUM!</v>
      </c>
      <c r="J269" s="18" t="e">
        <f>INDEX(Large!$E$4:$BN$405,$C269,OIB!J$2)</f>
        <v>#NUM!</v>
      </c>
      <c r="K269" s="18" t="e">
        <f>INDEX(Large!$E$4:$BN$405,$C269,OIB!K$2)</f>
        <v>#NUM!</v>
      </c>
      <c r="L269" s="18" t="e">
        <f>INDEX(Large!$E$4:$BN$405,$C269,OIB!L$2)</f>
        <v>#NUM!</v>
      </c>
      <c r="M269" s="18" t="e">
        <f>INDEX(Large!$E$4:$BN$405,$C269,OIB!M$2)</f>
        <v>#NUM!</v>
      </c>
      <c r="N269" s="18" t="e">
        <f>INDEX(Large!$E$4:$BN$405,$C269,OIB!N$2)</f>
        <v>#NUM!</v>
      </c>
      <c r="O269" s="18" t="e">
        <f>INDEX(Large!$E$4:$BN$405,$C269,OIB!O$2)</f>
        <v>#NUM!</v>
      </c>
      <c r="P269" s="5" t="e">
        <f>INDEX(Large!$E$4:$BN$405,$C269,OIB!P$2)</f>
        <v>#NUM!</v>
      </c>
    </row>
    <row r="270" spans="1:16">
      <c r="A270" s="18">
        <v>267</v>
      </c>
      <c r="B270" s="5" t="e">
        <f>LARGE(Large!$BF$4:$BF$32,OIB!A270)</f>
        <v>#NUM!</v>
      </c>
      <c r="C270" s="18" t="e">
        <f>MATCH(B270,Large!$BF$4:$BF$405,0)</f>
        <v>#NUM!</v>
      </c>
      <c r="D270" s="18" t="e">
        <f>INDEX(Large!$E$4:$BN$405,$C270,OIB!D$2)</f>
        <v>#NUM!</v>
      </c>
      <c r="E270" s="18" t="e">
        <f>INDEX(Large!$E$4:$BN$405,$C270,OIB!E$2)</f>
        <v>#NUM!</v>
      </c>
      <c r="F270" s="18" t="e">
        <f>INDEX(Large!$E$4:$BN$405,$C270,OIB!F$2)</f>
        <v>#NUM!</v>
      </c>
      <c r="G270" s="18" t="e">
        <f>INDEX(Large!$E$4:$BN$405,$C270,OIB!G$2)</f>
        <v>#NUM!</v>
      </c>
      <c r="H270" s="18" t="e">
        <f>INDEX(Large!$E$4:$BN$405,$C270,OIB!H$2)</f>
        <v>#NUM!</v>
      </c>
      <c r="I270" s="18" t="e">
        <f>INDEX(Large!$E$4:$BN$405,$C270,OIB!I$2)</f>
        <v>#NUM!</v>
      </c>
      <c r="J270" s="18" t="e">
        <f>INDEX(Large!$E$4:$BN$405,$C270,OIB!J$2)</f>
        <v>#NUM!</v>
      </c>
      <c r="K270" s="18" t="e">
        <f>INDEX(Large!$E$4:$BN$405,$C270,OIB!K$2)</f>
        <v>#NUM!</v>
      </c>
      <c r="L270" s="18" t="e">
        <f>INDEX(Large!$E$4:$BN$405,$C270,OIB!L$2)</f>
        <v>#NUM!</v>
      </c>
      <c r="M270" s="18" t="e">
        <f>INDEX(Large!$E$4:$BN$405,$C270,OIB!M$2)</f>
        <v>#NUM!</v>
      </c>
      <c r="N270" s="18" t="e">
        <f>INDEX(Large!$E$4:$BN$405,$C270,OIB!N$2)</f>
        <v>#NUM!</v>
      </c>
      <c r="O270" s="18" t="e">
        <f>INDEX(Large!$E$4:$BN$405,$C270,OIB!O$2)</f>
        <v>#NUM!</v>
      </c>
      <c r="P270" s="5" t="e">
        <f>INDEX(Large!$E$4:$BN$405,$C270,OIB!P$2)</f>
        <v>#NUM!</v>
      </c>
    </row>
    <row r="271" spans="1:16">
      <c r="A271" s="18">
        <v>268</v>
      </c>
      <c r="B271" s="5" t="e">
        <f>LARGE(Large!$BF$4:$BF$32,OIB!A271)</f>
        <v>#NUM!</v>
      </c>
      <c r="C271" s="18" t="e">
        <f>MATCH(B271,Large!$BF$4:$BF$405,0)</f>
        <v>#NUM!</v>
      </c>
      <c r="D271" s="18" t="e">
        <f>INDEX(Large!$E$4:$BN$405,$C271,OIB!D$2)</f>
        <v>#NUM!</v>
      </c>
      <c r="E271" s="18" t="e">
        <f>INDEX(Large!$E$4:$BN$405,$C271,OIB!E$2)</f>
        <v>#NUM!</v>
      </c>
      <c r="F271" s="18" t="e">
        <f>INDEX(Large!$E$4:$BN$405,$C271,OIB!F$2)</f>
        <v>#NUM!</v>
      </c>
      <c r="G271" s="18" t="e">
        <f>INDEX(Large!$E$4:$BN$405,$C271,OIB!G$2)</f>
        <v>#NUM!</v>
      </c>
      <c r="H271" s="18" t="e">
        <f>INDEX(Large!$E$4:$BN$405,$C271,OIB!H$2)</f>
        <v>#NUM!</v>
      </c>
      <c r="I271" s="18" t="e">
        <f>INDEX(Large!$E$4:$BN$405,$C271,OIB!I$2)</f>
        <v>#NUM!</v>
      </c>
      <c r="J271" s="18" t="e">
        <f>INDEX(Large!$E$4:$BN$405,$C271,OIB!J$2)</f>
        <v>#NUM!</v>
      </c>
      <c r="K271" s="18" t="e">
        <f>INDEX(Large!$E$4:$BN$405,$C271,OIB!K$2)</f>
        <v>#NUM!</v>
      </c>
      <c r="L271" s="18" t="e">
        <f>INDEX(Large!$E$4:$BN$405,$C271,OIB!L$2)</f>
        <v>#NUM!</v>
      </c>
      <c r="M271" s="18" t="e">
        <f>INDEX(Large!$E$4:$BN$405,$C271,OIB!M$2)</f>
        <v>#NUM!</v>
      </c>
      <c r="N271" s="18" t="e">
        <f>INDEX(Large!$E$4:$BN$405,$C271,OIB!N$2)</f>
        <v>#NUM!</v>
      </c>
      <c r="O271" s="18" t="e">
        <f>INDEX(Large!$E$4:$BN$405,$C271,OIB!O$2)</f>
        <v>#NUM!</v>
      </c>
      <c r="P271" s="5" t="e">
        <f>INDEX(Large!$E$4:$BN$405,$C271,OIB!P$2)</f>
        <v>#NUM!</v>
      </c>
    </row>
    <row r="272" spans="1:16">
      <c r="A272" s="18">
        <v>269</v>
      </c>
      <c r="B272" s="5" t="e">
        <f>LARGE(Large!$BF$4:$BF$32,OIB!A272)</f>
        <v>#NUM!</v>
      </c>
      <c r="C272" s="18" t="e">
        <f>MATCH(B272,Large!$BF$4:$BF$405,0)</f>
        <v>#NUM!</v>
      </c>
      <c r="D272" s="18" t="e">
        <f>INDEX(Large!$E$4:$BN$405,$C272,OIB!D$2)</f>
        <v>#NUM!</v>
      </c>
      <c r="E272" s="18" t="e">
        <f>INDEX(Large!$E$4:$BN$405,$C272,OIB!E$2)</f>
        <v>#NUM!</v>
      </c>
      <c r="F272" s="18" t="e">
        <f>INDEX(Large!$E$4:$BN$405,$C272,OIB!F$2)</f>
        <v>#NUM!</v>
      </c>
      <c r="G272" s="18" t="e">
        <f>INDEX(Large!$E$4:$BN$405,$C272,OIB!G$2)</f>
        <v>#NUM!</v>
      </c>
      <c r="H272" s="18" t="e">
        <f>INDEX(Large!$E$4:$BN$405,$C272,OIB!H$2)</f>
        <v>#NUM!</v>
      </c>
      <c r="I272" s="18" t="e">
        <f>INDEX(Large!$E$4:$BN$405,$C272,OIB!I$2)</f>
        <v>#NUM!</v>
      </c>
      <c r="J272" s="18" t="e">
        <f>INDEX(Large!$E$4:$BN$405,$C272,OIB!J$2)</f>
        <v>#NUM!</v>
      </c>
      <c r="K272" s="18" t="e">
        <f>INDEX(Large!$E$4:$BN$405,$C272,OIB!K$2)</f>
        <v>#NUM!</v>
      </c>
      <c r="L272" s="18" t="e">
        <f>INDEX(Large!$E$4:$BN$405,$C272,OIB!L$2)</f>
        <v>#NUM!</v>
      </c>
      <c r="M272" s="18" t="e">
        <f>INDEX(Large!$E$4:$BN$405,$C272,OIB!M$2)</f>
        <v>#NUM!</v>
      </c>
      <c r="N272" s="18" t="e">
        <f>INDEX(Large!$E$4:$BN$405,$C272,OIB!N$2)</f>
        <v>#NUM!</v>
      </c>
      <c r="O272" s="18" t="e">
        <f>INDEX(Large!$E$4:$BN$405,$C272,OIB!O$2)</f>
        <v>#NUM!</v>
      </c>
      <c r="P272" s="5" t="e">
        <f>INDEX(Large!$E$4:$BN$405,$C272,OIB!P$2)</f>
        <v>#NUM!</v>
      </c>
    </row>
    <row r="273" spans="1:16">
      <c r="A273" s="18">
        <v>270</v>
      </c>
      <c r="B273" s="5" t="e">
        <f>LARGE(Large!$BF$4:$BF$32,OIB!A273)</f>
        <v>#NUM!</v>
      </c>
      <c r="C273" s="18" t="e">
        <f>MATCH(B273,Large!$BF$4:$BF$405,0)</f>
        <v>#NUM!</v>
      </c>
      <c r="D273" s="18" t="e">
        <f>INDEX(Large!$E$4:$BN$405,$C273,OIB!D$2)</f>
        <v>#NUM!</v>
      </c>
      <c r="E273" s="18" t="e">
        <f>INDEX(Large!$E$4:$BN$405,$C273,OIB!E$2)</f>
        <v>#NUM!</v>
      </c>
      <c r="F273" s="18" t="e">
        <f>INDEX(Large!$E$4:$BN$405,$C273,OIB!F$2)</f>
        <v>#NUM!</v>
      </c>
      <c r="G273" s="18" t="e">
        <f>INDEX(Large!$E$4:$BN$405,$C273,OIB!G$2)</f>
        <v>#NUM!</v>
      </c>
      <c r="H273" s="18" t="e">
        <f>INDEX(Large!$E$4:$BN$405,$C273,OIB!H$2)</f>
        <v>#NUM!</v>
      </c>
      <c r="I273" s="18" t="e">
        <f>INDEX(Large!$E$4:$BN$405,$C273,OIB!I$2)</f>
        <v>#NUM!</v>
      </c>
      <c r="J273" s="18" t="e">
        <f>INDEX(Large!$E$4:$BN$405,$C273,OIB!J$2)</f>
        <v>#NUM!</v>
      </c>
      <c r="K273" s="18" t="e">
        <f>INDEX(Large!$E$4:$BN$405,$C273,OIB!K$2)</f>
        <v>#NUM!</v>
      </c>
      <c r="L273" s="18" t="e">
        <f>INDEX(Large!$E$4:$BN$405,$C273,OIB!L$2)</f>
        <v>#NUM!</v>
      </c>
      <c r="M273" s="18" t="e">
        <f>INDEX(Large!$E$4:$BN$405,$C273,OIB!M$2)</f>
        <v>#NUM!</v>
      </c>
      <c r="N273" s="18" t="e">
        <f>INDEX(Large!$E$4:$BN$405,$C273,OIB!N$2)</f>
        <v>#NUM!</v>
      </c>
      <c r="O273" s="18" t="e">
        <f>INDEX(Large!$E$4:$BN$405,$C273,OIB!O$2)</f>
        <v>#NUM!</v>
      </c>
      <c r="P273" s="5" t="e">
        <f>INDEX(Large!$E$4:$BN$405,$C273,OIB!P$2)</f>
        <v>#NUM!</v>
      </c>
    </row>
    <row r="274" spans="1:16">
      <c r="A274" s="18">
        <v>271</v>
      </c>
      <c r="B274" s="5" t="e">
        <f>LARGE(Large!$BF$4:$BF$32,OIB!A274)</f>
        <v>#NUM!</v>
      </c>
      <c r="C274" s="18" t="e">
        <f>MATCH(B274,Large!$BF$4:$BF$405,0)</f>
        <v>#NUM!</v>
      </c>
      <c r="D274" s="18" t="e">
        <f>INDEX(Large!$E$4:$BN$405,$C274,OIB!D$2)</f>
        <v>#NUM!</v>
      </c>
      <c r="E274" s="18" t="e">
        <f>INDEX(Large!$E$4:$BN$405,$C274,OIB!E$2)</f>
        <v>#NUM!</v>
      </c>
      <c r="F274" s="18" t="e">
        <f>INDEX(Large!$E$4:$BN$405,$C274,OIB!F$2)</f>
        <v>#NUM!</v>
      </c>
      <c r="G274" s="18" t="e">
        <f>INDEX(Large!$E$4:$BN$405,$C274,OIB!G$2)</f>
        <v>#NUM!</v>
      </c>
      <c r="H274" s="18" t="e">
        <f>INDEX(Large!$E$4:$BN$405,$C274,OIB!H$2)</f>
        <v>#NUM!</v>
      </c>
      <c r="I274" s="18" t="e">
        <f>INDEX(Large!$E$4:$BN$405,$C274,OIB!I$2)</f>
        <v>#NUM!</v>
      </c>
      <c r="J274" s="18" t="e">
        <f>INDEX(Large!$E$4:$BN$405,$C274,OIB!J$2)</f>
        <v>#NUM!</v>
      </c>
      <c r="K274" s="18" t="e">
        <f>INDEX(Large!$E$4:$BN$405,$C274,OIB!K$2)</f>
        <v>#NUM!</v>
      </c>
      <c r="L274" s="18" t="e">
        <f>INDEX(Large!$E$4:$BN$405,$C274,OIB!L$2)</f>
        <v>#NUM!</v>
      </c>
      <c r="M274" s="18" t="e">
        <f>INDEX(Large!$E$4:$BN$405,$C274,OIB!M$2)</f>
        <v>#NUM!</v>
      </c>
      <c r="N274" s="18" t="e">
        <f>INDEX(Large!$E$4:$BN$405,$C274,OIB!N$2)</f>
        <v>#NUM!</v>
      </c>
      <c r="O274" s="18" t="e">
        <f>INDEX(Large!$E$4:$BN$405,$C274,OIB!O$2)</f>
        <v>#NUM!</v>
      </c>
      <c r="P274" s="5" t="e">
        <f>INDEX(Large!$E$4:$BN$405,$C274,OIB!P$2)</f>
        <v>#NUM!</v>
      </c>
    </row>
    <row r="275" spans="1:16">
      <c r="A275" s="18">
        <v>272</v>
      </c>
      <c r="B275" s="5" t="e">
        <f>LARGE(Large!$BF$4:$BF$32,OIB!A275)</f>
        <v>#NUM!</v>
      </c>
      <c r="C275" s="18" t="e">
        <f>MATCH(B275,Large!$BF$4:$BF$405,0)</f>
        <v>#NUM!</v>
      </c>
      <c r="D275" s="18" t="e">
        <f>INDEX(Large!$E$4:$BN$405,$C275,OIB!D$2)</f>
        <v>#NUM!</v>
      </c>
      <c r="E275" s="18" t="e">
        <f>INDEX(Large!$E$4:$BN$405,$C275,OIB!E$2)</f>
        <v>#NUM!</v>
      </c>
      <c r="F275" s="18" t="e">
        <f>INDEX(Large!$E$4:$BN$405,$C275,OIB!F$2)</f>
        <v>#NUM!</v>
      </c>
      <c r="G275" s="18" t="e">
        <f>INDEX(Large!$E$4:$BN$405,$C275,OIB!G$2)</f>
        <v>#NUM!</v>
      </c>
      <c r="H275" s="18" t="e">
        <f>INDEX(Large!$E$4:$BN$405,$C275,OIB!H$2)</f>
        <v>#NUM!</v>
      </c>
      <c r="I275" s="18" t="e">
        <f>INDEX(Large!$E$4:$BN$405,$C275,OIB!I$2)</f>
        <v>#NUM!</v>
      </c>
      <c r="J275" s="18" t="e">
        <f>INDEX(Large!$E$4:$BN$405,$C275,OIB!J$2)</f>
        <v>#NUM!</v>
      </c>
      <c r="K275" s="18" t="e">
        <f>INDEX(Large!$E$4:$BN$405,$C275,OIB!K$2)</f>
        <v>#NUM!</v>
      </c>
      <c r="L275" s="18" t="e">
        <f>INDEX(Large!$E$4:$BN$405,$C275,OIB!L$2)</f>
        <v>#NUM!</v>
      </c>
      <c r="M275" s="18" t="e">
        <f>INDEX(Large!$E$4:$BN$405,$C275,OIB!M$2)</f>
        <v>#NUM!</v>
      </c>
      <c r="N275" s="18" t="e">
        <f>INDEX(Large!$E$4:$BN$405,$C275,OIB!N$2)</f>
        <v>#NUM!</v>
      </c>
      <c r="O275" s="18" t="e">
        <f>INDEX(Large!$E$4:$BN$405,$C275,OIB!O$2)</f>
        <v>#NUM!</v>
      </c>
      <c r="P275" s="5" t="e">
        <f>INDEX(Large!$E$4:$BN$405,$C275,OIB!P$2)</f>
        <v>#NUM!</v>
      </c>
    </row>
    <row r="276" spans="1:16">
      <c r="A276" s="18">
        <v>273</v>
      </c>
      <c r="B276" s="5" t="e">
        <f>LARGE(Large!$BF$4:$BF$32,OIB!A276)</f>
        <v>#NUM!</v>
      </c>
      <c r="C276" s="18" t="e">
        <f>MATCH(B276,Large!$BF$4:$BF$405,0)</f>
        <v>#NUM!</v>
      </c>
      <c r="D276" s="18" t="e">
        <f>INDEX(Large!$E$4:$BN$405,$C276,OIB!D$2)</f>
        <v>#NUM!</v>
      </c>
      <c r="E276" s="18" t="e">
        <f>INDEX(Large!$E$4:$BN$405,$C276,OIB!E$2)</f>
        <v>#NUM!</v>
      </c>
      <c r="F276" s="18" t="e">
        <f>INDEX(Large!$E$4:$BN$405,$C276,OIB!F$2)</f>
        <v>#NUM!</v>
      </c>
      <c r="G276" s="18" t="e">
        <f>INDEX(Large!$E$4:$BN$405,$C276,OIB!G$2)</f>
        <v>#NUM!</v>
      </c>
      <c r="H276" s="18" t="e">
        <f>INDEX(Large!$E$4:$BN$405,$C276,OIB!H$2)</f>
        <v>#NUM!</v>
      </c>
      <c r="I276" s="18" t="e">
        <f>INDEX(Large!$E$4:$BN$405,$C276,OIB!I$2)</f>
        <v>#NUM!</v>
      </c>
      <c r="J276" s="18" t="e">
        <f>INDEX(Large!$E$4:$BN$405,$C276,OIB!J$2)</f>
        <v>#NUM!</v>
      </c>
      <c r="K276" s="18" t="e">
        <f>INDEX(Large!$E$4:$BN$405,$C276,OIB!K$2)</f>
        <v>#NUM!</v>
      </c>
      <c r="L276" s="18" t="e">
        <f>INDEX(Large!$E$4:$BN$405,$C276,OIB!L$2)</f>
        <v>#NUM!</v>
      </c>
      <c r="M276" s="18" t="e">
        <f>INDEX(Large!$E$4:$BN$405,$C276,OIB!M$2)</f>
        <v>#NUM!</v>
      </c>
      <c r="N276" s="18" t="e">
        <f>INDEX(Large!$E$4:$BN$405,$C276,OIB!N$2)</f>
        <v>#NUM!</v>
      </c>
      <c r="O276" s="18" t="e">
        <f>INDEX(Large!$E$4:$BN$405,$C276,OIB!O$2)</f>
        <v>#NUM!</v>
      </c>
      <c r="P276" s="5" t="e">
        <f>INDEX(Large!$E$4:$BN$405,$C276,OIB!P$2)</f>
        <v>#NUM!</v>
      </c>
    </row>
    <row r="277" spans="1:16">
      <c r="A277" s="18">
        <v>274</v>
      </c>
      <c r="B277" s="5" t="e">
        <f>LARGE(Large!$BF$4:$BF$32,OIB!A277)</f>
        <v>#NUM!</v>
      </c>
      <c r="C277" s="18" t="e">
        <f>MATCH(B277,Large!$BF$4:$BF$405,0)</f>
        <v>#NUM!</v>
      </c>
      <c r="D277" s="18" t="e">
        <f>INDEX(Large!$E$4:$BN$405,$C277,OIB!D$2)</f>
        <v>#NUM!</v>
      </c>
      <c r="E277" s="18" t="e">
        <f>INDEX(Large!$E$4:$BN$405,$C277,OIB!E$2)</f>
        <v>#NUM!</v>
      </c>
      <c r="F277" s="18" t="e">
        <f>INDEX(Large!$E$4:$BN$405,$C277,OIB!F$2)</f>
        <v>#NUM!</v>
      </c>
      <c r="G277" s="18" t="e">
        <f>INDEX(Large!$E$4:$BN$405,$C277,OIB!G$2)</f>
        <v>#NUM!</v>
      </c>
      <c r="H277" s="18" t="e">
        <f>INDEX(Large!$E$4:$BN$405,$C277,OIB!H$2)</f>
        <v>#NUM!</v>
      </c>
      <c r="I277" s="18" t="e">
        <f>INDEX(Large!$E$4:$BN$405,$C277,OIB!I$2)</f>
        <v>#NUM!</v>
      </c>
      <c r="J277" s="18" t="e">
        <f>INDEX(Large!$E$4:$BN$405,$C277,OIB!J$2)</f>
        <v>#NUM!</v>
      </c>
      <c r="K277" s="18" t="e">
        <f>INDEX(Large!$E$4:$BN$405,$C277,OIB!K$2)</f>
        <v>#NUM!</v>
      </c>
      <c r="L277" s="18" t="e">
        <f>INDEX(Large!$E$4:$BN$405,$C277,OIB!L$2)</f>
        <v>#NUM!</v>
      </c>
      <c r="M277" s="18" t="e">
        <f>INDEX(Large!$E$4:$BN$405,$C277,OIB!M$2)</f>
        <v>#NUM!</v>
      </c>
      <c r="N277" s="18" t="e">
        <f>INDEX(Large!$E$4:$BN$405,$C277,OIB!N$2)</f>
        <v>#NUM!</v>
      </c>
      <c r="O277" s="18" t="e">
        <f>INDEX(Large!$E$4:$BN$405,$C277,OIB!O$2)</f>
        <v>#NUM!</v>
      </c>
      <c r="P277" s="5" t="e">
        <f>INDEX(Large!$E$4:$BN$405,$C277,OIB!P$2)</f>
        <v>#NUM!</v>
      </c>
    </row>
    <row r="278" spans="1:16">
      <c r="A278" s="18">
        <v>275</v>
      </c>
      <c r="B278" s="5" t="e">
        <f>LARGE(Large!$BF$4:$BF$32,OIB!A278)</f>
        <v>#NUM!</v>
      </c>
      <c r="C278" s="18" t="e">
        <f>MATCH(B278,Large!$BF$4:$BF$405,0)</f>
        <v>#NUM!</v>
      </c>
      <c r="D278" s="18" t="e">
        <f>INDEX(Large!$E$4:$BN$405,$C278,OIB!D$2)</f>
        <v>#NUM!</v>
      </c>
      <c r="E278" s="18" t="e">
        <f>INDEX(Large!$E$4:$BN$405,$C278,OIB!E$2)</f>
        <v>#NUM!</v>
      </c>
      <c r="F278" s="18" t="e">
        <f>INDEX(Large!$E$4:$BN$405,$C278,OIB!F$2)</f>
        <v>#NUM!</v>
      </c>
      <c r="G278" s="18" t="e">
        <f>INDEX(Large!$E$4:$BN$405,$C278,OIB!G$2)</f>
        <v>#NUM!</v>
      </c>
      <c r="H278" s="18" t="e">
        <f>INDEX(Large!$E$4:$BN$405,$C278,OIB!H$2)</f>
        <v>#NUM!</v>
      </c>
      <c r="I278" s="18" t="e">
        <f>INDEX(Large!$E$4:$BN$405,$C278,OIB!I$2)</f>
        <v>#NUM!</v>
      </c>
      <c r="J278" s="18" t="e">
        <f>INDEX(Large!$E$4:$BN$405,$C278,OIB!J$2)</f>
        <v>#NUM!</v>
      </c>
      <c r="K278" s="18" t="e">
        <f>INDEX(Large!$E$4:$BN$405,$C278,OIB!K$2)</f>
        <v>#NUM!</v>
      </c>
      <c r="L278" s="18" t="e">
        <f>INDEX(Large!$E$4:$BN$405,$C278,OIB!L$2)</f>
        <v>#NUM!</v>
      </c>
      <c r="M278" s="18" t="e">
        <f>INDEX(Large!$E$4:$BN$405,$C278,OIB!M$2)</f>
        <v>#NUM!</v>
      </c>
      <c r="N278" s="18" t="e">
        <f>INDEX(Large!$E$4:$BN$405,$C278,OIB!N$2)</f>
        <v>#NUM!</v>
      </c>
      <c r="O278" s="18" t="e">
        <f>INDEX(Large!$E$4:$BN$405,$C278,OIB!O$2)</f>
        <v>#NUM!</v>
      </c>
      <c r="P278" s="5" t="e">
        <f>INDEX(Large!$E$4:$BN$405,$C278,OIB!P$2)</f>
        <v>#NUM!</v>
      </c>
    </row>
    <row r="279" spans="1:16">
      <c r="A279" s="18">
        <v>276</v>
      </c>
      <c r="B279" s="5" t="e">
        <f>LARGE(Large!$BF$4:$BF$32,OIB!A279)</f>
        <v>#NUM!</v>
      </c>
      <c r="C279" s="18" t="e">
        <f>MATCH(B279,Large!$BF$4:$BF$405,0)</f>
        <v>#NUM!</v>
      </c>
      <c r="D279" s="18" t="e">
        <f>INDEX(Large!$E$4:$BN$405,$C279,OIB!D$2)</f>
        <v>#NUM!</v>
      </c>
      <c r="E279" s="18" t="e">
        <f>INDEX(Large!$E$4:$BN$405,$C279,OIB!E$2)</f>
        <v>#NUM!</v>
      </c>
      <c r="F279" s="18" t="e">
        <f>INDEX(Large!$E$4:$BN$405,$C279,OIB!F$2)</f>
        <v>#NUM!</v>
      </c>
      <c r="G279" s="18" t="e">
        <f>INDEX(Large!$E$4:$BN$405,$C279,OIB!G$2)</f>
        <v>#NUM!</v>
      </c>
      <c r="H279" s="18" t="e">
        <f>INDEX(Large!$E$4:$BN$405,$C279,OIB!H$2)</f>
        <v>#NUM!</v>
      </c>
      <c r="I279" s="18" t="e">
        <f>INDEX(Large!$E$4:$BN$405,$C279,OIB!I$2)</f>
        <v>#NUM!</v>
      </c>
      <c r="J279" s="18" t="e">
        <f>INDEX(Large!$E$4:$BN$405,$C279,OIB!J$2)</f>
        <v>#NUM!</v>
      </c>
      <c r="K279" s="18" t="e">
        <f>INDEX(Large!$E$4:$BN$405,$C279,OIB!K$2)</f>
        <v>#NUM!</v>
      </c>
      <c r="L279" s="18" t="e">
        <f>INDEX(Large!$E$4:$BN$405,$C279,OIB!L$2)</f>
        <v>#NUM!</v>
      </c>
      <c r="M279" s="18" t="e">
        <f>INDEX(Large!$E$4:$BN$405,$C279,OIB!M$2)</f>
        <v>#NUM!</v>
      </c>
      <c r="N279" s="18" t="e">
        <f>INDEX(Large!$E$4:$BN$405,$C279,OIB!N$2)</f>
        <v>#NUM!</v>
      </c>
      <c r="O279" s="18" t="e">
        <f>INDEX(Large!$E$4:$BN$405,$C279,OIB!O$2)</f>
        <v>#NUM!</v>
      </c>
      <c r="P279" s="5" t="e">
        <f>INDEX(Large!$E$4:$BN$405,$C279,OIB!P$2)</f>
        <v>#NUM!</v>
      </c>
    </row>
    <row r="280" spans="1:16">
      <c r="A280" s="18">
        <v>277</v>
      </c>
      <c r="B280" s="5" t="e">
        <f>LARGE(Large!$BF$4:$BF$32,OIB!A280)</f>
        <v>#NUM!</v>
      </c>
      <c r="C280" s="18" t="e">
        <f>MATCH(B280,Large!$BF$4:$BF$405,0)</f>
        <v>#NUM!</v>
      </c>
      <c r="D280" s="18" t="e">
        <f>INDEX(Large!$E$4:$BN$405,$C280,OIB!D$2)</f>
        <v>#NUM!</v>
      </c>
      <c r="E280" s="18" t="e">
        <f>INDEX(Large!$E$4:$BN$405,$C280,OIB!E$2)</f>
        <v>#NUM!</v>
      </c>
      <c r="F280" s="18" t="e">
        <f>INDEX(Large!$E$4:$BN$405,$C280,OIB!F$2)</f>
        <v>#NUM!</v>
      </c>
      <c r="G280" s="18" t="e">
        <f>INDEX(Large!$E$4:$BN$405,$C280,OIB!G$2)</f>
        <v>#NUM!</v>
      </c>
      <c r="H280" s="18" t="e">
        <f>INDEX(Large!$E$4:$BN$405,$C280,OIB!H$2)</f>
        <v>#NUM!</v>
      </c>
      <c r="I280" s="18" t="e">
        <f>INDEX(Large!$E$4:$BN$405,$C280,OIB!I$2)</f>
        <v>#NUM!</v>
      </c>
      <c r="J280" s="18" t="e">
        <f>INDEX(Large!$E$4:$BN$405,$C280,OIB!J$2)</f>
        <v>#NUM!</v>
      </c>
      <c r="K280" s="18" t="e">
        <f>INDEX(Large!$E$4:$BN$405,$C280,OIB!K$2)</f>
        <v>#NUM!</v>
      </c>
      <c r="L280" s="18" t="e">
        <f>INDEX(Large!$E$4:$BN$405,$C280,OIB!L$2)</f>
        <v>#NUM!</v>
      </c>
      <c r="M280" s="18" t="e">
        <f>INDEX(Large!$E$4:$BN$405,$C280,OIB!M$2)</f>
        <v>#NUM!</v>
      </c>
      <c r="N280" s="18" t="e">
        <f>INDEX(Large!$E$4:$BN$405,$C280,OIB!N$2)</f>
        <v>#NUM!</v>
      </c>
      <c r="O280" s="18" t="e">
        <f>INDEX(Large!$E$4:$BN$405,$C280,OIB!O$2)</f>
        <v>#NUM!</v>
      </c>
      <c r="P280" s="5" t="e">
        <f>INDEX(Large!$E$4:$BN$405,$C280,OIB!P$2)</f>
        <v>#NUM!</v>
      </c>
    </row>
    <row r="281" spans="1:16">
      <c r="A281" s="18">
        <v>278</v>
      </c>
      <c r="B281" s="5" t="e">
        <f>LARGE(Large!$BF$4:$BF$32,OIB!A281)</f>
        <v>#NUM!</v>
      </c>
      <c r="C281" s="18" t="e">
        <f>MATCH(B281,Large!$BF$4:$BF$405,0)</f>
        <v>#NUM!</v>
      </c>
      <c r="D281" s="18" t="e">
        <f>INDEX(Large!$E$4:$BN$405,$C281,OIB!D$2)</f>
        <v>#NUM!</v>
      </c>
      <c r="E281" s="18" t="e">
        <f>INDEX(Large!$E$4:$BN$405,$C281,OIB!E$2)</f>
        <v>#NUM!</v>
      </c>
      <c r="F281" s="18" t="e">
        <f>INDEX(Large!$E$4:$BN$405,$C281,OIB!F$2)</f>
        <v>#NUM!</v>
      </c>
      <c r="G281" s="18" t="e">
        <f>INDEX(Large!$E$4:$BN$405,$C281,OIB!G$2)</f>
        <v>#NUM!</v>
      </c>
      <c r="H281" s="18" t="e">
        <f>INDEX(Large!$E$4:$BN$405,$C281,OIB!H$2)</f>
        <v>#NUM!</v>
      </c>
      <c r="I281" s="18" t="e">
        <f>INDEX(Large!$E$4:$BN$405,$C281,OIB!I$2)</f>
        <v>#NUM!</v>
      </c>
      <c r="J281" s="18" t="e">
        <f>INDEX(Large!$E$4:$BN$405,$C281,OIB!J$2)</f>
        <v>#NUM!</v>
      </c>
      <c r="K281" s="18" t="e">
        <f>INDEX(Large!$E$4:$BN$405,$C281,OIB!K$2)</f>
        <v>#NUM!</v>
      </c>
      <c r="L281" s="18" t="e">
        <f>INDEX(Large!$E$4:$BN$405,$C281,OIB!L$2)</f>
        <v>#NUM!</v>
      </c>
      <c r="M281" s="18" t="e">
        <f>INDEX(Large!$E$4:$BN$405,$C281,OIB!M$2)</f>
        <v>#NUM!</v>
      </c>
      <c r="N281" s="18" t="e">
        <f>INDEX(Large!$E$4:$BN$405,$C281,OIB!N$2)</f>
        <v>#NUM!</v>
      </c>
      <c r="O281" s="18" t="e">
        <f>INDEX(Large!$E$4:$BN$405,$C281,OIB!O$2)</f>
        <v>#NUM!</v>
      </c>
      <c r="P281" s="5" t="e">
        <f>INDEX(Large!$E$4:$BN$405,$C281,OIB!P$2)</f>
        <v>#NUM!</v>
      </c>
    </row>
    <row r="282" spans="1:16">
      <c r="A282" s="18">
        <v>279</v>
      </c>
      <c r="B282" s="5" t="e">
        <f>LARGE(Large!$BF$4:$BF$32,OIB!A282)</f>
        <v>#NUM!</v>
      </c>
      <c r="C282" s="18" t="e">
        <f>MATCH(B282,Large!$BF$4:$BF$405,0)</f>
        <v>#NUM!</v>
      </c>
      <c r="D282" s="18" t="e">
        <f>INDEX(Large!$E$4:$BN$405,$C282,OIB!D$2)</f>
        <v>#NUM!</v>
      </c>
      <c r="E282" s="18" t="e">
        <f>INDEX(Large!$E$4:$BN$405,$C282,OIB!E$2)</f>
        <v>#NUM!</v>
      </c>
      <c r="F282" s="18" t="e">
        <f>INDEX(Large!$E$4:$BN$405,$C282,OIB!F$2)</f>
        <v>#NUM!</v>
      </c>
      <c r="G282" s="18" t="e">
        <f>INDEX(Large!$E$4:$BN$405,$C282,OIB!G$2)</f>
        <v>#NUM!</v>
      </c>
      <c r="H282" s="18" t="e">
        <f>INDEX(Large!$E$4:$BN$405,$C282,OIB!H$2)</f>
        <v>#NUM!</v>
      </c>
      <c r="I282" s="18" t="e">
        <f>INDEX(Large!$E$4:$BN$405,$C282,OIB!I$2)</f>
        <v>#NUM!</v>
      </c>
      <c r="J282" s="18" t="e">
        <f>INDEX(Large!$E$4:$BN$405,$C282,OIB!J$2)</f>
        <v>#NUM!</v>
      </c>
      <c r="K282" s="18" t="e">
        <f>INDEX(Large!$E$4:$BN$405,$C282,OIB!K$2)</f>
        <v>#NUM!</v>
      </c>
      <c r="L282" s="18" t="e">
        <f>INDEX(Large!$E$4:$BN$405,$C282,OIB!L$2)</f>
        <v>#NUM!</v>
      </c>
      <c r="M282" s="18" t="e">
        <f>INDEX(Large!$E$4:$BN$405,$C282,OIB!M$2)</f>
        <v>#NUM!</v>
      </c>
      <c r="N282" s="18" t="e">
        <f>INDEX(Large!$E$4:$BN$405,$C282,OIB!N$2)</f>
        <v>#NUM!</v>
      </c>
      <c r="O282" s="18" t="e">
        <f>INDEX(Large!$E$4:$BN$405,$C282,OIB!O$2)</f>
        <v>#NUM!</v>
      </c>
      <c r="P282" s="5" t="e">
        <f>INDEX(Large!$E$4:$BN$405,$C282,OIB!P$2)</f>
        <v>#NUM!</v>
      </c>
    </row>
    <row r="283" spans="1:16">
      <c r="A283" s="18">
        <v>280</v>
      </c>
      <c r="B283" s="5" t="e">
        <f>LARGE(Large!$BF$4:$BF$32,OIB!A283)</f>
        <v>#NUM!</v>
      </c>
      <c r="C283" s="18" t="e">
        <f>MATCH(B283,Large!$BF$4:$BF$405,0)</f>
        <v>#NUM!</v>
      </c>
      <c r="D283" s="18" t="e">
        <f>INDEX(Large!$E$4:$BN$405,$C283,OIB!D$2)</f>
        <v>#NUM!</v>
      </c>
      <c r="E283" s="18" t="e">
        <f>INDEX(Large!$E$4:$BN$405,$C283,OIB!E$2)</f>
        <v>#NUM!</v>
      </c>
      <c r="F283" s="18" t="e">
        <f>INDEX(Large!$E$4:$BN$405,$C283,OIB!F$2)</f>
        <v>#NUM!</v>
      </c>
      <c r="G283" s="18" t="e">
        <f>INDEX(Large!$E$4:$BN$405,$C283,OIB!G$2)</f>
        <v>#NUM!</v>
      </c>
      <c r="H283" s="18" t="e">
        <f>INDEX(Large!$E$4:$BN$405,$C283,OIB!H$2)</f>
        <v>#NUM!</v>
      </c>
      <c r="I283" s="18" t="e">
        <f>INDEX(Large!$E$4:$BN$405,$C283,OIB!I$2)</f>
        <v>#NUM!</v>
      </c>
      <c r="J283" s="18" t="e">
        <f>INDEX(Large!$E$4:$BN$405,$C283,OIB!J$2)</f>
        <v>#NUM!</v>
      </c>
      <c r="K283" s="18" t="e">
        <f>INDEX(Large!$E$4:$BN$405,$C283,OIB!K$2)</f>
        <v>#NUM!</v>
      </c>
      <c r="L283" s="18" t="e">
        <f>INDEX(Large!$E$4:$BN$405,$C283,OIB!L$2)</f>
        <v>#NUM!</v>
      </c>
      <c r="M283" s="18" t="e">
        <f>INDEX(Large!$E$4:$BN$405,$C283,OIB!M$2)</f>
        <v>#NUM!</v>
      </c>
      <c r="N283" s="18" t="e">
        <f>INDEX(Large!$E$4:$BN$405,$C283,OIB!N$2)</f>
        <v>#NUM!</v>
      </c>
      <c r="O283" s="18" t="e">
        <f>INDEX(Large!$E$4:$BN$405,$C283,OIB!O$2)</f>
        <v>#NUM!</v>
      </c>
      <c r="P283" s="5" t="e">
        <f>INDEX(Large!$E$4:$BN$405,$C283,OIB!P$2)</f>
        <v>#NUM!</v>
      </c>
    </row>
    <row r="284" spans="1:16">
      <c r="A284" s="18">
        <v>281</v>
      </c>
      <c r="B284" s="5" t="e">
        <f>LARGE(Large!$BF$4:$BF$32,OIB!A284)</f>
        <v>#NUM!</v>
      </c>
      <c r="C284" s="18" t="e">
        <f>MATCH(B284,Large!$BF$4:$BF$405,0)</f>
        <v>#NUM!</v>
      </c>
      <c r="D284" s="18" t="e">
        <f>INDEX(Large!$E$4:$BN$405,$C284,OIB!D$2)</f>
        <v>#NUM!</v>
      </c>
      <c r="E284" s="18" t="e">
        <f>INDEX(Large!$E$4:$BN$405,$C284,OIB!E$2)</f>
        <v>#NUM!</v>
      </c>
      <c r="F284" s="18" t="e">
        <f>INDEX(Large!$E$4:$BN$405,$C284,OIB!F$2)</f>
        <v>#NUM!</v>
      </c>
      <c r="G284" s="18" t="e">
        <f>INDEX(Large!$E$4:$BN$405,$C284,OIB!G$2)</f>
        <v>#NUM!</v>
      </c>
      <c r="H284" s="18" t="e">
        <f>INDEX(Large!$E$4:$BN$405,$C284,OIB!H$2)</f>
        <v>#NUM!</v>
      </c>
      <c r="I284" s="18" t="e">
        <f>INDEX(Large!$E$4:$BN$405,$C284,OIB!I$2)</f>
        <v>#NUM!</v>
      </c>
      <c r="J284" s="18" t="e">
        <f>INDEX(Large!$E$4:$BN$405,$C284,OIB!J$2)</f>
        <v>#NUM!</v>
      </c>
      <c r="K284" s="18" t="e">
        <f>INDEX(Large!$E$4:$BN$405,$C284,OIB!K$2)</f>
        <v>#NUM!</v>
      </c>
      <c r="L284" s="18" t="e">
        <f>INDEX(Large!$E$4:$BN$405,$C284,OIB!L$2)</f>
        <v>#NUM!</v>
      </c>
      <c r="M284" s="18" t="e">
        <f>INDEX(Large!$E$4:$BN$405,$C284,OIB!M$2)</f>
        <v>#NUM!</v>
      </c>
      <c r="N284" s="18" t="e">
        <f>INDEX(Large!$E$4:$BN$405,$C284,OIB!N$2)</f>
        <v>#NUM!</v>
      </c>
      <c r="O284" s="18" t="e">
        <f>INDEX(Large!$E$4:$BN$405,$C284,OIB!O$2)</f>
        <v>#NUM!</v>
      </c>
      <c r="P284" s="5" t="e">
        <f>INDEX(Large!$E$4:$BN$405,$C284,OIB!P$2)</f>
        <v>#NUM!</v>
      </c>
    </row>
    <row r="285" spans="1:16">
      <c r="A285" s="18">
        <v>282</v>
      </c>
      <c r="B285" s="5" t="e">
        <f>LARGE(Large!$BF$4:$BF$32,OIB!A285)</f>
        <v>#NUM!</v>
      </c>
      <c r="C285" s="18" t="e">
        <f>MATCH(B285,Large!$BF$4:$BF$405,0)</f>
        <v>#NUM!</v>
      </c>
      <c r="D285" s="18" t="e">
        <f>INDEX(Large!$E$4:$BN$405,$C285,OIB!D$2)</f>
        <v>#NUM!</v>
      </c>
      <c r="E285" s="18" t="e">
        <f>INDEX(Large!$E$4:$BN$405,$C285,OIB!E$2)</f>
        <v>#NUM!</v>
      </c>
      <c r="F285" s="18" t="e">
        <f>INDEX(Large!$E$4:$BN$405,$C285,OIB!F$2)</f>
        <v>#NUM!</v>
      </c>
      <c r="G285" s="18" t="e">
        <f>INDEX(Large!$E$4:$BN$405,$C285,OIB!G$2)</f>
        <v>#NUM!</v>
      </c>
      <c r="H285" s="18" t="e">
        <f>INDEX(Large!$E$4:$BN$405,$C285,OIB!H$2)</f>
        <v>#NUM!</v>
      </c>
      <c r="I285" s="18" t="e">
        <f>INDEX(Large!$E$4:$BN$405,$C285,OIB!I$2)</f>
        <v>#NUM!</v>
      </c>
      <c r="J285" s="18" t="e">
        <f>INDEX(Large!$E$4:$BN$405,$C285,OIB!J$2)</f>
        <v>#NUM!</v>
      </c>
      <c r="K285" s="18" t="e">
        <f>INDEX(Large!$E$4:$BN$405,$C285,OIB!K$2)</f>
        <v>#NUM!</v>
      </c>
      <c r="L285" s="18" t="e">
        <f>INDEX(Large!$E$4:$BN$405,$C285,OIB!L$2)</f>
        <v>#NUM!</v>
      </c>
      <c r="M285" s="18" t="e">
        <f>INDEX(Large!$E$4:$BN$405,$C285,OIB!M$2)</f>
        <v>#NUM!</v>
      </c>
      <c r="N285" s="18" t="e">
        <f>INDEX(Large!$E$4:$BN$405,$C285,OIB!N$2)</f>
        <v>#NUM!</v>
      </c>
      <c r="O285" s="18" t="e">
        <f>INDEX(Large!$E$4:$BN$405,$C285,OIB!O$2)</f>
        <v>#NUM!</v>
      </c>
      <c r="P285" s="5" t="e">
        <f>INDEX(Large!$E$4:$BN$405,$C285,OIB!P$2)</f>
        <v>#NUM!</v>
      </c>
    </row>
    <row r="286" spans="1:16">
      <c r="A286" s="18">
        <v>283</v>
      </c>
      <c r="B286" s="5" t="e">
        <f>LARGE(Large!$BF$4:$BF$32,OIB!A286)</f>
        <v>#NUM!</v>
      </c>
      <c r="C286" s="18" t="e">
        <f>MATCH(B286,Large!$BF$4:$BF$405,0)</f>
        <v>#NUM!</v>
      </c>
      <c r="D286" s="18" t="e">
        <f>INDEX(Large!$E$4:$BN$405,$C286,OIB!D$2)</f>
        <v>#NUM!</v>
      </c>
      <c r="E286" s="18" t="e">
        <f>INDEX(Large!$E$4:$BN$405,$C286,OIB!E$2)</f>
        <v>#NUM!</v>
      </c>
      <c r="F286" s="18" t="e">
        <f>INDEX(Large!$E$4:$BN$405,$C286,OIB!F$2)</f>
        <v>#NUM!</v>
      </c>
      <c r="G286" s="18" t="e">
        <f>INDEX(Large!$E$4:$BN$405,$C286,OIB!G$2)</f>
        <v>#NUM!</v>
      </c>
      <c r="H286" s="18" t="e">
        <f>INDEX(Large!$E$4:$BN$405,$C286,OIB!H$2)</f>
        <v>#NUM!</v>
      </c>
      <c r="I286" s="18" t="e">
        <f>INDEX(Large!$E$4:$BN$405,$C286,OIB!I$2)</f>
        <v>#NUM!</v>
      </c>
      <c r="J286" s="18" t="e">
        <f>INDEX(Large!$E$4:$BN$405,$C286,OIB!J$2)</f>
        <v>#NUM!</v>
      </c>
      <c r="K286" s="18" t="e">
        <f>INDEX(Large!$E$4:$BN$405,$C286,OIB!K$2)</f>
        <v>#NUM!</v>
      </c>
      <c r="L286" s="18" t="e">
        <f>INDEX(Large!$E$4:$BN$405,$C286,OIB!L$2)</f>
        <v>#NUM!</v>
      </c>
      <c r="M286" s="18" t="e">
        <f>INDEX(Large!$E$4:$BN$405,$C286,OIB!M$2)</f>
        <v>#NUM!</v>
      </c>
      <c r="N286" s="18" t="e">
        <f>INDEX(Large!$E$4:$BN$405,$C286,OIB!N$2)</f>
        <v>#NUM!</v>
      </c>
      <c r="O286" s="18" t="e">
        <f>INDEX(Large!$E$4:$BN$405,$C286,OIB!O$2)</f>
        <v>#NUM!</v>
      </c>
      <c r="P286" s="5" t="e">
        <f>INDEX(Large!$E$4:$BN$405,$C286,OIB!P$2)</f>
        <v>#NUM!</v>
      </c>
    </row>
    <row r="287" spans="1:16">
      <c r="A287" s="18">
        <v>284</v>
      </c>
      <c r="B287" s="5" t="e">
        <f>LARGE(Large!$BF$4:$BF$32,OIB!A287)</f>
        <v>#NUM!</v>
      </c>
      <c r="C287" s="18" t="e">
        <f>MATCH(B287,Large!$BF$4:$BF$405,0)</f>
        <v>#NUM!</v>
      </c>
      <c r="D287" s="18" t="e">
        <f>INDEX(Large!$E$4:$BN$405,$C287,OIB!D$2)</f>
        <v>#NUM!</v>
      </c>
      <c r="E287" s="18" t="e">
        <f>INDEX(Large!$E$4:$BN$405,$C287,OIB!E$2)</f>
        <v>#NUM!</v>
      </c>
      <c r="F287" s="18" t="e">
        <f>INDEX(Large!$E$4:$BN$405,$C287,OIB!F$2)</f>
        <v>#NUM!</v>
      </c>
      <c r="G287" s="18" t="e">
        <f>INDEX(Large!$E$4:$BN$405,$C287,OIB!G$2)</f>
        <v>#NUM!</v>
      </c>
      <c r="H287" s="18" t="e">
        <f>INDEX(Large!$E$4:$BN$405,$C287,OIB!H$2)</f>
        <v>#NUM!</v>
      </c>
      <c r="I287" s="18" t="e">
        <f>INDEX(Large!$E$4:$BN$405,$C287,OIB!I$2)</f>
        <v>#NUM!</v>
      </c>
      <c r="J287" s="18" t="e">
        <f>INDEX(Large!$E$4:$BN$405,$C287,OIB!J$2)</f>
        <v>#NUM!</v>
      </c>
      <c r="K287" s="18" t="e">
        <f>INDEX(Large!$E$4:$BN$405,$C287,OIB!K$2)</f>
        <v>#NUM!</v>
      </c>
      <c r="L287" s="18" t="e">
        <f>INDEX(Large!$E$4:$BN$405,$C287,OIB!L$2)</f>
        <v>#NUM!</v>
      </c>
      <c r="M287" s="18" t="e">
        <f>INDEX(Large!$E$4:$BN$405,$C287,OIB!M$2)</f>
        <v>#NUM!</v>
      </c>
      <c r="N287" s="18" t="e">
        <f>INDEX(Large!$E$4:$BN$405,$C287,OIB!N$2)</f>
        <v>#NUM!</v>
      </c>
      <c r="O287" s="18" t="e">
        <f>INDEX(Large!$E$4:$BN$405,$C287,OIB!O$2)</f>
        <v>#NUM!</v>
      </c>
      <c r="P287" s="5" t="e">
        <f>INDEX(Large!$E$4:$BN$405,$C287,OIB!P$2)</f>
        <v>#NUM!</v>
      </c>
    </row>
    <row r="288" spans="1:16">
      <c r="A288" s="18">
        <v>285</v>
      </c>
      <c r="B288" s="5" t="e">
        <f>LARGE(Large!$BF$4:$BF$32,OIB!A288)</f>
        <v>#NUM!</v>
      </c>
      <c r="C288" s="18" t="e">
        <f>MATCH(B288,Large!$BF$4:$BF$405,0)</f>
        <v>#NUM!</v>
      </c>
      <c r="D288" s="18" t="e">
        <f>INDEX(Large!$E$4:$BN$405,$C288,OIB!D$2)</f>
        <v>#NUM!</v>
      </c>
      <c r="E288" s="18" t="e">
        <f>INDEX(Large!$E$4:$BN$405,$C288,OIB!E$2)</f>
        <v>#NUM!</v>
      </c>
      <c r="F288" s="18" t="e">
        <f>INDEX(Large!$E$4:$BN$405,$C288,OIB!F$2)</f>
        <v>#NUM!</v>
      </c>
      <c r="G288" s="18" t="e">
        <f>INDEX(Large!$E$4:$BN$405,$C288,OIB!G$2)</f>
        <v>#NUM!</v>
      </c>
      <c r="H288" s="18" t="e">
        <f>INDEX(Large!$E$4:$BN$405,$C288,OIB!H$2)</f>
        <v>#NUM!</v>
      </c>
      <c r="I288" s="18" t="e">
        <f>INDEX(Large!$E$4:$BN$405,$C288,OIB!I$2)</f>
        <v>#NUM!</v>
      </c>
      <c r="J288" s="18" t="e">
        <f>INDEX(Large!$E$4:$BN$405,$C288,OIB!J$2)</f>
        <v>#NUM!</v>
      </c>
      <c r="K288" s="18" t="e">
        <f>INDEX(Large!$E$4:$BN$405,$C288,OIB!K$2)</f>
        <v>#NUM!</v>
      </c>
      <c r="L288" s="18" t="e">
        <f>INDEX(Large!$E$4:$BN$405,$C288,OIB!L$2)</f>
        <v>#NUM!</v>
      </c>
      <c r="M288" s="18" t="e">
        <f>INDEX(Large!$E$4:$BN$405,$C288,OIB!M$2)</f>
        <v>#NUM!</v>
      </c>
      <c r="N288" s="18" t="e">
        <f>INDEX(Large!$E$4:$BN$405,$C288,OIB!N$2)</f>
        <v>#NUM!</v>
      </c>
      <c r="O288" s="18" t="e">
        <f>INDEX(Large!$E$4:$BN$405,$C288,OIB!O$2)</f>
        <v>#NUM!</v>
      </c>
      <c r="P288" s="5" t="e">
        <f>INDEX(Large!$E$4:$BN$405,$C288,OIB!P$2)</f>
        <v>#NUM!</v>
      </c>
    </row>
    <row r="289" spans="1:16">
      <c r="A289" s="18">
        <v>286</v>
      </c>
      <c r="B289" s="5" t="e">
        <f>LARGE(Large!$BF$4:$BF$32,OIB!A289)</f>
        <v>#NUM!</v>
      </c>
      <c r="C289" s="18" t="e">
        <f>MATCH(B289,Large!$BF$4:$BF$405,0)</f>
        <v>#NUM!</v>
      </c>
      <c r="D289" s="18" t="e">
        <f>INDEX(Large!$E$4:$BN$405,$C289,OIB!D$2)</f>
        <v>#NUM!</v>
      </c>
      <c r="E289" s="18" t="e">
        <f>INDEX(Large!$E$4:$BN$405,$C289,OIB!E$2)</f>
        <v>#NUM!</v>
      </c>
      <c r="F289" s="18" t="e">
        <f>INDEX(Large!$E$4:$BN$405,$C289,OIB!F$2)</f>
        <v>#NUM!</v>
      </c>
      <c r="G289" s="18" t="e">
        <f>INDEX(Large!$E$4:$BN$405,$C289,OIB!G$2)</f>
        <v>#NUM!</v>
      </c>
      <c r="H289" s="18" t="e">
        <f>INDEX(Large!$E$4:$BN$405,$C289,OIB!H$2)</f>
        <v>#NUM!</v>
      </c>
      <c r="I289" s="18" t="e">
        <f>INDEX(Large!$E$4:$BN$405,$C289,OIB!I$2)</f>
        <v>#NUM!</v>
      </c>
      <c r="J289" s="18" t="e">
        <f>INDEX(Large!$E$4:$BN$405,$C289,OIB!J$2)</f>
        <v>#NUM!</v>
      </c>
      <c r="K289" s="18" t="e">
        <f>INDEX(Large!$E$4:$BN$405,$C289,OIB!K$2)</f>
        <v>#NUM!</v>
      </c>
      <c r="L289" s="18" t="e">
        <f>INDEX(Large!$E$4:$BN$405,$C289,OIB!L$2)</f>
        <v>#NUM!</v>
      </c>
      <c r="M289" s="18" t="e">
        <f>INDEX(Large!$E$4:$BN$405,$C289,OIB!M$2)</f>
        <v>#NUM!</v>
      </c>
      <c r="N289" s="18" t="e">
        <f>INDEX(Large!$E$4:$BN$405,$C289,OIB!N$2)</f>
        <v>#NUM!</v>
      </c>
      <c r="O289" s="18" t="e">
        <f>INDEX(Large!$E$4:$BN$405,$C289,OIB!O$2)</f>
        <v>#NUM!</v>
      </c>
      <c r="P289" s="5" t="e">
        <f>INDEX(Large!$E$4:$BN$405,$C289,OIB!P$2)</f>
        <v>#NUM!</v>
      </c>
    </row>
    <row r="290" spans="1:16">
      <c r="A290" s="18">
        <v>287</v>
      </c>
      <c r="B290" s="5" t="e">
        <f>LARGE(Large!$BF$4:$BF$32,OIB!A290)</f>
        <v>#NUM!</v>
      </c>
      <c r="C290" s="18" t="e">
        <f>MATCH(B290,Large!$BF$4:$BF$405,0)</f>
        <v>#NUM!</v>
      </c>
      <c r="D290" s="18" t="e">
        <f>INDEX(Large!$E$4:$BN$405,$C290,OIB!D$2)</f>
        <v>#NUM!</v>
      </c>
      <c r="E290" s="18" t="e">
        <f>INDEX(Large!$E$4:$BN$405,$C290,OIB!E$2)</f>
        <v>#NUM!</v>
      </c>
      <c r="F290" s="18" t="e">
        <f>INDEX(Large!$E$4:$BN$405,$C290,OIB!F$2)</f>
        <v>#NUM!</v>
      </c>
      <c r="G290" s="18" t="e">
        <f>INDEX(Large!$E$4:$BN$405,$C290,OIB!G$2)</f>
        <v>#NUM!</v>
      </c>
      <c r="H290" s="18" t="e">
        <f>INDEX(Large!$E$4:$BN$405,$C290,OIB!H$2)</f>
        <v>#NUM!</v>
      </c>
      <c r="I290" s="18" t="e">
        <f>INDEX(Large!$E$4:$BN$405,$C290,OIB!I$2)</f>
        <v>#NUM!</v>
      </c>
      <c r="J290" s="18" t="e">
        <f>INDEX(Large!$E$4:$BN$405,$C290,OIB!J$2)</f>
        <v>#NUM!</v>
      </c>
      <c r="K290" s="18" t="e">
        <f>INDEX(Large!$E$4:$BN$405,$C290,OIB!K$2)</f>
        <v>#NUM!</v>
      </c>
      <c r="L290" s="18" t="e">
        <f>INDEX(Large!$E$4:$BN$405,$C290,OIB!L$2)</f>
        <v>#NUM!</v>
      </c>
      <c r="M290" s="18" t="e">
        <f>INDEX(Large!$E$4:$BN$405,$C290,OIB!M$2)</f>
        <v>#NUM!</v>
      </c>
      <c r="N290" s="18" t="e">
        <f>INDEX(Large!$E$4:$BN$405,$C290,OIB!N$2)</f>
        <v>#NUM!</v>
      </c>
      <c r="O290" s="18" t="e">
        <f>INDEX(Large!$E$4:$BN$405,$C290,OIB!O$2)</f>
        <v>#NUM!</v>
      </c>
      <c r="P290" s="5" t="e">
        <f>INDEX(Large!$E$4:$BN$405,$C290,OIB!P$2)</f>
        <v>#NUM!</v>
      </c>
    </row>
    <row r="291" spans="1:16">
      <c r="A291" s="18">
        <v>288</v>
      </c>
      <c r="B291" s="5" t="e">
        <f>LARGE(Large!$BF$4:$BF$32,OIB!A291)</f>
        <v>#NUM!</v>
      </c>
      <c r="C291" s="18" t="e">
        <f>MATCH(B291,Large!$BF$4:$BF$405,0)</f>
        <v>#NUM!</v>
      </c>
      <c r="D291" s="18" t="e">
        <f>INDEX(Large!$E$4:$BN$405,$C291,OIB!D$2)</f>
        <v>#NUM!</v>
      </c>
      <c r="E291" s="18" t="e">
        <f>INDEX(Large!$E$4:$BN$405,$C291,OIB!E$2)</f>
        <v>#NUM!</v>
      </c>
      <c r="F291" s="18" t="e">
        <f>INDEX(Large!$E$4:$BN$405,$C291,OIB!F$2)</f>
        <v>#NUM!</v>
      </c>
      <c r="G291" s="18" t="e">
        <f>INDEX(Large!$E$4:$BN$405,$C291,OIB!G$2)</f>
        <v>#NUM!</v>
      </c>
      <c r="H291" s="18" t="e">
        <f>INDEX(Large!$E$4:$BN$405,$C291,OIB!H$2)</f>
        <v>#NUM!</v>
      </c>
      <c r="I291" s="18" t="e">
        <f>INDEX(Large!$E$4:$BN$405,$C291,OIB!I$2)</f>
        <v>#NUM!</v>
      </c>
      <c r="J291" s="18" t="e">
        <f>INDEX(Large!$E$4:$BN$405,$C291,OIB!J$2)</f>
        <v>#NUM!</v>
      </c>
      <c r="K291" s="18" t="e">
        <f>INDEX(Large!$E$4:$BN$405,$C291,OIB!K$2)</f>
        <v>#NUM!</v>
      </c>
      <c r="L291" s="18" t="e">
        <f>INDEX(Large!$E$4:$BN$405,$C291,OIB!L$2)</f>
        <v>#NUM!</v>
      </c>
      <c r="M291" s="18" t="e">
        <f>INDEX(Large!$E$4:$BN$405,$C291,OIB!M$2)</f>
        <v>#NUM!</v>
      </c>
      <c r="N291" s="18" t="e">
        <f>INDEX(Large!$E$4:$BN$405,$C291,OIB!N$2)</f>
        <v>#NUM!</v>
      </c>
      <c r="O291" s="18" t="e">
        <f>INDEX(Large!$E$4:$BN$405,$C291,OIB!O$2)</f>
        <v>#NUM!</v>
      </c>
      <c r="P291" s="5" t="e">
        <f>INDEX(Large!$E$4:$BN$405,$C291,OIB!P$2)</f>
        <v>#NUM!</v>
      </c>
    </row>
    <row r="292" spans="1:16">
      <c r="A292" s="18">
        <v>289</v>
      </c>
      <c r="B292" s="5" t="e">
        <f>LARGE(Large!$BF$4:$BF$32,OIB!A292)</f>
        <v>#NUM!</v>
      </c>
      <c r="C292" s="18" t="e">
        <f>MATCH(B292,Large!$BF$4:$BF$405,0)</f>
        <v>#NUM!</v>
      </c>
      <c r="D292" s="18" t="e">
        <f>INDEX(Large!$E$4:$BN$405,$C292,OIB!D$2)</f>
        <v>#NUM!</v>
      </c>
      <c r="E292" s="18" t="e">
        <f>INDEX(Large!$E$4:$BN$405,$C292,OIB!E$2)</f>
        <v>#NUM!</v>
      </c>
      <c r="F292" s="18" t="e">
        <f>INDEX(Large!$E$4:$BN$405,$C292,OIB!F$2)</f>
        <v>#NUM!</v>
      </c>
      <c r="G292" s="18" t="e">
        <f>INDEX(Large!$E$4:$BN$405,$C292,OIB!G$2)</f>
        <v>#NUM!</v>
      </c>
      <c r="H292" s="18" t="e">
        <f>INDEX(Large!$E$4:$BN$405,$C292,OIB!H$2)</f>
        <v>#NUM!</v>
      </c>
      <c r="I292" s="18" t="e">
        <f>INDEX(Large!$E$4:$BN$405,$C292,OIB!I$2)</f>
        <v>#NUM!</v>
      </c>
      <c r="J292" s="18" t="e">
        <f>INDEX(Large!$E$4:$BN$405,$C292,OIB!J$2)</f>
        <v>#NUM!</v>
      </c>
      <c r="K292" s="18" t="e">
        <f>INDEX(Large!$E$4:$BN$405,$C292,OIB!K$2)</f>
        <v>#NUM!</v>
      </c>
      <c r="L292" s="18" t="e">
        <f>INDEX(Large!$E$4:$BN$405,$C292,OIB!L$2)</f>
        <v>#NUM!</v>
      </c>
      <c r="M292" s="18" t="e">
        <f>INDEX(Large!$E$4:$BN$405,$C292,OIB!M$2)</f>
        <v>#NUM!</v>
      </c>
      <c r="N292" s="18" t="e">
        <f>INDEX(Large!$E$4:$BN$405,$C292,OIB!N$2)</f>
        <v>#NUM!</v>
      </c>
      <c r="O292" s="18" t="e">
        <f>INDEX(Large!$E$4:$BN$405,$C292,OIB!O$2)</f>
        <v>#NUM!</v>
      </c>
      <c r="P292" s="5" t="e">
        <f>INDEX(Large!$E$4:$BN$405,$C292,OIB!P$2)</f>
        <v>#NUM!</v>
      </c>
    </row>
    <row r="293" spans="1:16">
      <c r="A293" s="18">
        <v>290</v>
      </c>
      <c r="B293" s="5" t="e">
        <f>LARGE(Large!$BF$4:$BF$32,OIB!A293)</f>
        <v>#NUM!</v>
      </c>
      <c r="C293" s="18" t="e">
        <f>MATCH(B293,Large!$BF$4:$BF$405,0)</f>
        <v>#NUM!</v>
      </c>
      <c r="D293" s="18" t="e">
        <f>INDEX(Large!$E$4:$BN$405,$C293,OIB!D$2)</f>
        <v>#NUM!</v>
      </c>
      <c r="E293" s="18" t="e">
        <f>INDEX(Large!$E$4:$BN$405,$C293,OIB!E$2)</f>
        <v>#NUM!</v>
      </c>
      <c r="F293" s="18" t="e">
        <f>INDEX(Large!$E$4:$BN$405,$C293,OIB!F$2)</f>
        <v>#NUM!</v>
      </c>
      <c r="G293" s="18" t="e">
        <f>INDEX(Large!$E$4:$BN$405,$C293,OIB!G$2)</f>
        <v>#NUM!</v>
      </c>
      <c r="H293" s="18" t="e">
        <f>INDEX(Large!$E$4:$BN$405,$C293,OIB!H$2)</f>
        <v>#NUM!</v>
      </c>
      <c r="I293" s="18" t="e">
        <f>INDEX(Large!$E$4:$BN$405,$C293,OIB!I$2)</f>
        <v>#NUM!</v>
      </c>
      <c r="J293" s="18" t="e">
        <f>INDEX(Large!$E$4:$BN$405,$C293,OIB!J$2)</f>
        <v>#NUM!</v>
      </c>
      <c r="K293" s="18" t="e">
        <f>INDEX(Large!$E$4:$BN$405,$C293,OIB!K$2)</f>
        <v>#NUM!</v>
      </c>
      <c r="L293" s="18" t="e">
        <f>INDEX(Large!$E$4:$BN$405,$C293,OIB!L$2)</f>
        <v>#NUM!</v>
      </c>
      <c r="M293" s="18" t="e">
        <f>INDEX(Large!$E$4:$BN$405,$C293,OIB!M$2)</f>
        <v>#NUM!</v>
      </c>
      <c r="N293" s="18" t="e">
        <f>INDEX(Large!$E$4:$BN$405,$C293,OIB!N$2)</f>
        <v>#NUM!</v>
      </c>
      <c r="O293" s="18" t="e">
        <f>INDEX(Large!$E$4:$BN$405,$C293,OIB!O$2)</f>
        <v>#NUM!</v>
      </c>
      <c r="P293" s="5" t="e">
        <f>INDEX(Large!$E$4:$BN$405,$C293,OIB!P$2)</f>
        <v>#NUM!</v>
      </c>
    </row>
    <row r="294" spans="1:16">
      <c r="A294" s="18">
        <v>291</v>
      </c>
      <c r="B294" s="5" t="e">
        <f>LARGE(Large!$BF$4:$BF$32,OIB!A294)</f>
        <v>#NUM!</v>
      </c>
      <c r="C294" s="18" t="e">
        <f>MATCH(B294,Large!$BF$4:$BF$405,0)</f>
        <v>#NUM!</v>
      </c>
      <c r="D294" s="18" t="e">
        <f>INDEX(Large!$E$4:$BN$405,$C294,OIB!D$2)</f>
        <v>#NUM!</v>
      </c>
      <c r="E294" s="18" t="e">
        <f>INDEX(Large!$E$4:$BN$405,$C294,OIB!E$2)</f>
        <v>#NUM!</v>
      </c>
      <c r="F294" s="18" t="e">
        <f>INDEX(Large!$E$4:$BN$405,$C294,OIB!F$2)</f>
        <v>#NUM!</v>
      </c>
      <c r="G294" s="18" t="e">
        <f>INDEX(Large!$E$4:$BN$405,$C294,OIB!G$2)</f>
        <v>#NUM!</v>
      </c>
      <c r="H294" s="18" t="e">
        <f>INDEX(Large!$E$4:$BN$405,$C294,OIB!H$2)</f>
        <v>#NUM!</v>
      </c>
      <c r="I294" s="18" t="e">
        <f>INDEX(Large!$E$4:$BN$405,$C294,OIB!I$2)</f>
        <v>#NUM!</v>
      </c>
      <c r="J294" s="18" t="e">
        <f>INDEX(Large!$E$4:$BN$405,$C294,OIB!J$2)</f>
        <v>#NUM!</v>
      </c>
      <c r="K294" s="18" t="e">
        <f>INDEX(Large!$E$4:$BN$405,$C294,OIB!K$2)</f>
        <v>#NUM!</v>
      </c>
      <c r="L294" s="18" t="e">
        <f>INDEX(Large!$E$4:$BN$405,$C294,OIB!L$2)</f>
        <v>#NUM!</v>
      </c>
      <c r="M294" s="18" t="e">
        <f>INDEX(Large!$E$4:$BN$405,$C294,OIB!M$2)</f>
        <v>#NUM!</v>
      </c>
      <c r="N294" s="18" t="e">
        <f>INDEX(Large!$E$4:$BN$405,$C294,OIB!N$2)</f>
        <v>#NUM!</v>
      </c>
      <c r="O294" s="18" t="e">
        <f>INDEX(Large!$E$4:$BN$405,$C294,OIB!O$2)</f>
        <v>#NUM!</v>
      </c>
      <c r="P294" s="5" t="e">
        <f>INDEX(Large!$E$4:$BN$405,$C294,OIB!P$2)</f>
        <v>#NUM!</v>
      </c>
    </row>
    <row r="295" spans="1:16">
      <c r="A295" s="18">
        <v>292</v>
      </c>
      <c r="B295" s="5" t="e">
        <f>LARGE(Large!$BF$4:$BF$32,OIB!A295)</f>
        <v>#NUM!</v>
      </c>
      <c r="C295" s="18" t="e">
        <f>MATCH(B295,Large!$BF$4:$BF$405,0)</f>
        <v>#NUM!</v>
      </c>
      <c r="D295" s="18" t="e">
        <f>INDEX(Large!$E$4:$BN$405,$C295,OIB!D$2)</f>
        <v>#NUM!</v>
      </c>
      <c r="E295" s="18" t="e">
        <f>INDEX(Large!$E$4:$BN$405,$C295,OIB!E$2)</f>
        <v>#NUM!</v>
      </c>
      <c r="F295" s="18" t="e">
        <f>INDEX(Large!$E$4:$BN$405,$C295,OIB!F$2)</f>
        <v>#NUM!</v>
      </c>
      <c r="G295" s="18" t="e">
        <f>INDEX(Large!$E$4:$BN$405,$C295,OIB!G$2)</f>
        <v>#NUM!</v>
      </c>
      <c r="H295" s="18" t="e">
        <f>INDEX(Large!$E$4:$BN$405,$C295,OIB!H$2)</f>
        <v>#NUM!</v>
      </c>
      <c r="I295" s="18" t="e">
        <f>INDEX(Large!$E$4:$BN$405,$C295,OIB!I$2)</f>
        <v>#NUM!</v>
      </c>
      <c r="J295" s="18" t="e">
        <f>INDEX(Large!$E$4:$BN$405,$C295,OIB!J$2)</f>
        <v>#NUM!</v>
      </c>
      <c r="K295" s="18" t="e">
        <f>INDEX(Large!$E$4:$BN$405,$C295,OIB!K$2)</f>
        <v>#NUM!</v>
      </c>
      <c r="L295" s="18" t="e">
        <f>INDEX(Large!$E$4:$BN$405,$C295,OIB!L$2)</f>
        <v>#NUM!</v>
      </c>
      <c r="M295" s="18" t="e">
        <f>INDEX(Large!$E$4:$BN$405,$C295,OIB!M$2)</f>
        <v>#NUM!</v>
      </c>
      <c r="N295" s="18" t="e">
        <f>INDEX(Large!$E$4:$BN$405,$C295,OIB!N$2)</f>
        <v>#NUM!</v>
      </c>
      <c r="O295" s="18" t="e">
        <f>INDEX(Large!$E$4:$BN$405,$C295,OIB!O$2)</f>
        <v>#NUM!</v>
      </c>
      <c r="P295" s="5" t="e">
        <f>INDEX(Large!$E$4:$BN$405,$C295,OIB!P$2)</f>
        <v>#NUM!</v>
      </c>
    </row>
    <row r="296" spans="1:16">
      <c r="A296" s="18">
        <v>293</v>
      </c>
      <c r="B296" s="5" t="e">
        <f>LARGE(Large!$BF$4:$BF$32,OIB!A296)</f>
        <v>#NUM!</v>
      </c>
      <c r="C296" s="18" t="e">
        <f>MATCH(B296,Large!$BF$4:$BF$405,0)</f>
        <v>#NUM!</v>
      </c>
      <c r="D296" s="18" t="e">
        <f>INDEX(Large!$E$4:$BN$405,$C296,OIB!D$2)</f>
        <v>#NUM!</v>
      </c>
      <c r="E296" s="18" t="e">
        <f>INDEX(Large!$E$4:$BN$405,$C296,OIB!E$2)</f>
        <v>#NUM!</v>
      </c>
      <c r="F296" s="18" t="e">
        <f>INDEX(Large!$E$4:$BN$405,$C296,OIB!F$2)</f>
        <v>#NUM!</v>
      </c>
      <c r="G296" s="18" t="e">
        <f>INDEX(Large!$E$4:$BN$405,$C296,OIB!G$2)</f>
        <v>#NUM!</v>
      </c>
      <c r="H296" s="18" t="e">
        <f>INDEX(Large!$E$4:$BN$405,$C296,OIB!H$2)</f>
        <v>#NUM!</v>
      </c>
      <c r="I296" s="18" t="e">
        <f>INDEX(Large!$E$4:$BN$405,$C296,OIB!I$2)</f>
        <v>#NUM!</v>
      </c>
      <c r="J296" s="18" t="e">
        <f>INDEX(Large!$E$4:$BN$405,$C296,OIB!J$2)</f>
        <v>#NUM!</v>
      </c>
      <c r="K296" s="18" t="e">
        <f>INDEX(Large!$E$4:$BN$405,$C296,OIB!K$2)</f>
        <v>#NUM!</v>
      </c>
      <c r="L296" s="18" t="e">
        <f>INDEX(Large!$E$4:$BN$405,$C296,OIB!L$2)</f>
        <v>#NUM!</v>
      </c>
      <c r="M296" s="18" t="e">
        <f>INDEX(Large!$E$4:$BN$405,$C296,OIB!M$2)</f>
        <v>#NUM!</v>
      </c>
      <c r="N296" s="18" t="e">
        <f>INDEX(Large!$E$4:$BN$405,$C296,OIB!N$2)</f>
        <v>#NUM!</v>
      </c>
      <c r="O296" s="18" t="e">
        <f>INDEX(Large!$E$4:$BN$405,$C296,OIB!O$2)</f>
        <v>#NUM!</v>
      </c>
      <c r="P296" s="5" t="e">
        <f>INDEX(Large!$E$4:$BN$405,$C296,OIB!P$2)</f>
        <v>#NUM!</v>
      </c>
    </row>
    <row r="297" spans="1:16">
      <c r="A297" s="18">
        <v>294</v>
      </c>
      <c r="B297" s="5" t="e">
        <f>LARGE(Large!$BF$4:$BF$32,OIB!A297)</f>
        <v>#NUM!</v>
      </c>
      <c r="C297" s="18" t="e">
        <f>MATCH(B297,Large!$BF$4:$BF$405,0)</f>
        <v>#NUM!</v>
      </c>
      <c r="D297" s="18" t="e">
        <f>INDEX(Large!$E$4:$BN$405,$C297,OIB!D$2)</f>
        <v>#NUM!</v>
      </c>
      <c r="E297" s="18" t="e">
        <f>INDEX(Large!$E$4:$BN$405,$C297,OIB!E$2)</f>
        <v>#NUM!</v>
      </c>
      <c r="F297" s="18" t="e">
        <f>INDEX(Large!$E$4:$BN$405,$C297,OIB!F$2)</f>
        <v>#NUM!</v>
      </c>
      <c r="G297" s="18" t="e">
        <f>INDEX(Large!$E$4:$BN$405,$C297,OIB!G$2)</f>
        <v>#NUM!</v>
      </c>
      <c r="H297" s="18" t="e">
        <f>INDEX(Large!$E$4:$BN$405,$C297,OIB!H$2)</f>
        <v>#NUM!</v>
      </c>
      <c r="I297" s="18" t="e">
        <f>INDEX(Large!$E$4:$BN$405,$C297,OIB!I$2)</f>
        <v>#NUM!</v>
      </c>
      <c r="J297" s="18" t="e">
        <f>INDEX(Large!$E$4:$BN$405,$C297,OIB!J$2)</f>
        <v>#NUM!</v>
      </c>
      <c r="K297" s="18" t="e">
        <f>INDEX(Large!$E$4:$BN$405,$C297,OIB!K$2)</f>
        <v>#NUM!</v>
      </c>
      <c r="L297" s="18" t="e">
        <f>INDEX(Large!$E$4:$BN$405,$C297,OIB!L$2)</f>
        <v>#NUM!</v>
      </c>
      <c r="M297" s="18" t="e">
        <f>INDEX(Large!$E$4:$BN$405,$C297,OIB!M$2)</f>
        <v>#NUM!</v>
      </c>
      <c r="N297" s="18" t="e">
        <f>INDEX(Large!$E$4:$BN$405,$C297,OIB!N$2)</f>
        <v>#NUM!</v>
      </c>
      <c r="O297" s="18" t="e">
        <f>INDEX(Large!$E$4:$BN$405,$C297,OIB!O$2)</f>
        <v>#NUM!</v>
      </c>
      <c r="P297" s="5" t="e">
        <f>INDEX(Large!$E$4:$BN$405,$C297,OIB!P$2)</f>
        <v>#NUM!</v>
      </c>
    </row>
    <row r="298" spans="1:16">
      <c r="A298" s="18">
        <v>295</v>
      </c>
      <c r="B298" s="5" t="e">
        <f>LARGE(Large!$BF$4:$BF$32,OIB!A298)</f>
        <v>#NUM!</v>
      </c>
      <c r="C298" s="18" t="e">
        <f>MATCH(B298,Large!$BF$4:$BF$405,0)</f>
        <v>#NUM!</v>
      </c>
      <c r="D298" s="18" t="e">
        <f>INDEX(Large!$E$4:$BN$405,$C298,OIB!D$2)</f>
        <v>#NUM!</v>
      </c>
      <c r="E298" s="18" t="e">
        <f>INDEX(Large!$E$4:$BN$405,$C298,OIB!E$2)</f>
        <v>#NUM!</v>
      </c>
      <c r="F298" s="18" t="e">
        <f>INDEX(Large!$E$4:$BN$405,$C298,OIB!F$2)</f>
        <v>#NUM!</v>
      </c>
      <c r="G298" s="18" t="e">
        <f>INDEX(Large!$E$4:$BN$405,$C298,OIB!G$2)</f>
        <v>#NUM!</v>
      </c>
      <c r="H298" s="18" t="e">
        <f>INDEX(Large!$E$4:$BN$405,$C298,OIB!H$2)</f>
        <v>#NUM!</v>
      </c>
      <c r="I298" s="18" t="e">
        <f>INDEX(Large!$E$4:$BN$405,$C298,OIB!I$2)</f>
        <v>#NUM!</v>
      </c>
      <c r="J298" s="18" t="e">
        <f>INDEX(Large!$E$4:$BN$405,$C298,OIB!J$2)</f>
        <v>#NUM!</v>
      </c>
      <c r="K298" s="18" t="e">
        <f>INDEX(Large!$E$4:$BN$405,$C298,OIB!K$2)</f>
        <v>#NUM!</v>
      </c>
      <c r="L298" s="18" t="e">
        <f>INDEX(Large!$E$4:$BN$405,$C298,OIB!L$2)</f>
        <v>#NUM!</v>
      </c>
      <c r="M298" s="18" t="e">
        <f>INDEX(Large!$E$4:$BN$405,$C298,OIB!M$2)</f>
        <v>#NUM!</v>
      </c>
      <c r="N298" s="18" t="e">
        <f>INDEX(Large!$E$4:$BN$405,$C298,OIB!N$2)</f>
        <v>#NUM!</v>
      </c>
      <c r="O298" s="18" t="e">
        <f>INDEX(Large!$E$4:$BN$405,$C298,OIB!O$2)</f>
        <v>#NUM!</v>
      </c>
      <c r="P298" s="5" t="e">
        <f>INDEX(Large!$E$4:$BN$405,$C298,OIB!P$2)</f>
        <v>#NUM!</v>
      </c>
    </row>
    <row r="299" spans="1:16">
      <c r="A299" s="18">
        <v>296</v>
      </c>
      <c r="B299" s="5" t="e">
        <f>LARGE(Large!$BF$4:$BF$32,OIB!A299)</f>
        <v>#NUM!</v>
      </c>
      <c r="C299" s="18" t="e">
        <f>MATCH(B299,Large!$BF$4:$BF$405,0)</f>
        <v>#NUM!</v>
      </c>
      <c r="D299" s="18" t="e">
        <f>INDEX(Large!$E$4:$BN$405,$C299,OIB!D$2)</f>
        <v>#NUM!</v>
      </c>
      <c r="E299" s="18" t="e">
        <f>INDEX(Large!$E$4:$BN$405,$C299,OIB!E$2)</f>
        <v>#NUM!</v>
      </c>
      <c r="F299" s="18" t="e">
        <f>INDEX(Large!$E$4:$BN$405,$C299,OIB!F$2)</f>
        <v>#NUM!</v>
      </c>
      <c r="G299" s="18" t="e">
        <f>INDEX(Large!$E$4:$BN$405,$C299,OIB!G$2)</f>
        <v>#NUM!</v>
      </c>
      <c r="H299" s="18" t="e">
        <f>INDEX(Large!$E$4:$BN$405,$C299,OIB!H$2)</f>
        <v>#NUM!</v>
      </c>
      <c r="I299" s="18" t="e">
        <f>INDEX(Large!$E$4:$BN$405,$C299,OIB!I$2)</f>
        <v>#NUM!</v>
      </c>
      <c r="J299" s="18" t="e">
        <f>INDEX(Large!$E$4:$BN$405,$C299,OIB!J$2)</f>
        <v>#NUM!</v>
      </c>
      <c r="K299" s="18" t="e">
        <f>INDEX(Large!$E$4:$BN$405,$C299,OIB!K$2)</f>
        <v>#NUM!</v>
      </c>
      <c r="L299" s="18" t="e">
        <f>INDEX(Large!$E$4:$BN$405,$C299,OIB!L$2)</f>
        <v>#NUM!</v>
      </c>
      <c r="M299" s="18" t="e">
        <f>INDEX(Large!$E$4:$BN$405,$C299,OIB!M$2)</f>
        <v>#NUM!</v>
      </c>
      <c r="N299" s="18" t="e">
        <f>INDEX(Large!$E$4:$BN$405,$C299,OIB!N$2)</f>
        <v>#NUM!</v>
      </c>
      <c r="O299" s="18" t="e">
        <f>INDEX(Large!$E$4:$BN$405,$C299,OIB!O$2)</f>
        <v>#NUM!</v>
      </c>
      <c r="P299" s="5" t="e">
        <f>INDEX(Large!$E$4:$BN$405,$C299,OIB!P$2)</f>
        <v>#NUM!</v>
      </c>
    </row>
    <row r="300" spans="1:16">
      <c r="A300" s="18">
        <v>297</v>
      </c>
      <c r="B300" s="5" t="e">
        <f>LARGE(Large!$BF$4:$BF$32,OIB!A300)</f>
        <v>#NUM!</v>
      </c>
      <c r="C300" s="18" t="e">
        <f>MATCH(B300,Large!$BF$4:$BF$405,0)</f>
        <v>#NUM!</v>
      </c>
      <c r="D300" s="18" t="e">
        <f>INDEX(Large!$E$4:$BN$405,$C300,OIB!D$2)</f>
        <v>#NUM!</v>
      </c>
      <c r="E300" s="18" t="e">
        <f>INDEX(Large!$E$4:$BN$405,$C300,OIB!E$2)</f>
        <v>#NUM!</v>
      </c>
      <c r="F300" s="18" t="e">
        <f>INDEX(Large!$E$4:$BN$405,$C300,OIB!F$2)</f>
        <v>#NUM!</v>
      </c>
      <c r="G300" s="18" t="e">
        <f>INDEX(Large!$E$4:$BN$405,$C300,OIB!G$2)</f>
        <v>#NUM!</v>
      </c>
      <c r="H300" s="18" t="e">
        <f>INDEX(Large!$E$4:$BN$405,$C300,OIB!H$2)</f>
        <v>#NUM!</v>
      </c>
      <c r="I300" s="18" t="e">
        <f>INDEX(Large!$E$4:$BN$405,$C300,OIB!I$2)</f>
        <v>#NUM!</v>
      </c>
      <c r="J300" s="18" t="e">
        <f>INDEX(Large!$E$4:$BN$405,$C300,OIB!J$2)</f>
        <v>#NUM!</v>
      </c>
      <c r="K300" s="18" t="e">
        <f>INDEX(Large!$E$4:$BN$405,$C300,OIB!K$2)</f>
        <v>#NUM!</v>
      </c>
      <c r="L300" s="18" t="e">
        <f>INDEX(Large!$E$4:$BN$405,$C300,OIB!L$2)</f>
        <v>#NUM!</v>
      </c>
      <c r="M300" s="18" t="e">
        <f>INDEX(Large!$E$4:$BN$405,$C300,OIB!M$2)</f>
        <v>#NUM!</v>
      </c>
      <c r="N300" s="18" t="e">
        <f>INDEX(Large!$E$4:$BN$405,$C300,OIB!N$2)</f>
        <v>#NUM!</v>
      </c>
      <c r="O300" s="18" t="e">
        <f>INDEX(Large!$E$4:$BN$405,$C300,OIB!O$2)</f>
        <v>#NUM!</v>
      </c>
      <c r="P300" s="5" t="e">
        <f>INDEX(Large!$E$4:$BN$405,$C300,OIB!P$2)</f>
        <v>#NUM!</v>
      </c>
    </row>
    <row r="301" spans="1:16">
      <c r="A301" s="18">
        <v>298</v>
      </c>
      <c r="B301" s="5" t="e">
        <f>LARGE(Large!$BF$4:$BF$32,OIB!A301)</f>
        <v>#NUM!</v>
      </c>
      <c r="C301" s="18" t="e">
        <f>MATCH(B301,Large!$BF$4:$BF$405,0)</f>
        <v>#NUM!</v>
      </c>
      <c r="D301" s="18" t="e">
        <f>INDEX(Large!$E$4:$BN$405,$C301,OIB!D$2)</f>
        <v>#NUM!</v>
      </c>
      <c r="E301" s="18" t="e">
        <f>INDEX(Large!$E$4:$BN$405,$C301,OIB!E$2)</f>
        <v>#NUM!</v>
      </c>
      <c r="F301" s="18" t="e">
        <f>INDEX(Large!$E$4:$BN$405,$C301,OIB!F$2)</f>
        <v>#NUM!</v>
      </c>
      <c r="G301" s="18" t="e">
        <f>INDEX(Large!$E$4:$BN$405,$C301,OIB!G$2)</f>
        <v>#NUM!</v>
      </c>
      <c r="H301" s="18" t="e">
        <f>INDEX(Large!$E$4:$BN$405,$C301,OIB!H$2)</f>
        <v>#NUM!</v>
      </c>
      <c r="I301" s="18" t="e">
        <f>INDEX(Large!$E$4:$BN$405,$C301,OIB!I$2)</f>
        <v>#NUM!</v>
      </c>
      <c r="J301" s="18" t="e">
        <f>INDEX(Large!$E$4:$BN$405,$C301,OIB!J$2)</f>
        <v>#NUM!</v>
      </c>
      <c r="K301" s="18" t="e">
        <f>INDEX(Large!$E$4:$BN$405,$C301,OIB!K$2)</f>
        <v>#NUM!</v>
      </c>
      <c r="L301" s="18" t="e">
        <f>INDEX(Large!$E$4:$BN$405,$C301,OIB!L$2)</f>
        <v>#NUM!</v>
      </c>
      <c r="M301" s="18" t="e">
        <f>INDEX(Large!$E$4:$BN$405,$C301,OIB!M$2)</f>
        <v>#NUM!</v>
      </c>
      <c r="N301" s="18" t="e">
        <f>INDEX(Large!$E$4:$BN$405,$C301,OIB!N$2)</f>
        <v>#NUM!</v>
      </c>
      <c r="O301" s="18" t="e">
        <f>INDEX(Large!$E$4:$BN$405,$C301,OIB!O$2)</f>
        <v>#NUM!</v>
      </c>
      <c r="P301" s="5" t="e">
        <f>INDEX(Large!$E$4:$BN$405,$C301,OIB!P$2)</f>
        <v>#NUM!</v>
      </c>
    </row>
    <row r="302" spans="1:16">
      <c r="A302" s="18">
        <v>299</v>
      </c>
      <c r="B302" s="5" t="e">
        <f>LARGE(Large!$BF$4:$BF$32,OIB!A302)</f>
        <v>#NUM!</v>
      </c>
      <c r="C302" s="18" t="e">
        <f>MATCH(B302,Large!$BF$4:$BF$405,0)</f>
        <v>#NUM!</v>
      </c>
      <c r="D302" s="18" t="e">
        <f>INDEX(Large!$E$4:$BN$405,$C302,OIB!D$2)</f>
        <v>#NUM!</v>
      </c>
      <c r="E302" s="18" t="e">
        <f>INDEX(Large!$E$4:$BN$405,$C302,OIB!E$2)</f>
        <v>#NUM!</v>
      </c>
      <c r="F302" s="18" t="e">
        <f>INDEX(Large!$E$4:$BN$405,$C302,OIB!F$2)</f>
        <v>#NUM!</v>
      </c>
      <c r="G302" s="18" t="e">
        <f>INDEX(Large!$E$4:$BN$405,$C302,OIB!G$2)</f>
        <v>#NUM!</v>
      </c>
      <c r="H302" s="18" t="e">
        <f>INDEX(Large!$E$4:$BN$405,$C302,OIB!H$2)</f>
        <v>#NUM!</v>
      </c>
      <c r="I302" s="18" t="e">
        <f>INDEX(Large!$E$4:$BN$405,$C302,OIB!I$2)</f>
        <v>#NUM!</v>
      </c>
      <c r="J302" s="18" t="e">
        <f>INDEX(Large!$E$4:$BN$405,$C302,OIB!J$2)</f>
        <v>#NUM!</v>
      </c>
      <c r="K302" s="18" t="e">
        <f>INDEX(Large!$E$4:$BN$405,$C302,OIB!K$2)</f>
        <v>#NUM!</v>
      </c>
      <c r="L302" s="18" t="e">
        <f>INDEX(Large!$E$4:$BN$405,$C302,OIB!L$2)</f>
        <v>#NUM!</v>
      </c>
      <c r="M302" s="18" t="e">
        <f>INDEX(Large!$E$4:$BN$405,$C302,OIB!M$2)</f>
        <v>#NUM!</v>
      </c>
      <c r="N302" s="18" t="e">
        <f>INDEX(Large!$E$4:$BN$405,$C302,OIB!N$2)</f>
        <v>#NUM!</v>
      </c>
      <c r="O302" s="18" t="e">
        <f>INDEX(Large!$E$4:$BN$405,$C302,OIB!O$2)</f>
        <v>#NUM!</v>
      </c>
      <c r="P302" s="5" t="e">
        <f>INDEX(Large!$E$4:$BN$405,$C302,OIB!P$2)</f>
        <v>#NUM!</v>
      </c>
    </row>
    <row r="303" spans="1:16">
      <c r="A303" s="18">
        <v>300</v>
      </c>
      <c r="B303" s="5" t="e">
        <f>LARGE(Large!$BF$4:$BF$32,OIB!A303)</f>
        <v>#NUM!</v>
      </c>
      <c r="C303" s="18" t="e">
        <f>MATCH(B303,Large!$BF$4:$BF$405,0)</f>
        <v>#NUM!</v>
      </c>
      <c r="D303" s="18" t="e">
        <f>INDEX(Large!$E$4:$BN$405,$C303,OIB!D$2)</f>
        <v>#NUM!</v>
      </c>
      <c r="E303" s="18" t="e">
        <f>INDEX(Large!$E$4:$BN$405,$C303,OIB!E$2)</f>
        <v>#NUM!</v>
      </c>
      <c r="F303" s="18" t="e">
        <f>INDEX(Large!$E$4:$BN$405,$C303,OIB!F$2)</f>
        <v>#NUM!</v>
      </c>
      <c r="G303" s="18" t="e">
        <f>INDEX(Large!$E$4:$BN$405,$C303,OIB!G$2)</f>
        <v>#NUM!</v>
      </c>
      <c r="H303" s="18" t="e">
        <f>INDEX(Large!$E$4:$BN$405,$C303,OIB!H$2)</f>
        <v>#NUM!</v>
      </c>
      <c r="I303" s="18" t="e">
        <f>INDEX(Large!$E$4:$BN$405,$C303,OIB!I$2)</f>
        <v>#NUM!</v>
      </c>
      <c r="J303" s="18" t="e">
        <f>INDEX(Large!$E$4:$BN$405,$C303,OIB!J$2)</f>
        <v>#NUM!</v>
      </c>
      <c r="K303" s="18" t="e">
        <f>INDEX(Large!$E$4:$BN$405,$C303,OIB!K$2)</f>
        <v>#NUM!</v>
      </c>
      <c r="L303" s="18" t="e">
        <f>INDEX(Large!$E$4:$BN$405,$C303,OIB!L$2)</f>
        <v>#NUM!</v>
      </c>
      <c r="M303" s="18" t="e">
        <f>INDEX(Large!$E$4:$BN$405,$C303,OIB!M$2)</f>
        <v>#NUM!</v>
      </c>
      <c r="N303" s="18" t="e">
        <f>INDEX(Large!$E$4:$BN$405,$C303,OIB!N$2)</f>
        <v>#NUM!</v>
      </c>
      <c r="O303" s="18" t="e">
        <f>INDEX(Large!$E$4:$BN$405,$C303,OIB!O$2)</f>
        <v>#NUM!</v>
      </c>
      <c r="P303" s="5" t="e">
        <f>INDEX(Large!$E$4:$BN$405,$C303,OIB!P$2)</f>
        <v>#NUM!</v>
      </c>
    </row>
    <row r="304" spans="1:16">
      <c r="A304" s="18">
        <v>301</v>
      </c>
      <c r="B304" s="5" t="e">
        <f>LARGE(Large!$BF$4:$BF$32,OIB!A304)</f>
        <v>#NUM!</v>
      </c>
      <c r="C304" s="18" t="e">
        <f>MATCH(B304,Large!$BF$4:$BF$405,0)</f>
        <v>#NUM!</v>
      </c>
      <c r="D304" s="18" t="e">
        <f>INDEX(Large!$E$4:$BN$405,$C304,OIB!D$2)</f>
        <v>#NUM!</v>
      </c>
      <c r="E304" s="18" t="e">
        <f>INDEX(Large!$E$4:$BN$405,$C304,OIB!E$2)</f>
        <v>#NUM!</v>
      </c>
      <c r="F304" s="18" t="e">
        <f>INDEX(Large!$E$4:$BN$405,$C304,OIB!F$2)</f>
        <v>#NUM!</v>
      </c>
      <c r="G304" s="18" t="e">
        <f>INDEX(Large!$E$4:$BN$405,$C304,OIB!G$2)</f>
        <v>#NUM!</v>
      </c>
      <c r="H304" s="18" t="e">
        <f>INDEX(Large!$E$4:$BN$405,$C304,OIB!H$2)</f>
        <v>#NUM!</v>
      </c>
      <c r="I304" s="18" t="e">
        <f>INDEX(Large!$E$4:$BN$405,$C304,OIB!I$2)</f>
        <v>#NUM!</v>
      </c>
      <c r="J304" s="18" t="e">
        <f>INDEX(Large!$E$4:$BN$405,$C304,OIB!J$2)</f>
        <v>#NUM!</v>
      </c>
      <c r="K304" s="18" t="e">
        <f>INDEX(Large!$E$4:$BN$405,$C304,OIB!K$2)</f>
        <v>#NUM!</v>
      </c>
      <c r="L304" s="18" t="e">
        <f>INDEX(Large!$E$4:$BN$405,$C304,OIB!L$2)</f>
        <v>#NUM!</v>
      </c>
      <c r="M304" s="18" t="e">
        <f>INDEX(Large!$E$4:$BN$405,$C304,OIB!M$2)</f>
        <v>#NUM!</v>
      </c>
      <c r="N304" s="18" t="e">
        <f>INDEX(Large!$E$4:$BN$405,$C304,OIB!N$2)</f>
        <v>#NUM!</v>
      </c>
      <c r="O304" s="18" t="e">
        <f>INDEX(Large!$E$4:$BN$405,$C304,OIB!O$2)</f>
        <v>#NUM!</v>
      </c>
      <c r="P304" s="5" t="e">
        <f>INDEX(Large!$E$4:$BN$405,$C304,OIB!P$2)</f>
        <v>#NUM!</v>
      </c>
    </row>
    <row r="305" spans="1:16">
      <c r="A305" s="18">
        <v>302</v>
      </c>
      <c r="B305" s="5" t="e">
        <f>LARGE(Large!$BF$4:$BF$32,OIB!A305)</f>
        <v>#NUM!</v>
      </c>
      <c r="C305" s="18" t="e">
        <f>MATCH(B305,Large!$BF$4:$BF$405,0)</f>
        <v>#NUM!</v>
      </c>
      <c r="D305" s="18" t="e">
        <f>INDEX(Large!$E$4:$BN$405,$C305,OIB!D$2)</f>
        <v>#NUM!</v>
      </c>
      <c r="E305" s="18" t="e">
        <f>INDEX(Large!$E$4:$BN$405,$C305,OIB!E$2)</f>
        <v>#NUM!</v>
      </c>
      <c r="F305" s="18" t="e">
        <f>INDEX(Large!$E$4:$BN$405,$C305,OIB!F$2)</f>
        <v>#NUM!</v>
      </c>
      <c r="G305" s="18" t="e">
        <f>INDEX(Large!$E$4:$BN$405,$C305,OIB!G$2)</f>
        <v>#NUM!</v>
      </c>
      <c r="H305" s="18" t="e">
        <f>INDEX(Large!$E$4:$BN$405,$C305,OIB!H$2)</f>
        <v>#NUM!</v>
      </c>
      <c r="I305" s="18" t="e">
        <f>INDEX(Large!$E$4:$BN$405,$C305,OIB!I$2)</f>
        <v>#NUM!</v>
      </c>
      <c r="J305" s="18" t="e">
        <f>INDEX(Large!$E$4:$BN$405,$C305,OIB!J$2)</f>
        <v>#NUM!</v>
      </c>
      <c r="K305" s="18" t="e">
        <f>INDEX(Large!$E$4:$BN$405,$C305,OIB!K$2)</f>
        <v>#NUM!</v>
      </c>
      <c r="L305" s="18" t="e">
        <f>INDEX(Large!$E$4:$BN$405,$C305,OIB!L$2)</f>
        <v>#NUM!</v>
      </c>
      <c r="M305" s="18" t="e">
        <f>INDEX(Large!$E$4:$BN$405,$C305,OIB!M$2)</f>
        <v>#NUM!</v>
      </c>
      <c r="N305" s="18" t="e">
        <f>INDEX(Large!$E$4:$BN$405,$C305,OIB!N$2)</f>
        <v>#NUM!</v>
      </c>
      <c r="O305" s="18" t="e">
        <f>INDEX(Large!$E$4:$BN$405,$C305,OIB!O$2)</f>
        <v>#NUM!</v>
      </c>
      <c r="P305" s="5" t="e">
        <f>INDEX(Large!$E$4:$BN$405,$C305,OIB!P$2)</f>
        <v>#NUM!</v>
      </c>
    </row>
    <row r="306" spans="1:16">
      <c r="A306" s="18">
        <v>303</v>
      </c>
      <c r="B306" s="5" t="e">
        <f>LARGE(Large!$BF$4:$BF$32,OIB!A306)</f>
        <v>#NUM!</v>
      </c>
      <c r="C306" s="18" t="e">
        <f>MATCH(B306,Large!$BF$4:$BF$405,0)</f>
        <v>#NUM!</v>
      </c>
      <c r="D306" s="18" t="e">
        <f>INDEX(Large!$E$4:$BN$405,$C306,OIB!D$2)</f>
        <v>#NUM!</v>
      </c>
      <c r="E306" s="18" t="e">
        <f>INDEX(Large!$E$4:$BN$405,$C306,OIB!E$2)</f>
        <v>#NUM!</v>
      </c>
      <c r="F306" s="18" t="e">
        <f>INDEX(Large!$E$4:$BN$405,$C306,OIB!F$2)</f>
        <v>#NUM!</v>
      </c>
      <c r="G306" s="18" t="e">
        <f>INDEX(Large!$E$4:$BN$405,$C306,OIB!G$2)</f>
        <v>#NUM!</v>
      </c>
      <c r="H306" s="18" t="e">
        <f>INDEX(Large!$E$4:$BN$405,$C306,OIB!H$2)</f>
        <v>#NUM!</v>
      </c>
      <c r="I306" s="18" t="e">
        <f>INDEX(Large!$E$4:$BN$405,$C306,OIB!I$2)</f>
        <v>#NUM!</v>
      </c>
      <c r="J306" s="18" t="e">
        <f>INDEX(Large!$E$4:$BN$405,$C306,OIB!J$2)</f>
        <v>#NUM!</v>
      </c>
      <c r="K306" s="18" t="e">
        <f>INDEX(Large!$E$4:$BN$405,$C306,OIB!K$2)</f>
        <v>#NUM!</v>
      </c>
      <c r="L306" s="18" t="e">
        <f>INDEX(Large!$E$4:$BN$405,$C306,OIB!L$2)</f>
        <v>#NUM!</v>
      </c>
      <c r="M306" s="18" t="e">
        <f>INDEX(Large!$E$4:$BN$405,$C306,OIB!M$2)</f>
        <v>#NUM!</v>
      </c>
      <c r="N306" s="18" t="e">
        <f>INDEX(Large!$E$4:$BN$405,$C306,OIB!N$2)</f>
        <v>#NUM!</v>
      </c>
      <c r="O306" s="18" t="e">
        <f>INDEX(Large!$E$4:$BN$405,$C306,OIB!O$2)</f>
        <v>#NUM!</v>
      </c>
      <c r="P306" s="5" t="e">
        <f>INDEX(Large!$E$4:$BN$405,$C306,OIB!P$2)</f>
        <v>#NUM!</v>
      </c>
    </row>
    <row r="307" spans="1:16">
      <c r="A307" s="18">
        <v>304</v>
      </c>
      <c r="B307" s="5" t="e">
        <f>LARGE(Large!$BF$4:$BF$32,OIB!A307)</f>
        <v>#NUM!</v>
      </c>
      <c r="C307" s="18" t="e">
        <f>MATCH(B307,Large!$BF$4:$BF$405,0)</f>
        <v>#NUM!</v>
      </c>
      <c r="D307" s="18" t="e">
        <f>INDEX(Large!$E$4:$BN$405,$C307,OIB!D$2)</f>
        <v>#NUM!</v>
      </c>
      <c r="E307" s="18" t="e">
        <f>INDEX(Large!$E$4:$BN$405,$C307,OIB!E$2)</f>
        <v>#NUM!</v>
      </c>
      <c r="F307" s="18" t="e">
        <f>INDEX(Large!$E$4:$BN$405,$C307,OIB!F$2)</f>
        <v>#NUM!</v>
      </c>
      <c r="G307" s="18" t="e">
        <f>INDEX(Large!$E$4:$BN$405,$C307,OIB!G$2)</f>
        <v>#NUM!</v>
      </c>
      <c r="H307" s="18" t="e">
        <f>INDEX(Large!$E$4:$BN$405,$C307,OIB!H$2)</f>
        <v>#NUM!</v>
      </c>
      <c r="I307" s="18" t="e">
        <f>INDEX(Large!$E$4:$BN$405,$C307,OIB!I$2)</f>
        <v>#NUM!</v>
      </c>
      <c r="J307" s="18" t="e">
        <f>INDEX(Large!$E$4:$BN$405,$C307,OIB!J$2)</f>
        <v>#NUM!</v>
      </c>
      <c r="K307" s="18" t="e">
        <f>INDEX(Large!$E$4:$BN$405,$C307,OIB!K$2)</f>
        <v>#NUM!</v>
      </c>
      <c r="L307" s="18" t="e">
        <f>INDEX(Large!$E$4:$BN$405,$C307,OIB!L$2)</f>
        <v>#NUM!</v>
      </c>
      <c r="M307" s="18" t="e">
        <f>INDEX(Large!$E$4:$BN$405,$C307,OIB!M$2)</f>
        <v>#NUM!</v>
      </c>
      <c r="N307" s="18" t="e">
        <f>INDEX(Large!$E$4:$BN$405,$C307,OIB!N$2)</f>
        <v>#NUM!</v>
      </c>
      <c r="O307" s="18" t="e">
        <f>INDEX(Large!$E$4:$BN$405,$C307,OIB!O$2)</f>
        <v>#NUM!</v>
      </c>
      <c r="P307" s="5" t="e">
        <f>INDEX(Large!$E$4:$BN$405,$C307,OIB!P$2)</f>
        <v>#NUM!</v>
      </c>
    </row>
    <row r="308" spans="1:16">
      <c r="A308" s="18">
        <v>305</v>
      </c>
      <c r="B308" s="5" t="e">
        <f>LARGE(Large!$BF$4:$BF$32,OIB!A308)</f>
        <v>#NUM!</v>
      </c>
      <c r="C308" s="18" t="e">
        <f>MATCH(B308,Large!$BF$4:$BF$405,0)</f>
        <v>#NUM!</v>
      </c>
      <c r="D308" s="18" t="e">
        <f>INDEX(Large!$E$4:$BN$405,$C308,OIB!D$2)</f>
        <v>#NUM!</v>
      </c>
      <c r="E308" s="18" t="e">
        <f>INDEX(Large!$E$4:$BN$405,$C308,OIB!E$2)</f>
        <v>#NUM!</v>
      </c>
      <c r="F308" s="18" t="e">
        <f>INDEX(Large!$E$4:$BN$405,$C308,OIB!F$2)</f>
        <v>#NUM!</v>
      </c>
      <c r="G308" s="18" t="e">
        <f>INDEX(Large!$E$4:$BN$405,$C308,OIB!G$2)</f>
        <v>#NUM!</v>
      </c>
      <c r="H308" s="18" t="e">
        <f>INDEX(Large!$E$4:$BN$405,$C308,OIB!H$2)</f>
        <v>#NUM!</v>
      </c>
      <c r="I308" s="18" t="e">
        <f>INDEX(Large!$E$4:$BN$405,$C308,OIB!I$2)</f>
        <v>#NUM!</v>
      </c>
      <c r="J308" s="18" t="e">
        <f>INDEX(Large!$E$4:$BN$405,$C308,OIB!J$2)</f>
        <v>#NUM!</v>
      </c>
      <c r="K308" s="18" t="e">
        <f>INDEX(Large!$E$4:$BN$405,$C308,OIB!K$2)</f>
        <v>#NUM!</v>
      </c>
      <c r="L308" s="18" t="e">
        <f>INDEX(Large!$E$4:$BN$405,$C308,OIB!L$2)</f>
        <v>#NUM!</v>
      </c>
      <c r="M308" s="18" t="e">
        <f>INDEX(Large!$E$4:$BN$405,$C308,OIB!M$2)</f>
        <v>#NUM!</v>
      </c>
      <c r="N308" s="18" t="e">
        <f>INDEX(Large!$E$4:$BN$405,$C308,OIB!N$2)</f>
        <v>#NUM!</v>
      </c>
      <c r="O308" s="18" t="e">
        <f>INDEX(Large!$E$4:$BN$405,$C308,OIB!O$2)</f>
        <v>#NUM!</v>
      </c>
      <c r="P308" s="5" t="e">
        <f>INDEX(Large!$E$4:$BN$405,$C308,OIB!P$2)</f>
        <v>#NUM!</v>
      </c>
    </row>
    <row r="309" spans="1:16">
      <c r="A309" s="18">
        <v>306</v>
      </c>
      <c r="B309" s="5" t="e">
        <f>LARGE(Large!$BF$4:$BF$32,OIB!A309)</f>
        <v>#NUM!</v>
      </c>
      <c r="C309" s="18" t="e">
        <f>MATCH(B309,Large!$BF$4:$BF$405,0)</f>
        <v>#NUM!</v>
      </c>
      <c r="D309" s="18" t="e">
        <f>INDEX(Large!$E$4:$BN$405,$C309,OIB!D$2)</f>
        <v>#NUM!</v>
      </c>
      <c r="E309" s="18" t="e">
        <f>INDEX(Large!$E$4:$BN$405,$C309,OIB!E$2)</f>
        <v>#NUM!</v>
      </c>
      <c r="F309" s="18" t="e">
        <f>INDEX(Large!$E$4:$BN$405,$C309,OIB!F$2)</f>
        <v>#NUM!</v>
      </c>
      <c r="G309" s="18" t="e">
        <f>INDEX(Large!$E$4:$BN$405,$C309,OIB!G$2)</f>
        <v>#NUM!</v>
      </c>
      <c r="H309" s="18" t="e">
        <f>INDEX(Large!$E$4:$BN$405,$C309,OIB!H$2)</f>
        <v>#NUM!</v>
      </c>
      <c r="I309" s="18" t="e">
        <f>INDEX(Large!$E$4:$BN$405,$C309,OIB!I$2)</f>
        <v>#NUM!</v>
      </c>
      <c r="J309" s="18" t="e">
        <f>INDEX(Large!$E$4:$BN$405,$C309,OIB!J$2)</f>
        <v>#NUM!</v>
      </c>
      <c r="K309" s="18" t="e">
        <f>INDEX(Large!$E$4:$BN$405,$C309,OIB!K$2)</f>
        <v>#NUM!</v>
      </c>
      <c r="L309" s="18" t="e">
        <f>INDEX(Large!$E$4:$BN$405,$C309,OIB!L$2)</f>
        <v>#NUM!</v>
      </c>
      <c r="M309" s="18" t="e">
        <f>INDEX(Large!$E$4:$BN$405,$C309,OIB!M$2)</f>
        <v>#NUM!</v>
      </c>
      <c r="N309" s="18" t="e">
        <f>INDEX(Large!$E$4:$BN$405,$C309,OIB!N$2)</f>
        <v>#NUM!</v>
      </c>
      <c r="O309" s="18" t="e">
        <f>INDEX(Large!$E$4:$BN$405,$C309,OIB!O$2)</f>
        <v>#NUM!</v>
      </c>
      <c r="P309" s="5" t="e">
        <f>INDEX(Large!$E$4:$BN$405,$C309,OIB!P$2)</f>
        <v>#NUM!</v>
      </c>
    </row>
    <row r="310" spans="1:16">
      <c r="A310" s="18">
        <v>307</v>
      </c>
      <c r="B310" s="5" t="e">
        <f>LARGE(Large!$BF$4:$BF$32,OIB!A310)</f>
        <v>#NUM!</v>
      </c>
      <c r="C310" s="18" t="e">
        <f>MATCH(B310,Large!$BF$4:$BF$405,0)</f>
        <v>#NUM!</v>
      </c>
      <c r="D310" s="18" t="e">
        <f>INDEX(Large!$E$4:$BN$405,$C310,OIB!D$2)</f>
        <v>#NUM!</v>
      </c>
      <c r="E310" s="18" t="e">
        <f>INDEX(Large!$E$4:$BN$405,$C310,OIB!E$2)</f>
        <v>#NUM!</v>
      </c>
      <c r="F310" s="18" t="e">
        <f>INDEX(Large!$E$4:$BN$405,$C310,OIB!F$2)</f>
        <v>#NUM!</v>
      </c>
      <c r="G310" s="18" t="e">
        <f>INDEX(Large!$E$4:$BN$405,$C310,OIB!G$2)</f>
        <v>#NUM!</v>
      </c>
      <c r="H310" s="18" t="e">
        <f>INDEX(Large!$E$4:$BN$405,$C310,OIB!H$2)</f>
        <v>#NUM!</v>
      </c>
      <c r="I310" s="18" t="e">
        <f>INDEX(Large!$E$4:$BN$405,$C310,OIB!I$2)</f>
        <v>#NUM!</v>
      </c>
      <c r="J310" s="18" t="e">
        <f>INDEX(Large!$E$4:$BN$405,$C310,OIB!J$2)</f>
        <v>#NUM!</v>
      </c>
      <c r="K310" s="18" t="e">
        <f>INDEX(Large!$E$4:$BN$405,$C310,OIB!K$2)</f>
        <v>#NUM!</v>
      </c>
      <c r="L310" s="18" t="e">
        <f>INDEX(Large!$E$4:$BN$405,$C310,OIB!L$2)</f>
        <v>#NUM!</v>
      </c>
      <c r="M310" s="18" t="e">
        <f>INDEX(Large!$E$4:$BN$405,$C310,OIB!M$2)</f>
        <v>#NUM!</v>
      </c>
      <c r="N310" s="18" t="e">
        <f>INDEX(Large!$E$4:$BN$405,$C310,OIB!N$2)</f>
        <v>#NUM!</v>
      </c>
      <c r="O310" s="18" t="e">
        <f>INDEX(Large!$E$4:$BN$405,$C310,OIB!O$2)</f>
        <v>#NUM!</v>
      </c>
      <c r="P310" s="5" t="e">
        <f>INDEX(Large!$E$4:$BN$405,$C310,OIB!P$2)</f>
        <v>#NUM!</v>
      </c>
    </row>
    <row r="311" spans="1:16">
      <c r="A311" s="18">
        <v>308</v>
      </c>
      <c r="B311" s="5" t="e">
        <f>LARGE(Large!$BF$4:$BF$32,OIB!A311)</f>
        <v>#NUM!</v>
      </c>
      <c r="C311" s="18" t="e">
        <f>MATCH(B311,Large!$BF$4:$BF$405,0)</f>
        <v>#NUM!</v>
      </c>
      <c r="D311" s="18" t="e">
        <f>INDEX(Large!$E$4:$BN$405,$C311,OIB!D$2)</f>
        <v>#NUM!</v>
      </c>
      <c r="E311" s="18" t="e">
        <f>INDEX(Large!$E$4:$BN$405,$C311,OIB!E$2)</f>
        <v>#NUM!</v>
      </c>
      <c r="F311" s="18" t="e">
        <f>INDEX(Large!$E$4:$BN$405,$C311,OIB!F$2)</f>
        <v>#NUM!</v>
      </c>
      <c r="G311" s="18" t="e">
        <f>INDEX(Large!$E$4:$BN$405,$C311,OIB!G$2)</f>
        <v>#NUM!</v>
      </c>
      <c r="H311" s="18" t="e">
        <f>INDEX(Large!$E$4:$BN$405,$C311,OIB!H$2)</f>
        <v>#NUM!</v>
      </c>
      <c r="I311" s="18" t="e">
        <f>INDEX(Large!$E$4:$BN$405,$C311,OIB!I$2)</f>
        <v>#NUM!</v>
      </c>
      <c r="J311" s="18" t="e">
        <f>INDEX(Large!$E$4:$BN$405,$C311,OIB!J$2)</f>
        <v>#NUM!</v>
      </c>
      <c r="K311" s="18" t="e">
        <f>INDEX(Large!$E$4:$BN$405,$C311,OIB!K$2)</f>
        <v>#NUM!</v>
      </c>
      <c r="L311" s="18" t="e">
        <f>INDEX(Large!$E$4:$BN$405,$C311,OIB!L$2)</f>
        <v>#NUM!</v>
      </c>
      <c r="M311" s="18" t="e">
        <f>INDEX(Large!$E$4:$BN$405,$C311,OIB!M$2)</f>
        <v>#NUM!</v>
      </c>
      <c r="N311" s="18" t="e">
        <f>INDEX(Large!$E$4:$BN$405,$C311,OIB!N$2)</f>
        <v>#NUM!</v>
      </c>
      <c r="O311" s="18" t="e">
        <f>INDEX(Large!$E$4:$BN$405,$C311,OIB!O$2)</f>
        <v>#NUM!</v>
      </c>
      <c r="P311" s="5" t="e">
        <f>INDEX(Large!$E$4:$BN$405,$C311,OIB!P$2)</f>
        <v>#NUM!</v>
      </c>
    </row>
    <row r="312" spans="1:16">
      <c r="A312" s="18">
        <v>309</v>
      </c>
      <c r="B312" s="5" t="e">
        <f>LARGE(Large!$BF$4:$BF$32,OIB!A312)</f>
        <v>#NUM!</v>
      </c>
      <c r="C312" s="18" t="e">
        <f>MATCH(B312,Large!$BF$4:$BF$405,0)</f>
        <v>#NUM!</v>
      </c>
      <c r="D312" s="18" t="e">
        <f>INDEX(Large!$E$4:$BN$405,$C312,OIB!D$2)</f>
        <v>#NUM!</v>
      </c>
      <c r="E312" s="18" t="e">
        <f>INDEX(Large!$E$4:$BN$405,$C312,OIB!E$2)</f>
        <v>#NUM!</v>
      </c>
      <c r="F312" s="18" t="e">
        <f>INDEX(Large!$E$4:$BN$405,$C312,OIB!F$2)</f>
        <v>#NUM!</v>
      </c>
      <c r="G312" s="18" t="e">
        <f>INDEX(Large!$E$4:$BN$405,$C312,OIB!G$2)</f>
        <v>#NUM!</v>
      </c>
      <c r="H312" s="18" t="e">
        <f>INDEX(Large!$E$4:$BN$405,$C312,OIB!H$2)</f>
        <v>#NUM!</v>
      </c>
      <c r="I312" s="18" t="e">
        <f>INDEX(Large!$E$4:$BN$405,$C312,OIB!I$2)</f>
        <v>#NUM!</v>
      </c>
      <c r="J312" s="18" t="e">
        <f>INDEX(Large!$E$4:$BN$405,$C312,OIB!J$2)</f>
        <v>#NUM!</v>
      </c>
      <c r="K312" s="18" t="e">
        <f>INDEX(Large!$E$4:$BN$405,$C312,OIB!K$2)</f>
        <v>#NUM!</v>
      </c>
      <c r="L312" s="18" t="e">
        <f>INDEX(Large!$E$4:$BN$405,$C312,OIB!L$2)</f>
        <v>#NUM!</v>
      </c>
      <c r="M312" s="18" t="e">
        <f>INDEX(Large!$E$4:$BN$405,$C312,OIB!M$2)</f>
        <v>#NUM!</v>
      </c>
      <c r="N312" s="18" t="e">
        <f>INDEX(Large!$E$4:$BN$405,$C312,OIB!N$2)</f>
        <v>#NUM!</v>
      </c>
      <c r="O312" s="18" t="e">
        <f>INDEX(Large!$E$4:$BN$405,$C312,OIB!O$2)</f>
        <v>#NUM!</v>
      </c>
      <c r="P312" s="5" t="e">
        <f>INDEX(Large!$E$4:$BN$405,$C312,OIB!P$2)</f>
        <v>#NUM!</v>
      </c>
    </row>
    <row r="313" spans="1:16">
      <c r="A313" s="18">
        <v>310</v>
      </c>
      <c r="B313" s="5" t="e">
        <f>LARGE(Large!$BF$4:$BF$32,OIB!A313)</f>
        <v>#NUM!</v>
      </c>
      <c r="C313" s="18" t="e">
        <f>MATCH(B313,Large!$BF$4:$BF$405,0)</f>
        <v>#NUM!</v>
      </c>
      <c r="D313" s="18" t="e">
        <f>INDEX(Large!$E$4:$BN$405,$C313,OIB!D$2)</f>
        <v>#NUM!</v>
      </c>
      <c r="E313" s="18" t="e">
        <f>INDEX(Large!$E$4:$BN$405,$C313,OIB!E$2)</f>
        <v>#NUM!</v>
      </c>
      <c r="F313" s="18" t="e">
        <f>INDEX(Large!$E$4:$BN$405,$C313,OIB!F$2)</f>
        <v>#NUM!</v>
      </c>
      <c r="G313" s="18" t="e">
        <f>INDEX(Large!$E$4:$BN$405,$C313,OIB!G$2)</f>
        <v>#NUM!</v>
      </c>
      <c r="H313" s="18" t="e">
        <f>INDEX(Large!$E$4:$BN$405,$C313,OIB!H$2)</f>
        <v>#NUM!</v>
      </c>
      <c r="I313" s="18" t="e">
        <f>INDEX(Large!$E$4:$BN$405,$C313,OIB!I$2)</f>
        <v>#NUM!</v>
      </c>
      <c r="J313" s="18" t="e">
        <f>INDEX(Large!$E$4:$BN$405,$C313,OIB!J$2)</f>
        <v>#NUM!</v>
      </c>
      <c r="K313" s="18" t="e">
        <f>INDEX(Large!$E$4:$BN$405,$C313,OIB!K$2)</f>
        <v>#NUM!</v>
      </c>
      <c r="L313" s="18" t="e">
        <f>INDEX(Large!$E$4:$BN$405,$C313,OIB!L$2)</f>
        <v>#NUM!</v>
      </c>
      <c r="M313" s="18" t="e">
        <f>INDEX(Large!$E$4:$BN$405,$C313,OIB!M$2)</f>
        <v>#NUM!</v>
      </c>
      <c r="N313" s="18" t="e">
        <f>INDEX(Large!$E$4:$BN$405,$C313,OIB!N$2)</f>
        <v>#NUM!</v>
      </c>
      <c r="O313" s="18" t="e">
        <f>INDEX(Large!$E$4:$BN$405,$C313,OIB!O$2)</f>
        <v>#NUM!</v>
      </c>
      <c r="P313" s="5" t="e">
        <f>INDEX(Large!$E$4:$BN$405,$C313,OIB!P$2)</f>
        <v>#NUM!</v>
      </c>
    </row>
    <row r="314" spans="1:16">
      <c r="A314" s="18">
        <v>311</v>
      </c>
      <c r="B314" s="5" t="e">
        <f>LARGE(Large!$BF$4:$BF$32,OIB!A314)</f>
        <v>#NUM!</v>
      </c>
      <c r="C314" s="18" t="e">
        <f>MATCH(B314,Large!$BF$4:$BF$405,0)</f>
        <v>#NUM!</v>
      </c>
      <c r="D314" s="18" t="e">
        <f>INDEX(Large!$E$4:$BN$405,$C314,OIB!D$2)</f>
        <v>#NUM!</v>
      </c>
      <c r="E314" s="18" t="e">
        <f>INDEX(Large!$E$4:$BN$405,$C314,OIB!E$2)</f>
        <v>#NUM!</v>
      </c>
      <c r="F314" s="18" t="e">
        <f>INDEX(Large!$E$4:$BN$405,$C314,OIB!F$2)</f>
        <v>#NUM!</v>
      </c>
      <c r="G314" s="18" t="e">
        <f>INDEX(Large!$E$4:$BN$405,$C314,OIB!G$2)</f>
        <v>#NUM!</v>
      </c>
      <c r="H314" s="18" t="e">
        <f>INDEX(Large!$E$4:$BN$405,$C314,OIB!H$2)</f>
        <v>#NUM!</v>
      </c>
      <c r="I314" s="18" t="e">
        <f>INDEX(Large!$E$4:$BN$405,$C314,OIB!I$2)</f>
        <v>#NUM!</v>
      </c>
      <c r="J314" s="18" t="e">
        <f>INDEX(Large!$E$4:$BN$405,$C314,OIB!J$2)</f>
        <v>#NUM!</v>
      </c>
      <c r="K314" s="18" t="e">
        <f>INDEX(Large!$E$4:$BN$405,$C314,OIB!K$2)</f>
        <v>#NUM!</v>
      </c>
      <c r="L314" s="18" t="e">
        <f>INDEX(Large!$E$4:$BN$405,$C314,OIB!L$2)</f>
        <v>#NUM!</v>
      </c>
      <c r="M314" s="18" t="e">
        <f>INDEX(Large!$E$4:$BN$405,$C314,OIB!M$2)</f>
        <v>#NUM!</v>
      </c>
      <c r="N314" s="18" t="e">
        <f>INDEX(Large!$E$4:$BN$405,$C314,OIB!N$2)</f>
        <v>#NUM!</v>
      </c>
      <c r="O314" s="18" t="e">
        <f>INDEX(Large!$E$4:$BN$405,$C314,OIB!O$2)</f>
        <v>#NUM!</v>
      </c>
      <c r="P314" s="5" t="e">
        <f>INDEX(Large!$E$4:$BN$405,$C314,OIB!P$2)</f>
        <v>#NUM!</v>
      </c>
    </row>
    <row r="315" spans="1:16">
      <c r="A315" s="18">
        <v>312</v>
      </c>
      <c r="B315" s="5" t="e">
        <f>LARGE(Large!$BF$4:$BF$32,OIB!A315)</f>
        <v>#NUM!</v>
      </c>
      <c r="C315" s="18" t="e">
        <f>MATCH(B315,Large!$BF$4:$BF$405,0)</f>
        <v>#NUM!</v>
      </c>
      <c r="D315" s="18" t="e">
        <f>INDEX(Large!$E$4:$BN$405,$C315,OIB!D$2)</f>
        <v>#NUM!</v>
      </c>
      <c r="E315" s="18" t="e">
        <f>INDEX(Large!$E$4:$BN$405,$C315,OIB!E$2)</f>
        <v>#NUM!</v>
      </c>
      <c r="F315" s="18" t="e">
        <f>INDEX(Large!$E$4:$BN$405,$C315,OIB!F$2)</f>
        <v>#NUM!</v>
      </c>
      <c r="G315" s="18" t="e">
        <f>INDEX(Large!$E$4:$BN$405,$C315,OIB!G$2)</f>
        <v>#NUM!</v>
      </c>
      <c r="H315" s="18" t="e">
        <f>INDEX(Large!$E$4:$BN$405,$C315,OIB!H$2)</f>
        <v>#NUM!</v>
      </c>
      <c r="I315" s="18" t="e">
        <f>INDEX(Large!$E$4:$BN$405,$C315,OIB!I$2)</f>
        <v>#NUM!</v>
      </c>
      <c r="J315" s="18" t="e">
        <f>INDEX(Large!$E$4:$BN$405,$C315,OIB!J$2)</f>
        <v>#NUM!</v>
      </c>
      <c r="K315" s="18" t="e">
        <f>INDEX(Large!$E$4:$BN$405,$C315,OIB!K$2)</f>
        <v>#NUM!</v>
      </c>
      <c r="L315" s="18" t="e">
        <f>INDEX(Large!$E$4:$BN$405,$C315,OIB!L$2)</f>
        <v>#NUM!</v>
      </c>
      <c r="M315" s="18" t="e">
        <f>INDEX(Large!$E$4:$BN$405,$C315,OIB!M$2)</f>
        <v>#NUM!</v>
      </c>
      <c r="N315" s="18" t="e">
        <f>INDEX(Large!$E$4:$BN$405,$C315,OIB!N$2)</f>
        <v>#NUM!</v>
      </c>
      <c r="O315" s="18" t="e">
        <f>INDEX(Large!$E$4:$BN$405,$C315,OIB!O$2)</f>
        <v>#NUM!</v>
      </c>
      <c r="P315" s="5" t="e">
        <f>INDEX(Large!$E$4:$BN$405,$C315,OIB!P$2)</f>
        <v>#NUM!</v>
      </c>
    </row>
    <row r="316" spans="1:16">
      <c r="A316" s="18">
        <v>313</v>
      </c>
      <c r="B316" s="5" t="e">
        <f>LARGE(Large!$BF$4:$BF$32,OIB!A316)</f>
        <v>#NUM!</v>
      </c>
      <c r="C316" s="18" t="e">
        <f>MATCH(B316,Large!$BF$4:$BF$405,0)</f>
        <v>#NUM!</v>
      </c>
      <c r="D316" s="18" t="e">
        <f>INDEX(Large!$E$4:$BN$405,$C316,OIB!D$2)</f>
        <v>#NUM!</v>
      </c>
      <c r="E316" s="18" t="e">
        <f>INDEX(Large!$E$4:$BN$405,$C316,OIB!E$2)</f>
        <v>#NUM!</v>
      </c>
      <c r="F316" s="18" t="e">
        <f>INDEX(Large!$E$4:$BN$405,$C316,OIB!F$2)</f>
        <v>#NUM!</v>
      </c>
      <c r="G316" s="18" t="e">
        <f>INDEX(Large!$E$4:$BN$405,$C316,OIB!G$2)</f>
        <v>#NUM!</v>
      </c>
      <c r="H316" s="18" t="e">
        <f>INDEX(Large!$E$4:$BN$405,$C316,OIB!H$2)</f>
        <v>#NUM!</v>
      </c>
      <c r="I316" s="18" t="e">
        <f>INDEX(Large!$E$4:$BN$405,$C316,OIB!I$2)</f>
        <v>#NUM!</v>
      </c>
      <c r="J316" s="18" t="e">
        <f>INDEX(Large!$E$4:$BN$405,$C316,OIB!J$2)</f>
        <v>#NUM!</v>
      </c>
      <c r="K316" s="18" t="e">
        <f>INDEX(Large!$E$4:$BN$405,$C316,OIB!K$2)</f>
        <v>#NUM!</v>
      </c>
      <c r="L316" s="18" t="e">
        <f>INDEX(Large!$E$4:$BN$405,$C316,OIB!L$2)</f>
        <v>#NUM!</v>
      </c>
      <c r="M316" s="18" t="e">
        <f>INDEX(Large!$E$4:$BN$405,$C316,OIB!M$2)</f>
        <v>#NUM!</v>
      </c>
      <c r="N316" s="18" t="e">
        <f>INDEX(Large!$E$4:$BN$405,$C316,OIB!N$2)</f>
        <v>#NUM!</v>
      </c>
      <c r="O316" s="18" t="e">
        <f>INDEX(Large!$E$4:$BN$405,$C316,OIB!O$2)</f>
        <v>#NUM!</v>
      </c>
      <c r="P316" s="5" t="e">
        <f>INDEX(Large!$E$4:$BN$405,$C316,OIB!P$2)</f>
        <v>#NUM!</v>
      </c>
    </row>
    <row r="317" spans="1:16">
      <c r="A317" s="18">
        <v>314</v>
      </c>
      <c r="B317" s="5" t="e">
        <f>LARGE(Large!$BF$4:$BF$32,OIB!A317)</f>
        <v>#NUM!</v>
      </c>
      <c r="C317" s="18" t="e">
        <f>MATCH(B317,Large!$BF$4:$BF$405,0)</f>
        <v>#NUM!</v>
      </c>
      <c r="D317" s="18" t="e">
        <f>INDEX(Large!$E$4:$BN$405,$C317,OIB!D$2)</f>
        <v>#NUM!</v>
      </c>
      <c r="E317" s="18" t="e">
        <f>INDEX(Large!$E$4:$BN$405,$C317,OIB!E$2)</f>
        <v>#NUM!</v>
      </c>
      <c r="F317" s="18" t="e">
        <f>INDEX(Large!$E$4:$BN$405,$C317,OIB!F$2)</f>
        <v>#NUM!</v>
      </c>
      <c r="G317" s="18" t="e">
        <f>INDEX(Large!$E$4:$BN$405,$C317,OIB!G$2)</f>
        <v>#NUM!</v>
      </c>
      <c r="H317" s="18" t="e">
        <f>INDEX(Large!$E$4:$BN$405,$C317,OIB!H$2)</f>
        <v>#NUM!</v>
      </c>
      <c r="I317" s="18" t="e">
        <f>INDEX(Large!$E$4:$BN$405,$C317,OIB!I$2)</f>
        <v>#NUM!</v>
      </c>
      <c r="J317" s="18" t="e">
        <f>INDEX(Large!$E$4:$BN$405,$C317,OIB!J$2)</f>
        <v>#NUM!</v>
      </c>
      <c r="K317" s="18" t="e">
        <f>INDEX(Large!$E$4:$BN$405,$C317,OIB!K$2)</f>
        <v>#NUM!</v>
      </c>
      <c r="L317" s="18" t="e">
        <f>INDEX(Large!$E$4:$BN$405,$C317,OIB!L$2)</f>
        <v>#NUM!</v>
      </c>
      <c r="M317" s="18" t="e">
        <f>INDEX(Large!$E$4:$BN$405,$C317,OIB!M$2)</f>
        <v>#NUM!</v>
      </c>
      <c r="N317" s="18" t="e">
        <f>INDEX(Large!$E$4:$BN$405,$C317,OIB!N$2)</f>
        <v>#NUM!</v>
      </c>
      <c r="O317" s="18" t="e">
        <f>INDEX(Large!$E$4:$BN$405,$C317,OIB!O$2)</f>
        <v>#NUM!</v>
      </c>
      <c r="P317" s="5" t="e">
        <f>INDEX(Large!$E$4:$BN$405,$C317,OIB!P$2)</f>
        <v>#NUM!</v>
      </c>
    </row>
    <row r="318" spans="1:16">
      <c r="A318" s="18">
        <v>315</v>
      </c>
      <c r="B318" s="5" t="e">
        <f>LARGE(Large!$BF$4:$BF$32,OIB!A318)</f>
        <v>#NUM!</v>
      </c>
      <c r="C318" s="18" t="e">
        <f>MATCH(B318,Large!$BF$4:$BF$405,0)</f>
        <v>#NUM!</v>
      </c>
      <c r="D318" s="18" t="e">
        <f>INDEX(Large!$E$4:$BN$405,$C318,OIB!D$2)</f>
        <v>#NUM!</v>
      </c>
      <c r="E318" s="18" t="e">
        <f>INDEX(Large!$E$4:$BN$405,$C318,OIB!E$2)</f>
        <v>#NUM!</v>
      </c>
      <c r="F318" s="18" t="e">
        <f>INDEX(Large!$E$4:$BN$405,$C318,OIB!F$2)</f>
        <v>#NUM!</v>
      </c>
      <c r="G318" s="18" t="e">
        <f>INDEX(Large!$E$4:$BN$405,$C318,OIB!G$2)</f>
        <v>#NUM!</v>
      </c>
      <c r="H318" s="18" t="e">
        <f>INDEX(Large!$E$4:$BN$405,$C318,OIB!H$2)</f>
        <v>#NUM!</v>
      </c>
      <c r="I318" s="18" t="e">
        <f>INDEX(Large!$E$4:$BN$405,$C318,OIB!I$2)</f>
        <v>#NUM!</v>
      </c>
      <c r="J318" s="18" t="e">
        <f>INDEX(Large!$E$4:$BN$405,$C318,OIB!J$2)</f>
        <v>#NUM!</v>
      </c>
      <c r="K318" s="18" t="e">
        <f>INDEX(Large!$E$4:$BN$405,$C318,OIB!K$2)</f>
        <v>#NUM!</v>
      </c>
      <c r="L318" s="18" t="e">
        <f>INDEX(Large!$E$4:$BN$405,$C318,OIB!L$2)</f>
        <v>#NUM!</v>
      </c>
      <c r="M318" s="18" t="e">
        <f>INDEX(Large!$E$4:$BN$405,$C318,OIB!M$2)</f>
        <v>#NUM!</v>
      </c>
      <c r="N318" s="18" t="e">
        <f>INDEX(Large!$E$4:$BN$405,$C318,OIB!N$2)</f>
        <v>#NUM!</v>
      </c>
      <c r="O318" s="18" t="e">
        <f>INDEX(Large!$E$4:$BN$405,$C318,OIB!O$2)</f>
        <v>#NUM!</v>
      </c>
      <c r="P318" s="5" t="e">
        <f>INDEX(Large!$E$4:$BN$405,$C318,OIB!P$2)</f>
        <v>#NUM!</v>
      </c>
    </row>
    <row r="319" spans="1:16">
      <c r="A319" s="18">
        <v>316</v>
      </c>
      <c r="B319" s="5" t="e">
        <f>LARGE(Large!$BF$4:$BF$32,OIB!A319)</f>
        <v>#NUM!</v>
      </c>
      <c r="C319" s="18" t="e">
        <f>MATCH(B319,Large!$BF$4:$BF$405,0)</f>
        <v>#NUM!</v>
      </c>
      <c r="D319" s="18" t="e">
        <f>INDEX(Large!$E$4:$BN$405,$C319,OIB!D$2)</f>
        <v>#NUM!</v>
      </c>
      <c r="E319" s="18" t="e">
        <f>INDEX(Large!$E$4:$BN$405,$C319,OIB!E$2)</f>
        <v>#NUM!</v>
      </c>
      <c r="F319" s="18" t="e">
        <f>INDEX(Large!$E$4:$BN$405,$C319,OIB!F$2)</f>
        <v>#NUM!</v>
      </c>
      <c r="G319" s="18" t="e">
        <f>INDEX(Large!$E$4:$BN$405,$C319,OIB!G$2)</f>
        <v>#NUM!</v>
      </c>
      <c r="H319" s="18" t="e">
        <f>INDEX(Large!$E$4:$BN$405,$C319,OIB!H$2)</f>
        <v>#NUM!</v>
      </c>
      <c r="I319" s="18" t="e">
        <f>INDEX(Large!$E$4:$BN$405,$C319,OIB!I$2)</f>
        <v>#NUM!</v>
      </c>
      <c r="J319" s="18" t="e">
        <f>INDEX(Large!$E$4:$BN$405,$C319,OIB!J$2)</f>
        <v>#NUM!</v>
      </c>
      <c r="K319" s="18" t="e">
        <f>INDEX(Large!$E$4:$BN$405,$C319,OIB!K$2)</f>
        <v>#NUM!</v>
      </c>
      <c r="L319" s="18" t="e">
        <f>INDEX(Large!$E$4:$BN$405,$C319,OIB!L$2)</f>
        <v>#NUM!</v>
      </c>
      <c r="M319" s="18" t="e">
        <f>INDEX(Large!$E$4:$BN$405,$C319,OIB!M$2)</f>
        <v>#NUM!</v>
      </c>
      <c r="N319" s="18" t="e">
        <f>INDEX(Large!$E$4:$BN$405,$C319,OIB!N$2)</f>
        <v>#NUM!</v>
      </c>
      <c r="O319" s="18" t="e">
        <f>INDEX(Large!$E$4:$BN$405,$C319,OIB!O$2)</f>
        <v>#NUM!</v>
      </c>
      <c r="P319" s="5" t="e">
        <f>INDEX(Large!$E$4:$BN$405,$C319,OIB!P$2)</f>
        <v>#NUM!</v>
      </c>
    </row>
    <row r="320" spans="1:16">
      <c r="A320" s="18">
        <v>317</v>
      </c>
      <c r="B320" s="5" t="e">
        <f>LARGE(Large!$BF$4:$BF$32,OIB!A320)</f>
        <v>#NUM!</v>
      </c>
      <c r="C320" s="18" t="e">
        <f>MATCH(B320,Large!$BF$4:$BF$405,0)</f>
        <v>#NUM!</v>
      </c>
      <c r="D320" s="18" t="e">
        <f>INDEX(Large!$E$4:$BN$405,$C320,OIB!D$2)</f>
        <v>#NUM!</v>
      </c>
      <c r="E320" s="18" t="e">
        <f>INDEX(Large!$E$4:$BN$405,$C320,OIB!E$2)</f>
        <v>#NUM!</v>
      </c>
      <c r="F320" s="18" t="e">
        <f>INDEX(Large!$E$4:$BN$405,$C320,OIB!F$2)</f>
        <v>#NUM!</v>
      </c>
      <c r="G320" s="18" t="e">
        <f>INDEX(Large!$E$4:$BN$405,$C320,OIB!G$2)</f>
        <v>#NUM!</v>
      </c>
      <c r="H320" s="18" t="e">
        <f>INDEX(Large!$E$4:$BN$405,$C320,OIB!H$2)</f>
        <v>#NUM!</v>
      </c>
      <c r="I320" s="18" t="e">
        <f>INDEX(Large!$E$4:$BN$405,$C320,OIB!I$2)</f>
        <v>#NUM!</v>
      </c>
      <c r="J320" s="18" t="e">
        <f>INDEX(Large!$E$4:$BN$405,$C320,OIB!J$2)</f>
        <v>#NUM!</v>
      </c>
      <c r="K320" s="18" t="e">
        <f>INDEX(Large!$E$4:$BN$405,$C320,OIB!K$2)</f>
        <v>#NUM!</v>
      </c>
      <c r="L320" s="18" t="e">
        <f>INDEX(Large!$E$4:$BN$405,$C320,OIB!L$2)</f>
        <v>#NUM!</v>
      </c>
      <c r="M320" s="18" t="e">
        <f>INDEX(Large!$E$4:$BN$405,$C320,OIB!M$2)</f>
        <v>#NUM!</v>
      </c>
      <c r="N320" s="18" t="e">
        <f>INDEX(Large!$E$4:$BN$405,$C320,OIB!N$2)</f>
        <v>#NUM!</v>
      </c>
      <c r="O320" s="18" t="e">
        <f>INDEX(Large!$E$4:$BN$405,$C320,OIB!O$2)</f>
        <v>#NUM!</v>
      </c>
      <c r="P320" s="5" t="e">
        <f>INDEX(Large!$E$4:$BN$405,$C320,OIB!P$2)</f>
        <v>#NUM!</v>
      </c>
    </row>
    <row r="321" spans="1:16">
      <c r="A321" s="18">
        <v>318</v>
      </c>
      <c r="B321" s="5" t="e">
        <f>LARGE(Large!$BF$4:$BF$32,OIB!A321)</f>
        <v>#NUM!</v>
      </c>
      <c r="C321" s="18" t="e">
        <f>MATCH(B321,Large!$BF$4:$BF$405,0)</f>
        <v>#NUM!</v>
      </c>
      <c r="D321" s="18" t="e">
        <f>INDEX(Large!$E$4:$BN$405,$C321,OIB!D$2)</f>
        <v>#NUM!</v>
      </c>
      <c r="E321" s="18" t="e">
        <f>INDEX(Large!$E$4:$BN$405,$C321,OIB!E$2)</f>
        <v>#NUM!</v>
      </c>
      <c r="F321" s="18" t="e">
        <f>INDEX(Large!$E$4:$BN$405,$C321,OIB!F$2)</f>
        <v>#NUM!</v>
      </c>
      <c r="G321" s="18" t="e">
        <f>INDEX(Large!$E$4:$BN$405,$C321,OIB!G$2)</f>
        <v>#NUM!</v>
      </c>
      <c r="H321" s="18" t="e">
        <f>INDEX(Large!$E$4:$BN$405,$C321,OIB!H$2)</f>
        <v>#NUM!</v>
      </c>
      <c r="I321" s="18" t="e">
        <f>INDEX(Large!$E$4:$BN$405,$C321,OIB!I$2)</f>
        <v>#NUM!</v>
      </c>
      <c r="J321" s="18" t="e">
        <f>INDEX(Large!$E$4:$BN$405,$C321,OIB!J$2)</f>
        <v>#NUM!</v>
      </c>
      <c r="K321" s="18" t="e">
        <f>INDEX(Large!$E$4:$BN$405,$C321,OIB!K$2)</f>
        <v>#NUM!</v>
      </c>
      <c r="L321" s="18" t="e">
        <f>INDEX(Large!$E$4:$BN$405,$C321,OIB!L$2)</f>
        <v>#NUM!</v>
      </c>
      <c r="M321" s="18" t="e">
        <f>INDEX(Large!$E$4:$BN$405,$C321,OIB!M$2)</f>
        <v>#NUM!</v>
      </c>
      <c r="N321" s="18" t="e">
        <f>INDEX(Large!$E$4:$BN$405,$C321,OIB!N$2)</f>
        <v>#NUM!</v>
      </c>
      <c r="O321" s="18" t="e">
        <f>INDEX(Large!$E$4:$BN$405,$C321,OIB!O$2)</f>
        <v>#NUM!</v>
      </c>
      <c r="P321" s="5" t="e">
        <f>INDEX(Large!$E$4:$BN$405,$C321,OIB!P$2)</f>
        <v>#NUM!</v>
      </c>
    </row>
    <row r="322" spans="1:16">
      <c r="A322" s="18">
        <v>319</v>
      </c>
      <c r="B322" s="5" t="e">
        <f>LARGE(Large!$BF$4:$BF$32,OIB!A322)</f>
        <v>#NUM!</v>
      </c>
      <c r="C322" s="18" t="e">
        <f>MATCH(B322,Large!$BF$4:$BF$405,0)</f>
        <v>#NUM!</v>
      </c>
      <c r="D322" s="18" t="e">
        <f>INDEX(Large!$E$4:$BN$405,$C322,OIB!D$2)</f>
        <v>#NUM!</v>
      </c>
      <c r="E322" s="18" t="e">
        <f>INDEX(Large!$E$4:$BN$405,$C322,OIB!E$2)</f>
        <v>#NUM!</v>
      </c>
      <c r="F322" s="18" t="e">
        <f>INDEX(Large!$E$4:$BN$405,$C322,OIB!F$2)</f>
        <v>#NUM!</v>
      </c>
      <c r="G322" s="18" t="e">
        <f>INDEX(Large!$E$4:$BN$405,$C322,OIB!G$2)</f>
        <v>#NUM!</v>
      </c>
      <c r="H322" s="18" t="e">
        <f>INDEX(Large!$E$4:$BN$405,$C322,OIB!H$2)</f>
        <v>#NUM!</v>
      </c>
      <c r="I322" s="18" t="e">
        <f>INDEX(Large!$E$4:$BN$405,$C322,OIB!I$2)</f>
        <v>#NUM!</v>
      </c>
      <c r="J322" s="18" t="e">
        <f>INDEX(Large!$E$4:$BN$405,$C322,OIB!J$2)</f>
        <v>#NUM!</v>
      </c>
      <c r="K322" s="18" t="e">
        <f>INDEX(Large!$E$4:$BN$405,$C322,OIB!K$2)</f>
        <v>#NUM!</v>
      </c>
      <c r="L322" s="18" t="e">
        <f>INDEX(Large!$E$4:$BN$405,$C322,OIB!L$2)</f>
        <v>#NUM!</v>
      </c>
      <c r="M322" s="18" t="e">
        <f>INDEX(Large!$E$4:$BN$405,$C322,OIB!M$2)</f>
        <v>#NUM!</v>
      </c>
      <c r="N322" s="18" t="e">
        <f>INDEX(Large!$E$4:$BN$405,$C322,OIB!N$2)</f>
        <v>#NUM!</v>
      </c>
      <c r="O322" s="18" t="e">
        <f>INDEX(Large!$E$4:$BN$405,$C322,OIB!O$2)</f>
        <v>#NUM!</v>
      </c>
      <c r="P322" s="5" t="e">
        <f>INDEX(Large!$E$4:$BN$405,$C322,OIB!P$2)</f>
        <v>#NUM!</v>
      </c>
    </row>
    <row r="323" spans="1:16">
      <c r="A323" s="18">
        <v>320</v>
      </c>
      <c r="B323" s="5" t="e">
        <f>LARGE(Large!$BF$4:$BF$32,OIB!A323)</f>
        <v>#NUM!</v>
      </c>
      <c r="C323" s="18" t="e">
        <f>MATCH(B323,Large!$BF$4:$BF$405,0)</f>
        <v>#NUM!</v>
      </c>
      <c r="D323" s="18" t="e">
        <f>INDEX(Large!$E$4:$BN$405,$C323,OIB!D$2)</f>
        <v>#NUM!</v>
      </c>
      <c r="E323" s="18" t="e">
        <f>INDEX(Large!$E$4:$BN$405,$C323,OIB!E$2)</f>
        <v>#NUM!</v>
      </c>
      <c r="F323" s="18" t="e">
        <f>INDEX(Large!$E$4:$BN$405,$C323,OIB!F$2)</f>
        <v>#NUM!</v>
      </c>
      <c r="G323" s="18" t="e">
        <f>INDEX(Large!$E$4:$BN$405,$C323,OIB!G$2)</f>
        <v>#NUM!</v>
      </c>
      <c r="H323" s="18" t="e">
        <f>INDEX(Large!$E$4:$BN$405,$C323,OIB!H$2)</f>
        <v>#NUM!</v>
      </c>
      <c r="I323" s="18" t="e">
        <f>INDEX(Large!$E$4:$BN$405,$C323,OIB!I$2)</f>
        <v>#NUM!</v>
      </c>
      <c r="J323" s="18" t="e">
        <f>INDEX(Large!$E$4:$BN$405,$C323,OIB!J$2)</f>
        <v>#NUM!</v>
      </c>
      <c r="K323" s="18" t="e">
        <f>INDEX(Large!$E$4:$BN$405,$C323,OIB!K$2)</f>
        <v>#NUM!</v>
      </c>
      <c r="L323" s="18" t="e">
        <f>INDEX(Large!$E$4:$BN$405,$C323,OIB!L$2)</f>
        <v>#NUM!</v>
      </c>
      <c r="M323" s="18" t="e">
        <f>INDEX(Large!$E$4:$BN$405,$C323,OIB!M$2)</f>
        <v>#NUM!</v>
      </c>
      <c r="N323" s="18" t="e">
        <f>INDEX(Large!$E$4:$BN$405,$C323,OIB!N$2)</f>
        <v>#NUM!</v>
      </c>
      <c r="O323" s="18" t="e">
        <f>INDEX(Large!$E$4:$BN$405,$C323,OIB!O$2)</f>
        <v>#NUM!</v>
      </c>
      <c r="P323" s="5" t="e">
        <f>INDEX(Large!$E$4:$BN$405,$C323,OIB!P$2)</f>
        <v>#NUM!</v>
      </c>
    </row>
    <row r="324" spans="1:16">
      <c r="A324" s="18">
        <v>321</v>
      </c>
      <c r="B324" s="5" t="e">
        <f>LARGE(Large!$BF$4:$BF$32,OIB!A324)</f>
        <v>#NUM!</v>
      </c>
      <c r="C324" s="18" t="e">
        <f>MATCH(B324,Large!$BF$4:$BF$405,0)</f>
        <v>#NUM!</v>
      </c>
      <c r="D324" s="18" t="e">
        <f>INDEX(Large!$E$4:$BN$405,$C324,OIB!D$2)</f>
        <v>#NUM!</v>
      </c>
      <c r="E324" s="18" t="e">
        <f>INDEX(Large!$E$4:$BN$405,$C324,OIB!E$2)</f>
        <v>#NUM!</v>
      </c>
      <c r="F324" s="18" t="e">
        <f>INDEX(Large!$E$4:$BN$405,$C324,OIB!F$2)</f>
        <v>#NUM!</v>
      </c>
      <c r="G324" s="18" t="e">
        <f>INDEX(Large!$E$4:$BN$405,$C324,OIB!G$2)</f>
        <v>#NUM!</v>
      </c>
      <c r="H324" s="18" t="e">
        <f>INDEX(Large!$E$4:$BN$405,$C324,OIB!H$2)</f>
        <v>#NUM!</v>
      </c>
      <c r="I324" s="18" t="e">
        <f>INDEX(Large!$E$4:$BN$405,$C324,OIB!I$2)</f>
        <v>#NUM!</v>
      </c>
      <c r="J324" s="18" t="e">
        <f>INDEX(Large!$E$4:$BN$405,$C324,OIB!J$2)</f>
        <v>#NUM!</v>
      </c>
      <c r="K324" s="18" t="e">
        <f>INDEX(Large!$E$4:$BN$405,$C324,OIB!K$2)</f>
        <v>#NUM!</v>
      </c>
      <c r="L324" s="18" t="e">
        <f>INDEX(Large!$E$4:$BN$405,$C324,OIB!L$2)</f>
        <v>#NUM!</v>
      </c>
      <c r="M324" s="18" t="e">
        <f>INDEX(Large!$E$4:$BN$405,$C324,OIB!M$2)</f>
        <v>#NUM!</v>
      </c>
      <c r="N324" s="18" t="e">
        <f>INDEX(Large!$E$4:$BN$405,$C324,OIB!N$2)</f>
        <v>#NUM!</v>
      </c>
      <c r="O324" s="18" t="e">
        <f>INDEX(Large!$E$4:$BN$405,$C324,OIB!O$2)</f>
        <v>#NUM!</v>
      </c>
      <c r="P324" s="5" t="e">
        <f>INDEX(Large!$E$4:$BN$405,$C324,OIB!P$2)</f>
        <v>#NUM!</v>
      </c>
    </row>
    <row r="325" spans="1:16">
      <c r="A325" s="18">
        <v>322</v>
      </c>
      <c r="B325" s="5" t="e">
        <f>LARGE(Large!$BF$4:$BF$32,OIB!A325)</f>
        <v>#NUM!</v>
      </c>
      <c r="C325" s="18" t="e">
        <f>MATCH(B325,Large!$BF$4:$BF$405,0)</f>
        <v>#NUM!</v>
      </c>
      <c r="D325" s="18" t="e">
        <f>INDEX(Large!$E$4:$BN$405,$C325,OIB!D$2)</f>
        <v>#NUM!</v>
      </c>
      <c r="E325" s="18" t="e">
        <f>INDEX(Large!$E$4:$BN$405,$C325,OIB!E$2)</f>
        <v>#NUM!</v>
      </c>
      <c r="F325" s="18" t="e">
        <f>INDEX(Large!$E$4:$BN$405,$C325,OIB!F$2)</f>
        <v>#NUM!</v>
      </c>
      <c r="G325" s="18" t="e">
        <f>INDEX(Large!$E$4:$BN$405,$C325,OIB!G$2)</f>
        <v>#NUM!</v>
      </c>
      <c r="H325" s="18" t="e">
        <f>INDEX(Large!$E$4:$BN$405,$C325,OIB!H$2)</f>
        <v>#NUM!</v>
      </c>
      <c r="I325" s="18" t="e">
        <f>INDEX(Large!$E$4:$BN$405,$C325,OIB!I$2)</f>
        <v>#NUM!</v>
      </c>
      <c r="J325" s="18" t="e">
        <f>INDEX(Large!$E$4:$BN$405,$C325,OIB!J$2)</f>
        <v>#NUM!</v>
      </c>
      <c r="K325" s="18" t="e">
        <f>INDEX(Large!$E$4:$BN$405,$C325,OIB!K$2)</f>
        <v>#NUM!</v>
      </c>
      <c r="L325" s="18" t="e">
        <f>INDEX(Large!$E$4:$BN$405,$C325,OIB!L$2)</f>
        <v>#NUM!</v>
      </c>
      <c r="M325" s="18" t="e">
        <f>INDEX(Large!$E$4:$BN$405,$C325,OIB!M$2)</f>
        <v>#NUM!</v>
      </c>
      <c r="N325" s="18" t="e">
        <f>INDEX(Large!$E$4:$BN$405,$C325,OIB!N$2)</f>
        <v>#NUM!</v>
      </c>
      <c r="O325" s="18" t="e">
        <f>INDEX(Large!$E$4:$BN$405,$C325,OIB!O$2)</f>
        <v>#NUM!</v>
      </c>
      <c r="P325" s="5" t="e">
        <f>INDEX(Large!$E$4:$BN$405,$C325,OIB!P$2)</f>
        <v>#NUM!</v>
      </c>
    </row>
    <row r="326" spans="1:16">
      <c r="A326" s="18">
        <v>323</v>
      </c>
      <c r="B326" s="5" t="e">
        <f>LARGE(Large!$BF$4:$BF$32,OIB!A326)</f>
        <v>#NUM!</v>
      </c>
      <c r="C326" s="18" t="e">
        <f>MATCH(B326,Large!$BF$4:$BF$405,0)</f>
        <v>#NUM!</v>
      </c>
      <c r="D326" s="18" t="e">
        <f>INDEX(Large!$E$4:$BN$405,$C326,OIB!D$2)</f>
        <v>#NUM!</v>
      </c>
      <c r="E326" s="18" t="e">
        <f>INDEX(Large!$E$4:$BN$405,$C326,OIB!E$2)</f>
        <v>#NUM!</v>
      </c>
      <c r="F326" s="18" t="e">
        <f>INDEX(Large!$E$4:$BN$405,$C326,OIB!F$2)</f>
        <v>#NUM!</v>
      </c>
      <c r="G326" s="18" t="e">
        <f>INDEX(Large!$E$4:$BN$405,$C326,OIB!G$2)</f>
        <v>#NUM!</v>
      </c>
      <c r="H326" s="18" t="e">
        <f>INDEX(Large!$E$4:$BN$405,$C326,OIB!H$2)</f>
        <v>#NUM!</v>
      </c>
      <c r="I326" s="18" t="e">
        <f>INDEX(Large!$E$4:$BN$405,$C326,OIB!I$2)</f>
        <v>#NUM!</v>
      </c>
      <c r="J326" s="18" t="e">
        <f>INDEX(Large!$E$4:$BN$405,$C326,OIB!J$2)</f>
        <v>#NUM!</v>
      </c>
      <c r="K326" s="18" t="e">
        <f>INDEX(Large!$E$4:$BN$405,$C326,OIB!K$2)</f>
        <v>#NUM!</v>
      </c>
      <c r="L326" s="18" t="e">
        <f>INDEX(Large!$E$4:$BN$405,$C326,OIB!L$2)</f>
        <v>#NUM!</v>
      </c>
      <c r="M326" s="18" t="e">
        <f>INDEX(Large!$E$4:$BN$405,$C326,OIB!M$2)</f>
        <v>#NUM!</v>
      </c>
      <c r="N326" s="18" t="e">
        <f>INDEX(Large!$E$4:$BN$405,$C326,OIB!N$2)</f>
        <v>#NUM!</v>
      </c>
      <c r="O326" s="18" t="e">
        <f>INDEX(Large!$E$4:$BN$405,$C326,OIB!O$2)</f>
        <v>#NUM!</v>
      </c>
      <c r="P326" s="5" t="e">
        <f>INDEX(Large!$E$4:$BN$405,$C326,OIB!P$2)</f>
        <v>#NUM!</v>
      </c>
    </row>
    <row r="327" spans="1:16">
      <c r="A327" s="18">
        <v>324</v>
      </c>
      <c r="B327" s="5" t="e">
        <f>LARGE(Large!$BF$4:$BF$32,OIB!A327)</f>
        <v>#NUM!</v>
      </c>
      <c r="C327" s="18" t="e">
        <f>MATCH(B327,Large!$BF$4:$BF$405,0)</f>
        <v>#NUM!</v>
      </c>
      <c r="D327" s="18" t="e">
        <f>INDEX(Large!$E$4:$BN$405,$C327,OIB!D$2)</f>
        <v>#NUM!</v>
      </c>
      <c r="E327" s="18" t="e">
        <f>INDEX(Large!$E$4:$BN$405,$C327,OIB!E$2)</f>
        <v>#NUM!</v>
      </c>
      <c r="F327" s="18" t="e">
        <f>INDEX(Large!$E$4:$BN$405,$C327,OIB!F$2)</f>
        <v>#NUM!</v>
      </c>
      <c r="G327" s="18" t="e">
        <f>INDEX(Large!$E$4:$BN$405,$C327,OIB!G$2)</f>
        <v>#NUM!</v>
      </c>
      <c r="H327" s="18" t="e">
        <f>INDEX(Large!$E$4:$BN$405,$C327,OIB!H$2)</f>
        <v>#NUM!</v>
      </c>
      <c r="I327" s="18" t="e">
        <f>INDEX(Large!$E$4:$BN$405,$C327,OIB!I$2)</f>
        <v>#NUM!</v>
      </c>
      <c r="J327" s="18" t="e">
        <f>INDEX(Large!$E$4:$BN$405,$C327,OIB!J$2)</f>
        <v>#NUM!</v>
      </c>
      <c r="K327" s="18" t="e">
        <f>INDEX(Large!$E$4:$BN$405,$C327,OIB!K$2)</f>
        <v>#NUM!</v>
      </c>
      <c r="L327" s="18" t="e">
        <f>INDEX(Large!$E$4:$BN$405,$C327,OIB!L$2)</f>
        <v>#NUM!</v>
      </c>
      <c r="M327" s="18" t="e">
        <f>INDEX(Large!$E$4:$BN$405,$C327,OIB!M$2)</f>
        <v>#NUM!</v>
      </c>
      <c r="N327" s="18" t="e">
        <f>INDEX(Large!$E$4:$BN$405,$C327,OIB!N$2)</f>
        <v>#NUM!</v>
      </c>
      <c r="O327" s="18" t="e">
        <f>INDEX(Large!$E$4:$BN$405,$C327,OIB!O$2)</f>
        <v>#NUM!</v>
      </c>
      <c r="P327" s="5" t="e">
        <f>INDEX(Large!$E$4:$BN$405,$C327,OIB!P$2)</f>
        <v>#NUM!</v>
      </c>
    </row>
    <row r="328" spans="1:16">
      <c r="A328" s="18">
        <v>325</v>
      </c>
      <c r="B328" s="5" t="e">
        <f>LARGE(Large!$BF$4:$BF$32,OIB!A328)</f>
        <v>#NUM!</v>
      </c>
      <c r="C328" s="18" t="e">
        <f>MATCH(B328,Large!$BF$4:$BF$405,0)</f>
        <v>#NUM!</v>
      </c>
      <c r="D328" s="18" t="e">
        <f>INDEX(Large!$E$4:$BN$405,$C328,OIB!D$2)</f>
        <v>#NUM!</v>
      </c>
      <c r="E328" s="18" t="e">
        <f>INDEX(Large!$E$4:$BN$405,$C328,OIB!E$2)</f>
        <v>#NUM!</v>
      </c>
      <c r="F328" s="18" t="e">
        <f>INDEX(Large!$E$4:$BN$405,$C328,OIB!F$2)</f>
        <v>#NUM!</v>
      </c>
      <c r="G328" s="18" t="e">
        <f>INDEX(Large!$E$4:$BN$405,$C328,OIB!G$2)</f>
        <v>#NUM!</v>
      </c>
      <c r="H328" s="18" t="e">
        <f>INDEX(Large!$E$4:$BN$405,$C328,OIB!H$2)</f>
        <v>#NUM!</v>
      </c>
      <c r="I328" s="18" t="e">
        <f>INDEX(Large!$E$4:$BN$405,$C328,OIB!I$2)</f>
        <v>#NUM!</v>
      </c>
      <c r="J328" s="18" t="e">
        <f>INDEX(Large!$E$4:$BN$405,$C328,OIB!J$2)</f>
        <v>#NUM!</v>
      </c>
      <c r="K328" s="18" t="e">
        <f>INDEX(Large!$E$4:$BN$405,$C328,OIB!K$2)</f>
        <v>#NUM!</v>
      </c>
      <c r="L328" s="18" t="e">
        <f>INDEX(Large!$E$4:$BN$405,$C328,OIB!L$2)</f>
        <v>#NUM!</v>
      </c>
      <c r="M328" s="18" t="e">
        <f>INDEX(Large!$E$4:$BN$405,$C328,OIB!M$2)</f>
        <v>#NUM!</v>
      </c>
      <c r="N328" s="18" t="e">
        <f>INDEX(Large!$E$4:$BN$405,$C328,OIB!N$2)</f>
        <v>#NUM!</v>
      </c>
      <c r="O328" s="18" t="e">
        <f>INDEX(Large!$E$4:$BN$405,$C328,OIB!O$2)</f>
        <v>#NUM!</v>
      </c>
      <c r="P328" s="5" t="e">
        <f>INDEX(Large!$E$4:$BN$405,$C328,OIB!P$2)</f>
        <v>#NUM!</v>
      </c>
    </row>
    <row r="329" spans="1:16">
      <c r="A329" s="18">
        <v>326</v>
      </c>
      <c r="B329" s="5" t="e">
        <f>LARGE(Large!$BF$4:$BF$32,OIB!A329)</f>
        <v>#NUM!</v>
      </c>
      <c r="C329" s="18" t="e">
        <f>MATCH(B329,Large!$BF$4:$BF$405,0)</f>
        <v>#NUM!</v>
      </c>
      <c r="D329" s="18" t="e">
        <f>INDEX(Large!$E$4:$BN$405,$C329,OIB!D$2)</f>
        <v>#NUM!</v>
      </c>
      <c r="E329" s="18" t="e">
        <f>INDEX(Large!$E$4:$BN$405,$C329,OIB!E$2)</f>
        <v>#NUM!</v>
      </c>
      <c r="F329" s="18" t="e">
        <f>INDEX(Large!$E$4:$BN$405,$C329,OIB!F$2)</f>
        <v>#NUM!</v>
      </c>
      <c r="G329" s="18" t="e">
        <f>INDEX(Large!$E$4:$BN$405,$C329,OIB!G$2)</f>
        <v>#NUM!</v>
      </c>
      <c r="H329" s="18" t="e">
        <f>INDEX(Large!$E$4:$BN$405,$C329,OIB!H$2)</f>
        <v>#NUM!</v>
      </c>
      <c r="I329" s="18" t="e">
        <f>INDEX(Large!$E$4:$BN$405,$C329,OIB!I$2)</f>
        <v>#NUM!</v>
      </c>
      <c r="J329" s="18" t="e">
        <f>INDEX(Large!$E$4:$BN$405,$C329,OIB!J$2)</f>
        <v>#NUM!</v>
      </c>
      <c r="K329" s="18" t="e">
        <f>INDEX(Large!$E$4:$BN$405,$C329,OIB!K$2)</f>
        <v>#NUM!</v>
      </c>
      <c r="L329" s="18" t="e">
        <f>INDEX(Large!$E$4:$BN$405,$C329,OIB!L$2)</f>
        <v>#NUM!</v>
      </c>
      <c r="M329" s="18" t="e">
        <f>INDEX(Large!$E$4:$BN$405,$C329,OIB!M$2)</f>
        <v>#NUM!</v>
      </c>
      <c r="N329" s="18" t="e">
        <f>INDEX(Large!$E$4:$BN$405,$C329,OIB!N$2)</f>
        <v>#NUM!</v>
      </c>
      <c r="O329" s="18" t="e">
        <f>INDEX(Large!$E$4:$BN$405,$C329,OIB!O$2)</f>
        <v>#NUM!</v>
      </c>
      <c r="P329" s="5" t="e">
        <f>INDEX(Large!$E$4:$BN$405,$C329,OIB!P$2)</f>
        <v>#NUM!</v>
      </c>
    </row>
    <row r="330" spans="1:16">
      <c r="A330" s="18">
        <v>327</v>
      </c>
      <c r="B330" s="5" t="e">
        <f>LARGE(Large!$BF$4:$BF$32,OIB!A330)</f>
        <v>#NUM!</v>
      </c>
      <c r="C330" s="18" t="e">
        <f>MATCH(B330,Large!$BF$4:$BF$405,0)</f>
        <v>#NUM!</v>
      </c>
      <c r="D330" s="18" t="e">
        <f>INDEX(Large!$E$4:$BN$405,$C330,OIB!D$2)</f>
        <v>#NUM!</v>
      </c>
      <c r="E330" s="18" t="e">
        <f>INDEX(Large!$E$4:$BN$405,$C330,OIB!E$2)</f>
        <v>#NUM!</v>
      </c>
      <c r="F330" s="18" t="e">
        <f>INDEX(Large!$E$4:$BN$405,$C330,OIB!F$2)</f>
        <v>#NUM!</v>
      </c>
      <c r="G330" s="18" t="e">
        <f>INDEX(Large!$E$4:$BN$405,$C330,OIB!G$2)</f>
        <v>#NUM!</v>
      </c>
      <c r="H330" s="18" t="e">
        <f>INDEX(Large!$E$4:$BN$405,$C330,OIB!H$2)</f>
        <v>#NUM!</v>
      </c>
      <c r="I330" s="18" t="e">
        <f>INDEX(Large!$E$4:$BN$405,$C330,OIB!I$2)</f>
        <v>#NUM!</v>
      </c>
      <c r="J330" s="18" t="e">
        <f>INDEX(Large!$E$4:$BN$405,$C330,OIB!J$2)</f>
        <v>#NUM!</v>
      </c>
      <c r="K330" s="18" t="e">
        <f>INDEX(Large!$E$4:$BN$405,$C330,OIB!K$2)</f>
        <v>#NUM!</v>
      </c>
      <c r="L330" s="18" t="e">
        <f>INDEX(Large!$E$4:$BN$405,$C330,OIB!L$2)</f>
        <v>#NUM!</v>
      </c>
      <c r="M330" s="18" t="e">
        <f>INDEX(Large!$E$4:$BN$405,$C330,OIB!M$2)</f>
        <v>#NUM!</v>
      </c>
      <c r="N330" s="18" t="e">
        <f>INDEX(Large!$E$4:$BN$405,$C330,OIB!N$2)</f>
        <v>#NUM!</v>
      </c>
      <c r="O330" s="18" t="e">
        <f>INDEX(Large!$E$4:$BN$405,$C330,OIB!O$2)</f>
        <v>#NUM!</v>
      </c>
      <c r="P330" s="5" t="e">
        <f>INDEX(Large!$E$4:$BN$405,$C330,OIB!P$2)</f>
        <v>#NUM!</v>
      </c>
    </row>
    <row r="331" spans="1:16">
      <c r="A331" s="18">
        <v>328</v>
      </c>
      <c r="B331" s="5" t="e">
        <f>LARGE(Large!$BF$4:$BF$32,OIB!A331)</f>
        <v>#NUM!</v>
      </c>
      <c r="C331" s="18" t="e">
        <f>MATCH(B331,Large!$BF$4:$BF$405,0)</f>
        <v>#NUM!</v>
      </c>
      <c r="D331" s="18" t="e">
        <f>INDEX(Large!$E$4:$BN$405,$C331,OIB!D$2)</f>
        <v>#NUM!</v>
      </c>
      <c r="E331" s="18" t="e">
        <f>INDEX(Large!$E$4:$BN$405,$C331,OIB!E$2)</f>
        <v>#NUM!</v>
      </c>
      <c r="F331" s="18" t="e">
        <f>INDEX(Large!$E$4:$BN$405,$C331,OIB!F$2)</f>
        <v>#NUM!</v>
      </c>
      <c r="G331" s="18" t="e">
        <f>INDEX(Large!$E$4:$BN$405,$C331,OIB!G$2)</f>
        <v>#NUM!</v>
      </c>
      <c r="H331" s="18" t="e">
        <f>INDEX(Large!$E$4:$BN$405,$C331,OIB!H$2)</f>
        <v>#NUM!</v>
      </c>
      <c r="I331" s="18" t="e">
        <f>INDEX(Large!$E$4:$BN$405,$C331,OIB!I$2)</f>
        <v>#NUM!</v>
      </c>
      <c r="J331" s="18" t="e">
        <f>INDEX(Large!$E$4:$BN$405,$C331,OIB!J$2)</f>
        <v>#NUM!</v>
      </c>
      <c r="K331" s="18" t="e">
        <f>INDEX(Large!$E$4:$BN$405,$C331,OIB!K$2)</f>
        <v>#NUM!</v>
      </c>
      <c r="L331" s="18" t="e">
        <f>INDEX(Large!$E$4:$BN$405,$C331,OIB!L$2)</f>
        <v>#NUM!</v>
      </c>
      <c r="M331" s="18" t="e">
        <f>INDEX(Large!$E$4:$BN$405,$C331,OIB!M$2)</f>
        <v>#NUM!</v>
      </c>
      <c r="N331" s="18" t="e">
        <f>INDEX(Large!$E$4:$BN$405,$C331,OIB!N$2)</f>
        <v>#NUM!</v>
      </c>
      <c r="O331" s="18" t="e">
        <f>INDEX(Large!$E$4:$BN$405,$C331,OIB!O$2)</f>
        <v>#NUM!</v>
      </c>
      <c r="P331" s="5" t="e">
        <f>INDEX(Large!$E$4:$BN$405,$C331,OIB!P$2)</f>
        <v>#NUM!</v>
      </c>
    </row>
    <row r="332" spans="1:16">
      <c r="A332" s="18">
        <v>329</v>
      </c>
      <c r="B332" s="5" t="e">
        <f>LARGE(Large!$BF$4:$BF$32,OIB!A332)</f>
        <v>#NUM!</v>
      </c>
      <c r="C332" s="18" t="e">
        <f>MATCH(B332,Large!$BF$4:$BF$405,0)</f>
        <v>#NUM!</v>
      </c>
      <c r="D332" s="18" t="e">
        <f>INDEX(Large!$E$4:$BN$405,$C332,OIB!D$2)</f>
        <v>#NUM!</v>
      </c>
      <c r="E332" s="18" t="e">
        <f>INDEX(Large!$E$4:$BN$405,$C332,OIB!E$2)</f>
        <v>#NUM!</v>
      </c>
      <c r="F332" s="18" t="e">
        <f>INDEX(Large!$E$4:$BN$405,$C332,OIB!F$2)</f>
        <v>#NUM!</v>
      </c>
      <c r="G332" s="18" t="e">
        <f>INDEX(Large!$E$4:$BN$405,$C332,OIB!G$2)</f>
        <v>#NUM!</v>
      </c>
      <c r="H332" s="18" t="e">
        <f>INDEX(Large!$E$4:$BN$405,$C332,OIB!H$2)</f>
        <v>#NUM!</v>
      </c>
      <c r="I332" s="18" t="e">
        <f>INDEX(Large!$E$4:$BN$405,$C332,OIB!I$2)</f>
        <v>#NUM!</v>
      </c>
      <c r="J332" s="18" t="e">
        <f>INDEX(Large!$E$4:$BN$405,$C332,OIB!J$2)</f>
        <v>#NUM!</v>
      </c>
      <c r="K332" s="18" t="e">
        <f>INDEX(Large!$E$4:$BN$405,$C332,OIB!K$2)</f>
        <v>#NUM!</v>
      </c>
      <c r="L332" s="18" t="e">
        <f>INDEX(Large!$E$4:$BN$405,$C332,OIB!L$2)</f>
        <v>#NUM!</v>
      </c>
      <c r="M332" s="18" t="e">
        <f>INDEX(Large!$E$4:$BN$405,$C332,OIB!M$2)</f>
        <v>#NUM!</v>
      </c>
      <c r="N332" s="18" t="e">
        <f>INDEX(Large!$E$4:$BN$405,$C332,OIB!N$2)</f>
        <v>#NUM!</v>
      </c>
      <c r="O332" s="18" t="e">
        <f>INDEX(Large!$E$4:$BN$405,$C332,OIB!O$2)</f>
        <v>#NUM!</v>
      </c>
      <c r="P332" s="5" t="e">
        <f>INDEX(Large!$E$4:$BN$405,$C332,OIB!P$2)</f>
        <v>#NUM!</v>
      </c>
    </row>
    <row r="333" spans="1:16">
      <c r="A333" s="18">
        <v>330</v>
      </c>
      <c r="B333" s="5" t="e">
        <f>LARGE(Large!$BF$4:$BF$32,OIB!A333)</f>
        <v>#NUM!</v>
      </c>
      <c r="C333" s="18" t="e">
        <f>MATCH(B333,Large!$BF$4:$BF$405,0)</f>
        <v>#NUM!</v>
      </c>
      <c r="D333" s="18" t="e">
        <f>INDEX(Large!$E$4:$BN$405,$C333,OIB!D$2)</f>
        <v>#NUM!</v>
      </c>
      <c r="E333" s="18" t="e">
        <f>INDEX(Large!$E$4:$BN$405,$C333,OIB!E$2)</f>
        <v>#NUM!</v>
      </c>
      <c r="F333" s="18" t="e">
        <f>INDEX(Large!$E$4:$BN$405,$C333,OIB!F$2)</f>
        <v>#NUM!</v>
      </c>
      <c r="G333" s="18" t="e">
        <f>INDEX(Large!$E$4:$BN$405,$C333,OIB!G$2)</f>
        <v>#NUM!</v>
      </c>
      <c r="H333" s="18" t="e">
        <f>INDEX(Large!$E$4:$BN$405,$C333,OIB!H$2)</f>
        <v>#NUM!</v>
      </c>
      <c r="I333" s="18" t="e">
        <f>INDEX(Large!$E$4:$BN$405,$C333,OIB!I$2)</f>
        <v>#NUM!</v>
      </c>
      <c r="J333" s="18" t="e">
        <f>INDEX(Large!$E$4:$BN$405,$C333,OIB!J$2)</f>
        <v>#NUM!</v>
      </c>
      <c r="K333" s="18" t="e">
        <f>INDEX(Large!$E$4:$BN$405,$C333,OIB!K$2)</f>
        <v>#NUM!</v>
      </c>
      <c r="L333" s="18" t="e">
        <f>INDEX(Large!$E$4:$BN$405,$C333,OIB!L$2)</f>
        <v>#NUM!</v>
      </c>
      <c r="M333" s="18" t="e">
        <f>INDEX(Large!$E$4:$BN$405,$C333,OIB!M$2)</f>
        <v>#NUM!</v>
      </c>
      <c r="N333" s="18" t="e">
        <f>INDEX(Large!$E$4:$BN$405,$C333,OIB!N$2)</f>
        <v>#NUM!</v>
      </c>
      <c r="O333" s="18" t="e">
        <f>INDEX(Large!$E$4:$BN$405,$C333,OIB!O$2)</f>
        <v>#NUM!</v>
      </c>
      <c r="P333" s="5" t="e">
        <f>INDEX(Large!$E$4:$BN$405,$C333,OIB!P$2)</f>
        <v>#NUM!</v>
      </c>
    </row>
    <row r="334" spans="1:16">
      <c r="A334" s="18">
        <v>331</v>
      </c>
      <c r="B334" s="5" t="e">
        <f>LARGE(Large!$BF$4:$BF$32,OIB!A334)</f>
        <v>#NUM!</v>
      </c>
      <c r="C334" s="18" t="e">
        <f>MATCH(B334,Large!$BF$4:$BF$405,0)</f>
        <v>#NUM!</v>
      </c>
      <c r="D334" s="18" t="e">
        <f>INDEX(Large!$E$4:$BN$405,$C334,OIB!D$2)</f>
        <v>#NUM!</v>
      </c>
      <c r="E334" s="18" t="e">
        <f>INDEX(Large!$E$4:$BN$405,$C334,OIB!E$2)</f>
        <v>#NUM!</v>
      </c>
      <c r="F334" s="18" t="e">
        <f>INDEX(Large!$E$4:$BN$405,$C334,OIB!F$2)</f>
        <v>#NUM!</v>
      </c>
      <c r="G334" s="18" t="e">
        <f>INDEX(Large!$E$4:$BN$405,$C334,OIB!G$2)</f>
        <v>#NUM!</v>
      </c>
      <c r="H334" s="18" t="e">
        <f>INDEX(Large!$E$4:$BN$405,$C334,OIB!H$2)</f>
        <v>#NUM!</v>
      </c>
      <c r="I334" s="18" t="e">
        <f>INDEX(Large!$E$4:$BN$405,$C334,OIB!I$2)</f>
        <v>#NUM!</v>
      </c>
      <c r="J334" s="18" t="e">
        <f>INDEX(Large!$E$4:$BN$405,$C334,OIB!J$2)</f>
        <v>#NUM!</v>
      </c>
      <c r="K334" s="18" t="e">
        <f>INDEX(Large!$E$4:$BN$405,$C334,OIB!K$2)</f>
        <v>#NUM!</v>
      </c>
      <c r="L334" s="18" t="e">
        <f>INDEX(Large!$E$4:$BN$405,$C334,OIB!L$2)</f>
        <v>#NUM!</v>
      </c>
      <c r="M334" s="18" t="e">
        <f>INDEX(Large!$E$4:$BN$405,$C334,OIB!M$2)</f>
        <v>#NUM!</v>
      </c>
      <c r="N334" s="18" t="e">
        <f>INDEX(Large!$E$4:$BN$405,$C334,OIB!N$2)</f>
        <v>#NUM!</v>
      </c>
      <c r="O334" s="18" t="e">
        <f>INDEX(Large!$E$4:$BN$405,$C334,OIB!O$2)</f>
        <v>#NUM!</v>
      </c>
      <c r="P334" s="5" t="e">
        <f>INDEX(Large!$E$4:$BN$405,$C334,OIB!P$2)</f>
        <v>#NUM!</v>
      </c>
    </row>
    <row r="335" spans="1:16">
      <c r="A335" s="18">
        <v>332</v>
      </c>
      <c r="B335" s="5" t="e">
        <f>LARGE(Large!$BF$4:$BF$32,OIB!A335)</f>
        <v>#NUM!</v>
      </c>
      <c r="C335" s="18" t="e">
        <f>MATCH(B335,Large!$BF$4:$BF$405,0)</f>
        <v>#NUM!</v>
      </c>
      <c r="D335" s="18" t="e">
        <f>INDEX(Large!$E$4:$BN$405,$C335,OIB!D$2)</f>
        <v>#NUM!</v>
      </c>
      <c r="E335" s="18" t="e">
        <f>INDEX(Large!$E$4:$BN$405,$C335,OIB!E$2)</f>
        <v>#NUM!</v>
      </c>
      <c r="F335" s="18" t="e">
        <f>INDEX(Large!$E$4:$BN$405,$C335,OIB!F$2)</f>
        <v>#NUM!</v>
      </c>
      <c r="G335" s="18" t="e">
        <f>INDEX(Large!$E$4:$BN$405,$C335,OIB!G$2)</f>
        <v>#NUM!</v>
      </c>
      <c r="H335" s="18" t="e">
        <f>INDEX(Large!$E$4:$BN$405,$C335,OIB!H$2)</f>
        <v>#NUM!</v>
      </c>
      <c r="I335" s="18" t="e">
        <f>INDEX(Large!$E$4:$BN$405,$C335,OIB!I$2)</f>
        <v>#NUM!</v>
      </c>
      <c r="J335" s="18" t="e">
        <f>INDEX(Large!$E$4:$BN$405,$C335,OIB!J$2)</f>
        <v>#NUM!</v>
      </c>
      <c r="K335" s="18" t="e">
        <f>INDEX(Large!$E$4:$BN$405,$C335,OIB!K$2)</f>
        <v>#NUM!</v>
      </c>
      <c r="L335" s="18" t="e">
        <f>INDEX(Large!$E$4:$BN$405,$C335,OIB!L$2)</f>
        <v>#NUM!</v>
      </c>
      <c r="M335" s="18" t="e">
        <f>INDEX(Large!$E$4:$BN$405,$C335,OIB!M$2)</f>
        <v>#NUM!</v>
      </c>
      <c r="N335" s="18" t="e">
        <f>INDEX(Large!$E$4:$BN$405,$C335,OIB!N$2)</f>
        <v>#NUM!</v>
      </c>
      <c r="O335" s="18" t="e">
        <f>INDEX(Large!$E$4:$BN$405,$C335,OIB!O$2)</f>
        <v>#NUM!</v>
      </c>
      <c r="P335" s="5" t="e">
        <f>INDEX(Large!$E$4:$BN$405,$C335,OIB!P$2)</f>
        <v>#NUM!</v>
      </c>
    </row>
    <row r="336" spans="1:16">
      <c r="A336" s="18">
        <v>333</v>
      </c>
      <c r="B336" s="5" t="e">
        <f>LARGE(Large!$BF$4:$BF$32,OIB!A336)</f>
        <v>#NUM!</v>
      </c>
      <c r="C336" s="18" t="e">
        <f>MATCH(B336,Large!$BF$4:$BF$405,0)</f>
        <v>#NUM!</v>
      </c>
      <c r="D336" s="18" t="e">
        <f>INDEX(Large!$E$4:$BN$405,$C336,OIB!D$2)</f>
        <v>#NUM!</v>
      </c>
      <c r="E336" s="18" t="e">
        <f>INDEX(Large!$E$4:$BN$405,$C336,OIB!E$2)</f>
        <v>#NUM!</v>
      </c>
      <c r="F336" s="18" t="e">
        <f>INDEX(Large!$E$4:$BN$405,$C336,OIB!F$2)</f>
        <v>#NUM!</v>
      </c>
      <c r="G336" s="18" t="e">
        <f>INDEX(Large!$E$4:$BN$405,$C336,OIB!G$2)</f>
        <v>#NUM!</v>
      </c>
      <c r="H336" s="18" t="e">
        <f>INDEX(Large!$E$4:$BN$405,$C336,OIB!H$2)</f>
        <v>#NUM!</v>
      </c>
      <c r="I336" s="18" t="e">
        <f>INDEX(Large!$E$4:$BN$405,$C336,OIB!I$2)</f>
        <v>#NUM!</v>
      </c>
      <c r="J336" s="18" t="e">
        <f>INDEX(Large!$E$4:$BN$405,$C336,OIB!J$2)</f>
        <v>#NUM!</v>
      </c>
      <c r="K336" s="18" t="e">
        <f>INDEX(Large!$E$4:$BN$405,$C336,OIB!K$2)</f>
        <v>#NUM!</v>
      </c>
      <c r="L336" s="18" t="e">
        <f>INDEX(Large!$E$4:$BN$405,$C336,OIB!L$2)</f>
        <v>#NUM!</v>
      </c>
      <c r="M336" s="18" t="e">
        <f>INDEX(Large!$E$4:$BN$405,$C336,OIB!M$2)</f>
        <v>#NUM!</v>
      </c>
      <c r="N336" s="18" t="e">
        <f>INDEX(Large!$E$4:$BN$405,$C336,OIB!N$2)</f>
        <v>#NUM!</v>
      </c>
      <c r="O336" s="18" t="e">
        <f>INDEX(Large!$E$4:$BN$405,$C336,OIB!O$2)</f>
        <v>#NUM!</v>
      </c>
      <c r="P336" s="5" t="e">
        <f>INDEX(Large!$E$4:$BN$405,$C336,OIB!P$2)</f>
        <v>#NUM!</v>
      </c>
    </row>
    <row r="337" spans="1:16">
      <c r="A337" s="18">
        <v>334</v>
      </c>
      <c r="B337" s="5" t="e">
        <f>LARGE(Large!$BF$4:$BF$32,OIB!A337)</f>
        <v>#NUM!</v>
      </c>
      <c r="C337" s="18" t="e">
        <f>MATCH(B337,Large!$BF$4:$BF$405,0)</f>
        <v>#NUM!</v>
      </c>
      <c r="D337" s="18" t="e">
        <f>INDEX(Large!$E$4:$BN$405,$C337,OIB!D$2)</f>
        <v>#NUM!</v>
      </c>
      <c r="E337" s="18" t="e">
        <f>INDEX(Large!$E$4:$BN$405,$C337,OIB!E$2)</f>
        <v>#NUM!</v>
      </c>
      <c r="F337" s="18" t="e">
        <f>INDEX(Large!$E$4:$BN$405,$C337,OIB!F$2)</f>
        <v>#NUM!</v>
      </c>
      <c r="G337" s="18" t="e">
        <f>INDEX(Large!$E$4:$BN$405,$C337,OIB!G$2)</f>
        <v>#NUM!</v>
      </c>
      <c r="H337" s="18" t="e">
        <f>INDEX(Large!$E$4:$BN$405,$C337,OIB!H$2)</f>
        <v>#NUM!</v>
      </c>
      <c r="I337" s="18" t="e">
        <f>INDEX(Large!$E$4:$BN$405,$C337,OIB!I$2)</f>
        <v>#NUM!</v>
      </c>
      <c r="J337" s="18" t="e">
        <f>INDEX(Large!$E$4:$BN$405,$C337,OIB!J$2)</f>
        <v>#NUM!</v>
      </c>
      <c r="K337" s="18" t="e">
        <f>INDEX(Large!$E$4:$BN$405,$C337,OIB!K$2)</f>
        <v>#NUM!</v>
      </c>
      <c r="L337" s="18" t="e">
        <f>INDEX(Large!$E$4:$BN$405,$C337,OIB!L$2)</f>
        <v>#NUM!</v>
      </c>
      <c r="M337" s="18" t="e">
        <f>INDEX(Large!$E$4:$BN$405,$C337,OIB!M$2)</f>
        <v>#NUM!</v>
      </c>
      <c r="N337" s="18" t="e">
        <f>INDEX(Large!$E$4:$BN$405,$C337,OIB!N$2)</f>
        <v>#NUM!</v>
      </c>
      <c r="O337" s="18" t="e">
        <f>INDEX(Large!$E$4:$BN$405,$C337,OIB!O$2)</f>
        <v>#NUM!</v>
      </c>
      <c r="P337" s="5" t="e">
        <f>INDEX(Large!$E$4:$BN$405,$C337,OIB!P$2)</f>
        <v>#NUM!</v>
      </c>
    </row>
    <row r="338" spans="1:16">
      <c r="A338" s="18">
        <v>335</v>
      </c>
      <c r="B338" s="5" t="e">
        <f>LARGE(Large!$BF$4:$BF$32,OIB!A338)</f>
        <v>#NUM!</v>
      </c>
      <c r="C338" s="18" t="e">
        <f>MATCH(B338,Large!$BF$4:$BF$405,0)</f>
        <v>#NUM!</v>
      </c>
      <c r="D338" s="18" t="e">
        <f>INDEX(Large!$E$4:$BN$405,$C338,OIB!D$2)</f>
        <v>#NUM!</v>
      </c>
      <c r="E338" s="18" t="e">
        <f>INDEX(Large!$E$4:$BN$405,$C338,OIB!E$2)</f>
        <v>#NUM!</v>
      </c>
      <c r="F338" s="18" t="e">
        <f>INDEX(Large!$E$4:$BN$405,$C338,OIB!F$2)</f>
        <v>#NUM!</v>
      </c>
      <c r="G338" s="18" t="e">
        <f>INDEX(Large!$E$4:$BN$405,$C338,OIB!G$2)</f>
        <v>#NUM!</v>
      </c>
      <c r="H338" s="18" t="e">
        <f>INDEX(Large!$E$4:$BN$405,$C338,OIB!H$2)</f>
        <v>#NUM!</v>
      </c>
      <c r="I338" s="18" t="e">
        <f>INDEX(Large!$E$4:$BN$405,$C338,OIB!I$2)</f>
        <v>#NUM!</v>
      </c>
      <c r="J338" s="18" t="e">
        <f>INDEX(Large!$E$4:$BN$405,$C338,OIB!J$2)</f>
        <v>#NUM!</v>
      </c>
      <c r="K338" s="18" t="e">
        <f>INDEX(Large!$E$4:$BN$405,$C338,OIB!K$2)</f>
        <v>#NUM!</v>
      </c>
      <c r="L338" s="18" t="e">
        <f>INDEX(Large!$E$4:$BN$405,$C338,OIB!L$2)</f>
        <v>#NUM!</v>
      </c>
      <c r="M338" s="18" t="e">
        <f>INDEX(Large!$E$4:$BN$405,$C338,OIB!M$2)</f>
        <v>#NUM!</v>
      </c>
      <c r="N338" s="18" t="e">
        <f>INDEX(Large!$E$4:$BN$405,$C338,OIB!N$2)</f>
        <v>#NUM!</v>
      </c>
      <c r="O338" s="18" t="e">
        <f>INDEX(Large!$E$4:$BN$405,$C338,OIB!O$2)</f>
        <v>#NUM!</v>
      </c>
      <c r="P338" s="5" t="e">
        <f>INDEX(Large!$E$4:$BN$405,$C338,OIB!P$2)</f>
        <v>#NUM!</v>
      </c>
    </row>
    <row r="339" spans="1:16">
      <c r="A339" s="18">
        <v>336</v>
      </c>
      <c r="B339" s="5" t="e">
        <f>LARGE(Large!$BF$4:$BF$32,OIB!A339)</f>
        <v>#NUM!</v>
      </c>
      <c r="C339" s="18" t="e">
        <f>MATCH(B339,Large!$BF$4:$BF$405,0)</f>
        <v>#NUM!</v>
      </c>
      <c r="D339" s="18" t="e">
        <f>INDEX(Large!$E$4:$BN$405,$C339,OIB!D$2)</f>
        <v>#NUM!</v>
      </c>
      <c r="E339" s="18" t="e">
        <f>INDEX(Large!$E$4:$BN$405,$C339,OIB!E$2)</f>
        <v>#NUM!</v>
      </c>
      <c r="F339" s="18" t="e">
        <f>INDEX(Large!$E$4:$BN$405,$C339,OIB!F$2)</f>
        <v>#NUM!</v>
      </c>
      <c r="G339" s="18" t="e">
        <f>INDEX(Large!$E$4:$BN$405,$C339,OIB!G$2)</f>
        <v>#NUM!</v>
      </c>
      <c r="H339" s="18" t="e">
        <f>INDEX(Large!$E$4:$BN$405,$C339,OIB!H$2)</f>
        <v>#NUM!</v>
      </c>
      <c r="I339" s="18" t="e">
        <f>INDEX(Large!$E$4:$BN$405,$C339,OIB!I$2)</f>
        <v>#NUM!</v>
      </c>
      <c r="J339" s="18" t="e">
        <f>INDEX(Large!$E$4:$BN$405,$C339,OIB!J$2)</f>
        <v>#NUM!</v>
      </c>
      <c r="K339" s="18" t="e">
        <f>INDEX(Large!$E$4:$BN$405,$C339,OIB!K$2)</f>
        <v>#NUM!</v>
      </c>
      <c r="L339" s="18" t="e">
        <f>INDEX(Large!$E$4:$BN$405,$C339,OIB!L$2)</f>
        <v>#NUM!</v>
      </c>
      <c r="M339" s="18" t="e">
        <f>INDEX(Large!$E$4:$BN$405,$C339,OIB!M$2)</f>
        <v>#NUM!</v>
      </c>
      <c r="N339" s="18" t="e">
        <f>INDEX(Large!$E$4:$BN$405,$C339,OIB!N$2)</f>
        <v>#NUM!</v>
      </c>
      <c r="O339" s="18" t="e">
        <f>INDEX(Large!$E$4:$BN$405,$C339,OIB!O$2)</f>
        <v>#NUM!</v>
      </c>
      <c r="P339" s="5" t="e">
        <f>INDEX(Large!$E$4:$BN$405,$C339,OIB!P$2)</f>
        <v>#NUM!</v>
      </c>
    </row>
    <row r="340" spans="1:16">
      <c r="A340" s="18">
        <v>337</v>
      </c>
      <c r="B340" s="5" t="e">
        <f>LARGE(Large!$BF$4:$BF$32,OIB!A340)</f>
        <v>#NUM!</v>
      </c>
      <c r="C340" s="18" t="e">
        <f>MATCH(B340,Large!$BF$4:$BF$405,0)</f>
        <v>#NUM!</v>
      </c>
      <c r="D340" s="18" t="e">
        <f>INDEX(Large!$E$4:$BN$405,$C340,OIB!D$2)</f>
        <v>#NUM!</v>
      </c>
      <c r="E340" s="18" t="e">
        <f>INDEX(Large!$E$4:$BN$405,$C340,OIB!E$2)</f>
        <v>#NUM!</v>
      </c>
      <c r="F340" s="18" t="e">
        <f>INDEX(Large!$E$4:$BN$405,$C340,OIB!F$2)</f>
        <v>#NUM!</v>
      </c>
      <c r="G340" s="18" t="e">
        <f>INDEX(Large!$E$4:$BN$405,$C340,OIB!G$2)</f>
        <v>#NUM!</v>
      </c>
      <c r="H340" s="18" t="e">
        <f>INDEX(Large!$E$4:$BN$405,$C340,OIB!H$2)</f>
        <v>#NUM!</v>
      </c>
      <c r="I340" s="18" t="e">
        <f>INDEX(Large!$E$4:$BN$405,$C340,OIB!I$2)</f>
        <v>#NUM!</v>
      </c>
      <c r="J340" s="18" t="e">
        <f>INDEX(Large!$E$4:$BN$405,$C340,OIB!J$2)</f>
        <v>#NUM!</v>
      </c>
      <c r="K340" s="18" t="e">
        <f>INDEX(Large!$E$4:$BN$405,$C340,OIB!K$2)</f>
        <v>#NUM!</v>
      </c>
      <c r="L340" s="18" t="e">
        <f>INDEX(Large!$E$4:$BN$405,$C340,OIB!L$2)</f>
        <v>#NUM!</v>
      </c>
      <c r="M340" s="18" t="e">
        <f>INDEX(Large!$E$4:$BN$405,$C340,OIB!M$2)</f>
        <v>#NUM!</v>
      </c>
      <c r="N340" s="18" t="e">
        <f>INDEX(Large!$E$4:$BN$405,$C340,OIB!N$2)</f>
        <v>#NUM!</v>
      </c>
      <c r="O340" s="18" t="e">
        <f>INDEX(Large!$E$4:$BN$405,$C340,OIB!O$2)</f>
        <v>#NUM!</v>
      </c>
      <c r="P340" s="5" t="e">
        <f>INDEX(Large!$E$4:$BN$405,$C340,OIB!P$2)</f>
        <v>#NUM!</v>
      </c>
    </row>
    <row r="341" spans="1:16">
      <c r="A341" s="18">
        <v>338</v>
      </c>
      <c r="B341" s="5" t="e">
        <f>LARGE(Large!$BF$4:$BF$32,OIB!A341)</f>
        <v>#NUM!</v>
      </c>
      <c r="C341" s="18" t="e">
        <f>MATCH(B341,Large!$BF$4:$BF$405,0)</f>
        <v>#NUM!</v>
      </c>
      <c r="D341" s="18" t="e">
        <f>INDEX(Large!$E$4:$BN$405,$C341,OIB!D$2)</f>
        <v>#NUM!</v>
      </c>
      <c r="E341" s="18" t="e">
        <f>INDEX(Large!$E$4:$BN$405,$C341,OIB!E$2)</f>
        <v>#NUM!</v>
      </c>
      <c r="F341" s="18" t="e">
        <f>INDEX(Large!$E$4:$BN$405,$C341,OIB!F$2)</f>
        <v>#NUM!</v>
      </c>
      <c r="G341" s="18" t="e">
        <f>INDEX(Large!$E$4:$BN$405,$C341,OIB!G$2)</f>
        <v>#NUM!</v>
      </c>
      <c r="H341" s="18" t="e">
        <f>INDEX(Large!$E$4:$BN$405,$C341,OIB!H$2)</f>
        <v>#NUM!</v>
      </c>
      <c r="I341" s="18" t="e">
        <f>INDEX(Large!$E$4:$BN$405,$C341,OIB!I$2)</f>
        <v>#NUM!</v>
      </c>
      <c r="J341" s="18" t="e">
        <f>INDEX(Large!$E$4:$BN$405,$C341,OIB!J$2)</f>
        <v>#NUM!</v>
      </c>
      <c r="K341" s="18" t="e">
        <f>INDEX(Large!$E$4:$BN$405,$C341,OIB!K$2)</f>
        <v>#NUM!</v>
      </c>
      <c r="L341" s="18" t="e">
        <f>INDEX(Large!$E$4:$BN$405,$C341,OIB!L$2)</f>
        <v>#NUM!</v>
      </c>
      <c r="M341" s="18" t="e">
        <f>INDEX(Large!$E$4:$BN$405,$C341,OIB!M$2)</f>
        <v>#NUM!</v>
      </c>
      <c r="N341" s="18" t="e">
        <f>INDEX(Large!$E$4:$BN$405,$C341,OIB!N$2)</f>
        <v>#NUM!</v>
      </c>
      <c r="O341" s="18" t="e">
        <f>INDEX(Large!$E$4:$BN$405,$C341,OIB!O$2)</f>
        <v>#NUM!</v>
      </c>
      <c r="P341" s="5" t="e">
        <f>INDEX(Large!$E$4:$BN$405,$C341,OIB!P$2)</f>
        <v>#NUM!</v>
      </c>
    </row>
    <row r="342" spans="1:16">
      <c r="A342" s="18">
        <v>339</v>
      </c>
      <c r="B342" s="5" t="e">
        <f>LARGE(Large!$BF$4:$BF$32,OIB!A342)</f>
        <v>#NUM!</v>
      </c>
      <c r="C342" s="18" t="e">
        <f>MATCH(B342,Large!$BF$4:$BF$405,0)</f>
        <v>#NUM!</v>
      </c>
      <c r="D342" s="18" t="e">
        <f>INDEX(Large!$E$4:$BN$405,$C342,OIB!D$2)</f>
        <v>#NUM!</v>
      </c>
      <c r="E342" s="18" t="e">
        <f>INDEX(Large!$E$4:$BN$405,$C342,OIB!E$2)</f>
        <v>#NUM!</v>
      </c>
      <c r="F342" s="18" t="e">
        <f>INDEX(Large!$E$4:$BN$405,$C342,OIB!F$2)</f>
        <v>#NUM!</v>
      </c>
      <c r="G342" s="18" t="e">
        <f>INDEX(Large!$E$4:$BN$405,$C342,OIB!G$2)</f>
        <v>#NUM!</v>
      </c>
      <c r="H342" s="18" t="e">
        <f>INDEX(Large!$E$4:$BN$405,$C342,OIB!H$2)</f>
        <v>#NUM!</v>
      </c>
      <c r="I342" s="18" t="e">
        <f>INDEX(Large!$E$4:$BN$405,$C342,OIB!I$2)</f>
        <v>#NUM!</v>
      </c>
      <c r="J342" s="18" t="e">
        <f>INDEX(Large!$E$4:$BN$405,$C342,OIB!J$2)</f>
        <v>#NUM!</v>
      </c>
      <c r="K342" s="18" t="e">
        <f>INDEX(Large!$E$4:$BN$405,$C342,OIB!K$2)</f>
        <v>#NUM!</v>
      </c>
      <c r="L342" s="18" t="e">
        <f>INDEX(Large!$E$4:$BN$405,$C342,OIB!L$2)</f>
        <v>#NUM!</v>
      </c>
      <c r="M342" s="18" t="e">
        <f>INDEX(Large!$E$4:$BN$405,$C342,OIB!M$2)</f>
        <v>#NUM!</v>
      </c>
      <c r="N342" s="18" t="e">
        <f>INDEX(Large!$E$4:$BN$405,$C342,OIB!N$2)</f>
        <v>#NUM!</v>
      </c>
      <c r="O342" s="18" t="e">
        <f>INDEX(Large!$E$4:$BN$405,$C342,OIB!O$2)</f>
        <v>#NUM!</v>
      </c>
      <c r="P342" s="5" t="e">
        <f>INDEX(Large!$E$4:$BN$405,$C342,OIB!P$2)</f>
        <v>#NUM!</v>
      </c>
    </row>
    <row r="343" spans="1:16">
      <c r="A343" s="18">
        <v>340</v>
      </c>
      <c r="B343" s="5" t="e">
        <f>LARGE(Large!$BF$4:$BF$32,OIB!A343)</f>
        <v>#NUM!</v>
      </c>
      <c r="C343" s="18" t="e">
        <f>MATCH(B343,Large!$BF$4:$BF$405,0)</f>
        <v>#NUM!</v>
      </c>
      <c r="D343" s="18" t="e">
        <f>INDEX(Large!$E$4:$BN$405,$C343,OIB!D$2)</f>
        <v>#NUM!</v>
      </c>
      <c r="E343" s="18" t="e">
        <f>INDEX(Large!$E$4:$BN$405,$C343,OIB!E$2)</f>
        <v>#NUM!</v>
      </c>
      <c r="F343" s="18" t="e">
        <f>INDEX(Large!$E$4:$BN$405,$C343,OIB!F$2)</f>
        <v>#NUM!</v>
      </c>
      <c r="G343" s="18" t="e">
        <f>INDEX(Large!$E$4:$BN$405,$C343,OIB!G$2)</f>
        <v>#NUM!</v>
      </c>
      <c r="H343" s="18" t="e">
        <f>INDEX(Large!$E$4:$BN$405,$C343,OIB!H$2)</f>
        <v>#NUM!</v>
      </c>
      <c r="I343" s="18" t="e">
        <f>INDEX(Large!$E$4:$BN$405,$C343,OIB!I$2)</f>
        <v>#NUM!</v>
      </c>
      <c r="J343" s="18" t="e">
        <f>INDEX(Large!$E$4:$BN$405,$C343,OIB!J$2)</f>
        <v>#NUM!</v>
      </c>
      <c r="K343" s="18" t="e">
        <f>INDEX(Large!$E$4:$BN$405,$C343,OIB!K$2)</f>
        <v>#NUM!</v>
      </c>
      <c r="L343" s="18" t="e">
        <f>INDEX(Large!$E$4:$BN$405,$C343,OIB!L$2)</f>
        <v>#NUM!</v>
      </c>
      <c r="M343" s="18" t="e">
        <f>INDEX(Large!$E$4:$BN$405,$C343,OIB!M$2)</f>
        <v>#NUM!</v>
      </c>
      <c r="N343" s="18" t="e">
        <f>INDEX(Large!$E$4:$BN$405,$C343,OIB!N$2)</f>
        <v>#NUM!</v>
      </c>
      <c r="O343" s="18" t="e">
        <f>INDEX(Large!$E$4:$BN$405,$C343,OIB!O$2)</f>
        <v>#NUM!</v>
      </c>
      <c r="P343" s="5" t="e">
        <f>INDEX(Large!$E$4:$BN$405,$C343,OIB!P$2)</f>
        <v>#NUM!</v>
      </c>
    </row>
    <row r="344" spans="1:16">
      <c r="A344" s="18">
        <v>341</v>
      </c>
      <c r="B344" s="5" t="e">
        <f>LARGE(Large!$BF$4:$BF$32,OIB!A344)</f>
        <v>#NUM!</v>
      </c>
      <c r="C344" s="18" t="e">
        <f>MATCH(B344,Large!$BF$4:$BF$405,0)</f>
        <v>#NUM!</v>
      </c>
      <c r="D344" s="18" t="e">
        <f>INDEX(Large!$E$4:$BN$405,$C344,OIB!D$2)</f>
        <v>#NUM!</v>
      </c>
      <c r="E344" s="18" t="e">
        <f>INDEX(Large!$E$4:$BN$405,$C344,OIB!E$2)</f>
        <v>#NUM!</v>
      </c>
      <c r="F344" s="18" t="e">
        <f>INDEX(Large!$E$4:$BN$405,$C344,OIB!F$2)</f>
        <v>#NUM!</v>
      </c>
      <c r="G344" s="18" t="e">
        <f>INDEX(Large!$E$4:$BN$405,$C344,OIB!G$2)</f>
        <v>#NUM!</v>
      </c>
      <c r="H344" s="18" t="e">
        <f>INDEX(Large!$E$4:$BN$405,$C344,OIB!H$2)</f>
        <v>#NUM!</v>
      </c>
      <c r="I344" s="18" t="e">
        <f>INDEX(Large!$E$4:$BN$405,$C344,OIB!I$2)</f>
        <v>#NUM!</v>
      </c>
      <c r="J344" s="18" t="e">
        <f>INDEX(Large!$E$4:$BN$405,$C344,OIB!J$2)</f>
        <v>#NUM!</v>
      </c>
      <c r="K344" s="18" t="e">
        <f>INDEX(Large!$E$4:$BN$405,$C344,OIB!K$2)</f>
        <v>#NUM!</v>
      </c>
      <c r="L344" s="18" t="e">
        <f>INDEX(Large!$E$4:$BN$405,$C344,OIB!L$2)</f>
        <v>#NUM!</v>
      </c>
      <c r="M344" s="18" t="e">
        <f>INDEX(Large!$E$4:$BN$405,$C344,OIB!M$2)</f>
        <v>#NUM!</v>
      </c>
      <c r="N344" s="18" t="e">
        <f>INDEX(Large!$E$4:$BN$405,$C344,OIB!N$2)</f>
        <v>#NUM!</v>
      </c>
      <c r="O344" s="18" t="e">
        <f>INDEX(Large!$E$4:$BN$405,$C344,OIB!O$2)</f>
        <v>#NUM!</v>
      </c>
      <c r="P344" s="5" t="e">
        <f>INDEX(Large!$E$4:$BN$405,$C344,OIB!P$2)</f>
        <v>#NUM!</v>
      </c>
    </row>
    <row r="345" spans="1:16">
      <c r="A345" s="18">
        <v>342</v>
      </c>
      <c r="B345" s="5" t="e">
        <f>LARGE(Large!$BF$4:$BF$32,OIB!A345)</f>
        <v>#NUM!</v>
      </c>
      <c r="C345" s="18" t="e">
        <f>MATCH(B345,Large!$BF$4:$BF$405,0)</f>
        <v>#NUM!</v>
      </c>
      <c r="D345" s="18" t="e">
        <f>INDEX(Large!$E$4:$BN$405,$C345,OIB!D$2)</f>
        <v>#NUM!</v>
      </c>
      <c r="E345" s="18" t="e">
        <f>INDEX(Large!$E$4:$BN$405,$C345,OIB!E$2)</f>
        <v>#NUM!</v>
      </c>
      <c r="F345" s="18" t="e">
        <f>INDEX(Large!$E$4:$BN$405,$C345,OIB!F$2)</f>
        <v>#NUM!</v>
      </c>
      <c r="G345" s="18" t="e">
        <f>INDEX(Large!$E$4:$BN$405,$C345,OIB!G$2)</f>
        <v>#NUM!</v>
      </c>
      <c r="H345" s="18" t="e">
        <f>INDEX(Large!$E$4:$BN$405,$C345,OIB!H$2)</f>
        <v>#NUM!</v>
      </c>
      <c r="I345" s="18" t="e">
        <f>INDEX(Large!$E$4:$BN$405,$C345,OIB!I$2)</f>
        <v>#NUM!</v>
      </c>
      <c r="J345" s="18" t="e">
        <f>INDEX(Large!$E$4:$BN$405,$C345,OIB!J$2)</f>
        <v>#NUM!</v>
      </c>
      <c r="K345" s="18" t="e">
        <f>INDEX(Large!$E$4:$BN$405,$C345,OIB!K$2)</f>
        <v>#NUM!</v>
      </c>
      <c r="L345" s="18" t="e">
        <f>INDEX(Large!$E$4:$BN$405,$C345,OIB!L$2)</f>
        <v>#NUM!</v>
      </c>
      <c r="M345" s="18" t="e">
        <f>INDEX(Large!$E$4:$BN$405,$C345,OIB!M$2)</f>
        <v>#NUM!</v>
      </c>
      <c r="N345" s="18" t="e">
        <f>INDEX(Large!$E$4:$BN$405,$C345,OIB!N$2)</f>
        <v>#NUM!</v>
      </c>
      <c r="O345" s="18" t="e">
        <f>INDEX(Large!$E$4:$BN$405,$C345,OIB!O$2)</f>
        <v>#NUM!</v>
      </c>
      <c r="P345" s="5" t="e">
        <f>INDEX(Large!$E$4:$BN$405,$C345,OIB!P$2)</f>
        <v>#NUM!</v>
      </c>
    </row>
    <row r="346" spans="1:16">
      <c r="A346" s="18">
        <v>343</v>
      </c>
      <c r="B346" s="5" t="e">
        <f>LARGE(Large!$BF$4:$BF$32,OIB!A346)</f>
        <v>#NUM!</v>
      </c>
      <c r="C346" s="18" t="e">
        <f>MATCH(B346,Large!$BF$4:$BF$405,0)</f>
        <v>#NUM!</v>
      </c>
      <c r="D346" s="18" t="e">
        <f>INDEX(Large!$E$4:$BN$405,$C346,OIB!D$2)</f>
        <v>#NUM!</v>
      </c>
      <c r="E346" s="18" t="e">
        <f>INDEX(Large!$E$4:$BN$405,$C346,OIB!E$2)</f>
        <v>#NUM!</v>
      </c>
      <c r="F346" s="18" t="e">
        <f>INDEX(Large!$E$4:$BN$405,$C346,OIB!F$2)</f>
        <v>#NUM!</v>
      </c>
      <c r="G346" s="18" t="e">
        <f>INDEX(Large!$E$4:$BN$405,$C346,OIB!G$2)</f>
        <v>#NUM!</v>
      </c>
      <c r="H346" s="18" t="e">
        <f>INDEX(Large!$E$4:$BN$405,$C346,OIB!H$2)</f>
        <v>#NUM!</v>
      </c>
      <c r="I346" s="18" t="e">
        <f>INDEX(Large!$E$4:$BN$405,$C346,OIB!I$2)</f>
        <v>#NUM!</v>
      </c>
      <c r="J346" s="18" t="e">
        <f>INDEX(Large!$E$4:$BN$405,$C346,OIB!J$2)</f>
        <v>#NUM!</v>
      </c>
      <c r="K346" s="18" t="e">
        <f>INDEX(Large!$E$4:$BN$405,$C346,OIB!K$2)</f>
        <v>#NUM!</v>
      </c>
      <c r="L346" s="18" t="e">
        <f>INDEX(Large!$E$4:$BN$405,$C346,OIB!L$2)</f>
        <v>#NUM!</v>
      </c>
      <c r="M346" s="18" t="e">
        <f>INDEX(Large!$E$4:$BN$405,$C346,OIB!M$2)</f>
        <v>#NUM!</v>
      </c>
      <c r="N346" s="18" t="e">
        <f>INDEX(Large!$E$4:$BN$405,$C346,OIB!N$2)</f>
        <v>#NUM!</v>
      </c>
      <c r="O346" s="18" t="e">
        <f>INDEX(Large!$E$4:$BN$405,$C346,OIB!O$2)</f>
        <v>#NUM!</v>
      </c>
      <c r="P346" s="5" t="e">
        <f>INDEX(Large!$E$4:$BN$405,$C346,OIB!P$2)</f>
        <v>#NUM!</v>
      </c>
    </row>
    <row r="347" spans="1:16">
      <c r="A347" s="18">
        <v>344</v>
      </c>
      <c r="B347" s="5" t="e">
        <f>LARGE(Large!$BF$4:$BF$32,OIB!A347)</f>
        <v>#NUM!</v>
      </c>
      <c r="C347" s="18" t="e">
        <f>MATCH(B347,Large!$BF$4:$BF$405,0)</f>
        <v>#NUM!</v>
      </c>
      <c r="D347" s="18" t="e">
        <f>INDEX(Large!$E$4:$BN$405,$C347,OIB!D$2)</f>
        <v>#NUM!</v>
      </c>
      <c r="E347" s="18" t="e">
        <f>INDEX(Large!$E$4:$BN$405,$C347,OIB!E$2)</f>
        <v>#NUM!</v>
      </c>
      <c r="F347" s="18" t="e">
        <f>INDEX(Large!$E$4:$BN$405,$C347,OIB!F$2)</f>
        <v>#NUM!</v>
      </c>
      <c r="G347" s="18" t="e">
        <f>INDEX(Large!$E$4:$BN$405,$C347,OIB!G$2)</f>
        <v>#NUM!</v>
      </c>
      <c r="H347" s="18" t="e">
        <f>INDEX(Large!$E$4:$BN$405,$C347,OIB!H$2)</f>
        <v>#NUM!</v>
      </c>
      <c r="I347" s="18" t="e">
        <f>INDEX(Large!$E$4:$BN$405,$C347,OIB!I$2)</f>
        <v>#NUM!</v>
      </c>
      <c r="J347" s="18" t="e">
        <f>INDEX(Large!$E$4:$BN$405,$C347,OIB!J$2)</f>
        <v>#NUM!</v>
      </c>
      <c r="K347" s="18" t="e">
        <f>INDEX(Large!$E$4:$BN$405,$C347,OIB!K$2)</f>
        <v>#NUM!</v>
      </c>
      <c r="L347" s="18" t="e">
        <f>INDEX(Large!$E$4:$BN$405,$C347,OIB!L$2)</f>
        <v>#NUM!</v>
      </c>
      <c r="M347" s="18" t="e">
        <f>INDEX(Large!$E$4:$BN$405,$C347,OIB!M$2)</f>
        <v>#NUM!</v>
      </c>
      <c r="N347" s="18" t="e">
        <f>INDEX(Large!$E$4:$BN$405,$C347,OIB!N$2)</f>
        <v>#NUM!</v>
      </c>
      <c r="O347" s="18" t="e">
        <f>INDEX(Large!$E$4:$BN$405,$C347,OIB!O$2)</f>
        <v>#NUM!</v>
      </c>
      <c r="P347" s="5" t="e">
        <f>INDEX(Large!$E$4:$BN$405,$C347,OIB!P$2)</f>
        <v>#NUM!</v>
      </c>
    </row>
    <row r="348" spans="1:16">
      <c r="A348" s="18">
        <v>345</v>
      </c>
      <c r="B348" s="5" t="e">
        <f>LARGE(Large!$BF$4:$BF$32,OIB!A348)</f>
        <v>#NUM!</v>
      </c>
      <c r="C348" s="18" t="e">
        <f>MATCH(B348,Large!$BF$4:$BF$405,0)</f>
        <v>#NUM!</v>
      </c>
      <c r="D348" s="18" t="e">
        <f>INDEX(Large!$E$4:$BN$405,$C348,OIB!D$2)</f>
        <v>#NUM!</v>
      </c>
      <c r="E348" s="18" t="e">
        <f>INDEX(Large!$E$4:$BN$405,$C348,OIB!E$2)</f>
        <v>#NUM!</v>
      </c>
      <c r="F348" s="18" t="e">
        <f>INDEX(Large!$E$4:$BN$405,$C348,OIB!F$2)</f>
        <v>#NUM!</v>
      </c>
      <c r="G348" s="18" t="e">
        <f>INDEX(Large!$E$4:$BN$405,$C348,OIB!G$2)</f>
        <v>#NUM!</v>
      </c>
      <c r="H348" s="18" t="e">
        <f>INDEX(Large!$E$4:$BN$405,$C348,OIB!H$2)</f>
        <v>#NUM!</v>
      </c>
      <c r="I348" s="18" t="e">
        <f>INDEX(Large!$E$4:$BN$405,$C348,OIB!I$2)</f>
        <v>#NUM!</v>
      </c>
      <c r="J348" s="18" t="e">
        <f>INDEX(Large!$E$4:$BN$405,$C348,OIB!J$2)</f>
        <v>#NUM!</v>
      </c>
      <c r="K348" s="18" t="e">
        <f>INDEX(Large!$E$4:$BN$405,$C348,OIB!K$2)</f>
        <v>#NUM!</v>
      </c>
      <c r="L348" s="18" t="e">
        <f>INDEX(Large!$E$4:$BN$405,$C348,OIB!L$2)</f>
        <v>#NUM!</v>
      </c>
      <c r="M348" s="18" t="e">
        <f>INDEX(Large!$E$4:$BN$405,$C348,OIB!M$2)</f>
        <v>#NUM!</v>
      </c>
      <c r="N348" s="18" t="e">
        <f>INDEX(Large!$E$4:$BN$405,$C348,OIB!N$2)</f>
        <v>#NUM!</v>
      </c>
      <c r="O348" s="18" t="e">
        <f>INDEX(Large!$E$4:$BN$405,$C348,OIB!O$2)</f>
        <v>#NUM!</v>
      </c>
      <c r="P348" s="5" t="e">
        <f>INDEX(Large!$E$4:$BN$405,$C348,OIB!P$2)</f>
        <v>#NUM!</v>
      </c>
    </row>
    <row r="349" spans="1:16">
      <c r="A349" s="18">
        <v>346</v>
      </c>
      <c r="B349" s="5" t="e">
        <f>LARGE(Large!$BF$4:$BF$32,OIB!A349)</f>
        <v>#NUM!</v>
      </c>
      <c r="C349" s="18" t="e">
        <f>MATCH(B349,Large!$BF$4:$BF$405,0)</f>
        <v>#NUM!</v>
      </c>
      <c r="D349" s="18" t="e">
        <f>INDEX(Large!$E$4:$BN$405,$C349,OIB!D$2)</f>
        <v>#NUM!</v>
      </c>
      <c r="E349" s="18" t="e">
        <f>INDEX(Large!$E$4:$BN$405,$C349,OIB!E$2)</f>
        <v>#NUM!</v>
      </c>
      <c r="F349" s="18" t="e">
        <f>INDEX(Large!$E$4:$BN$405,$C349,OIB!F$2)</f>
        <v>#NUM!</v>
      </c>
      <c r="G349" s="18" t="e">
        <f>INDEX(Large!$E$4:$BN$405,$C349,OIB!G$2)</f>
        <v>#NUM!</v>
      </c>
      <c r="H349" s="18" t="e">
        <f>INDEX(Large!$E$4:$BN$405,$C349,OIB!H$2)</f>
        <v>#NUM!</v>
      </c>
      <c r="I349" s="18" t="e">
        <f>INDEX(Large!$E$4:$BN$405,$C349,OIB!I$2)</f>
        <v>#NUM!</v>
      </c>
      <c r="J349" s="18" t="e">
        <f>INDEX(Large!$E$4:$BN$405,$C349,OIB!J$2)</f>
        <v>#NUM!</v>
      </c>
      <c r="K349" s="18" t="e">
        <f>INDEX(Large!$E$4:$BN$405,$C349,OIB!K$2)</f>
        <v>#NUM!</v>
      </c>
      <c r="L349" s="18" t="e">
        <f>INDEX(Large!$E$4:$BN$405,$C349,OIB!L$2)</f>
        <v>#NUM!</v>
      </c>
      <c r="M349" s="18" t="e">
        <f>INDEX(Large!$E$4:$BN$405,$C349,OIB!M$2)</f>
        <v>#NUM!</v>
      </c>
      <c r="N349" s="18" t="e">
        <f>INDEX(Large!$E$4:$BN$405,$C349,OIB!N$2)</f>
        <v>#NUM!</v>
      </c>
      <c r="O349" s="18" t="e">
        <f>INDEX(Large!$E$4:$BN$405,$C349,OIB!O$2)</f>
        <v>#NUM!</v>
      </c>
      <c r="P349" s="5" t="e">
        <f>INDEX(Large!$E$4:$BN$405,$C349,OIB!P$2)</f>
        <v>#NUM!</v>
      </c>
    </row>
    <row r="350" spans="1:16">
      <c r="A350" s="18">
        <v>347</v>
      </c>
      <c r="B350" s="5" t="e">
        <f>LARGE(Large!$BF$4:$BF$32,OIB!A350)</f>
        <v>#NUM!</v>
      </c>
      <c r="C350" s="18" t="e">
        <f>MATCH(B350,Large!$BF$4:$BF$405,0)</f>
        <v>#NUM!</v>
      </c>
      <c r="D350" s="18" t="e">
        <f>INDEX(Large!$E$4:$BN$405,$C350,OIB!D$2)</f>
        <v>#NUM!</v>
      </c>
      <c r="E350" s="18" t="e">
        <f>INDEX(Large!$E$4:$BN$405,$C350,OIB!E$2)</f>
        <v>#NUM!</v>
      </c>
      <c r="F350" s="18" t="e">
        <f>INDEX(Large!$E$4:$BN$405,$C350,OIB!F$2)</f>
        <v>#NUM!</v>
      </c>
      <c r="G350" s="18" t="e">
        <f>INDEX(Large!$E$4:$BN$405,$C350,OIB!G$2)</f>
        <v>#NUM!</v>
      </c>
      <c r="H350" s="18" t="e">
        <f>INDEX(Large!$E$4:$BN$405,$C350,OIB!H$2)</f>
        <v>#NUM!</v>
      </c>
      <c r="I350" s="18" t="e">
        <f>INDEX(Large!$E$4:$BN$405,$C350,OIB!I$2)</f>
        <v>#NUM!</v>
      </c>
      <c r="J350" s="18" t="e">
        <f>INDEX(Large!$E$4:$BN$405,$C350,OIB!J$2)</f>
        <v>#NUM!</v>
      </c>
      <c r="K350" s="18" t="e">
        <f>INDEX(Large!$E$4:$BN$405,$C350,OIB!K$2)</f>
        <v>#NUM!</v>
      </c>
      <c r="L350" s="18" t="e">
        <f>INDEX(Large!$E$4:$BN$405,$C350,OIB!L$2)</f>
        <v>#NUM!</v>
      </c>
      <c r="M350" s="18" t="e">
        <f>INDEX(Large!$E$4:$BN$405,$C350,OIB!M$2)</f>
        <v>#NUM!</v>
      </c>
      <c r="N350" s="18" t="e">
        <f>INDEX(Large!$E$4:$BN$405,$C350,OIB!N$2)</f>
        <v>#NUM!</v>
      </c>
      <c r="O350" s="18" t="e">
        <f>INDEX(Large!$E$4:$BN$405,$C350,OIB!O$2)</f>
        <v>#NUM!</v>
      </c>
      <c r="P350" s="5" t="e">
        <f>INDEX(Large!$E$4:$BN$405,$C350,OIB!P$2)</f>
        <v>#NUM!</v>
      </c>
    </row>
    <row r="351" spans="1:16">
      <c r="A351" s="18">
        <v>348</v>
      </c>
      <c r="B351" s="5" t="e">
        <f>LARGE(Large!$BF$4:$BF$32,OIB!A351)</f>
        <v>#NUM!</v>
      </c>
      <c r="C351" s="18" t="e">
        <f>MATCH(B351,Large!$BF$4:$BF$405,0)</f>
        <v>#NUM!</v>
      </c>
      <c r="D351" s="18" t="e">
        <f>INDEX(Large!$E$4:$BN$405,$C351,OIB!D$2)</f>
        <v>#NUM!</v>
      </c>
      <c r="E351" s="18" t="e">
        <f>INDEX(Large!$E$4:$BN$405,$C351,OIB!E$2)</f>
        <v>#NUM!</v>
      </c>
      <c r="F351" s="18" t="e">
        <f>INDEX(Large!$E$4:$BN$405,$C351,OIB!F$2)</f>
        <v>#NUM!</v>
      </c>
      <c r="G351" s="18" t="e">
        <f>INDEX(Large!$E$4:$BN$405,$C351,OIB!G$2)</f>
        <v>#NUM!</v>
      </c>
      <c r="H351" s="18" t="e">
        <f>INDEX(Large!$E$4:$BN$405,$C351,OIB!H$2)</f>
        <v>#NUM!</v>
      </c>
      <c r="I351" s="18" t="e">
        <f>INDEX(Large!$E$4:$BN$405,$C351,OIB!I$2)</f>
        <v>#NUM!</v>
      </c>
      <c r="J351" s="18" t="e">
        <f>INDEX(Large!$E$4:$BN$405,$C351,OIB!J$2)</f>
        <v>#NUM!</v>
      </c>
      <c r="K351" s="18" t="e">
        <f>INDEX(Large!$E$4:$BN$405,$C351,OIB!K$2)</f>
        <v>#NUM!</v>
      </c>
      <c r="L351" s="18" t="e">
        <f>INDEX(Large!$E$4:$BN$405,$C351,OIB!L$2)</f>
        <v>#NUM!</v>
      </c>
      <c r="M351" s="18" t="e">
        <f>INDEX(Large!$E$4:$BN$405,$C351,OIB!M$2)</f>
        <v>#NUM!</v>
      </c>
      <c r="N351" s="18" t="e">
        <f>INDEX(Large!$E$4:$BN$405,$C351,OIB!N$2)</f>
        <v>#NUM!</v>
      </c>
      <c r="O351" s="18" t="e">
        <f>INDEX(Large!$E$4:$BN$405,$C351,OIB!O$2)</f>
        <v>#NUM!</v>
      </c>
      <c r="P351" s="5" t="e">
        <f>INDEX(Large!$E$4:$BN$405,$C351,OIB!P$2)</f>
        <v>#NUM!</v>
      </c>
    </row>
    <row r="352" spans="1:16">
      <c r="A352" s="18">
        <v>349</v>
      </c>
      <c r="B352" s="5" t="e">
        <f>LARGE(Large!$BF$4:$BF$32,OIB!A352)</f>
        <v>#NUM!</v>
      </c>
      <c r="C352" s="18" t="e">
        <f>MATCH(B352,Large!$BF$4:$BF$405,0)</f>
        <v>#NUM!</v>
      </c>
      <c r="D352" s="18" t="e">
        <f>INDEX(Large!$E$4:$BN$405,$C352,OIB!D$2)</f>
        <v>#NUM!</v>
      </c>
      <c r="E352" s="18" t="e">
        <f>INDEX(Large!$E$4:$BN$405,$C352,OIB!E$2)</f>
        <v>#NUM!</v>
      </c>
      <c r="F352" s="18" t="e">
        <f>INDEX(Large!$E$4:$BN$405,$C352,OIB!F$2)</f>
        <v>#NUM!</v>
      </c>
      <c r="G352" s="18" t="e">
        <f>INDEX(Large!$E$4:$BN$405,$C352,OIB!G$2)</f>
        <v>#NUM!</v>
      </c>
      <c r="H352" s="18" t="e">
        <f>INDEX(Large!$E$4:$BN$405,$C352,OIB!H$2)</f>
        <v>#NUM!</v>
      </c>
      <c r="I352" s="18" t="e">
        <f>INDEX(Large!$E$4:$BN$405,$C352,OIB!I$2)</f>
        <v>#NUM!</v>
      </c>
      <c r="J352" s="18" t="e">
        <f>INDEX(Large!$E$4:$BN$405,$C352,OIB!J$2)</f>
        <v>#NUM!</v>
      </c>
      <c r="K352" s="18" t="e">
        <f>INDEX(Large!$E$4:$BN$405,$C352,OIB!K$2)</f>
        <v>#NUM!</v>
      </c>
      <c r="L352" s="18" t="e">
        <f>INDEX(Large!$E$4:$BN$405,$C352,OIB!L$2)</f>
        <v>#NUM!</v>
      </c>
      <c r="M352" s="18" t="e">
        <f>INDEX(Large!$E$4:$BN$405,$C352,OIB!M$2)</f>
        <v>#NUM!</v>
      </c>
      <c r="N352" s="18" t="e">
        <f>INDEX(Large!$E$4:$BN$405,$C352,OIB!N$2)</f>
        <v>#NUM!</v>
      </c>
      <c r="O352" s="18" t="e">
        <f>INDEX(Large!$E$4:$BN$405,$C352,OIB!O$2)</f>
        <v>#NUM!</v>
      </c>
      <c r="P352" s="5" t="e">
        <f>INDEX(Large!$E$4:$BN$405,$C352,OIB!P$2)</f>
        <v>#NUM!</v>
      </c>
    </row>
    <row r="353" spans="1:16">
      <c r="A353" s="18">
        <v>350</v>
      </c>
      <c r="B353" s="5" t="e">
        <f>LARGE(Large!$BF$4:$BF$32,OIB!A353)</f>
        <v>#NUM!</v>
      </c>
      <c r="C353" s="18" t="e">
        <f>MATCH(B353,Large!$BF$4:$BF$405,0)</f>
        <v>#NUM!</v>
      </c>
      <c r="D353" s="18" t="e">
        <f>INDEX(Large!$E$4:$BN$405,$C353,OIB!D$2)</f>
        <v>#NUM!</v>
      </c>
      <c r="E353" s="18" t="e">
        <f>INDEX(Large!$E$4:$BN$405,$C353,OIB!E$2)</f>
        <v>#NUM!</v>
      </c>
      <c r="F353" s="18" t="e">
        <f>INDEX(Large!$E$4:$BN$405,$C353,OIB!F$2)</f>
        <v>#NUM!</v>
      </c>
      <c r="G353" s="18" t="e">
        <f>INDEX(Large!$E$4:$BN$405,$C353,OIB!G$2)</f>
        <v>#NUM!</v>
      </c>
      <c r="H353" s="18" t="e">
        <f>INDEX(Large!$E$4:$BN$405,$C353,OIB!H$2)</f>
        <v>#NUM!</v>
      </c>
      <c r="I353" s="18" t="e">
        <f>INDEX(Large!$E$4:$BN$405,$C353,OIB!I$2)</f>
        <v>#NUM!</v>
      </c>
      <c r="J353" s="18" t="e">
        <f>INDEX(Large!$E$4:$BN$405,$C353,OIB!J$2)</f>
        <v>#NUM!</v>
      </c>
      <c r="K353" s="18" t="e">
        <f>INDEX(Large!$E$4:$BN$405,$C353,OIB!K$2)</f>
        <v>#NUM!</v>
      </c>
      <c r="L353" s="18" t="e">
        <f>INDEX(Large!$E$4:$BN$405,$C353,OIB!L$2)</f>
        <v>#NUM!</v>
      </c>
      <c r="M353" s="18" t="e">
        <f>INDEX(Large!$E$4:$BN$405,$C353,OIB!M$2)</f>
        <v>#NUM!</v>
      </c>
      <c r="N353" s="18" t="e">
        <f>INDEX(Large!$E$4:$BN$405,$C353,OIB!N$2)</f>
        <v>#NUM!</v>
      </c>
      <c r="O353" s="18" t="e">
        <f>INDEX(Large!$E$4:$BN$405,$C353,OIB!O$2)</f>
        <v>#NUM!</v>
      </c>
      <c r="P353" s="5" t="e">
        <f>INDEX(Large!$E$4:$BN$405,$C353,OIB!P$2)</f>
        <v>#NUM!</v>
      </c>
    </row>
    <row r="354" spans="1:16">
      <c r="A354" s="18">
        <v>351</v>
      </c>
      <c r="B354" s="5" t="e">
        <f>LARGE(Large!$BF$4:$BF$32,OIB!A354)</f>
        <v>#NUM!</v>
      </c>
      <c r="C354" s="18" t="e">
        <f>MATCH(B354,Large!$BF$4:$BF$405,0)</f>
        <v>#NUM!</v>
      </c>
      <c r="D354" s="18" t="e">
        <f>INDEX(Large!$E$4:$BN$405,$C354,OIB!D$2)</f>
        <v>#NUM!</v>
      </c>
      <c r="E354" s="18" t="e">
        <f>INDEX(Large!$E$4:$BN$405,$C354,OIB!E$2)</f>
        <v>#NUM!</v>
      </c>
      <c r="F354" s="18" t="e">
        <f>INDEX(Large!$E$4:$BN$405,$C354,OIB!F$2)</f>
        <v>#NUM!</v>
      </c>
      <c r="G354" s="18" t="e">
        <f>INDEX(Large!$E$4:$BN$405,$C354,OIB!G$2)</f>
        <v>#NUM!</v>
      </c>
      <c r="H354" s="18" t="e">
        <f>INDEX(Large!$E$4:$BN$405,$C354,OIB!H$2)</f>
        <v>#NUM!</v>
      </c>
      <c r="I354" s="18" t="e">
        <f>INDEX(Large!$E$4:$BN$405,$C354,OIB!I$2)</f>
        <v>#NUM!</v>
      </c>
      <c r="J354" s="18" t="e">
        <f>INDEX(Large!$E$4:$BN$405,$C354,OIB!J$2)</f>
        <v>#NUM!</v>
      </c>
      <c r="K354" s="18" t="e">
        <f>INDEX(Large!$E$4:$BN$405,$C354,OIB!K$2)</f>
        <v>#NUM!</v>
      </c>
      <c r="L354" s="18" t="e">
        <f>INDEX(Large!$E$4:$BN$405,$C354,OIB!L$2)</f>
        <v>#NUM!</v>
      </c>
      <c r="M354" s="18" t="e">
        <f>INDEX(Large!$E$4:$BN$405,$C354,OIB!M$2)</f>
        <v>#NUM!</v>
      </c>
      <c r="N354" s="18" t="e">
        <f>INDEX(Large!$E$4:$BN$405,$C354,OIB!N$2)</f>
        <v>#NUM!</v>
      </c>
      <c r="O354" s="18" t="e">
        <f>INDEX(Large!$E$4:$BN$405,$C354,OIB!O$2)</f>
        <v>#NUM!</v>
      </c>
      <c r="P354" s="5" t="e">
        <f>INDEX(Large!$E$4:$BN$405,$C354,OIB!P$2)</f>
        <v>#NUM!</v>
      </c>
    </row>
    <row r="355" spans="1:16">
      <c r="A355" s="18">
        <v>352</v>
      </c>
      <c r="B355" s="5" t="e">
        <f>LARGE(Large!$BF$4:$BF$32,OIB!A355)</f>
        <v>#NUM!</v>
      </c>
      <c r="C355" s="18" t="e">
        <f>MATCH(B355,Large!$BF$4:$BF$405,0)</f>
        <v>#NUM!</v>
      </c>
      <c r="D355" s="18" t="e">
        <f>INDEX(Large!$E$4:$BN$405,$C355,OIB!D$2)</f>
        <v>#NUM!</v>
      </c>
      <c r="E355" s="18" t="e">
        <f>INDEX(Large!$E$4:$BN$405,$C355,OIB!E$2)</f>
        <v>#NUM!</v>
      </c>
      <c r="F355" s="18" t="e">
        <f>INDEX(Large!$E$4:$BN$405,$C355,OIB!F$2)</f>
        <v>#NUM!</v>
      </c>
      <c r="G355" s="18" t="e">
        <f>INDEX(Large!$E$4:$BN$405,$C355,OIB!G$2)</f>
        <v>#NUM!</v>
      </c>
      <c r="H355" s="18" t="e">
        <f>INDEX(Large!$E$4:$BN$405,$C355,OIB!H$2)</f>
        <v>#NUM!</v>
      </c>
      <c r="I355" s="18" t="e">
        <f>INDEX(Large!$E$4:$BN$405,$C355,OIB!I$2)</f>
        <v>#NUM!</v>
      </c>
      <c r="J355" s="18" t="e">
        <f>INDEX(Large!$E$4:$BN$405,$C355,OIB!J$2)</f>
        <v>#NUM!</v>
      </c>
      <c r="K355" s="18" t="e">
        <f>INDEX(Large!$E$4:$BN$405,$C355,OIB!K$2)</f>
        <v>#NUM!</v>
      </c>
      <c r="L355" s="18" t="e">
        <f>INDEX(Large!$E$4:$BN$405,$C355,OIB!L$2)</f>
        <v>#NUM!</v>
      </c>
      <c r="M355" s="18" t="e">
        <f>INDEX(Large!$E$4:$BN$405,$C355,OIB!M$2)</f>
        <v>#NUM!</v>
      </c>
      <c r="N355" s="18" t="e">
        <f>INDEX(Large!$E$4:$BN$405,$C355,OIB!N$2)</f>
        <v>#NUM!</v>
      </c>
      <c r="O355" s="18" t="e">
        <f>INDEX(Large!$E$4:$BN$405,$C355,OIB!O$2)</f>
        <v>#NUM!</v>
      </c>
      <c r="P355" s="5" t="e">
        <f>INDEX(Large!$E$4:$BN$405,$C355,OIB!P$2)</f>
        <v>#NUM!</v>
      </c>
    </row>
    <row r="356" spans="1:16">
      <c r="A356" s="18">
        <v>353</v>
      </c>
      <c r="B356" s="5" t="e">
        <f>LARGE(Large!$BF$4:$BF$32,OIB!A356)</f>
        <v>#NUM!</v>
      </c>
      <c r="C356" s="18" t="e">
        <f>MATCH(B356,Large!$BF$4:$BF$405,0)</f>
        <v>#NUM!</v>
      </c>
      <c r="D356" s="18" t="e">
        <f>INDEX(Large!$E$4:$BN$405,$C356,OIB!D$2)</f>
        <v>#NUM!</v>
      </c>
      <c r="E356" s="18" t="e">
        <f>INDEX(Large!$E$4:$BN$405,$C356,OIB!E$2)</f>
        <v>#NUM!</v>
      </c>
      <c r="F356" s="18" t="e">
        <f>INDEX(Large!$E$4:$BN$405,$C356,OIB!F$2)</f>
        <v>#NUM!</v>
      </c>
      <c r="G356" s="18" t="e">
        <f>INDEX(Large!$E$4:$BN$405,$C356,OIB!G$2)</f>
        <v>#NUM!</v>
      </c>
      <c r="H356" s="18" t="e">
        <f>INDEX(Large!$E$4:$BN$405,$C356,OIB!H$2)</f>
        <v>#NUM!</v>
      </c>
      <c r="I356" s="18" t="e">
        <f>INDEX(Large!$E$4:$BN$405,$C356,OIB!I$2)</f>
        <v>#NUM!</v>
      </c>
      <c r="J356" s="18" t="e">
        <f>INDEX(Large!$E$4:$BN$405,$C356,OIB!J$2)</f>
        <v>#NUM!</v>
      </c>
      <c r="K356" s="18" t="e">
        <f>INDEX(Large!$E$4:$BN$405,$C356,OIB!K$2)</f>
        <v>#NUM!</v>
      </c>
      <c r="L356" s="18" t="e">
        <f>INDEX(Large!$E$4:$BN$405,$C356,OIB!L$2)</f>
        <v>#NUM!</v>
      </c>
      <c r="M356" s="18" t="e">
        <f>INDEX(Large!$E$4:$BN$405,$C356,OIB!M$2)</f>
        <v>#NUM!</v>
      </c>
      <c r="N356" s="18" t="e">
        <f>INDEX(Large!$E$4:$BN$405,$C356,OIB!N$2)</f>
        <v>#NUM!</v>
      </c>
      <c r="O356" s="18" t="e">
        <f>INDEX(Large!$E$4:$BN$405,$C356,OIB!O$2)</f>
        <v>#NUM!</v>
      </c>
      <c r="P356" s="5" t="e">
        <f>INDEX(Large!$E$4:$BN$405,$C356,OIB!P$2)</f>
        <v>#NUM!</v>
      </c>
    </row>
    <row r="357" spans="1:16">
      <c r="A357" s="18">
        <v>354</v>
      </c>
      <c r="B357" s="5" t="e">
        <f>LARGE(Large!$BF$4:$BF$32,OIB!A357)</f>
        <v>#NUM!</v>
      </c>
      <c r="C357" s="18" t="e">
        <f>MATCH(B357,Large!$BF$4:$BF$405,0)</f>
        <v>#NUM!</v>
      </c>
      <c r="D357" s="18" t="e">
        <f>INDEX(Large!$E$4:$BN$405,$C357,OIB!D$2)</f>
        <v>#NUM!</v>
      </c>
      <c r="E357" s="18" t="e">
        <f>INDEX(Large!$E$4:$BN$405,$C357,OIB!E$2)</f>
        <v>#NUM!</v>
      </c>
      <c r="F357" s="18" t="e">
        <f>INDEX(Large!$E$4:$BN$405,$C357,OIB!F$2)</f>
        <v>#NUM!</v>
      </c>
      <c r="G357" s="18" t="e">
        <f>INDEX(Large!$E$4:$BN$405,$C357,OIB!G$2)</f>
        <v>#NUM!</v>
      </c>
      <c r="H357" s="18" t="e">
        <f>INDEX(Large!$E$4:$BN$405,$C357,OIB!H$2)</f>
        <v>#NUM!</v>
      </c>
      <c r="I357" s="18" t="e">
        <f>INDEX(Large!$E$4:$BN$405,$C357,OIB!I$2)</f>
        <v>#NUM!</v>
      </c>
      <c r="J357" s="18" t="e">
        <f>INDEX(Large!$E$4:$BN$405,$C357,OIB!J$2)</f>
        <v>#NUM!</v>
      </c>
      <c r="K357" s="18" t="e">
        <f>INDEX(Large!$E$4:$BN$405,$C357,OIB!K$2)</f>
        <v>#NUM!</v>
      </c>
      <c r="L357" s="18" t="e">
        <f>INDEX(Large!$E$4:$BN$405,$C357,OIB!L$2)</f>
        <v>#NUM!</v>
      </c>
      <c r="M357" s="18" t="e">
        <f>INDEX(Large!$E$4:$BN$405,$C357,OIB!M$2)</f>
        <v>#NUM!</v>
      </c>
      <c r="N357" s="18" t="e">
        <f>INDEX(Large!$E$4:$BN$405,$C357,OIB!N$2)</f>
        <v>#NUM!</v>
      </c>
      <c r="O357" s="18" t="e">
        <f>INDEX(Large!$E$4:$BN$405,$C357,OIB!O$2)</f>
        <v>#NUM!</v>
      </c>
      <c r="P357" s="5" t="e">
        <f>INDEX(Large!$E$4:$BN$405,$C357,OIB!P$2)</f>
        <v>#NUM!</v>
      </c>
    </row>
    <row r="358" spans="1:16">
      <c r="A358" s="18">
        <v>355</v>
      </c>
      <c r="B358" s="5" t="e">
        <f>LARGE(Large!$BF$4:$BF$32,OIB!A358)</f>
        <v>#NUM!</v>
      </c>
      <c r="C358" s="18" t="e">
        <f>MATCH(B358,Large!$BF$4:$BF$405,0)</f>
        <v>#NUM!</v>
      </c>
      <c r="D358" s="18" t="e">
        <f>INDEX(Large!$E$4:$BN$405,$C358,OIB!D$2)</f>
        <v>#NUM!</v>
      </c>
      <c r="E358" s="18" t="e">
        <f>INDEX(Large!$E$4:$BN$405,$C358,OIB!E$2)</f>
        <v>#NUM!</v>
      </c>
      <c r="F358" s="18" t="e">
        <f>INDEX(Large!$E$4:$BN$405,$C358,OIB!F$2)</f>
        <v>#NUM!</v>
      </c>
      <c r="G358" s="18" t="e">
        <f>INDEX(Large!$E$4:$BN$405,$C358,OIB!G$2)</f>
        <v>#NUM!</v>
      </c>
      <c r="H358" s="18" t="e">
        <f>INDEX(Large!$E$4:$BN$405,$C358,OIB!H$2)</f>
        <v>#NUM!</v>
      </c>
      <c r="I358" s="18" t="e">
        <f>INDEX(Large!$E$4:$BN$405,$C358,OIB!I$2)</f>
        <v>#NUM!</v>
      </c>
      <c r="J358" s="18" t="e">
        <f>INDEX(Large!$E$4:$BN$405,$C358,OIB!J$2)</f>
        <v>#NUM!</v>
      </c>
      <c r="K358" s="18" t="e">
        <f>INDEX(Large!$E$4:$BN$405,$C358,OIB!K$2)</f>
        <v>#NUM!</v>
      </c>
      <c r="L358" s="18" t="e">
        <f>INDEX(Large!$E$4:$BN$405,$C358,OIB!L$2)</f>
        <v>#NUM!</v>
      </c>
      <c r="M358" s="18" t="e">
        <f>INDEX(Large!$E$4:$BN$405,$C358,OIB!M$2)</f>
        <v>#NUM!</v>
      </c>
      <c r="N358" s="18" t="e">
        <f>INDEX(Large!$E$4:$BN$405,$C358,OIB!N$2)</f>
        <v>#NUM!</v>
      </c>
      <c r="O358" s="18" t="e">
        <f>INDEX(Large!$E$4:$BN$405,$C358,OIB!O$2)</f>
        <v>#NUM!</v>
      </c>
      <c r="P358" s="5" t="e">
        <f>INDEX(Large!$E$4:$BN$405,$C358,OIB!P$2)</f>
        <v>#NUM!</v>
      </c>
    </row>
    <row r="359" spans="1:16">
      <c r="A359" s="18">
        <v>356</v>
      </c>
      <c r="B359" s="5" t="e">
        <f>LARGE(Large!$BF$4:$BF$32,OIB!A359)</f>
        <v>#NUM!</v>
      </c>
      <c r="C359" s="18" t="e">
        <f>MATCH(B359,Large!$BF$4:$BF$405,0)</f>
        <v>#NUM!</v>
      </c>
      <c r="D359" s="18" t="e">
        <f>INDEX(Large!$E$4:$BN$405,$C359,OIB!D$2)</f>
        <v>#NUM!</v>
      </c>
      <c r="E359" s="18" t="e">
        <f>INDEX(Large!$E$4:$BN$405,$C359,OIB!E$2)</f>
        <v>#NUM!</v>
      </c>
      <c r="F359" s="18" t="e">
        <f>INDEX(Large!$E$4:$BN$405,$C359,OIB!F$2)</f>
        <v>#NUM!</v>
      </c>
      <c r="G359" s="18" t="e">
        <f>INDEX(Large!$E$4:$BN$405,$C359,OIB!G$2)</f>
        <v>#NUM!</v>
      </c>
      <c r="H359" s="18" t="e">
        <f>INDEX(Large!$E$4:$BN$405,$C359,OIB!H$2)</f>
        <v>#NUM!</v>
      </c>
      <c r="I359" s="18" t="e">
        <f>INDEX(Large!$E$4:$BN$405,$C359,OIB!I$2)</f>
        <v>#NUM!</v>
      </c>
      <c r="J359" s="18" t="e">
        <f>INDEX(Large!$E$4:$BN$405,$C359,OIB!J$2)</f>
        <v>#NUM!</v>
      </c>
      <c r="K359" s="18" t="e">
        <f>INDEX(Large!$E$4:$BN$405,$C359,OIB!K$2)</f>
        <v>#NUM!</v>
      </c>
      <c r="L359" s="18" t="e">
        <f>INDEX(Large!$E$4:$BN$405,$C359,OIB!L$2)</f>
        <v>#NUM!</v>
      </c>
      <c r="M359" s="18" t="e">
        <f>INDEX(Large!$E$4:$BN$405,$C359,OIB!M$2)</f>
        <v>#NUM!</v>
      </c>
      <c r="N359" s="18" t="e">
        <f>INDEX(Large!$E$4:$BN$405,$C359,OIB!N$2)</f>
        <v>#NUM!</v>
      </c>
      <c r="O359" s="18" t="e">
        <f>INDEX(Large!$E$4:$BN$405,$C359,OIB!O$2)</f>
        <v>#NUM!</v>
      </c>
      <c r="P359" s="5" t="e">
        <f>INDEX(Large!$E$4:$BN$405,$C359,OIB!P$2)</f>
        <v>#NUM!</v>
      </c>
    </row>
    <row r="360" spans="1:16">
      <c r="A360" s="18">
        <v>357</v>
      </c>
      <c r="B360" s="5" t="e">
        <f>LARGE(Large!$BF$4:$BF$32,OIB!A360)</f>
        <v>#NUM!</v>
      </c>
      <c r="C360" s="18" t="e">
        <f>MATCH(B360,Large!$BF$4:$BF$405,0)</f>
        <v>#NUM!</v>
      </c>
      <c r="D360" s="18" t="e">
        <f>INDEX(Large!$E$4:$BN$405,$C360,OIB!D$2)</f>
        <v>#NUM!</v>
      </c>
      <c r="E360" s="18" t="e">
        <f>INDEX(Large!$E$4:$BN$405,$C360,OIB!E$2)</f>
        <v>#NUM!</v>
      </c>
      <c r="F360" s="18" t="e">
        <f>INDEX(Large!$E$4:$BN$405,$C360,OIB!F$2)</f>
        <v>#NUM!</v>
      </c>
      <c r="G360" s="18" t="e">
        <f>INDEX(Large!$E$4:$BN$405,$C360,OIB!G$2)</f>
        <v>#NUM!</v>
      </c>
      <c r="H360" s="18" t="e">
        <f>INDEX(Large!$E$4:$BN$405,$C360,OIB!H$2)</f>
        <v>#NUM!</v>
      </c>
      <c r="I360" s="18" t="e">
        <f>INDEX(Large!$E$4:$BN$405,$C360,OIB!I$2)</f>
        <v>#NUM!</v>
      </c>
      <c r="J360" s="18" t="e">
        <f>INDEX(Large!$E$4:$BN$405,$C360,OIB!J$2)</f>
        <v>#NUM!</v>
      </c>
      <c r="K360" s="18" t="e">
        <f>INDEX(Large!$E$4:$BN$405,$C360,OIB!K$2)</f>
        <v>#NUM!</v>
      </c>
      <c r="L360" s="18" t="e">
        <f>INDEX(Large!$E$4:$BN$405,$C360,OIB!L$2)</f>
        <v>#NUM!</v>
      </c>
      <c r="M360" s="18" t="e">
        <f>INDEX(Large!$E$4:$BN$405,$C360,OIB!M$2)</f>
        <v>#NUM!</v>
      </c>
      <c r="N360" s="18" t="e">
        <f>INDEX(Large!$E$4:$BN$405,$C360,OIB!N$2)</f>
        <v>#NUM!</v>
      </c>
      <c r="O360" s="18" t="e">
        <f>INDEX(Large!$E$4:$BN$405,$C360,OIB!O$2)</f>
        <v>#NUM!</v>
      </c>
      <c r="P360" s="5" t="e">
        <f>INDEX(Large!$E$4:$BN$405,$C360,OIB!P$2)</f>
        <v>#NUM!</v>
      </c>
    </row>
    <row r="361" spans="1:16">
      <c r="A361" s="18">
        <v>358</v>
      </c>
      <c r="B361" s="5" t="e">
        <f>LARGE(Large!$BF$4:$BF$32,OIB!A361)</f>
        <v>#NUM!</v>
      </c>
      <c r="C361" s="18" t="e">
        <f>MATCH(B361,Large!$BF$4:$BF$405,0)</f>
        <v>#NUM!</v>
      </c>
      <c r="D361" s="18" t="e">
        <f>INDEX(Large!$E$4:$BN$405,$C361,OIB!D$2)</f>
        <v>#NUM!</v>
      </c>
      <c r="E361" s="18" t="e">
        <f>INDEX(Large!$E$4:$BN$405,$C361,OIB!E$2)</f>
        <v>#NUM!</v>
      </c>
      <c r="F361" s="18" t="e">
        <f>INDEX(Large!$E$4:$BN$405,$C361,OIB!F$2)</f>
        <v>#NUM!</v>
      </c>
      <c r="G361" s="18" t="e">
        <f>INDEX(Large!$E$4:$BN$405,$C361,OIB!G$2)</f>
        <v>#NUM!</v>
      </c>
      <c r="H361" s="18" t="e">
        <f>INDEX(Large!$E$4:$BN$405,$C361,OIB!H$2)</f>
        <v>#NUM!</v>
      </c>
      <c r="I361" s="18" t="e">
        <f>INDEX(Large!$E$4:$BN$405,$C361,OIB!I$2)</f>
        <v>#NUM!</v>
      </c>
      <c r="J361" s="18" t="e">
        <f>INDEX(Large!$E$4:$BN$405,$C361,OIB!J$2)</f>
        <v>#NUM!</v>
      </c>
      <c r="K361" s="18" t="e">
        <f>INDEX(Large!$E$4:$BN$405,$C361,OIB!K$2)</f>
        <v>#NUM!</v>
      </c>
      <c r="L361" s="18" t="e">
        <f>INDEX(Large!$E$4:$BN$405,$C361,OIB!L$2)</f>
        <v>#NUM!</v>
      </c>
      <c r="M361" s="18" t="e">
        <f>INDEX(Large!$E$4:$BN$405,$C361,OIB!M$2)</f>
        <v>#NUM!</v>
      </c>
      <c r="N361" s="18" t="e">
        <f>INDEX(Large!$E$4:$BN$405,$C361,OIB!N$2)</f>
        <v>#NUM!</v>
      </c>
      <c r="O361" s="18" t="e">
        <f>INDEX(Large!$E$4:$BN$405,$C361,OIB!O$2)</f>
        <v>#NUM!</v>
      </c>
      <c r="P361" s="5" t="e">
        <f>INDEX(Large!$E$4:$BN$405,$C361,OIB!P$2)</f>
        <v>#NUM!</v>
      </c>
    </row>
    <row r="362" spans="1:16">
      <c r="A362" s="18">
        <v>359</v>
      </c>
      <c r="B362" s="5" t="e">
        <f>LARGE(Large!$BF$4:$BF$32,OIB!A362)</f>
        <v>#NUM!</v>
      </c>
      <c r="C362" s="18" t="e">
        <f>MATCH(B362,Large!$BF$4:$BF$405,0)</f>
        <v>#NUM!</v>
      </c>
      <c r="D362" s="18" t="e">
        <f>INDEX(Large!$E$4:$BN$405,$C362,OIB!D$2)</f>
        <v>#NUM!</v>
      </c>
      <c r="E362" s="18" t="e">
        <f>INDEX(Large!$E$4:$BN$405,$C362,OIB!E$2)</f>
        <v>#NUM!</v>
      </c>
      <c r="F362" s="18" t="e">
        <f>INDEX(Large!$E$4:$BN$405,$C362,OIB!F$2)</f>
        <v>#NUM!</v>
      </c>
      <c r="G362" s="18" t="e">
        <f>INDEX(Large!$E$4:$BN$405,$C362,OIB!G$2)</f>
        <v>#NUM!</v>
      </c>
      <c r="H362" s="18" t="e">
        <f>INDEX(Large!$E$4:$BN$405,$C362,OIB!H$2)</f>
        <v>#NUM!</v>
      </c>
      <c r="I362" s="18" t="e">
        <f>INDEX(Large!$E$4:$BN$405,$C362,OIB!I$2)</f>
        <v>#NUM!</v>
      </c>
      <c r="J362" s="18" t="e">
        <f>INDEX(Large!$E$4:$BN$405,$C362,OIB!J$2)</f>
        <v>#NUM!</v>
      </c>
      <c r="K362" s="18" t="e">
        <f>INDEX(Large!$E$4:$BN$405,$C362,OIB!K$2)</f>
        <v>#NUM!</v>
      </c>
      <c r="L362" s="18" t="e">
        <f>INDEX(Large!$E$4:$BN$405,$C362,OIB!L$2)</f>
        <v>#NUM!</v>
      </c>
      <c r="M362" s="18" t="e">
        <f>INDEX(Large!$E$4:$BN$405,$C362,OIB!M$2)</f>
        <v>#NUM!</v>
      </c>
      <c r="N362" s="18" t="e">
        <f>INDEX(Large!$E$4:$BN$405,$C362,OIB!N$2)</f>
        <v>#NUM!</v>
      </c>
      <c r="O362" s="18" t="e">
        <f>INDEX(Large!$E$4:$BN$405,$C362,OIB!O$2)</f>
        <v>#NUM!</v>
      </c>
      <c r="P362" s="5" t="e">
        <f>INDEX(Large!$E$4:$BN$405,$C362,OIB!P$2)</f>
        <v>#NUM!</v>
      </c>
    </row>
    <row r="363" spans="1:16">
      <c r="A363" s="18">
        <v>360</v>
      </c>
      <c r="B363" s="5" t="e">
        <f>LARGE(Large!$BF$4:$BF$32,OIB!A363)</f>
        <v>#NUM!</v>
      </c>
      <c r="C363" s="18" t="e">
        <f>MATCH(B363,Large!$BF$4:$BF$405,0)</f>
        <v>#NUM!</v>
      </c>
      <c r="D363" s="18" t="e">
        <f>INDEX(Large!$E$4:$BN$405,$C363,OIB!D$2)</f>
        <v>#NUM!</v>
      </c>
      <c r="E363" s="18" t="e">
        <f>INDEX(Large!$E$4:$BN$405,$C363,OIB!E$2)</f>
        <v>#NUM!</v>
      </c>
      <c r="F363" s="18" t="e">
        <f>INDEX(Large!$E$4:$BN$405,$C363,OIB!F$2)</f>
        <v>#NUM!</v>
      </c>
      <c r="G363" s="18" t="e">
        <f>INDEX(Large!$E$4:$BN$405,$C363,OIB!G$2)</f>
        <v>#NUM!</v>
      </c>
      <c r="H363" s="18" t="e">
        <f>INDEX(Large!$E$4:$BN$405,$C363,OIB!H$2)</f>
        <v>#NUM!</v>
      </c>
      <c r="I363" s="18" t="e">
        <f>INDEX(Large!$E$4:$BN$405,$C363,OIB!I$2)</f>
        <v>#NUM!</v>
      </c>
      <c r="J363" s="18" t="e">
        <f>INDEX(Large!$E$4:$BN$405,$C363,OIB!J$2)</f>
        <v>#NUM!</v>
      </c>
      <c r="K363" s="18" t="e">
        <f>INDEX(Large!$E$4:$BN$405,$C363,OIB!K$2)</f>
        <v>#NUM!</v>
      </c>
      <c r="L363" s="18" t="e">
        <f>INDEX(Large!$E$4:$BN$405,$C363,OIB!L$2)</f>
        <v>#NUM!</v>
      </c>
      <c r="M363" s="18" t="e">
        <f>INDEX(Large!$E$4:$BN$405,$C363,OIB!M$2)</f>
        <v>#NUM!</v>
      </c>
      <c r="N363" s="18" t="e">
        <f>INDEX(Large!$E$4:$BN$405,$C363,OIB!N$2)</f>
        <v>#NUM!</v>
      </c>
      <c r="O363" s="18" t="e">
        <f>INDEX(Large!$E$4:$BN$405,$C363,OIB!O$2)</f>
        <v>#NUM!</v>
      </c>
      <c r="P363" s="5" t="e">
        <f>INDEX(Large!$E$4:$BN$405,$C363,OIB!P$2)</f>
        <v>#NUM!</v>
      </c>
    </row>
    <row r="364" spans="1:16">
      <c r="A364" s="18">
        <v>361</v>
      </c>
      <c r="B364" s="5" t="e">
        <f>LARGE(Large!$BF$4:$BF$32,OIB!A364)</f>
        <v>#NUM!</v>
      </c>
      <c r="C364" s="18" t="e">
        <f>MATCH(B364,Large!$BF$4:$BF$405,0)</f>
        <v>#NUM!</v>
      </c>
      <c r="D364" s="18" t="e">
        <f>INDEX(Large!$E$4:$BN$405,$C364,OIB!D$2)</f>
        <v>#NUM!</v>
      </c>
      <c r="E364" s="18" t="e">
        <f>INDEX(Large!$E$4:$BN$405,$C364,OIB!E$2)</f>
        <v>#NUM!</v>
      </c>
      <c r="F364" s="18" t="e">
        <f>INDEX(Large!$E$4:$BN$405,$C364,OIB!F$2)</f>
        <v>#NUM!</v>
      </c>
      <c r="G364" s="18" t="e">
        <f>INDEX(Large!$E$4:$BN$405,$C364,OIB!G$2)</f>
        <v>#NUM!</v>
      </c>
      <c r="H364" s="18" t="e">
        <f>INDEX(Large!$E$4:$BN$405,$C364,OIB!H$2)</f>
        <v>#NUM!</v>
      </c>
      <c r="I364" s="18" t="e">
        <f>INDEX(Large!$E$4:$BN$405,$C364,OIB!I$2)</f>
        <v>#NUM!</v>
      </c>
      <c r="J364" s="18" t="e">
        <f>INDEX(Large!$E$4:$BN$405,$C364,OIB!J$2)</f>
        <v>#NUM!</v>
      </c>
      <c r="K364" s="18" t="e">
        <f>INDEX(Large!$E$4:$BN$405,$C364,OIB!K$2)</f>
        <v>#NUM!</v>
      </c>
      <c r="L364" s="18" t="e">
        <f>INDEX(Large!$E$4:$BN$405,$C364,OIB!L$2)</f>
        <v>#NUM!</v>
      </c>
      <c r="M364" s="18" t="e">
        <f>INDEX(Large!$E$4:$BN$405,$C364,OIB!M$2)</f>
        <v>#NUM!</v>
      </c>
      <c r="N364" s="18" t="e">
        <f>INDEX(Large!$E$4:$BN$405,$C364,OIB!N$2)</f>
        <v>#NUM!</v>
      </c>
      <c r="O364" s="18" t="e">
        <f>INDEX(Large!$E$4:$BN$405,$C364,OIB!O$2)</f>
        <v>#NUM!</v>
      </c>
      <c r="P364" s="5" t="e">
        <f>INDEX(Large!$E$4:$BN$405,$C364,OIB!P$2)</f>
        <v>#NUM!</v>
      </c>
    </row>
    <row r="365" spans="1:16">
      <c r="A365" s="18">
        <v>362</v>
      </c>
      <c r="B365" s="5" t="e">
        <f>LARGE(Large!$BF$4:$BF$32,OIB!A365)</f>
        <v>#NUM!</v>
      </c>
      <c r="C365" s="18" t="e">
        <f>MATCH(B365,Large!$BF$4:$BF$405,0)</f>
        <v>#NUM!</v>
      </c>
      <c r="D365" s="18" t="e">
        <f>INDEX(Large!$E$4:$BN$405,$C365,OIB!D$2)</f>
        <v>#NUM!</v>
      </c>
      <c r="E365" s="18" t="e">
        <f>INDEX(Large!$E$4:$BN$405,$C365,OIB!E$2)</f>
        <v>#NUM!</v>
      </c>
      <c r="F365" s="18" t="e">
        <f>INDEX(Large!$E$4:$BN$405,$C365,OIB!F$2)</f>
        <v>#NUM!</v>
      </c>
      <c r="G365" s="18" t="e">
        <f>INDEX(Large!$E$4:$BN$405,$C365,OIB!G$2)</f>
        <v>#NUM!</v>
      </c>
      <c r="H365" s="18" t="e">
        <f>INDEX(Large!$E$4:$BN$405,$C365,OIB!H$2)</f>
        <v>#NUM!</v>
      </c>
      <c r="I365" s="18" t="e">
        <f>INDEX(Large!$E$4:$BN$405,$C365,OIB!I$2)</f>
        <v>#NUM!</v>
      </c>
      <c r="J365" s="18" t="e">
        <f>INDEX(Large!$E$4:$BN$405,$C365,OIB!J$2)</f>
        <v>#NUM!</v>
      </c>
      <c r="K365" s="18" t="e">
        <f>INDEX(Large!$E$4:$BN$405,$C365,OIB!K$2)</f>
        <v>#NUM!</v>
      </c>
      <c r="L365" s="18" t="e">
        <f>INDEX(Large!$E$4:$BN$405,$C365,OIB!L$2)</f>
        <v>#NUM!</v>
      </c>
      <c r="M365" s="18" t="e">
        <f>INDEX(Large!$E$4:$BN$405,$C365,OIB!M$2)</f>
        <v>#NUM!</v>
      </c>
      <c r="N365" s="18" t="e">
        <f>INDEX(Large!$E$4:$BN$405,$C365,OIB!N$2)</f>
        <v>#NUM!</v>
      </c>
      <c r="O365" s="18" t="e">
        <f>INDEX(Large!$E$4:$BN$405,$C365,OIB!O$2)</f>
        <v>#NUM!</v>
      </c>
      <c r="P365" s="5" t="e">
        <f>INDEX(Large!$E$4:$BN$405,$C365,OIB!P$2)</f>
        <v>#NUM!</v>
      </c>
    </row>
    <row r="366" spans="1:16">
      <c r="A366" s="18">
        <v>363</v>
      </c>
      <c r="B366" s="5" t="e">
        <f>LARGE(Large!$BF$4:$BF$32,OIB!A366)</f>
        <v>#NUM!</v>
      </c>
      <c r="C366" s="18" t="e">
        <f>MATCH(B366,Large!$BF$4:$BF$405,0)</f>
        <v>#NUM!</v>
      </c>
      <c r="D366" s="18" t="e">
        <f>INDEX(Large!$E$4:$BN$405,$C366,OIB!D$2)</f>
        <v>#NUM!</v>
      </c>
      <c r="E366" s="18" t="e">
        <f>INDEX(Large!$E$4:$BN$405,$C366,OIB!E$2)</f>
        <v>#NUM!</v>
      </c>
      <c r="F366" s="18" t="e">
        <f>INDEX(Large!$E$4:$BN$405,$C366,OIB!F$2)</f>
        <v>#NUM!</v>
      </c>
      <c r="G366" s="18" t="e">
        <f>INDEX(Large!$E$4:$BN$405,$C366,OIB!G$2)</f>
        <v>#NUM!</v>
      </c>
      <c r="H366" s="18" t="e">
        <f>INDEX(Large!$E$4:$BN$405,$C366,OIB!H$2)</f>
        <v>#NUM!</v>
      </c>
      <c r="I366" s="18" t="e">
        <f>INDEX(Large!$E$4:$BN$405,$C366,OIB!I$2)</f>
        <v>#NUM!</v>
      </c>
      <c r="J366" s="18" t="e">
        <f>INDEX(Large!$E$4:$BN$405,$C366,OIB!J$2)</f>
        <v>#NUM!</v>
      </c>
      <c r="K366" s="18" t="e">
        <f>INDEX(Large!$E$4:$BN$405,$C366,OIB!K$2)</f>
        <v>#NUM!</v>
      </c>
      <c r="L366" s="18" t="e">
        <f>INDEX(Large!$E$4:$BN$405,$C366,OIB!L$2)</f>
        <v>#NUM!</v>
      </c>
      <c r="M366" s="18" t="e">
        <f>INDEX(Large!$E$4:$BN$405,$C366,OIB!M$2)</f>
        <v>#NUM!</v>
      </c>
      <c r="N366" s="18" t="e">
        <f>INDEX(Large!$E$4:$BN$405,$C366,OIB!N$2)</f>
        <v>#NUM!</v>
      </c>
      <c r="O366" s="18" t="e">
        <f>INDEX(Large!$E$4:$BN$405,$C366,OIB!O$2)</f>
        <v>#NUM!</v>
      </c>
      <c r="P366" s="5" t="e">
        <f>INDEX(Large!$E$4:$BN$405,$C366,OIB!P$2)</f>
        <v>#NUM!</v>
      </c>
    </row>
    <row r="367" spans="1:16">
      <c r="A367" s="18">
        <v>364</v>
      </c>
      <c r="B367" s="5" t="e">
        <f>LARGE(Large!$BF$4:$BF$32,OIB!A367)</f>
        <v>#NUM!</v>
      </c>
      <c r="C367" s="18" t="e">
        <f>MATCH(B367,Large!$BF$4:$BF$405,0)</f>
        <v>#NUM!</v>
      </c>
      <c r="D367" s="18" t="e">
        <f>INDEX(Large!$E$4:$BN$405,$C367,OIB!D$2)</f>
        <v>#NUM!</v>
      </c>
      <c r="E367" s="18" t="e">
        <f>INDEX(Large!$E$4:$BN$405,$C367,OIB!E$2)</f>
        <v>#NUM!</v>
      </c>
      <c r="F367" s="18" t="e">
        <f>INDEX(Large!$E$4:$BN$405,$C367,OIB!F$2)</f>
        <v>#NUM!</v>
      </c>
      <c r="G367" s="18" t="e">
        <f>INDEX(Large!$E$4:$BN$405,$C367,OIB!G$2)</f>
        <v>#NUM!</v>
      </c>
      <c r="H367" s="18" t="e">
        <f>INDEX(Large!$E$4:$BN$405,$C367,OIB!H$2)</f>
        <v>#NUM!</v>
      </c>
      <c r="I367" s="18" t="e">
        <f>INDEX(Large!$E$4:$BN$405,$C367,OIB!I$2)</f>
        <v>#NUM!</v>
      </c>
      <c r="J367" s="18" t="e">
        <f>INDEX(Large!$E$4:$BN$405,$C367,OIB!J$2)</f>
        <v>#NUM!</v>
      </c>
      <c r="K367" s="18" t="e">
        <f>INDEX(Large!$E$4:$BN$405,$C367,OIB!K$2)</f>
        <v>#NUM!</v>
      </c>
      <c r="L367" s="18" t="e">
        <f>INDEX(Large!$E$4:$BN$405,$C367,OIB!L$2)</f>
        <v>#NUM!</v>
      </c>
      <c r="M367" s="18" t="e">
        <f>INDEX(Large!$E$4:$BN$405,$C367,OIB!M$2)</f>
        <v>#NUM!</v>
      </c>
      <c r="N367" s="18" t="e">
        <f>INDEX(Large!$E$4:$BN$405,$C367,OIB!N$2)</f>
        <v>#NUM!</v>
      </c>
      <c r="O367" s="18" t="e">
        <f>INDEX(Large!$E$4:$BN$405,$C367,OIB!O$2)</f>
        <v>#NUM!</v>
      </c>
      <c r="P367" s="5" t="e">
        <f>INDEX(Large!$E$4:$BN$405,$C367,OIB!P$2)</f>
        <v>#NUM!</v>
      </c>
    </row>
    <row r="368" spans="1:16">
      <c r="A368" s="18">
        <v>365</v>
      </c>
      <c r="B368" s="5" t="e">
        <f>LARGE(Large!$BF$4:$BF$32,OIB!A368)</f>
        <v>#NUM!</v>
      </c>
      <c r="C368" s="18" t="e">
        <f>MATCH(B368,Large!$BF$4:$BF$405,0)</f>
        <v>#NUM!</v>
      </c>
      <c r="D368" s="18" t="e">
        <f>INDEX(Large!$E$4:$BN$405,$C368,OIB!D$2)</f>
        <v>#NUM!</v>
      </c>
      <c r="E368" s="18" t="e">
        <f>INDEX(Large!$E$4:$BN$405,$C368,OIB!E$2)</f>
        <v>#NUM!</v>
      </c>
      <c r="F368" s="18" t="e">
        <f>INDEX(Large!$E$4:$BN$405,$C368,OIB!F$2)</f>
        <v>#NUM!</v>
      </c>
      <c r="G368" s="18" t="e">
        <f>INDEX(Large!$E$4:$BN$405,$C368,OIB!G$2)</f>
        <v>#NUM!</v>
      </c>
      <c r="H368" s="18" t="e">
        <f>INDEX(Large!$E$4:$BN$405,$C368,OIB!H$2)</f>
        <v>#NUM!</v>
      </c>
      <c r="I368" s="18" t="e">
        <f>INDEX(Large!$E$4:$BN$405,$C368,OIB!I$2)</f>
        <v>#NUM!</v>
      </c>
      <c r="J368" s="18" t="e">
        <f>INDEX(Large!$E$4:$BN$405,$C368,OIB!J$2)</f>
        <v>#NUM!</v>
      </c>
      <c r="K368" s="18" t="e">
        <f>INDEX(Large!$E$4:$BN$405,$C368,OIB!K$2)</f>
        <v>#NUM!</v>
      </c>
      <c r="L368" s="18" t="e">
        <f>INDEX(Large!$E$4:$BN$405,$C368,OIB!L$2)</f>
        <v>#NUM!</v>
      </c>
      <c r="M368" s="18" t="e">
        <f>INDEX(Large!$E$4:$BN$405,$C368,OIB!M$2)</f>
        <v>#NUM!</v>
      </c>
      <c r="N368" s="18" t="e">
        <f>INDEX(Large!$E$4:$BN$405,$C368,OIB!N$2)</f>
        <v>#NUM!</v>
      </c>
      <c r="O368" s="18" t="e">
        <f>INDEX(Large!$E$4:$BN$405,$C368,OIB!O$2)</f>
        <v>#NUM!</v>
      </c>
      <c r="P368" s="5" t="e">
        <f>INDEX(Large!$E$4:$BN$405,$C368,OIB!P$2)</f>
        <v>#NUM!</v>
      </c>
    </row>
    <row r="369" spans="1:16">
      <c r="A369" s="18">
        <v>366</v>
      </c>
      <c r="B369" s="5" t="e">
        <f>LARGE(Large!$BF$4:$BF$32,OIB!A369)</f>
        <v>#NUM!</v>
      </c>
      <c r="C369" s="18" t="e">
        <f>MATCH(B369,Large!$BF$4:$BF$405,0)</f>
        <v>#NUM!</v>
      </c>
      <c r="D369" s="18" t="e">
        <f>INDEX(Large!$E$4:$BN$405,$C369,OIB!D$2)</f>
        <v>#NUM!</v>
      </c>
      <c r="E369" s="18" t="e">
        <f>INDEX(Large!$E$4:$BN$405,$C369,OIB!E$2)</f>
        <v>#NUM!</v>
      </c>
      <c r="F369" s="18" t="e">
        <f>INDEX(Large!$E$4:$BN$405,$C369,OIB!F$2)</f>
        <v>#NUM!</v>
      </c>
      <c r="G369" s="18" t="e">
        <f>INDEX(Large!$E$4:$BN$405,$C369,OIB!G$2)</f>
        <v>#NUM!</v>
      </c>
      <c r="H369" s="18" t="e">
        <f>INDEX(Large!$E$4:$BN$405,$C369,OIB!H$2)</f>
        <v>#NUM!</v>
      </c>
      <c r="I369" s="18" t="e">
        <f>INDEX(Large!$E$4:$BN$405,$C369,OIB!I$2)</f>
        <v>#NUM!</v>
      </c>
      <c r="J369" s="18" t="e">
        <f>INDEX(Large!$E$4:$BN$405,$C369,OIB!J$2)</f>
        <v>#NUM!</v>
      </c>
      <c r="K369" s="18" t="e">
        <f>INDEX(Large!$E$4:$BN$405,$C369,OIB!K$2)</f>
        <v>#NUM!</v>
      </c>
      <c r="L369" s="18" t="e">
        <f>INDEX(Large!$E$4:$BN$405,$C369,OIB!L$2)</f>
        <v>#NUM!</v>
      </c>
      <c r="M369" s="18" t="e">
        <f>INDEX(Large!$E$4:$BN$405,$C369,OIB!M$2)</f>
        <v>#NUM!</v>
      </c>
      <c r="N369" s="18" t="e">
        <f>INDEX(Large!$E$4:$BN$405,$C369,OIB!N$2)</f>
        <v>#NUM!</v>
      </c>
      <c r="O369" s="18" t="e">
        <f>INDEX(Large!$E$4:$BN$405,$C369,OIB!O$2)</f>
        <v>#NUM!</v>
      </c>
      <c r="P369" s="5" t="e">
        <f>INDEX(Large!$E$4:$BN$405,$C369,OIB!P$2)</f>
        <v>#NUM!</v>
      </c>
    </row>
    <row r="370" spans="1:16">
      <c r="A370" s="18">
        <v>367</v>
      </c>
      <c r="B370" s="5" t="e">
        <f>LARGE(Large!$BF$4:$BF$32,OIB!A370)</f>
        <v>#NUM!</v>
      </c>
      <c r="C370" s="18" t="e">
        <f>MATCH(B370,Large!$BF$4:$BF$405,0)</f>
        <v>#NUM!</v>
      </c>
      <c r="D370" s="18" t="e">
        <f>INDEX(Large!$E$4:$BN$405,$C370,OIB!D$2)</f>
        <v>#NUM!</v>
      </c>
      <c r="E370" s="18" t="e">
        <f>INDEX(Large!$E$4:$BN$405,$C370,OIB!E$2)</f>
        <v>#NUM!</v>
      </c>
      <c r="F370" s="18" t="e">
        <f>INDEX(Large!$E$4:$BN$405,$C370,OIB!F$2)</f>
        <v>#NUM!</v>
      </c>
      <c r="G370" s="18" t="e">
        <f>INDEX(Large!$E$4:$BN$405,$C370,OIB!G$2)</f>
        <v>#NUM!</v>
      </c>
      <c r="H370" s="18" t="e">
        <f>INDEX(Large!$E$4:$BN$405,$C370,OIB!H$2)</f>
        <v>#NUM!</v>
      </c>
      <c r="I370" s="18" t="e">
        <f>INDEX(Large!$E$4:$BN$405,$C370,OIB!I$2)</f>
        <v>#NUM!</v>
      </c>
      <c r="J370" s="18" t="e">
        <f>INDEX(Large!$E$4:$BN$405,$C370,OIB!J$2)</f>
        <v>#NUM!</v>
      </c>
      <c r="K370" s="18" t="e">
        <f>INDEX(Large!$E$4:$BN$405,$C370,OIB!K$2)</f>
        <v>#NUM!</v>
      </c>
      <c r="L370" s="18" t="e">
        <f>INDEX(Large!$E$4:$BN$405,$C370,OIB!L$2)</f>
        <v>#NUM!</v>
      </c>
      <c r="M370" s="18" t="e">
        <f>INDEX(Large!$E$4:$BN$405,$C370,OIB!M$2)</f>
        <v>#NUM!</v>
      </c>
      <c r="N370" s="18" t="e">
        <f>INDEX(Large!$E$4:$BN$405,$C370,OIB!N$2)</f>
        <v>#NUM!</v>
      </c>
      <c r="O370" s="18" t="e">
        <f>INDEX(Large!$E$4:$BN$405,$C370,OIB!O$2)</f>
        <v>#NUM!</v>
      </c>
      <c r="P370" s="5" t="e">
        <f>INDEX(Large!$E$4:$BN$405,$C370,OIB!P$2)</f>
        <v>#NUM!</v>
      </c>
    </row>
    <row r="371" spans="1:16">
      <c r="A371" s="18">
        <v>368</v>
      </c>
      <c r="B371" s="5" t="e">
        <f>LARGE(Large!$BF$4:$BF$32,OIB!A371)</f>
        <v>#NUM!</v>
      </c>
      <c r="C371" s="18" t="e">
        <f>MATCH(B371,Large!$BF$4:$BF$405,0)</f>
        <v>#NUM!</v>
      </c>
      <c r="D371" s="18" t="e">
        <f>INDEX(Large!$E$4:$BN$405,$C371,OIB!D$2)</f>
        <v>#NUM!</v>
      </c>
      <c r="E371" s="18" t="e">
        <f>INDEX(Large!$E$4:$BN$405,$C371,OIB!E$2)</f>
        <v>#NUM!</v>
      </c>
      <c r="F371" s="18" t="e">
        <f>INDEX(Large!$E$4:$BN$405,$C371,OIB!F$2)</f>
        <v>#NUM!</v>
      </c>
      <c r="G371" s="18" t="e">
        <f>INDEX(Large!$E$4:$BN$405,$C371,OIB!G$2)</f>
        <v>#NUM!</v>
      </c>
      <c r="H371" s="18" t="e">
        <f>INDEX(Large!$E$4:$BN$405,$C371,OIB!H$2)</f>
        <v>#NUM!</v>
      </c>
      <c r="I371" s="18" t="e">
        <f>INDEX(Large!$E$4:$BN$405,$C371,OIB!I$2)</f>
        <v>#NUM!</v>
      </c>
      <c r="J371" s="18" t="e">
        <f>INDEX(Large!$E$4:$BN$405,$C371,OIB!J$2)</f>
        <v>#NUM!</v>
      </c>
      <c r="K371" s="18" t="e">
        <f>INDEX(Large!$E$4:$BN$405,$C371,OIB!K$2)</f>
        <v>#NUM!</v>
      </c>
      <c r="L371" s="18" t="e">
        <f>INDEX(Large!$E$4:$BN$405,$C371,OIB!L$2)</f>
        <v>#NUM!</v>
      </c>
      <c r="M371" s="18" t="e">
        <f>INDEX(Large!$E$4:$BN$405,$C371,OIB!M$2)</f>
        <v>#NUM!</v>
      </c>
      <c r="N371" s="18" t="e">
        <f>INDEX(Large!$E$4:$BN$405,$C371,OIB!N$2)</f>
        <v>#NUM!</v>
      </c>
      <c r="O371" s="18" t="e">
        <f>INDEX(Large!$E$4:$BN$405,$C371,OIB!O$2)</f>
        <v>#NUM!</v>
      </c>
      <c r="P371" s="5" t="e">
        <f>INDEX(Large!$E$4:$BN$405,$C371,OIB!P$2)</f>
        <v>#NUM!</v>
      </c>
    </row>
    <row r="372" spans="1:16">
      <c r="A372" s="18">
        <v>369</v>
      </c>
      <c r="B372" s="5" t="e">
        <f>LARGE(Large!$BF$4:$BF$32,OIB!A372)</f>
        <v>#NUM!</v>
      </c>
      <c r="C372" s="18" t="e">
        <f>MATCH(B372,Large!$BF$4:$BF$405,0)</f>
        <v>#NUM!</v>
      </c>
      <c r="D372" s="18" t="e">
        <f>INDEX(Large!$E$4:$BN$405,$C372,OIB!D$2)</f>
        <v>#NUM!</v>
      </c>
      <c r="E372" s="18" t="e">
        <f>INDEX(Large!$E$4:$BN$405,$C372,OIB!E$2)</f>
        <v>#NUM!</v>
      </c>
      <c r="F372" s="18" t="e">
        <f>INDEX(Large!$E$4:$BN$405,$C372,OIB!F$2)</f>
        <v>#NUM!</v>
      </c>
      <c r="G372" s="18" t="e">
        <f>INDEX(Large!$E$4:$BN$405,$C372,OIB!G$2)</f>
        <v>#NUM!</v>
      </c>
      <c r="H372" s="18" t="e">
        <f>INDEX(Large!$E$4:$BN$405,$C372,OIB!H$2)</f>
        <v>#NUM!</v>
      </c>
      <c r="I372" s="18" t="e">
        <f>INDEX(Large!$E$4:$BN$405,$C372,OIB!I$2)</f>
        <v>#NUM!</v>
      </c>
      <c r="J372" s="18" t="e">
        <f>INDEX(Large!$E$4:$BN$405,$C372,OIB!J$2)</f>
        <v>#NUM!</v>
      </c>
      <c r="K372" s="18" t="e">
        <f>INDEX(Large!$E$4:$BN$405,$C372,OIB!K$2)</f>
        <v>#NUM!</v>
      </c>
      <c r="L372" s="18" t="e">
        <f>INDEX(Large!$E$4:$BN$405,$C372,OIB!L$2)</f>
        <v>#NUM!</v>
      </c>
      <c r="M372" s="18" t="e">
        <f>INDEX(Large!$E$4:$BN$405,$C372,OIB!M$2)</f>
        <v>#NUM!</v>
      </c>
      <c r="N372" s="18" t="e">
        <f>INDEX(Large!$E$4:$BN$405,$C372,OIB!N$2)</f>
        <v>#NUM!</v>
      </c>
      <c r="O372" s="18" t="e">
        <f>INDEX(Large!$E$4:$BN$405,$C372,OIB!O$2)</f>
        <v>#NUM!</v>
      </c>
      <c r="P372" s="5" t="e">
        <f>INDEX(Large!$E$4:$BN$405,$C372,OIB!P$2)</f>
        <v>#NUM!</v>
      </c>
    </row>
    <row r="373" spans="1:16">
      <c r="A373" s="18">
        <v>370</v>
      </c>
      <c r="B373" s="5" t="e">
        <f>LARGE(Large!$BF$4:$BF$32,OIB!A373)</f>
        <v>#NUM!</v>
      </c>
      <c r="C373" s="18" t="e">
        <f>MATCH(B373,Large!$BF$4:$BF$405,0)</f>
        <v>#NUM!</v>
      </c>
      <c r="D373" s="18" t="e">
        <f>INDEX(Large!$E$4:$BN$405,$C373,OIB!D$2)</f>
        <v>#NUM!</v>
      </c>
      <c r="E373" s="18" t="e">
        <f>INDEX(Large!$E$4:$BN$405,$C373,OIB!E$2)</f>
        <v>#NUM!</v>
      </c>
      <c r="F373" s="18" t="e">
        <f>INDEX(Large!$E$4:$BN$405,$C373,OIB!F$2)</f>
        <v>#NUM!</v>
      </c>
      <c r="G373" s="18" t="e">
        <f>INDEX(Large!$E$4:$BN$405,$C373,OIB!G$2)</f>
        <v>#NUM!</v>
      </c>
      <c r="H373" s="18" t="e">
        <f>INDEX(Large!$E$4:$BN$405,$C373,OIB!H$2)</f>
        <v>#NUM!</v>
      </c>
      <c r="I373" s="18" t="e">
        <f>INDEX(Large!$E$4:$BN$405,$C373,OIB!I$2)</f>
        <v>#NUM!</v>
      </c>
      <c r="J373" s="18" t="e">
        <f>INDEX(Large!$E$4:$BN$405,$C373,OIB!J$2)</f>
        <v>#NUM!</v>
      </c>
      <c r="K373" s="18" t="e">
        <f>INDEX(Large!$E$4:$BN$405,$C373,OIB!K$2)</f>
        <v>#NUM!</v>
      </c>
      <c r="L373" s="18" t="e">
        <f>INDEX(Large!$E$4:$BN$405,$C373,OIB!L$2)</f>
        <v>#NUM!</v>
      </c>
      <c r="M373" s="18" t="e">
        <f>INDEX(Large!$E$4:$BN$405,$C373,OIB!M$2)</f>
        <v>#NUM!</v>
      </c>
      <c r="N373" s="18" t="e">
        <f>INDEX(Large!$E$4:$BN$405,$C373,OIB!N$2)</f>
        <v>#NUM!</v>
      </c>
      <c r="O373" s="18" t="e">
        <f>INDEX(Large!$E$4:$BN$405,$C373,OIB!O$2)</f>
        <v>#NUM!</v>
      </c>
      <c r="P373" s="5" t="e">
        <f>INDEX(Large!$E$4:$BN$405,$C373,OIB!P$2)</f>
        <v>#NUM!</v>
      </c>
    </row>
    <row r="374" spans="1:16">
      <c r="A374" s="18">
        <v>371</v>
      </c>
      <c r="B374" s="5" t="e">
        <f>LARGE(Large!$BF$4:$BF$32,OIB!A374)</f>
        <v>#NUM!</v>
      </c>
      <c r="C374" s="18" t="e">
        <f>MATCH(B374,Large!$BF$4:$BF$405,0)</f>
        <v>#NUM!</v>
      </c>
      <c r="D374" s="18" t="e">
        <f>INDEX(Large!$E$4:$BN$405,$C374,OIB!D$2)</f>
        <v>#NUM!</v>
      </c>
      <c r="E374" s="18" t="e">
        <f>INDEX(Large!$E$4:$BN$405,$C374,OIB!E$2)</f>
        <v>#NUM!</v>
      </c>
      <c r="F374" s="18" t="e">
        <f>INDEX(Large!$E$4:$BN$405,$C374,OIB!F$2)</f>
        <v>#NUM!</v>
      </c>
      <c r="G374" s="18" t="e">
        <f>INDEX(Large!$E$4:$BN$405,$C374,OIB!G$2)</f>
        <v>#NUM!</v>
      </c>
      <c r="H374" s="18" t="e">
        <f>INDEX(Large!$E$4:$BN$405,$C374,OIB!H$2)</f>
        <v>#NUM!</v>
      </c>
      <c r="I374" s="18" t="e">
        <f>INDEX(Large!$E$4:$BN$405,$C374,OIB!I$2)</f>
        <v>#NUM!</v>
      </c>
      <c r="J374" s="18" t="e">
        <f>INDEX(Large!$E$4:$BN$405,$C374,OIB!J$2)</f>
        <v>#NUM!</v>
      </c>
      <c r="K374" s="18" t="e">
        <f>INDEX(Large!$E$4:$BN$405,$C374,OIB!K$2)</f>
        <v>#NUM!</v>
      </c>
      <c r="L374" s="18" t="e">
        <f>INDEX(Large!$E$4:$BN$405,$C374,OIB!L$2)</f>
        <v>#NUM!</v>
      </c>
      <c r="M374" s="18" t="e">
        <f>INDEX(Large!$E$4:$BN$405,$C374,OIB!M$2)</f>
        <v>#NUM!</v>
      </c>
      <c r="N374" s="18" t="e">
        <f>INDEX(Large!$E$4:$BN$405,$C374,OIB!N$2)</f>
        <v>#NUM!</v>
      </c>
      <c r="O374" s="18" t="e">
        <f>INDEX(Large!$E$4:$BN$405,$C374,OIB!O$2)</f>
        <v>#NUM!</v>
      </c>
      <c r="P374" s="5" t="e">
        <f>INDEX(Large!$E$4:$BN$405,$C374,OIB!P$2)</f>
        <v>#NUM!</v>
      </c>
    </row>
    <row r="375" spans="1:16">
      <c r="A375" s="18">
        <v>372</v>
      </c>
      <c r="B375" s="5" t="e">
        <f>LARGE(Large!$BF$4:$BF$32,OIB!A375)</f>
        <v>#NUM!</v>
      </c>
      <c r="C375" s="18" t="e">
        <f>MATCH(B375,Large!$BF$4:$BF$405,0)</f>
        <v>#NUM!</v>
      </c>
      <c r="D375" s="18" t="e">
        <f>INDEX(Large!$E$4:$BN$405,$C375,OIB!D$2)</f>
        <v>#NUM!</v>
      </c>
      <c r="E375" s="18" t="e">
        <f>INDEX(Large!$E$4:$BN$405,$C375,OIB!E$2)</f>
        <v>#NUM!</v>
      </c>
      <c r="F375" s="18" t="e">
        <f>INDEX(Large!$E$4:$BN$405,$C375,OIB!F$2)</f>
        <v>#NUM!</v>
      </c>
      <c r="G375" s="18" t="e">
        <f>INDEX(Large!$E$4:$BN$405,$C375,OIB!G$2)</f>
        <v>#NUM!</v>
      </c>
      <c r="H375" s="18" t="e">
        <f>INDEX(Large!$E$4:$BN$405,$C375,OIB!H$2)</f>
        <v>#NUM!</v>
      </c>
      <c r="I375" s="18" t="e">
        <f>INDEX(Large!$E$4:$BN$405,$C375,OIB!I$2)</f>
        <v>#NUM!</v>
      </c>
      <c r="J375" s="18" t="e">
        <f>INDEX(Large!$E$4:$BN$405,$C375,OIB!J$2)</f>
        <v>#NUM!</v>
      </c>
      <c r="K375" s="18" t="e">
        <f>INDEX(Large!$E$4:$BN$405,$C375,OIB!K$2)</f>
        <v>#NUM!</v>
      </c>
      <c r="L375" s="18" t="e">
        <f>INDEX(Large!$E$4:$BN$405,$C375,OIB!L$2)</f>
        <v>#NUM!</v>
      </c>
      <c r="M375" s="18" t="e">
        <f>INDEX(Large!$E$4:$BN$405,$C375,OIB!M$2)</f>
        <v>#NUM!</v>
      </c>
      <c r="N375" s="18" t="e">
        <f>INDEX(Large!$E$4:$BN$405,$C375,OIB!N$2)</f>
        <v>#NUM!</v>
      </c>
      <c r="O375" s="18" t="e">
        <f>INDEX(Large!$E$4:$BN$405,$C375,OIB!O$2)</f>
        <v>#NUM!</v>
      </c>
      <c r="P375" s="5" t="e">
        <f>INDEX(Large!$E$4:$BN$405,$C375,OIB!P$2)</f>
        <v>#NUM!</v>
      </c>
    </row>
    <row r="376" spans="1:16">
      <c r="A376" s="18">
        <v>373</v>
      </c>
      <c r="B376" s="5" t="e">
        <f>LARGE(Large!$BF$4:$BF$32,OIB!A376)</f>
        <v>#NUM!</v>
      </c>
      <c r="C376" s="18" t="e">
        <f>MATCH(B376,Large!$BF$4:$BF$405,0)</f>
        <v>#NUM!</v>
      </c>
      <c r="D376" s="18" t="e">
        <f>INDEX(Large!$E$4:$BN$405,$C376,OIB!D$2)</f>
        <v>#NUM!</v>
      </c>
      <c r="E376" s="18" t="e">
        <f>INDEX(Large!$E$4:$BN$405,$C376,OIB!E$2)</f>
        <v>#NUM!</v>
      </c>
      <c r="F376" s="18" t="e">
        <f>INDEX(Large!$E$4:$BN$405,$C376,OIB!F$2)</f>
        <v>#NUM!</v>
      </c>
      <c r="G376" s="18" t="e">
        <f>INDEX(Large!$E$4:$BN$405,$C376,OIB!G$2)</f>
        <v>#NUM!</v>
      </c>
      <c r="H376" s="18" t="e">
        <f>INDEX(Large!$E$4:$BN$405,$C376,OIB!H$2)</f>
        <v>#NUM!</v>
      </c>
      <c r="I376" s="18" t="e">
        <f>INDEX(Large!$E$4:$BN$405,$C376,OIB!I$2)</f>
        <v>#NUM!</v>
      </c>
      <c r="J376" s="18" t="e">
        <f>INDEX(Large!$E$4:$BN$405,$C376,OIB!J$2)</f>
        <v>#NUM!</v>
      </c>
      <c r="K376" s="18" t="e">
        <f>INDEX(Large!$E$4:$BN$405,$C376,OIB!K$2)</f>
        <v>#NUM!</v>
      </c>
      <c r="L376" s="18" t="e">
        <f>INDEX(Large!$E$4:$BN$405,$C376,OIB!L$2)</f>
        <v>#NUM!</v>
      </c>
      <c r="M376" s="18" t="e">
        <f>INDEX(Large!$E$4:$BN$405,$C376,OIB!M$2)</f>
        <v>#NUM!</v>
      </c>
      <c r="N376" s="18" t="e">
        <f>INDEX(Large!$E$4:$BN$405,$C376,OIB!N$2)</f>
        <v>#NUM!</v>
      </c>
      <c r="O376" s="18" t="e">
        <f>INDEX(Large!$E$4:$BN$405,$C376,OIB!O$2)</f>
        <v>#NUM!</v>
      </c>
      <c r="P376" s="5" t="e">
        <f>INDEX(Large!$E$4:$BN$405,$C376,OIB!P$2)</f>
        <v>#NUM!</v>
      </c>
    </row>
    <row r="377" spans="1:16">
      <c r="A377" s="18">
        <v>374</v>
      </c>
      <c r="B377" s="5" t="e">
        <f>LARGE(Large!$BF$4:$BF$32,OIB!A377)</f>
        <v>#NUM!</v>
      </c>
      <c r="C377" s="18" t="e">
        <f>MATCH(B377,Large!$BF$4:$BF$405,0)</f>
        <v>#NUM!</v>
      </c>
      <c r="D377" s="18" t="e">
        <f>INDEX(Large!$E$4:$BN$405,$C377,OIB!D$2)</f>
        <v>#NUM!</v>
      </c>
      <c r="E377" s="18" t="e">
        <f>INDEX(Large!$E$4:$BN$405,$C377,OIB!E$2)</f>
        <v>#NUM!</v>
      </c>
      <c r="F377" s="18" t="e">
        <f>INDEX(Large!$E$4:$BN$405,$C377,OIB!F$2)</f>
        <v>#NUM!</v>
      </c>
      <c r="G377" s="18" t="e">
        <f>INDEX(Large!$E$4:$BN$405,$C377,OIB!G$2)</f>
        <v>#NUM!</v>
      </c>
      <c r="H377" s="18" t="e">
        <f>INDEX(Large!$E$4:$BN$405,$C377,OIB!H$2)</f>
        <v>#NUM!</v>
      </c>
      <c r="I377" s="18" t="e">
        <f>INDEX(Large!$E$4:$BN$405,$C377,OIB!I$2)</f>
        <v>#NUM!</v>
      </c>
      <c r="J377" s="18" t="e">
        <f>INDEX(Large!$E$4:$BN$405,$C377,OIB!J$2)</f>
        <v>#NUM!</v>
      </c>
      <c r="K377" s="18" t="e">
        <f>INDEX(Large!$E$4:$BN$405,$C377,OIB!K$2)</f>
        <v>#NUM!</v>
      </c>
      <c r="L377" s="18" t="e">
        <f>INDEX(Large!$E$4:$BN$405,$C377,OIB!L$2)</f>
        <v>#NUM!</v>
      </c>
      <c r="M377" s="18" t="e">
        <f>INDEX(Large!$E$4:$BN$405,$C377,OIB!M$2)</f>
        <v>#NUM!</v>
      </c>
      <c r="N377" s="18" t="e">
        <f>INDEX(Large!$E$4:$BN$405,$C377,OIB!N$2)</f>
        <v>#NUM!</v>
      </c>
      <c r="O377" s="18" t="e">
        <f>INDEX(Large!$E$4:$BN$405,$C377,OIB!O$2)</f>
        <v>#NUM!</v>
      </c>
      <c r="P377" s="5" t="e">
        <f>INDEX(Large!$E$4:$BN$405,$C377,OIB!P$2)</f>
        <v>#NUM!</v>
      </c>
    </row>
    <row r="378" spans="1:16">
      <c r="A378" s="18">
        <v>375</v>
      </c>
      <c r="B378" s="5" t="e">
        <f>LARGE(Large!$BF$4:$BF$32,OIB!A378)</f>
        <v>#NUM!</v>
      </c>
      <c r="C378" s="18" t="e">
        <f>MATCH(B378,Large!$BF$4:$BF$405,0)</f>
        <v>#NUM!</v>
      </c>
      <c r="D378" s="18" t="e">
        <f>INDEX(Large!$E$4:$BN$405,$C378,OIB!D$2)</f>
        <v>#NUM!</v>
      </c>
      <c r="E378" s="18" t="e">
        <f>INDEX(Large!$E$4:$BN$405,$C378,OIB!E$2)</f>
        <v>#NUM!</v>
      </c>
      <c r="F378" s="18" t="e">
        <f>INDEX(Large!$E$4:$BN$405,$C378,OIB!F$2)</f>
        <v>#NUM!</v>
      </c>
      <c r="G378" s="18" t="e">
        <f>INDEX(Large!$E$4:$BN$405,$C378,OIB!G$2)</f>
        <v>#NUM!</v>
      </c>
      <c r="H378" s="18" t="e">
        <f>INDEX(Large!$E$4:$BN$405,$C378,OIB!H$2)</f>
        <v>#NUM!</v>
      </c>
      <c r="I378" s="18" t="e">
        <f>INDEX(Large!$E$4:$BN$405,$C378,OIB!I$2)</f>
        <v>#NUM!</v>
      </c>
      <c r="J378" s="18" t="e">
        <f>INDEX(Large!$E$4:$BN$405,$C378,OIB!J$2)</f>
        <v>#NUM!</v>
      </c>
      <c r="K378" s="18" t="e">
        <f>INDEX(Large!$E$4:$BN$405,$C378,OIB!K$2)</f>
        <v>#NUM!</v>
      </c>
      <c r="L378" s="18" t="e">
        <f>INDEX(Large!$E$4:$BN$405,$C378,OIB!L$2)</f>
        <v>#NUM!</v>
      </c>
      <c r="M378" s="18" t="e">
        <f>INDEX(Large!$E$4:$BN$405,$C378,OIB!M$2)</f>
        <v>#NUM!</v>
      </c>
      <c r="N378" s="18" t="e">
        <f>INDEX(Large!$E$4:$BN$405,$C378,OIB!N$2)</f>
        <v>#NUM!</v>
      </c>
      <c r="O378" s="18" t="e">
        <f>INDEX(Large!$E$4:$BN$405,$C378,OIB!O$2)</f>
        <v>#NUM!</v>
      </c>
      <c r="P378" s="5" t="e">
        <f>INDEX(Large!$E$4:$BN$405,$C378,OIB!P$2)</f>
        <v>#NUM!</v>
      </c>
    </row>
    <row r="379" spans="1:16">
      <c r="A379" s="18">
        <v>376</v>
      </c>
      <c r="B379" s="5" t="e">
        <f>LARGE(Large!$BF$4:$BF$32,OIB!A379)</f>
        <v>#NUM!</v>
      </c>
      <c r="C379" s="18" t="e">
        <f>MATCH(B379,Large!$BF$4:$BF$405,0)</f>
        <v>#NUM!</v>
      </c>
      <c r="D379" s="18" t="e">
        <f>INDEX(Large!$E$4:$BN$405,$C379,OIB!D$2)</f>
        <v>#NUM!</v>
      </c>
      <c r="E379" s="18" t="e">
        <f>INDEX(Large!$E$4:$BN$405,$C379,OIB!E$2)</f>
        <v>#NUM!</v>
      </c>
      <c r="F379" s="18" t="e">
        <f>INDEX(Large!$E$4:$BN$405,$C379,OIB!F$2)</f>
        <v>#NUM!</v>
      </c>
      <c r="G379" s="18" t="e">
        <f>INDEX(Large!$E$4:$BN$405,$C379,OIB!G$2)</f>
        <v>#NUM!</v>
      </c>
      <c r="H379" s="18" t="e">
        <f>INDEX(Large!$E$4:$BN$405,$C379,OIB!H$2)</f>
        <v>#NUM!</v>
      </c>
      <c r="I379" s="18" t="e">
        <f>INDEX(Large!$E$4:$BN$405,$C379,OIB!I$2)</f>
        <v>#NUM!</v>
      </c>
      <c r="J379" s="18" t="e">
        <f>INDEX(Large!$E$4:$BN$405,$C379,OIB!J$2)</f>
        <v>#NUM!</v>
      </c>
      <c r="K379" s="18" t="e">
        <f>INDEX(Large!$E$4:$BN$405,$C379,OIB!K$2)</f>
        <v>#NUM!</v>
      </c>
      <c r="L379" s="18" t="e">
        <f>INDEX(Large!$E$4:$BN$405,$C379,OIB!L$2)</f>
        <v>#NUM!</v>
      </c>
      <c r="M379" s="18" t="e">
        <f>INDEX(Large!$E$4:$BN$405,$C379,OIB!M$2)</f>
        <v>#NUM!</v>
      </c>
      <c r="N379" s="18" t="e">
        <f>INDEX(Large!$E$4:$BN$405,$C379,OIB!N$2)</f>
        <v>#NUM!</v>
      </c>
      <c r="O379" s="18" t="e">
        <f>INDEX(Large!$E$4:$BN$405,$C379,OIB!O$2)</f>
        <v>#NUM!</v>
      </c>
      <c r="P379" s="5" t="e">
        <f>INDEX(Large!$E$4:$BN$405,$C379,OIB!P$2)</f>
        <v>#NUM!</v>
      </c>
    </row>
    <row r="380" spans="1:16">
      <c r="A380" s="18">
        <v>377</v>
      </c>
      <c r="B380" s="5" t="e">
        <f>LARGE(Large!$BF$4:$BF$32,OIB!A380)</f>
        <v>#NUM!</v>
      </c>
      <c r="C380" s="18" t="e">
        <f>MATCH(B380,Large!$BF$4:$BF$405,0)</f>
        <v>#NUM!</v>
      </c>
      <c r="D380" s="18" t="e">
        <f>INDEX(Large!$E$4:$BN$405,$C380,OIB!D$2)</f>
        <v>#NUM!</v>
      </c>
      <c r="E380" s="18" t="e">
        <f>INDEX(Large!$E$4:$BN$405,$C380,OIB!E$2)</f>
        <v>#NUM!</v>
      </c>
      <c r="F380" s="18" t="e">
        <f>INDEX(Large!$E$4:$BN$405,$C380,OIB!F$2)</f>
        <v>#NUM!</v>
      </c>
      <c r="G380" s="18" t="e">
        <f>INDEX(Large!$E$4:$BN$405,$C380,OIB!G$2)</f>
        <v>#NUM!</v>
      </c>
      <c r="H380" s="18" t="e">
        <f>INDEX(Large!$E$4:$BN$405,$C380,OIB!H$2)</f>
        <v>#NUM!</v>
      </c>
      <c r="I380" s="18" t="e">
        <f>INDEX(Large!$E$4:$BN$405,$C380,OIB!I$2)</f>
        <v>#NUM!</v>
      </c>
      <c r="J380" s="18" t="e">
        <f>INDEX(Large!$E$4:$BN$405,$C380,OIB!J$2)</f>
        <v>#NUM!</v>
      </c>
      <c r="K380" s="18" t="e">
        <f>INDEX(Large!$E$4:$BN$405,$C380,OIB!K$2)</f>
        <v>#NUM!</v>
      </c>
      <c r="L380" s="18" t="e">
        <f>INDEX(Large!$E$4:$BN$405,$C380,OIB!L$2)</f>
        <v>#NUM!</v>
      </c>
      <c r="M380" s="18" t="e">
        <f>INDEX(Large!$E$4:$BN$405,$C380,OIB!M$2)</f>
        <v>#NUM!</v>
      </c>
      <c r="N380" s="18" t="e">
        <f>INDEX(Large!$E$4:$BN$405,$C380,OIB!N$2)</f>
        <v>#NUM!</v>
      </c>
      <c r="O380" s="18" t="e">
        <f>INDEX(Large!$E$4:$BN$405,$C380,OIB!O$2)</f>
        <v>#NUM!</v>
      </c>
      <c r="P380" s="5" t="e">
        <f>INDEX(Large!$E$4:$BN$405,$C380,OIB!P$2)</f>
        <v>#NUM!</v>
      </c>
    </row>
    <row r="381" spans="1:16">
      <c r="A381" s="18">
        <v>378</v>
      </c>
      <c r="B381" s="5" t="e">
        <f>LARGE(Large!$BF$4:$BF$32,OIB!A381)</f>
        <v>#NUM!</v>
      </c>
      <c r="C381" s="18" t="e">
        <f>MATCH(B381,Large!$BF$4:$BF$405,0)</f>
        <v>#NUM!</v>
      </c>
      <c r="D381" s="18" t="e">
        <f>INDEX(Large!$E$4:$BN$405,$C381,OIB!D$2)</f>
        <v>#NUM!</v>
      </c>
      <c r="E381" s="18" t="e">
        <f>INDEX(Large!$E$4:$BN$405,$C381,OIB!E$2)</f>
        <v>#NUM!</v>
      </c>
      <c r="F381" s="18" t="e">
        <f>INDEX(Large!$E$4:$BN$405,$C381,OIB!F$2)</f>
        <v>#NUM!</v>
      </c>
      <c r="G381" s="18" t="e">
        <f>INDEX(Large!$E$4:$BN$405,$C381,OIB!G$2)</f>
        <v>#NUM!</v>
      </c>
      <c r="H381" s="18" t="e">
        <f>INDEX(Large!$E$4:$BN$405,$C381,OIB!H$2)</f>
        <v>#NUM!</v>
      </c>
      <c r="I381" s="18" t="e">
        <f>INDEX(Large!$E$4:$BN$405,$C381,OIB!I$2)</f>
        <v>#NUM!</v>
      </c>
      <c r="J381" s="18" t="e">
        <f>INDEX(Large!$E$4:$BN$405,$C381,OIB!J$2)</f>
        <v>#NUM!</v>
      </c>
      <c r="K381" s="18" t="e">
        <f>INDEX(Large!$E$4:$BN$405,$C381,OIB!K$2)</f>
        <v>#NUM!</v>
      </c>
      <c r="L381" s="18" t="e">
        <f>INDEX(Large!$E$4:$BN$405,$C381,OIB!L$2)</f>
        <v>#NUM!</v>
      </c>
      <c r="M381" s="18" t="e">
        <f>INDEX(Large!$E$4:$BN$405,$C381,OIB!M$2)</f>
        <v>#NUM!</v>
      </c>
      <c r="N381" s="18" t="e">
        <f>INDEX(Large!$E$4:$BN$405,$C381,OIB!N$2)</f>
        <v>#NUM!</v>
      </c>
      <c r="O381" s="18" t="e">
        <f>INDEX(Large!$E$4:$BN$405,$C381,OIB!O$2)</f>
        <v>#NUM!</v>
      </c>
      <c r="P381" s="5" t="e">
        <f>INDEX(Large!$E$4:$BN$405,$C381,OIB!P$2)</f>
        <v>#NUM!</v>
      </c>
    </row>
    <row r="382" spans="1:16">
      <c r="A382" s="18">
        <v>379</v>
      </c>
      <c r="B382" s="5" t="e">
        <f>LARGE(Large!$BF$4:$BF$32,OIB!A382)</f>
        <v>#NUM!</v>
      </c>
      <c r="C382" s="18" t="e">
        <f>MATCH(B382,Large!$BF$4:$BF$405,0)</f>
        <v>#NUM!</v>
      </c>
      <c r="D382" s="18" t="e">
        <f>INDEX(Large!$E$4:$BN$405,$C382,OIB!D$2)</f>
        <v>#NUM!</v>
      </c>
      <c r="E382" s="18" t="e">
        <f>INDEX(Large!$E$4:$BN$405,$C382,OIB!E$2)</f>
        <v>#NUM!</v>
      </c>
      <c r="F382" s="18" t="e">
        <f>INDEX(Large!$E$4:$BN$405,$C382,OIB!F$2)</f>
        <v>#NUM!</v>
      </c>
      <c r="G382" s="18" t="e">
        <f>INDEX(Large!$E$4:$BN$405,$C382,OIB!G$2)</f>
        <v>#NUM!</v>
      </c>
      <c r="H382" s="18" t="e">
        <f>INDEX(Large!$E$4:$BN$405,$C382,OIB!H$2)</f>
        <v>#NUM!</v>
      </c>
      <c r="I382" s="18" t="e">
        <f>INDEX(Large!$E$4:$BN$405,$C382,OIB!I$2)</f>
        <v>#NUM!</v>
      </c>
      <c r="J382" s="18" t="e">
        <f>INDEX(Large!$E$4:$BN$405,$C382,OIB!J$2)</f>
        <v>#NUM!</v>
      </c>
      <c r="K382" s="18" t="e">
        <f>INDEX(Large!$E$4:$BN$405,$C382,OIB!K$2)</f>
        <v>#NUM!</v>
      </c>
      <c r="L382" s="18" t="e">
        <f>INDEX(Large!$E$4:$BN$405,$C382,OIB!L$2)</f>
        <v>#NUM!</v>
      </c>
      <c r="M382" s="18" t="e">
        <f>INDEX(Large!$E$4:$BN$405,$C382,OIB!M$2)</f>
        <v>#NUM!</v>
      </c>
      <c r="N382" s="18" t="e">
        <f>INDEX(Large!$E$4:$BN$405,$C382,OIB!N$2)</f>
        <v>#NUM!</v>
      </c>
      <c r="O382" s="18" t="e">
        <f>INDEX(Large!$E$4:$BN$405,$C382,OIB!O$2)</f>
        <v>#NUM!</v>
      </c>
      <c r="P382" s="5" t="e">
        <f>INDEX(Large!$E$4:$BN$405,$C382,OIB!P$2)</f>
        <v>#NUM!</v>
      </c>
    </row>
    <row r="383" spans="1:16">
      <c r="A383" s="18">
        <v>380</v>
      </c>
      <c r="B383" s="5" t="e">
        <f>LARGE(Large!$BF$4:$BF$32,OIB!A383)</f>
        <v>#NUM!</v>
      </c>
      <c r="C383" s="18" t="e">
        <f>MATCH(B383,Large!$BF$4:$BF$405,0)</f>
        <v>#NUM!</v>
      </c>
      <c r="D383" s="18" t="e">
        <f>INDEX(Large!$E$4:$BN$405,$C383,OIB!D$2)</f>
        <v>#NUM!</v>
      </c>
      <c r="E383" s="18" t="e">
        <f>INDEX(Large!$E$4:$BN$405,$C383,OIB!E$2)</f>
        <v>#NUM!</v>
      </c>
      <c r="F383" s="18" t="e">
        <f>INDEX(Large!$E$4:$BN$405,$C383,OIB!F$2)</f>
        <v>#NUM!</v>
      </c>
      <c r="G383" s="18" t="e">
        <f>INDEX(Large!$E$4:$BN$405,$C383,OIB!G$2)</f>
        <v>#NUM!</v>
      </c>
      <c r="H383" s="18" t="e">
        <f>INDEX(Large!$E$4:$BN$405,$C383,OIB!H$2)</f>
        <v>#NUM!</v>
      </c>
      <c r="I383" s="18" t="e">
        <f>INDEX(Large!$E$4:$BN$405,$C383,OIB!I$2)</f>
        <v>#NUM!</v>
      </c>
      <c r="J383" s="18" t="e">
        <f>INDEX(Large!$E$4:$BN$405,$C383,OIB!J$2)</f>
        <v>#NUM!</v>
      </c>
      <c r="K383" s="18" t="e">
        <f>INDEX(Large!$E$4:$BN$405,$C383,OIB!K$2)</f>
        <v>#NUM!</v>
      </c>
      <c r="L383" s="18" t="e">
        <f>INDEX(Large!$E$4:$BN$405,$C383,OIB!L$2)</f>
        <v>#NUM!</v>
      </c>
      <c r="M383" s="18" t="e">
        <f>INDEX(Large!$E$4:$BN$405,$C383,OIB!M$2)</f>
        <v>#NUM!</v>
      </c>
      <c r="N383" s="18" t="e">
        <f>INDEX(Large!$E$4:$BN$405,$C383,OIB!N$2)</f>
        <v>#NUM!</v>
      </c>
      <c r="O383" s="18" t="e">
        <f>INDEX(Large!$E$4:$BN$405,$C383,OIB!O$2)</f>
        <v>#NUM!</v>
      </c>
      <c r="P383" s="5" t="e">
        <f>INDEX(Large!$E$4:$BN$405,$C383,OIB!P$2)</f>
        <v>#NUM!</v>
      </c>
    </row>
    <row r="384" spans="1:16">
      <c r="A384" s="18">
        <v>381</v>
      </c>
      <c r="B384" s="5" t="e">
        <f>LARGE(Large!$BF$4:$BF$32,OIB!A384)</f>
        <v>#NUM!</v>
      </c>
      <c r="C384" s="18" t="e">
        <f>MATCH(B384,Large!$BF$4:$BF$405,0)</f>
        <v>#NUM!</v>
      </c>
      <c r="D384" s="18" t="e">
        <f>INDEX(Large!$E$4:$BN$405,$C384,OIB!D$2)</f>
        <v>#NUM!</v>
      </c>
      <c r="E384" s="18" t="e">
        <f>INDEX(Large!$E$4:$BN$405,$C384,OIB!E$2)</f>
        <v>#NUM!</v>
      </c>
      <c r="F384" s="18" t="e">
        <f>INDEX(Large!$E$4:$BN$405,$C384,OIB!F$2)</f>
        <v>#NUM!</v>
      </c>
      <c r="G384" s="18" t="e">
        <f>INDEX(Large!$E$4:$BN$405,$C384,OIB!G$2)</f>
        <v>#NUM!</v>
      </c>
      <c r="H384" s="18" t="e">
        <f>INDEX(Large!$E$4:$BN$405,$C384,OIB!H$2)</f>
        <v>#NUM!</v>
      </c>
      <c r="I384" s="18" t="e">
        <f>INDEX(Large!$E$4:$BN$405,$C384,OIB!I$2)</f>
        <v>#NUM!</v>
      </c>
      <c r="J384" s="18" t="e">
        <f>INDEX(Large!$E$4:$BN$405,$C384,OIB!J$2)</f>
        <v>#NUM!</v>
      </c>
      <c r="K384" s="18" t="e">
        <f>INDEX(Large!$E$4:$BN$405,$C384,OIB!K$2)</f>
        <v>#NUM!</v>
      </c>
      <c r="L384" s="18" t="e">
        <f>INDEX(Large!$E$4:$BN$405,$C384,OIB!L$2)</f>
        <v>#NUM!</v>
      </c>
      <c r="M384" s="18" t="e">
        <f>INDEX(Large!$E$4:$BN$405,$C384,OIB!M$2)</f>
        <v>#NUM!</v>
      </c>
      <c r="N384" s="18" t="e">
        <f>INDEX(Large!$E$4:$BN$405,$C384,OIB!N$2)</f>
        <v>#NUM!</v>
      </c>
      <c r="O384" s="18" t="e">
        <f>INDEX(Large!$E$4:$BN$405,$C384,OIB!O$2)</f>
        <v>#NUM!</v>
      </c>
      <c r="P384" s="5" t="e">
        <f>INDEX(Large!$E$4:$BN$405,$C384,OIB!P$2)</f>
        <v>#NUM!</v>
      </c>
    </row>
    <row r="385" spans="1:16">
      <c r="A385" s="18">
        <v>382</v>
      </c>
      <c r="B385" s="5" t="e">
        <f>LARGE(Large!$BF$4:$BF$32,OIB!A385)</f>
        <v>#NUM!</v>
      </c>
      <c r="C385" s="18" t="e">
        <f>MATCH(B385,Large!$BF$4:$BF$405,0)</f>
        <v>#NUM!</v>
      </c>
      <c r="D385" s="18" t="e">
        <f>INDEX(Large!$E$4:$BN$405,$C385,OIB!D$2)</f>
        <v>#NUM!</v>
      </c>
      <c r="E385" s="18" t="e">
        <f>INDEX(Large!$E$4:$BN$405,$C385,OIB!E$2)</f>
        <v>#NUM!</v>
      </c>
      <c r="F385" s="18" t="e">
        <f>INDEX(Large!$E$4:$BN$405,$C385,OIB!F$2)</f>
        <v>#NUM!</v>
      </c>
      <c r="G385" s="18" t="e">
        <f>INDEX(Large!$E$4:$BN$405,$C385,OIB!G$2)</f>
        <v>#NUM!</v>
      </c>
      <c r="H385" s="18" t="e">
        <f>INDEX(Large!$E$4:$BN$405,$C385,OIB!H$2)</f>
        <v>#NUM!</v>
      </c>
      <c r="I385" s="18" t="e">
        <f>INDEX(Large!$E$4:$BN$405,$C385,OIB!I$2)</f>
        <v>#NUM!</v>
      </c>
      <c r="J385" s="18" t="e">
        <f>INDEX(Large!$E$4:$BN$405,$C385,OIB!J$2)</f>
        <v>#NUM!</v>
      </c>
      <c r="K385" s="18" t="e">
        <f>INDEX(Large!$E$4:$BN$405,$C385,OIB!K$2)</f>
        <v>#NUM!</v>
      </c>
      <c r="L385" s="18" t="e">
        <f>INDEX(Large!$E$4:$BN$405,$C385,OIB!L$2)</f>
        <v>#NUM!</v>
      </c>
      <c r="M385" s="18" t="e">
        <f>INDEX(Large!$E$4:$BN$405,$C385,OIB!M$2)</f>
        <v>#NUM!</v>
      </c>
      <c r="N385" s="18" t="e">
        <f>INDEX(Large!$E$4:$BN$405,$C385,OIB!N$2)</f>
        <v>#NUM!</v>
      </c>
      <c r="O385" s="18" t="e">
        <f>INDEX(Large!$E$4:$BN$405,$C385,OIB!O$2)</f>
        <v>#NUM!</v>
      </c>
      <c r="P385" s="5" t="e">
        <f>INDEX(Large!$E$4:$BN$405,$C385,OIB!P$2)</f>
        <v>#NUM!</v>
      </c>
    </row>
    <row r="386" spans="1:16">
      <c r="A386" s="18">
        <v>383</v>
      </c>
      <c r="B386" s="5" t="e">
        <f>LARGE(Large!$BF$4:$BF$32,OIB!A386)</f>
        <v>#NUM!</v>
      </c>
      <c r="C386" s="18" t="e">
        <f>MATCH(B386,Large!$BF$4:$BF$405,0)</f>
        <v>#NUM!</v>
      </c>
      <c r="D386" s="18" t="e">
        <f>INDEX(Large!$E$4:$BN$405,$C386,OIB!D$2)</f>
        <v>#NUM!</v>
      </c>
      <c r="E386" s="18" t="e">
        <f>INDEX(Large!$E$4:$BN$405,$C386,OIB!E$2)</f>
        <v>#NUM!</v>
      </c>
      <c r="F386" s="18" t="e">
        <f>INDEX(Large!$E$4:$BN$405,$C386,OIB!F$2)</f>
        <v>#NUM!</v>
      </c>
      <c r="G386" s="18" t="e">
        <f>INDEX(Large!$E$4:$BN$405,$C386,OIB!G$2)</f>
        <v>#NUM!</v>
      </c>
      <c r="H386" s="18" t="e">
        <f>INDEX(Large!$E$4:$BN$405,$C386,OIB!H$2)</f>
        <v>#NUM!</v>
      </c>
      <c r="I386" s="18" t="e">
        <f>INDEX(Large!$E$4:$BN$405,$C386,OIB!I$2)</f>
        <v>#NUM!</v>
      </c>
      <c r="J386" s="18" t="e">
        <f>INDEX(Large!$E$4:$BN$405,$C386,OIB!J$2)</f>
        <v>#NUM!</v>
      </c>
      <c r="K386" s="18" t="e">
        <f>INDEX(Large!$E$4:$BN$405,$C386,OIB!K$2)</f>
        <v>#NUM!</v>
      </c>
      <c r="L386" s="18" t="e">
        <f>INDEX(Large!$E$4:$BN$405,$C386,OIB!L$2)</f>
        <v>#NUM!</v>
      </c>
      <c r="M386" s="18" t="e">
        <f>INDEX(Large!$E$4:$BN$405,$C386,OIB!M$2)</f>
        <v>#NUM!</v>
      </c>
      <c r="N386" s="18" t="e">
        <f>INDEX(Large!$E$4:$BN$405,$C386,OIB!N$2)</f>
        <v>#NUM!</v>
      </c>
      <c r="O386" s="18" t="e">
        <f>INDEX(Large!$E$4:$BN$405,$C386,OIB!O$2)</f>
        <v>#NUM!</v>
      </c>
      <c r="P386" s="5" t="e">
        <f>INDEX(Large!$E$4:$BN$405,$C386,OIB!P$2)</f>
        <v>#NUM!</v>
      </c>
    </row>
    <row r="387" spans="1:16">
      <c r="A387" s="18">
        <v>384</v>
      </c>
      <c r="B387" s="5" t="e">
        <f>LARGE(Large!$BF$4:$BF$32,OIB!A387)</f>
        <v>#NUM!</v>
      </c>
      <c r="C387" s="18" t="e">
        <f>MATCH(B387,Large!$BF$4:$BF$405,0)</f>
        <v>#NUM!</v>
      </c>
      <c r="D387" s="18" t="e">
        <f>INDEX(Large!$E$4:$BN$405,$C387,OIB!D$2)</f>
        <v>#NUM!</v>
      </c>
      <c r="E387" s="18" t="e">
        <f>INDEX(Large!$E$4:$BN$405,$C387,OIB!E$2)</f>
        <v>#NUM!</v>
      </c>
      <c r="F387" s="18" t="e">
        <f>INDEX(Large!$E$4:$BN$405,$C387,OIB!F$2)</f>
        <v>#NUM!</v>
      </c>
      <c r="G387" s="18" t="e">
        <f>INDEX(Large!$E$4:$BN$405,$C387,OIB!G$2)</f>
        <v>#NUM!</v>
      </c>
      <c r="H387" s="18" t="e">
        <f>INDEX(Large!$E$4:$BN$405,$C387,OIB!H$2)</f>
        <v>#NUM!</v>
      </c>
      <c r="I387" s="18" t="e">
        <f>INDEX(Large!$E$4:$BN$405,$C387,OIB!I$2)</f>
        <v>#NUM!</v>
      </c>
      <c r="J387" s="18" t="e">
        <f>INDEX(Large!$E$4:$BN$405,$C387,OIB!J$2)</f>
        <v>#NUM!</v>
      </c>
      <c r="K387" s="18" t="e">
        <f>INDEX(Large!$E$4:$BN$405,$C387,OIB!K$2)</f>
        <v>#NUM!</v>
      </c>
      <c r="L387" s="18" t="e">
        <f>INDEX(Large!$E$4:$BN$405,$C387,OIB!L$2)</f>
        <v>#NUM!</v>
      </c>
      <c r="M387" s="18" t="e">
        <f>INDEX(Large!$E$4:$BN$405,$C387,OIB!M$2)</f>
        <v>#NUM!</v>
      </c>
      <c r="N387" s="18" t="e">
        <f>INDEX(Large!$E$4:$BN$405,$C387,OIB!N$2)</f>
        <v>#NUM!</v>
      </c>
      <c r="O387" s="18" t="e">
        <f>INDEX(Large!$E$4:$BN$405,$C387,OIB!O$2)</f>
        <v>#NUM!</v>
      </c>
      <c r="P387" s="5" t="e">
        <f>INDEX(Large!$E$4:$BN$405,$C387,OIB!P$2)</f>
        <v>#NUM!</v>
      </c>
    </row>
    <row r="388" spans="1:16">
      <c r="A388" s="18">
        <v>385</v>
      </c>
      <c r="B388" s="5" t="e">
        <f>LARGE(Large!$BF$4:$BF$32,OIB!A388)</f>
        <v>#NUM!</v>
      </c>
      <c r="C388" s="18" t="e">
        <f>MATCH(B388,Large!$BF$4:$BF$405,0)</f>
        <v>#NUM!</v>
      </c>
      <c r="D388" s="18" t="e">
        <f>INDEX(Large!$E$4:$BN$405,$C388,OIB!D$2)</f>
        <v>#NUM!</v>
      </c>
      <c r="E388" s="18" t="e">
        <f>INDEX(Large!$E$4:$BN$405,$C388,OIB!E$2)</f>
        <v>#NUM!</v>
      </c>
      <c r="F388" s="18" t="e">
        <f>INDEX(Large!$E$4:$BN$405,$C388,OIB!F$2)</f>
        <v>#NUM!</v>
      </c>
      <c r="G388" s="18" t="e">
        <f>INDEX(Large!$E$4:$BN$405,$C388,OIB!G$2)</f>
        <v>#NUM!</v>
      </c>
      <c r="H388" s="18" t="e">
        <f>INDEX(Large!$E$4:$BN$405,$C388,OIB!H$2)</f>
        <v>#NUM!</v>
      </c>
      <c r="I388" s="18" t="e">
        <f>INDEX(Large!$E$4:$BN$405,$C388,OIB!I$2)</f>
        <v>#NUM!</v>
      </c>
      <c r="J388" s="18" t="e">
        <f>INDEX(Large!$E$4:$BN$405,$C388,OIB!J$2)</f>
        <v>#NUM!</v>
      </c>
      <c r="K388" s="18" t="e">
        <f>INDEX(Large!$E$4:$BN$405,$C388,OIB!K$2)</f>
        <v>#NUM!</v>
      </c>
      <c r="L388" s="18" t="e">
        <f>INDEX(Large!$E$4:$BN$405,$C388,OIB!L$2)</f>
        <v>#NUM!</v>
      </c>
      <c r="M388" s="18" t="e">
        <f>INDEX(Large!$E$4:$BN$405,$C388,OIB!M$2)</f>
        <v>#NUM!</v>
      </c>
      <c r="N388" s="18" t="e">
        <f>INDEX(Large!$E$4:$BN$405,$C388,OIB!N$2)</f>
        <v>#NUM!</v>
      </c>
      <c r="O388" s="18" t="e">
        <f>INDEX(Large!$E$4:$BN$405,$C388,OIB!O$2)</f>
        <v>#NUM!</v>
      </c>
      <c r="P388" s="5" t="e">
        <f>INDEX(Large!$E$4:$BN$405,$C388,OIB!P$2)</f>
        <v>#NUM!</v>
      </c>
    </row>
    <row r="389" spans="1:16">
      <c r="A389" s="18">
        <v>386</v>
      </c>
      <c r="B389" s="5" t="e">
        <f>LARGE(Large!$BF$4:$BF$32,OIB!A389)</f>
        <v>#NUM!</v>
      </c>
      <c r="C389" s="18" t="e">
        <f>MATCH(B389,Large!$BF$4:$BF$405,0)</f>
        <v>#NUM!</v>
      </c>
      <c r="D389" s="18" t="e">
        <f>INDEX(Large!$E$4:$BN$405,$C389,OIB!D$2)</f>
        <v>#NUM!</v>
      </c>
      <c r="E389" s="18" t="e">
        <f>INDEX(Large!$E$4:$BN$405,$C389,OIB!E$2)</f>
        <v>#NUM!</v>
      </c>
      <c r="F389" s="18" t="e">
        <f>INDEX(Large!$E$4:$BN$405,$C389,OIB!F$2)</f>
        <v>#NUM!</v>
      </c>
      <c r="G389" s="18" t="e">
        <f>INDEX(Large!$E$4:$BN$405,$C389,OIB!G$2)</f>
        <v>#NUM!</v>
      </c>
      <c r="H389" s="18" t="e">
        <f>INDEX(Large!$E$4:$BN$405,$C389,OIB!H$2)</f>
        <v>#NUM!</v>
      </c>
      <c r="I389" s="18" t="e">
        <f>INDEX(Large!$E$4:$BN$405,$C389,OIB!I$2)</f>
        <v>#NUM!</v>
      </c>
      <c r="J389" s="18" t="e">
        <f>INDEX(Large!$E$4:$BN$405,$C389,OIB!J$2)</f>
        <v>#NUM!</v>
      </c>
      <c r="K389" s="18" t="e">
        <f>INDEX(Large!$E$4:$BN$405,$C389,OIB!K$2)</f>
        <v>#NUM!</v>
      </c>
      <c r="L389" s="18" t="e">
        <f>INDEX(Large!$E$4:$BN$405,$C389,OIB!L$2)</f>
        <v>#NUM!</v>
      </c>
      <c r="M389" s="18" t="e">
        <f>INDEX(Large!$E$4:$BN$405,$C389,OIB!M$2)</f>
        <v>#NUM!</v>
      </c>
      <c r="N389" s="18" t="e">
        <f>INDEX(Large!$E$4:$BN$405,$C389,OIB!N$2)</f>
        <v>#NUM!</v>
      </c>
      <c r="O389" s="18" t="e">
        <f>INDEX(Large!$E$4:$BN$405,$C389,OIB!O$2)</f>
        <v>#NUM!</v>
      </c>
      <c r="P389" s="5" t="e">
        <f>INDEX(Large!$E$4:$BN$405,$C389,OIB!P$2)</f>
        <v>#NUM!</v>
      </c>
    </row>
    <row r="390" spans="1:16">
      <c r="A390" s="18">
        <v>387</v>
      </c>
      <c r="B390" s="5" t="e">
        <f>LARGE(Large!$BF$4:$BF$32,OIB!A390)</f>
        <v>#NUM!</v>
      </c>
      <c r="C390" s="18" t="e">
        <f>MATCH(B390,Large!$BF$4:$BF$405,0)</f>
        <v>#NUM!</v>
      </c>
      <c r="D390" s="18" t="e">
        <f>INDEX(Large!$E$4:$BN$405,$C390,OIB!D$2)</f>
        <v>#NUM!</v>
      </c>
      <c r="E390" s="18" t="e">
        <f>INDEX(Large!$E$4:$BN$405,$C390,OIB!E$2)</f>
        <v>#NUM!</v>
      </c>
      <c r="F390" s="18" t="e">
        <f>INDEX(Large!$E$4:$BN$405,$C390,OIB!F$2)</f>
        <v>#NUM!</v>
      </c>
      <c r="G390" s="18" t="e">
        <f>INDEX(Large!$E$4:$BN$405,$C390,OIB!G$2)</f>
        <v>#NUM!</v>
      </c>
      <c r="H390" s="18" t="e">
        <f>INDEX(Large!$E$4:$BN$405,$C390,OIB!H$2)</f>
        <v>#NUM!</v>
      </c>
      <c r="I390" s="18" t="e">
        <f>INDEX(Large!$E$4:$BN$405,$C390,OIB!I$2)</f>
        <v>#NUM!</v>
      </c>
      <c r="J390" s="18" t="e">
        <f>INDEX(Large!$E$4:$BN$405,$C390,OIB!J$2)</f>
        <v>#NUM!</v>
      </c>
      <c r="K390" s="18" t="e">
        <f>INDEX(Large!$E$4:$BN$405,$C390,OIB!K$2)</f>
        <v>#NUM!</v>
      </c>
      <c r="L390" s="18" t="e">
        <f>INDEX(Large!$E$4:$BN$405,$C390,OIB!L$2)</f>
        <v>#NUM!</v>
      </c>
      <c r="M390" s="18" t="e">
        <f>INDEX(Large!$E$4:$BN$405,$C390,OIB!M$2)</f>
        <v>#NUM!</v>
      </c>
      <c r="N390" s="18" t="e">
        <f>INDEX(Large!$E$4:$BN$405,$C390,OIB!N$2)</f>
        <v>#NUM!</v>
      </c>
      <c r="O390" s="18" t="e">
        <f>INDEX(Large!$E$4:$BN$405,$C390,OIB!O$2)</f>
        <v>#NUM!</v>
      </c>
      <c r="P390" s="5" t="e">
        <f>INDEX(Large!$E$4:$BN$405,$C390,OIB!P$2)</f>
        <v>#NUM!</v>
      </c>
    </row>
    <row r="391" spans="1:16">
      <c r="A391" s="18">
        <v>388</v>
      </c>
      <c r="B391" s="5" t="e">
        <f>LARGE(Large!$BF$4:$BF$32,OIB!A391)</f>
        <v>#NUM!</v>
      </c>
      <c r="C391" s="18" t="e">
        <f>MATCH(B391,Large!$BF$4:$BF$405,0)</f>
        <v>#NUM!</v>
      </c>
      <c r="D391" s="18" t="e">
        <f>INDEX(Large!$E$4:$BN$405,$C391,OIB!D$2)</f>
        <v>#NUM!</v>
      </c>
      <c r="E391" s="18" t="e">
        <f>INDEX(Large!$E$4:$BN$405,$C391,OIB!E$2)</f>
        <v>#NUM!</v>
      </c>
      <c r="F391" s="18" t="e">
        <f>INDEX(Large!$E$4:$BN$405,$C391,OIB!F$2)</f>
        <v>#NUM!</v>
      </c>
      <c r="G391" s="18" t="e">
        <f>INDEX(Large!$E$4:$BN$405,$C391,OIB!G$2)</f>
        <v>#NUM!</v>
      </c>
      <c r="H391" s="18" t="e">
        <f>INDEX(Large!$E$4:$BN$405,$C391,OIB!H$2)</f>
        <v>#NUM!</v>
      </c>
      <c r="I391" s="18" t="e">
        <f>INDEX(Large!$E$4:$BN$405,$C391,OIB!I$2)</f>
        <v>#NUM!</v>
      </c>
      <c r="J391" s="18" t="e">
        <f>INDEX(Large!$E$4:$BN$405,$C391,OIB!J$2)</f>
        <v>#NUM!</v>
      </c>
      <c r="K391" s="18" t="e">
        <f>INDEX(Large!$E$4:$BN$405,$C391,OIB!K$2)</f>
        <v>#NUM!</v>
      </c>
      <c r="L391" s="18" t="e">
        <f>INDEX(Large!$E$4:$BN$405,$C391,OIB!L$2)</f>
        <v>#NUM!</v>
      </c>
      <c r="M391" s="18" t="e">
        <f>INDEX(Large!$E$4:$BN$405,$C391,OIB!M$2)</f>
        <v>#NUM!</v>
      </c>
      <c r="N391" s="18" t="e">
        <f>INDEX(Large!$E$4:$BN$405,$C391,OIB!N$2)</f>
        <v>#NUM!</v>
      </c>
      <c r="O391" s="18" t="e">
        <f>INDEX(Large!$E$4:$BN$405,$C391,OIB!O$2)</f>
        <v>#NUM!</v>
      </c>
      <c r="P391" s="5" t="e">
        <f>INDEX(Large!$E$4:$BN$405,$C391,OIB!P$2)</f>
        <v>#NUM!</v>
      </c>
    </row>
    <row r="392" spans="1:16">
      <c r="A392" s="18">
        <v>389</v>
      </c>
      <c r="B392" s="5" t="e">
        <f>LARGE(Large!$BF$4:$BF$32,OIB!A392)</f>
        <v>#NUM!</v>
      </c>
      <c r="C392" s="18" t="e">
        <f>MATCH(B392,Large!$BF$4:$BF$405,0)</f>
        <v>#NUM!</v>
      </c>
      <c r="D392" s="18" t="e">
        <f>INDEX(Large!$E$4:$BN$405,$C392,OIB!D$2)</f>
        <v>#NUM!</v>
      </c>
      <c r="E392" s="18" t="e">
        <f>INDEX(Large!$E$4:$BN$405,$C392,OIB!E$2)</f>
        <v>#NUM!</v>
      </c>
      <c r="F392" s="18" t="e">
        <f>INDEX(Large!$E$4:$BN$405,$C392,OIB!F$2)</f>
        <v>#NUM!</v>
      </c>
      <c r="G392" s="18" t="e">
        <f>INDEX(Large!$E$4:$BN$405,$C392,OIB!G$2)</f>
        <v>#NUM!</v>
      </c>
      <c r="H392" s="18" t="e">
        <f>INDEX(Large!$E$4:$BN$405,$C392,OIB!H$2)</f>
        <v>#NUM!</v>
      </c>
      <c r="I392" s="18" t="e">
        <f>INDEX(Large!$E$4:$BN$405,$C392,OIB!I$2)</f>
        <v>#NUM!</v>
      </c>
      <c r="J392" s="18" t="e">
        <f>INDEX(Large!$E$4:$BN$405,$C392,OIB!J$2)</f>
        <v>#NUM!</v>
      </c>
      <c r="K392" s="18" t="e">
        <f>INDEX(Large!$E$4:$BN$405,$C392,OIB!K$2)</f>
        <v>#NUM!</v>
      </c>
      <c r="L392" s="18" t="e">
        <f>INDEX(Large!$E$4:$BN$405,$C392,OIB!L$2)</f>
        <v>#NUM!</v>
      </c>
      <c r="M392" s="18" t="e">
        <f>INDEX(Large!$E$4:$BN$405,$C392,OIB!M$2)</f>
        <v>#NUM!</v>
      </c>
      <c r="N392" s="18" t="e">
        <f>INDEX(Large!$E$4:$BN$405,$C392,OIB!N$2)</f>
        <v>#NUM!</v>
      </c>
      <c r="O392" s="18" t="e">
        <f>INDEX(Large!$E$4:$BN$405,$C392,OIB!O$2)</f>
        <v>#NUM!</v>
      </c>
      <c r="P392" s="5" t="e">
        <f>INDEX(Large!$E$4:$BN$405,$C392,OIB!P$2)</f>
        <v>#NUM!</v>
      </c>
    </row>
    <row r="393" spans="1:16">
      <c r="A393" s="18">
        <v>390</v>
      </c>
      <c r="B393" s="5" t="e">
        <f>LARGE(Large!$BF$4:$BF$32,OIB!A393)</f>
        <v>#NUM!</v>
      </c>
      <c r="C393" s="18" t="e">
        <f>MATCH(B393,Large!$BF$4:$BF$405,0)</f>
        <v>#NUM!</v>
      </c>
      <c r="D393" s="18" t="e">
        <f>INDEX(Large!$E$4:$BN$405,$C393,OIB!D$2)</f>
        <v>#NUM!</v>
      </c>
      <c r="E393" s="18" t="e">
        <f>INDEX(Large!$E$4:$BN$405,$C393,OIB!E$2)</f>
        <v>#NUM!</v>
      </c>
      <c r="F393" s="18" t="e">
        <f>INDEX(Large!$E$4:$BN$405,$C393,OIB!F$2)</f>
        <v>#NUM!</v>
      </c>
      <c r="G393" s="18" t="e">
        <f>INDEX(Large!$E$4:$BN$405,$C393,OIB!G$2)</f>
        <v>#NUM!</v>
      </c>
      <c r="H393" s="18" t="e">
        <f>INDEX(Large!$E$4:$BN$405,$C393,OIB!H$2)</f>
        <v>#NUM!</v>
      </c>
      <c r="I393" s="18" t="e">
        <f>INDEX(Large!$E$4:$BN$405,$C393,OIB!I$2)</f>
        <v>#NUM!</v>
      </c>
      <c r="J393" s="18" t="e">
        <f>INDEX(Large!$E$4:$BN$405,$C393,OIB!J$2)</f>
        <v>#NUM!</v>
      </c>
      <c r="K393" s="18" t="e">
        <f>INDEX(Large!$E$4:$BN$405,$C393,OIB!K$2)</f>
        <v>#NUM!</v>
      </c>
      <c r="L393" s="18" t="e">
        <f>INDEX(Large!$E$4:$BN$405,$C393,OIB!L$2)</f>
        <v>#NUM!</v>
      </c>
      <c r="M393" s="18" t="e">
        <f>INDEX(Large!$E$4:$BN$405,$C393,OIB!M$2)</f>
        <v>#NUM!</v>
      </c>
      <c r="N393" s="18" t="e">
        <f>INDEX(Large!$E$4:$BN$405,$C393,OIB!N$2)</f>
        <v>#NUM!</v>
      </c>
      <c r="O393" s="18" t="e">
        <f>INDEX(Large!$E$4:$BN$405,$C393,OIB!O$2)</f>
        <v>#NUM!</v>
      </c>
      <c r="P393" s="5" t="e">
        <f>INDEX(Large!$E$4:$BN$405,$C393,OIB!P$2)</f>
        <v>#NUM!</v>
      </c>
    </row>
    <row r="394" spans="1:16">
      <c r="A394" s="18">
        <v>391</v>
      </c>
      <c r="B394" s="5" t="e">
        <f>LARGE(Large!$BF$4:$BF$32,OIB!A394)</f>
        <v>#NUM!</v>
      </c>
      <c r="C394" s="18" t="e">
        <f>MATCH(B394,Large!$BF$4:$BF$405,0)</f>
        <v>#NUM!</v>
      </c>
      <c r="D394" s="18" t="e">
        <f>INDEX(Large!$E$4:$BN$405,$C394,OIB!D$2)</f>
        <v>#NUM!</v>
      </c>
      <c r="E394" s="18" t="e">
        <f>INDEX(Large!$E$4:$BN$405,$C394,OIB!E$2)</f>
        <v>#NUM!</v>
      </c>
      <c r="F394" s="18" t="e">
        <f>INDEX(Large!$E$4:$BN$405,$C394,OIB!F$2)</f>
        <v>#NUM!</v>
      </c>
      <c r="G394" s="18" t="e">
        <f>INDEX(Large!$E$4:$BN$405,$C394,OIB!G$2)</f>
        <v>#NUM!</v>
      </c>
      <c r="H394" s="18" t="e">
        <f>INDEX(Large!$E$4:$BN$405,$C394,OIB!H$2)</f>
        <v>#NUM!</v>
      </c>
      <c r="I394" s="18" t="e">
        <f>INDEX(Large!$E$4:$BN$405,$C394,OIB!I$2)</f>
        <v>#NUM!</v>
      </c>
      <c r="J394" s="18" t="e">
        <f>INDEX(Large!$E$4:$BN$405,$C394,OIB!J$2)</f>
        <v>#NUM!</v>
      </c>
      <c r="K394" s="18" t="e">
        <f>INDEX(Large!$E$4:$BN$405,$C394,OIB!K$2)</f>
        <v>#NUM!</v>
      </c>
      <c r="L394" s="18" t="e">
        <f>INDEX(Large!$E$4:$BN$405,$C394,OIB!L$2)</f>
        <v>#NUM!</v>
      </c>
      <c r="M394" s="18" t="e">
        <f>INDEX(Large!$E$4:$BN$405,$C394,OIB!M$2)</f>
        <v>#NUM!</v>
      </c>
      <c r="N394" s="18" t="e">
        <f>INDEX(Large!$E$4:$BN$405,$C394,OIB!N$2)</f>
        <v>#NUM!</v>
      </c>
      <c r="O394" s="18" t="e">
        <f>INDEX(Large!$E$4:$BN$405,$C394,OIB!O$2)</f>
        <v>#NUM!</v>
      </c>
      <c r="P394" s="5" t="e">
        <f>INDEX(Large!$E$4:$BN$405,$C394,OIB!P$2)</f>
        <v>#NUM!</v>
      </c>
    </row>
    <row r="395" spans="1:16">
      <c r="A395" s="18">
        <v>392</v>
      </c>
      <c r="B395" s="5" t="e">
        <f>LARGE(Large!$BF$4:$BF$32,OIB!A395)</f>
        <v>#NUM!</v>
      </c>
      <c r="C395" s="18" t="e">
        <f>MATCH(B395,Large!$BF$4:$BF$405,0)</f>
        <v>#NUM!</v>
      </c>
      <c r="D395" s="18" t="e">
        <f>INDEX(Large!$E$4:$BN$405,$C395,OIB!D$2)</f>
        <v>#NUM!</v>
      </c>
      <c r="E395" s="18" t="e">
        <f>INDEX(Large!$E$4:$BN$405,$C395,OIB!E$2)</f>
        <v>#NUM!</v>
      </c>
      <c r="F395" s="18" t="e">
        <f>INDEX(Large!$E$4:$BN$405,$C395,OIB!F$2)</f>
        <v>#NUM!</v>
      </c>
      <c r="G395" s="18" t="e">
        <f>INDEX(Large!$E$4:$BN$405,$C395,OIB!G$2)</f>
        <v>#NUM!</v>
      </c>
      <c r="H395" s="18" t="e">
        <f>INDEX(Large!$E$4:$BN$405,$C395,OIB!H$2)</f>
        <v>#NUM!</v>
      </c>
      <c r="I395" s="18" t="e">
        <f>INDEX(Large!$E$4:$BN$405,$C395,OIB!I$2)</f>
        <v>#NUM!</v>
      </c>
      <c r="J395" s="18" t="e">
        <f>INDEX(Large!$E$4:$BN$405,$C395,OIB!J$2)</f>
        <v>#NUM!</v>
      </c>
      <c r="K395" s="18" t="e">
        <f>INDEX(Large!$E$4:$BN$405,$C395,OIB!K$2)</f>
        <v>#NUM!</v>
      </c>
      <c r="L395" s="18" t="e">
        <f>INDEX(Large!$E$4:$BN$405,$C395,OIB!L$2)</f>
        <v>#NUM!</v>
      </c>
      <c r="M395" s="18" t="e">
        <f>INDEX(Large!$E$4:$BN$405,$C395,OIB!M$2)</f>
        <v>#NUM!</v>
      </c>
      <c r="N395" s="18" t="e">
        <f>INDEX(Large!$E$4:$BN$405,$C395,OIB!N$2)</f>
        <v>#NUM!</v>
      </c>
      <c r="O395" s="18" t="e">
        <f>INDEX(Large!$E$4:$BN$405,$C395,OIB!O$2)</f>
        <v>#NUM!</v>
      </c>
      <c r="P395" s="5" t="e">
        <f>INDEX(Large!$E$4:$BN$405,$C395,OIB!P$2)</f>
        <v>#NUM!</v>
      </c>
    </row>
    <row r="396" spans="1:16">
      <c r="A396" s="18">
        <v>393</v>
      </c>
      <c r="B396" s="5" t="e">
        <f>LARGE(Large!$BF$4:$BF$32,OIB!A396)</f>
        <v>#NUM!</v>
      </c>
      <c r="C396" s="18" t="e">
        <f>MATCH(B396,Large!$BF$4:$BF$405,0)</f>
        <v>#NUM!</v>
      </c>
      <c r="D396" s="18" t="e">
        <f>INDEX(Large!$E$4:$BN$405,$C396,OIB!D$2)</f>
        <v>#NUM!</v>
      </c>
      <c r="E396" s="18" t="e">
        <f>INDEX(Large!$E$4:$BN$405,$C396,OIB!E$2)</f>
        <v>#NUM!</v>
      </c>
      <c r="F396" s="18" t="e">
        <f>INDEX(Large!$E$4:$BN$405,$C396,OIB!F$2)</f>
        <v>#NUM!</v>
      </c>
      <c r="G396" s="18" t="e">
        <f>INDEX(Large!$E$4:$BN$405,$C396,OIB!G$2)</f>
        <v>#NUM!</v>
      </c>
      <c r="H396" s="18" t="e">
        <f>INDEX(Large!$E$4:$BN$405,$C396,OIB!H$2)</f>
        <v>#NUM!</v>
      </c>
      <c r="I396" s="18" t="e">
        <f>INDEX(Large!$E$4:$BN$405,$C396,OIB!I$2)</f>
        <v>#NUM!</v>
      </c>
      <c r="J396" s="18" t="e">
        <f>INDEX(Large!$E$4:$BN$405,$C396,OIB!J$2)</f>
        <v>#NUM!</v>
      </c>
      <c r="K396" s="18" t="e">
        <f>INDEX(Large!$E$4:$BN$405,$C396,OIB!K$2)</f>
        <v>#NUM!</v>
      </c>
      <c r="L396" s="18" t="e">
        <f>INDEX(Large!$E$4:$BN$405,$C396,OIB!L$2)</f>
        <v>#NUM!</v>
      </c>
      <c r="M396" s="18" t="e">
        <f>INDEX(Large!$E$4:$BN$405,$C396,OIB!M$2)</f>
        <v>#NUM!</v>
      </c>
      <c r="N396" s="18" t="e">
        <f>INDEX(Large!$E$4:$BN$405,$C396,OIB!N$2)</f>
        <v>#NUM!</v>
      </c>
      <c r="O396" s="18" t="e">
        <f>INDEX(Large!$E$4:$BN$405,$C396,OIB!O$2)</f>
        <v>#NUM!</v>
      </c>
      <c r="P396" s="5" t="e">
        <f>INDEX(Large!$E$4:$BN$405,$C396,OIB!P$2)</f>
        <v>#NUM!</v>
      </c>
    </row>
    <row r="397" spans="1:16">
      <c r="A397" s="18">
        <v>394</v>
      </c>
      <c r="B397" s="5" t="e">
        <f>LARGE(Large!$BF$4:$BF$32,OIB!A397)</f>
        <v>#NUM!</v>
      </c>
      <c r="C397" s="18" t="e">
        <f>MATCH(B397,Large!$BF$4:$BF$405,0)</f>
        <v>#NUM!</v>
      </c>
      <c r="D397" s="18" t="e">
        <f>INDEX(Large!$E$4:$BN$405,$C397,OIB!D$2)</f>
        <v>#NUM!</v>
      </c>
      <c r="E397" s="18" t="e">
        <f>INDEX(Large!$E$4:$BN$405,$C397,OIB!E$2)</f>
        <v>#NUM!</v>
      </c>
      <c r="F397" s="18" t="e">
        <f>INDEX(Large!$E$4:$BN$405,$C397,OIB!F$2)</f>
        <v>#NUM!</v>
      </c>
      <c r="G397" s="18" t="e">
        <f>INDEX(Large!$E$4:$BN$405,$C397,OIB!G$2)</f>
        <v>#NUM!</v>
      </c>
      <c r="H397" s="18" t="e">
        <f>INDEX(Large!$E$4:$BN$405,$C397,OIB!H$2)</f>
        <v>#NUM!</v>
      </c>
      <c r="I397" s="18" t="e">
        <f>INDEX(Large!$E$4:$BN$405,$C397,OIB!I$2)</f>
        <v>#NUM!</v>
      </c>
      <c r="J397" s="18" t="e">
        <f>INDEX(Large!$E$4:$BN$405,$C397,OIB!J$2)</f>
        <v>#NUM!</v>
      </c>
      <c r="K397" s="18" t="e">
        <f>INDEX(Large!$E$4:$BN$405,$C397,OIB!K$2)</f>
        <v>#NUM!</v>
      </c>
      <c r="L397" s="18" t="e">
        <f>INDEX(Large!$E$4:$BN$405,$C397,OIB!L$2)</f>
        <v>#NUM!</v>
      </c>
      <c r="M397" s="18" t="e">
        <f>INDEX(Large!$E$4:$BN$405,$C397,OIB!M$2)</f>
        <v>#NUM!</v>
      </c>
      <c r="N397" s="18" t="e">
        <f>INDEX(Large!$E$4:$BN$405,$C397,OIB!N$2)</f>
        <v>#NUM!</v>
      </c>
      <c r="O397" s="18" t="e">
        <f>INDEX(Large!$E$4:$BN$405,$C397,OIB!O$2)</f>
        <v>#NUM!</v>
      </c>
      <c r="P397" s="5" t="e">
        <f>INDEX(Large!$E$4:$BN$405,$C397,OIB!P$2)</f>
        <v>#NUM!</v>
      </c>
    </row>
    <row r="398" spans="1:16">
      <c r="A398" s="18">
        <v>395</v>
      </c>
      <c r="B398" s="5" t="e">
        <f>LARGE(Large!$BF$4:$BF$32,OIB!A398)</f>
        <v>#NUM!</v>
      </c>
      <c r="C398" s="18" t="e">
        <f>MATCH(B398,Large!$BF$4:$BF$405,0)</f>
        <v>#NUM!</v>
      </c>
      <c r="D398" s="18" t="e">
        <f>INDEX(Large!$E$4:$BN$405,$C398,OIB!D$2)</f>
        <v>#NUM!</v>
      </c>
      <c r="E398" s="18" t="e">
        <f>INDEX(Large!$E$4:$BN$405,$C398,OIB!E$2)</f>
        <v>#NUM!</v>
      </c>
      <c r="F398" s="18" t="e">
        <f>INDEX(Large!$E$4:$BN$405,$C398,OIB!F$2)</f>
        <v>#NUM!</v>
      </c>
      <c r="G398" s="18" t="e">
        <f>INDEX(Large!$E$4:$BN$405,$C398,OIB!G$2)</f>
        <v>#NUM!</v>
      </c>
      <c r="H398" s="18" t="e">
        <f>INDEX(Large!$E$4:$BN$405,$C398,OIB!H$2)</f>
        <v>#NUM!</v>
      </c>
      <c r="I398" s="18" t="e">
        <f>INDEX(Large!$E$4:$BN$405,$C398,OIB!I$2)</f>
        <v>#NUM!</v>
      </c>
      <c r="J398" s="18" t="e">
        <f>INDEX(Large!$E$4:$BN$405,$C398,OIB!J$2)</f>
        <v>#NUM!</v>
      </c>
      <c r="K398" s="18" t="e">
        <f>INDEX(Large!$E$4:$BN$405,$C398,OIB!K$2)</f>
        <v>#NUM!</v>
      </c>
      <c r="L398" s="18" t="e">
        <f>INDEX(Large!$E$4:$BN$405,$C398,OIB!L$2)</f>
        <v>#NUM!</v>
      </c>
      <c r="M398" s="18" t="e">
        <f>INDEX(Large!$E$4:$BN$405,$C398,OIB!M$2)</f>
        <v>#NUM!</v>
      </c>
      <c r="N398" s="18" t="e">
        <f>INDEX(Large!$E$4:$BN$405,$C398,OIB!N$2)</f>
        <v>#NUM!</v>
      </c>
      <c r="O398" s="18" t="e">
        <f>INDEX(Large!$E$4:$BN$405,$C398,OIB!O$2)</f>
        <v>#NUM!</v>
      </c>
      <c r="P398" s="5" t="e">
        <f>INDEX(Large!$E$4:$BN$405,$C398,OIB!P$2)</f>
        <v>#NUM!</v>
      </c>
    </row>
    <row r="399" spans="1:16">
      <c r="A399" s="18">
        <v>396</v>
      </c>
      <c r="B399" s="5" t="e">
        <f>LARGE(Large!$BF$4:$BF$32,OIB!A399)</f>
        <v>#NUM!</v>
      </c>
      <c r="C399" s="18" t="e">
        <f>MATCH(B399,Large!$BF$4:$BF$405,0)</f>
        <v>#NUM!</v>
      </c>
      <c r="D399" s="18" t="e">
        <f>INDEX(Large!$E$4:$BN$405,$C399,OIB!D$2)</f>
        <v>#NUM!</v>
      </c>
      <c r="E399" s="18" t="e">
        <f>INDEX(Large!$E$4:$BN$405,$C399,OIB!E$2)</f>
        <v>#NUM!</v>
      </c>
      <c r="F399" s="18" t="e">
        <f>INDEX(Large!$E$4:$BN$405,$C399,OIB!F$2)</f>
        <v>#NUM!</v>
      </c>
      <c r="G399" s="18" t="e">
        <f>INDEX(Large!$E$4:$BN$405,$C399,OIB!G$2)</f>
        <v>#NUM!</v>
      </c>
      <c r="H399" s="18" t="e">
        <f>INDEX(Large!$E$4:$BN$405,$C399,OIB!H$2)</f>
        <v>#NUM!</v>
      </c>
      <c r="I399" s="18" t="e">
        <f>INDEX(Large!$E$4:$BN$405,$C399,OIB!I$2)</f>
        <v>#NUM!</v>
      </c>
      <c r="J399" s="18" t="e">
        <f>INDEX(Large!$E$4:$BN$405,$C399,OIB!J$2)</f>
        <v>#NUM!</v>
      </c>
      <c r="K399" s="18" t="e">
        <f>INDEX(Large!$E$4:$BN$405,$C399,OIB!K$2)</f>
        <v>#NUM!</v>
      </c>
      <c r="L399" s="18" t="e">
        <f>INDEX(Large!$E$4:$BN$405,$C399,OIB!L$2)</f>
        <v>#NUM!</v>
      </c>
      <c r="M399" s="18" t="e">
        <f>INDEX(Large!$E$4:$BN$405,$C399,OIB!M$2)</f>
        <v>#NUM!</v>
      </c>
      <c r="N399" s="18" t="e">
        <f>INDEX(Large!$E$4:$BN$405,$C399,OIB!N$2)</f>
        <v>#NUM!</v>
      </c>
      <c r="O399" s="18" t="e">
        <f>INDEX(Large!$E$4:$BN$405,$C399,OIB!O$2)</f>
        <v>#NUM!</v>
      </c>
      <c r="P399" s="5" t="e">
        <f>INDEX(Large!$E$4:$BN$405,$C399,OIB!P$2)</f>
        <v>#NUM!</v>
      </c>
    </row>
    <row r="400" spans="1:16">
      <c r="A400" s="18">
        <v>397</v>
      </c>
      <c r="B400" s="5" t="e">
        <f>LARGE(Large!$BF$4:$BF$32,OIB!A400)</f>
        <v>#NUM!</v>
      </c>
      <c r="C400" s="18" t="e">
        <f>MATCH(B400,Large!$BF$4:$BF$405,0)</f>
        <v>#NUM!</v>
      </c>
      <c r="D400" s="18" t="e">
        <f>INDEX(Large!$E$4:$BN$405,$C400,OIB!D$2)</f>
        <v>#NUM!</v>
      </c>
      <c r="E400" s="18" t="e">
        <f>INDEX(Large!$E$4:$BN$405,$C400,OIB!E$2)</f>
        <v>#NUM!</v>
      </c>
      <c r="F400" s="18" t="e">
        <f>INDEX(Large!$E$4:$BN$405,$C400,OIB!F$2)</f>
        <v>#NUM!</v>
      </c>
      <c r="G400" s="18" t="e">
        <f>INDEX(Large!$E$4:$BN$405,$C400,OIB!G$2)</f>
        <v>#NUM!</v>
      </c>
      <c r="H400" s="18" t="e">
        <f>INDEX(Large!$E$4:$BN$405,$C400,OIB!H$2)</f>
        <v>#NUM!</v>
      </c>
      <c r="I400" s="18" t="e">
        <f>INDEX(Large!$E$4:$BN$405,$C400,OIB!I$2)</f>
        <v>#NUM!</v>
      </c>
      <c r="J400" s="18" t="e">
        <f>INDEX(Large!$E$4:$BN$405,$C400,OIB!J$2)</f>
        <v>#NUM!</v>
      </c>
      <c r="K400" s="18" t="e">
        <f>INDEX(Large!$E$4:$BN$405,$C400,OIB!K$2)</f>
        <v>#NUM!</v>
      </c>
      <c r="L400" s="18" t="e">
        <f>INDEX(Large!$E$4:$BN$405,$C400,OIB!L$2)</f>
        <v>#NUM!</v>
      </c>
      <c r="M400" s="18" t="e">
        <f>INDEX(Large!$E$4:$BN$405,$C400,OIB!M$2)</f>
        <v>#NUM!</v>
      </c>
      <c r="N400" s="18" t="e">
        <f>INDEX(Large!$E$4:$BN$405,$C400,OIB!N$2)</f>
        <v>#NUM!</v>
      </c>
      <c r="O400" s="18" t="e">
        <f>INDEX(Large!$E$4:$BN$405,$C400,OIB!O$2)</f>
        <v>#NUM!</v>
      </c>
      <c r="P400" s="5" t="e">
        <f>INDEX(Large!$E$4:$BN$405,$C400,OIB!P$2)</f>
        <v>#NUM!</v>
      </c>
    </row>
    <row r="401" spans="1:16">
      <c r="A401" s="18">
        <v>398</v>
      </c>
      <c r="B401" s="5" t="e">
        <f>LARGE(Large!$BF$4:$BF$32,OIB!A401)</f>
        <v>#NUM!</v>
      </c>
      <c r="C401" s="18" t="e">
        <f>MATCH(B401,Large!$BF$4:$BF$405,0)</f>
        <v>#NUM!</v>
      </c>
      <c r="D401" s="18" t="e">
        <f>INDEX(Large!$E$4:$BN$405,$C401,OIB!D$2)</f>
        <v>#NUM!</v>
      </c>
      <c r="E401" s="18" t="e">
        <f>INDEX(Large!$E$4:$BN$405,$C401,OIB!E$2)</f>
        <v>#NUM!</v>
      </c>
      <c r="F401" s="18" t="e">
        <f>INDEX(Large!$E$4:$BN$405,$C401,OIB!F$2)</f>
        <v>#NUM!</v>
      </c>
      <c r="G401" s="18" t="e">
        <f>INDEX(Large!$E$4:$BN$405,$C401,OIB!G$2)</f>
        <v>#NUM!</v>
      </c>
      <c r="H401" s="18" t="e">
        <f>INDEX(Large!$E$4:$BN$405,$C401,OIB!H$2)</f>
        <v>#NUM!</v>
      </c>
      <c r="I401" s="18" t="e">
        <f>INDEX(Large!$E$4:$BN$405,$C401,OIB!I$2)</f>
        <v>#NUM!</v>
      </c>
      <c r="J401" s="18" t="e">
        <f>INDEX(Large!$E$4:$BN$405,$C401,OIB!J$2)</f>
        <v>#NUM!</v>
      </c>
      <c r="K401" s="18" t="e">
        <f>INDEX(Large!$E$4:$BN$405,$C401,OIB!K$2)</f>
        <v>#NUM!</v>
      </c>
      <c r="L401" s="18" t="e">
        <f>INDEX(Large!$E$4:$BN$405,$C401,OIB!L$2)</f>
        <v>#NUM!</v>
      </c>
      <c r="M401" s="18" t="e">
        <f>INDEX(Large!$E$4:$BN$405,$C401,OIB!M$2)</f>
        <v>#NUM!</v>
      </c>
      <c r="N401" s="18" t="e">
        <f>INDEX(Large!$E$4:$BN$405,$C401,OIB!N$2)</f>
        <v>#NUM!</v>
      </c>
      <c r="O401" s="18" t="e">
        <f>INDEX(Large!$E$4:$BN$405,$C401,OIB!O$2)</f>
        <v>#NUM!</v>
      </c>
      <c r="P401" s="5" t="e">
        <f>INDEX(Large!$E$4:$BN$405,$C401,OIB!P$2)</f>
        <v>#NUM!</v>
      </c>
    </row>
    <row r="402" spans="1:16">
      <c r="A402" s="18">
        <v>399</v>
      </c>
      <c r="B402" s="5" t="e">
        <f>LARGE(Large!$BF$4:$BF$32,OIB!A402)</f>
        <v>#NUM!</v>
      </c>
      <c r="C402" s="18" t="e">
        <f>MATCH(B402,Large!$BF$4:$BF$405,0)</f>
        <v>#NUM!</v>
      </c>
      <c r="D402" s="18" t="e">
        <f>INDEX(Large!$E$4:$BN$405,$C402,OIB!D$2)</f>
        <v>#NUM!</v>
      </c>
      <c r="E402" s="18" t="e">
        <f>INDEX(Large!$E$4:$BN$405,$C402,OIB!E$2)</f>
        <v>#NUM!</v>
      </c>
      <c r="F402" s="18" t="e">
        <f>INDEX(Large!$E$4:$BN$405,$C402,OIB!F$2)</f>
        <v>#NUM!</v>
      </c>
      <c r="G402" s="18" t="e">
        <f>INDEX(Large!$E$4:$BN$405,$C402,OIB!G$2)</f>
        <v>#NUM!</v>
      </c>
      <c r="H402" s="18" t="e">
        <f>INDEX(Large!$E$4:$BN$405,$C402,OIB!H$2)</f>
        <v>#NUM!</v>
      </c>
      <c r="I402" s="18" t="e">
        <f>INDEX(Large!$E$4:$BN$405,$C402,OIB!I$2)</f>
        <v>#NUM!</v>
      </c>
      <c r="J402" s="18" t="e">
        <f>INDEX(Large!$E$4:$BN$405,$C402,OIB!J$2)</f>
        <v>#NUM!</v>
      </c>
      <c r="K402" s="18" t="e">
        <f>INDEX(Large!$E$4:$BN$405,$C402,OIB!K$2)</f>
        <v>#NUM!</v>
      </c>
      <c r="L402" s="18" t="e">
        <f>INDEX(Large!$E$4:$BN$405,$C402,OIB!L$2)</f>
        <v>#NUM!</v>
      </c>
      <c r="M402" s="18" t="e">
        <f>INDEX(Large!$E$4:$BN$405,$C402,OIB!M$2)</f>
        <v>#NUM!</v>
      </c>
      <c r="N402" s="18" t="e">
        <f>INDEX(Large!$E$4:$BN$405,$C402,OIB!N$2)</f>
        <v>#NUM!</v>
      </c>
      <c r="O402" s="18" t="e">
        <f>INDEX(Large!$E$4:$BN$405,$C402,OIB!O$2)</f>
        <v>#NUM!</v>
      </c>
      <c r="P402" s="5" t="e">
        <f>INDEX(Large!$E$4:$BN$405,$C402,OIB!P$2)</f>
        <v>#NUM!</v>
      </c>
    </row>
    <row r="403" spans="1:16">
      <c r="A403" s="18">
        <v>400</v>
      </c>
      <c r="B403" s="5" t="e">
        <f>LARGE(Large!$BF$4:$BF$32,OIB!A403)</f>
        <v>#NUM!</v>
      </c>
      <c r="C403" s="18" t="e">
        <f>MATCH(B403,Large!$BF$4:$BF$405,0)</f>
        <v>#NUM!</v>
      </c>
      <c r="D403" s="18" t="e">
        <f>INDEX(Large!$E$4:$BN$405,$C403,OIB!D$2)</f>
        <v>#NUM!</v>
      </c>
      <c r="E403" s="18" t="e">
        <f>INDEX(Large!$E$4:$BN$405,$C403,OIB!E$2)</f>
        <v>#NUM!</v>
      </c>
      <c r="F403" s="18" t="e">
        <f>INDEX(Large!$E$4:$BN$405,$C403,OIB!F$2)</f>
        <v>#NUM!</v>
      </c>
      <c r="G403" s="18" t="e">
        <f>INDEX(Large!$E$4:$BN$405,$C403,OIB!G$2)</f>
        <v>#NUM!</v>
      </c>
      <c r="H403" s="18" t="e">
        <f>INDEX(Large!$E$4:$BN$405,$C403,OIB!H$2)</f>
        <v>#NUM!</v>
      </c>
      <c r="I403" s="18" t="e">
        <f>INDEX(Large!$E$4:$BN$405,$C403,OIB!I$2)</f>
        <v>#NUM!</v>
      </c>
      <c r="J403" s="18" t="e">
        <f>INDEX(Large!$E$4:$BN$405,$C403,OIB!J$2)</f>
        <v>#NUM!</v>
      </c>
      <c r="K403" s="18" t="e">
        <f>INDEX(Large!$E$4:$BN$405,$C403,OIB!K$2)</f>
        <v>#NUM!</v>
      </c>
      <c r="L403" s="18" t="e">
        <f>INDEX(Large!$E$4:$BN$405,$C403,OIB!L$2)</f>
        <v>#NUM!</v>
      </c>
      <c r="M403" s="18" t="e">
        <f>INDEX(Large!$E$4:$BN$405,$C403,OIB!M$2)</f>
        <v>#NUM!</v>
      </c>
      <c r="N403" s="18" t="e">
        <f>INDEX(Large!$E$4:$BN$405,$C403,OIB!N$2)</f>
        <v>#NUM!</v>
      </c>
      <c r="O403" s="18" t="e">
        <f>INDEX(Large!$E$4:$BN$405,$C403,OIB!O$2)</f>
        <v>#NUM!</v>
      </c>
      <c r="P403" s="5" t="e">
        <f>INDEX(Large!$E$4:$BN$405,$C403,OIB!P$2)</f>
        <v>#NUM!</v>
      </c>
    </row>
    <row r="404" spans="1:16">
      <c r="A404" s="18">
        <v>401</v>
      </c>
      <c r="B404" s="5" t="e">
        <f>LARGE(Large!$BF$4:$BF$32,OIB!A404)</f>
        <v>#NUM!</v>
      </c>
      <c r="C404" s="18" t="e">
        <f>MATCH(B404,Large!$BF$4:$BF$405,0)</f>
        <v>#NUM!</v>
      </c>
      <c r="D404" s="18" t="e">
        <f>INDEX(Large!$E$4:$BN$405,$C404,OIB!D$2)</f>
        <v>#NUM!</v>
      </c>
      <c r="E404" s="18" t="e">
        <f>INDEX(Large!$E$4:$BN$405,$C404,OIB!E$2)</f>
        <v>#NUM!</v>
      </c>
      <c r="F404" s="18" t="e">
        <f>INDEX(Large!$E$4:$BN$405,$C404,OIB!F$2)</f>
        <v>#NUM!</v>
      </c>
      <c r="G404" s="18" t="e">
        <f>INDEX(Large!$E$4:$BN$405,$C404,OIB!G$2)</f>
        <v>#NUM!</v>
      </c>
      <c r="H404" s="18" t="e">
        <f>INDEX(Large!$E$4:$BN$405,$C404,OIB!H$2)</f>
        <v>#NUM!</v>
      </c>
      <c r="I404" s="18" t="e">
        <f>INDEX(Large!$E$4:$BN$405,$C404,OIB!I$2)</f>
        <v>#NUM!</v>
      </c>
      <c r="J404" s="18" t="e">
        <f>INDEX(Large!$E$4:$BN$405,$C404,OIB!J$2)</f>
        <v>#NUM!</v>
      </c>
      <c r="K404" s="18" t="e">
        <f>INDEX(Large!$E$4:$BN$405,$C404,OIB!K$2)</f>
        <v>#NUM!</v>
      </c>
      <c r="L404" s="18" t="e">
        <f>INDEX(Large!$E$4:$BN$405,$C404,OIB!L$2)</f>
        <v>#NUM!</v>
      </c>
      <c r="M404" s="18" t="e">
        <f>INDEX(Large!$E$4:$BN$405,$C404,OIB!M$2)</f>
        <v>#NUM!</v>
      </c>
      <c r="N404" s="18" t="e">
        <f>INDEX(Large!$E$4:$BN$405,$C404,OIB!N$2)</f>
        <v>#NUM!</v>
      </c>
      <c r="O404" s="18" t="e">
        <f>INDEX(Large!$E$4:$BN$405,$C404,OIB!O$2)</f>
        <v>#NUM!</v>
      </c>
      <c r="P404" s="5" t="e">
        <f>INDEX(Large!$E$4:$BN$405,$C404,OIB!P$2)</f>
        <v>#NUM!</v>
      </c>
    </row>
    <row r="405" spans="1:16">
      <c r="A405" s="18">
        <v>402</v>
      </c>
      <c r="B405" s="5" t="e">
        <f>LARGE(Large!$BF$4:$BF$32,OIB!A405)</f>
        <v>#NUM!</v>
      </c>
      <c r="C405" s="18" t="e">
        <f>MATCH(B405,Large!$BF$4:$BF$405,0)</f>
        <v>#NUM!</v>
      </c>
      <c r="D405" s="18" t="e">
        <f>INDEX(Large!$E$4:$BN$405,$C405,OIB!D$2)</f>
        <v>#NUM!</v>
      </c>
      <c r="E405" s="18" t="e">
        <f>INDEX(Large!$E$4:$BN$405,$C405,OIB!E$2)</f>
        <v>#NUM!</v>
      </c>
      <c r="F405" s="18" t="e">
        <f>INDEX(Large!$E$4:$BN$405,$C405,OIB!F$2)</f>
        <v>#NUM!</v>
      </c>
      <c r="G405" s="18" t="e">
        <f>INDEX(Large!$E$4:$BN$405,$C405,OIB!G$2)</f>
        <v>#NUM!</v>
      </c>
      <c r="H405" s="18" t="e">
        <f>INDEX(Large!$E$4:$BN$405,$C405,OIB!H$2)</f>
        <v>#NUM!</v>
      </c>
      <c r="I405" s="18" t="e">
        <f>INDEX(Large!$E$4:$BN$405,$C405,OIB!I$2)</f>
        <v>#NUM!</v>
      </c>
      <c r="J405" s="18" t="e">
        <f>INDEX(Large!$E$4:$BN$405,$C405,OIB!J$2)</f>
        <v>#NUM!</v>
      </c>
      <c r="K405" s="18" t="e">
        <f>INDEX(Large!$E$4:$BN$405,$C405,OIB!K$2)</f>
        <v>#NUM!</v>
      </c>
      <c r="L405" s="18" t="e">
        <f>INDEX(Large!$E$4:$BN$405,$C405,OIB!L$2)</f>
        <v>#NUM!</v>
      </c>
      <c r="M405" s="18" t="e">
        <f>INDEX(Large!$E$4:$BN$405,$C405,OIB!M$2)</f>
        <v>#NUM!</v>
      </c>
      <c r="N405" s="18" t="e">
        <f>INDEX(Large!$E$4:$BN$405,$C405,OIB!N$2)</f>
        <v>#NUM!</v>
      </c>
      <c r="O405" s="18" t="e">
        <f>INDEX(Large!$E$4:$BN$405,$C405,OIB!O$2)</f>
        <v>#NUM!</v>
      </c>
      <c r="P405" s="5" t="e">
        <f>INDEX(Large!$E$4:$BN$405,$C405,OIB!P$2)</f>
        <v>#NUM!</v>
      </c>
    </row>
  </sheetData>
  <phoneticPr fontId="1" type="noConversion"/>
  <conditionalFormatting sqref="B1:B1048576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2:M405"/>
  <sheetViews>
    <sheetView workbookViewId="0">
      <selection activeCell="F28" sqref="F28:M29"/>
    </sheetView>
  </sheetViews>
  <sheetFormatPr defaultRowHeight="16.5"/>
  <sheetData>
    <row r="2" spans="1:13">
      <c r="D2">
        <v>1</v>
      </c>
      <c r="E2">
        <v>2</v>
      </c>
      <c r="F2">
        <v>3</v>
      </c>
      <c r="G2">
        <v>6</v>
      </c>
      <c r="H2">
        <v>7</v>
      </c>
      <c r="I2">
        <v>8</v>
      </c>
      <c r="J2">
        <v>11</v>
      </c>
      <c r="K2">
        <v>12</v>
      </c>
      <c r="L2">
        <v>13</v>
      </c>
      <c r="M2">
        <v>14</v>
      </c>
    </row>
    <row r="3" spans="1:13">
      <c r="B3" s="2" t="s">
        <v>40</v>
      </c>
      <c r="C3" s="2" t="s">
        <v>24</v>
      </c>
      <c r="D3" t="str">
        <f>Large!E3</f>
        <v>代碼</v>
      </c>
      <c r="E3" t="str">
        <f>Large!F3</f>
        <v>商品</v>
      </c>
      <c r="F3" t="str">
        <f>Large!G3</f>
        <v>時間</v>
      </c>
      <c r="G3" t="str">
        <f>Large!J3</f>
        <v>成交</v>
      </c>
      <c r="H3" t="str">
        <f>Large!K3</f>
        <v>漲跌</v>
      </c>
      <c r="I3" t="str">
        <f>Large!L3</f>
        <v>漲幅%</v>
      </c>
      <c r="J3" t="str">
        <f>Large!O3</f>
        <v>最高</v>
      </c>
      <c r="K3" t="str">
        <f>Large!P3</f>
        <v>最低</v>
      </c>
      <c r="L3" t="str">
        <f>Large!Q3</f>
        <v>開盤</v>
      </c>
      <c r="M3" t="str">
        <f>Large!R3</f>
        <v>均價</v>
      </c>
    </row>
    <row r="4" spans="1:13">
      <c r="A4" s="18">
        <v>1</v>
      </c>
      <c r="B4" s="18">
        <f>LARGE(Data!$BE$4:$BE$32,ROE!A4)</f>
        <v>24.04</v>
      </c>
      <c r="C4">
        <f>MATCH(B4,Data!$BE$4:$BE$395,0)</f>
        <v>14</v>
      </c>
      <c r="D4" t="str">
        <f>INDEX(Data!$C$3:$BA$398,ROE!$C4,ROE!D$2)</f>
        <v>5227</v>
      </c>
      <c r="E4" s="18" t="str">
        <f>INDEX(Data!$C$4:$BA$398,ROE!$C4,ROE!E$2)</f>
        <v>同致</v>
      </c>
      <c r="F4" s="28" t="str">
        <f>INDEX(Data!$C$4:$BA$398,ROE!$C4,ROE!F$2)</f>
        <v>13:30:00</v>
      </c>
      <c r="G4" s="28">
        <f>INDEX(Data!$C$4:$BA$398,ROE!$C4,ROE!G$2)</f>
        <v>297</v>
      </c>
      <c r="H4" s="28">
        <f>INDEX(Data!$C$4:$BA$398,ROE!$C4,ROE!H$2)</f>
        <v>-7</v>
      </c>
      <c r="I4" s="28">
        <f>INDEX(Data!$C$4:$BA$398,ROE!$C4,ROE!I$2)</f>
        <v>-2.2999999999999998</v>
      </c>
      <c r="J4" s="28">
        <f>INDEX(Data!$C$4:$BA$398,ROE!$C4,ROE!J$2)</f>
        <v>310</v>
      </c>
      <c r="K4" s="28">
        <f>INDEX(Data!$C$4:$BA$398,ROE!$C4,ROE!K$2)</f>
        <v>297</v>
      </c>
      <c r="L4" s="28">
        <f>INDEX(Data!$C$4:$BA$398,ROE!$C4,ROE!L$2)</f>
        <v>304</v>
      </c>
      <c r="M4" s="28">
        <f>INDEX(Data!$C$4:$BA$398,ROE!$C4,ROE!M$2)</f>
        <v>304.51</v>
      </c>
    </row>
    <row r="5" spans="1:13">
      <c r="A5" s="18">
        <v>2</v>
      </c>
      <c r="B5" s="28">
        <f>LARGE(Data!$BE$4:$BE$32,ROE!A5)</f>
        <v>18.68</v>
      </c>
      <c r="C5" s="28">
        <f>MATCH(B5,Data!$BE$4:$BE$395,0)</f>
        <v>23</v>
      </c>
      <c r="D5" s="18" t="str">
        <f>INDEX(Data!$C$3:$BA$398,ROE!$C5,ROE!D$2)</f>
        <v>2474</v>
      </c>
      <c r="E5" s="28" t="str">
        <f>INDEX(Data!$C$4:$BA$398,ROE!$C5,ROE!E$2)</f>
        <v>台積電</v>
      </c>
      <c r="F5" s="28" t="str">
        <f>INDEX(Data!$C$4:$BA$398,ROE!$C5,ROE!F$2)</f>
        <v>13:30:00</v>
      </c>
      <c r="G5" s="28">
        <f>INDEX(Data!$C$4:$BA$398,ROE!$C5,ROE!G$2)</f>
        <v>181</v>
      </c>
      <c r="H5" s="28">
        <f>INDEX(Data!$C$4:$BA$398,ROE!$C5,ROE!H$2)</f>
        <v>0</v>
      </c>
      <c r="I5" s="28">
        <f>INDEX(Data!$C$4:$BA$398,ROE!$C5,ROE!I$2)</f>
        <v>0</v>
      </c>
      <c r="J5" s="28">
        <f>INDEX(Data!$C$4:$BA$398,ROE!$C5,ROE!J$2)</f>
        <v>181.5</v>
      </c>
      <c r="K5" s="28">
        <f>INDEX(Data!$C$4:$BA$398,ROE!$C5,ROE!K$2)</f>
        <v>180</v>
      </c>
      <c r="L5" s="28">
        <f>INDEX(Data!$C$4:$BA$398,ROE!$C5,ROE!L$2)</f>
        <v>180.5</v>
      </c>
      <c r="M5" s="28">
        <f>INDEX(Data!$C$4:$BA$398,ROE!$C5,ROE!M$2)</f>
        <v>180.78</v>
      </c>
    </row>
    <row r="6" spans="1:13">
      <c r="A6" s="18">
        <v>3</v>
      </c>
      <c r="B6" s="28">
        <f>LARGE(Data!$BE$4:$BE$32,ROE!A6)</f>
        <v>16.48</v>
      </c>
      <c r="C6" s="28">
        <f>MATCH(B6,Data!$BE$4:$BE$395,0)</f>
        <v>3</v>
      </c>
      <c r="D6" s="18" t="str">
        <f>INDEX(Data!$C$3:$BA$398,ROE!$C6,ROE!D$2)</f>
        <v>3094</v>
      </c>
      <c r="E6" s="28" t="str">
        <f>INDEX(Data!$C$4:$BA$398,ROE!$C6,ROE!E$2)</f>
        <v>智邦</v>
      </c>
      <c r="F6" s="28" t="str">
        <f>INDEX(Data!$C$4:$BA$398,ROE!$C6,ROE!F$2)</f>
        <v>13:30:00</v>
      </c>
      <c r="G6" s="28">
        <f>INDEX(Data!$C$4:$BA$398,ROE!$C6,ROE!G$2)</f>
        <v>42.8</v>
      </c>
      <c r="H6" s="28">
        <f>INDEX(Data!$C$4:$BA$398,ROE!$C6,ROE!H$2)</f>
        <v>0.15</v>
      </c>
      <c r="I6" s="28">
        <f>INDEX(Data!$C$4:$BA$398,ROE!$C6,ROE!I$2)</f>
        <v>0.35</v>
      </c>
      <c r="J6" s="28">
        <f>INDEX(Data!$C$4:$BA$398,ROE!$C6,ROE!J$2)</f>
        <v>43.15</v>
      </c>
      <c r="K6" s="28">
        <f>INDEX(Data!$C$4:$BA$398,ROE!$C6,ROE!K$2)</f>
        <v>42.65</v>
      </c>
      <c r="L6" s="28">
        <f>INDEX(Data!$C$4:$BA$398,ROE!$C6,ROE!L$2)</f>
        <v>42.65</v>
      </c>
      <c r="M6" s="28">
        <f>INDEX(Data!$C$4:$BA$398,ROE!$C6,ROE!M$2)</f>
        <v>42.89</v>
      </c>
    </row>
    <row r="7" spans="1:13">
      <c r="A7" s="18">
        <v>4</v>
      </c>
      <c r="B7" s="28">
        <f>LARGE(Data!$BE$4:$BE$32,ROE!A7)</f>
        <v>16.329999999999998</v>
      </c>
      <c r="C7" s="28">
        <f>MATCH(B7,Data!$BE$4:$BE$395,0)</f>
        <v>17</v>
      </c>
      <c r="D7" s="18" t="str">
        <f>INDEX(Data!$C$3:$BA$398,ROE!$C7,ROE!D$2)</f>
        <v>4529</v>
      </c>
      <c r="E7" s="28" t="str">
        <f>INDEX(Data!$C$4:$BA$398,ROE!$C7,ROE!E$2)</f>
        <v>凌通</v>
      </c>
      <c r="F7" s="28" t="str">
        <f>INDEX(Data!$C$4:$BA$398,ROE!$C7,ROE!F$2)</f>
        <v>13:30:00</v>
      </c>
      <c r="G7" s="28">
        <f>INDEX(Data!$C$4:$BA$398,ROE!$C7,ROE!G$2)</f>
        <v>36.25</v>
      </c>
      <c r="H7" s="28">
        <f>INDEX(Data!$C$4:$BA$398,ROE!$C7,ROE!H$2)</f>
        <v>0.3</v>
      </c>
      <c r="I7" s="28">
        <f>INDEX(Data!$C$4:$BA$398,ROE!$C7,ROE!I$2)</f>
        <v>0.83</v>
      </c>
      <c r="J7" s="28">
        <f>INDEX(Data!$C$4:$BA$398,ROE!$C7,ROE!J$2)</f>
        <v>36.25</v>
      </c>
      <c r="K7" s="28">
        <f>INDEX(Data!$C$4:$BA$398,ROE!$C7,ROE!K$2)</f>
        <v>35.4</v>
      </c>
      <c r="L7" s="28">
        <f>INDEX(Data!$C$4:$BA$398,ROE!$C7,ROE!L$2)</f>
        <v>36</v>
      </c>
      <c r="M7" s="28">
        <f>INDEX(Data!$C$4:$BA$398,ROE!$C7,ROE!M$2)</f>
        <v>35.880000000000003</v>
      </c>
    </row>
    <row r="8" spans="1:13">
      <c r="A8" s="18">
        <v>5</v>
      </c>
      <c r="B8" s="28">
        <f>LARGE(Data!$BE$4:$BE$32,ROE!A8)</f>
        <v>16.329999999999998</v>
      </c>
      <c r="C8" s="28">
        <f>MATCH(B8,Data!$BE$4:$BE$395,0)</f>
        <v>17</v>
      </c>
      <c r="D8" s="18" t="str">
        <f>INDEX(Data!$C$3:$BA$398,ROE!$C8,ROE!D$2)</f>
        <v>4529</v>
      </c>
      <c r="E8" s="28" t="str">
        <f>INDEX(Data!$C$4:$BA$398,ROE!$C8,ROE!E$2)</f>
        <v>凌通</v>
      </c>
      <c r="F8" s="28" t="str">
        <f>INDEX(Data!$C$4:$BA$398,ROE!$C8,ROE!F$2)</f>
        <v>13:30:00</v>
      </c>
      <c r="G8" s="28">
        <f>INDEX(Data!$C$4:$BA$398,ROE!$C8,ROE!G$2)</f>
        <v>36.25</v>
      </c>
      <c r="H8" s="28">
        <f>INDEX(Data!$C$4:$BA$398,ROE!$C8,ROE!H$2)</f>
        <v>0.3</v>
      </c>
      <c r="I8" s="28">
        <f>INDEX(Data!$C$4:$BA$398,ROE!$C8,ROE!I$2)</f>
        <v>0.83</v>
      </c>
      <c r="J8" s="28">
        <f>INDEX(Data!$C$4:$BA$398,ROE!$C8,ROE!J$2)</f>
        <v>36.25</v>
      </c>
      <c r="K8" s="28">
        <f>INDEX(Data!$C$4:$BA$398,ROE!$C8,ROE!K$2)</f>
        <v>35.4</v>
      </c>
      <c r="L8" s="28">
        <f>INDEX(Data!$C$4:$BA$398,ROE!$C8,ROE!L$2)</f>
        <v>36</v>
      </c>
      <c r="M8" s="28">
        <f>INDEX(Data!$C$4:$BA$398,ROE!$C8,ROE!M$2)</f>
        <v>35.880000000000003</v>
      </c>
    </row>
    <row r="9" spans="1:13">
      <c r="A9" s="18">
        <v>6</v>
      </c>
      <c r="B9" s="28">
        <f>LARGE(Data!$BE$4:$BE$32,ROE!A9)</f>
        <v>13.91</v>
      </c>
      <c r="C9" s="28">
        <f>MATCH(B9,Data!$BE$4:$BE$395,0)</f>
        <v>15</v>
      </c>
      <c r="D9" s="18" t="str">
        <f>INDEX(Data!$C$3:$BA$398,ROE!$C9,ROE!D$2)</f>
        <v>3552</v>
      </c>
      <c r="E9" s="28" t="str">
        <f>INDEX(Data!$C$4:$BA$398,ROE!$C9,ROE!E$2)</f>
        <v>胡連</v>
      </c>
      <c r="F9" s="28" t="str">
        <f>INDEX(Data!$C$4:$BA$398,ROE!$C9,ROE!F$2)</f>
        <v>13:30:00</v>
      </c>
      <c r="G9" s="28">
        <f>INDEX(Data!$C$4:$BA$398,ROE!$C9,ROE!G$2)</f>
        <v>140.5</v>
      </c>
      <c r="H9" s="28">
        <f>INDEX(Data!$C$4:$BA$398,ROE!$C9,ROE!H$2)</f>
        <v>-0.5</v>
      </c>
      <c r="I9" s="28">
        <f>INDEX(Data!$C$4:$BA$398,ROE!$C9,ROE!I$2)</f>
        <v>-0.35</v>
      </c>
      <c r="J9" s="28">
        <f>INDEX(Data!$C$4:$BA$398,ROE!$C9,ROE!J$2)</f>
        <v>142</v>
      </c>
      <c r="K9" s="28">
        <f>INDEX(Data!$C$4:$BA$398,ROE!$C9,ROE!K$2)</f>
        <v>140</v>
      </c>
      <c r="L9" s="28">
        <f>INDEX(Data!$C$4:$BA$398,ROE!$C9,ROE!L$2)</f>
        <v>142</v>
      </c>
      <c r="M9" s="28">
        <f>INDEX(Data!$C$4:$BA$398,ROE!$C9,ROE!M$2)</f>
        <v>140.76</v>
      </c>
    </row>
    <row r="10" spans="1:13">
      <c r="A10" s="18">
        <v>7</v>
      </c>
      <c r="B10" s="28">
        <f>LARGE(Data!$BE$4:$BE$32,ROE!A10)</f>
        <v>12.53</v>
      </c>
      <c r="C10" s="28">
        <f>MATCH(B10,Data!$BE$4:$BE$395,0)</f>
        <v>4</v>
      </c>
      <c r="D10" s="18" t="str">
        <f>INDEX(Data!$C$3:$BA$398,ROE!$C10,ROE!D$2)</f>
        <v>2345</v>
      </c>
      <c r="E10" s="28" t="str">
        <f>INDEX(Data!$C$4:$BA$398,ROE!$C10,ROE!E$2)</f>
        <v>正新</v>
      </c>
      <c r="F10" s="28" t="str">
        <f>INDEX(Data!$C$4:$BA$398,ROE!$C10,ROE!F$2)</f>
        <v>13:30:00</v>
      </c>
      <c r="G10" s="28">
        <f>INDEX(Data!$C$4:$BA$398,ROE!$C10,ROE!G$2)</f>
        <v>58.5</v>
      </c>
      <c r="H10" s="28">
        <f>INDEX(Data!$C$4:$BA$398,ROE!$C10,ROE!H$2)</f>
        <v>-0.4</v>
      </c>
      <c r="I10" s="28">
        <f>INDEX(Data!$C$4:$BA$398,ROE!$C10,ROE!I$2)</f>
        <v>-0.68</v>
      </c>
      <c r="J10" s="28">
        <f>INDEX(Data!$C$4:$BA$398,ROE!$C10,ROE!J$2)</f>
        <v>58.9</v>
      </c>
      <c r="K10" s="28">
        <f>INDEX(Data!$C$4:$BA$398,ROE!$C10,ROE!K$2)</f>
        <v>58.5</v>
      </c>
      <c r="L10" s="28">
        <f>INDEX(Data!$C$4:$BA$398,ROE!$C10,ROE!L$2)</f>
        <v>58.9</v>
      </c>
      <c r="M10" s="28">
        <f>INDEX(Data!$C$4:$BA$398,ROE!$C10,ROE!M$2)</f>
        <v>58.59</v>
      </c>
    </row>
    <row r="11" spans="1:13">
      <c r="A11" s="18">
        <v>8</v>
      </c>
      <c r="B11" s="28">
        <f>LARGE(Data!$BE$4:$BE$32,ROE!A11)</f>
        <v>11.33</v>
      </c>
      <c r="C11" s="28">
        <f>MATCH(B11,Data!$BE$4:$BE$395,0)</f>
        <v>12</v>
      </c>
      <c r="D11" s="18" t="str">
        <f>INDEX(Data!$C$3:$BA$398,ROE!$C11,ROE!D$2)</f>
        <v>8038</v>
      </c>
      <c r="E11" s="28" t="str">
        <f>INDEX(Data!$C$4:$BA$398,ROE!$C11,ROE!E$2)</f>
        <v>中碳</v>
      </c>
      <c r="F11" s="28" t="str">
        <f>INDEX(Data!$C$4:$BA$398,ROE!$C11,ROE!F$2)</f>
        <v>13:30:00</v>
      </c>
      <c r="G11" s="28">
        <f>INDEX(Data!$C$4:$BA$398,ROE!$C11,ROE!G$2)</f>
        <v>107.5</v>
      </c>
      <c r="H11" s="28">
        <f>INDEX(Data!$C$4:$BA$398,ROE!$C11,ROE!H$2)</f>
        <v>-0.5</v>
      </c>
      <c r="I11" s="28">
        <f>INDEX(Data!$C$4:$BA$398,ROE!$C11,ROE!I$2)</f>
        <v>-0.46</v>
      </c>
      <c r="J11" s="28">
        <f>INDEX(Data!$C$4:$BA$398,ROE!$C11,ROE!J$2)</f>
        <v>108</v>
      </c>
      <c r="K11" s="28">
        <f>INDEX(Data!$C$4:$BA$398,ROE!$C11,ROE!K$2)</f>
        <v>107</v>
      </c>
      <c r="L11" s="28">
        <f>INDEX(Data!$C$4:$BA$398,ROE!$C11,ROE!L$2)</f>
        <v>108</v>
      </c>
      <c r="M11" s="28">
        <f>INDEX(Data!$C$4:$BA$398,ROE!$C11,ROE!M$2)</f>
        <v>107.56</v>
      </c>
    </row>
    <row r="12" spans="1:13">
      <c r="A12" s="18">
        <v>9</v>
      </c>
      <c r="B12" s="28">
        <f>LARGE(Data!$BE$4:$BE$32,ROE!A12)</f>
        <v>10.92</v>
      </c>
      <c r="C12" s="28">
        <f>MATCH(B12,Data!$BE$4:$BE$395,0)</f>
        <v>22</v>
      </c>
      <c r="D12" s="18" t="str">
        <f>INDEX(Data!$C$3:$BA$398,ROE!$C12,ROE!D$2)</f>
        <v>3019</v>
      </c>
      <c r="E12" s="28" t="str">
        <f>INDEX(Data!$C$4:$BA$398,ROE!$C12,ROE!E$2)</f>
        <v>可成</v>
      </c>
      <c r="F12" s="28" t="str">
        <f>INDEX(Data!$C$4:$BA$398,ROE!$C12,ROE!F$2)</f>
        <v>13:30:00</v>
      </c>
      <c r="G12" s="28">
        <f>INDEX(Data!$C$4:$BA$398,ROE!$C12,ROE!G$2)</f>
        <v>223</v>
      </c>
      <c r="H12" s="28">
        <f>INDEX(Data!$C$4:$BA$398,ROE!$C12,ROE!H$2)</f>
        <v>3.5</v>
      </c>
      <c r="I12" s="28">
        <f>INDEX(Data!$C$4:$BA$398,ROE!$C12,ROE!I$2)</f>
        <v>1.59</v>
      </c>
      <c r="J12" s="28">
        <f>INDEX(Data!$C$4:$BA$398,ROE!$C12,ROE!J$2)</f>
        <v>224</v>
      </c>
      <c r="K12" s="28">
        <f>INDEX(Data!$C$4:$BA$398,ROE!$C12,ROE!K$2)</f>
        <v>219</v>
      </c>
      <c r="L12" s="28">
        <f>INDEX(Data!$C$4:$BA$398,ROE!$C12,ROE!L$2)</f>
        <v>221</v>
      </c>
      <c r="M12" s="28">
        <f>INDEX(Data!$C$4:$BA$398,ROE!$C12,ROE!M$2)</f>
        <v>222.23</v>
      </c>
    </row>
    <row r="13" spans="1:13">
      <c r="A13" s="18">
        <v>10</v>
      </c>
      <c r="B13" s="28">
        <f>LARGE(Data!$BE$4:$BE$32,ROE!A13)</f>
        <v>9.8699999999999992</v>
      </c>
      <c r="C13" s="28">
        <f>MATCH(B13,Data!$BE$4:$BE$395,0)</f>
        <v>9</v>
      </c>
      <c r="D13" s="18" t="str">
        <f>INDEX(Data!$C$3:$BA$398,ROE!$C13,ROE!D$2)</f>
        <v>2538</v>
      </c>
      <c r="E13" s="28" t="str">
        <f>INDEX(Data!$C$4:$BA$398,ROE!$C13,ROE!E$2)</f>
        <v>永記</v>
      </c>
      <c r="F13" s="28" t="str">
        <f>INDEX(Data!$C$4:$BA$398,ROE!$C13,ROE!F$2)</f>
        <v>13:30:00</v>
      </c>
      <c r="G13" s="28">
        <f>INDEX(Data!$C$4:$BA$398,ROE!$C13,ROE!G$2)</f>
        <v>78.099999999999994</v>
      </c>
      <c r="H13" s="28">
        <f>INDEX(Data!$C$4:$BA$398,ROE!$C13,ROE!H$2)</f>
        <v>0</v>
      </c>
      <c r="I13" s="28">
        <f>INDEX(Data!$C$4:$BA$398,ROE!$C13,ROE!I$2)</f>
        <v>0</v>
      </c>
      <c r="J13" s="28">
        <f>INDEX(Data!$C$4:$BA$398,ROE!$C13,ROE!J$2)</f>
        <v>78.8</v>
      </c>
      <c r="K13" s="28">
        <f>INDEX(Data!$C$4:$BA$398,ROE!$C13,ROE!K$2)</f>
        <v>77.8</v>
      </c>
      <c r="L13" s="28">
        <f>INDEX(Data!$C$4:$BA$398,ROE!$C13,ROE!L$2)</f>
        <v>77.8</v>
      </c>
      <c r="M13" s="28">
        <f>INDEX(Data!$C$4:$BA$398,ROE!$C13,ROE!M$2)</f>
        <v>78.41</v>
      </c>
    </row>
    <row r="14" spans="1:13">
      <c r="A14" s="18">
        <v>11</v>
      </c>
      <c r="B14" s="28">
        <f>LARGE(Data!$BE$4:$BE$32,ROE!A14)</f>
        <v>9.49</v>
      </c>
      <c r="C14" s="28">
        <f>MATCH(B14,Data!$BE$4:$BE$395,0)</f>
        <v>10</v>
      </c>
      <c r="D14" s="18" t="str">
        <f>INDEX(Data!$C$3:$BA$398,ROE!$C14,ROE!D$2)</f>
        <v>1726</v>
      </c>
      <c r="E14" s="28" t="str">
        <f>INDEX(Data!$C$4:$BA$398,ROE!$C14,ROE!E$2)</f>
        <v>康聯-KY</v>
      </c>
      <c r="F14" s="28" t="str">
        <f>INDEX(Data!$C$4:$BA$398,ROE!$C14,ROE!F$2)</f>
        <v>13:30:00</v>
      </c>
      <c r="G14" s="28">
        <f>INDEX(Data!$C$4:$BA$398,ROE!$C14,ROE!G$2)</f>
        <v>49.9</v>
      </c>
      <c r="H14" s="28">
        <f>INDEX(Data!$C$4:$BA$398,ROE!$C14,ROE!H$2)</f>
        <v>-0.4</v>
      </c>
      <c r="I14" s="28">
        <f>INDEX(Data!$C$4:$BA$398,ROE!$C14,ROE!I$2)</f>
        <v>-0.8</v>
      </c>
      <c r="J14" s="28">
        <f>INDEX(Data!$C$4:$BA$398,ROE!$C14,ROE!J$2)</f>
        <v>51.3</v>
      </c>
      <c r="K14" s="28">
        <f>INDEX(Data!$C$4:$BA$398,ROE!$C14,ROE!K$2)</f>
        <v>49.65</v>
      </c>
      <c r="L14" s="28">
        <f>INDEX(Data!$C$4:$BA$398,ROE!$C14,ROE!L$2)</f>
        <v>51.1</v>
      </c>
      <c r="M14" s="28">
        <f>INDEX(Data!$C$4:$BA$398,ROE!$C14,ROE!M$2)</f>
        <v>50.34</v>
      </c>
    </row>
    <row r="15" spans="1:13">
      <c r="A15" s="18">
        <v>12</v>
      </c>
      <c r="B15" s="28">
        <f>LARGE(Data!$BE$4:$BE$32,ROE!A15)</f>
        <v>8.35</v>
      </c>
      <c r="C15" s="28">
        <f>MATCH(B15,Data!$BE$4:$BE$395,0)</f>
        <v>24</v>
      </c>
      <c r="D15" s="18" t="str">
        <f>INDEX(Data!$C$3:$BA$398,ROE!$C15,ROE!D$2)</f>
        <v>2330</v>
      </c>
      <c r="E15" s="28" t="str">
        <f>INDEX(Data!$C$4:$BA$398,ROE!$C15,ROE!E$2)</f>
        <v>華碩</v>
      </c>
      <c r="F15" s="28" t="str">
        <f>INDEX(Data!$C$4:$BA$398,ROE!$C15,ROE!F$2)</f>
        <v>13:30:00</v>
      </c>
      <c r="G15" s="28">
        <f>INDEX(Data!$C$4:$BA$398,ROE!$C15,ROE!G$2)</f>
        <v>265</v>
      </c>
      <c r="H15" s="28">
        <f>INDEX(Data!$C$4:$BA$398,ROE!$C15,ROE!H$2)</f>
        <v>2</v>
      </c>
      <c r="I15" s="28">
        <f>INDEX(Data!$C$4:$BA$398,ROE!$C15,ROE!I$2)</f>
        <v>0.76</v>
      </c>
      <c r="J15" s="28">
        <f>INDEX(Data!$C$4:$BA$398,ROE!$C15,ROE!J$2)</f>
        <v>265</v>
      </c>
      <c r="K15" s="28">
        <f>INDEX(Data!$C$4:$BA$398,ROE!$C15,ROE!K$2)</f>
        <v>261</v>
      </c>
      <c r="L15" s="28">
        <f>INDEX(Data!$C$4:$BA$398,ROE!$C15,ROE!L$2)</f>
        <v>264</v>
      </c>
      <c r="M15" s="28">
        <f>INDEX(Data!$C$4:$BA$398,ROE!$C15,ROE!M$2)</f>
        <v>263.88</v>
      </c>
    </row>
    <row r="16" spans="1:13">
      <c r="A16" s="18">
        <v>13</v>
      </c>
      <c r="B16" s="28">
        <f>LARGE(Data!$BE$4:$BE$32,ROE!A16)</f>
        <v>8.17</v>
      </c>
      <c r="C16" s="28">
        <f>MATCH(B16,Data!$BE$4:$BE$395,0)</f>
        <v>19</v>
      </c>
      <c r="D16" s="18" t="str">
        <f>INDEX(Data!$C$3:$BA$398,ROE!$C16,ROE!D$2)</f>
        <v>1464</v>
      </c>
      <c r="E16" s="28" t="str">
        <f>INDEX(Data!$C$4:$BA$398,ROE!$C16,ROE!E$2)</f>
        <v>廣達</v>
      </c>
      <c r="F16" s="28" t="str">
        <f>INDEX(Data!$C$4:$BA$398,ROE!$C16,ROE!F$2)</f>
        <v>13:30:00</v>
      </c>
      <c r="G16" s="28">
        <f>INDEX(Data!$C$4:$BA$398,ROE!$C16,ROE!G$2)</f>
        <v>58</v>
      </c>
      <c r="H16" s="28">
        <f>INDEX(Data!$C$4:$BA$398,ROE!$C16,ROE!H$2)</f>
        <v>-0.7</v>
      </c>
      <c r="I16" s="28">
        <f>INDEX(Data!$C$4:$BA$398,ROE!$C16,ROE!I$2)</f>
        <v>-1.19</v>
      </c>
      <c r="J16" s="28">
        <f>INDEX(Data!$C$4:$BA$398,ROE!$C16,ROE!J$2)</f>
        <v>58.8</v>
      </c>
      <c r="K16" s="28">
        <f>INDEX(Data!$C$4:$BA$398,ROE!$C16,ROE!K$2)</f>
        <v>57.4</v>
      </c>
      <c r="L16" s="28">
        <f>INDEX(Data!$C$4:$BA$398,ROE!$C16,ROE!L$2)</f>
        <v>58.7</v>
      </c>
      <c r="M16" s="28">
        <f>INDEX(Data!$C$4:$BA$398,ROE!$C16,ROE!M$2)</f>
        <v>57.91</v>
      </c>
    </row>
    <row r="17" spans="1:13">
      <c r="A17" s="18">
        <v>14</v>
      </c>
      <c r="B17" s="28">
        <f>LARGE(Data!$BE$4:$BE$32,ROE!A17)</f>
        <v>7.69</v>
      </c>
      <c r="C17" s="28">
        <f>MATCH(B17,Data!$BE$4:$BE$395,0)</f>
        <v>27</v>
      </c>
      <c r="D17" s="18" t="str">
        <f>INDEX(Data!$C$3:$BA$398,ROE!$C17,ROE!D$2)</f>
        <v>2484</v>
      </c>
      <c r="E17" s="28" t="str">
        <f>INDEX(Data!$C$4:$BA$398,ROE!$C17,ROE!E$2)</f>
        <v>鴻海</v>
      </c>
      <c r="F17" s="28" t="str">
        <f>INDEX(Data!$C$4:$BA$398,ROE!$C17,ROE!F$2)</f>
        <v>13:30:00</v>
      </c>
      <c r="G17" s="28">
        <f>INDEX(Data!$C$4:$BA$398,ROE!$C17,ROE!G$2)</f>
        <v>80.900000000000006</v>
      </c>
      <c r="H17" s="28">
        <f>INDEX(Data!$C$4:$BA$398,ROE!$C17,ROE!H$2)</f>
        <v>0</v>
      </c>
      <c r="I17" s="28">
        <f>INDEX(Data!$C$4:$BA$398,ROE!$C17,ROE!I$2)</f>
        <v>0</v>
      </c>
      <c r="J17" s="28">
        <f>INDEX(Data!$C$4:$BA$398,ROE!$C17,ROE!J$2)</f>
        <v>81.099999999999994</v>
      </c>
      <c r="K17" s="28">
        <f>INDEX(Data!$C$4:$BA$398,ROE!$C17,ROE!K$2)</f>
        <v>80.5</v>
      </c>
      <c r="L17" s="28">
        <f>INDEX(Data!$C$4:$BA$398,ROE!$C17,ROE!L$2)</f>
        <v>80.900000000000006</v>
      </c>
      <c r="M17" s="28">
        <f>INDEX(Data!$C$4:$BA$398,ROE!$C17,ROE!M$2)</f>
        <v>80.81</v>
      </c>
    </row>
    <row r="18" spans="1:13">
      <c r="A18" s="18">
        <v>15</v>
      </c>
      <c r="B18" s="28">
        <f>LARGE(Data!$BE$4:$BE$32,ROE!A18)</f>
        <v>6.48</v>
      </c>
      <c r="C18" s="28">
        <f>MATCH(B18,Data!$BE$4:$BE$395,0)</f>
        <v>18</v>
      </c>
      <c r="D18" s="18" t="str">
        <f>INDEX(Data!$C$3:$BA$398,ROE!$C18,ROE!D$2)</f>
        <v>4952</v>
      </c>
      <c r="E18" s="28" t="str">
        <f>INDEX(Data!$C$4:$BA$398,ROE!$C18,ROE!E$2)</f>
        <v>得力</v>
      </c>
      <c r="F18" s="28" t="str">
        <f>INDEX(Data!$C$4:$BA$398,ROE!$C18,ROE!F$2)</f>
        <v>13:30:00</v>
      </c>
      <c r="G18" s="28">
        <f>INDEX(Data!$C$4:$BA$398,ROE!$C18,ROE!G$2)</f>
        <v>24.9</v>
      </c>
      <c r="H18" s="28">
        <f>INDEX(Data!$C$4:$BA$398,ROE!$C18,ROE!H$2)</f>
        <v>0.1</v>
      </c>
      <c r="I18" s="28">
        <f>INDEX(Data!$C$4:$BA$398,ROE!$C18,ROE!I$2)</f>
        <v>0.4</v>
      </c>
      <c r="J18" s="28">
        <f>INDEX(Data!$C$4:$BA$398,ROE!$C18,ROE!J$2)</f>
        <v>25</v>
      </c>
      <c r="K18" s="28">
        <f>INDEX(Data!$C$4:$BA$398,ROE!$C18,ROE!K$2)</f>
        <v>24.7</v>
      </c>
      <c r="L18" s="28">
        <f>INDEX(Data!$C$4:$BA$398,ROE!$C18,ROE!L$2)</f>
        <v>24.9</v>
      </c>
      <c r="M18" s="28">
        <f>INDEX(Data!$C$4:$BA$398,ROE!$C18,ROE!M$2)</f>
        <v>24.85</v>
      </c>
    </row>
    <row r="19" spans="1:13">
      <c r="A19" s="18">
        <v>16</v>
      </c>
      <c r="B19" s="28">
        <f>LARGE(Data!$BE$4:$BE$32,ROE!A19)</f>
        <v>5.35</v>
      </c>
      <c r="C19" s="28">
        <f>MATCH(B19,Data!$BE$4:$BE$395,0)</f>
        <v>21</v>
      </c>
      <c r="D19" s="18" t="str">
        <f>INDEX(Data!$C$3:$BA$398,ROE!$C19,ROE!D$2)</f>
        <v>3704</v>
      </c>
      <c r="E19" s="28" t="str">
        <f>INDEX(Data!$C$4:$BA$398,ROE!$C19,ROE!E$2)</f>
        <v>亞光</v>
      </c>
      <c r="F19" s="28" t="str">
        <f>INDEX(Data!$C$4:$BA$398,ROE!$C19,ROE!F$2)</f>
        <v>13:30:00</v>
      </c>
      <c r="G19" s="28">
        <f>INDEX(Data!$C$4:$BA$398,ROE!$C19,ROE!G$2)</f>
        <v>27.95</v>
      </c>
      <c r="H19" s="28">
        <f>INDEX(Data!$C$4:$BA$398,ROE!$C19,ROE!H$2)</f>
        <v>0.05</v>
      </c>
      <c r="I19" s="28">
        <f>INDEX(Data!$C$4:$BA$398,ROE!$C19,ROE!I$2)</f>
        <v>0.18</v>
      </c>
      <c r="J19" s="28">
        <f>INDEX(Data!$C$4:$BA$398,ROE!$C19,ROE!J$2)</f>
        <v>28.15</v>
      </c>
      <c r="K19" s="28">
        <f>INDEX(Data!$C$4:$BA$398,ROE!$C19,ROE!K$2)</f>
        <v>27.7</v>
      </c>
      <c r="L19" s="28">
        <f>INDEX(Data!$C$4:$BA$398,ROE!$C19,ROE!L$2)</f>
        <v>27.95</v>
      </c>
      <c r="M19" s="28">
        <f>INDEX(Data!$C$4:$BA$398,ROE!$C19,ROE!M$2)</f>
        <v>27.95</v>
      </c>
    </row>
    <row r="20" spans="1:13">
      <c r="A20" s="18">
        <v>17</v>
      </c>
      <c r="B20" s="28">
        <f>LARGE(Data!$BE$4:$BE$32,ROE!A20)</f>
        <v>4.8600000000000003</v>
      </c>
      <c r="C20" s="28">
        <f>MATCH(B20,Data!$BE$4:$BE$395,0)</f>
        <v>26</v>
      </c>
      <c r="D20" s="18" t="str">
        <f>INDEX(Data!$C$3:$BA$398,ROE!$C20,ROE!D$2)</f>
        <v>5704</v>
      </c>
      <c r="E20" s="28" t="str">
        <f>INDEX(Data!$C$4:$BA$398,ROE!$C20,ROE!E$2)</f>
        <v>希華</v>
      </c>
      <c r="F20" s="28" t="str">
        <f>INDEX(Data!$C$4:$BA$398,ROE!$C20,ROE!F$2)</f>
        <v>13:30:00</v>
      </c>
      <c r="G20" s="28">
        <f>INDEX(Data!$C$4:$BA$398,ROE!$C20,ROE!G$2)</f>
        <v>17.8</v>
      </c>
      <c r="H20" s="28">
        <f>INDEX(Data!$C$4:$BA$398,ROE!$C20,ROE!H$2)</f>
        <v>-0.1</v>
      </c>
      <c r="I20" s="28">
        <f>INDEX(Data!$C$4:$BA$398,ROE!$C20,ROE!I$2)</f>
        <v>-0.56000000000000005</v>
      </c>
      <c r="J20" s="28">
        <f>INDEX(Data!$C$4:$BA$398,ROE!$C20,ROE!J$2)</f>
        <v>18</v>
      </c>
      <c r="K20" s="28">
        <f>INDEX(Data!$C$4:$BA$398,ROE!$C20,ROE!K$2)</f>
        <v>17.8</v>
      </c>
      <c r="L20" s="28">
        <f>INDEX(Data!$C$4:$BA$398,ROE!$C20,ROE!L$2)</f>
        <v>17.899999999999999</v>
      </c>
      <c r="M20" s="28">
        <f>INDEX(Data!$C$4:$BA$398,ROE!$C20,ROE!M$2)</f>
        <v>17.89</v>
      </c>
    </row>
    <row r="21" spans="1:13">
      <c r="A21" s="18">
        <v>18</v>
      </c>
      <c r="B21" s="28">
        <f>LARGE(Data!$BE$4:$BE$32,ROE!A21)</f>
        <v>3.99</v>
      </c>
      <c r="C21" s="28">
        <f>MATCH(B21,Data!$BE$4:$BE$395,0)</f>
        <v>2</v>
      </c>
      <c r="D21" s="18" t="str">
        <f>INDEX(Data!$C$3:$BA$398,ROE!$C21,ROE!D$2)</f>
        <v>1467</v>
      </c>
      <c r="E21" s="28" t="str">
        <f>INDEX(Data!$C$4:$BA$398,ROE!$C21,ROE!E$2)</f>
        <v>聯傑</v>
      </c>
      <c r="F21" s="28" t="str">
        <f>INDEX(Data!$C$4:$BA$398,ROE!$C21,ROE!F$2)</f>
        <v>13:30:00</v>
      </c>
      <c r="G21" s="28">
        <f>INDEX(Data!$C$4:$BA$398,ROE!$C21,ROE!G$2)</f>
        <v>20.149999999999999</v>
      </c>
      <c r="H21" s="28">
        <f>INDEX(Data!$C$4:$BA$398,ROE!$C21,ROE!H$2)</f>
        <v>-0.15</v>
      </c>
      <c r="I21" s="28">
        <f>INDEX(Data!$C$4:$BA$398,ROE!$C21,ROE!I$2)</f>
        <v>-0.74</v>
      </c>
      <c r="J21" s="28">
        <f>INDEX(Data!$C$4:$BA$398,ROE!$C21,ROE!J$2)</f>
        <v>20.3</v>
      </c>
      <c r="K21" s="28">
        <f>INDEX(Data!$C$4:$BA$398,ROE!$C21,ROE!K$2)</f>
        <v>20.100000000000001</v>
      </c>
      <c r="L21" s="28">
        <f>INDEX(Data!$C$4:$BA$398,ROE!$C21,ROE!L$2)</f>
        <v>20.3</v>
      </c>
      <c r="M21" s="28">
        <f>INDEX(Data!$C$4:$BA$398,ROE!$C21,ROE!M$2)</f>
        <v>20.149999999999999</v>
      </c>
    </row>
    <row r="22" spans="1:13">
      <c r="A22" s="18">
        <v>19</v>
      </c>
      <c r="B22" s="28">
        <f>LARGE(Data!$BE$4:$BE$32,ROE!A22)</f>
        <v>3.89</v>
      </c>
      <c r="C22" s="28">
        <f>MATCH(B22,Data!$BE$4:$BE$395,0)</f>
        <v>25</v>
      </c>
      <c r="D22" s="18" t="str">
        <f>INDEX(Data!$C$3:$BA$398,ROE!$C22,ROE!D$2)</f>
        <v>2357</v>
      </c>
      <c r="E22" s="28" t="str">
        <f>INDEX(Data!$C$4:$BA$398,ROE!$C22,ROE!E$2)</f>
        <v>老爺知</v>
      </c>
      <c r="F22" s="28" t="str">
        <f>INDEX(Data!$C$4:$BA$398,ROE!$C22,ROE!F$2)</f>
        <v>10:34:47</v>
      </c>
      <c r="G22" s="28">
        <f>INDEX(Data!$C$4:$BA$398,ROE!$C22,ROE!G$2)</f>
        <v>27</v>
      </c>
      <c r="H22" s="28">
        <f>INDEX(Data!$C$4:$BA$398,ROE!$C22,ROE!H$2)</f>
        <v>0.05</v>
      </c>
      <c r="I22" s="28">
        <f>INDEX(Data!$C$4:$BA$398,ROE!$C22,ROE!I$2)</f>
        <v>0.19</v>
      </c>
      <c r="J22" s="28">
        <f>INDEX(Data!$C$4:$BA$398,ROE!$C22,ROE!J$2)</f>
        <v>27.55</v>
      </c>
      <c r="K22" s="28">
        <f>INDEX(Data!$C$4:$BA$398,ROE!$C22,ROE!K$2)</f>
        <v>27</v>
      </c>
      <c r="L22" s="28">
        <f>INDEX(Data!$C$4:$BA$398,ROE!$C22,ROE!L$2)</f>
        <v>27.55</v>
      </c>
      <c r="M22" s="28">
        <f>INDEX(Data!$C$4:$BA$398,ROE!$C22,ROE!M$2)</f>
        <v>27.28</v>
      </c>
    </row>
    <row r="23" spans="1:13">
      <c r="A23" s="18">
        <v>20</v>
      </c>
      <c r="B23" s="28">
        <f>LARGE(Data!$BE$4:$BE$32,ROE!A23)</f>
        <v>3.77</v>
      </c>
      <c r="C23" s="28">
        <f>MATCH(B23,Data!$BE$4:$BE$395,0)</f>
        <v>6</v>
      </c>
      <c r="D23" s="18" t="str">
        <f>INDEX(Data!$C$3:$BA$398,ROE!$C23,ROE!D$2)</f>
        <v>3231</v>
      </c>
      <c r="E23" s="28" t="str">
        <f>INDEX(Data!$C$4:$BA$398,ROE!$C23,ROE!E$2)</f>
        <v>華通</v>
      </c>
      <c r="F23" s="28" t="str">
        <f>INDEX(Data!$C$4:$BA$398,ROE!$C23,ROE!F$2)</f>
        <v>13:30:00</v>
      </c>
      <c r="G23" s="28">
        <f>INDEX(Data!$C$4:$BA$398,ROE!$C23,ROE!G$2)</f>
        <v>15.8</v>
      </c>
      <c r="H23" s="28">
        <f>INDEX(Data!$C$4:$BA$398,ROE!$C23,ROE!H$2)</f>
        <v>0.05</v>
      </c>
      <c r="I23" s="28">
        <f>INDEX(Data!$C$4:$BA$398,ROE!$C23,ROE!I$2)</f>
        <v>0.32</v>
      </c>
      <c r="J23" s="28">
        <f>INDEX(Data!$C$4:$BA$398,ROE!$C23,ROE!J$2)</f>
        <v>15.8</v>
      </c>
      <c r="K23" s="28">
        <f>INDEX(Data!$C$4:$BA$398,ROE!$C23,ROE!K$2)</f>
        <v>15.6</v>
      </c>
      <c r="L23" s="28">
        <f>INDEX(Data!$C$4:$BA$398,ROE!$C23,ROE!L$2)</f>
        <v>15.75</v>
      </c>
      <c r="M23" s="28">
        <f>INDEX(Data!$C$4:$BA$398,ROE!$C23,ROE!M$2)</f>
        <v>15.69</v>
      </c>
    </row>
    <row r="24" spans="1:13">
      <c r="A24" s="18">
        <v>21</v>
      </c>
      <c r="B24" s="28">
        <f>LARGE(Data!$BE$4:$BE$32,ROE!A24)</f>
        <v>3.33</v>
      </c>
      <c r="C24" s="28">
        <f>MATCH(B24,Data!$BE$4:$BE$395,0)</f>
        <v>28</v>
      </c>
      <c r="D24" s="18" t="str">
        <f>INDEX(Data!$C$3:$BA$398,ROE!$C24,ROE!D$2)</f>
        <v>2317</v>
      </c>
      <c r="E24" s="28" t="str">
        <f>INDEX(Data!$C$4:$BA$398,ROE!$C24,ROE!E$2)</f>
        <v>慧洋-KY</v>
      </c>
      <c r="F24" s="28" t="str">
        <f>INDEX(Data!$C$4:$BA$398,ROE!$C24,ROE!F$2)</f>
        <v>13:30:00</v>
      </c>
      <c r="G24" s="28">
        <f>INDEX(Data!$C$4:$BA$398,ROE!$C24,ROE!G$2)</f>
        <v>30.95</v>
      </c>
      <c r="H24" s="28">
        <f>INDEX(Data!$C$4:$BA$398,ROE!$C24,ROE!H$2)</f>
        <v>0.3</v>
      </c>
      <c r="I24" s="28">
        <f>INDEX(Data!$C$4:$BA$398,ROE!$C24,ROE!I$2)</f>
        <v>0.98</v>
      </c>
      <c r="J24" s="28">
        <f>INDEX(Data!$C$4:$BA$398,ROE!$C24,ROE!J$2)</f>
        <v>31.05</v>
      </c>
      <c r="K24" s="28">
        <f>INDEX(Data!$C$4:$BA$398,ROE!$C24,ROE!K$2)</f>
        <v>30.6</v>
      </c>
      <c r="L24" s="28">
        <f>INDEX(Data!$C$4:$BA$398,ROE!$C24,ROE!L$2)</f>
        <v>30.85</v>
      </c>
      <c r="M24" s="28">
        <f>INDEX(Data!$C$4:$BA$398,ROE!$C24,ROE!M$2)</f>
        <v>30.87</v>
      </c>
    </row>
    <row r="25" spans="1:13">
      <c r="A25" s="18">
        <v>22</v>
      </c>
      <c r="B25" s="28">
        <f>LARGE(Data!$BE$4:$BE$32,ROE!A25)</f>
        <v>2.27</v>
      </c>
      <c r="C25" s="28">
        <f>MATCH(B25,Data!$BE$4:$BE$395,0)</f>
        <v>5</v>
      </c>
      <c r="D25" s="18" t="str">
        <f>INDEX(Data!$C$3:$BA$398,ROE!$C25,ROE!D$2)</f>
        <v>2105</v>
      </c>
      <c r="E25" s="28" t="str">
        <f>INDEX(Data!$C$4:$BA$398,ROE!$C25,ROE!E$2)</f>
        <v>緯創</v>
      </c>
      <c r="F25" s="28" t="str">
        <f>INDEX(Data!$C$4:$BA$398,ROE!$C25,ROE!F$2)</f>
        <v>13:30:00</v>
      </c>
      <c r="G25" s="28">
        <f>INDEX(Data!$C$4:$BA$398,ROE!$C25,ROE!G$2)</f>
        <v>23.25</v>
      </c>
      <c r="H25" s="28">
        <f>INDEX(Data!$C$4:$BA$398,ROE!$C25,ROE!H$2)</f>
        <v>-0.05</v>
      </c>
      <c r="I25" s="28">
        <f>INDEX(Data!$C$4:$BA$398,ROE!$C25,ROE!I$2)</f>
        <v>-0.21</v>
      </c>
      <c r="J25" s="28">
        <f>INDEX(Data!$C$4:$BA$398,ROE!$C25,ROE!J$2)</f>
        <v>23.6</v>
      </c>
      <c r="K25" s="28">
        <f>INDEX(Data!$C$4:$BA$398,ROE!$C25,ROE!K$2)</f>
        <v>23.25</v>
      </c>
      <c r="L25" s="28">
        <f>INDEX(Data!$C$4:$BA$398,ROE!$C25,ROE!L$2)</f>
        <v>23.3</v>
      </c>
      <c r="M25" s="28">
        <f>INDEX(Data!$C$4:$BA$398,ROE!$C25,ROE!M$2)</f>
        <v>23.48</v>
      </c>
    </row>
    <row r="26" spans="1:13">
      <c r="A26" s="18">
        <v>23</v>
      </c>
      <c r="B26" s="28">
        <f>LARGE(Data!$BE$4:$BE$32,ROE!A26)</f>
        <v>1.59</v>
      </c>
      <c r="C26" s="28">
        <f>MATCH(B26,Data!$BE$4:$BE$395,0)</f>
        <v>20</v>
      </c>
      <c r="D26" s="18" t="str">
        <f>INDEX(Data!$C$3:$BA$398,ROE!$C26,ROE!D$2)</f>
        <v>2382</v>
      </c>
      <c r="E26" s="28" t="str">
        <f>INDEX(Data!$C$4:$BA$398,ROE!$C26,ROE!E$2)</f>
        <v>合勤控</v>
      </c>
      <c r="F26" s="28" t="str">
        <f>INDEX(Data!$C$4:$BA$398,ROE!$C26,ROE!F$2)</f>
        <v>13:30:00</v>
      </c>
      <c r="G26" s="28">
        <f>INDEX(Data!$C$4:$BA$398,ROE!$C26,ROE!G$2)</f>
        <v>14.35</v>
      </c>
      <c r="H26" s="28">
        <f>INDEX(Data!$C$4:$BA$398,ROE!$C26,ROE!H$2)</f>
        <v>0.15</v>
      </c>
      <c r="I26" s="28">
        <f>INDEX(Data!$C$4:$BA$398,ROE!$C26,ROE!I$2)</f>
        <v>1.06</v>
      </c>
      <c r="J26" s="28">
        <f>INDEX(Data!$C$4:$BA$398,ROE!$C26,ROE!J$2)</f>
        <v>14.35</v>
      </c>
      <c r="K26" s="28">
        <f>INDEX(Data!$C$4:$BA$398,ROE!$C26,ROE!K$2)</f>
        <v>14.2</v>
      </c>
      <c r="L26" s="28">
        <f>INDEX(Data!$C$4:$BA$398,ROE!$C26,ROE!L$2)</f>
        <v>14.2</v>
      </c>
      <c r="M26" s="28">
        <f>INDEX(Data!$C$4:$BA$398,ROE!$C26,ROE!M$2)</f>
        <v>14.28</v>
      </c>
    </row>
    <row r="27" spans="1:13">
      <c r="A27" s="18">
        <v>24</v>
      </c>
      <c r="B27" s="28">
        <f>LARGE(Data!$BE$4:$BE$32,ROE!A27)</f>
        <v>-0.05</v>
      </c>
      <c r="C27" s="28">
        <f>MATCH(B27,Data!$BE$4:$BE$395,0)</f>
        <v>1</v>
      </c>
      <c r="D27" s="18" t="str">
        <f>INDEX(Data!$C$3:$BA$398,ROE!$C27,ROE!D$2)</f>
        <v>代碼</v>
      </c>
      <c r="E27" s="28" t="str">
        <f>INDEX(Data!$C$4:$BA$398,ROE!$C27,ROE!E$2)</f>
        <v>南緯</v>
      </c>
      <c r="F27" s="28" t="str">
        <f>INDEX(Data!$C$4:$BA$398,ROE!$C27,ROE!F$2)</f>
        <v>13:30:00</v>
      </c>
      <c r="G27" s="28">
        <f>INDEX(Data!$C$4:$BA$398,ROE!$C27,ROE!G$2)</f>
        <v>11.2</v>
      </c>
      <c r="H27" s="28">
        <f>INDEX(Data!$C$4:$BA$398,ROE!$C27,ROE!H$2)</f>
        <v>0.1</v>
      </c>
      <c r="I27" s="28">
        <f>INDEX(Data!$C$4:$BA$398,ROE!$C27,ROE!I$2)</f>
        <v>0.9</v>
      </c>
      <c r="J27" s="28">
        <f>INDEX(Data!$C$4:$BA$398,ROE!$C27,ROE!J$2)</f>
        <v>11.25</v>
      </c>
      <c r="K27" s="28">
        <f>INDEX(Data!$C$4:$BA$398,ROE!$C27,ROE!K$2)</f>
        <v>11.1</v>
      </c>
      <c r="L27" s="28">
        <f>INDEX(Data!$C$4:$BA$398,ROE!$C27,ROE!L$2)</f>
        <v>11.25</v>
      </c>
      <c r="M27" s="28">
        <f>INDEX(Data!$C$4:$BA$398,ROE!$C27,ROE!M$2)</f>
        <v>11.21</v>
      </c>
    </row>
    <row r="28" spans="1:13">
      <c r="A28" s="18">
        <v>25</v>
      </c>
      <c r="B28" s="28">
        <f>LARGE(Data!$BE$4:$BE$32,ROE!A28)</f>
        <v>-0.7</v>
      </c>
      <c r="C28" s="28">
        <f>MATCH(B28,Data!$BE$4:$BE$395,0)</f>
        <v>13</v>
      </c>
      <c r="D28" s="18" t="str">
        <f>INDEX(Data!$C$3:$BA$398,ROE!$C28,ROE!D$2)</f>
        <v>1723</v>
      </c>
      <c r="E28" s="28" t="str">
        <f>INDEX(Data!$C$4:$BA$398,ROE!$C28,ROE!E$2)</f>
        <v>立凱-KY</v>
      </c>
      <c r="F28" s="28" t="str">
        <f>INDEX(Data!$C$4:$BA$398,ROE!$C28,ROE!F$2)</f>
        <v>13:30:00</v>
      </c>
      <c r="G28" s="28">
        <f>INDEX(Data!$C$4:$BA$398,ROE!$C28,ROE!G$2)</f>
        <v>34</v>
      </c>
      <c r="H28" s="28">
        <f>INDEX(Data!$C$4:$BA$398,ROE!$C28,ROE!H$2)</f>
        <v>1.25</v>
      </c>
      <c r="I28" s="28">
        <f>INDEX(Data!$C$4:$BA$398,ROE!$C28,ROE!I$2)</f>
        <v>3.82</v>
      </c>
      <c r="J28" s="28">
        <f>INDEX(Data!$C$4:$BA$398,ROE!$C28,ROE!J$2)</f>
        <v>34.700000000000003</v>
      </c>
      <c r="K28" s="28">
        <f>INDEX(Data!$C$4:$BA$398,ROE!$C28,ROE!K$2)</f>
        <v>33</v>
      </c>
      <c r="L28" s="28">
        <f>INDEX(Data!$C$4:$BA$398,ROE!$C28,ROE!L$2)</f>
        <v>33</v>
      </c>
      <c r="M28" s="28">
        <f>INDEX(Data!$C$4:$BA$398,ROE!$C28,ROE!M$2)</f>
        <v>34.1</v>
      </c>
    </row>
    <row r="29" spans="1:13">
      <c r="A29" s="18">
        <v>26</v>
      </c>
      <c r="B29" s="28">
        <f>LARGE(Data!$BE$4:$BE$32,ROE!A29)</f>
        <v>-0.89</v>
      </c>
      <c r="C29" s="28">
        <f>MATCH(B29,Data!$BE$4:$BE$395,0)</f>
        <v>7</v>
      </c>
      <c r="D29" s="18" t="str">
        <f>INDEX(Data!$C$3:$BA$398,ROE!$C29,ROE!D$2)</f>
        <v>2313</v>
      </c>
      <c r="E29" s="28" t="str">
        <f>INDEX(Data!$C$4:$BA$398,ROE!$C29,ROE!E$2)</f>
        <v>友達</v>
      </c>
      <c r="F29" s="28" t="str">
        <f>INDEX(Data!$C$4:$BA$398,ROE!$C29,ROE!F$2)</f>
        <v>13:30:00</v>
      </c>
      <c r="G29" s="28">
        <f>INDEX(Data!$C$4:$BA$398,ROE!$C29,ROE!G$2)</f>
        <v>11.75</v>
      </c>
      <c r="H29" s="28">
        <f>INDEX(Data!$C$4:$BA$398,ROE!$C29,ROE!H$2)</f>
        <v>0.1</v>
      </c>
      <c r="I29" s="28">
        <f>INDEX(Data!$C$4:$BA$398,ROE!$C29,ROE!I$2)</f>
        <v>0.86</v>
      </c>
      <c r="J29" s="28">
        <f>INDEX(Data!$C$4:$BA$398,ROE!$C29,ROE!J$2)</f>
        <v>11.85</v>
      </c>
      <c r="K29" s="28">
        <f>INDEX(Data!$C$4:$BA$398,ROE!$C29,ROE!K$2)</f>
        <v>11.65</v>
      </c>
      <c r="L29" s="28">
        <f>INDEX(Data!$C$4:$BA$398,ROE!$C29,ROE!L$2)</f>
        <v>11.65</v>
      </c>
      <c r="M29" s="28">
        <f>INDEX(Data!$C$4:$BA$398,ROE!$C29,ROE!M$2)</f>
        <v>11.76</v>
      </c>
    </row>
    <row r="30" spans="1:13">
      <c r="A30" s="18">
        <v>27</v>
      </c>
      <c r="B30" s="28">
        <f>LARGE(Data!$BE$4:$BE$32,ROE!A30)</f>
        <v>-0.89</v>
      </c>
      <c r="C30" s="28">
        <f>MATCH(B30,Data!$BE$4:$BE$395,0)</f>
        <v>7</v>
      </c>
      <c r="D30" s="18" t="str">
        <f>INDEX(Data!$C$3:$BA$398,ROE!$C30,ROE!D$2)</f>
        <v>2313</v>
      </c>
      <c r="E30" s="28" t="str">
        <f>INDEX(Data!$C$4:$BA$398,ROE!$C30,ROE!E$2)</f>
        <v>友達</v>
      </c>
      <c r="F30" s="28" t="str">
        <f>INDEX(Data!$C$4:$BA$398,ROE!$C30,ROE!F$2)</f>
        <v>13:30:00</v>
      </c>
      <c r="G30" s="28">
        <f>INDEX(Data!$C$4:$BA$398,ROE!$C30,ROE!G$2)</f>
        <v>11.75</v>
      </c>
      <c r="H30" s="28">
        <f>INDEX(Data!$C$4:$BA$398,ROE!$C30,ROE!H$2)</f>
        <v>0.1</v>
      </c>
      <c r="I30" s="28">
        <f>INDEX(Data!$C$4:$BA$398,ROE!$C30,ROE!I$2)</f>
        <v>0.86</v>
      </c>
      <c r="J30" s="28">
        <f>INDEX(Data!$C$4:$BA$398,ROE!$C30,ROE!J$2)</f>
        <v>11.85</v>
      </c>
      <c r="K30" s="28">
        <f>INDEX(Data!$C$4:$BA$398,ROE!$C30,ROE!K$2)</f>
        <v>11.65</v>
      </c>
      <c r="L30" s="28">
        <f>INDEX(Data!$C$4:$BA$398,ROE!$C30,ROE!L$2)</f>
        <v>11.65</v>
      </c>
      <c r="M30" s="28">
        <f>INDEX(Data!$C$4:$BA$398,ROE!$C30,ROE!M$2)</f>
        <v>11.76</v>
      </c>
    </row>
    <row r="31" spans="1:13">
      <c r="A31" s="18">
        <v>28</v>
      </c>
      <c r="B31" s="28">
        <f>LARGE(Data!$BE$4:$BE$32,ROE!A31)</f>
        <v>-3.57</v>
      </c>
      <c r="C31" s="28">
        <f>MATCH(B31,Data!$BE$4:$BE$395,0)</f>
        <v>11</v>
      </c>
      <c r="D31" s="18" t="str">
        <f>INDEX(Data!$C$3:$BA$398,ROE!$C31,ROE!D$2)</f>
        <v>4144</v>
      </c>
      <c r="E31" s="28" t="str">
        <f>INDEX(Data!$C$4:$BA$398,ROE!$C31,ROE!E$2)</f>
        <v>長園科</v>
      </c>
      <c r="F31" s="28" t="str">
        <f>INDEX(Data!$C$4:$BA$398,ROE!$C31,ROE!F$2)</f>
        <v>13:30:00</v>
      </c>
      <c r="G31" s="28">
        <f>INDEX(Data!$C$4:$BA$398,ROE!$C31,ROE!G$2)</f>
        <v>47.2</v>
      </c>
      <c r="H31" s="28">
        <f>INDEX(Data!$C$4:$BA$398,ROE!$C31,ROE!H$2)</f>
        <v>4.25</v>
      </c>
      <c r="I31" s="28">
        <f>INDEX(Data!$C$4:$BA$398,ROE!$C31,ROE!I$2)</f>
        <v>9.9</v>
      </c>
      <c r="J31" s="28">
        <f>INDEX(Data!$C$4:$BA$398,ROE!$C31,ROE!J$2)</f>
        <v>47.2</v>
      </c>
      <c r="K31" s="28">
        <f>INDEX(Data!$C$4:$BA$398,ROE!$C31,ROE!K$2)</f>
        <v>44.1</v>
      </c>
      <c r="L31" s="28">
        <f>INDEX(Data!$C$4:$BA$398,ROE!$C31,ROE!L$2)</f>
        <v>44.1</v>
      </c>
      <c r="M31" s="28">
        <f>INDEX(Data!$C$4:$BA$398,ROE!$C31,ROE!M$2)</f>
        <v>46.1</v>
      </c>
    </row>
    <row r="32" spans="1:13">
      <c r="A32" s="18">
        <v>29</v>
      </c>
      <c r="B32" s="28">
        <f>LARGE(Data!$BE$4:$BE$32,ROE!A32)</f>
        <v>-7.61</v>
      </c>
      <c r="C32" s="28">
        <f>MATCH(B32,Data!$BE$4:$BE$395,0)</f>
        <v>16</v>
      </c>
      <c r="D32" s="18" t="str">
        <f>INDEX(Data!$C$3:$BA$398,ROE!$C32,ROE!D$2)</f>
        <v>6279</v>
      </c>
      <c r="E32" s="28" t="str">
        <f>INDEX(Data!$C$4:$BA$398,ROE!$C32,ROE!E$2)</f>
        <v>昶洧</v>
      </c>
      <c r="F32" s="28" t="str">
        <f>INDEX(Data!$C$4:$BA$398,ROE!$C32,ROE!F$2)</f>
        <v>13:30:00</v>
      </c>
      <c r="G32" s="28">
        <f>INDEX(Data!$C$4:$BA$398,ROE!$C32,ROE!G$2)</f>
        <v>33.700000000000003</v>
      </c>
      <c r="H32" s="28">
        <f>INDEX(Data!$C$4:$BA$398,ROE!$C32,ROE!H$2)</f>
        <v>0.1</v>
      </c>
      <c r="I32" s="28">
        <f>INDEX(Data!$C$4:$BA$398,ROE!$C32,ROE!I$2)</f>
        <v>0.3</v>
      </c>
      <c r="J32" s="28">
        <f>INDEX(Data!$C$4:$BA$398,ROE!$C32,ROE!J$2)</f>
        <v>34.200000000000003</v>
      </c>
      <c r="K32" s="28">
        <f>INDEX(Data!$C$4:$BA$398,ROE!$C32,ROE!K$2)</f>
        <v>33.65</v>
      </c>
      <c r="L32" s="28">
        <f>INDEX(Data!$C$4:$BA$398,ROE!$C32,ROE!L$2)</f>
        <v>33.950000000000003</v>
      </c>
      <c r="M32" s="28">
        <f>INDEX(Data!$C$4:$BA$398,ROE!$C32,ROE!M$2)</f>
        <v>33.92</v>
      </c>
    </row>
    <row r="33" spans="1:13">
      <c r="A33" s="18">
        <v>30</v>
      </c>
      <c r="B33" s="28" t="e">
        <f>LARGE(Data!$BE$4:$BE$32,ROE!A33)</f>
        <v>#NUM!</v>
      </c>
      <c r="C33" s="28" t="e">
        <f>MATCH(B33,Data!$BE$4:$BE$395,0)</f>
        <v>#NUM!</v>
      </c>
      <c r="D33" s="18" t="e">
        <f>INDEX(Data!$C$3:$BA$398,ROE!$C33,ROE!D$2)</f>
        <v>#NUM!</v>
      </c>
      <c r="E33" s="28" t="e">
        <f>INDEX(Data!$C$4:$BA$398,ROE!$C33,ROE!E$2)</f>
        <v>#NUM!</v>
      </c>
      <c r="F33" s="28" t="e">
        <f>INDEX(Data!$C$4:$BA$398,ROE!$C33,ROE!F$2)</f>
        <v>#NUM!</v>
      </c>
      <c r="G33" s="28" t="e">
        <f>INDEX(Data!$C$4:$BA$398,ROE!$C33,ROE!G$2)</f>
        <v>#NUM!</v>
      </c>
      <c r="H33" s="28" t="e">
        <f>INDEX(Data!$C$4:$BA$398,ROE!$C33,ROE!H$2)</f>
        <v>#NUM!</v>
      </c>
      <c r="I33" s="28" t="e">
        <f>INDEX(Data!$C$4:$BA$398,ROE!$C33,ROE!I$2)</f>
        <v>#NUM!</v>
      </c>
      <c r="J33" s="28" t="e">
        <f>INDEX(Data!$C$4:$BA$398,ROE!$C33,ROE!J$2)</f>
        <v>#NUM!</v>
      </c>
      <c r="K33" s="28" t="e">
        <f>INDEX(Data!$C$4:$BA$398,ROE!$C33,ROE!K$2)</f>
        <v>#NUM!</v>
      </c>
      <c r="L33" s="28" t="e">
        <f>INDEX(Data!$C$4:$BA$398,ROE!$C33,ROE!L$2)</f>
        <v>#NUM!</v>
      </c>
      <c r="M33" s="28" t="e">
        <f>INDEX(Data!$C$4:$BA$398,ROE!$C33,ROE!M$2)</f>
        <v>#NUM!</v>
      </c>
    </row>
    <row r="34" spans="1:13">
      <c r="A34" s="18">
        <v>31</v>
      </c>
      <c r="B34" s="28" t="e">
        <f>LARGE(Data!$BE$4:$BE$32,ROE!A34)</f>
        <v>#NUM!</v>
      </c>
      <c r="C34" s="28" t="e">
        <f>MATCH(B34,Data!$BE$4:$BE$395,0)</f>
        <v>#NUM!</v>
      </c>
      <c r="D34" s="18" t="e">
        <f>INDEX(Data!$C$3:$BA$398,ROE!$C34,ROE!D$2)</f>
        <v>#NUM!</v>
      </c>
      <c r="E34" s="28" t="e">
        <f>INDEX(Data!$C$4:$BA$398,ROE!$C34,ROE!E$2)</f>
        <v>#NUM!</v>
      </c>
      <c r="F34" s="28" t="e">
        <f>INDEX(Data!$C$4:$BA$398,ROE!$C34,ROE!F$2)</f>
        <v>#NUM!</v>
      </c>
      <c r="G34" s="28" t="e">
        <f>INDEX(Data!$C$4:$BA$398,ROE!$C34,ROE!G$2)</f>
        <v>#NUM!</v>
      </c>
      <c r="H34" s="28" t="e">
        <f>INDEX(Data!$C$4:$BA$398,ROE!$C34,ROE!H$2)</f>
        <v>#NUM!</v>
      </c>
      <c r="I34" s="28" t="e">
        <f>INDEX(Data!$C$4:$BA$398,ROE!$C34,ROE!I$2)</f>
        <v>#NUM!</v>
      </c>
      <c r="J34" s="28" t="e">
        <f>INDEX(Data!$C$4:$BA$398,ROE!$C34,ROE!J$2)</f>
        <v>#NUM!</v>
      </c>
      <c r="K34" s="28" t="e">
        <f>INDEX(Data!$C$4:$BA$398,ROE!$C34,ROE!K$2)</f>
        <v>#NUM!</v>
      </c>
      <c r="L34" s="28" t="e">
        <f>INDEX(Data!$C$4:$BA$398,ROE!$C34,ROE!L$2)</f>
        <v>#NUM!</v>
      </c>
      <c r="M34" s="28" t="e">
        <f>INDEX(Data!$C$4:$BA$398,ROE!$C34,ROE!M$2)</f>
        <v>#NUM!</v>
      </c>
    </row>
    <row r="35" spans="1:13">
      <c r="A35" s="18">
        <v>32</v>
      </c>
      <c r="B35" s="28" t="e">
        <f>LARGE(Data!$BE$4:$BE$32,ROE!A35)</f>
        <v>#NUM!</v>
      </c>
      <c r="C35" s="28" t="e">
        <f>MATCH(B35,Data!$BE$4:$BE$395,0)</f>
        <v>#NUM!</v>
      </c>
      <c r="D35" s="18" t="e">
        <f>INDEX(Data!$C$3:$BA$398,ROE!$C35,ROE!D$2)</f>
        <v>#NUM!</v>
      </c>
      <c r="E35" s="28" t="e">
        <f>INDEX(Data!$C$4:$BA$398,ROE!$C35,ROE!E$2)</f>
        <v>#NUM!</v>
      </c>
      <c r="F35" s="28" t="e">
        <f>INDEX(Data!$C$4:$BA$398,ROE!$C35,ROE!F$2)</f>
        <v>#NUM!</v>
      </c>
      <c r="G35" s="28" t="e">
        <f>INDEX(Data!$C$4:$BA$398,ROE!$C35,ROE!G$2)</f>
        <v>#NUM!</v>
      </c>
      <c r="H35" s="28" t="e">
        <f>INDEX(Data!$C$4:$BA$398,ROE!$C35,ROE!H$2)</f>
        <v>#NUM!</v>
      </c>
      <c r="I35" s="28" t="e">
        <f>INDEX(Data!$C$4:$BA$398,ROE!$C35,ROE!I$2)</f>
        <v>#NUM!</v>
      </c>
      <c r="J35" s="28" t="e">
        <f>INDEX(Data!$C$4:$BA$398,ROE!$C35,ROE!J$2)</f>
        <v>#NUM!</v>
      </c>
      <c r="K35" s="28" t="e">
        <f>INDEX(Data!$C$4:$BA$398,ROE!$C35,ROE!K$2)</f>
        <v>#NUM!</v>
      </c>
      <c r="L35" s="28" t="e">
        <f>INDEX(Data!$C$4:$BA$398,ROE!$C35,ROE!L$2)</f>
        <v>#NUM!</v>
      </c>
      <c r="M35" s="28" t="e">
        <f>INDEX(Data!$C$4:$BA$398,ROE!$C35,ROE!M$2)</f>
        <v>#NUM!</v>
      </c>
    </row>
    <row r="36" spans="1:13">
      <c r="A36" s="18">
        <v>33</v>
      </c>
      <c r="B36" s="28" t="e">
        <f>LARGE(Data!$BE$4:$BE$32,ROE!A36)</f>
        <v>#NUM!</v>
      </c>
      <c r="C36" s="28" t="e">
        <f>MATCH(B36,Data!$BE$4:$BE$395,0)</f>
        <v>#NUM!</v>
      </c>
      <c r="D36" s="18" t="e">
        <f>INDEX(Data!$C$3:$BA$398,ROE!$C36,ROE!D$2)</f>
        <v>#NUM!</v>
      </c>
      <c r="E36" s="28" t="e">
        <f>INDEX(Data!$C$4:$BA$398,ROE!$C36,ROE!E$2)</f>
        <v>#NUM!</v>
      </c>
      <c r="F36" s="28" t="e">
        <f>INDEX(Data!$C$4:$BA$398,ROE!$C36,ROE!F$2)</f>
        <v>#NUM!</v>
      </c>
      <c r="G36" s="28" t="e">
        <f>INDEX(Data!$C$4:$BA$398,ROE!$C36,ROE!G$2)</f>
        <v>#NUM!</v>
      </c>
      <c r="H36" s="28" t="e">
        <f>INDEX(Data!$C$4:$BA$398,ROE!$C36,ROE!H$2)</f>
        <v>#NUM!</v>
      </c>
      <c r="I36" s="28" t="e">
        <f>INDEX(Data!$C$4:$BA$398,ROE!$C36,ROE!I$2)</f>
        <v>#NUM!</v>
      </c>
      <c r="J36" s="28" t="e">
        <f>INDEX(Data!$C$4:$BA$398,ROE!$C36,ROE!J$2)</f>
        <v>#NUM!</v>
      </c>
      <c r="K36" s="28" t="e">
        <f>INDEX(Data!$C$4:$BA$398,ROE!$C36,ROE!K$2)</f>
        <v>#NUM!</v>
      </c>
      <c r="L36" s="28" t="e">
        <f>INDEX(Data!$C$4:$BA$398,ROE!$C36,ROE!L$2)</f>
        <v>#NUM!</v>
      </c>
      <c r="M36" s="28" t="e">
        <f>INDEX(Data!$C$4:$BA$398,ROE!$C36,ROE!M$2)</f>
        <v>#NUM!</v>
      </c>
    </row>
    <row r="37" spans="1:13">
      <c r="A37" s="18">
        <v>34</v>
      </c>
      <c r="B37" s="28" t="e">
        <f>LARGE(Data!$BE$4:$BE$32,ROE!A37)</f>
        <v>#NUM!</v>
      </c>
      <c r="C37" s="28" t="e">
        <f>MATCH(B37,Data!$BE$4:$BE$395,0)</f>
        <v>#NUM!</v>
      </c>
      <c r="D37" s="18" t="e">
        <f>INDEX(Data!$C$3:$BA$398,ROE!$C37,ROE!D$2)</f>
        <v>#NUM!</v>
      </c>
      <c r="E37" s="28" t="e">
        <f>INDEX(Data!$C$4:$BA$398,ROE!$C37,ROE!E$2)</f>
        <v>#NUM!</v>
      </c>
      <c r="F37" s="28" t="e">
        <f>INDEX(Data!$C$4:$BA$398,ROE!$C37,ROE!F$2)</f>
        <v>#NUM!</v>
      </c>
      <c r="G37" s="28" t="e">
        <f>INDEX(Data!$C$4:$BA$398,ROE!$C37,ROE!G$2)</f>
        <v>#NUM!</v>
      </c>
      <c r="H37" s="28" t="e">
        <f>INDEX(Data!$C$4:$BA$398,ROE!$C37,ROE!H$2)</f>
        <v>#NUM!</v>
      </c>
      <c r="I37" s="28" t="e">
        <f>INDEX(Data!$C$4:$BA$398,ROE!$C37,ROE!I$2)</f>
        <v>#NUM!</v>
      </c>
      <c r="J37" s="28" t="e">
        <f>INDEX(Data!$C$4:$BA$398,ROE!$C37,ROE!J$2)</f>
        <v>#NUM!</v>
      </c>
      <c r="K37" s="28" t="e">
        <f>INDEX(Data!$C$4:$BA$398,ROE!$C37,ROE!K$2)</f>
        <v>#NUM!</v>
      </c>
      <c r="L37" s="28" t="e">
        <f>INDEX(Data!$C$4:$BA$398,ROE!$C37,ROE!L$2)</f>
        <v>#NUM!</v>
      </c>
      <c r="M37" s="28" t="e">
        <f>INDEX(Data!$C$4:$BA$398,ROE!$C37,ROE!M$2)</f>
        <v>#NUM!</v>
      </c>
    </row>
    <row r="38" spans="1:13">
      <c r="A38" s="18">
        <v>35</v>
      </c>
      <c r="B38" s="28" t="e">
        <f>LARGE(Data!$BE$4:$BE$32,ROE!A38)</f>
        <v>#NUM!</v>
      </c>
      <c r="C38" s="28" t="e">
        <f>MATCH(B38,Data!$BE$4:$BE$395,0)</f>
        <v>#NUM!</v>
      </c>
      <c r="D38" s="18" t="e">
        <f>INDEX(Data!$C$3:$BA$398,ROE!$C38,ROE!D$2)</f>
        <v>#NUM!</v>
      </c>
      <c r="E38" s="28" t="e">
        <f>INDEX(Data!$C$4:$BA$398,ROE!$C38,ROE!E$2)</f>
        <v>#NUM!</v>
      </c>
      <c r="F38" s="28" t="e">
        <f>INDEX(Data!$C$4:$BA$398,ROE!$C38,ROE!F$2)</f>
        <v>#NUM!</v>
      </c>
      <c r="G38" s="28" t="e">
        <f>INDEX(Data!$C$4:$BA$398,ROE!$C38,ROE!G$2)</f>
        <v>#NUM!</v>
      </c>
      <c r="H38" s="28" t="e">
        <f>INDEX(Data!$C$4:$BA$398,ROE!$C38,ROE!H$2)</f>
        <v>#NUM!</v>
      </c>
      <c r="I38" s="28" t="e">
        <f>INDEX(Data!$C$4:$BA$398,ROE!$C38,ROE!I$2)</f>
        <v>#NUM!</v>
      </c>
      <c r="J38" s="28" t="e">
        <f>INDEX(Data!$C$4:$BA$398,ROE!$C38,ROE!J$2)</f>
        <v>#NUM!</v>
      </c>
      <c r="K38" s="28" t="e">
        <f>INDEX(Data!$C$4:$BA$398,ROE!$C38,ROE!K$2)</f>
        <v>#NUM!</v>
      </c>
      <c r="L38" s="28" t="e">
        <f>INDEX(Data!$C$4:$BA$398,ROE!$C38,ROE!L$2)</f>
        <v>#NUM!</v>
      </c>
      <c r="M38" s="28" t="e">
        <f>INDEX(Data!$C$4:$BA$398,ROE!$C38,ROE!M$2)</f>
        <v>#NUM!</v>
      </c>
    </row>
    <row r="39" spans="1:13">
      <c r="A39" s="18">
        <v>36</v>
      </c>
      <c r="B39" s="28" t="e">
        <f>LARGE(Data!$BE$4:$BE$32,ROE!A39)</f>
        <v>#NUM!</v>
      </c>
      <c r="C39" s="28" t="e">
        <f>MATCH(B39,Data!$BE$4:$BE$395,0)</f>
        <v>#NUM!</v>
      </c>
      <c r="D39" s="18" t="e">
        <f>INDEX(Data!$C$3:$BA$398,ROE!$C39,ROE!D$2)</f>
        <v>#NUM!</v>
      </c>
      <c r="E39" s="28" t="e">
        <f>INDEX(Data!$C$4:$BA$398,ROE!$C39,ROE!E$2)</f>
        <v>#NUM!</v>
      </c>
      <c r="F39" s="28" t="e">
        <f>INDEX(Data!$C$4:$BA$398,ROE!$C39,ROE!F$2)</f>
        <v>#NUM!</v>
      </c>
      <c r="G39" s="28" t="e">
        <f>INDEX(Data!$C$4:$BA$398,ROE!$C39,ROE!G$2)</f>
        <v>#NUM!</v>
      </c>
      <c r="H39" s="28" t="e">
        <f>INDEX(Data!$C$4:$BA$398,ROE!$C39,ROE!H$2)</f>
        <v>#NUM!</v>
      </c>
      <c r="I39" s="28" t="e">
        <f>INDEX(Data!$C$4:$BA$398,ROE!$C39,ROE!I$2)</f>
        <v>#NUM!</v>
      </c>
      <c r="J39" s="28" t="e">
        <f>INDEX(Data!$C$4:$BA$398,ROE!$C39,ROE!J$2)</f>
        <v>#NUM!</v>
      </c>
      <c r="K39" s="28" t="e">
        <f>INDEX(Data!$C$4:$BA$398,ROE!$C39,ROE!K$2)</f>
        <v>#NUM!</v>
      </c>
      <c r="L39" s="28" t="e">
        <f>INDEX(Data!$C$4:$BA$398,ROE!$C39,ROE!L$2)</f>
        <v>#NUM!</v>
      </c>
      <c r="M39" s="28" t="e">
        <f>INDEX(Data!$C$4:$BA$398,ROE!$C39,ROE!M$2)</f>
        <v>#NUM!</v>
      </c>
    </row>
    <row r="40" spans="1:13">
      <c r="A40" s="18">
        <v>37</v>
      </c>
      <c r="B40" s="28" t="e">
        <f>LARGE(Data!$BE$4:$BE$32,ROE!A40)</f>
        <v>#NUM!</v>
      </c>
      <c r="C40" s="28" t="e">
        <f>MATCH(B40,Data!$BE$4:$BE$395,0)</f>
        <v>#NUM!</v>
      </c>
      <c r="D40" s="18" t="e">
        <f>INDEX(Data!$C$3:$BA$398,ROE!$C40,ROE!D$2)</f>
        <v>#NUM!</v>
      </c>
      <c r="E40" s="28" t="e">
        <f>INDEX(Data!$C$4:$BA$398,ROE!$C40,ROE!E$2)</f>
        <v>#NUM!</v>
      </c>
      <c r="F40" s="28" t="e">
        <f>INDEX(Data!$C$4:$BA$398,ROE!$C40,ROE!F$2)</f>
        <v>#NUM!</v>
      </c>
      <c r="G40" s="28" t="e">
        <f>INDEX(Data!$C$4:$BA$398,ROE!$C40,ROE!G$2)</f>
        <v>#NUM!</v>
      </c>
      <c r="H40" s="28" t="e">
        <f>INDEX(Data!$C$4:$BA$398,ROE!$C40,ROE!H$2)</f>
        <v>#NUM!</v>
      </c>
      <c r="I40" s="28" t="e">
        <f>INDEX(Data!$C$4:$BA$398,ROE!$C40,ROE!I$2)</f>
        <v>#NUM!</v>
      </c>
      <c r="J40" s="28" t="e">
        <f>INDEX(Data!$C$4:$BA$398,ROE!$C40,ROE!J$2)</f>
        <v>#NUM!</v>
      </c>
      <c r="K40" s="28" t="e">
        <f>INDEX(Data!$C$4:$BA$398,ROE!$C40,ROE!K$2)</f>
        <v>#NUM!</v>
      </c>
      <c r="L40" s="28" t="e">
        <f>INDEX(Data!$C$4:$BA$398,ROE!$C40,ROE!L$2)</f>
        <v>#NUM!</v>
      </c>
      <c r="M40" s="28" t="e">
        <f>INDEX(Data!$C$4:$BA$398,ROE!$C40,ROE!M$2)</f>
        <v>#NUM!</v>
      </c>
    </row>
    <row r="41" spans="1:13">
      <c r="A41" s="18">
        <v>38</v>
      </c>
      <c r="B41" s="28" t="e">
        <f>LARGE(Data!$BE$4:$BE$32,ROE!A41)</f>
        <v>#NUM!</v>
      </c>
      <c r="C41" s="28" t="e">
        <f>MATCH(B41,Data!$BE$4:$BE$395,0)</f>
        <v>#NUM!</v>
      </c>
      <c r="D41" s="18" t="e">
        <f>INDEX(Data!$C$3:$BA$398,ROE!$C41,ROE!D$2)</f>
        <v>#NUM!</v>
      </c>
      <c r="E41" s="28" t="e">
        <f>INDEX(Data!$C$4:$BA$398,ROE!$C41,ROE!E$2)</f>
        <v>#NUM!</v>
      </c>
      <c r="F41" s="28" t="e">
        <f>INDEX(Data!$C$4:$BA$398,ROE!$C41,ROE!F$2)</f>
        <v>#NUM!</v>
      </c>
      <c r="G41" s="28" t="e">
        <f>INDEX(Data!$C$4:$BA$398,ROE!$C41,ROE!G$2)</f>
        <v>#NUM!</v>
      </c>
      <c r="H41" s="28" t="e">
        <f>INDEX(Data!$C$4:$BA$398,ROE!$C41,ROE!H$2)</f>
        <v>#NUM!</v>
      </c>
      <c r="I41" s="28" t="e">
        <f>INDEX(Data!$C$4:$BA$398,ROE!$C41,ROE!I$2)</f>
        <v>#NUM!</v>
      </c>
      <c r="J41" s="28" t="e">
        <f>INDEX(Data!$C$4:$BA$398,ROE!$C41,ROE!J$2)</f>
        <v>#NUM!</v>
      </c>
      <c r="K41" s="28" t="e">
        <f>INDEX(Data!$C$4:$BA$398,ROE!$C41,ROE!K$2)</f>
        <v>#NUM!</v>
      </c>
      <c r="L41" s="28" t="e">
        <f>INDEX(Data!$C$4:$BA$398,ROE!$C41,ROE!L$2)</f>
        <v>#NUM!</v>
      </c>
      <c r="M41" s="28" t="e">
        <f>INDEX(Data!$C$4:$BA$398,ROE!$C41,ROE!M$2)</f>
        <v>#NUM!</v>
      </c>
    </row>
    <row r="42" spans="1:13">
      <c r="A42" s="18">
        <v>39</v>
      </c>
      <c r="B42" s="28" t="e">
        <f>LARGE(Data!$BE$4:$BE$32,ROE!A42)</f>
        <v>#NUM!</v>
      </c>
      <c r="C42" s="28" t="e">
        <f>MATCH(B42,Data!$BE$4:$BE$395,0)</f>
        <v>#NUM!</v>
      </c>
      <c r="D42" s="18" t="e">
        <f>INDEX(Data!$C$3:$BA$398,ROE!$C42,ROE!D$2)</f>
        <v>#NUM!</v>
      </c>
      <c r="E42" s="28" t="e">
        <f>INDEX(Data!$C$4:$BA$398,ROE!$C42,ROE!E$2)</f>
        <v>#NUM!</v>
      </c>
      <c r="F42" s="28" t="e">
        <f>INDEX(Data!$C$4:$BA$398,ROE!$C42,ROE!F$2)</f>
        <v>#NUM!</v>
      </c>
      <c r="G42" s="28" t="e">
        <f>INDEX(Data!$C$4:$BA$398,ROE!$C42,ROE!G$2)</f>
        <v>#NUM!</v>
      </c>
      <c r="H42" s="28" t="e">
        <f>INDEX(Data!$C$4:$BA$398,ROE!$C42,ROE!H$2)</f>
        <v>#NUM!</v>
      </c>
      <c r="I42" s="28" t="e">
        <f>INDEX(Data!$C$4:$BA$398,ROE!$C42,ROE!I$2)</f>
        <v>#NUM!</v>
      </c>
      <c r="J42" s="28" t="e">
        <f>INDEX(Data!$C$4:$BA$398,ROE!$C42,ROE!J$2)</f>
        <v>#NUM!</v>
      </c>
      <c r="K42" s="28" t="e">
        <f>INDEX(Data!$C$4:$BA$398,ROE!$C42,ROE!K$2)</f>
        <v>#NUM!</v>
      </c>
      <c r="L42" s="28" t="e">
        <f>INDEX(Data!$C$4:$BA$398,ROE!$C42,ROE!L$2)</f>
        <v>#NUM!</v>
      </c>
      <c r="M42" s="28" t="e">
        <f>INDEX(Data!$C$4:$BA$398,ROE!$C42,ROE!M$2)</f>
        <v>#NUM!</v>
      </c>
    </row>
    <row r="43" spans="1:13">
      <c r="A43" s="18">
        <v>40</v>
      </c>
      <c r="B43" s="28" t="e">
        <f>LARGE(Data!$BE$4:$BE$32,ROE!A43)</f>
        <v>#NUM!</v>
      </c>
      <c r="C43" s="28" t="e">
        <f>MATCH(B43,Data!$BE$4:$BE$395,0)</f>
        <v>#NUM!</v>
      </c>
      <c r="D43" s="18" t="e">
        <f>INDEX(Data!$C$3:$BA$398,ROE!$C43,ROE!D$2)</f>
        <v>#NUM!</v>
      </c>
      <c r="E43" s="28" t="e">
        <f>INDEX(Data!$C$4:$BA$398,ROE!$C43,ROE!E$2)</f>
        <v>#NUM!</v>
      </c>
      <c r="F43" s="28" t="e">
        <f>INDEX(Data!$C$4:$BA$398,ROE!$C43,ROE!F$2)</f>
        <v>#NUM!</v>
      </c>
      <c r="G43" s="28" t="e">
        <f>INDEX(Data!$C$4:$BA$398,ROE!$C43,ROE!G$2)</f>
        <v>#NUM!</v>
      </c>
      <c r="H43" s="28" t="e">
        <f>INDEX(Data!$C$4:$BA$398,ROE!$C43,ROE!H$2)</f>
        <v>#NUM!</v>
      </c>
      <c r="I43" s="28" t="e">
        <f>INDEX(Data!$C$4:$BA$398,ROE!$C43,ROE!I$2)</f>
        <v>#NUM!</v>
      </c>
      <c r="J43" s="28" t="e">
        <f>INDEX(Data!$C$4:$BA$398,ROE!$C43,ROE!J$2)</f>
        <v>#NUM!</v>
      </c>
      <c r="K43" s="28" t="e">
        <f>INDEX(Data!$C$4:$BA$398,ROE!$C43,ROE!K$2)</f>
        <v>#NUM!</v>
      </c>
      <c r="L43" s="28" t="e">
        <f>INDEX(Data!$C$4:$BA$398,ROE!$C43,ROE!L$2)</f>
        <v>#NUM!</v>
      </c>
      <c r="M43" s="28" t="e">
        <f>INDEX(Data!$C$4:$BA$398,ROE!$C43,ROE!M$2)</f>
        <v>#NUM!</v>
      </c>
    </row>
    <row r="44" spans="1:13">
      <c r="A44" s="18">
        <v>41</v>
      </c>
      <c r="B44" s="28" t="e">
        <f>LARGE(Data!$BE$4:$BE$32,ROE!A44)</f>
        <v>#NUM!</v>
      </c>
      <c r="C44" s="28" t="e">
        <f>MATCH(B44,Data!$BE$4:$BE$395,0)</f>
        <v>#NUM!</v>
      </c>
      <c r="D44" s="18" t="e">
        <f>INDEX(Data!$C$3:$BA$398,ROE!$C44,ROE!D$2)</f>
        <v>#NUM!</v>
      </c>
      <c r="E44" s="28" t="e">
        <f>INDEX(Data!$C$4:$BA$398,ROE!$C44,ROE!E$2)</f>
        <v>#NUM!</v>
      </c>
      <c r="F44" s="28" t="e">
        <f>INDEX(Data!$C$4:$BA$398,ROE!$C44,ROE!F$2)</f>
        <v>#NUM!</v>
      </c>
      <c r="G44" s="28" t="e">
        <f>INDEX(Data!$C$4:$BA$398,ROE!$C44,ROE!G$2)</f>
        <v>#NUM!</v>
      </c>
      <c r="H44" s="28" t="e">
        <f>INDEX(Data!$C$4:$BA$398,ROE!$C44,ROE!H$2)</f>
        <v>#NUM!</v>
      </c>
      <c r="I44" s="28" t="e">
        <f>INDEX(Data!$C$4:$BA$398,ROE!$C44,ROE!I$2)</f>
        <v>#NUM!</v>
      </c>
      <c r="J44" s="28" t="e">
        <f>INDEX(Data!$C$4:$BA$398,ROE!$C44,ROE!J$2)</f>
        <v>#NUM!</v>
      </c>
      <c r="K44" s="28" t="e">
        <f>INDEX(Data!$C$4:$BA$398,ROE!$C44,ROE!K$2)</f>
        <v>#NUM!</v>
      </c>
      <c r="L44" s="28" t="e">
        <f>INDEX(Data!$C$4:$BA$398,ROE!$C44,ROE!L$2)</f>
        <v>#NUM!</v>
      </c>
      <c r="M44" s="28" t="e">
        <f>INDEX(Data!$C$4:$BA$398,ROE!$C44,ROE!M$2)</f>
        <v>#NUM!</v>
      </c>
    </row>
    <row r="45" spans="1:13">
      <c r="A45" s="18">
        <v>42</v>
      </c>
      <c r="B45" s="28" t="e">
        <f>LARGE(Data!$BE$4:$BE$32,ROE!A45)</f>
        <v>#NUM!</v>
      </c>
      <c r="C45" s="28" t="e">
        <f>MATCH(B45,Data!$BE$4:$BE$395,0)</f>
        <v>#NUM!</v>
      </c>
      <c r="D45" s="18" t="e">
        <f>INDEX(Data!$C$3:$BA$398,ROE!$C45,ROE!D$2)</f>
        <v>#NUM!</v>
      </c>
      <c r="E45" s="28" t="e">
        <f>INDEX(Data!$C$4:$BA$398,ROE!$C45,ROE!E$2)</f>
        <v>#NUM!</v>
      </c>
      <c r="F45" s="28" t="e">
        <f>INDEX(Data!$C$4:$BA$398,ROE!$C45,ROE!F$2)</f>
        <v>#NUM!</v>
      </c>
      <c r="G45" s="28" t="e">
        <f>INDEX(Data!$C$4:$BA$398,ROE!$C45,ROE!G$2)</f>
        <v>#NUM!</v>
      </c>
      <c r="H45" s="28" t="e">
        <f>INDEX(Data!$C$4:$BA$398,ROE!$C45,ROE!H$2)</f>
        <v>#NUM!</v>
      </c>
      <c r="I45" s="28" t="e">
        <f>INDEX(Data!$C$4:$BA$398,ROE!$C45,ROE!I$2)</f>
        <v>#NUM!</v>
      </c>
      <c r="J45" s="28" t="e">
        <f>INDEX(Data!$C$4:$BA$398,ROE!$C45,ROE!J$2)</f>
        <v>#NUM!</v>
      </c>
      <c r="K45" s="28" t="e">
        <f>INDEX(Data!$C$4:$BA$398,ROE!$C45,ROE!K$2)</f>
        <v>#NUM!</v>
      </c>
      <c r="L45" s="28" t="e">
        <f>INDEX(Data!$C$4:$BA$398,ROE!$C45,ROE!L$2)</f>
        <v>#NUM!</v>
      </c>
      <c r="M45" s="28" t="e">
        <f>INDEX(Data!$C$4:$BA$398,ROE!$C45,ROE!M$2)</f>
        <v>#NUM!</v>
      </c>
    </row>
    <row r="46" spans="1:13">
      <c r="A46" s="18">
        <v>43</v>
      </c>
      <c r="B46" s="28" t="e">
        <f>LARGE(Data!$BE$4:$BE$32,ROE!A46)</f>
        <v>#NUM!</v>
      </c>
      <c r="C46" s="28" t="e">
        <f>MATCH(B46,Data!$BE$4:$BE$395,0)</f>
        <v>#NUM!</v>
      </c>
      <c r="D46" s="18" t="e">
        <f>INDEX(Data!$C$3:$BA$398,ROE!$C46,ROE!D$2)</f>
        <v>#NUM!</v>
      </c>
      <c r="E46" s="28" t="e">
        <f>INDEX(Data!$C$4:$BA$398,ROE!$C46,ROE!E$2)</f>
        <v>#NUM!</v>
      </c>
      <c r="F46" s="28" t="e">
        <f>INDEX(Data!$C$4:$BA$398,ROE!$C46,ROE!F$2)</f>
        <v>#NUM!</v>
      </c>
      <c r="G46" s="28" t="e">
        <f>INDEX(Data!$C$4:$BA$398,ROE!$C46,ROE!G$2)</f>
        <v>#NUM!</v>
      </c>
      <c r="H46" s="28" t="e">
        <f>INDEX(Data!$C$4:$BA$398,ROE!$C46,ROE!H$2)</f>
        <v>#NUM!</v>
      </c>
      <c r="I46" s="28" t="e">
        <f>INDEX(Data!$C$4:$BA$398,ROE!$C46,ROE!I$2)</f>
        <v>#NUM!</v>
      </c>
      <c r="J46" s="28" t="e">
        <f>INDEX(Data!$C$4:$BA$398,ROE!$C46,ROE!J$2)</f>
        <v>#NUM!</v>
      </c>
      <c r="K46" s="28" t="e">
        <f>INDEX(Data!$C$4:$BA$398,ROE!$C46,ROE!K$2)</f>
        <v>#NUM!</v>
      </c>
      <c r="L46" s="28" t="e">
        <f>INDEX(Data!$C$4:$BA$398,ROE!$C46,ROE!L$2)</f>
        <v>#NUM!</v>
      </c>
      <c r="M46" s="28" t="e">
        <f>INDEX(Data!$C$4:$BA$398,ROE!$C46,ROE!M$2)</f>
        <v>#NUM!</v>
      </c>
    </row>
    <row r="47" spans="1:13">
      <c r="A47" s="18">
        <v>44</v>
      </c>
      <c r="B47" s="28" t="e">
        <f>LARGE(Data!$BE$4:$BE$32,ROE!A47)</f>
        <v>#NUM!</v>
      </c>
      <c r="C47" s="28" t="e">
        <f>MATCH(B47,Data!$BE$4:$BE$395,0)</f>
        <v>#NUM!</v>
      </c>
      <c r="D47" s="18" t="e">
        <f>INDEX(Data!$C$3:$BA$398,ROE!$C47,ROE!D$2)</f>
        <v>#NUM!</v>
      </c>
      <c r="E47" s="28" t="e">
        <f>INDEX(Data!$C$4:$BA$398,ROE!$C47,ROE!E$2)</f>
        <v>#NUM!</v>
      </c>
      <c r="F47" s="28" t="e">
        <f>INDEX(Data!$C$4:$BA$398,ROE!$C47,ROE!F$2)</f>
        <v>#NUM!</v>
      </c>
      <c r="G47" s="28" t="e">
        <f>INDEX(Data!$C$4:$BA$398,ROE!$C47,ROE!G$2)</f>
        <v>#NUM!</v>
      </c>
      <c r="H47" s="28" t="e">
        <f>INDEX(Data!$C$4:$BA$398,ROE!$C47,ROE!H$2)</f>
        <v>#NUM!</v>
      </c>
      <c r="I47" s="28" t="e">
        <f>INDEX(Data!$C$4:$BA$398,ROE!$C47,ROE!I$2)</f>
        <v>#NUM!</v>
      </c>
      <c r="J47" s="28" t="e">
        <f>INDEX(Data!$C$4:$BA$398,ROE!$C47,ROE!J$2)</f>
        <v>#NUM!</v>
      </c>
      <c r="K47" s="28" t="e">
        <f>INDEX(Data!$C$4:$BA$398,ROE!$C47,ROE!K$2)</f>
        <v>#NUM!</v>
      </c>
      <c r="L47" s="28" t="e">
        <f>INDEX(Data!$C$4:$BA$398,ROE!$C47,ROE!L$2)</f>
        <v>#NUM!</v>
      </c>
      <c r="M47" s="28" t="e">
        <f>INDEX(Data!$C$4:$BA$398,ROE!$C47,ROE!M$2)</f>
        <v>#NUM!</v>
      </c>
    </row>
    <row r="48" spans="1:13">
      <c r="A48" s="18">
        <v>45</v>
      </c>
      <c r="B48" s="28" t="e">
        <f>LARGE(Data!$BE$4:$BE$32,ROE!A48)</f>
        <v>#NUM!</v>
      </c>
      <c r="C48" s="28" t="e">
        <f>MATCH(B48,Data!$BE$4:$BE$395,0)</f>
        <v>#NUM!</v>
      </c>
      <c r="D48" s="18" t="e">
        <f>INDEX(Data!$C$3:$BA$398,ROE!$C48,ROE!D$2)</f>
        <v>#NUM!</v>
      </c>
      <c r="E48" s="28" t="e">
        <f>INDEX(Data!$C$4:$BA$398,ROE!$C48,ROE!E$2)</f>
        <v>#NUM!</v>
      </c>
      <c r="F48" s="28" t="e">
        <f>INDEX(Data!$C$4:$BA$398,ROE!$C48,ROE!F$2)</f>
        <v>#NUM!</v>
      </c>
      <c r="G48" s="28" t="e">
        <f>INDEX(Data!$C$4:$BA$398,ROE!$C48,ROE!G$2)</f>
        <v>#NUM!</v>
      </c>
      <c r="H48" s="28" t="e">
        <f>INDEX(Data!$C$4:$BA$398,ROE!$C48,ROE!H$2)</f>
        <v>#NUM!</v>
      </c>
      <c r="I48" s="28" t="e">
        <f>INDEX(Data!$C$4:$BA$398,ROE!$C48,ROE!I$2)</f>
        <v>#NUM!</v>
      </c>
      <c r="J48" s="28" t="e">
        <f>INDEX(Data!$C$4:$BA$398,ROE!$C48,ROE!J$2)</f>
        <v>#NUM!</v>
      </c>
      <c r="K48" s="28" t="e">
        <f>INDEX(Data!$C$4:$BA$398,ROE!$C48,ROE!K$2)</f>
        <v>#NUM!</v>
      </c>
      <c r="L48" s="28" t="e">
        <f>INDEX(Data!$C$4:$BA$398,ROE!$C48,ROE!L$2)</f>
        <v>#NUM!</v>
      </c>
      <c r="M48" s="28" t="e">
        <f>INDEX(Data!$C$4:$BA$398,ROE!$C48,ROE!M$2)</f>
        <v>#NUM!</v>
      </c>
    </row>
    <row r="49" spans="1:13">
      <c r="A49" s="18">
        <v>46</v>
      </c>
      <c r="B49" s="28" t="e">
        <f>LARGE(Data!$BE$4:$BE$32,ROE!A49)</f>
        <v>#NUM!</v>
      </c>
      <c r="C49" s="28" t="e">
        <f>MATCH(B49,Data!$BE$4:$BE$395,0)</f>
        <v>#NUM!</v>
      </c>
      <c r="D49" s="18" t="e">
        <f>INDEX(Data!$C$3:$BA$398,ROE!$C49,ROE!D$2)</f>
        <v>#NUM!</v>
      </c>
      <c r="E49" s="28" t="e">
        <f>INDEX(Data!$C$4:$BA$398,ROE!$C49,ROE!E$2)</f>
        <v>#NUM!</v>
      </c>
      <c r="F49" s="28" t="e">
        <f>INDEX(Data!$C$4:$BA$398,ROE!$C49,ROE!F$2)</f>
        <v>#NUM!</v>
      </c>
      <c r="G49" s="28" t="e">
        <f>INDEX(Data!$C$4:$BA$398,ROE!$C49,ROE!G$2)</f>
        <v>#NUM!</v>
      </c>
      <c r="H49" s="28" t="e">
        <f>INDEX(Data!$C$4:$BA$398,ROE!$C49,ROE!H$2)</f>
        <v>#NUM!</v>
      </c>
      <c r="I49" s="28" t="e">
        <f>INDEX(Data!$C$4:$BA$398,ROE!$C49,ROE!I$2)</f>
        <v>#NUM!</v>
      </c>
      <c r="J49" s="28" t="e">
        <f>INDEX(Data!$C$4:$BA$398,ROE!$C49,ROE!J$2)</f>
        <v>#NUM!</v>
      </c>
      <c r="K49" s="28" t="e">
        <f>INDEX(Data!$C$4:$BA$398,ROE!$C49,ROE!K$2)</f>
        <v>#NUM!</v>
      </c>
      <c r="L49" s="28" t="e">
        <f>INDEX(Data!$C$4:$BA$398,ROE!$C49,ROE!L$2)</f>
        <v>#NUM!</v>
      </c>
      <c r="M49" s="28" t="e">
        <f>INDEX(Data!$C$4:$BA$398,ROE!$C49,ROE!M$2)</f>
        <v>#NUM!</v>
      </c>
    </row>
    <row r="50" spans="1:13">
      <c r="A50" s="18">
        <v>47</v>
      </c>
      <c r="B50" s="28" t="e">
        <f>LARGE(Data!$BE$4:$BE$32,ROE!A50)</f>
        <v>#NUM!</v>
      </c>
      <c r="C50" s="28" t="e">
        <f>MATCH(B50,Data!$BE$4:$BE$395,0)</f>
        <v>#NUM!</v>
      </c>
      <c r="D50" s="18" t="e">
        <f>INDEX(Data!$C$3:$BA$398,ROE!$C50,ROE!D$2)</f>
        <v>#NUM!</v>
      </c>
      <c r="E50" s="28" t="e">
        <f>INDEX(Data!$C$4:$BA$398,ROE!$C50,ROE!E$2)</f>
        <v>#NUM!</v>
      </c>
      <c r="F50" s="28" t="e">
        <f>INDEX(Data!$C$4:$BA$398,ROE!$C50,ROE!F$2)</f>
        <v>#NUM!</v>
      </c>
      <c r="G50" s="28" t="e">
        <f>INDEX(Data!$C$4:$BA$398,ROE!$C50,ROE!G$2)</f>
        <v>#NUM!</v>
      </c>
      <c r="H50" s="28" t="e">
        <f>INDEX(Data!$C$4:$BA$398,ROE!$C50,ROE!H$2)</f>
        <v>#NUM!</v>
      </c>
      <c r="I50" s="28" t="e">
        <f>INDEX(Data!$C$4:$BA$398,ROE!$C50,ROE!I$2)</f>
        <v>#NUM!</v>
      </c>
      <c r="J50" s="28" t="e">
        <f>INDEX(Data!$C$4:$BA$398,ROE!$C50,ROE!J$2)</f>
        <v>#NUM!</v>
      </c>
      <c r="K50" s="28" t="e">
        <f>INDEX(Data!$C$4:$BA$398,ROE!$C50,ROE!K$2)</f>
        <v>#NUM!</v>
      </c>
      <c r="L50" s="28" t="e">
        <f>INDEX(Data!$C$4:$BA$398,ROE!$C50,ROE!L$2)</f>
        <v>#NUM!</v>
      </c>
      <c r="M50" s="28" t="e">
        <f>INDEX(Data!$C$4:$BA$398,ROE!$C50,ROE!M$2)</f>
        <v>#NUM!</v>
      </c>
    </row>
    <row r="51" spans="1:13">
      <c r="A51" s="18">
        <v>48</v>
      </c>
      <c r="B51" s="28" t="e">
        <f>LARGE(Data!$BE$4:$BE$32,ROE!A51)</f>
        <v>#NUM!</v>
      </c>
      <c r="C51" s="28" t="e">
        <f>MATCH(B51,Data!$BE$4:$BE$395,0)</f>
        <v>#NUM!</v>
      </c>
      <c r="D51" s="18" t="e">
        <f>INDEX(Data!$C$3:$BA$398,ROE!$C51,ROE!D$2)</f>
        <v>#NUM!</v>
      </c>
      <c r="E51" s="28" t="e">
        <f>INDEX(Data!$C$4:$BA$398,ROE!$C51,ROE!E$2)</f>
        <v>#NUM!</v>
      </c>
      <c r="F51" s="28" t="e">
        <f>INDEX(Data!$C$4:$BA$398,ROE!$C51,ROE!F$2)</f>
        <v>#NUM!</v>
      </c>
      <c r="G51" s="28" t="e">
        <f>INDEX(Data!$C$4:$BA$398,ROE!$C51,ROE!G$2)</f>
        <v>#NUM!</v>
      </c>
      <c r="H51" s="28" t="e">
        <f>INDEX(Data!$C$4:$BA$398,ROE!$C51,ROE!H$2)</f>
        <v>#NUM!</v>
      </c>
      <c r="I51" s="28" t="e">
        <f>INDEX(Data!$C$4:$BA$398,ROE!$C51,ROE!I$2)</f>
        <v>#NUM!</v>
      </c>
      <c r="J51" s="28" t="e">
        <f>INDEX(Data!$C$4:$BA$398,ROE!$C51,ROE!J$2)</f>
        <v>#NUM!</v>
      </c>
      <c r="K51" s="28" t="e">
        <f>INDEX(Data!$C$4:$BA$398,ROE!$C51,ROE!K$2)</f>
        <v>#NUM!</v>
      </c>
      <c r="L51" s="28" t="e">
        <f>INDEX(Data!$C$4:$BA$398,ROE!$C51,ROE!L$2)</f>
        <v>#NUM!</v>
      </c>
      <c r="M51" s="28" t="e">
        <f>INDEX(Data!$C$4:$BA$398,ROE!$C51,ROE!M$2)</f>
        <v>#NUM!</v>
      </c>
    </row>
    <row r="52" spans="1:13">
      <c r="A52" s="18">
        <v>49</v>
      </c>
      <c r="B52" s="28" t="e">
        <f>LARGE(Data!$BE$4:$BE$32,ROE!A52)</f>
        <v>#NUM!</v>
      </c>
      <c r="C52" s="28" t="e">
        <f>MATCH(B52,Data!$BE$4:$BE$395,0)</f>
        <v>#NUM!</v>
      </c>
      <c r="D52" s="18" t="e">
        <f>INDEX(Data!$C$3:$BA$398,ROE!$C52,ROE!D$2)</f>
        <v>#NUM!</v>
      </c>
      <c r="E52" s="28" t="e">
        <f>INDEX(Data!$C$4:$BA$398,ROE!$C52,ROE!E$2)</f>
        <v>#NUM!</v>
      </c>
      <c r="F52" s="28" t="e">
        <f>INDEX(Data!$C$4:$BA$398,ROE!$C52,ROE!F$2)</f>
        <v>#NUM!</v>
      </c>
      <c r="G52" s="28" t="e">
        <f>INDEX(Data!$C$4:$BA$398,ROE!$C52,ROE!G$2)</f>
        <v>#NUM!</v>
      </c>
      <c r="H52" s="28" t="e">
        <f>INDEX(Data!$C$4:$BA$398,ROE!$C52,ROE!H$2)</f>
        <v>#NUM!</v>
      </c>
      <c r="I52" s="28" t="e">
        <f>INDEX(Data!$C$4:$BA$398,ROE!$C52,ROE!I$2)</f>
        <v>#NUM!</v>
      </c>
      <c r="J52" s="28" t="e">
        <f>INDEX(Data!$C$4:$BA$398,ROE!$C52,ROE!J$2)</f>
        <v>#NUM!</v>
      </c>
      <c r="K52" s="28" t="e">
        <f>INDEX(Data!$C$4:$BA$398,ROE!$C52,ROE!K$2)</f>
        <v>#NUM!</v>
      </c>
      <c r="L52" s="28" t="e">
        <f>INDEX(Data!$C$4:$BA$398,ROE!$C52,ROE!L$2)</f>
        <v>#NUM!</v>
      </c>
      <c r="M52" s="28" t="e">
        <f>INDEX(Data!$C$4:$BA$398,ROE!$C52,ROE!M$2)</f>
        <v>#NUM!</v>
      </c>
    </row>
    <row r="53" spans="1:13">
      <c r="A53" s="18">
        <v>50</v>
      </c>
      <c r="B53" s="28" t="e">
        <f>LARGE(Data!$BE$4:$BE$32,ROE!A53)</f>
        <v>#NUM!</v>
      </c>
      <c r="C53" s="28" t="e">
        <f>MATCH(B53,Data!$BE$4:$BE$395,0)</f>
        <v>#NUM!</v>
      </c>
      <c r="D53" s="18" t="e">
        <f>INDEX(Data!$C$3:$BA$398,ROE!$C53,ROE!D$2)</f>
        <v>#NUM!</v>
      </c>
      <c r="E53" s="28" t="e">
        <f>INDEX(Data!$C$4:$BA$398,ROE!$C53,ROE!E$2)</f>
        <v>#NUM!</v>
      </c>
      <c r="F53" s="28" t="e">
        <f>INDEX(Data!$C$4:$BA$398,ROE!$C53,ROE!F$2)</f>
        <v>#NUM!</v>
      </c>
      <c r="G53" s="28" t="e">
        <f>INDEX(Data!$C$4:$BA$398,ROE!$C53,ROE!G$2)</f>
        <v>#NUM!</v>
      </c>
      <c r="H53" s="28" t="e">
        <f>INDEX(Data!$C$4:$BA$398,ROE!$C53,ROE!H$2)</f>
        <v>#NUM!</v>
      </c>
      <c r="I53" s="28" t="e">
        <f>INDEX(Data!$C$4:$BA$398,ROE!$C53,ROE!I$2)</f>
        <v>#NUM!</v>
      </c>
      <c r="J53" s="28" t="e">
        <f>INDEX(Data!$C$4:$BA$398,ROE!$C53,ROE!J$2)</f>
        <v>#NUM!</v>
      </c>
      <c r="K53" s="28" t="e">
        <f>INDEX(Data!$C$4:$BA$398,ROE!$C53,ROE!K$2)</f>
        <v>#NUM!</v>
      </c>
      <c r="L53" s="28" t="e">
        <f>INDEX(Data!$C$4:$BA$398,ROE!$C53,ROE!L$2)</f>
        <v>#NUM!</v>
      </c>
      <c r="M53" s="28" t="e">
        <f>INDEX(Data!$C$4:$BA$398,ROE!$C53,ROE!M$2)</f>
        <v>#NUM!</v>
      </c>
    </row>
    <row r="54" spans="1:13">
      <c r="A54" s="18">
        <v>51</v>
      </c>
      <c r="B54" s="28" t="e">
        <f>LARGE(Data!$BE$4:$BE$32,ROE!A54)</f>
        <v>#NUM!</v>
      </c>
      <c r="C54" s="28" t="e">
        <f>MATCH(B54,Data!$BE$4:$BE$395,0)</f>
        <v>#NUM!</v>
      </c>
      <c r="D54" s="18" t="e">
        <f>INDEX(Data!$C$3:$BA$398,ROE!$C54,ROE!D$2)</f>
        <v>#NUM!</v>
      </c>
      <c r="E54" s="28" t="e">
        <f>INDEX(Data!$C$4:$BA$398,ROE!$C54,ROE!E$2)</f>
        <v>#NUM!</v>
      </c>
      <c r="F54" s="28" t="e">
        <f>INDEX(Data!$C$4:$BA$398,ROE!$C54,ROE!F$2)</f>
        <v>#NUM!</v>
      </c>
      <c r="G54" s="28" t="e">
        <f>INDEX(Data!$C$4:$BA$398,ROE!$C54,ROE!G$2)</f>
        <v>#NUM!</v>
      </c>
      <c r="H54" s="28" t="e">
        <f>INDEX(Data!$C$4:$BA$398,ROE!$C54,ROE!H$2)</f>
        <v>#NUM!</v>
      </c>
      <c r="I54" s="28" t="e">
        <f>INDEX(Data!$C$4:$BA$398,ROE!$C54,ROE!I$2)</f>
        <v>#NUM!</v>
      </c>
      <c r="J54" s="28" t="e">
        <f>INDEX(Data!$C$4:$BA$398,ROE!$C54,ROE!J$2)</f>
        <v>#NUM!</v>
      </c>
      <c r="K54" s="28" t="e">
        <f>INDEX(Data!$C$4:$BA$398,ROE!$C54,ROE!K$2)</f>
        <v>#NUM!</v>
      </c>
      <c r="L54" s="28" t="e">
        <f>INDEX(Data!$C$4:$BA$398,ROE!$C54,ROE!L$2)</f>
        <v>#NUM!</v>
      </c>
      <c r="M54" s="28" t="e">
        <f>INDEX(Data!$C$4:$BA$398,ROE!$C54,ROE!M$2)</f>
        <v>#NUM!</v>
      </c>
    </row>
    <row r="55" spans="1:13">
      <c r="A55" s="18">
        <v>52</v>
      </c>
      <c r="B55" s="28" t="e">
        <f>LARGE(Data!$BE$4:$BE$32,ROE!A55)</f>
        <v>#NUM!</v>
      </c>
      <c r="C55" s="28" t="e">
        <f>MATCH(B55,Data!$BE$4:$BE$395,0)</f>
        <v>#NUM!</v>
      </c>
      <c r="D55" s="18" t="e">
        <f>INDEX(Data!$C$3:$BA$398,ROE!$C55,ROE!D$2)</f>
        <v>#NUM!</v>
      </c>
      <c r="E55" s="28" t="e">
        <f>INDEX(Data!$C$4:$BA$398,ROE!$C55,ROE!E$2)</f>
        <v>#NUM!</v>
      </c>
      <c r="F55" s="28" t="e">
        <f>INDEX(Data!$C$4:$BA$398,ROE!$C55,ROE!F$2)</f>
        <v>#NUM!</v>
      </c>
      <c r="G55" s="28" t="e">
        <f>INDEX(Data!$C$4:$BA$398,ROE!$C55,ROE!G$2)</f>
        <v>#NUM!</v>
      </c>
      <c r="H55" s="28" t="e">
        <f>INDEX(Data!$C$4:$BA$398,ROE!$C55,ROE!H$2)</f>
        <v>#NUM!</v>
      </c>
      <c r="I55" s="28" t="e">
        <f>INDEX(Data!$C$4:$BA$398,ROE!$C55,ROE!I$2)</f>
        <v>#NUM!</v>
      </c>
      <c r="J55" s="28" t="e">
        <f>INDEX(Data!$C$4:$BA$398,ROE!$C55,ROE!J$2)</f>
        <v>#NUM!</v>
      </c>
      <c r="K55" s="28" t="e">
        <f>INDEX(Data!$C$4:$BA$398,ROE!$C55,ROE!K$2)</f>
        <v>#NUM!</v>
      </c>
      <c r="L55" s="28" t="e">
        <f>INDEX(Data!$C$4:$BA$398,ROE!$C55,ROE!L$2)</f>
        <v>#NUM!</v>
      </c>
      <c r="M55" s="28" t="e">
        <f>INDEX(Data!$C$4:$BA$398,ROE!$C55,ROE!M$2)</f>
        <v>#NUM!</v>
      </c>
    </row>
    <row r="56" spans="1:13">
      <c r="A56" s="18">
        <v>53</v>
      </c>
      <c r="B56" s="28" t="e">
        <f>LARGE(Data!$BE$4:$BE$32,ROE!A56)</f>
        <v>#NUM!</v>
      </c>
      <c r="C56" s="28" t="e">
        <f>MATCH(B56,Data!$BE$4:$BE$395,0)</f>
        <v>#NUM!</v>
      </c>
      <c r="D56" s="18" t="e">
        <f>INDEX(Data!$C$3:$BA$398,ROE!$C56,ROE!D$2)</f>
        <v>#NUM!</v>
      </c>
      <c r="E56" s="28" t="e">
        <f>INDEX(Data!$C$4:$BA$398,ROE!$C56,ROE!E$2)</f>
        <v>#NUM!</v>
      </c>
      <c r="F56" s="28" t="e">
        <f>INDEX(Data!$C$4:$BA$398,ROE!$C56,ROE!F$2)</f>
        <v>#NUM!</v>
      </c>
      <c r="G56" s="28" t="e">
        <f>INDEX(Data!$C$4:$BA$398,ROE!$C56,ROE!G$2)</f>
        <v>#NUM!</v>
      </c>
      <c r="H56" s="28" t="e">
        <f>INDEX(Data!$C$4:$BA$398,ROE!$C56,ROE!H$2)</f>
        <v>#NUM!</v>
      </c>
      <c r="I56" s="28" t="e">
        <f>INDEX(Data!$C$4:$BA$398,ROE!$C56,ROE!I$2)</f>
        <v>#NUM!</v>
      </c>
      <c r="J56" s="28" t="e">
        <f>INDEX(Data!$C$4:$BA$398,ROE!$C56,ROE!J$2)</f>
        <v>#NUM!</v>
      </c>
      <c r="K56" s="28" t="e">
        <f>INDEX(Data!$C$4:$BA$398,ROE!$C56,ROE!K$2)</f>
        <v>#NUM!</v>
      </c>
      <c r="L56" s="28" t="e">
        <f>INDEX(Data!$C$4:$BA$398,ROE!$C56,ROE!L$2)</f>
        <v>#NUM!</v>
      </c>
      <c r="M56" s="28" t="e">
        <f>INDEX(Data!$C$4:$BA$398,ROE!$C56,ROE!M$2)</f>
        <v>#NUM!</v>
      </c>
    </row>
    <row r="57" spans="1:13">
      <c r="A57" s="18">
        <v>54</v>
      </c>
      <c r="B57" s="28" t="e">
        <f>LARGE(Data!$BE$4:$BE$32,ROE!A57)</f>
        <v>#NUM!</v>
      </c>
      <c r="C57" s="28" t="e">
        <f>MATCH(B57,Data!$BE$4:$BE$395,0)</f>
        <v>#NUM!</v>
      </c>
      <c r="D57" s="18" t="e">
        <f>INDEX(Data!$C$3:$BA$398,ROE!$C57,ROE!D$2)</f>
        <v>#NUM!</v>
      </c>
      <c r="E57" s="28" t="e">
        <f>INDEX(Data!$C$4:$BA$398,ROE!$C57,ROE!E$2)</f>
        <v>#NUM!</v>
      </c>
      <c r="F57" s="28" t="e">
        <f>INDEX(Data!$C$4:$BA$398,ROE!$C57,ROE!F$2)</f>
        <v>#NUM!</v>
      </c>
      <c r="G57" s="28" t="e">
        <f>INDEX(Data!$C$4:$BA$398,ROE!$C57,ROE!G$2)</f>
        <v>#NUM!</v>
      </c>
      <c r="H57" s="28" t="e">
        <f>INDEX(Data!$C$4:$BA$398,ROE!$C57,ROE!H$2)</f>
        <v>#NUM!</v>
      </c>
      <c r="I57" s="28" t="e">
        <f>INDEX(Data!$C$4:$BA$398,ROE!$C57,ROE!I$2)</f>
        <v>#NUM!</v>
      </c>
      <c r="J57" s="28" t="e">
        <f>INDEX(Data!$C$4:$BA$398,ROE!$C57,ROE!J$2)</f>
        <v>#NUM!</v>
      </c>
      <c r="K57" s="28" t="e">
        <f>INDEX(Data!$C$4:$BA$398,ROE!$C57,ROE!K$2)</f>
        <v>#NUM!</v>
      </c>
      <c r="L57" s="28" t="e">
        <f>INDEX(Data!$C$4:$BA$398,ROE!$C57,ROE!L$2)</f>
        <v>#NUM!</v>
      </c>
      <c r="M57" s="28" t="e">
        <f>INDEX(Data!$C$4:$BA$398,ROE!$C57,ROE!M$2)</f>
        <v>#NUM!</v>
      </c>
    </row>
    <row r="58" spans="1:13">
      <c r="A58" s="18">
        <v>55</v>
      </c>
      <c r="B58" s="28" t="e">
        <f>LARGE(Data!$BE$4:$BE$32,ROE!A58)</f>
        <v>#NUM!</v>
      </c>
      <c r="C58" s="28" t="e">
        <f>MATCH(B58,Data!$BE$4:$BE$395,0)</f>
        <v>#NUM!</v>
      </c>
      <c r="D58" s="18" t="e">
        <f>INDEX(Data!$C$3:$BA$398,ROE!$C58,ROE!D$2)</f>
        <v>#NUM!</v>
      </c>
      <c r="E58" s="28" t="e">
        <f>INDEX(Data!$C$4:$BA$398,ROE!$C58,ROE!E$2)</f>
        <v>#NUM!</v>
      </c>
      <c r="F58" s="28" t="e">
        <f>INDEX(Data!$C$4:$BA$398,ROE!$C58,ROE!F$2)</f>
        <v>#NUM!</v>
      </c>
      <c r="G58" s="28" t="e">
        <f>INDEX(Data!$C$4:$BA$398,ROE!$C58,ROE!G$2)</f>
        <v>#NUM!</v>
      </c>
      <c r="H58" s="28" t="e">
        <f>INDEX(Data!$C$4:$BA$398,ROE!$C58,ROE!H$2)</f>
        <v>#NUM!</v>
      </c>
      <c r="I58" s="28" t="e">
        <f>INDEX(Data!$C$4:$BA$398,ROE!$C58,ROE!I$2)</f>
        <v>#NUM!</v>
      </c>
      <c r="J58" s="28" t="e">
        <f>INDEX(Data!$C$4:$BA$398,ROE!$C58,ROE!J$2)</f>
        <v>#NUM!</v>
      </c>
      <c r="K58" s="28" t="e">
        <f>INDEX(Data!$C$4:$BA$398,ROE!$C58,ROE!K$2)</f>
        <v>#NUM!</v>
      </c>
      <c r="L58" s="28" t="e">
        <f>INDEX(Data!$C$4:$BA$398,ROE!$C58,ROE!L$2)</f>
        <v>#NUM!</v>
      </c>
      <c r="M58" s="28" t="e">
        <f>INDEX(Data!$C$4:$BA$398,ROE!$C58,ROE!M$2)</f>
        <v>#NUM!</v>
      </c>
    </row>
    <row r="59" spans="1:13">
      <c r="A59" s="18">
        <v>56</v>
      </c>
      <c r="B59" s="28" t="e">
        <f>LARGE(Data!$BE$4:$BE$32,ROE!A59)</f>
        <v>#NUM!</v>
      </c>
      <c r="C59" s="28" t="e">
        <f>MATCH(B59,Data!$BE$4:$BE$395,0)</f>
        <v>#NUM!</v>
      </c>
      <c r="D59" s="18" t="e">
        <f>INDEX(Data!$C$3:$BA$398,ROE!$C59,ROE!D$2)</f>
        <v>#NUM!</v>
      </c>
      <c r="E59" s="28" t="e">
        <f>INDEX(Data!$C$4:$BA$398,ROE!$C59,ROE!E$2)</f>
        <v>#NUM!</v>
      </c>
      <c r="F59" s="28" t="e">
        <f>INDEX(Data!$C$4:$BA$398,ROE!$C59,ROE!F$2)</f>
        <v>#NUM!</v>
      </c>
      <c r="G59" s="28" t="e">
        <f>INDEX(Data!$C$4:$BA$398,ROE!$C59,ROE!G$2)</f>
        <v>#NUM!</v>
      </c>
      <c r="H59" s="28" t="e">
        <f>INDEX(Data!$C$4:$BA$398,ROE!$C59,ROE!H$2)</f>
        <v>#NUM!</v>
      </c>
      <c r="I59" s="28" t="e">
        <f>INDEX(Data!$C$4:$BA$398,ROE!$C59,ROE!I$2)</f>
        <v>#NUM!</v>
      </c>
      <c r="J59" s="28" t="e">
        <f>INDEX(Data!$C$4:$BA$398,ROE!$C59,ROE!J$2)</f>
        <v>#NUM!</v>
      </c>
      <c r="K59" s="28" t="e">
        <f>INDEX(Data!$C$4:$BA$398,ROE!$C59,ROE!K$2)</f>
        <v>#NUM!</v>
      </c>
      <c r="L59" s="28" t="e">
        <f>INDEX(Data!$C$4:$BA$398,ROE!$C59,ROE!L$2)</f>
        <v>#NUM!</v>
      </c>
      <c r="M59" s="28" t="e">
        <f>INDEX(Data!$C$4:$BA$398,ROE!$C59,ROE!M$2)</f>
        <v>#NUM!</v>
      </c>
    </row>
    <row r="60" spans="1:13">
      <c r="A60" s="18">
        <v>57</v>
      </c>
      <c r="B60" s="28" t="e">
        <f>LARGE(Data!$BE$4:$BE$32,ROE!A60)</f>
        <v>#NUM!</v>
      </c>
      <c r="C60" s="28" t="e">
        <f>MATCH(B60,Data!$BE$4:$BE$395,0)</f>
        <v>#NUM!</v>
      </c>
      <c r="D60" s="18" t="e">
        <f>INDEX(Data!$C$3:$BA$398,ROE!$C60,ROE!D$2)</f>
        <v>#NUM!</v>
      </c>
      <c r="E60" s="28" t="e">
        <f>INDEX(Data!$C$4:$BA$398,ROE!$C60,ROE!E$2)</f>
        <v>#NUM!</v>
      </c>
      <c r="F60" s="28" t="e">
        <f>INDEX(Data!$C$4:$BA$398,ROE!$C60,ROE!F$2)</f>
        <v>#NUM!</v>
      </c>
      <c r="G60" s="28" t="e">
        <f>INDEX(Data!$C$4:$BA$398,ROE!$C60,ROE!G$2)</f>
        <v>#NUM!</v>
      </c>
      <c r="H60" s="28" t="e">
        <f>INDEX(Data!$C$4:$BA$398,ROE!$C60,ROE!H$2)</f>
        <v>#NUM!</v>
      </c>
      <c r="I60" s="28" t="e">
        <f>INDEX(Data!$C$4:$BA$398,ROE!$C60,ROE!I$2)</f>
        <v>#NUM!</v>
      </c>
      <c r="J60" s="28" t="e">
        <f>INDEX(Data!$C$4:$BA$398,ROE!$C60,ROE!J$2)</f>
        <v>#NUM!</v>
      </c>
      <c r="K60" s="28" t="e">
        <f>INDEX(Data!$C$4:$BA$398,ROE!$C60,ROE!K$2)</f>
        <v>#NUM!</v>
      </c>
      <c r="L60" s="28" t="e">
        <f>INDEX(Data!$C$4:$BA$398,ROE!$C60,ROE!L$2)</f>
        <v>#NUM!</v>
      </c>
      <c r="M60" s="28" t="e">
        <f>INDEX(Data!$C$4:$BA$398,ROE!$C60,ROE!M$2)</f>
        <v>#NUM!</v>
      </c>
    </row>
    <row r="61" spans="1:13">
      <c r="A61" s="18">
        <v>58</v>
      </c>
      <c r="B61" s="28" t="e">
        <f>LARGE(Data!$BE$4:$BE$32,ROE!A61)</f>
        <v>#NUM!</v>
      </c>
      <c r="C61" s="28" t="e">
        <f>MATCH(B61,Data!$BE$4:$BE$395,0)</f>
        <v>#NUM!</v>
      </c>
      <c r="D61" s="18" t="e">
        <f>INDEX(Data!$C$3:$BA$398,ROE!$C61,ROE!D$2)</f>
        <v>#NUM!</v>
      </c>
      <c r="E61" s="28" t="e">
        <f>INDEX(Data!$C$4:$BA$398,ROE!$C61,ROE!E$2)</f>
        <v>#NUM!</v>
      </c>
      <c r="F61" s="28" t="e">
        <f>INDEX(Data!$C$4:$BA$398,ROE!$C61,ROE!F$2)</f>
        <v>#NUM!</v>
      </c>
      <c r="G61" s="28" t="e">
        <f>INDEX(Data!$C$4:$BA$398,ROE!$C61,ROE!G$2)</f>
        <v>#NUM!</v>
      </c>
      <c r="H61" s="28" t="e">
        <f>INDEX(Data!$C$4:$BA$398,ROE!$C61,ROE!H$2)</f>
        <v>#NUM!</v>
      </c>
      <c r="I61" s="28" t="e">
        <f>INDEX(Data!$C$4:$BA$398,ROE!$C61,ROE!I$2)</f>
        <v>#NUM!</v>
      </c>
      <c r="J61" s="28" t="e">
        <f>INDEX(Data!$C$4:$BA$398,ROE!$C61,ROE!J$2)</f>
        <v>#NUM!</v>
      </c>
      <c r="K61" s="28" t="e">
        <f>INDEX(Data!$C$4:$BA$398,ROE!$C61,ROE!K$2)</f>
        <v>#NUM!</v>
      </c>
      <c r="L61" s="28" t="e">
        <f>INDEX(Data!$C$4:$BA$398,ROE!$C61,ROE!L$2)</f>
        <v>#NUM!</v>
      </c>
      <c r="M61" s="28" t="e">
        <f>INDEX(Data!$C$4:$BA$398,ROE!$C61,ROE!M$2)</f>
        <v>#NUM!</v>
      </c>
    </row>
    <row r="62" spans="1:13">
      <c r="A62" s="18">
        <v>59</v>
      </c>
      <c r="B62" s="28" t="e">
        <f>LARGE(Data!$BE$4:$BE$32,ROE!A62)</f>
        <v>#NUM!</v>
      </c>
      <c r="C62" s="28" t="e">
        <f>MATCH(B62,Data!$BE$4:$BE$395,0)</f>
        <v>#NUM!</v>
      </c>
      <c r="D62" s="18" t="e">
        <f>INDEX(Data!$C$3:$BA$398,ROE!$C62,ROE!D$2)</f>
        <v>#NUM!</v>
      </c>
      <c r="E62" s="28" t="e">
        <f>INDEX(Data!$C$4:$BA$398,ROE!$C62,ROE!E$2)</f>
        <v>#NUM!</v>
      </c>
      <c r="F62" s="28" t="e">
        <f>INDEX(Data!$C$4:$BA$398,ROE!$C62,ROE!F$2)</f>
        <v>#NUM!</v>
      </c>
      <c r="G62" s="28" t="e">
        <f>INDEX(Data!$C$4:$BA$398,ROE!$C62,ROE!G$2)</f>
        <v>#NUM!</v>
      </c>
      <c r="H62" s="28" t="e">
        <f>INDEX(Data!$C$4:$BA$398,ROE!$C62,ROE!H$2)</f>
        <v>#NUM!</v>
      </c>
      <c r="I62" s="28" t="e">
        <f>INDEX(Data!$C$4:$BA$398,ROE!$C62,ROE!I$2)</f>
        <v>#NUM!</v>
      </c>
      <c r="J62" s="28" t="e">
        <f>INDEX(Data!$C$4:$BA$398,ROE!$C62,ROE!J$2)</f>
        <v>#NUM!</v>
      </c>
      <c r="K62" s="28" t="e">
        <f>INDEX(Data!$C$4:$BA$398,ROE!$C62,ROE!K$2)</f>
        <v>#NUM!</v>
      </c>
      <c r="L62" s="28" t="e">
        <f>INDEX(Data!$C$4:$BA$398,ROE!$C62,ROE!L$2)</f>
        <v>#NUM!</v>
      </c>
      <c r="M62" s="28" t="e">
        <f>INDEX(Data!$C$4:$BA$398,ROE!$C62,ROE!M$2)</f>
        <v>#NUM!</v>
      </c>
    </row>
    <row r="63" spans="1:13">
      <c r="A63" s="18">
        <v>60</v>
      </c>
      <c r="B63" s="28" t="e">
        <f>LARGE(Data!$BE$4:$BE$32,ROE!A63)</f>
        <v>#NUM!</v>
      </c>
      <c r="C63" s="28" t="e">
        <f>MATCH(B63,Data!$BE$4:$BE$395,0)</f>
        <v>#NUM!</v>
      </c>
      <c r="D63" s="18" t="e">
        <f>INDEX(Data!$C$3:$BA$398,ROE!$C63,ROE!D$2)</f>
        <v>#NUM!</v>
      </c>
      <c r="E63" s="28" t="e">
        <f>INDEX(Data!$C$4:$BA$398,ROE!$C63,ROE!E$2)</f>
        <v>#NUM!</v>
      </c>
      <c r="F63" s="28" t="e">
        <f>INDEX(Data!$C$4:$BA$398,ROE!$C63,ROE!F$2)</f>
        <v>#NUM!</v>
      </c>
      <c r="G63" s="28" t="e">
        <f>INDEX(Data!$C$4:$BA$398,ROE!$C63,ROE!G$2)</f>
        <v>#NUM!</v>
      </c>
      <c r="H63" s="28" t="e">
        <f>INDEX(Data!$C$4:$BA$398,ROE!$C63,ROE!H$2)</f>
        <v>#NUM!</v>
      </c>
      <c r="I63" s="28" t="e">
        <f>INDEX(Data!$C$4:$BA$398,ROE!$C63,ROE!I$2)</f>
        <v>#NUM!</v>
      </c>
      <c r="J63" s="28" t="e">
        <f>INDEX(Data!$C$4:$BA$398,ROE!$C63,ROE!J$2)</f>
        <v>#NUM!</v>
      </c>
      <c r="K63" s="28" t="e">
        <f>INDEX(Data!$C$4:$BA$398,ROE!$C63,ROE!K$2)</f>
        <v>#NUM!</v>
      </c>
      <c r="L63" s="28" t="e">
        <f>INDEX(Data!$C$4:$BA$398,ROE!$C63,ROE!L$2)</f>
        <v>#NUM!</v>
      </c>
      <c r="M63" s="28" t="e">
        <f>INDEX(Data!$C$4:$BA$398,ROE!$C63,ROE!M$2)</f>
        <v>#NUM!</v>
      </c>
    </row>
    <row r="64" spans="1:13">
      <c r="A64" s="18">
        <v>61</v>
      </c>
      <c r="B64" s="28" t="e">
        <f>LARGE(Data!$BE$4:$BE$32,ROE!A64)</f>
        <v>#NUM!</v>
      </c>
      <c r="C64" s="28" t="e">
        <f>MATCH(B64,Data!$BE$4:$BE$395,0)</f>
        <v>#NUM!</v>
      </c>
      <c r="D64" s="18" t="e">
        <f>INDEX(Data!$C$3:$BA$398,ROE!$C64,ROE!D$2)</f>
        <v>#NUM!</v>
      </c>
      <c r="E64" s="28" t="e">
        <f>INDEX(Data!$C$4:$BA$398,ROE!$C64,ROE!E$2)</f>
        <v>#NUM!</v>
      </c>
      <c r="F64" s="28" t="e">
        <f>INDEX(Data!$C$4:$BA$398,ROE!$C64,ROE!F$2)</f>
        <v>#NUM!</v>
      </c>
      <c r="G64" s="28" t="e">
        <f>INDEX(Data!$C$4:$BA$398,ROE!$C64,ROE!G$2)</f>
        <v>#NUM!</v>
      </c>
      <c r="H64" s="28" t="e">
        <f>INDEX(Data!$C$4:$BA$398,ROE!$C64,ROE!H$2)</f>
        <v>#NUM!</v>
      </c>
      <c r="I64" s="28" t="e">
        <f>INDEX(Data!$C$4:$BA$398,ROE!$C64,ROE!I$2)</f>
        <v>#NUM!</v>
      </c>
      <c r="J64" s="28" t="e">
        <f>INDEX(Data!$C$4:$BA$398,ROE!$C64,ROE!J$2)</f>
        <v>#NUM!</v>
      </c>
      <c r="K64" s="28" t="e">
        <f>INDEX(Data!$C$4:$BA$398,ROE!$C64,ROE!K$2)</f>
        <v>#NUM!</v>
      </c>
      <c r="L64" s="28" t="e">
        <f>INDEX(Data!$C$4:$BA$398,ROE!$C64,ROE!L$2)</f>
        <v>#NUM!</v>
      </c>
      <c r="M64" s="28" t="e">
        <f>INDEX(Data!$C$4:$BA$398,ROE!$C64,ROE!M$2)</f>
        <v>#NUM!</v>
      </c>
    </row>
    <row r="65" spans="1:13">
      <c r="A65" s="18">
        <v>62</v>
      </c>
      <c r="B65" s="28" t="e">
        <f>LARGE(Data!$BE$4:$BE$32,ROE!A65)</f>
        <v>#NUM!</v>
      </c>
      <c r="C65" s="28" t="e">
        <f>MATCH(B65,Data!$BE$4:$BE$395,0)</f>
        <v>#NUM!</v>
      </c>
      <c r="D65" s="18" t="e">
        <f>INDEX(Data!$C$3:$BA$398,ROE!$C65,ROE!D$2)</f>
        <v>#NUM!</v>
      </c>
      <c r="E65" s="28" t="e">
        <f>INDEX(Data!$C$4:$BA$398,ROE!$C65,ROE!E$2)</f>
        <v>#NUM!</v>
      </c>
      <c r="F65" s="28" t="e">
        <f>INDEX(Data!$C$4:$BA$398,ROE!$C65,ROE!F$2)</f>
        <v>#NUM!</v>
      </c>
      <c r="G65" s="28" t="e">
        <f>INDEX(Data!$C$4:$BA$398,ROE!$C65,ROE!G$2)</f>
        <v>#NUM!</v>
      </c>
      <c r="H65" s="28" t="e">
        <f>INDEX(Data!$C$4:$BA$398,ROE!$C65,ROE!H$2)</f>
        <v>#NUM!</v>
      </c>
      <c r="I65" s="28" t="e">
        <f>INDEX(Data!$C$4:$BA$398,ROE!$C65,ROE!I$2)</f>
        <v>#NUM!</v>
      </c>
      <c r="J65" s="28" t="e">
        <f>INDEX(Data!$C$4:$BA$398,ROE!$C65,ROE!J$2)</f>
        <v>#NUM!</v>
      </c>
      <c r="K65" s="28" t="e">
        <f>INDEX(Data!$C$4:$BA$398,ROE!$C65,ROE!K$2)</f>
        <v>#NUM!</v>
      </c>
      <c r="L65" s="28" t="e">
        <f>INDEX(Data!$C$4:$BA$398,ROE!$C65,ROE!L$2)</f>
        <v>#NUM!</v>
      </c>
      <c r="M65" s="28" t="e">
        <f>INDEX(Data!$C$4:$BA$398,ROE!$C65,ROE!M$2)</f>
        <v>#NUM!</v>
      </c>
    </row>
    <row r="66" spans="1:13">
      <c r="A66" s="18">
        <v>63</v>
      </c>
      <c r="B66" s="28" t="e">
        <f>LARGE(Data!$BE$4:$BE$32,ROE!A66)</f>
        <v>#NUM!</v>
      </c>
      <c r="C66" s="28" t="e">
        <f>MATCH(B66,Data!$BE$4:$BE$395,0)</f>
        <v>#NUM!</v>
      </c>
      <c r="D66" s="18" t="e">
        <f>INDEX(Data!$C$3:$BA$398,ROE!$C66,ROE!D$2)</f>
        <v>#NUM!</v>
      </c>
      <c r="E66" s="28" t="e">
        <f>INDEX(Data!$C$4:$BA$398,ROE!$C66,ROE!E$2)</f>
        <v>#NUM!</v>
      </c>
      <c r="F66" s="28" t="e">
        <f>INDEX(Data!$C$4:$BA$398,ROE!$C66,ROE!F$2)</f>
        <v>#NUM!</v>
      </c>
      <c r="G66" s="28" t="e">
        <f>INDEX(Data!$C$4:$BA$398,ROE!$C66,ROE!G$2)</f>
        <v>#NUM!</v>
      </c>
      <c r="H66" s="28" t="e">
        <f>INDEX(Data!$C$4:$BA$398,ROE!$C66,ROE!H$2)</f>
        <v>#NUM!</v>
      </c>
      <c r="I66" s="28" t="e">
        <f>INDEX(Data!$C$4:$BA$398,ROE!$C66,ROE!I$2)</f>
        <v>#NUM!</v>
      </c>
      <c r="J66" s="28" t="e">
        <f>INDEX(Data!$C$4:$BA$398,ROE!$C66,ROE!J$2)</f>
        <v>#NUM!</v>
      </c>
      <c r="K66" s="28" t="e">
        <f>INDEX(Data!$C$4:$BA$398,ROE!$C66,ROE!K$2)</f>
        <v>#NUM!</v>
      </c>
      <c r="L66" s="28" t="e">
        <f>INDEX(Data!$C$4:$BA$398,ROE!$C66,ROE!L$2)</f>
        <v>#NUM!</v>
      </c>
      <c r="M66" s="28" t="e">
        <f>INDEX(Data!$C$4:$BA$398,ROE!$C66,ROE!M$2)</f>
        <v>#NUM!</v>
      </c>
    </row>
    <row r="67" spans="1:13">
      <c r="A67" s="18">
        <v>64</v>
      </c>
      <c r="B67" s="28" t="e">
        <f>LARGE(Data!$BE$4:$BE$32,ROE!A67)</f>
        <v>#NUM!</v>
      </c>
      <c r="C67" s="28" t="e">
        <f>MATCH(B67,Data!$BE$4:$BE$395,0)</f>
        <v>#NUM!</v>
      </c>
      <c r="D67" s="18" t="e">
        <f>INDEX(Data!$C$3:$BA$398,ROE!$C67,ROE!D$2)</f>
        <v>#NUM!</v>
      </c>
      <c r="E67" s="28" t="e">
        <f>INDEX(Data!$C$4:$BA$398,ROE!$C67,ROE!E$2)</f>
        <v>#NUM!</v>
      </c>
      <c r="F67" s="28" t="e">
        <f>INDEX(Data!$C$4:$BA$398,ROE!$C67,ROE!F$2)</f>
        <v>#NUM!</v>
      </c>
      <c r="G67" s="28" t="e">
        <f>INDEX(Data!$C$4:$BA$398,ROE!$C67,ROE!G$2)</f>
        <v>#NUM!</v>
      </c>
      <c r="H67" s="28" t="e">
        <f>INDEX(Data!$C$4:$BA$398,ROE!$C67,ROE!H$2)</f>
        <v>#NUM!</v>
      </c>
      <c r="I67" s="28" t="e">
        <f>INDEX(Data!$C$4:$BA$398,ROE!$C67,ROE!I$2)</f>
        <v>#NUM!</v>
      </c>
      <c r="J67" s="28" t="e">
        <f>INDEX(Data!$C$4:$BA$398,ROE!$C67,ROE!J$2)</f>
        <v>#NUM!</v>
      </c>
      <c r="K67" s="28" t="e">
        <f>INDEX(Data!$C$4:$BA$398,ROE!$C67,ROE!K$2)</f>
        <v>#NUM!</v>
      </c>
      <c r="L67" s="28" t="e">
        <f>INDEX(Data!$C$4:$BA$398,ROE!$C67,ROE!L$2)</f>
        <v>#NUM!</v>
      </c>
      <c r="M67" s="28" t="e">
        <f>INDEX(Data!$C$4:$BA$398,ROE!$C67,ROE!M$2)</f>
        <v>#NUM!</v>
      </c>
    </row>
    <row r="68" spans="1:13">
      <c r="A68" s="18">
        <v>65</v>
      </c>
      <c r="B68" s="28" t="e">
        <f>LARGE(Data!$BE$4:$BE$32,ROE!A68)</f>
        <v>#NUM!</v>
      </c>
      <c r="C68" s="28" t="e">
        <f>MATCH(B68,Data!$BE$4:$BE$395,0)</f>
        <v>#NUM!</v>
      </c>
      <c r="D68" s="18" t="e">
        <f>INDEX(Data!$C$3:$BA$398,ROE!$C68,ROE!D$2)</f>
        <v>#NUM!</v>
      </c>
      <c r="E68" s="28" t="e">
        <f>INDEX(Data!$C$4:$BA$398,ROE!$C68,ROE!E$2)</f>
        <v>#NUM!</v>
      </c>
      <c r="F68" s="28" t="e">
        <f>INDEX(Data!$C$4:$BA$398,ROE!$C68,ROE!F$2)</f>
        <v>#NUM!</v>
      </c>
      <c r="G68" s="28" t="e">
        <f>INDEX(Data!$C$4:$BA$398,ROE!$C68,ROE!G$2)</f>
        <v>#NUM!</v>
      </c>
      <c r="H68" s="28" t="e">
        <f>INDEX(Data!$C$4:$BA$398,ROE!$C68,ROE!H$2)</f>
        <v>#NUM!</v>
      </c>
      <c r="I68" s="28" t="e">
        <f>INDEX(Data!$C$4:$BA$398,ROE!$C68,ROE!I$2)</f>
        <v>#NUM!</v>
      </c>
      <c r="J68" s="28" t="e">
        <f>INDEX(Data!$C$4:$BA$398,ROE!$C68,ROE!J$2)</f>
        <v>#NUM!</v>
      </c>
      <c r="K68" s="28" t="e">
        <f>INDEX(Data!$C$4:$BA$398,ROE!$C68,ROE!K$2)</f>
        <v>#NUM!</v>
      </c>
      <c r="L68" s="28" t="e">
        <f>INDEX(Data!$C$4:$BA$398,ROE!$C68,ROE!L$2)</f>
        <v>#NUM!</v>
      </c>
      <c r="M68" s="28" t="e">
        <f>INDEX(Data!$C$4:$BA$398,ROE!$C68,ROE!M$2)</f>
        <v>#NUM!</v>
      </c>
    </row>
    <row r="69" spans="1:13">
      <c r="A69" s="18">
        <v>66</v>
      </c>
      <c r="B69" s="28" t="e">
        <f>LARGE(Data!$BE$4:$BE$32,ROE!A69)</f>
        <v>#NUM!</v>
      </c>
      <c r="C69" s="28" t="e">
        <f>MATCH(B69,Data!$BE$4:$BE$395,0)</f>
        <v>#NUM!</v>
      </c>
      <c r="D69" s="18" t="e">
        <f>INDEX(Data!$C$3:$BA$398,ROE!$C69,ROE!D$2)</f>
        <v>#NUM!</v>
      </c>
      <c r="E69" s="28" t="e">
        <f>INDEX(Data!$C$4:$BA$398,ROE!$C69,ROE!E$2)</f>
        <v>#NUM!</v>
      </c>
      <c r="F69" s="28" t="e">
        <f>INDEX(Data!$C$4:$BA$398,ROE!$C69,ROE!F$2)</f>
        <v>#NUM!</v>
      </c>
      <c r="G69" s="28" t="e">
        <f>INDEX(Data!$C$4:$BA$398,ROE!$C69,ROE!G$2)</f>
        <v>#NUM!</v>
      </c>
      <c r="H69" s="28" t="e">
        <f>INDEX(Data!$C$4:$BA$398,ROE!$C69,ROE!H$2)</f>
        <v>#NUM!</v>
      </c>
      <c r="I69" s="28" t="e">
        <f>INDEX(Data!$C$4:$BA$398,ROE!$C69,ROE!I$2)</f>
        <v>#NUM!</v>
      </c>
      <c r="J69" s="28" t="e">
        <f>INDEX(Data!$C$4:$BA$398,ROE!$C69,ROE!J$2)</f>
        <v>#NUM!</v>
      </c>
      <c r="K69" s="28" t="e">
        <f>INDEX(Data!$C$4:$BA$398,ROE!$C69,ROE!K$2)</f>
        <v>#NUM!</v>
      </c>
      <c r="L69" s="28" t="e">
        <f>INDEX(Data!$C$4:$BA$398,ROE!$C69,ROE!L$2)</f>
        <v>#NUM!</v>
      </c>
      <c r="M69" s="28" t="e">
        <f>INDEX(Data!$C$4:$BA$398,ROE!$C69,ROE!M$2)</f>
        <v>#NUM!</v>
      </c>
    </row>
    <row r="70" spans="1:13">
      <c r="A70" s="18">
        <v>67</v>
      </c>
      <c r="B70" s="28" t="e">
        <f>LARGE(Data!$BE$4:$BE$32,ROE!A70)</f>
        <v>#NUM!</v>
      </c>
      <c r="C70" s="28" t="e">
        <f>MATCH(B70,Data!$BE$4:$BE$395,0)</f>
        <v>#NUM!</v>
      </c>
      <c r="D70" s="18" t="e">
        <f>INDEX(Data!$C$3:$BA$398,ROE!$C70,ROE!D$2)</f>
        <v>#NUM!</v>
      </c>
      <c r="E70" s="28" t="e">
        <f>INDEX(Data!$C$4:$BA$398,ROE!$C70,ROE!E$2)</f>
        <v>#NUM!</v>
      </c>
      <c r="F70" s="28" t="e">
        <f>INDEX(Data!$C$4:$BA$398,ROE!$C70,ROE!F$2)</f>
        <v>#NUM!</v>
      </c>
      <c r="G70" s="28" t="e">
        <f>INDEX(Data!$C$4:$BA$398,ROE!$C70,ROE!G$2)</f>
        <v>#NUM!</v>
      </c>
      <c r="H70" s="28" t="e">
        <f>INDEX(Data!$C$4:$BA$398,ROE!$C70,ROE!H$2)</f>
        <v>#NUM!</v>
      </c>
      <c r="I70" s="28" t="e">
        <f>INDEX(Data!$C$4:$BA$398,ROE!$C70,ROE!I$2)</f>
        <v>#NUM!</v>
      </c>
      <c r="J70" s="28" t="e">
        <f>INDEX(Data!$C$4:$BA$398,ROE!$C70,ROE!J$2)</f>
        <v>#NUM!</v>
      </c>
      <c r="K70" s="28" t="e">
        <f>INDEX(Data!$C$4:$BA$398,ROE!$C70,ROE!K$2)</f>
        <v>#NUM!</v>
      </c>
      <c r="L70" s="28" t="e">
        <f>INDEX(Data!$C$4:$BA$398,ROE!$C70,ROE!L$2)</f>
        <v>#NUM!</v>
      </c>
      <c r="M70" s="28" t="e">
        <f>INDEX(Data!$C$4:$BA$398,ROE!$C70,ROE!M$2)</f>
        <v>#NUM!</v>
      </c>
    </row>
    <row r="71" spans="1:13">
      <c r="A71" s="18">
        <v>68</v>
      </c>
      <c r="B71" s="28" t="e">
        <f>LARGE(Data!$BE$4:$BE$32,ROE!A71)</f>
        <v>#NUM!</v>
      </c>
      <c r="C71" s="28" t="e">
        <f>MATCH(B71,Data!$BE$4:$BE$395,0)</f>
        <v>#NUM!</v>
      </c>
      <c r="D71" s="18" t="e">
        <f>INDEX(Data!$C$3:$BA$398,ROE!$C71,ROE!D$2)</f>
        <v>#NUM!</v>
      </c>
      <c r="E71" s="28" t="e">
        <f>INDEX(Data!$C$4:$BA$398,ROE!$C71,ROE!E$2)</f>
        <v>#NUM!</v>
      </c>
      <c r="F71" s="28" t="e">
        <f>INDEX(Data!$C$4:$BA$398,ROE!$C71,ROE!F$2)</f>
        <v>#NUM!</v>
      </c>
      <c r="G71" s="28" t="e">
        <f>INDEX(Data!$C$4:$BA$398,ROE!$C71,ROE!G$2)</f>
        <v>#NUM!</v>
      </c>
      <c r="H71" s="28" t="e">
        <f>INDEX(Data!$C$4:$BA$398,ROE!$C71,ROE!H$2)</f>
        <v>#NUM!</v>
      </c>
      <c r="I71" s="28" t="e">
        <f>INDEX(Data!$C$4:$BA$398,ROE!$C71,ROE!I$2)</f>
        <v>#NUM!</v>
      </c>
      <c r="J71" s="28" t="e">
        <f>INDEX(Data!$C$4:$BA$398,ROE!$C71,ROE!J$2)</f>
        <v>#NUM!</v>
      </c>
      <c r="K71" s="28" t="e">
        <f>INDEX(Data!$C$4:$BA$398,ROE!$C71,ROE!K$2)</f>
        <v>#NUM!</v>
      </c>
      <c r="L71" s="28" t="e">
        <f>INDEX(Data!$C$4:$BA$398,ROE!$C71,ROE!L$2)</f>
        <v>#NUM!</v>
      </c>
      <c r="M71" s="28" t="e">
        <f>INDEX(Data!$C$4:$BA$398,ROE!$C71,ROE!M$2)</f>
        <v>#NUM!</v>
      </c>
    </row>
    <row r="72" spans="1:13">
      <c r="A72" s="18">
        <v>69</v>
      </c>
      <c r="B72" s="28" t="e">
        <f>LARGE(Data!$BE$4:$BE$32,ROE!A72)</f>
        <v>#NUM!</v>
      </c>
      <c r="C72" s="28" t="e">
        <f>MATCH(B72,Data!$BE$4:$BE$395,0)</f>
        <v>#NUM!</v>
      </c>
      <c r="D72" s="18" t="e">
        <f>INDEX(Data!$C$3:$BA$398,ROE!$C72,ROE!D$2)</f>
        <v>#NUM!</v>
      </c>
      <c r="E72" s="28" t="e">
        <f>INDEX(Data!$C$4:$BA$398,ROE!$C72,ROE!E$2)</f>
        <v>#NUM!</v>
      </c>
      <c r="F72" s="28" t="e">
        <f>INDEX(Data!$C$4:$BA$398,ROE!$C72,ROE!F$2)</f>
        <v>#NUM!</v>
      </c>
      <c r="G72" s="28" t="e">
        <f>INDEX(Data!$C$4:$BA$398,ROE!$C72,ROE!G$2)</f>
        <v>#NUM!</v>
      </c>
      <c r="H72" s="28" t="e">
        <f>INDEX(Data!$C$4:$BA$398,ROE!$C72,ROE!H$2)</f>
        <v>#NUM!</v>
      </c>
      <c r="I72" s="28" t="e">
        <f>INDEX(Data!$C$4:$BA$398,ROE!$C72,ROE!I$2)</f>
        <v>#NUM!</v>
      </c>
      <c r="J72" s="28" t="e">
        <f>INDEX(Data!$C$4:$BA$398,ROE!$C72,ROE!J$2)</f>
        <v>#NUM!</v>
      </c>
      <c r="K72" s="28" t="e">
        <f>INDEX(Data!$C$4:$BA$398,ROE!$C72,ROE!K$2)</f>
        <v>#NUM!</v>
      </c>
      <c r="L72" s="28" t="e">
        <f>INDEX(Data!$C$4:$BA$398,ROE!$C72,ROE!L$2)</f>
        <v>#NUM!</v>
      </c>
      <c r="M72" s="28" t="e">
        <f>INDEX(Data!$C$4:$BA$398,ROE!$C72,ROE!M$2)</f>
        <v>#NUM!</v>
      </c>
    </row>
    <row r="73" spans="1:13">
      <c r="A73" s="18">
        <v>70</v>
      </c>
      <c r="B73" s="28" t="e">
        <f>LARGE(Data!$BE$4:$BE$32,ROE!A73)</f>
        <v>#NUM!</v>
      </c>
      <c r="C73" s="28" t="e">
        <f>MATCH(B73,Data!$BE$4:$BE$395,0)</f>
        <v>#NUM!</v>
      </c>
      <c r="D73" s="18" t="e">
        <f>INDEX(Data!$C$3:$BA$398,ROE!$C73,ROE!D$2)</f>
        <v>#NUM!</v>
      </c>
      <c r="E73" s="28" t="e">
        <f>INDEX(Data!$C$4:$BA$398,ROE!$C73,ROE!E$2)</f>
        <v>#NUM!</v>
      </c>
      <c r="F73" s="28" t="e">
        <f>INDEX(Data!$C$4:$BA$398,ROE!$C73,ROE!F$2)</f>
        <v>#NUM!</v>
      </c>
      <c r="G73" s="28" t="e">
        <f>INDEX(Data!$C$4:$BA$398,ROE!$C73,ROE!G$2)</f>
        <v>#NUM!</v>
      </c>
      <c r="H73" s="28" t="e">
        <f>INDEX(Data!$C$4:$BA$398,ROE!$C73,ROE!H$2)</f>
        <v>#NUM!</v>
      </c>
      <c r="I73" s="28" t="e">
        <f>INDEX(Data!$C$4:$BA$398,ROE!$C73,ROE!I$2)</f>
        <v>#NUM!</v>
      </c>
      <c r="J73" s="28" t="e">
        <f>INDEX(Data!$C$4:$BA$398,ROE!$C73,ROE!J$2)</f>
        <v>#NUM!</v>
      </c>
      <c r="K73" s="28" t="e">
        <f>INDEX(Data!$C$4:$BA$398,ROE!$C73,ROE!K$2)</f>
        <v>#NUM!</v>
      </c>
      <c r="L73" s="28" t="e">
        <f>INDEX(Data!$C$4:$BA$398,ROE!$C73,ROE!L$2)</f>
        <v>#NUM!</v>
      </c>
      <c r="M73" s="28" t="e">
        <f>INDEX(Data!$C$4:$BA$398,ROE!$C73,ROE!M$2)</f>
        <v>#NUM!</v>
      </c>
    </row>
    <row r="74" spans="1:13">
      <c r="A74" s="18">
        <v>71</v>
      </c>
      <c r="B74" s="28" t="e">
        <f>LARGE(Data!$BE$4:$BE$32,ROE!A74)</f>
        <v>#NUM!</v>
      </c>
      <c r="C74" s="28" t="e">
        <f>MATCH(B74,Data!$BE$4:$BE$395,0)</f>
        <v>#NUM!</v>
      </c>
      <c r="D74" s="18" t="e">
        <f>INDEX(Data!$C$3:$BA$398,ROE!$C74,ROE!D$2)</f>
        <v>#NUM!</v>
      </c>
      <c r="E74" s="28" t="e">
        <f>INDEX(Data!$C$4:$BA$398,ROE!$C74,ROE!E$2)</f>
        <v>#NUM!</v>
      </c>
      <c r="F74" s="28" t="e">
        <f>INDEX(Data!$C$4:$BA$398,ROE!$C74,ROE!F$2)</f>
        <v>#NUM!</v>
      </c>
      <c r="G74" s="28" t="e">
        <f>INDEX(Data!$C$4:$BA$398,ROE!$C74,ROE!G$2)</f>
        <v>#NUM!</v>
      </c>
      <c r="H74" s="28" t="e">
        <f>INDEX(Data!$C$4:$BA$398,ROE!$C74,ROE!H$2)</f>
        <v>#NUM!</v>
      </c>
      <c r="I74" s="28" t="e">
        <f>INDEX(Data!$C$4:$BA$398,ROE!$C74,ROE!I$2)</f>
        <v>#NUM!</v>
      </c>
      <c r="J74" s="28" t="e">
        <f>INDEX(Data!$C$4:$BA$398,ROE!$C74,ROE!J$2)</f>
        <v>#NUM!</v>
      </c>
      <c r="K74" s="28" t="e">
        <f>INDEX(Data!$C$4:$BA$398,ROE!$C74,ROE!K$2)</f>
        <v>#NUM!</v>
      </c>
      <c r="L74" s="28" t="e">
        <f>INDEX(Data!$C$4:$BA$398,ROE!$C74,ROE!L$2)</f>
        <v>#NUM!</v>
      </c>
      <c r="M74" s="28" t="e">
        <f>INDEX(Data!$C$4:$BA$398,ROE!$C74,ROE!M$2)</f>
        <v>#NUM!</v>
      </c>
    </row>
    <row r="75" spans="1:13">
      <c r="A75" s="18">
        <v>72</v>
      </c>
      <c r="B75" s="28" t="e">
        <f>LARGE(Data!$BE$4:$BE$32,ROE!A75)</f>
        <v>#NUM!</v>
      </c>
      <c r="C75" s="28" t="e">
        <f>MATCH(B75,Data!$BE$4:$BE$395,0)</f>
        <v>#NUM!</v>
      </c>
      <c r="D75" s="18" t="e">
        <f>INDEX(Data!$C$3:$BA$398,ROE!$C75,ROE!D$2)</f>
        <v>#NUM!</v>
      </c>
      <c r="E75" s="28" t="e">
        <f>INDEX(Data!$C$4:$BA$398,ROE!$C75,ROE!E$2)</f>
        <v>#NUM!</v>
      </c>
      <c r="F75" s="28" t="e">
        <f>INDEX(Data!$C$4:$BA$398,ROE!$C75,ROE!F$2)</f>
        <v>#NUM!</v>
      </c>
      <c r="G75" s="28" t="e">
        <f>INDEX(Data!$C$4:$BA$398,ROE!$C75,ROE!G$2)</f>
        <v>#NUM!</v>
      </c>
      <c r="H75" s="28" t="e">
        <f>INDEX(Data!$C$4:$BA$398,ROE!$C75,ROE!H$2)</f>
        <v>#NUM!</v>
      </c>
      <c r="I75" s="28" t="e">
        <f>INDEX(Data!$C$4:$BA$398,ROE!$C75,ROE!I$2)</f>
        <v>#NUM!</v>
      </c>
      <c r="J75" s="28" t="e">
        <f>INDEX(Data!$C$4:$BA$398,ROE!$C75,ROE!J$2)</f>
        <v>#NUM!</v>
      </c>
      <c r="K75" s="28" t="e">
        <f>INDEX(Data!$C$4:$BA$398,ROE!$C75,ROE!K$2)</f>
        <v>#NUM!</v>
      </c>
      <c r="L75" s="28" t="e">
        <f>INDEX(Data!$C$4:$BA$398,ROE!$C75,ROE!L$2)</f>
        <v>#NUM!</v>
      </c>
      <c r="M75" s="28" t="e">
        <f>INDEX(Data!$C$4:$BA$398,ROE!$C75,ROE!M$2)</f>
        <v>#NUM!</v>
      </c>
    </row>
    <row r="76" spans="1:13">
      <c r="A76" s="18">
        <v>73</v>
      </c>
      <c r="B76" s="28" t="e">
        <f>LARGE(Data!$BE$4:$BE$32,ROE!A76)</f>
        <v>#NUM!</v>
      </c>
      <c r="C76" s="28" t="e">
        <f>MATCH(B76,Data!$BE$4:$BE$395,0)</f>
        <v>#NUM!</v>
      </c>
      <c r="D76" s="18" t="e">
        <f>INDEX(Data!$C$3:$BA$398,ROE!$C76,ROE!D$2)</f>
        <v>#NUM!</v>
      </c>
      <c r="E76" s="28" t="e">
        <f>INDEX(Data!$C$4:$BA$398,ROE!$C76,ROE!E$2)</f>
        <v>#NUM!</v>
      </c>
      <c r="F76" s="28" t="e">
        <f>INDEX(Data!$C$4:$BA$398,ROE!$C76,ROE!F$2)</f>
        <v>#NUM!</v>
      </c>
      <c r="G76" s="28" t="e">
        <f>INDEX(Data!$C$4:$BA$398,ROE!$C76,ROE!G$2)</f>
        <v>#NUM!</v>
      </c>
      <c r="H76" s="28" t="e">
        <f>INDEX(Data!$C$4:$BA$398,ROE!$C76,ROE!H$2)</f>
        <v>#NUM!</v>
      </c>
      <c r="I76" s="28" t="e">
        <f>INDEX(Data!$C$4:$BA$398,ROE!$C76,ROE!I$2)</f>
        <v>#NUM!</v>
      </c>
      <c r="J76" s="28" t="e">
        <f>INDEX(Data!$C$4:$BA$398,ROE!$C76,ROE!J$2)</f>
        <v>#NUM!</v>
      </c>
      <c r="K76" s="28" t="e">
        <f>INDEX(Data!$C$4:$BA$398,ROE!$C76,ROE!K$2)</f>
        <v>#NUM!</v>
      </c>
      <c r="L76" s="28" t="e">
        <f>INDEX(Data!$C$4:$BA$398,ROE!$C76,ROE!L$2)</f>
        <v>#NUM!</v>
      </c>
      <c r="M76" s="28" t="e">
        <f>INDEX(Data!$C$4:$BA$398,ROE!$C76,ROE!M$2)</f>
        <v>#NUM!</v>
      </c>
    </row>
    <row r="77" spans="1:13">
      <c r="A77" s="18">
        <v>74</v>
      </c>
      <c r="B77" s="28" t="e">
        <f>LARGE(Data!$BE$4:$BE$32,ROE!A77)</f>
        <v>#NUM!</v>
      </c>
      <c r="C77" s="28" t="e">
        <f>MATCH(B77,Data!$BE$4:$BE$395,0)</f>
        <v>#NUM!</v>
      </c>
      <c r="D77" s="18" t="e">
        <f>INDEX(Data!$C$3:$BA$398,ROE!$C77,ROE!D$2)</f>
        <v>#NUM!</v>
      </c>
      <c r="E77" s="28" t="e">
        <f>INDEX(Data!$C$4:$BA$398,ROE!$C77,ROE!E$2)</f>
        <v>#NUM!</v>
      </c>
      <c r="F77" s="28" t="e">
        <f>INDEX(Data!$C$4:$BA$398,ROE!$C77,ROE!F$2)</f>
        <v>#NUM!</v>
      </c>
      <c r="G77" s="28" t="e">
        <f>INDEX(Data!$C$4:$BA$398,ROE!$C77,ROE!G$2)</f>
        <v>#NUM!</v>
      </c>
      <c r="H77" s="28" t="e">
        <f>INDEX(Data!$C$4:$BA$398,ROE!$C77,ROE!H$2)</f>
        <v>#NUM!</v>
      </c>
      <c r="I77" s="28" t="e">
        <f>INDEX(Data!$C$4:$BA$398,ROE!$C77,ROE!I$2)</f>
        <v>#NUM!</v>
      </c>
      <c r="J77" s="28" t="e">
        <f>INDEX(Data!$C$4:$BA$398,ROE!$C77,ROE!J$2)</f>
        <v>#NUM!</v>
      </c>
      <c r="K77" s="28" t="e">
        <f>INDEX(Data!$C$4:$BA$398,ROE!$C77,ROE!K$2)</f>
        <v>#NUM!</v>
      </c>
      <c r="L77" s="28" t="e">
        <f>INDEX(Data!$C$4:$BA$398,ROE!$C77,ROE!L$2)</f>
        <v>#NUM!</v>
      </c>
      <c r="M77" s="28" t="e">
        <f>INDEX(Data!$C$4:$BA$398,ROE!$C77,ROE!M$2)</f>
        <v>#NUM!</v>
      </c>
    </row>
    <row r="78" spans="1:13">
      <c r="A78" s="18">
        <v>75</v>
      </c>
      <c r="B78" s="28" t="e">
        <f>LARGE(Data!$BE$4:$BE$32,ROE!A78)</f>
        <v>#NUM!</v>
      </c>
      <c r="C78" s="28" t="e">
        <f>MATCH(B78,Data!$BE$4:$BE$395,0)</f>
        <v>#NUM!</v>
      </c>
      <c r="D78" s="18" t="e">
        <f>INDEX(Data!$C$3:$BA$398,ROE!$C78,ROE!D$2)</f>
        <v>#NUM!</v>
      </c>
      <c r="E78" s="28" t="e">
        <f>INDEX(Data!$C$4:$BA$398,ROE!$C78,ROE!E$2)</f>
        <v>#NUM!</v>
      </c>
      <c r="F78" s="28" t="e">
        <f>INDEX(Data!$C$4:$BA$398,ROE!$C78,ROE!F$2)</f>
        <v>#NUM!</v>
      </c>
      <c r="G78" s="28" t="e">
        <f>INDEX(Data!$C$4:$BA$398,ROE!$C78,ROE!G$2)</f>
        <v>#NUM!</v>
      </c>
      <c r="H78" s="28" t="e">
        <f>INDEX(Data!$C$4:$BA$398,ROE!$C78,ROE!H$2)</f>
        <v>#NUM!</v>
      </c>
      <c r="I78" s="28" t="e">
        <f>INDEX(Data!$C$4:$BA$398,ROE!$C78,ROE!I$2)</f>
        <v>#NUM!</v>
      </c>
      <c r="J78" s="28" t="e">
        <f>INDEX(Data!$C$4:$BA$398,ROE!$C78,ROE!J$2)</f>
        <v>#NUM!</v>
      </c>
      <c r="K78" s="28" t="e">
        <f>INDEX(Data!$C$4:$BA$398,ROE!$C78,ROE!K$2)</f>
        <v>#NUM!</v>
      </c>
      <c r="L78" s="28" t="e">
        <f>INDEX(Data!$C$4:$BA$398,ROE!$C78,ROE!L$2)</f>
        <v>#NUM!</v>
      </c>
      <c r="M78" s="28" t="e">
        <f>INDEX(Data!$C$4:$BA$398,ROE!$C78,ROE!M$2)</f>
        <v>#NUM!</v>
      </c>
    </row>
    <row r="79" spans="1:13">
      <c r="A79" s="18">
        <v>76</v>
      </c>
      <c r="B79" s="28" t="e">
        <f>LARGE(Data!$BE$4:$BE$32,ROE!A79)</f>
        <v>#NUM!</v>
      </c>
      <c r="C79" s="28" t="e">
        <f>MATCH(B79,Data!$BE$4:$BE$395,0)</f>
        <v>#NUM!</v>
      </c>
      <c r="D79" s="18" t="e">
        <f>INDEX(Data!$C$3:$BA$398,ROE!$C79,ROE!D$2)</f>
        <v>#NUM!</v>
      </c>
      <c r="E79" s="28" t="e">
        <f>INDEX(Data!$C$4:$BA$398,ROE!$C79,ROE!E$2)</f>
        <v>#NUM!</v>
      </c>
      <c r="F79" s="28" t="e">
        <f>INDEX(Data!$C$4:$BA$398,ROE!$C79,ROE!F$2)</f>
        <v>#NUM!</v>
      </c>
      <c r="G79" s="28" t="e">
        <f>INDEX(Data!$C$4:$BA$398,ROE!$C79,ROE!G$2)</f>
        <v>#NUM!</v>
      </c>
      <c r="H79" s="28" t="e">
        <f>INDEX(Data!$C$4:$BA$398,ROE!$C79,ROE!H$2)</f>
        <v>#NUM!</v>
      </c>
      <c r="I79" s="28" t="e">
        <f>INDEX(Data!$C$4:$BA$398,ROE!$C79,ROE!I$2)</f>
        <v>#NUM!</v>
      </c>
      <c r="J79" s="28" t="e">
        <f>INDEX(Data!$C$4:$BA$398,ROE!$C79,ROE!J$2)</f>
        <v>#NUM!</v>
      </c>
      <c r="K79" s="28" t="e">
        <f>INDEX(Data!$C$4:$BA$398,ROE!$C79,ROE!K$2)</f>
        <v>#NUM!</v>
      </c>
      <c r="L79" s="28" t="e">
        <f>INDEX(Data!$C$4:$BA$398,ROE!$C79,ROE!L$2)</f>
        <v>#NUM!</v>
      </c>
      <c r="M79" s="28" t="e">
        <f>INDEX(Data!$C$4:$BA$398,ROE!$C79,ROE!M$2)</f>
        <v>#NUM!</v>
      </c>
    </row>
    <row r="80" spans="1:13">
      <c r="A80" s="18">
        <v>77</v>
      </c>
      <c r="B80" s="28" t="e">
        <f>LARGE(Data!$BE$4:$BE$32,ROE!A80)</f>
        <v>#NUM!</v>
      </c>
      <c r="C80" s="28" t="e">
        <f>MATCH(B80,Data!$BE$4:$BE$395,0)</f>
        <v>#NUM!</v>
      </c>
      <c r="D80" s="18" t="e">
        <f>INDEX(Data!$C$3:$BA$398,ROE!$C80,ROE!D$2)</f>
        <v>#NUM!</v>
      </c>
      <c r="E80" s="28" t="e">
        <f>INDEX(Data!$C$4:$BA$398,ROE!$C80,ROE!E$2)</f>
        <v>#NUM!</v>
      </c>
      <c r="F80" s="28" t="e">
        <f>INDEX(Data!$C$4:$BA$398,ROE!$C80,ROE!F$2)</f>
        <v>#NUM!</v>
      </c>
      <c r="G80" s="28" t="e">
        <f>INDEX(Data!$C$4:$BA$398,ROE!$C80,ROE!G$2)</f>
        <v>#NUM!</v>
      </c>
      <c r="H80" s="28" t="e">
        <f>INDEX(Data!$C$4:$BA$398,ROE!$C80,ROE!H$2)</f>
        <v>#NUM!</v>
      </c>
      <c r="I80" s="28" t="e">
        <f>INDEX(Data!$C$4:$BA$398,ROE!$C80,ROE!I$2)</f>
        <v>#NUM!</v>
      </c>
      <c r="J80" s="28" t="e">
        <f>INDEX(Data!$C$4:$BA$398,ROE!$C80,ROE!J$2)</f>
        <v>#NUM!</v>
      </c>
      <c r="K80" s="28" t="e">
        <f>INDEX(Data!$C$4:$BA$398,ROE!$C80,ROE!K$2)</f>
        <v>#NUM!</v>
      </c>
      <c r="L80" s="28" t="e">
        <f>INDEX(Data!$C$4:$BA$398,ROE!$C80,ROE!L$2)</f>
        <v>#NUM!</v>
      </c>
      <c r="M80" s="28" t="e">
        <f>INDEX(Data!$C$4:$BA$398,ROE!$C80,ROE!M$2)</f>
        <v>#NUM!</v>
      </c>
    </row>
    <row r="81" spans="1:13">
      <c r="A81" s="18">
        <v>78</v>
      </c>
      <c r="B81" s="28" t="e">
        <f>LARGE(Data!$BE$4:$BE$32,ROE!A81)</f>
        <v>#NUM!</v>
      </c>
      <c r="C81" s="28" t="e">
        <f>MATCH(B81,Data!$BE$4:$BE$395,0)</f>
        <v>#NUM!</v>
      </c>
      <c r="D81" s="18" t="e">
        <f>INDEX(Data!$C$3:$BA$398,ROE!$C81,ROE!D$2)</f>
        <v>#NUM!</v>
      </c>
      <c r="E81" s="28" t="e">
        <f>INDEX(Data!$C$4:$BA$398,ROE!$C81,ROE!E$2)</f>
        <v>#NUM!</v>
      </c>
      <c r="F81" s="28" t="e">
        <f>INDEX(Data!$C$4:$BA$398,ROE!$C81,ROE!F$2)</f>
        <v>#NUM!</v>
      </c>
      <c r="G81" s="28" t="e">
        <f>INDEX(Data!$C$4:$BA$398,ROE!$C81,ROE!G$2)</f>
        <v>#NUM!</v>
      </c>
      <c r="H81" s="28" t="e">
        <f>INDEX(Data!$C$4:$BA$398,ROE!$C81,ROE!H$2)</f>
        <v>#NUM!</v>
      </c>
      <c r="I81" s="28" t="e">
        <f>INDEX(Data!$C$4:$BA$398,ROE!$C81,ROE!I$2)</f>
        <v>#NUM!</v>
      </c>
      <c r="J81" s="28" t="e">
        <f>INDEX(Data!$C$4:$BA$398,ROE!$C81,ROE!J$2)</f>
        <v>#NUM!</v>
      </c>
      <c r="K81" s="28" t="e">
        <f>INDEX(Data!$C$4:$BA$398,ROE!$C81,ROE!K$2)</f>
        <v>#NUM!</v>
      </c>
      <c r="L81" s="28" t="e">
        <f>INDEX(Data!$C$4:$BA$398,ROE!$C81,ROE!L$2)</f>
        <v>#NUM!</v>
      </c>
      <c r="M81" s="28" t="e">
        <f>INDEX(Data!$C$4:$BA$398,ROE!$C81,ROE!M$2)</f>
        <v>#NUM!</v>
      </c>
    </row>
    <row r="82" spans="1:13">
      <c r="A82" s="18">
        <v>79</v>
      </c>
      <c r="B82" s="28" t="e">
        <f>LARGE(Data!$BE$4:$BE$32,ROE!A82)</f>
        <v>#NUM!</v>
      </c>
      <c r="C82" s="28" t="e">
        <f>MATCH(B82,Data!$BE$4:$BE$395,0)</f>
        <v>#NUM!</v>
      </c>
      <c r="D82" s="18" t="e">
        <f>INDEX(Data!$C$3:$BA$398,ROE!$C82,ROE!D$2)</f>
        <v>#NUM!</v>
      </c>
      <c r="E82" s="28" t="e">
        <f>INDEX(Data!$C$4:$BA$398,ROE!$C82,ROE!E$2)</f>
        <v>#NUM!</v>
      </c>
      <c r="F82" s="28" t="e">
        <f>INDEX(Data!$C$4:$BA$398,ROE!$C82,ROE!F$2)</f>
        <v>#NUM!</v>
      </c>
      <c r="G82" s="28" t="e">
        <f>INDEX(Data!$C$4:$BA$398,ROE!$C82,ROE!G$2)</f>
        <v>#NUM!</v>
      </c>
      <c r="H82" s="28" t="e">
        <f>INDEX(Data!$C$4:$BA$398,ROE!$C82,ROE!H$2)</f>
        <v>#NUM!</v>
      </c>
      <c r="I82" s="28" t="e">
        <f>INDEX(Data!$C$4:$BA$398,ROE!$C82,ROE!I$2)</f>
        <v>#NUM!</v>
      </c>
      <c r="J82" s="28" t="e">
        <f>INDEX(Data!$C$4:$BA$398,ROE!$C82,ROE!J$2)</f>
        <v>#NUM!</v>
      </c>
      <c r="K82" s="28" t="e">
        <f>INDEX(Data!$C$4:$BA$398,ROE!$C82,ROE!K$2)</f>
        <v>#NUM!</v>
      </c>
      <c r="L82" s="28" t="e">
        <f>INDEX(Data!$C$4:$BA$398,ROE!$C82,ROE!L$2)</f>
        <v>#NUM!</v>
      </c>
      <c r="M82" s="28" t="e">
        <f>INDEX(Data!$C$4:$BA$398,ROE!$C82,ROE!M$2)</f>
        <v>#NUM!</v>
      </c>
    </row>
    <row r="83" spans="1:13">
      <c r="A83" s="18">
        <v>80</v>
      </c>
      <c r="B83" s="28" t="e">
        <f>LARGE(Data!$BE$4:$BE$32,ROE!A83)</f>
        <v>#NUM!</v>
      </c>
      <c r="C83" s="28" t="e">
        <f>MATCH(B83,Data!$BE$4:$BE$395,0)</f>
        <v>#NUM!</v>
      </c>
      <c r="D83" s="18" t="e">
        <f>INDEX(Data!$C$3:$BA$398,ROE!$C83,ROE!D$2)</f>
        <v>#NUM!</v>
      </c>
      <c r="E83" s="28" t="e">
        <f>INDEX(Data!$C$4:$BA$398,ROE!$C83,ROE!E$2)</f>
        <v>#NUM!</v>
      </c>
      <c r="F83" s="28" t="e">
        <f>INDEX(Data!$C$4:$BA$398,ROE!$C83,ROE!F$2)</f>
        <v>#NUM!</v>
      </c>
      <c r="G83" s="28" t="e">
        <f>INDEX(Data!$C$4:$BA$398,ROE!$C83,ROE!G$2)</f>
        <v>#NUM!</v>
      </c>
      <c r="H83" s="28" t="e">
        <f>INDEX(Data!$C$4:$BA$398,ROE!$C83,ROE!H$2)</f>
        <v>#NUM!</v>
      </c>
      <c r="I83" s="28" t="e">
        <f>INDEX(Data!$C$4:$BA$398,ROE!$C83,ROE!I$2)</f>
        <v>#NUM!</v>
      </c>
      <c r="J83" s="28" t="e">
        <f>INDEX(Data!$C$4:$BA$398,ROE!$C83,ROE!J$2)</f>
        <v>#NUM!</v>
      </c>
      <c r="K83" s="28" t="e">
        <f>INDEX(Data!$C$4:$BA$398,ROE!$C83,ROE!K$2)</f>
        <v>#NUM!</v>
      </c>
      <c r="L83" s="28" t="e">
        <f>INDEX(Data!$C$4:$BA$398,ROE!$C83,ROE!L$2)</f>
        <v>#NUM!</v>
      </c>
      <c r="M83" s="28" t="e">
        <f>INDEX(Data!$C$4:$BA$398,ROE!$C83,ROE!M$2)</f>
        <v>#NUM!</v>
      </c>
    </row>
    <row r="84" spans="1:13">
      <c r="A84" s="18">
        <v>81</v>
      </c>
      <c r="B84" s="28" t="e">
        <f>LARGE(Data!$BE$4:$BE$32,ROE!A84)</f>
        <v>#NUM!</v>
      </c>
      <c r="C84" s="28" t="e">
        <f>MATCH(B84,Data!$BE$4:$BE$395,0)</f>
        <v>#NUM!</v>
      </c>
      <c r="D84" s="18" t="e">
        <f>INDEX(Data!$C$3:$BA$398,ROE!$C84,ROE!D$2)</f>
        <v>#NUM!</v>
      </c>
      <c r="E84" s="28" t="e">
        <f>INDEX(Data!$C$4:$BA$398,ROE!$C84,ROE!E$2)</f>
        <v>#NUM!</v>
      </c>
      <c r="F84" s="28" t="e">
        <f>INDEX(Data!$C$4:$BA$398,ROE!$C84,ROE!F$2)</f>
        <v>#NUM!</v>
      </c>
      <c r="G84" s="28" t="e">
        <f>INDEX(Data!$C$4:$BA$398,ROE!$C84,ROE!G$2)</f>
        <v>#NUM!</v>
      </c>
      <c r="H84" s="28" t="e">
        <f>INDEX(Data!$C$4:$BA$398,ROE!$C84,ROE!H$2)</f>
        <v>#NUM!</v>
      </c>
      <c r="I84" s="28" t="e">
        <f>INDEX(Data!$C$4:$BA$398,ROE!$C84,ROE!I$2)</f>
        <v>#NUM!</v>
      </c>
      <c r="J84" s="28" t="e">
        <f>INDEX(Data!$C$4:$BA$398,ROE!$C84,ROE!J$2)</f>
        <v>#NUM!</v>
      </c>
      <c r="K84" s="28" t="e">
        <f>INDEX(Data!$C$4:$BA$398,ROE!$C84,ROE!K$2)</f>
        <v>#NUM!</v>
      </c>
      <c r="L84" s="28" t="e">
        <f>INDEX(Data!$C$4:$BA$398,ROE!$C84,ROE!L$2)</f>
        <v>#NUM!</v>
      </c>
      <c r="M84" s="28" t="e">
        <f>INDEX(Data!$C$4:$BA$398,ROE!$C84,ROE!M$2)</f>
        <v>#NUM!</v>
      </c>
    </row>
    <row r="85" spans="1:13">
      <c r="A85" s="18">
        <v>82</v>
      </c>
      <c r="B85" s="28" t="e">
        <f>LARGE(Data!$BE$4:$BE$32,ROE!A85)</f>
        <v>#NUM!</v>
      </c>
      <c r="C85" s="28" t="e">
        <f>MATCH(B85,Data!$BE$4:$BE$395,0)</f>
        <v>#NUM!</v>
      </c>
      <c r="D85" s="18" t="e">
        <f>INDEX(Data!$C$3:$BA$398,ROE!$C85,ROE!D$2)</f>
        <v>#NUM!</v>
      </c>
      <c r="E85" s="28" t="e">
        <f>INDEX(Data!$C$4:$BA$398,ROE!$C85,ROE!E$2)</f>
        <v>#NUM!</v>
      </c>
      <c r="F85" s="28" t="e">
        <f>INDEX(Data!$C$4:$BA$398,ROE!$C85,ROE!F$2)</f>
        <v>#NUM!</v>
      </c>
      <c r="G85" s="28" t="e">
        <f>INDEX(Data!$C$4:$BA$398,ROE!$C85,ROE!G$2)</f>
        <v>#NUM!</v>
      </c>
      <c r="H85" s="28" t="e">
        <f>INDEX(Data!$C$4:$BA$398,ROE!$C85,ROE!H$2)</f>
        <v>#NUM!</v>
      </c>
      <c r="I85" s="28" t="e">
        <f>INDEX(Data!$C$4:$BA$398,ROE!$C85,ROE!I$2)</f>
        <v>#NUM!</v>
      </c>
      <c r="J85" s="28" t="e">
        <f>INDEX(Data!$C$4:$BA$398,ROE!$C85,ROE!J$2)</f>
        <v>#NUM!</v>
      </c>
      <c r="K85" s="28" t="e">
        <f>INDEX(Data!$C$4:$BA$398,ROE!$C85,ROE!K$2)</f>
        <v>#NUM!</v>
      </c>
      <c r="L85" s="28" t="e">
        <f>INDEX(Data!$C$4:$BA$398,ROE!$C85,ROE!L$2)</f>
        <v>#NUM!</v>
      </c>
      <c r="M85" s="28" t="e">
        <f>INDEX(Data!$C$4:$BA$398,ROE!$C85,ROE!M$2)</f>
        <v>#NUM!</v>
      </c>
    </row>
    <row r="86" spans="1:13">
      <c r="A86" s="18">
        <v>83</v>
      </c>
      <c r="B86" s="28" t="e">
        <f>LARGE(Data!$BE$4:$BE$32,ROE!A86)</f>
        <v>#NUM!</v>
      </c>
      <c r="C86" s="28" t="e">
        <f>MATCH(B86,Data!$BE$4:$BE$395,0)</f>
        <v>#NUM!</v>
      </c>
      <c r="D86" s="18" t="e">
        <f>INDEX(Data!$C$3:$BA$398,ROE!$C86,ROE!D$2)</f>
        <v>#NUM!</v>
      </c>
      <c r="E86" s="28" t="e">
        <f>INDEX(Data!$C$4:$BA$398,ROE!$C86,ROE!E$2)</f>
        <v>#NUM!</v>
      </c>
      <c r="F86" s="28" t="e">
        <f>INDEX(Data!$C$4:$BA$398,ROE!$C86,ROE!F$2)</f>
        <v>#NUM!</v>
      </c>
      <c r="G86" s="28" t="e">
        <f>INDEX(Data!$C$4:$BA$398,ROE!$C86,ROE!G$2)</f>
        <v>#NUM!</v>
      </c>
      <c r="H86" s="28" t="e">
        <f>INDEX(Data!$C$4:$BA$398,ROE!$C86,ROE!H$2)</f>
        <v>#NUM!</v>
      </c>
      <c r="I86" s="28" t="e">
        <f>INDEX(Data!$C$4:$BA$398,ROE!$C86,ROE!I$2)</f>
        <v>#NUM!</v>
      </c>
      <c r="J86" s="28" t="e">
        <f>INDEX(Data!$C$4:$BA$398,ROE!$C86,ROE!J$2)</f>
        <v>#NUM!</v>
      </c>
      <c r="K86" s="28" t="e">
        <f>INDEX(Data!$C$4:$BA$398,ROE!$C86,ROE!K$2)</f>
        <v>#NUM!</v>
      </c>
      <c r="L86" s="28" t="e">
        <f>INDEX(Data!$C$4:$BA$398,ROE!$C86,ROE!L$2)</f>
        <v>#NUM!</v>
      </c>
      <c r="M86" s="28" t="e">
        <f>INDEX(Data!$C$4:$BA$398,ROE!$C86,ROE!M$2)</f>
        <v>#NUM!</v>
      </c>
    </row>
    <row r="87" spans="1:13">
      <c r="A87" s="18">
        <v>84</v>
      </c>
      <c r="B87" s="28" t="e">
        <f>LARGE(Data!$BE$4:$BE$32,ROE!A87)</f>
        <v>#NUM!</v>
      </c>
      <c r="C87" s="28" t="e">
        <f>MATCH(B87,Data!$BE$4:$BE$395,0)</f>
        <v>#NUM!</v>
      </c>
      <c r="D87" s="18" t="e">
        <f>INDEX(Data!$C$3:$BA$398,ROE!$C87,ROE!D$2)</f>
        <v>#NUM!</v>
      </c>
      <c r="E87" s="28" t="e">
        <f>INDEX(Data!$C$4:$BA$398,ROE!$C87,ROE!E$2)</f>
        <v>#NUM!</v>
      </c>
      <c r="F87" s="28" t="e">
        <f>INDEX(Data!$C$4:$BA$398,ROE!$C87,ROE!F$2)</f>
        <v>#NUM!</v>
      </c>
      <c r="G87" s="28" t="e">
        <f>INDEX(Data!$C$4:$BA$398,ROE!$C87,ROE!G$2)</f>
        <v>#NUM!</v>
      </c>
      <c r="H87" s="28" t="e">
        <f>INDEX(Data!$C$4:$BA$398,ROE!$C87,ROE!H$2)</f>
        <v>#NUM!</v>
      </c>
      <c r="I87" s="28" t="e">
        <f>INDEX(Data!$C$4:$BA$398,ROE!$C87,ROE!I$2)</f>
        <v>#NUM!</v>
      </c>
      <c r="J87" s="28" t="e">
        <f>INDEX(Data!$C$4:$BA$398,ROE!$C87,ROE!J$2)</f>
        <v>#NUM!</v>
      </c>
      <c r="K87" s="28" t="e">
        <f>INDEX(Data!$C$4:$BA$398,ROE!$C87,ROE!K$2)</f>
        <v>#NUM!</v>
      </c>
      <c r="L87" s="28" t="e">
        <f>INDEX(Data!$C$4:$BA$398,ROE!$C87,ROE!L$2)</f>
        <v>#NUM!</v>
      </c>
      <c r="M87" s="28" t="e">
        <f>INDEX(Data!$C$4:$BA$398,ROE!$C87,ROE!M$2)</f>
        <v>#NUM!</v>
      </c>
    </row>
    <row r="88" spans="1:13">
      <c r="A88" s="18">
        <v>85</v>
      </c>
      <c r="B88" s="28" t="e">
        <f>LARGE(Data!$BE$4:$BE$32,ROE!A88)</f>
        <v>#NUM!</v>
      </c>
      <c r="C88" s="28" t="e">
        <f>MATCH(B88,Data!$BE$4:$BE$395,0)</f>
        <v>#NUM!</v>
      </c>
      <c r="D88" s="18" t="e">
        <f>INDEX(Data!$C$3:$BA$398,ROE!$C88,ROE!D$2)</f>
        <v>#NUM!</v>
      </c>
      <c r="E88" s="28" t="e">
        <f>INDEX(Data!$C$4:$BA$398,ROE!$C88,ROE!E$2)</f>
        <v>#NUM!</v>
      </c>
      <c r="F88" s="28" t="e">
        <f>INDEX(Data!$C$4:$BA$398,ROE!$C88,ROE!F$2)</f>
        <v>#NUM!</v>
      </c>
      <c r="G88" s="28" t="e">
        <f>INDEX(Data!$C$4:$BA$398,ROE!$C88,ROE!G$2)</f>
        <v>#NUM!</v>
      </c>
      <c r="H88" s="28" t="e">
        <f>INDEX(Data!$C$4:$BA$398,ROE!$C88,ROE!H$2)</f>
        <v>#NUM!</v>
      </c>
      <c r="I88" s="28" t="e">
        <f>INDEX(Data!$C$4:$BA$398,ROE!$C88,ROE!I$2)</f>
        <v>#NUM!</v>
      </c>
      <c r="J88" s="28" t="e">
        <f>INDEX(Data!$C$4:$BA$398,ROE!$C88,ROE!J$2)</f>
        <v>#NUM!</v>
      </c>
      <c r="K88" s="28" t="e">
        <f>INDEX(Data!$C$4:$BA$398,ROE!$C88,ROE!K$2)</f>
        <v>#NUM!</v>
      </c>
      <c r="L88" s="28" t="e">
        <f>INDEX(Data!$C$4:$BA$398,ROE!$C88,ROE!L$2)</f>
        <v>#NUM!</v>
      </c>
      <c r="M88" s="28" t="e">
        <f>INDEX(Data!$C$4:$BA$398,ROE!$C88,ROE!M$2)</f>
        <v>#NUM!</v>
      </c>
    </row>
    <row r="89" spans="1:13">
      <c r="A89" s="18">
        <v>86</v>
      </c>
      <c r="B89" s="28" t="e">
        <f>LARGE(Data!$BE$4:$BE$32,ROE!A89)</f>
        <v>#NUM!</v>
      </c>
      <c r="C89" s="28" t="e">
        <f>MATCH(B89,Data!$BE$4:$BE$395,0)</f>
        <v>#NUM!</v>
      </c>
      <c r="D89" s="18" t="e">
        <f>INDEX(Data!$C$3:$BA$398,ROE!$C89,ROE!D$2)</f>
        <v>#NUM!</v>
      </c>
      <c r="E89" s="28" t="e">
        <f>INDEX(Data!$C$4:$BA$398,ROE!$C89,ROE!E$2)</f>
        <v>#NUM!</v>
      </c>
      <c r="F89" s="28" t="e">
        <f>INDEX(Data!$C$4:$BA$398,ROE!$C89,ROE!F$2)</f>
        <v>#NUM!</v>
      </c>
      <c r="G89" s="28" t="e">
        <f>INDEX(Data!$C$4:$BA$398,ROE!$C89,ROE!G$2)</f>
        <v>#NUM!</v>
      </c>
      <c r="H89" s="28" t="e">
        <f>INDEX(Data!$C$4:$BA$398,ROE!$C89,ROE!H$2)</f>
        <v>#NUM!</v>
      </c>
      <c r="I89" s="28" t="e">
        <f>INDEX(Data!$C$4:$BA$398,ROE!$C89,ROE!I$2)</f>
        <v>#NUM!</v>
      </c>
      <c r="J89" s="28" t="e">
        <f>INDEX(Data!$C$4:$BA$398,ROE!$C89,ROE!J$2)</f>
        <v>#NUM!</v>
      </c>
      <c r="K89" s="28" t="e">
        <f>INDEX(Data!$C$4:$BA$398,ROE!$C89,ROE!K$2)</f>
        <v>#NUM!</v>
      </c>
      <c r="L89" s="28" t="e">
        <f>INDEX(Data!$C$4:$BA$398,ROE!$C89,ROE!L$2)</f>
        <v>#NUM!</v>
      </c>
      <c r="M89" s="28" t="e">
        <f>INDEX(Data!$C$4:$BA$398,ROE!$C89,ROE!M$2)</f>
        <v>#NUM!</v>
      </c>
    </row>
    <row r="90" spans="1:13">
      <c r="A90" s="18">
        <v>87</v>
      </c>
      <c r="B90" s="28" t="e">
        <f>LARGE(Data!$BE$4:$BE$32,ROE!A90)</f>
        <v>#NUM!</v>
      </c>
      <c r="C90" s="28" t="e">
        <f>MATCH(B90,Data!$BE$4:$BE$395,0)</f>
        <v>#NUM!</v>
      </c>
      <c r="D90" s="18" t="e">
        <f>INDEX(Data!$C$3:$BA$398,ROE!$C90,ROE!D$2)</f>
        <v>#NUM!</v>
      </c>
      <c r="E90" s="28" t="e">
        <f>INDEX(Data!$C$4:$BA$398,ROE!$C90,ROE!E$2)</f>
        <v>#NUM!</v>
      </c>
      <c r="F90" s="28" t="e">
        <f>INDEX(Data!$C$4:$BA$398,ROE!$C90,ROE!F$2)</f>
        <v>#NUM!</v>
      </c>
      <c r="G90" s="28" t="e">
        <f>INDEX(Data!$C$4:$BA$398,ROE!$C90,ROE!G$2)</f>
        <v>#NUM!</v>
      </c>
      <c r="H90" s="28" t="e">
        <f>INDEX(Data!$C$4:$BA$398,ROE!$C90,ROE!H$2)</f>
        <v>#NUM!</v>
      </c>
      <c r="I90" s="28" t="e">
        <f>INDEX(Data!$C$4:$BA$398,ROE!$C90,ROE!I$2)</f>
        <v>#NUM!</v>
      </c>
      <c r="J90" s="28" t="e">
        <f>INDEX(Data!$C$4:$BA$398,ROE!$C90,ROE!J$2)</f>
        <v>#NUM!</v>
      </c>
      <c r="K90" s="28" t="e">
        <f>INDEX(Data!$C$4:$BA$398,ROE!$C90,ROE!K$2)</f>
        <v>#NUM!</v>
      </c>
      <c r="L90" s="28" t="e">
        <f>INDEX(Data!$C$4:$BA$398,ROE!$C90,ROE!L$2)</f>
        <v>#NUM!</v>
      </c>
      <c r="M90" s="28" t="e">
        <f>INDEX(Data!$C$4:$BA$398,ROE!$C90,ROE!M$2)</f>
        <v>#NUM!</v>
      </c>
    </row>
    <row r="91" spans="1:13">
      <c r="A91" s="18">
        <v>88</v>
      </c>
      <c r="B91" s="28" t="e">
        <f>LARGE(Data!$BE$4:$BE$32,ROE!A91)</f>
        <v>#NUM!</v>
      </c>
      <c r="C91" s="28" t="e">
        <f>MATCH(B91,Data!$BE$4:$BE$395,0)</f>
        <v>#NUM!</v>
      </c>
      <c r="D91" s="18" t="e">
        <f>INDEX(Data!$C$3:$BA$398,ROE!$C91,ROE!D$2)</f>
        <v>#NUM!</v>
      </c>
      <c r="E91" s="28" t="e">
        <f>INDEX(Data!$C$4:$BA$398,ROE!$C91,ROE!E$2)</f>
        <v>#NUM!</v>
      </c>
      <c r="F91" s="28" t="e">
        <f>INDEX(Data!$C$4:$BA$398,ROE!$C91,ROE!F$2)</f>
        <v>#NUM!</v>
      </c>
      <c r="G91" s="28" t="e">
        <f>INDEX(Data!$C$4:$BA$398,ROE!$C91,ROE!G$2)</f>
        <v>#NUM!</v>
      </c>
      <c r="H91" s="28" t="e">
        <f>INDEX(Data!$C$4:$BA$398,ROE!$C91,ROE!H$2)</f>
        <v>#NUM!</v>
      </c>
      <c r="I91" s="28" t="e">
        <f>INDEX(Data!$C$4:$BA$398,ROE!$C91,ROE!I$2)</f>
        <v>#NUM!</v>
      </c>
      <c r="J91" s="28" t="e">
        <f>INDEX(Data!$C$4:$BA$398,ROE!$C91,ROE!J$2)</f>
        <v>#NUM!</v>
      </c>
      <c r="K91" s="28" t="e">
        <f>INDEX(Data!$C$4:$BA$398,ROE!$C91,ROE!K$2)</f>
        <v>#NUM!</v>
      </c>
      <c r="L91" s="28" t="e">
        <f>INDEX(Data!$C$4:$BA$398,ROE!$C91,ROE!L$2)</f>
        <v>#NUM!</v>
      </c>
      <c r="M91" s="28" t="e">
        <f>INDEX(Data!$C$4:$BA$398,ROE!$C91,ROE!M$2)</f>
        <v>#NUM!</v>
      </c>
    </row>
    <row r="92" spans="1:13">
      <c r="A92" s="18">
        <v>89</v>
      </c>
      <c r="B92" s="28" t="e">
        <f>LARGE(Data!$BE$4:$BE$32,ROE!A92)</f>
        <v>#NUM!</v>
      </c>
      <c r="C92" s="28" t="e">
        <f>MATCH(B92,Data!$BE$4:$BE$395,0)</f>
        <v>#NUM!</v>
      </c>
      <c r="D92" s="18" t="e">
        <f>INDEX(Data!$C$3:$BA$398,ROE!$C92,ROE!D$2)</f>
        <v>#NUM!</v>
      </c>
      <c r="E92" s="28" t="e">
        <f>INDEX(Data!$C$4:$BA$398,ROE!$C92,ROE!E$2)</f>
        <v>#NUM!</v>
      </c>
      <c r="F92" s="28" t="e">
        <f>INDEX(Data!$C$4:$BA$398,ROE!$C92,ROE!F$2)</f>
        <v>#NUM!</v>
      </c>
      <c r="G92" s="28" t="e">
        <f>INDEX(Data!$C$4:$BA$398,ROE!$C92,ROE!G$2)</f>
        <v>#NUM!</v>
      </c>
      <c r="H92" s="28" t="e">
        <f>INDEX(Data!$C$4:$BA$398,ROE!$C92,ROE!H$2)</f>
        <v>#NUM!</v>
      </c>
      <c r="I92" s="28" t="e">
        <f>INDEX(Data!$C$4:$BA$398,ROE!$C92,ROE!I$2)</f>
        <v>#NUM!</v>
      </c>
      <c r="J92" s="28" t="e">
        <f>INDEX(Data!$C$4:$BA$398,ROE!$C92,ROE!J$2)</f>
        <v>#NUM!</v>
      </c>
      <c r="K92" s="28" t="e">
        <f>INDEX(Data!$C$4:$BA$398,ROE!$C92,ROE!K$2)</f>
        <v>#NUM!</v>
      </c>
      <c r="L92" s="28" t="e">
        <f>INDEX(Data!$C$4:$BA$398,ROE!$C92,ROE!L$2)</f>
        <v>#NUM!</v>
      </c>
      <c r="M92" s="28" t="e">
        <f>INDEX(Data!$C$4:$BA$398,ROE!$C92,ROE!M$2)</f>
        <v>#NUM!</v>
      </c>
    </row>
    <row r="93" spans="1:13">
      <c r="A93" s="18">
        <v>90</v>
      </c>
      <c r="B93" s="28" t="e">
        <f>LARGE(Data!$BE$4:$BE$32,ROE!A93)</f>
        <v>#NUM!</v>
      </c>
      <c r="C93" s="28" t="e">
        <f>MATCH(B93,Data!$BE$4:$BE$395,0)</f>
        <v>#NUM!</v>
      </c>
      <c r="D93" s="18" t="e">
        <f>INDEX(Data!$C$3:$BA$398,ROE!$C93,ROE!D$2)</f>
        <v>#NUM!</v>
      </c>
      <c r="E93" s="28" t="e">
        <f>INDEX(Data!$C$4:$BA$398,ROE!$C93,ROE!E$2)</f>
        <v>#NUM!</v>
      </c>
      <c r="F93" s="28" t="e">
        <f>INDEX(Data!$C$4:$BA$398,ROE!$C93,ROE!F$2)</f>
        <v>#NUM!</v>
      </c>
      <c r="G93" s="28" t="e">
        <f>INDEX(Data!$C$4:$BA$398,ROE!$C93,ROE!G$2)</f>
        <v>#NUM!</v>
      </c>
      <c r="H93" s="28" t="e">
        <f>INDEX(Data!$C$4:$BA$398,ROE!$C93,ROE!H$2)</f>
        <v>#NUM!</v>
      </c>
      <c r="I93" s="28" t="e">
        <f>INDEX(Data!$C$4:$BA$398,ROE!$C93,ROE!I$2)</f>
        <v>#NUM!</v>
      </c>
      <c r="J93" s="28" t="e">
        <f>INDEX(Data!$C$4:$BA$398,ROE!$C93,ROE!J$2)</f>
        <v>#NUM!</v>
      </c>
      <c r="K93" s="28" t="e">
        <f>INDEX(Data!$C$4:$BA$398,ROE!$C93,ROE!K$2)</f>
        <v>#NUM!</v>
      </c>
      <c r="L93" s="28" t="e">
        <f>INDEX(Data!$C$4:$BA$398,ROE!$C93,ROE!L$2)</f>
        <v>#NUM!</v>
      </c>
      <c r="M93" s="28" t="e">
        <f>INDEX(Data!$C$4:$BA$398,ROE!$C93,ROE!M$2)</f>
        <v>#NUM!</v>
      </c>
    </row>
    <row r="94" spans="1:13">
      <c r="A94" s="18">
        <v>91</v>
      </c>
      <c r="B94" s="28" t="e">
        <f>LARGE(Data!$BE$4:$BE$32,ROE!A94)</f>
        <v>#NUM!</v>
      </c>
      <c r="C94" s="28" t="e">
        <f>MATCH(B94,Data!$BE$4:$BE$395,0)</f>
        <v>#NUM!</v>
      </c>
      <c r="D94" s="18" t="e">
        <f>INDEX(Data!$C$3:$BA$398,ROE!$C94,ROE!D$2)</f>
        <v>#NUM!</v>
      </c>
      <c r="E94" s="28" t="e">
        <f>INDEX(Data!$C$4:$BA$398,ROE!$C94,ROE!E$2)</f>
        <v>#NUM!</v>
      </c>
      <c r="F94" s="28" t="e">
        <f>INDEX(Data!$C$4:$BA$398,ROE!$C94,ROE!F$2)</f>
        <v>#NUM!</v>
      </c>
      <c r="G94" s="28" t="e">
        <f>INDEX(Data!$C$4:$BA$398,ROE!$C94,ROE!G$2)</f>
        <v>#NUM!</v>
      </c>
      <c r="H94" s="28" t="e">
        <f>INDEX(Data!$C$4:$BA$398,ROE!$C94,ROE!H$2)</f>
        <v>#NUM!</v>
      </c>
      <c r="I94" s="28" t="e">
        <f>INDEX(Data!$C$4:$BA$398,ROE!$C94,ROE!I$2)</f>
        <v>#NUM!</v>
      </c>
      <c r="J94" s="28" t="e">
        <f>INDEX(Data!$C$4:$BA$398,ROE!$C94,ROE!J$2)</f>
        <v>#NUM!</v>
      </c>
      <c r="K94" s="28" t="e">
        <f>INDEX(Data!$C$4:$BA$398,ROE!$C94,ROE!K$2)</f>
        <v>#NUM!</v>
      </c>
      <c r="L94" s="28" t="e">
        <f>INDEX(Data!$C$4:$BA$398,ROE!$C94,ROE!L$2)</f>
        <v>#NUM!</v>
      </c>
      <c r="M94" s="28" t="e">
        <f>INDEX(Data!$C$4:$BA$398,ROE!$C94,ROE!M$2)</f>
        <v>#NUM!</v>
      </c>
    </row>
    <row r="95" spans="1:13">
      <c r="A95" s="18">
        <v>92</v>
      </c>
      <c r="B95" s="28" t="e">
        <f>LARGE(Data!$BE$4:$BE$32,ROE!A95)</f>
        <v>#NUM!</v>
      </c>
      <c r="C95" s="28" t="e">
        <f>MATCH(B95,Data!$BE$4:$BE$395,0)</f>
        <v>#NUM!</v>
      </c>
      <c r="D95" s="18" t="e">
        <f>INDEX(Data!$C$3:$BA$398,ROE!$C95,ROE!D$2)</f>
        <v>#NUM!</v>
      </c>
      <c r="E95" s="28" t="e">
        <f>INDEX(Data!$C$4:$BA$398,ROE!$C95,ROE!E$2)</f>
        <v>#NUM!</v>
      </c>
      <c r="F95" s="28" t="e">
        <f>INDEX(Data!$C$4:$BA$398,ROE!$C95,ROE!F$2)</f>
        <v>#NUM!</v>
      </c>
      <c r="G95" s="28" t="e">
        <f>INDEX(Data!$C$4:$BA$398,ROE!$C95,ROE!G$2)</f>
        <v>#NUM!</v>
      </c>
      <c r="H95" s="28" t="e">
        <f>INDEX(Data!$C$4:$BA$398,ROE!$C95,ROE!H$2)</f>
        <v>#NUM!</v>
      </c>
      <c r="I95" s="28" t="e">
        <f>INDEX(Data!$C$4:$BA$398,ROE!$C95,ROE!I$2)</f>
        <v>#NUM!</v>
      </c>
      <c r="J95" s="28" t="e">
        <f>INDEX(Data!$C$4:$BA$398,ROE!$C95,ROE!J$2)</f>
        <v>#NUM!</v>
      </c>
      <c r="K95" s="28" t="e">
        <f>INDEX(Data!$C$4:$BA$398,ROE!$C95,ROE!K$2)</f>
        <v>#NUM!</v>
      </c>
      <c r="L95" s="28" t="e">
        <f>INDEX(Data!$C$4:$BA$398,ROE!$C95,ROE!L$2)</f>
        <v>#NUM!</v>
      </c>
      <c r="M95" s="28" t="e">
        <f>INDEX(Data!$C$4:$BA$398,ROE!$C95,ROE!M$2)</f>
        <v>#NUM!</v>
      </c>
    </row>
    <row r="96" spans="1:13">
      <c r="A96" s="18">
        <v>93</v>
      </c>
      <c r="B96" s="28" t="e">
        <f>LARGE(Data!$BE$4:$BE$32,ROE!A96)</f>
        <v>#NUM!</v>
      </c>
      <c r="C96" s="28" t="e">
        <f>MATCH(B96,Data!$BE$4:$BE$395,0)</f>
        <v>#NUM!</v>
      </c>
      <c r="D96" s="18" t="e">
        <f>INDEX(Data!$C$3:$BA$398,ROE!$C96,ROE!D$2)</f>
        <v>#NUM!</v>
      </c>
      <c r="E96" s="28" t="e">
        <f>INDEX(Data!$C$4:$BA$398,ROE!$C96,ROE!E$2)</f>
        <v>#NUM!</v>
      </c>
      <c r="F96" s="28" t="e">
        <f>INDEX(Data!$C$4:$BA$398,ROE!$C96,ROE!F$2)</f>
        <v>#NUM!</v>
      </c>
      <c r="G96" s="28" t="e">
        <f>INDEX(Data!$C$4:$BA$398,ROE!$C96,ROE!G$2)</f>
        <v>#NUM!</v>
      </c>
      <c r="H96" s="28" t="e">
        <f>INDEX(Data!$C$4:$BA$398,ROE!$C96,ROE!H$2)</f>
        <v>#NUM!</v>
      </c>
      <c r="I96" s="28" t="e">
        <f>INDEX(Data!$C$4:$BA$398,ROE!$C96,ROE!I$2)</f>
        <v>#NUM!</v>
      </c>
      <c r="J96" s="28" t="e">
        <f>INDEX(Data!$C$4:$BA$398,ROE!$C96,ROE!J$2)</f>
        <v>#NUM!</v>
      </c>
      <c r="K96" s="28" t="e">
        <f>INDEX(Data!$C$4:$BA$398,ROE!$C96,ROE!K$2)</f>
        <v>#NUM!</v>
      </c>
      <c r="L96" s="28" t="e">
        <f>INDEX(Data!$C$4:$BA$398,ROE!$C96,ROE!L$2)</f>
        <v>#NUM!</v>
      </c>
      <c r="M96" s="28" t="e">
        <f>INDEX(Data!$C$4:$BA$398,ROE!$C96,ROE!M$2)</f>
        <v>#NUM!</v>
      </c>
    </row>
    <row r="97" spans="1:13">
      <c r="A97" s="18">
        <v>94</v>
      </c>
      <c r="B97" s="28" t="e">
        <f>LARGE(Data!$BE$4:$BE$32,ROE!A97)</f>
        <v>#NUM!</v>
      </c>
      <c r="C97" s="28" t="e">
        <f>MATCH(B97,Data!$BE$4:$BE$395,0)</f>
        <v>#NUM!</v>
      </c>
      <c r="D97" s="18" t="e">
        <f>INDEX(Data!$C$3:$BA$398,ROE!$C97,ROE!D$2)</f>
        <v>#NUM!</v>
      </c>
      <c r="E97" s="28" t="e">
        <f>INDEX(Data!$C$4:$BA$398,ROE!$C97,ROE!E$2)</f>
        <v>#NUM!</v>
      </c>
      <c r="F97" s="28" t="e">
        <f>INDEX(Data!$C$4:$BA$398,ROE!$C97,ROE!F$2)</f>
        <v>#NUM!</v>
      </c>
      <c r="G97" s="28" t="e">
        <f>INDEX(Data!$C$4:$BA$398,ROE!$C97,ROE!G$2)</f>
        <v>#NUM!</v>
      </c>
      <c r="H97" s="28" t="e">
        <f>INDEX(Data!$C$4:$BA$398,ROE!$C97,ROE!H$2)</f>
        <v>#NUM!</v>
      </c>
      <c r="I97" s="28" t="e">
        <f>INDEX(Data!$C$4:$BA$398,ROE!$C97,ROE!I$2)</f>
        <v>#NUM!</v>
      </c>
      <c r="J97" s="28" t="e">
        <f>INDEX(Data!$C$4:$BA$398,ROE!$C97,ROE!J$2)</f>
        <v>#NUM!</v>
      </c>
      <c r="K97" s="28" t="e">
        <f>INDEX(Data!$C$4:$BA$398,ROE!$C97,ROE!K$2)</f>
        <v>#NUM!</v>
      </c>
      <c r="L97" s="28" t="e">
        <f>INDEX(Data!$C$4:$BA$398,ROE!$C97,ROE!L$2)</f>
        <v>#NUM!</v>
      </c>
      <c r="M97" s="28" t="e">
        <f>INDEX(Data!$C$4:$BA$398,ROE!$C97,ROE!M$2)</f>
        <v>#NUM!</v>
      </c>
    </row>
    <row r="98" spans="1:13">
      <c r="A98" s="18">
        <v>95</v>
      </c>
      <c r="B98" s="28" t="e">
        <f>LARGE(Data!$BE$4:$BE$32,ROE!A98)</f>
        <v>#NUM!</v>
      </c>
      <c r="C98" s="28" t="e">
        <f>MATCH(B98,Data!$BE$4:$BE$395,0)</f>
        <v>#NUM!</v>
      </c>
      <c r="D98" s="18" t="e">
        <f>INDEX(Data!$C$3:$BA$398,ROE!$C98,ROE!D$2)</f>
        <v>#NUM!</v>
      </c>
      <c r="E98" s="28" t="e">
        <f>INDEX(Data!$C$4:$BA$398,ROE!$C98,ROE!E$2)</f>
        <v>#NUM!</v>
      </c>
      <c r="F98" s="28" t="e">
        <f>INDEX(Data!$C$4:$BA$398,ROE!$C98,ROE!F$2)</f>
        <v>#NUM!</v>
      </c>
      <c r="G98" s="28" t="e">
        <f>INDEX(Data!$C$4:$BA$398,ROE!$C98,ROE!G$2)</f>
        <v>#NUM!</v>
      </c>
      <c r="H98" s="28" t="e">
        <f>INDEX(Data!$C$4:$BA$398,ROE!$C98,ROE!H$2)</f>
        <v>#NUM!</v>
      </c>
      <c r="I98" s="28" t="e">
        <f>INDEX(Data!$C$4:$BA$398,ROE!$C98,ROE!I$2)</f>
        <v>#NUM!</v>
      </c>
      <c r="J98" s="28" t="e">
        <f>INDEX(Data!$C$4:$BA$398,ROE!$C98,ROE!J$2)</f>
        <v>#NUM!</v>
      </c>
      <c r="K98" s="28" t="e">
        <f>INDEX(Data!$C$4:$BA$398,ROE!$C98,ROE!K$2)</f>
        <v>#NUM!</v>
      </c>
      <c r="L98" s="28" t="e">
        <f>INDEX(Data!$C$4:$BA$398,ROE!$C98,ROE!L$2)</f>
        <v>#NUM!</v>
      </c>
      <c r="M98" s="28" t="e">
        <f>INDEX(Data!$C$4:$BA$398,ROE!$C98,ROE!M$2)</f>
        <v>#NUM!</v>
      </c>
    </row>
    <row r="99" spans="1:13">
      <c r="A99" s="18">
        <v>96</v>
      </c>
      <c r="B99" s="28" t="e">
        <f>LARGE(Data!$BE$4:$BE$32,ROE!A99)</f>
        <v>#NUM!</v>
      </c>
      <c r="C99" s="28" t="e">
        <f>MATCH(B99,Data!$BE$4:$BE$395,0)</f>
        <v>#NUM!</v>
      </c>
      <c r="D99" s="18" t="e">
        <f>INDEX(Data!$C$3:$BA$398,ROE!$C99,ROE!D$2)</f>
        <v>#NUM!</v>
      </c>
      <c r="E99" s="28" t="e">
        <f>INDEX(Data!$C$4:$BA$398,ROE!$C99,ROE!E$2)</f>
        <v>#NUM!</v>
      </c>
      <c r="F99" s="28" t="e">
        <f>INDEX(Data!$C$4:$BA$398,ROE!$C99,ROE!F$2)</f>
        <v>#NUM!</v>
      </c>
      <c r="G99" s="28" t="e">
        <f>INDEX(Data!$C$4:$BA$398,ROE!$C99,ROE!G$2)</f>
        <v>#NUM!</v>
      </c>
      <c r="H99" s="28" t="e">
        <f>INDEX(Data!$C$4:$BA$398,ROE!$C99,ROE!H$2)</f>
        <v>#NUM!</v>
      </c>
      <c r="I99" s="28" t="e">
        <f>INDEX(Data!$C$4:$BA$398,ROE!$C99,ROE!I$2)</f>
        <v>#NUM!</v>
      </c>
      <c r="J99" s="28" t="e">
        <f>INDEX(Data!$C$4:$BA$398,ROE!$C99,ROE!J$2)</f>
        <v>#NUM!</v>
      </c>
      <c r="K99" s="28" t="e">
        <f>INDEX(Data!$C$4:$BA$398,ROE!$C99,ROE!K$2)</f>
        <v>#NUM!</v>
      </c>
      <c r="L99" s="28" t="e">
        <f>INDEX(Data!$C$4:$BA$398,ROE!$C99,ROE!L$2)</f>
        <v>#NUM!</v>
      </c>
      <c r="M99" s="28" t="e">
        <f>INDEX(Data!$C$4:$BA$398,ROE!$C99,ROE!M$2)</f>
        <v>#NUM!</v>
      </c>
    </row>
    <row r="100" spans="1:13">
      <c r="A100" s="18">
        <v>97</v>
      </c>
      <c r="B100" s="28" t="e">
        <f>LARGE(Data!$BE$4:$BE$32,ROE!A100)</f>
        <v>#NUM!</v>
      </c>
      <c r="C100" s="28" t="e">
        <f>MATCH(B100,Data!$BE$4:$BE$395,0)</f>
        <v>#NUM!</v>
      </c>
      <c r="D100" s="18" t="e">
        <f>INDEX(Data!$C$3:$BA$398,ROE!$C100,ROE!D$2)</f>
        <v>#NUM!</v>
      </c>
      <c r="E100" s="28" t="e">
        <f>INDEX(Data!$C$4:$BA$398,ROE!$C100,ROE!E$2)</f>
        <v>#NUM!</v>
      </c>
      <c r="F100" s="28" t="e">
        <f>INDEX(Data!$C$4:$BA$398,ROE!$C100,ROE!F$2)</f>
        <v>#NUM!</v>
      </c>
      <c r="G100" s="28" t="e">
        <f>INDEX(Data!$C$4:$BA$398,ROE!$C100,ROE!G$2)</f>
        <v>#NUM!</v>
      </c>
      <c r="H100" s="28" t="e">
        <f>INDEX(Data!$C$4:$BA$398,ROE!$C100,ROE!H$2)</f>
        <v>#NUM!</v>
      </c>
      <c r="I100" s="28" t="e">
        <f>INDEX(Data!$C$4:$BA$398,ROE!$C100,ROE!I$2)</f>
        <v>#NUM!</v>
      </c>
      <c r="J100" s="28" t="e">
        <f>INDEX(Data!$C$4:$BA$398,ROE!$C100,ROE!J$2)</f>
        <v>#NUM!</v>
      </c>
      <c r="K100" s="28" t="e">
        <f>INDEX(Data!$C$4:$BA$398,ROE!$C100,ROE!K$2)</f>
        <v>#NUM!</v>
      </c>
      <c r="L100" s="28" t="e">
        <f>INDEX(Data!$C$4:$BA$398,ROE!$C100,ROE!L$2)</f>
        <v>#NUM!</v>
      </c>
      <c r="M100" s="28" t="e">
        <f>INDEX(Data!$C$4:$BA$398,ROE!$C100,ROE!M$2)</f>
        <v>#NUM!</v>
      </c>
    </row>
    <row r="101" spans="1:13">
      <c r="A101" s="18">
        <v>98</v>
      </c>
      <c r="B101" s="28" t="e">
        <f>LARGE(Data!$BE$4:$BE$32,ROE!A101)</f>
        <v>#NUM!</v>
      </c>
      <c r="C101" s="28" t="e">
        <f>MATCH(B101,Data!$BE$4:$BE$395,0)</f>
        <v>#NUM!</v>
      </c>
      <c r="D101" s="18" t="e">
        <f>INDEX(Data!$C$3:$BA$398,ROE!$C101,ROE!D$2)</f>
        <v>#NUM!</v>
      </c>
      <c r="E101" s="28" t="e">
        <f>INDEX(Data!$C$4:$BA$398,ROE!$C101,ROE!E$2)</f>
        <v>#NUM!</v>
      </c>
      <c r="F101" s="28" t="e">
        <f>INDEX(Data!$C$4:$BA$398,ROE!$C101,ROE!F$2)</f>
        <v>#NUM!</v>
      </c>
      <c r="G101" s="28" t="e">
        <f>INDEX(Data!$C$4:$BA$398,ROE!$C101,ROE!G$2)</f>
        <v>#NUM!</v>
      </c>
      <c r="H101" s="28" t="e">
        <f>INDEX(Data!$C$4:$BA$398,ROE!$C101,ROE!H$2)</f>
        <v>#NUM!</v>
      </c>
      <c r="I101" s="28" t="e">
        <f>INDEX(Data!$C$4:$BA$398,ROE!$C101,ROE!I$2)</f>
        <v>#NUM!</v>
      </c>
      <c r="J101" s="28" t="e">
        <f>INDEX(Data!$C$4:$BA$398,ROE!$C101,ROE!J$2)</f>
        <v>#NUM!</v>
      </c>
      <c r="K101" s="28" t="e">
        <f>INDEX(Data!$C$4:$BA$398,ROE!$C101,ROE!K$2)</f>
        <v>#NUM!</v>
      </c>
      <c r="L101" s="28" t="e">
        <f>INDEX(Data!$C$4:$BA$398,ROE!$C101,ROE!L$2)</f>
        <v>#NUM!</v>
      </c>
      <c r="M101" s="28" t="e">
        <f>INDEX(Data!$C$4:$BA$398,ROE!$C101,ROE!M$2)</f>
        <v>#NUM!</v>
      </c>
    </row>
    <row r="102" spans="1:13">
      <c r="A102" s="18">
        <v>99</v>
      </c>
      <c r="B102" s="28" t="e">
        <f>LARGE(Data!$BE$4:$BE$32,ROE!A102)</f>
        <v>#NUM!</v>
      </c>
      <c r="C102" s="28" t="e">
        <f>MATCH(B102,Data!$BE$4:$BE$395,0)</f>
        <v>#NUM!</v>
      </c>
      <c r="D102" s="18" t="e">
        <f>INDEX(Data!$C$3:$BA$398,ROE!$C102,ROE!D$2)</f>
        <v>#NUM!</v>
      </c>
      <c r="E102" s="28" t="e">
        <f>INDEX(Data!$C$4:$BA$398,ROE!$C102,ROE!E$2)</f>
        <v>#NUM!</v>
      </c>
      <c r="F102" s="28" t="e">
        <f>INDEX(Data!$C$4:$BA$398,ROE!$C102,ROE!F$2)</f>
        <v>#NUM!</v>
      </c>
      <c r="G102" s="28" t="e">
        <f>INDEX(Data!$C$4:$BA$398,ROE!$C102,ROE!G$2)</f>
        <v>#NUM!</v>
      </c>
      <c r="H102" s="28" t="e">
        <f>INDEX(Data!$C$4:$BA$398,ROE!$C102,ROE!H$2)</f>
        <v>#NUM!</v>
      </c>
      <c r="I102" s="28" t="e">
        <f>INDEX(Data!$C$4:$BA$398,ROE!$C102,ROE!I$2)</f>
        <v>#NUM!</v>
      </c>
      <c r="J102" s="28" t="e">
        <f>INDEX(Data!$C$4:$BA$398,ROE!$C102,ROE!J$2)</f>
        <v>#NUM!</v>
      </c>
      <c r="K102" s="28" t="e">
        <f>INDEX(Data!$C$4:$BA$398,ROE!$C102,ROE!K$2)</f>
        <v>#NUM!</v>
      </c>
      <c r="L102" s="28" t="e">
        <f>INDEX(Data!$C$4:$BA$398,ROE!$C102,ROE!L$2)</f>
        <v>#NUM!</v>
      </c>
      <c r="M102" s="28" t="e">
        <f>INDEX(Data!$C$4:$BA$398,ROE!$C102,ROE!M$2)</f>
        <v>#NUM!</v>
      </c>
    </row>
    <row r="103" spans="1:13">
      <c r="A103" s="18">
        <v>100</v>
      </c>
      <c r="B103" s="28" t="e">
        <f>LARGE(Data!$BE$4:$BE$32,ROE!A103)</f>
        <v>#NUM!</v>
      </c>
      <c r="C103" s="28" t="e">
        <f>MATCH(B103,Data!$BE$4:$BE$395,0)</f>
        <v>#NUM!</v>
      </c>
      <c r="D103" s="18" t="e">
        <f>INDEX(Data!$C$3:$BA$398,ROE!$C103,ROE!D$2)</f>
        <v>#NUM!</v>
      </c>
      <c r="E103" s="28" t="e">
        <f>INDEX(Data!$C$4:$BA$398,ROE!$C103,ROE!E$2)</f>
        <v>#NUM!</v>
      </c>
      <c r="F103" s="28" t="e">
        <f>INDEX(Data!$C$4:$BA$398,ROE!$C103,ROE!F$2)</f>
        <v>#NUM!</v>
      </c>
      <c r="G103" s="28" t="e">
        <f>INDEX(Data!$C$4:$BA$398,ROE!$C103,ROE!G$2)</f>
        <v>#NUM!</v>
      </c>
      <c r="H103" s="28" t="e">
        <f>INDEX(Data!$C$4:$BA$398,ROE!$C103,ROE!H$2)</f>
        <v>#NUM!</v>
      </c>
      <c r="I103" s="28" t="e">
        <f>INDEX(Data!$C$4:$BA$398,ROE!$C103,ROE!I$2)</f>
        <v>#NUM!</v>
      </c>
      <c r="J103" s="28" t="e">
        <f>INDEX(Data!$C$4:$BA$398,ROE!$C103,ROE!J$2)</f>
        <v>#NUM!</v>
      </c>
      <c r="K103" s="28" t="e">
        <f>INDEX(Data!$C$4:$BA$398,ROE!$C103,ROE!K$2)</f>
        <v>#NUM!</v>
      </c>
      <c r="L103" s="28" t="e">
        <f>INDEX(Data!$C$4:$BA$398,ROE!$C103,ROE!L$2)</f>
        <v>#NUM!</v>
      </c>
      <c r="M103" s="28" t="e">
        <f>INDEX(Data!$C$4:$BA$398,ROE!$C103,ROE!M$2)</f>
        <v>#NUM!</v>
      </c>
    </row>
    <row r="104" spans="1:13">
      <c r="A104" s="18">
        <v>101</v>
      </c>
      <c r="B104" s="28" t="e">
        <f>LARGE(Data!$BE$4:$BE$32,ROE!A104)</f>
        <v>#NUM!</v>
      </c>
      <c r="C104" s="28" t="e">
        <f>MATCH(B104,Data!$BE$4:$BE$395,0)</f>
        <v>#NUM!</v>
      </c>
      <c r="D104" s="18" t="e">
        <f>INDEX(Data!$C$3:$BA$398,ROE!$C104,ROE!D$2)</f>
        <v>#NUM!</v>
      </c>
      <c r="E104" s="28" t="e">
        <f>INDEX(Data!$C$4:$BA$398,ROE!$C104,ROE!E$2)</f>
        <v>#NUM!</v>
      </c>
      <c r="F104" s="28" t="e">
        <f>INDEX(Data!$C$4:$BA$398,ROE!$C104,ROE!F$2)</f>
        <v>#NUM!</v>
      </c>
      <c r="G104" s="28" t="e">
        <f>INDEX(Data!$C$4:$BA$398,ROE!$C104,ROE!G$2)</f>
        <v>#NUM!</v>
      </c>
      <c r="H104" s="28" t="e">
        <f>INDEX(Data!$C$4:$BA$398,ROE!$C104,ROE!H$2)</f>
        <v>#NUM!</v>
      </c>
      <c r="I104" s="28" t="e">
        <f>INDEX(Data!$C$4:$BA$398,ROE!$C104,ROE!I$2)</f>
        <v>#NUM!</v>
      </c>
      <c r="J104" s="28" t="e">
        <f>INDEX(Data!$C$4:$BA$398,ROE!$C104,ROE!J$2)</f>
        <v>#NUM!</v>
      </c>
      <c r="K104" s="28" t="e">
        <f>INDEX(Data!$C$4:$BA$398,ROE!$C104,ROE!K$2)</f>
        <v>#NUM!</v>
      </c>
      <c r="L104" s="28" t="e">
        <f>INDEX(Data!$C$4:$BA$398,ROE!$C104,ROE!L$2)</f>
        <v>#NUM!</v>
      </c>
      <c r="M104" s="28" t="e">
        <f>INDEX(Data!$C$4:$BA$398,ROE!$C104,ROE!M$2)</f>
        <v>#NUM!</v>
      </c>
    </row>
    <row r="105" spans="1:13">
      <c r="A105" s="18">
        <v>102</v>
      </c>
      <c r="B105" s="28" t="e">
        <f>LARGE(Data!$BE$4:$BE$32,ROE!A105)</f>
        <v>#NUM!</v>
      </c>
      <c r="C105" s="28" t="e">
        <f>MATCH(B105,Data!$BE$4:$BE$395,0)</f>
        <v>#NUM!</v>
      </c>
      <c r="D105" s="18" t="e">
        <f>INDEX(Data!$C$3:$BA$398,ROE!$C105,ROE!D$2)</f>
        <v>#NUM!</v>
      </c>
      <c r="E105" s="28" t="e">
        <f>INDEX(Data!$C$4:$BA$398,ROE!$C105,ROE!E$2)</f>
        <v>#NUM!</v>
      </c>
      <c r="F105" s="28" t="e">
        <f>INDEX(Data!$C$4:$BA$398,ROE!$C105,ROE!F$2)</f>
        <v>#NUM!</v>
      </c>
      <c r="G105" s="28" t="e">
        <f>INDEX(Data!$C$4:$BA$398,ROE!$C105,ROE!G$2)</f>
        <v>#NUM!</v>
      </c>
      <c r="H105" s="28" t="e">
        <f>INDEX(Data!$C$4:$BA$398,ROE!$C105,ROE!H$2)</f>
        <v>#NUM!</v>
      </c>
      <c r="I105" s="28" t="e">
        <f>INDEX(Data!$C$4:$BA$398,ROE!$C105,ROE!I$2)</f>
        <v>#NUM!</v>
      </c>
      <c r="J105" s="28" t="e">
        <f>INDEX(Data!$C$4:$BA$398,ROE!$C105,ROE!J$2)</f>
        <v>#NUM!</v>
      </c>
      <c r="K105" s="28" t="e">
        <f>INDEX(Data!$C$4:$BA$398,ROE!$C105,ROE!K$2)</f>
        <v>#NUM!</v>
      </c>
      <c r="L105" s="28" t="e">
        <f>INDEX(Data!$C$4:$BA$398,ROE!$C105,ROE!L$2)</f>
        <v>#NUM!</v>
      </c>
      <c r="M105" s="28" t="e">
        <f>INDEX(Data!$C$4:$BA$398,ROE!$C105,ROE!M$2)</f>
        <v>#NUM!</v>
      </c>
    </row>
    <row r="106" spans="1:13">
      <c r="A106" s="18">
        <v>103</v>
      </c>
      <c r="B106" s="28" t="e">
        <f>LARGE(Data!$BE$4:$BE$32,ROE!A106)</f>
        <v>#NUM!</v>
      </c>
      <c r="C106" s="28" t="e">
        <f>MATCH(B106,Data!$BE$4:$BE$395,0)</f>
        <v>#NUM!</v>
      </c>
      <c r="D106" s="18" t="e">
        <f>INDEX(Data!$C$3:$BA$398,ROE!$C106,ROE!D$2)</f>
        <v>#NUM!</v>
      </c>
      <c r="E106" s="28" t="e">
        <f>INDEX(Data!$C$4:$BA$398,ROE!$C106,ROE!E$2)</f>
        <v>#NUM!</v>
      </c>
      <c r="F106" s="28" t="e">
        <f>INDEX(Data!$C$4:$BA$398,ROE!$C106,ROE!F$2)</f>
        <v>#NUM!</v>
      </c>
      <c r="G106" s="28" t="e">
        <f>INDEX(Data!$C$4:$BA$398,ROE!$C106,ROE!G$2)</f>
        <v>#NUM!</v>
      </c>
      <c r="H106" s="28" t="e">
        <f>INDEX(Data!$C$4:$BA$398,ROE!$C106,ROE!H$2)</f>
        <v>#NUM!</v>
      </c>
      <c r="I106" s="28" t="e">
        <f>INDEX(Data!$C$4:$BA$398,ROE!$C106,ROE!I$2)</f>
        <v>#NUM!</v>
      </c>
      <c r="J106" s="28" t="e">
        <f>INDEX(Data!$C$4:$BA$398,ROE!$C106,ROE!J$2)</f>
        <v>#NUM!</v>
      </c>
      <c r="K106" s="28" t="e">
        <f>INDEX(Data!$C$4:$BA$398,ROE!$C106,ROE!K$2)</f>
        <v>#NUM!</v>
      </c>
      <c r="L106" s="28" t="e">
        <f>INDEX(Data!$C$4:$BA$398,ROE!$C106,ROE!L$2)</f>
        <v>#NUM!</v>
      </c>
      <c r="M106" s="28" t="e">
        <f>INDEX(Data!$C$4:$BA$398,ROE!$C106,ROE!M$2)</f>
        <v>#NUM!</v>
      </c>
    </row>
    <row r="107" spans="1:13">
      <c r="A107" s="18">
        <v>104</v>
      </c>
      <c r="B107" s="28" t="e">
        <f>LARGE(Data!$BE$4:$BE$32,ROE!A107)</f>
        <v>#NUM!</v>
      </c>
      <c r="C107" s="28" t="e">
        <f>MATCH(B107,Data!$BE$4:$BE$395,0)</f>
        <v>#NUM!</v>
      </c>
      <c r="D107" s="18" t="e">
        <f>INDEX(Data!$C$3:$BA$398,ROE!$C107,ROE!D$2)</f>
        <v>#NUM!</v>
      </c>
      <c r="E107" s="28" t="e">
        <f>INDEX(Data!$C$4:$BA$398,ROE!$C107,ROE!E$2)</f>
        <v>#NUM!</v>
      </c>
      <c r="F107" s="28" t="e">
        <f>INDEX(Data!$C$4:$BA$398,ROE!$C107,ROE!F$2)</f>
        <v>#NUM!</v>
      </c>
      <c r="G107" s="28" t="e">
        <f>INDEX(Data!$C$4:$BA$398,ROE!$C107,ROE!G$2)</f>
        <v>#NUM!</v>
      </c>
      <c r="H107" s="28" t="e">
        <f>INDEX(Data!$C$4:$BA$398,ROE!$C107,ROE!H$2)</f>
        <v>#NUM!</v>
      </c>
      <c r="I107" s="28" t="e">
        <f>INDEX(Data!$C$4:$BA$398,ROE!$C107,ROE!I$2)</f>
        <v>#NUM!</v>
      </c>
      <c r="J107" s="28" t="e">
        <f>INDEX(Data!$C$4:$BA$398,ROE!$C107,ROE!J$2)</f>
        <v>#NUM!</v>
      </c>
      <c r="K107" s="28" t="e">
        <f>INDEX(Data!$C$4:$BA$398,ROE!$C107,ROE!K$2)</f>
        <v>#NUM!</v>
      </c>
      <c r="L107" s="28" t="e">
        <f>INDEX(Data!$C$4:$BA$398,ROE!$C107,ROE!L$2)</f>
        <v>#NUM!</v>
      </c>
      <c r="M107" s="28" t="e">
        <f>INDEX(Data!$C$4:$BA$398,ROE!$C107,ROE!M$2)</f>
        <v>#NUM!</v>
      </c>
    </row>
    <row r="108" spans="1:13">
      <c r="A108" s="18">
        <v>105</v>
      </c>
      <c r="B108" s="28" t="e">
        <f>LARGE(Data!$BE$4:$BE$32,ROE!A108)</f>
        <v>#NUM!</v>
      </c>
      <c r="C108" s="28" t="e">
        <f>MATCH(B108,Data!$BE$4:$BE$395,0)</f>
        <v>#NUM!</v>
      </c>
      <c r="D108" s="18" t="e">
        <f>INDEX(Data!$C$3:$BA$398,ROE!$C108,ROE!D$2)</f>
        <v>#NUM!</v>
      </c>
      <c r="E108" s="28" t="e">
        <f>INDEX(Data!$C$4:$BA$398,ROE!$C108,ROE!E$2)</f>
        <v>#NUM!</v>
      </c>
      <c r="F108" s="28" t="e">
        <f>INDEX(Data!$C$4:$BA$398,ROE!$C108,ROE!F$2)</f>
        <v>#NUM!</v>
      </c>
      <c r="G108" s="28" t="e">
        <f>INDEX(Data!$C$4:$BA$398,ROE!$C108,ROE!G$2)</f>
        <v>#NUM!</v>
      </c>
      <c r="H108" s="28" t="e">
        <f>INDEX(Data!$C$4:$BA$398,ROE!$C108,ROE!H$2)</f>
        <v>#NUM!</v>
      </c>
      <c r="I108" s="28" t="e">
        <f>INDEX(Data!$C$4:$BA$398,ROE!$C108,ROE!I$2)</f>
        <v>#NUM!</v>
      </c>
      <c r="J108" s="28" t="e">
        <f>INDEX(Data!$C$4:$BA$398,ROE!$C108,ROE!J$2)</f>
        <v>#NUM!</v>
      </c>
      <c r="K108" s="28" t="e">
        <f>INDEX(Data!$C$4:$BA$398,ROE!$C108,ROE!K$2)</f>
        <v>#NUM!</v>
      </c>
      <c r="L108" s="28" t="e">
        <f>INDEX(Data!$C$4:$BA$398,ROE!$C108,ROE!L$2)</f>
        <v>#NUM!</v>
      </c>
      <c r="M108" s="28" t="e">
        <f>INDEX(Data!$C$4:$BA$398,ROE!$C108,ROE!M$2)</f>
        <v>#NUM!</v>
      </c>
    </row>
    <row r="109" spans="1:13">
      <c r="A109" s="18">
        <v>106</v>
      </c>
      <c r="B109" s="28" t="e">
        <f>LARGE(Data!$BE$4:$BE$32,ROE!A109)</f>
        <v>#NUM!</v>
      </c>
      <c r="C109" s="28" t="e">
        <f>MATCH(B109,Data!$BE$4:$BE$395,0)</f>
        <v>#NUM!</v>
      </c>
      <c r="D109" s="18" t="e">
        <f>INDEX(Data!$C$3:$BA$398,ROE!$C109,ROE!D$2)</f>
        <v>#NUM!</v>
      </c>
      <c r="E109" s="28" t="e">
        <f>INDEX(Data!$C$4:$BA$398,ROE!$C109,ROE!E$2)</f>
        <v>#NUM!</v>
      </c>
      <c r="F109" s="28" t="e">
        <f>INDEX(Data!$C$4:$BA$398,ROE!$C109,ROE!F$2)</f>
        <v>#NUM!</v>
      </c>
      <c r="G109" s="28" t="e">
        <f>INDEX(Data!$C$4:$BA$398,ROE!$C109,ROE!G$2)</f>
        <v>#NUM!</v>
      </c>
      <c r="H109" s="28" t="e">
        <f>INDEX(Data!$C$4:$BA$398,ROE!$C109,ROE!H$2)</f>
        <v>#NUM!</v>
      </c>
      <c r="I109" s="28" t="e">
        <f>INDEX(Data!$C$4:$BA$398,ROE!$C109,ROE!I$2)</f>
        <v>#NUM!</v>
      </c>
      <c r="J109" s="28" t="e">
        <f>INDEX(Data!$C$4:$BA$398,ROE!$C109,ROE!J$2)</f>
        <v>#NUM!</v>
      </c>
      <c r="K109" s="28" t="e">
        <f>INDEX(Data!$C$4:$BA$398,ROE!$C109,ROE!K$2)</f>
        <v>#NUM!</v>
      </c>
      <c r="L109" s="28" t="e">
        <f>INDEX(Data!$C$4:$BA$398,ROE!$C109,ROE!L$2)</f>
        <v>#NUM!</v>
      </c>
      <c r="M109" s="28" t="e">
        <f>INDEX(Data!$C$4:$BA$398,ROE!$C109,ROE!M$2)</f>
        <v>#NUM!</v>
      </c>
    </row>
    <row r="110" spans="1:13">
      <c r="A110" s="18">
        <v>107</v>
      </c>
      <c r="B110" s="28" t="e">
        <f>LARGE(Data!$BE$4:$BE$32,ROE!A110)</f>
        <v>#NUM!</v>
      </c>
      <c r="C110" s="28" t="e">
        <f>MATCH(B110,Data!$BE$4:$BE$395,0)</f>
        <v>#NUM!</v>
      </c>
      <c r="D110" s="18" t="e">
        <f>INDEX(Data!$C$3:$BA$398,ROE!$C110,ROE!D$2)</f>
        <v>#NUM!</v>
      </c>
      <c r="E110" s="28" t="e">
        <f>INDEX(Data!$C$4:$BA$398,ROE!$C110,ROE!E$2)</f>
        <v>#NUM!</v>
      </c>
      <c r="F110" s="28" t="e">
        <f>INDEX(Data!$C$4:$BA$398,ROE!$C110,ROE!F$2)</f>
        <v>#NUM!</v>
      </c>
      <c r="G110" s="28" t="e">
        <f>INDEX(Data!$C$4:$BA$398,ROE!$C110,ROE!G$2)</f>
        <v>#NUM!</v>
      </c>
      <c r="H110" s="28" t="e">
        <f>INDEX(Data!$C$4:$BA$398,ROE!$C110,ROE!H$2)</f>
        <v>#NUM!</v>
      </c>
      <c r="I110" s="28" t="e">
        <f>INDEX(Data!$C$4:$BA$398,ROE!$C110,ROE!I$2)</f>
        <v>#NUM!</v>
      </c>
      <c r="J110" s="28" t="e">
        <f>INDEX(Data!$C$4:$BA$398,ROE!$C110,ROE!J$2)</f>
        <v>#NUM!</v>
      </c>
      <c r="K110" s="28" t="e">
        <f>INDEX(Data!$C$4:$BA$398,ROE!$C110,ROE!K$2)</f>
        <v>#NUM!</v>
      </c>
      <c r="L110" s="28" t="e">
        <f>INDEX(Data!$C$4:$BA$398,ROE!$C110,ROE!L$2)</f>
        <v>#NUM!</v>
      </c>
      <c r="M110" s="28" t="e">
        <f>INDEX(Data!$C$4:$BA$398,ROE!$C110,ROE!M$2)</f>
        <v>#NUM!</v>
      </c>
    </row>
    <row r="111" spans="1:13">
      <c r="A111" s="18">
        <v>108</v>
      </c>
      <c r="B111" s="28" t="e">
        <f>LARGE(Data!$BE$4:$BE$32,ROE!A111)</f>
        <v>#NUM!</v>
      </c>
      <c r="C111" s="28" t="e">
        <f>MATCH(B111,Data!$BE$4:$BE$395,0)</f>
        <v>#NUM!</v>
      </c>
      <c r="D111" s="18" t="e">
        <f>INDEX(Data!$C$3:$BA$398,ROE!$C111,ROE!D$2)</f>
        <v>#NUM!</v>
      </c>
      <c r="E111" s="28" t="e">
        <f>INDEX(Data!$C$4:$BA$398,ROE!$C111,ROE!E$2)</f>
        <v>#NUM!</v>
      </c>
      <c r="F111" s="28" t="e">
        <f>INDEX(Data!$C$4:$BA$398,ROE!$C111,ROE!F$2)</f>
        <v>#NUM!</v>
      </c>
      <c r="G111" s="28" t="e">
        <f>INDEX(Data!$C$4:$BA$398,ROE!$C111,ROE!G$2)</f>
        <v>#NUM!</v>
      </c>
      <c r="H111" s="28" t="e">
        <f>INDEX(Data!$C$4:$BA$398,ROE!$C111,ROE!H$2)</f>
        <v>#NUM!</v>
      </c>
      <c r="I111" s="28" t="e">
        <f>INDEX(Data!$C$4:$BA$398,ROE!$C111,ROE!I$2)</f>
        <v>#NUM!</v>
      </c>
      <c r="J111" s="28" t="e">
        <f>INDEX(Data!$C$4:$BA$398,ROE!$C111,ROE!J$2)</f>
        <v>#NUM!</v>
      </c>
      <c r="K111" s="28" t="e">
        <f>INDEX(Data!$C$4:$BA$398,ROE!$C111,ROE!K$2)</f>
        <v>#NUM!</v>
      </c>
      <c r="L111" s="28" t="e">
        <f>INDEX(Data!$C$4:$BA$398,ROE!$C111,ROE!L$2)</f>
        <v>#NUM!</v>
      </c>
      <c r="M111" s="28" t="e">
        <f>INDEX(Data!$C$4:$BA$398,ROE!$C111,ROE!M$2)</f>
        <v>#NUM!</v>
      </c>
    </row>
    <row r="112" spans="1:13">
      <c r="A112" s="18">
        <v>109</v>
      </c>
      <c r="B112" s="28" t="e">
        <f>LARGE(Data!$BE$4:$BE$32,ROE!A112)</f>
        <v>#NUM!</v>
      </c>
      <c r="C112" s="28" t="e">
        <f>MATCH(B112,Data!$BE$4:$BE$395,0)</f>
        <v>#NUM!</v>
      </c>
      <c r="D112" s="18" t="e">
        <f>INDEX(Data!$C$3:$BA$398,ROE!$C112,ROE!D$2)</f>
        <v>#NUM!</v>
      </c>
      <c r="E112" s="28" t="e">
        <f>INDEX(Data!$C$4:$BA$398,ROE!$C112,ROE!E$2)</f>
        <v>#NUM!</v>
      </c>
      <c r="F112" s="28" t="e">
        <f>INDEX(Data!$C$4:$BA$398,ROE!$C112,ROE!F$2)</f>
        <v>#NUM!</v>
      </c>
      <c r="G112" s="28" t="e">
        <f>INDEX(Data!$C$4:$BA$398,ROE!$C112,ROE!G$2)</f>
        <v>#NUM!</v>
      </c>
      <c r="H112" s="28" t="e">
        <f>INDEX(Data!$C$4:$BA$398,ROE!$C112,ROE!H$2)</f>
        <v>#NUM!</v>
      </c>
      <c r="I112" s="28" t="e">
        <f>INDEX(Data!$C$4:$BA$398,ROE!$C112,ROE!I$2)</f>
        <v>#NUM!</v>
      </c>
      <c r="J112" s="28" t="e">
        <f>INDEX(Data!$C$4:$BA$398,ROE!$C112,ROE!J$2)</f>
        <v>#NUM!</v>
      </c>
      <c r="K112" s="28" t="e">
        <f>INDEX(Data!$C$4:$BA$398,ROE!$C112,ROE!K$2)</f>
        <v>#NUM!</v>
      </c>
      <c r="L112" s="28" t="e">
        <f>INDEX(Data!$C$4:$BA$398,ROE!$C112,ROE!L$2)</f>
        <v>#NUM!</v>
      </c>
      <c r="M112" s="28" t="e">
        <f>INDEX(Data!$C$4:$BA$398,ROE!$C112,ROE!M$2)</f>
        <v>#NUM!</v>
      </c>
    </row>
    <row r="113" spans="1:13">
      <c r="A113" s="18">
        <v>110</v>
      </c>
      <c r="B113" s="28" t="e">
        <f>LARGE(Data!$BE$4:$BE$32,ROE!A113)</f>
        <v>#NUM!</v>
      </c>
      <c r="C113" s="28" t="e">
        <f>MATCH(B113,Data!$BE$4:$BE$395,0)</f>
        <v>#NUM!</v>
      </c>
      <c r="D113" s="18" t="e">
        <f>INDEX(Data!$C$3:$BA$398,ROE!$C113,ROE!D$2)</f>
        <v>#NUM!</v>
      </c>
      <c r="E113" s="28" t="e">
        <f>INDEX(Data!$C$4:$BA$398,ROE!$C113,ROE!E$2)</f>
        <v>#NUM!</v>
      </c>
      <c r="F113" s="28" t="e">
        <f>INDEX(Data!$C$4:$BA$398,ROE!$C113,ROE!F$2)</f>
        <v>#NUM!</v>
      </c>
      <c r="G113" s="28" t="e">
        <f>INDEX(Data!$C$4:$BA$398,ROE!$C113,ROE!G$2)</f>
        <v>#NUM!</v>
      </c>
      <c r="H113" s="28" t="e">
        <f>INDEX(Data!$C$4:$BA$398,ROE!$C113,ROE!H$2)</f>
        <v>#NUM!</v>
      </c>
      <c r="I113" s="28" t="e">
        <f>INDEX(Data!$C$4:$BA$398,ROE!$C113,ROE!I$2)</f>
        <v>#NUM!</v>
      </c>
      <c r="J113" s="28" t="e">
        <f>INDEX(Data!$C$4:$BA$398,ROE!$C113,ROE!J$2)</f>
        <v>#NUM!</v>
      </c>
      <c r="K113" s="28" t="e">
        <f>INDEX(Data!$C$4:$BA$398,ROE!$C113,ROE!K$2)</f>
        <v>#NUM!</v>
      </c>
      <c r="L113" s="28" t="e">
        <f>INDEX(Data!$C$4:$BA$398,ROE!$C113,ROE!L$2)</f>
        <v>#NUM!</v>
      </c>
      <c r="M113" s="28" t="e">
        <f>INDEX(Data!$C$4:$BA$398,ROE!$C113,ROE!M$2)</f>
        <v>#NUM!</v>
      </c>
    </row>
    <row r="114" spans="1:13">
      <c r="A114" s="18">
        <v>111</v>
      </c>
      <c r="B114" s="28" t="e">
        <f>LARGE(Data!$BE$4:$BE$32,ROE!A114)</f>
        <v>#NUM!</v>
      </c>
      <c r="C114" s="28" t="e">
        <f>MATCH(B114,Data!$BE$4:$BE$395,0)</f>
        <v>#NUM!</v>
      </c>
      <c r="D114" s="18" t="e">
        <f>INDEX(Data!$C$3:$BA$398,ROE!$C114,ROE!D$2)</f>
        <v>#NUM!</v>
      </c>
      <c r="E114" s="28" t="e">
        <f>INDEX(Data!$C$4:$BA$398,ROE!$C114,ROE!E$2)</f>
        <v>#NUM!</v>
      </c>
      <c r="F114" s="28" t="e">
        <f>INDEX(Data!$C$4:$BA$398,ROE!$C114,ROE!F$2)</f>
        <v>#NUM!</v>
      </c>
      <c r="G114" s="28" t="e">
        <f>INDEX(Data!$C$4:$BA$398,ROE!$C114,ROE!G$2)</f>
        <v>#NUM!</v>
      </c>
      <c r="H114" s="28" t="e">
        <f>INDEX(Data!$C$4:$BA$398,ROE!$C114,ROE!H$2)</f>
        <v>#NUM!</v>
      </c>
      <c r="I114" s="28" t="e">
        <f>INDEX(Data!$C$4:$BA$398,ROE!$C114,ROE!I$2)</f>
        <v>#NUM!</v>
      </c>
      <c r="J114" s="28" t="e">
        <f>INDEX(Data!$C$4:$BA$398,ROE!$C114,ROE!J$2)</f>
        <v>#NUM!</v>
      </c>
      <c r="K114" s="28" t="e">
        <f>INDEX(Data!$C$4:$BA$398,ROE!$C114,ROE!K$2)</f>
        <v>#NUM!</v>
      </c>
      <c r="L114" s="28" t="e">
        <f>INDEX(Data!$C$4:$BA$398,ROE!$C114,ROE!L$2)</f>
        <v>#NUM!</v>
      </c>
      <c r="M114" s="28" t="e">
        <f>INDEX(Data!$C$4:$BA$398,ROE!$C114,ROE!M$2)</f>
        <v>#NUM!</v>
      </c>
    </row>
    <row r="115" spans="1:13">
      <c r="A115" s="18">
        <v>112</v>
      </c>
      <c r="B115" s="28" t="e">
        <f>LARGE(Data!$BE$4:$BE$32,ROE!A115)</f>
        <v>#NUM!</v>
      </c>
      <c r="C115" s="28" t="e">
        <f>MATCH(B115,Data!$BE$4:$BE$395,0)</f>
        <v>#NUM!</v>
      </c>
      <c r="D115" s="18" t="e">
        <f>INDEX(Data!$C$3:$BA$398,ROE!$C115,ROE!D$2)</f>
        <v>#NUM!</v>
      </c>
      <c r="E115" s="28" t="e">
        <f>INDEX(Data!$C$4:$BA$398,ROE!$C115,ROE!E$2)</f>
        <v>#NUM!</v>
      </c>
      <c r="F115" s="28" t="e">
        <f>INDEX(Data!$C$4:$BA$398,ROE!$C115,ROE!F$2)</f>
        <v>#NUM!</v>
      </c>
      <c r="G115" s="28" t="e">
        <f>INDEX(Data!$C$4:$BA$398,ROE!$C115,ROE!G$2)</f>
        <v>#NUM!</v>
      </c>
      <c r="H115" s="28" t="e">
        <f>INDEX(Data!$C$4:$BA$398,ROE!$C115,ROE!H$2)</f>
        <v>#NUM!</v>
      </c>
      <c r="I115" s="28" t="e">
        <f>INDEX(Data!$C$4:$BA$398,ROE!$C115,ROE!I$2)</f>
        <v>#NUM!</v>
      </c>
      <c r="J115" s="28" t="e">
        <f>INDEX(Data!$C$4:$BA$398,ROE!$C115,ROE!J$2)</f>
        <v>#NUM!</v>
      </c>
      <c r="K115" s="28" t="e">
        <f>INDEX(Data!$C$4:$BA$398,ROE!$C115,ROE!K$2)</f>
        <v>#NUM!</v>
      </c>
      <c r="L115" s="28" t="e">
        <f>INDEX(Data!$C$4:$BA$398,ROE!$C115,ROE!L$2)</f>
        <v>#NUM!</v>
      </c>
      <c r="M115" s="28" t="e">
        <f>INDEX(Data!$C$4:$BA$398,ROE!$C115,ROE!M$2)</f>
        <v>#NUM!</v>
      </c>
    </row>
    <row r="116" spans="1:13">
      <c r="A116" s="18">
        <v>113</v>
      </c>
      <c r="B116" s="28" t="e">
        <f>LARGE(Data!$BE$4:$BE$32,ROE!A116)</f>
        <v>#NUM!</v>
      </c>
      <c r="C116" s="28" t="e">
        <f>MATCH(B116,Data!$BE$4:$BE$395,0)</f>
        <v>#NUM!</v>
      </c>
      <c r="D116" s="18" t="e">
        <f>INDEX(Data!$C$3:$BA$398,ROE!$C116,ROE!D$2)</f>
        <v>#NUM!</v>
      </c>
      <c r="E116" s="28" t="e">
        <f>INDEX(Data!$C$4:$BA$398,ROE!$C116,ROE!E$2)</f>
        <v>#NUM!</v>
      </c>
      <c r="F116" s="28" t="e">
        <f>INDEX(Data!$C$4:$BA$398,ROE!$C116,ROE!F$2)</f>
        <v>#NUM!</v>
      </c>
      <c r="G116" s="28" t="e">
        <f>INDEX(Data!$C$4:$BA$398,ROE!$C116,ROE!G$2)</f>
        <v>#NUM!</v>
      </c>
      <c r="H116" s="28" t="e">
        <f>INDEX(Data!$C$4:$BA$398,ROE!$C116,ROE!H$2)</f>
        <v>#NUM!</v>
      </c>
      <c r="I116" s="28" t="e">
        <f>INDEX(Data!$C$4:$BA$398,ROE!$C116,ROE!I$2)</f>
        <v>#NUM!</v>
      </c>
      <c r="J116" s="28" t="e">
        <f>INDEX(Data!$C$4:$BA$398,ROE!$C116,ROE!J$2)</f>
        <v>#NUM!</v>
      </c>
      <c r="K116" s="28" t="e">
        <f>INDEX(Data!$C$4:$BA$398,ROE!$C116,ROE!K$2)</f>
        <v>#NUM!</v>
      </c>
      <c r="L116" s="28" t="e">
        <f>INDEX(Data!$C$4:$BA$398,ROE!$C116,ROE!L$2)</f>
        <v>#NUM!</v>
      </c>
      <c r="M116" s="28" t="e">
        <f>INDEX(Data!$C$4:$BA$398,ROE!$C116,ROE!M$2)</f>
        <v>#NUM!</v>
      </c>
    </row>
    <row r="117" spans="1:13">
      <c r="A117" s="18">
        <v>114</v>
      </c>
      <c r="B117" s="28" t="e">
        <f>LARGE(Data!$BE$4:$BE$32,ROE!A117)</f>
        <v>#NUM!</v>
      </c>
      <c r="C117" s="28" t="e">
        <f>MATCH(B117,Data!$BE$4:$BE$395,0)</f>
        <v>#NUM!</v>
      </c>
      <c r="D117" s="18" t="e">
        <f>INDEX(Data!$C$3:$BA$398,ROE!$C117,ROE!D$2)</f>
        <v>#NUM!</v>
      </c>
      <c r="E117" s="28" t="e">
        <f>INDEX(Data!$C$4:$BA$398,ROE!$C117,ROE!E$2)</f>
        <v>#NUM!</v>
      </c>
      <c r="F117" s="28" t="e">
        <f>INDEX(Data!$C$4:$BA$398,ROE!$C117,ROE!F$2)</f>
        <v>#NUM!</v>
      </c>
      <c r="G117" s="28" t="e">
        <f>INDEX(Data!$C$4:$BA$398,ROE!$C117,ROE!G$2)</f>
        <v>#NUM!</v>
      </c>
      <c r="H117" s="28" t="e">
        <f>INDEX(Data!$C$4:$BA$398,ROE!$C117,ROE!H$2)</f>
        <v>#NUM!</v>
      </c>
      <c r="I117" s="28" t="e">
        <f>INDEX(Data!$C$4:$BA$398,ROE!$C117,ROE!I$2)</f>
        <v>#NUM!</v>
      </c>
      <c r="J117" s="28" t="e">
        <f>INDEX(Data!$C$4:$BA$398,ROE!$C117,ROE!J$2)</f>
        <v>#NUM!</v>
      </c>
      <c r="K117" s="28" t="e">
        <f>INDEX(Data!$C$4:$BA$398,ROE!$C117,ROE!K$2)</f>
        <v>#NUM!</v>
      </c>
      <c r="L117" s="28" t="e">
        <f>INDEX(Data!$C$4:$BA$398,ROE!$C117,ROE!L$2)</f>
        <v>#NUM!</v>
      </c>
      <c r="M117" s="28" t="e">
        <f>INDEX(Data!$C$4:$BA$398,ROE!$C117,ROE!M$2)</f>
        <v>#NUM!</v>
      </c>
    </row>
    <row r="118" spans="1:13">
      <c r="A118" s="18">
        <v>115</v>
      </c>
      <c r="B118" s="28" t="e">
        <f>LARGE(Data!$BE$4:$BE$32,ROE!A118)</f>
        <v>#NUM!</v>
      </c>
      <c r="C118" s="28" t="e">
        <f>MATCH(B118,Data!$BE$4:$BE$395,0)</f>
        <v>#NUM!</v>
      </c>
      <c r="D118" s="18" t="e">
        <f>INDEX(Data!$C$3:$BA$398,ROE!$C118,ROE!D$2)</f>
        <v>#NUM!</v>
      </c>
      <c r="E118" s="28" t="e">
        <f>INDEX(Data!$C$4:$BA$398,ROE!$C118,ROE!E$2)</f>
        <v>#NUM!</v>
      </c>
      <c r="F118" s="28" t="e">
        <f>INDEX(Data!$C$4:$BA$398,ROE!$C118,ROE!F$2)</f>
        <v>#NUM!</v>
      </c>
      <c r="G118" s="28" t="e">
        <f>INDEX(Data!$C$4:$BA$398,ROE!$C118,ROE!G$2)</f>
        <v>#NUM!</v>
      </c>
      <c r="H118" s="28" t="e">
        <f>INDEX(Data!$C$4:$BA$398,ROE!$C118,ROE!H$2)</f>
        <v>#NUM!</v>
      </c>
      <c r="I118" s="28" t="e">
        <f>INDEX(Data!$C$4:$BA$398,ROE!$C118,ROE!I$2)</f>
        <v>#NUM!</v>
      </c>
      <c r="J118" s="28" t="e">
        <f>INDEX(Data!$C$4:$BA$398,ROE!$C118,ROE!J$2)</f>
        <v>#NUM!</v>
      </c>
      <c r="K118" s="28" t="e">
        <f>INDEX(Data!$C$4:$BA$398,ROE!$C118,ROE!K$2)</f>
        <v>#NUM!</v>
      </c>
      <c r="L118" s="28" t="e">
        <f>INDEX(Data!$C$4:$BA$398,ROE!$C118,ROE!L$2)</f>
        <v>#NUM!</v>
      </c>
      <c r="M118" s="28" t="e">
        <f>INDEX(Data!$C$4:$BA$398,ROE!$C118,ROE!M$2)</f>
        <v>#NUM!</v>
      </c>
    </row>
    <row r="119" spans="1:13">
      <c r="A119" s="18">
        <v>116</v>
      </c>
      <c r="B119" s="28" t="e">
        <f>LARGE(Data!$BE$4:$BE$32,ROE!A119)</f>
        <v>#NUM!</v>
      </c>
      <c r="C119" s="28" t="e">
        <f>MATCH(B119,Data!$BE$4:$BE$395,0)</f>
        <v>#NUM!</v>
      </c>
      <c r="D119" s="18" t="e">
        <f>INDEX(Data!$C$3:$BA$398,ROE!$C119,ROE!D$2)</f>
        <v>#NUM!</v>
      </c>
      <c r="E119" s="28" t="e">
        <f>INDEX(Data!$C$4:$BA$398,ROE!$C119,ROE!E$2)</f>
        <v>#NUM!</v>
      </c>
      <c r="F119" s="28" t="e">
        <f>INDEX(Data!$C$4:$BA$398,ROE!$C119,ROE!F$2)</f>
        <v>#NUM!</v>
      </c>
      <c r="G119" s="28" t="e">
        <f>INDEX(Data!$C$4:$BA$398,ROE!$C119,ROE!G$2)</f>
        <v>#NUM!</v>
      </c>
      <c r="H119" s="28" t="e">
        <f>INDEX(Data!$C$4:$BA$398,ROE!$C119,ROE!H$2)</f>
        <v>#NUM!</v>
      </c>
      <c r="I119" s="28" t="e">
        <f>INDEX(Data!$C$4:$BA$398,ROE!$C119,ROE!I$2)</f>
        <v>#NUM!</v>
      </c>
      <c r="J119" s="28" t="e">
        <f>INDEX(Data!$C$4:$BA$398,ROE!$C119,ROE!J$2)</f>
        <v>#NUM!</v>
      </c>
      <c r="K119" s="28" t="e">
        <f>INDEX(Data!$C$4:$BA$398,ROE!$C119,ROE!K$2)</f>
        <v>#NUM!</v>
      </c>
      <c r="L119" s="28" t="e">
        <f>INDEX(Data!$C$4:$BA$398,ROE!$C119,ROE!L$2)</f>
        <v>#NUM!</v>
      </c>
      <c r="M119" s="28" t="e">
        <f>INDEX(Data!$C$4:$BA$398,ROE!$C119,ROE!M$2)</f>
        <v>#NUM!</v>
      </c>
    </row>
    <row r="120" spans="1:13">
      <c r="A120" s="18">
        <v>117</v>
      </c>
      <c r="B120" s="28" t="e">
        <f>LARGE(Data!$BE$4:$BE$32,ROE!A120)</f>
        <v>#NUM!</v>
      </c>
      <c r="C120" s="28" t="e">
        <f>MATCH(B120,Data!$BE$4:$BE$395,0)</f>
        <v>#NUM!</v>
      </c>
      <c r="D120" s="18" t="e">
        <f>INDEX(Data!$C$3:$BA$398,ROE!$C120,ROE!D$2)</f>
        <v>#NUM!</v>
      </c>
      <c r="E120" s="28" t="e">
        <f>INDEX(Data!$C$4:$BA$398,ROE!$C120,ROE!E$2)</f>
        <v>#NUM!</v>
      </c>
      <c r="F120" s="28" t="e">
        <f>INDEX(Data!$C$4:$BA$398,ROE!$C120,ROE!F$2)</f>
        <v>#NUM!</v>
      </c>
      <c r="G120" s="28" t="e">
        <f>INDEX(Data!$C$4:$BA$398,ROE!$C120,ROE!G$2)</f>
        <v>#NUM!</v>
      </c>
      <c r="H120" s="28" t="e">
        <f>INDEX(Data!$C$4:$BA$398,ROE!$C120,ROE!H$2)</f>
        <v>#NUM!</v>
      </c>
      <c r="I120" s="28" t="e">
        <f>INDEX(Data!$C$4:$BA$398,ROE!$C120,ROE!I$2)</f>
        <v>#NUM!</v>
      </c>
      <c r="J120" s="28" t="e">
        <f>INDEX(Data!$C$4:$BA$398,ROE!$C120,ROE!J$2)</f>
        <v>#NUM!</v>
      </c>
      <c r="K120" s="28" t="e">
        <f>INDEX(Data!$C$4:$BA$398,ROE!$C120,ROE!K$2)</f>
        <v>#NUM!</v>
      </c>
      <c r="L120" s="28" t="e">
        <f>INDEX(Data!$C$4:$BA$398,ROE!$C120,ROE!L$2)</f>
        <v>#NUM!</v>
      </c>
      <c r="M120" s="28" t="e">
        <f>INDEX(Data!$C$4:$BA$398,ROE!$C120,ROE!M$2)</f>
        <v>#NUM!</v>
      </c>
    </row>
    <row r="121" spans="1:13">
      <c r="A121" s="18">
        <v>118</v>
      </c>
      <c r="B121" s="28" t="e">
        <f>LARGE(Data!$BE$4:$BE$32,ROE!A121)</f>
        <v>#NUM!</v>
      </c>
      <c r="C121" s="28" t="e">
        <f>MATCH(B121,Data!$BE$4:$BE$395,0)</f>
        <v>#NUM!</v>
      </c>
      <c r="D121" s="18" t="e">
        <f>INDEX(Data!$C$3:$BA$398,ROE!$C121,ROE!D$2)</f>
        <v>#NUM!</v>
      </c>
      <c r="E121" s="28" t="e">
        <f>INDEX(Data!$C$4:$BA$398,ROE!$C121,ROE!E$2)</f>
        <v>#NUM!</v>
      </c>
      <c r="F121" s="28" t="e">
        <f>INDEX(Data!$C$4:$BA$398,ROE!$C121,ROE!F$2)</f>
        <v>#NUM!</v>
      </c>
      <c r="G121" s="28" t="e">
        <f>INDEX(Data!$C$4:$BA$398,ROE!$C121,ROE!G$2)</f>
        <v>#NUM!</v>
      </c>
      <c r="H121" s="28" t="e">
        <f>INDEX(Data!$C$4:$BA$398,ROE!$C121,ROE!H$2)</f>
        <v>#NUM!</v>
      </c>
      <c r="I121" s="28" t="e">
        <f>INDEX(Data!$C$4:$BA$398,ROE!$C121,ROE!I$2)</f>
        <v>#NUM!</v>
      </c>
      <c r="J121" s="28" t="e">
        <f>INDEX(Data!$C$4:$BA$398,ROE!$C121,ROE!J$2)</f>
        <v>#NUM!</v>
      </c>
      <c r="K121" s="28" t="e">
        <f>INDEX(Data!$C$4:$BA$398,ROE!$C121,ROE!K$2)</f>
        <v>#NUM!</v>
      </c>
      <c r="L121" s="28" t="e">
        <f>INDEX(Data!$C$4:$BA$398,ROE!$C121,ROE!L$2)</f>
        <v>#NUM!</v>
      </c>
      <c r="M121" s="28" t="e">
        <f>INDEX(Data!$C$4:$BA$398,ROE!$C121,ROE!M$2)</f>
        <v>#NUM!</v>
      </c>
    </row>
    <row r="122" spans="1:13">
      <c r="A122" s="18">
        <v>119</v>
      </c>
      <c r="B122" s="28" t="e">
        <f>LARGE(Data!$BE$4:$BE$32,ROE!A122)</f>
        <v>#NUM!</v>
      </c>
      <c r="C122" s="28" t="e">
        <f>MATCH(B122,Data!$BE$4:$BE$395,0)</f>
        <v>#NUM!</v>
      </c>
      <c r="D122" s="18" t="e">
        <f>INDEX(Data!$C$3:$BA$398,ROE!$C122,ROE!D$2)</f>
        <v>#NUM!</v>
      </c>
      <c r="E122" s="28" t="e">
        <f>INDEX(Data!$C$4:$BA$398,ROE!$C122,ROE!E$2)</f>
        <v>#NUM!</v>
      </c>
      <c r="F122" s="28" t="e">
        <f>INDEX(Data!$C$4:$BA$398,ROE!$C122,ROE!F$2)</f>
        <v>#NUM!</v>
      </c>
      <c r="G122" s="28" t="e">
        <f>INDEX(Data!$C$4:$BA$398,ROE!$C122,ROE!G$2)</f>
        <v>#NUM!</v>
      </c>
      <c r="H122" s="28" t="e">
        <f>INDEX(Data!$C$4:$BA$398,ROE!$C122,ROE!H$2)</f>
        <v>#NUM!</v>
      </c>
      <c r="I122" s="28" t="e">
        <f>INDEX(Data!$C$4:$BA$398,ROE!$C122,ROE!I$2)</f>
        <v>#NUM!</v>
      </c>
      <c r="J122" s="28" t="e">
        <f>INDEX(Data!$C$4:$BA$398,ROE!$C122,ROE!J$2)</f>
        <v>#NUM!</v>
      </c>
      <c r="K122" s="28" t="e">
        <f>INDEX(Data!$C$4:$BA$398,ROE!$C122,ROE!K$2)</f>
        <v>#NUM!</v>
      </c>
      <c r="L122" s="28" t="e">
        <f>INDEX(Data!$C$4:$BA$398,ROE!$C122,ROE!L$2)</f>
        <v>#NUM!</v>
      </c>
      <c r="M122" s="28" t="e">
        <f>INDEX(Data!$C$4:$BA$398,ROE!$C122,ROE!M$2)</f>
        <v>#NUM!</v>
      </c>
    </row>
    <row r="123" spans="1:13">
      <c r="A123" s="18">
        <v>120</v>
      </c>
      <c r="B123" s="28" t="e">
        <f>LARGE(Data!$BE$4:$BE$32,ROE!A123)</f>
        <v>#NUM!</v>
      </c>
      <c r="C123" s="28" t="e">
        <f>MATCH(B123,Data!$BE$4:$BE$395,0)</f>
        <v>#NUM!</v>
      </c>
      <c r="D123" s="18" t="e">
        <f>INDEX(Data!$C$3:$BA$398,ROE!$C123,ROE!D$2)</f>
        <v>#NUM!</v>
      </c>
      <c r="E123" s="28" t="e">
        <f>INDEX(Data!$C$4:$BA$398,ROE!$C123,ROE!E$2)</f>
        <v>#NUM!</v>
      </c>
      <c r="F123" s="28" t="e">
        <f>INDEX(Data!$C$4:$BA$398,ROE!$C123,ROE!F$2)</f>
        <v>#NUM!</v>
      </c>
      <c r="G123" s="28" t="e">
        <f>INDEX(Data!$C$4:$BA$398,ROE!$C123,ROE!G$2)</f>
        <v>#NUM!</v>
      </c>
      <c r="H123" s="28" t="e">
        <f>INDEX(Data!$C$4:$BA$398,ROE!$C123,ROE!H$2)</f>
        <v>#NUM!</v>
      </c>
      <c r="I123" s="28" t="e">
        <f>INDEX(Data!$C$4:$BA$398,ROE!$C123,ROE!I$2)</f>
        <v>#NUM!</v>
      </c>
      <c r="J123" s="28" t="e">
        <f>INDEX(Data!$C$4:$BA$398,ROE!$C123,ROE!J$2)</f>
        <v>#NUM!</v>
      </c>
      <c r="K123" s="28" t="e">
        <f>INDEX(Data!$C$4:$BA$398,ROE!$C123,ROE!K$2)</f>
        <v>#NUM!</v>
      </c>
      <c r="L123" s="28" t="e">
        <f>INDEX(Data!$C$4:$BA$398,ROE!$C123,ROE!L$2)</f>
        <v>#NUM!</v>
      </c>
      <c r="M123" s="28" t="e">
        <f>INDEX(Data!$C$4:$BA$398,ROE!$C123,ROE!M$2)</f>
        <v>#NUM!</v>
      </c>
    </row>
    <row r="124" spans="1:13">
      <c r="A124" s="18">
        <v>121</v>
      </c>
      <c r="B124" s="28" t="e">
        <f>LARGE(Data!$BE$4:$BE$32,ROE!A124)</f>
        <v>#NUM!</v>
      </c>
      <c r="C124" s="28" t="e">
        <f>MATCH(B124,Data!$BE$4:$BE$395,0)</f>
        <v>#NUM!</v>
      </c>
      <c r="D124" s="18" t="e">
        <f>INDEX(Data!$C$3:$BA$398,ROE!$C124,ROE!D$2)</f>
        <v>#NUM!</v>
      </c>
      <c r="E124" s="28" t="e">
        <f>INDEX(Data!$C$4:$BA$398,ROE!$C124,ROE!E$2)</f>
        <v>#NUM!</v>
      </c>
      <c r="F124" s="28" t="e">
        <f>INDEX(Data!$C$4:$BA$398,ROE!$C124,ROE!F$2)</f>
        <v>#NUM!</v>
      </c>
      <c r="G124" s="28" t="e">
        <f>INDEX(Data!$C$4:$BA$398,ROE!$C124,ROE!G$2)</f>
        <v>#NUM!</v>
      </c>
      <c r="H124" s="28" t="e">
        <f>INDEX(Data!$C$4:$BA$398,ROE!$C124,ROE!H$2)</f>
        <v>#NUM!</v>
      </c>
      <c r="I124" s="28" t="e">
        <f>INDEX(Data!$C$4:$BA$398,ROE!$C124,ROE!I$2)</f>
        <v>#NUM!</v>
      </c>
      <c r="J124" s="28" t="e">
        <f>INDEX(Data!$C$4:$BA$398,ROE!$C124,ROE!J$2)</f>
        <v>#NUM!</v>
      </c>
      <c r="K124" s="28" t="e">
        <f>INDEX(Data!$C$4:$BA$398,ROE!$C124,ROE!K$2)</f>
        <v>#NUM!</v>
      </c>
      <c r="L124" s="28" t="e">
        <f>INDEX(Data!$C$4:$BA$398,ROE!$C124,ROE!L$2)</f>
        <v>#NUM!</v>
      </c>
      <c r="M124" s="28" t="e">
        <f>INDEX(Data!$C$4:$BA$398,ROE!$C124,ROE!M$2)</f>
        <v>#NUM!</v>
      </c>
    </row>
    <row r="125" spans="1:13">
      <c r="A125" s="18">
        <v>122</v>
      </c>
      <c r="B125" s="28" t="e">
        <f>LARGE(Data!$BE$4:$BE$32,ROE!A125)</f>
        <v>#NUM!</v>
      </c>
      <c r="C125" s="28" t="e">
        <f>MATCH(B125,Data!$BE$4:$BE$395,0)</f>
        <v>#NUM!</v>
      </c>
      <c r="D125" s="18" t="e">
        <f>INDEX(Data!$C$3:$BA$398,ROE!$C125,ROE!D$2)</f>
        <v>#NUM!</v>
      </c>
      <c r="E125" s="28" t="e">
        <f>INDEX(Data!$C$4:$BA$398,ROE!$C125,ROE!E$2)</f>
        <v>#NUM!</v>
      </c>
      <c r="F125" s="28" t="e">
        <f>INDEX(Data!$C$4:$BA$398,ROE!$C125,ROE!F$2)</f>
        <v>#NUM!</v>
      </c>
      <c r="G125" s="28" t="e">
        <f>INDEX(Data!$C$4:$BA$398,ROE!$C125,ROE!G$2)</f>
        <v>#NUM!</v>
      </c>
      <c r="H125" s="28" t="e">
        <f>INDEX(Data!$C$4:$BA$398,ROE!$C125,ROE!H$2)</f>
        <v>#NUM!</v>
      </c>
      <c r="I125" s="28" t="e">
        <f>INDEX(Data!$C$4:$BA$398,ROE!$C125,ROE!I$2)</f>
        <v>#NUM!</v>
      </c>
      <c r="J125" s="28" t="e">
        <f>INDEX(Data!$C$4:$BA$398,ROE!$C125,ROE!J$2)</f>
        <v>#NUM!</v>
      </c>
      <c r="K125" s="28" t="e">
        <f>INDEX(Data!$C$4:$BA$398,ROE!$C125,ROE!K$2)</f>
        <v>#NUM!</v>
      </c>
      <c r="L125" s="28" t="e">
        <f>INDEX(Data!$C$4:$BA$398,ROE!$C125,ROE!L$2)</f>
        <v>#NUM!</v>
      </c>
      <c r="M125" s="28" t="e">
        <f>INDEX(Data!$C$4:$BA$398,ROE!$C125,ROE!M$2)</f>
        <v>#NUM!</v>
      </c>
    </row>
    <row r="126" spans="1:13">
      <c r="A126" s="18">
        <v>123</v>
      </c>
      <c r="B126" s="28" t="e">
        <f>LARGE(Data!$BE$4:$BE$32,ROE!A126)</f>
        <v>#NUM!</v>
      </c>
      <c r="C126" s="28" t="e">
        <f>MATCH(B126,Data!$BE$4:$BE$395,0)</f>
        <v>#NUM!</v>
      </c>
      <c r="D126" s="18" t="e">
        <f>INDEX(Data!$C$3:$BA$398,ROE!$C126,ROE!D$2)</f>
        <v>#NUM!</v>
      </c>
      <c r="E126" s="28" t="e">
        <f>INDEX(Data!$C$4:$BA$398,ROE!$C126,ROE!E$2)</f>
        <v>#NUM!</v>
      </c>
      <c r="F126" s="28" t="e">
        <f>INDEX(Data!$C$4:$BA$398,ROE!$C126,ROE!F$2)</f>
        <v>#NUM!</v>
      </c>
      <c r="G126" s="28" t="e">
        <f>INDEX(Data!$C$4:$BA$398,ROE!$C126,ROE!G$2)</f>
        <v>#NUM!</v>
      </c>
      <c r="H126" s="28" t="e">
        <f>INDEX(Data!$C$4:$BA$398,ROE!$C126,ROE!H$2)</f>
        <v>#NUM!</v>
      </c>
      <c r="I126" s="28" t="e">
        <f>INDEX(Data!$C$4:$BA$398,ROE!$C126,ROE!I$2)</f>
        <v>#NUM!</v>
      </c>
      <c r="J126" s="28" t="e">
        <f>INDEX(Data!$C$4:$BA$398,ROE!$C126,ROE!J$2)</f>
        <v>#NUM!</v>
      </c>
      <c r="K126" s="28" t="e">
        <f>INDEX(Data!$C$4:$BA$398,ROE!$C126,ROE!K$2)</f>
        <v>#NUM!</v>
      </c>
      <c r="L126" s="28" t="e">
        <f>INDEX(Data!$C$4:$BA$398,ROE!$C126,ROE!L$2)</f>
        <v>#NUM!</v>
      </c>
      <c r="M126" s="28" t="e">
        <f>INDEX(Data!$C$4:$BA$398,ROE!$C126,ROE!M$2)</f>
        <v>#NUM!</v>
      </c>
    </row>
    <row r="127" spans="1:13">
      <c r="A127" s="18">
        <v>124</v>
      </c>
      <c r="B127" s="28" t="e">
        <f>LARGE(Data!$BE$4:$BE$32,ROE!A127)</f>
        <v>#NUM!</v>
      </c>
      <c r="C127" s="28" t="e">
        <f>MATCH(B127,Data!$BE$4:$BE$395,0)</f>
        <v>#NUM!</v>
      </c>
      <c r="D127" s="18" t="e">
        <f>INDEX(Data!$C$3:$BA$398,ROE!$C127,ROE!D$2)</f>
        <v>#NUM!</v>
      </c>
      <c r="E127" s="28" t="e">
        <f>INDEX(Data!$C$4:$BA$398,ROE!$C127,ROE!E$2)</f>
        <v>#NUM!</v>
      </c>
      <c r="F127" s="28" t="e">
        <f>INDEX(Data!$C$4:$BA$398,ROE!$C127,ROE!F$2)</f>
        <v>#NUM!</v>
      </c>
      <c r="G127" s="28" t="e">
        <f>INDEX(Data!$C$4:$BA$398,ROE!$C127,ROE!G$2)</f>
        <v>#NUM!</v>
      </c>
      <c r="H127" s="28" t="e">
        <f>INDEX(Data!$C$4:$BA$398,ROE!$C127,ROE!H$2)</f>
        <v>#NUM!</v>
      </c>
      <c r="I127" s="28" t="e">
        <f>INDEX(Data!$C$4:$BA$398,ROE!$C127,ROE!I$2)</f>
        <v>#NUM!</v>
      </c>
      <c r="J127" s="28" t="e">
        <f>INDEX(Data!$C$4:$BA$398,ROE!$C127,ROE!J$2)</f>
        <v>#NUM!</v>
      </c>
      <c r="K127" s="28" t="e">
        <f>INDEX(Data!$C$4:$BA$398,ROE!$C127,ROE!K$2)</f>
        <v>#NUM!</v>
      </c>
      <c r="L127" s="28" t="e">
        <f>INDEX(Data!$C$4:$BA$398,ROE!$C127,ROE!L$2)</f>
        <v>#NUM!</v>
      </c>
      <c r="M127" s="28" t="e">
        <f>INDEX(Data!$C$4:$BA$398,ROE!$C127,ROE!M$2)</f>
        <v>#NUM!</v>
      </c>
    </row>
    <row r="128" spans="1:13">
      <c r="A128" s="18">
        <v>125</v>
      </c>
      <c r="B128" s="28" t="e">
        <f>LARGE(Data!$BE$4:$BE$32,ROE!A128)</f>
        <v>#NUM!</v>
      </c>
      <c r="C128" s="28" t="e">
        <f>MATCH(B128,Data!$BE$4:$BE$395,0)</f>
        <v>#NUM!</v>
      </c>
      <c r="D128" s="18" t="e">
        <f>INDEX(Data!$C$3:$BA$398,ROE!$C128,ROE!D$2)</f>
        <v>#NUM!</v>
      </c>
      <c r="E128" s="28" t="e">
        <f>INDEX(Data!$C$4:$BA$398,ROE!$C128,ROE!E$2)</f>
        <v>#NUM!</v>
      </c>
      <c r="F128" s="28" t="e">
        <f>INDEX(Data!$C$4:$BA$398,ROE!$C128,ROE!F$2)</f>
        <v>#NUM!</v>
      </c>
      <c r="G128" s="28" t="e">
        <f>INDEX(Data!$C$4:$BA$398,ROE!$C128,ROE!G$2)</f>
        <v>#NUM!</v>
      </c>
      <c r="H128" s="28" t="e">
        <f>INDEX(Data!$C$4:$BA$398,ROE!$C128,ROE!H$2)</f>
        <v>#NUM!</v>
      </c>
      <c r="I128" s="28" t="e">
        <f>INDEX(Data!$C$4:$BA$398,ROE!$C128,ROE!I$2)</f>
        <v>#NUM!</v>
      </c>
      <c r="J128" s="28" t="e">
        <f>INDEX(Data!$C$4:$BA$398,ROE!$C128,ROE!J$2)</f>
        <v>#NUM!</v>
      </c>
      <c r="K128" s="28" t="e">
        <f>INDEX(Data!$C$4:$BA$398,ROE!$C128,ROE!K$2)</f>
        <v>#NUM!</v>
      </c>
      <c r="L128" s="28" t="e">
        <f>INDEX(Data!$C$4:$BA$398,ROE!$C128,ROE!L$2)</f>
        <v>#NUM!</v>
      </c>
      <c r="M128" s="28" t="e">
        <f>INDEX(Data!$C$4:$BA$398,ROE!$C128,ROE!M$2)</f>
        <v>#NUM!</v>
      </c>
    </row>
    <row r="129" spans="1:13">
      <c r="A129" s="18">
        <v>126</v>
      </c>
      <c r="B129" s="28" t="e">
        <f>LARGE(Data!$BE$4:$BE$32,ROE!A129)</f>
        <v>#NUM!</v>
      </c>
      <c r="C129" s="28" t="e">
        <f>MATCH(B129,Data!$BE$4:$BE$395,0)</f>
        <v>#NUM!</v>
      </c>
      <c r="D129" s="18" t="e">
        <f>INDEX(Data!$C$3:$BA$398,ROE!$C129,ROE!D$2)</f>
        <v>#NUM!</v>
      </c>
      <c r="E129" s="28" t="e">
        <f>INDEX(Data!$C$4:$BA$398,ROE!$C129,ROE!E$2)</f>
        <v>#NUM!</v>
      </c>
      <c r="F129" s="28" t="e">
        <f>INDEX(Data!$C$4:$BA$398,ROE!$C129,ROE!F$2)</f>
        <v>#NUM!</v>
      </c>
      <c r="G129" s="28" t="e">
        <f>INDEX(Data!$C$4:$BA$398,ROE!$C129,ROE!G$2)</f>
        <v>#NUM!</v>
      </c>
      <c r="H129" s="28" t="e">
        <f>INDEX(Data!$C$4:$BA$398,ROE!$C129,ROE!H$2)</f>
        <v>#NUM!</v>
      </c>
      <c r="I129" s="28" t="e">
        <f>INDEX(Data!$C$4:$BA$398,ROE!$C129,ROE!I$2)</f>
        <v>#NUM!</v>
      </c>
      <c r="J129" s="28" t="e">
        <f>INDEX(Data!$C$4:$BA$398,ROE!$C129,ROE!J$2)</f>
        <v>#NUM!</v>
      </c>
      <c r="K129" s="28" t="e">
        <f>INDEX(Data!$C$4:$BA$398,ROE!$C129,ROE!K$2)</f>
        <v>#NUM!</v>
      </c>
      <c r="L129" s="28" t="e">
        <f>INDEX(Data!$C$4:$BA$398,ROE!$C129,ROE!L$2)</f>
        <v>#NUM!</v>
      </c>
      <c r="M129" s="28" t="e">
        <f>INDEX(Data!$C$4:$BA$398,ROE!$C129,ROE!M$2)</f>
        <v>#NUM!</v>
      </c>
    </row>
    <row r="130" spans="1:13">
      <c r="A130" s="18">
        <v>127</v>
      </c>
      <c r="B130" s="28" t="e">
        <f>LARGE(Data!$BE$4:$BE$32,ROE!A130)</f>
        <v>#NUM!</v>
      </c>
      <c r="C130" s="28" t="e">
        <f>MATCH(B130,Data!$BE$4:$BE$395,0)</f>
        <v>#NUM!</v>
      </c>
      <c r="D130" s="18" t="e">
        <f>INDEX(Data!$C$3:$BA$398,ROE!$C130,ROE!D$2)</f>
        <v>#NUM!</v>
      </c>
      <c r="E130" s="28" t="e">
        <f>INDEX(Data!$C$4:$BA$398,ROE!$C130,ROE!E$2)</f>
        <v>#NUM!</v>
      </c>
      <c r="F130" s="28" t="e">
        <f>INDEX(Data!$C$4:$BA$398,ROE!$C130,ROE!F$2)</f>
        <v>#NUM!</v>
      </c>
      <c r="G130" s="28" t="e">
        <f>INDEX(Data!$C$4:$BA$398,ROE!$C130,ROE!G$2)</f>
        <v>#NUM!</v>
      </c>
      <c r="H130" s="28" t="e">
        <f>INDEX(Data!$C$4:$BA$398,ROE!$C130,ROE!H$2)</f>
        <v>#NUM!</v>
      </c>
      <c r="I130" s="28" t="e">
        <f>INDEX(Data!$C$4:$BA$398,ROE!$C130,ROE!I$2)</f>
        <v>#NUM!</v>
      </c>
      <c r="J130" s="28" t="e">
        <f>INDEX(Data!$C$4:$BA$398,ROE!$C130,ROE!J$2)</f>
        <v>#NUM!</v>
      </c>
      <c r="K130" s="28" t="e">
        <f>INDEX(Data!$C$4:$BA$398,ROE!$C130,ROE!K$2)</f>
        <v>#NUM!</v>
      </c>
      <c r="L130" s="28" t="e">
        <f>INDEX(Data!$C$4:$BA$398,ROE!$C130,ROE!L$2)</f>
        <v>#NUM!</v>
      </c>
      <c r="M130" s="28" t="e">
        <f>INDEX(Data!$C$4:$BA$398,ROE!$C130,ROE!M$2)</f>
        <v>#NUM!</v>
      </c>
    </row>
    <row r="131" spans="1:13">
      <c r="A131" s="18">
        <v>128</v>
      </c>
      <c r="B131" s="28" t="e">
        <f>LARGE(Data!$BE$4:$BE$32,ROE!A131)</f>
        <v>#NUM!</v>
      </c>
      <c r="C131" s="28" t="e">
        <f>MATCH(B131,Data!$BE$4:$BE$395,0)</f>
        <v>#NUM!</v>
      </c>
      <c r="D131" s="18" t="e">
        <f>INDEX(Data!$C$3:$BA$398,ROE!$C131,ROE!D$2)</f>
        <v>#NUM!</v>
      </c>
      <c r="E131" s="28" t="e">
        <f>INDEX(Data!$C$4:$BA$398,ROE!$C131,ROE!E$2)</f>
        <v>#NUM!</v>
      </c>
      <c r="F131" s="28" t="e">
        <f>INDEX(Data!$C$4:$BA$398,ROE!$C131,ROE!F$2)</f>
        <v>#NUM!</v>
      </c>
      <c r="G131" s="28" t="e">
        <f>INDEX(Data!$C$4:$BA$398,ROE!$C131,ROE!G$2)</f>
        <v>#NUM!</v>
      </c>
      <c r="H131" s="28" t="e">
        <f>INDEX(Data!$C$4:$BA$398,ROE!$C131,ROE!H$2)</f>
        <v>#NUM!</v>
      </c>
      <c r="I131" s="28" t="e">
        <f>INDEX(Data!$C$4:$BA$398,ROE!$C131,ROE!I$2)</f>
        <v>#NUM!</v>
      </c>
      <c r="J131" s="28" t="e">
        <f>INDEX(Data!$C$4:$BA$398,ROE!$C131,ROE!J$2)</f>
        <v>#NUM!</v>
      </c>
      <c r="K131" s="28" t="e">
        <f>INDEX(Data!$C$4:$BA$398,ROE!$C131,ROE!K$2)</f>
        <v>#NUM!</v>
      </c>
      <c r="L131" s="28" t="e">
        <f>INDEX(Data!$C$4:$BA$398,ROE!$C131,ROE!L$2)</f>
        <v>#NUM!</v>
      </c>
      <c r="M131" s="28" t="e">
        <f>INDEX(Data!$C$4:$BA$398,ROE!$C131,ROE!M$2)</f>
        <v>#NUM!</v>
      </c>
    </row>
    <row r="132" spans="1:13">
      <c r="A132" s="18">
        <v>129</v>
      </c>
      <c r="B132" s="28" t="e">
        <f>LARGE(Data!$BE$4:$BE$32,ROE!A132)</f>
        <v>#NUM!</v>
      </c>
      <c r="C132" s="28" t="e">
        <f>MATCH(B132,Data!$BE$4:$BE$395,0)</f>
        <v>#NUM!</v>
      </c>
      <c r="D132" s="18" t="e">
        <f>INDEX(Data!$C$3:$BA$398,ROE!$C132,ROE!D$2)</f>
        <v>#NUM!</v>
      </c>
      <c r="E132" s="28" t="e">
        <f>INDEX(Data!$C$4:$BA$398,ROE!$C132,ROE!E$2)</f>
        <v>#NUM!</v>
      </c>
      <c r="F132" s="28" t="e">
        <f>INDEX(Data!$C$4:$BA$398,ROE!$C132,ROE!F$2)</f>
        <v>#NUM!</v>
      </c>
      <c r="G132" s="28" t="e">
        <f>INDEX(Data!$C$4:$BA$398,ROE!$C132,ROE!G$2)</f>
        <v>#NUM!</v>
      </c>
      <c r="H132" s="28" t="e">
        <f>INDEX(Data!$C$4:$BA$398,ROE!$C132,ROE!H$2)</f>
        <v>#NUM!</v>
      </c>
      <c r="I132" s="28" t="e">
        <f>INDEX(Data!$C$4:$BA$398,ROE!$C132,ROE!I$2)</f>
        <v>#NUM!</v>
      </c>
      <c r="J132" s="28" t="e">
        <f>INDEX(Data!$C$4:$BA$398,ROE!$C132,ROE!J$2)</f>
        <v>#NUM!</v>
      </c>
      <c r="K132" s="28" t="e">
        <f>INDEX(Data!$C$4:$BA$398,ROE!$C132,ROE!K$2)</f>
        <v>#NUM!</v>
      </c>
      <c r="L132" s="28" t="e">
        <f>INDEX(Data!$C$4:$BA$398,ROE!$C132,ROE!L$2)</f>
        <v>#NUM!</v>
      </c>
      <c r="M132" s="28" t="e">
        <f>INDEX(Data!$C$4:$BA$398,ROE!$C132,ROE!M$2)</f>
        <v>#NUM!</v>
      </c>
    </row>
    <row r="133" spans="1:13">
      <c r="A133" s="18">
        <v>130</v>
      </c>
      <c r="B133" s="28" t="e">
        <f>LARGE(Data!$BE$4:$BE$32,ROE!A133)</f>
        <v>#NUM!</v>
      </c>
      <c r="C133" s="28" t="e">
        <f>MATCH(B133,Data!$BE$4:$BE$395,0)</f>
        <v>#NUM!</v>
      </c>
      <c r="D133" s="18" t="e">
        <f>INDEX(Data!$C$3:$BA$398,ROE!$C133,ROE!D$2)</f>
        <v>#NUM!</v>
      </c>
      <c r="E133" s="28" t="e">
        <f>INDEX(Data!$C$4:$BA$398,ROE!$C133,ROE!E$2)</f>
        <v>#NUM!</v>
      </c>
      <c r="F133" s="28" t="e">
        <f>INDEX(Data!$C$4:$BA$398,ROE!$C133,ROE!F$2)</f>
        <v>#NUM!</v>
      </c>
      <c r="G133" s="28" t="e">
        <f>INDEX(Data!$C$4:$BA$398,ROE!$C133,ROE!G$2)</f>
        <v>#NUM!</v>
      </c>
      <c r="H133" s="28" t="e">
        <f>INDEX(Data!$C$4:$BA$398,ROE!$C133,ROE!H$2)</f>
        <v>#NUM!</v>
      </c>
      <c r="I133" s="28" t="e">
        <f>INDEX(Data!$C$4:$BA$398,ROE!$C133,ROE!I$2)</f>
        <v>#NUM!</v>
      </c>
      <c r="J133" s="28" t="e">
        <f>INDEX(Data!$C$4:$BA$398,ROE!$C133,ROE!J$2)</f>
        <v>#NUM!</v>
      </c>
      <c r="K133" s="28" t="e">
        <f>INDEX(Data!$C$4:$BA$398,ROE!$C133,ROE!K$2)</f>
        <v>#NUM!</v>
      </c>
      <c r="L133" s="28" t="e">
        <f>INDEX(Data!$C$4:$BA$398,ROE!$C133,ROE!L$2)</f>
        <v>#NUM!</v>
      </c>
      <c r="M133" s="28" t="e">
        <f>INDEX(Data!$C$4:$BA$398,ROE!$C133,ROE!M$2)</f>
        <v>#NUM!</v>
      </c>
    </row>
    <row r="134" spans="1:13">
      <c r="A134" s="18">
        <v>131</v>
      </c>
      <c r="B134" s="28" t="e">
        <f>LARGE(Data!$BE$4:$BE$32,ROE!A134)</f>
        <v>#NUM!</v>
      </c>
      <c r="C134" s="28" t="e">
        <f>MATCH(B134,Data!$BE$4:$BE$395,0)</f>
        <v>#NUM!</v>
      </c>
      <c r="D134" s="18" t="e">
        <f>INDEX(Data!$C$3:$BA$398,ROE!$C134,ROE!D$2)</f>
        <v>#NUM!</v>
      </c>
      <c r="E134" s="28" t="e">
        <f>INDEX(Data!$C$4:$BA$398,ROE!$C134,ROE!E$2)</f>
        <v>#NUM!</v>
      </c>
      <c r="F134" s="28" t="e">
        <f>INDEX(Data!$C$4:$BA$398,ROE!$C134,ROE!F$2)</f>
        <v>#NUM!</v>
      </c>
      <c r="G134" s="28" t="e">
        <f>INDEX(Data!$C$4:$BA$398,ROE!$C134,ROE!G$2)</f>
        <v>#NUM!</v>
      </c>
      <c r="H134" s="28" t="e">
        <f>INDEX(Data!$C$4:$BA$398,ROE!$C134,ROE!H$2)</f>
        <v>#NUM!</v>
      </c>
      <c r="I134" s="28" t="e">
        <f>INDEX(Data!$C$4:$BA$398,ROE!$C134,ROE!I$2)</f>
        <v>#NUM!</v>
      </c>
      <c r="J134" s="28" t="e">
        <f>INDEX(Data!$C$4:$BA$398,ROE!$C134,ROE!J$2)</f>
        <v>#NUM!</v>
      </c>
      <c r="K134" s="28" t="e">
        <f>INDEX(Data!$C$4:$BA$398,ROE!$C134,ROE!K$2)</f>
        <v>#NUM!</v>
      </c>
      <c r="L134" s="28" t="e">
        <f>INDEX(Data!$C$4:$BA$398,ROE!$C134,ROE!L$2)</f>
        <v>#NUM!</v>
      </c>
      <c r="M134" s="28" t="e">
        <f>INDEX(Data!$C$4:$BA$398,ROE!$C134,ROE!M$2)</f>
        <v>#NUM!</v>
      </c>
    </row>
    <row r="135" spans="1:13">
      <c r="A135" s="18">
        <v>132</v>
      </c>
      <c r="B135" s="28" t="e">
        <f>LARGE(Data!$BE$4:$BE$32,ROE!A135)</f>
        <v>#NUM!</v>
      </c>
      <c r="C135" s="28" t="e">
        <f>MATCH(B135,Data!$BE$4:$BE$395,0)</f>
        <v>#NUM!</v>
      </c>
      <c r="D135" s="18" t="e">
        <f>INDEX(Data!$C$3:$BA$398,ROE!$C135,ROE!D$2)</f>
        <v>#NUM!</v>
      </c>
      <c r="E135" s="28" t="e">
        <f>INDEX(Data!$C$4:$BA$398,ROE!$C135,ROE!E$2)</f>
        <v>#NUM!</v>
      </c>
      <c r="F135" s="28" t="e">
        <f>INDEX(Data!$C$4:$BA$398,ROE!$C135,ROE!F$2)</f>
        <v>#NUM!</v>
      </c>
      <c r="G135" s="28" t="e">
        <f>INDEX(Data!$C$4:$BA$398,ROE!$C135,ROE!G$2)</f>
        <v>#NUM!</v>
      </c>
      <c r="H135" s="28" t="e">
        <f>INDEX(Data!$C$4:$BA$398,ROE!$C135,ROE!H$2)</f>
        <v>#NUM!</v>
      </c>
      <c r="I135" s="28" t="e">
        <f>INDEX(Data!$C$4:$BA$398,ROE!$C135,ROE!I$2)</f>
        <v>#NUM!</v>
      </c>
      <c r="J135" s="28" t="e">
        <f>INDEX(Data!$C$4:$BA$398,ROE!$C135,ROE!J$2)</f>
        <v>#NUM!</v>
      </c>
      <c r="K135" s="28" t="e">
        <f>INDEX(Data!$C$4:$BA$398,ROE!$C135,ROE!K$2)</f>
        <v>#NUM!</v>
      </c>
      <c r="L135" s="28" t="e">
        <f>INDEX(Data!$C$4:$BA$398,ROE!$C135,ROE!L$2)</f>
        <v>#NUM!</v>
      </c>
      <c r="M135" s="28" t="e">
        <f>INDEX(Data!$C$4:$BA$398,ROE!$C135,ROE!M$2)</f>
        <v>#NUM!</v>
      </c>
    </row>
    <row r="136" spans="1:13">
      <c r="A136" s="18">
        <v>133</v>
      </c>
      <c r="B136" s="28" t="e">
        <f>LARGE(Data!$BE$4:$BE$32,ROE!A136)</f>
        <v>#NUM!</v>
      </c>
      <c r="C136" s="28" t="e">
        <f>MATCH(B136,Data!$BE$4:$BE$395,0)</f>
        <v>#NUM!</v>
      </c>
      <c r="D136" s="18" t="e">
        <f>INDEX(Data!$C$3:$BA$398,ROE!$C136,ROE!D$2)</f>
        <v>#NUM!</v>
      </c>
      <c r="E136" s="28" t="e">
        <f>INDEX(Data!$C$4:$BA$398,ROE!$C136,ROE!E$2)</f>
        <v>#NUM!</v>
      </c>
      <c r="F136" s="28" t="e">
        <f>INDEX(Data!$C$4:$BA$398,ROE!$C136,ROE!F$2)</f>
        <v>#NUM!</v>
      </c>
      <c r="G136" s="28" t="e">
        <f>INDEX(Data!$C$4:$BA$398,ROE!$C136,ROE!G$2)</f>
        <v>#NUM!</v>
      </c>
      <c r="H136" s="28" t="e">
        <f>INDEX(Data!$C$4:$BA$398,ROE!$C136,ROE!H$2)</f>
        <v>#NUM!</v>
      </c>
      <c r="I136" s="28" t="e">
        <f>INDEX(Data!$C$4:$BA$398,ROE!$C136,ROE!I$2)</f>
        <v>#NUM!</v>
      </c>
      <c r="J136" s="28" t="e">
        <f>INDEX(Data!$C$4:$BA$398,ROE!$C136,ROE!J$2)</f>
        <v>#NUM!</v>
      </c>
      <c r="K136" s="28" t="e">
        <f>INDEX(Data!$C$4:$BA$398,ROE!$C136,ROE!K$2)</f>
        <v>#NUM!</v>
      </c>
      <c r="L136" s="28" t="e">
        <f>INDEX(Data!$C$4:$BA$398,ROE!$C136,ROE!L$2)</f>
        <v>#NUM!</v>
      </c>
      <c r="M136" s="28" t="e">
        <f>INDEX(Data!$C$4:$BA$398,ROE!$C136,ROE!M$2)</f>
        <v>#NUM!</v>
      </c>
    </row>
    <row r="137" spans="1:13">
      <c r="A137" s="18">
        <v>134</v>
      </c>
      <c r="B137" s="28" t="e">
        <f>LARGE(Data!$BE$4:$BE$32,ROE!A137)</f>
        <v>#NUM!</v>
      </c>
      <c r="C137" s="28" t="e">
        <f>MATCH(B137,Data!$BE$4:$BE$395,0)</f>
        <v>#NUM!</v>
      </c>
      <c r="D137" s="18" t="e">
        <f>INDEX(Data!$C$3:$BA$398,ROE!$C137,ROE!D$2)</f>
        <v>#NUM!</v>
      </c>
      <c r="E137" s="28" t="e">
        <f>INDEX(Data!$C$4:$BA$398,ROE!$C137,ROE!E$2)</f>
        <v>#NUM!</v>
      </c>
      <c r="F137" s="28" t="e">
        <f>INDEX(Data!$C$4:$BA$398,ROE!$C137,ROE!F$2)</f>
        <v>#NUM!</v>
      </c>
      <c r="G137" s="28" t="e">
        <f>INDEX(Data!$C$4:$BA$398,ROE!$C137,ROE!G$2)</f>
        <v>#NUM!</v>
      </c>
      <c r="H137" s="28" t="e">
        <f>INDEX(Data!$C$4:$BA$398,ROE!$C137,ROE!H$2)</f>
        <v>#NUM!</v>
      </c>
      <c r="I137" s="28" t="e">
        <f>INDEX(Data!$C$4:$BA$398,ROE!$C137,ROE!I$2)</f>
        <v>#NUM!</v>
      </c>
      <c r="J137" s="28" t="e">
        <f>INDEX(Data!$C$4:$BA$398,ROE!$C137,ROE!J$2)</f>
        <v>#NUM!</v>
      </c>
      <c r="K137" s="28" t="e">
        <f>INDEX(Data!$C$4:$BA$398,ROE!$C137,ROE!K$2)</f>
        <v>#NUM!</v>
      </c>
      <c r="L137" s="28" t="e">
        <f>INDEX(Data!$C$4:$BA$398,ROE!$C137,ROE!L$2)</f>
        <v>#NUM!</v>
      </c>
      <c r="M137" s="28" t="e">
        <f>INDEX(Data!$C$4:$BA$398,ROE!$C137,ROE!M$2)</f>
        <v>#NUM!</v>
      </c>
    </row>
    <row r="138" spans="1:13">
      <c r="A138" s="18">
        <v>135</v>
      </c>
      <c r="B138" s="28" t="e">
        <f>LARGE(Data!$BE$4:$BE$32,ROE!A138)</f>
        <v>#NUM!</v>
      </c>
      <c r="C138" s="28" t="e">
        <f>MATCH(B138,Data!$BE$4:$BE$395,0)</f>
        <v>#NUM!</v>
      </c>
      <c r="D138" s="18" t="e">
        <f>INDEX(Data!$C$3:$BA$398,ROE!$C138,ROE!D$2)</f>
        <v>#NUM!</v>
      </c>
      <c r="E138" s="28" t="e">
        <f>INDEX(Data!$C$4:$BA$398,ROE!$C138,ROE!E$2)</f>
        <v>#NUM!</v>
      </c>
      <c r="F138" s="28" t="e">
        <f>INDEX(Data!$C$4:$BA$398,ROE!$C138,ROE!F$2)</f>
        <v>#NUM!</v>
      </c>
      <c r="G138" s="28" t="e">
        <f>INDEX(Data!$C$4:$BA$398,ROE!$C138,ROE!G$2)</f>
        <v>#NUM!</v>
      </c>
      <c r="H138" s="28" t="e">
        <f>INDEX(Data!$C$4:$BA$398,ROE!$C138,ROE!H$2)</f>
        <v>#NUM!</v>
      </c>
      <c r="I138" s="28" t="e">
        <f>INDEX(Data!$C$4:$BA$398,ROE!$C138,ROE!I$2)</f>
        <v>#NUM!</v>
      </c>
      <c r="J138" s="28" t="e">
        <f>INDEX(Data!$C$4:$BA$398,ROE!$C138,ROE!J$2)</f>
        <v>#NUM!</v>
      </c>
      <c r="K138" s="28" t="e">
        <f>INDEX(Data!$C$4:$BA$398,ROE!$C138,ROE!K$2)</f>
        <v>#NUM!</v>
      </c>
      <c r="L138" s="28" t="e">
        <f>INDEX(Data!$C$4:$BA$398,ROE!$C138,ROE!L$2)</f>
        <v>#NUM!</v>
      </c>
      <c r="M138" s="28" t="e">
        <f>INDEX(Data!$C$4:$BA$398,ROE!$C138,ROE!M$2)</f>
        <v>#NUM!</v>
      </c>
    </row>
    <row r="139" spans="1:13">
      <c r="A139" s="18">
        <v>136</v>
      </c>
      <c r="B139" s="28" t="e">
        <f>LARGE(Data!$BE$4:$BE$32,ROE!A139)</f>
        <v>#NUM!</v>
      </c>
      <c r="C139" s="28" t="e">
        <f>MATCH(B139,Data!$BE$4:$BE$395,0)</f>
        <v>#NUM!</v>
      </c>
      <c r="D139" s="18" t="e">
        <f>INDEX(Data!$C$3:$BA$398,ROE!$C139,ROE!D$2)</f>
        <v>#NUM!</v>
      </c>
      <c r="E139" s="28" t="e">
        <f>INDEX(Data!$C$4:$BA$398,ROE!$C139,ROE!E$2)</f>
        <v>#NUM!</v>
      </c>
      <c r="F139" s="28" t="e">
        <f>INDEX(Data!$C$4:$BA$398,ROE!$C139,ROE!F$2)</f>
        <v>#NUM!</v>
      </c>
      <c r="G139" s="28" t="e">
        <f>INDEX(Data!$C$4:$BA$398,ROE!$C139,ROE!G$2)</f>
        <v>#NUM!</v>
      </c>
      <c r="H139" s="28" t="e">
        <f>INDEX(Data!$C$4:$BA$398,ROE!$C139,ROE!H$2)</f>
        <v>#NUM!</v>
      </c>
      <c r="I139" s="28" t="e">
        <f>INDEX(Data!$C$4:$BA$398,ROE!$C139,ROE!I$2)</f>
        <v>#NUM!</v>
      </c>
      <c r="J139" s="28" t="e">
        <f>INDEX(Data!$C$4:$BA$398,ROE!$C139,ROE!J$2)</f>
        <v>#NUM!</v>
      </c>
      <c r="K139" s="28" t="e">
        <f>INDEX(Data!$C$4:$BA$398,ROE!$C139,ROE!K$2)</f>
        <v>#NUM!</v>
      </c>
      <c r="L139" s="28" t="e">
        <f>INDEX(Data!$C$4:$BA$398,ROE!$C139,ROE!L$2)</f>
        <v>#NUM!</v>
      </c>
      <c r="M139" s="28" t="e">
        <f>INDEX(Data!$C$4:$BA$398,ROE!$C139,ROE!M$2)</f>
        <v>#NUM!</v>
      </c>
    </row>
    <row r="140" spans="1:13">
      <c r="A140" s="18">
        <v>137</v>
      </c>
      <c r="B140" s="28" t="e">
        <f>LARGE(Data!$BE$4:$BE$32,ROE!A140)</f>
        <v>#NUM!</v>
      </c>
      <c r="C140" s="28" t="e">
        <f>MATCH(B140,Data!$BE$4:$BE$395,0)</f>
        <v>#NUM!</v>
      </c>
      <c r="D140" s="18" t="e">
        <f>INDEX(Data!$C$3:$BA$398,ROE!$C140,ROE!D$2)</f>
        <v>#NUM!</v>
      </c>
      <c r="E140" s="28" t="e">
        <f>INDEX(Data!$C$4:$BA$398,ROE!$C140,ROE!E$2)</f>
        <v>#NUM!</v>
      </c>
      <c r="F140" s="28" t="e">
        <f>INDEX(Data!$C$4:$BA$398,ROE!$C140,ROE!F$2)</f>
        <v>#NUM!</v>
      </c>
      <c r="G140" s="28" t="e">
        <f>INDEX(Data!$C$4:$BA$398,ROE!$C140,ROE!G$2)</f>
        <v>#NUM!</v>
      </c>
      <c r="H140" s="28" t="e">
        <f>INDEX(Data!$C$4:$BA$398,ROE!$C140,ROE!H$2)</f>
        <v>#NUM!</v>
      </c>
      <c r="I140" s="28" t="e">
        <f>INDEX(Data!$C$4:$BA$398,ROE!$C140,ROE!I$2)</f>
        <v>#NUM!</v>
      </c>
      <c r="J140" s="28" t="e">
        <f>INDEX(Data!$C$4:$BA$398,ROE!$C140,ROE!J$2)</f>
        <v>#NUM!</v>
      </c>
      <c r="K140" s="28" t="e">
        <f>INDEX(Data!$C$4:$BA$398,ROE!$C140,ROE!K$2)</f>
        <v>#NUM!</v>
      </c>
      <c r="L140" s="28" t="e">
        <f>INDEX(Data!$C$4:$BA$398,ROE!$C140,ROE!L$2)</f>
        <v>#NUM!</v>
      </c>
      <c r="M140" s="28" t="e">
        <f>INDEX(Data!$C$4:$BA$398,ROE!$C140,ROE!M$2)</f>
        <v>#NUM!</v>
      </c>
    </row>
    <row r="141" spans="1:13">
      <c r="A141" s="18">
        <v>138</v>
      </c>
      <c r="B141" s="28" t="e">
        <f>LARGE(Data!$BE$4:$BE$32,ROE!A141)</f>
        <v>#NUM!</v>
      </c>
      <c r="C141" s="28" t="e">
        <f>MATCH(B141,Data!$BE$4:$BE$395,0)</f>
        <v>#NUM!</v>
      </c>
      <c r="D141" s="18" t="e">
        <f>INDEX(Data!$C$3:$BA$398,ROE!$C141,ROE!D$2)</f>
        <v>#NUM!</v>
      </c>
      <c r="E141" s="28" t="e">
        <f>INDEX(Data!$C$4:$BA$398,ROE!$C141,ROE!E$2)</f>
        <v>#NUM!</v>
      </c>
      <c r="F141" s="28" t="e">
        <f>INDEX(Data!$C$4:$BA$398,ROE!$C141,ROE!F$2)</f>
        <v>#NUM!</v>
      </c>
      <c r="G141" s="28" t="e">
        <f>INDEX(Data!$C$4:$BA$398,ROE!$C141,ROE!G$2)</f>
        <v>#NUM!</v>
      </c>
      <c r="H141" s="28" t="e">
        <f>INDEX(Data!$C$4:$BA$398,ROE!$C141,ROE!H$2)</f>
        <v>#NUM!</v>
      </c>
      <c r="I141" s="28" t="e">
        <f>INDEX(Data!$C$4:$BA$398,ROE!$C141,ROE!I$2)</f>
        <v>#NUM!</v>
      </c>
      <c r="J141" s="28" t="e">
        <f>INDEX(Data!$C$4:$BA$398,ROE!$C141,ROE!J$2)</f>
        <v>#NUM!</v>
      </c>
      <c r="K141" s="28" t="e">
        <f>INDEX(Data!$C$4:$BA$398,ROE!$C141,ROE!K$2)</f>
        <v>#NUM!</v>
      </c>
      <c r="L141" s="28" t="e">
        <f>INDEX(Data!$C$4:$BA$398,ROE!$C141,ROE!L$2)</f>
        <v>#NUM!</v>
      </c>
      <c r="M141" s="28" t="e">
        <f>INDEX(Data!$C$4:$BA$398,ROE!$C141,ROE!M$2)</f>
        <v>#NUM!</v>
      </c>
    </row>
    <row r="142" spans="1:13">
      <c r="A142" s="18">
        <v>139</v>
      </c>
      <c r="B142" s="28" t="e">
        <f>LARGE(Data!$BE$4:$BE$32,ROE!A142)</f>
        <v>#NUM!</v>
      </c>
      <c r="C142" s="28" t="e">
        <f>MATCH(B142,Data!$BE$4:$BE$395,0)</f>
        <v>#NUM!</v>
      </c>
      <c r="D142" s="18" t="e">
        <f>INDEX(Data!$C$3:$BA$398,ROE!$C142,ROE!D$2)</f>
        <v>#NUM!</v>
      </c>
      <c r="E142" s="28" t="e">
        <f>INDEX(Data!$C$4:$BA$398,ROE!$C142,ROE!E$2)</f>
        <v>#NUM!</v>
      </c>
      <c r="F142" s="28" t="e">
        <f>INDEX(Data!$C$4:$BA$398,ROE!$C142,ROE!F$2)</f>
        <v>#NUM!</v>
      </c>
      <c r="G142" s="28" t="e">
        <f>INDEX(Data!$C$4:$BA$398,ROE!$C142,ROE!G$2)</f>
        <v>#NUM!</v>
      </c>
      <c r="H142" s="28" t="e">
        <f>INDEX(Data!$C$4:$BA$398,ROE!$C142,ROE!H$2)</f>
        <v>#NUM!</v>
      </c>
      <c r="I142" s="28" t="e">
        <f>INDEX(Data!$C$4:$BA$398,ROE!$C142,ROE!I$2)</f>
        <v>#NUM!</v>
      </c>
      <c r="J142" s="28" t="e">
        <f>INDEX(Data!$C$4:$BA$398,ROE!$C142,ROE!J$2)</f>
        <v>#NUM!</v>
      </c>
      <c r="K142" s="28" t="e">
        <f>INDEX(Data!$C$4:$BA$398,ROE!$C142,ROE!K$2)</f>
        <v>#NUM!</v>
      </c>
      <c r="L142" s="28" t="e">
        <f>INDEX(Data!$C$4:$BA$398,ROE!$C142,ROE!L$2)</f>
        <v>#NUM!</v>
      </c>
      <c r="M142" s="28" t="e">
        <f>INDEX(Data!$C$4:$BA$398,ROE!$C142,ROE!M$2)</f>
        <v>#NUM!</v>
      </c>
    </row>
    <row r="143" spans="1:13">
      <c r="A143" s="18">
        <v>140</v>
      </c>
      <c r="B143" s="28" t="e">
        <f>LARGE(Data!$BE$4:$BE$32,ROE!A143)</f>
        <v>#NUM!</v>
      </c>
      <c r="C143" s="28" t="e">
        <f>MATCH(B143,Data!$BE$4:$BE$395,0)</f>
        <v>#NUM!</v>
      </c>
      <c r="D143" s="18" t="e">
        <f>INDEX(Data!$C$3:$BA$398,ROE!$C143,ROE!D$2)</f>
        <v>#NUM!</v>
      </c>
      <c r="E143" s="28" t="e">
        <f>INDEX(Data!$C$4:$BA$398,ROE!$C143,ROE!E$2)</f>
        <v>#NUM!</v>
      </c>
      <c r="F143" s="28" t="e">
        <f>INDEX(Data!$C$4:$BA$398,ROE!$C143,ROE!F$2)</f>
        <v>#NUM!</v>
      </c>
      <c r="G143" s="28" t="e">
        <f>INDEX(Data!$C$4:$BA$398,ROE!$C143,ROE!G$2)</f>
        <v>#NUM!</v>
      </c>
      <c r="H143" s="28" t="e">
        <f>INDEX(Data!$C$4:$BA$398,ROE!$C143,ROE!H$2)</f>
        <v>#NUM!</v>
      </c>
      <c r="I143" s="28" t="e">
        <f>INDEX(Data!$C$4:$BA$398,ROE!$C143,ROE!I$2)</f>
        <v>#NUM!</v>
      </c>
      <c r="J143" s="28" t="e">
        <f>INDEX(Data!$C$4:$BA$398,ROE!$C143,ROE!J$2)</f>
        <v>#NUM!</v>
      </c>
      <c r="K143" s="28" t="e">
        <f>INDEX(Data!$C$4:$BA$398,ROE!$C143,ROE!K$2)</f>
        <v>#NUM!</v>
      </c>
      <c r="L143" s="28" t="e">
        <f>INDEX(Data!$C$4:$BA$398,ROE!$C143,ROE!L$2)</f>
        <v>#NUM!</v>
      </c>
      <c r="M143" s="28" t="e">
        <f>INDEX(Data!$C$4:$BA$398,ROE!$C143,ROE!M$2)</f>
        <v>#NUM!</v>
      </c>
    </row>
    <row r="144" spans="1:13">
      <c r="A144" s="18">
        <v>141</v>
      </c>
      <c r="B144" s="28" t="e">
        <f>LARGE(Data!$BE$4:$BE$32,ROE!A144)</f>
        <v>#NUM!</v>
      </c>
      <c r="C144" s="28" t="e">
        <f>MATCH(B144,Data!$BE$4:$BE$395,0)</f>
        <v>#NUM!</v>
      </c>
      <c r="D144" s="18" t="e">
        <f>INDEX(Data!$C$3:$BA$398,ROE!$C144,ROE!D$2)</f>
        <v>#NUM!</v>
      </c>
      <c r="E144" s="28" t="e">
        <f>INDEX(Data!$C$4:$BA$398,ROE!$C144,ROE!E$2)</f>
        <v>#NUM!</v>
      </c>
      <c r="F144" s="28" t="e">
        <f>INDEX(Data!$C$4:$BA$398,ROE!$C144,ROE!F$2)</f>
        <v>#NUM!</v>
      </c>
      <c r="G144" s="28" t="e">
        <f>INDEX(Data!$C$4:$BA$398,ROE!$C144,ROE!G$2)</f>
        <v>#NUM!</v>
      </c>
      <c r="H144" s="28" t="e">
        <f>INDEX(Data!$C$4:$BA$398,ROE!$C144,ROE!H$2)</f>
        <v>#NUM!</v>
      </c>
      <c r="I144" s="28" t="e">
        <f>INDEX(Data!$C$4:$BA$398,ROE!$C144,ROE!I$2)</f>
        <v>#NUM!</v>
      </c>
      <c r="J144" s="28" t="e">
        <f>INDEX(Data!$C$4:$BA$398,ROE!$C144,ROE!J$2)</f>
        <v>#NUM!</v>
      </c>
      <c r="K144" s="28" t="e">
        <f>INDEX(Data!$C$4:$BA$398,ROE!$C144,ROE!K$2)</f>
        <v>#NUM!</v>
      </c>
      <c r="L144" s="28" t="e">
        <f>INDEX(Data!$C$4:$BA$398,ROE!$C144,ROE!L$2)</f>
        <v>#NUM!</v>
      </c>
      <c r="M144" s="28" t="e">
        <f>INDEX(Data!$C$4:$BA$398,ROE!$C144,ROE!M$2)</f>
        <v>#NUM!</v>
      </c>
    </row>
    <row r="145" spans="1:13">
      <c r="A145" s="18">
        <v>142</v>
      </c>
      <c r="B145" s="28" t="e">
        <f>LARGE(Data!$BE$4:$BE$32,ROE!A145)</f>
        <v>#NUM!</v>
      </c>
      <c r="C145" s="28" t="e">
        <f>MATCH(B145,Data!$BE$4:$BE$395,0)</f>
        <v>#NUM!</v>
      </c>
      <c r="D145" s="18" t="e">
        <f>INDEX(Data!$C$3:$BA$398,ROE!$C145,ROE!D$2)</f>
        <v>#NUM!</v>
      </c>
      <c r="E145" s="28" t="e">
        <f>INDEX(Data!$C$4:$BA$398,ROE!$C145,ROE!E$2)</f>
        <v>#NUM!</v>
      </c>
      <c r="F145" s="28" t="e">
        <f>INDEX(Data!$C$4:$BA$398,ROE!$C145,ROE!F$2)</f>
        <v>#NUM!</v>
      </c>
      <c r="G145" s="28" t="e">
        <f>INDEX(Data!$C$4:$BA$398,ROE!$C145,ROE!G$2)</f>
        <v>#NUM!</v>
      </c>
      <c r="H145" s="28" t="e">
        <f>INDEX(Data!$C$4:$BA$398,ROE!$C145,ROE!H$2)</f>
        <v>#NUM!</v>
      </c>
      <c r="I145" s="28" t="e">
        <f>INDEX(Data!$C$4:$BA$398,ROE!$C145,ROE!I$2)</f>
        <v>#NUM!</v>
      </c>
      <c r="J145" s="28" t="e">
        <f>INDEX(Data!$C$4:$BA$398,ROE!$C145,ROE!J$2)</f>
        <v>#NUM!</v>
      </c>
      <c r="K145" s="28" t="e">
        <f>INDEX(Data!$C$4:$BA$398,ROE!$C145,ROE!K$2)</f>
        <v>#NUM!</v>
      </c>
      <c r="L145" s="28" t="e">
        <f>INDEX(Data!$C$4:$BA$398,ROE!$C145,ROE!L$2)</f>
        <v>#NUM!</v>
      </c>
      <c r="M145" s="28" t="e">
        <f>INDEX(Data!$C$4:$BA$398,ROE!$C145,ROE!M$2)</f>
        <v>#NUM!</v>
      </c>
    </row>
    <row r="146" spans="1:13">
      <c r="A146" s="18">
        <v>143</v>
      </c>
      <c r="B146" s="28" t="e">
        <f>LARGE(Data!$BE$4:$BE$32,ROE!A146)</f>
        <v>#NUM!</v>
      </c>
      <c r="C146" s="28" t="e">
        <f>MATCH(B146,Data!$BE$4:$BE$395,0)</f>
        <v>#NUM!</v>
      </c>
      <c r="D146" s="18" t="e">
        <f>INDEX(Data!$C$3:$BA$398,ROE!$C146,ROE!D$2)</f>
        <v>#NUM!</v>
      </c>
      <c r="E146" s="28" t="e">
        <f>INDEX(Data!$C$4:$BA$398,ROE!$C146,ROE!E$2)</f>
        <v>#NUM!</v>
      </c>
      <c r="F146" s="28" t="e">
        <f>INDEX(Data!$C$4:$BA$398,ROE!$C146,ROE!F$2)</f>
        <v>#NUM!</v>
      </c>
      <c r="G146" s="28" t="e">
        <f>INDEX(Data!$C$4:$BA$398,ROE!$C146,ROE!G$2)</f>
        <v>#NUM!</v>
      </c>
      <c r="H146" s="28" t="e">
        <f>INDEX(Data!$C$4:$BA$398,ROE!$C146,ROE!H$2)</f>
        <v>#NUM!</v>
      </c>
      <c r="I146" s="28" t="e">
        <f>INDEX(Data!$C$4:$BA$398,ROE!$C146,ROE!I$2)</f>
        <v>#NUM!</v>
      </c>
      <c r="J146" s="28" t="e">
        <f>INDEX(Data!$C$4:$BA$398,ROE!$C146,ROE!J$2)</f>
        <v>#NUM!</v>
      </c>
      <c r="K146" s="28" t="e">
        <f>INDEX(Data!$C$4:$BA$398,ROE!$C146,ROE!K$2)</f>
        <v>#NUM!</v>
      </c>
      <c r="L146" s="28" t="e">
        <f>INDEX(Data!$C$4:$BA$398,ROE!$C146,ROE!L$2)</f>
        <v>#NUM!</v>
      </c>
      <c r="M146" s="28" t="e">
        <f>INDEX(Data!$C$4:$BA$398,ROE!$C146,ROE!M$2)</f>
        <v>#NUM!</v>
      </c>
    </row>
    <row r="147" spans="1:13">
      <c r="A147" s="18">
        <v>144</v>
      </c>
      <c r="B147" s="28" t="e">
        <f>LARGE(Data!$BE$4:$BE$32,ROE!A147)</f>
        <v>#NUM!</v>
      </c>
      <c r="C147" s="28" t="e">
        <f>MATCH(B147,Data!$BE$4:$BE$395,0)</f>
        <v>#NUM!</v>
      </c>
      <c r="D147" s="18" t="e">
        <f>INDEX(Data!$C$3:$BA$398,ROE!$C147,ROE!D$2)</f>
        <v>#NUM!</v>
      </c>
      <c r="E147" s="28" t="e">
        <f>INDEX(Data!$C$4:$BA$398,ROE!$C147,ROE!E$2)</f>
        <v>#NUM!</v>
      </c>
      <c r="F147" s="28" t="e">
        <f>INDEX(Data!$C$4:$BA$398,ROE!$C147,ROE!F$2)</f>
        <v>#NUM!</v>
      </c>
      <c r="G147" s="28" t="e">
        <f>INDEX(Data!$C$4:$BA$398,ROE!$C147,ROE!G$2)</f>
        <v>#NUM!</v>
      </c>
      <c r="H147" s="28" t="e">
        <f>INDEX(Data!$C$4:$BA$398,ROE!$C147,ROE!H$2)</f>
        <v>#NUM!</v>
      </c>
      <c r="I147" s="28" t="e">
        <f>INDEX(Data!$C$4:$BA$398,ROE!$C147,ROE!I$2)</f>
        <v>#NUM!</v>
      </c>
      <c r="J147" s="28" t="e">
        <f>INDEX(Data!$C$4:$BA$398,ROE!$C147,ROE!J$2)</f>
        <v>#NUM!</v>
      </c>
      <c r="K147" s="28" t="e">
        <f>INDEX(Data!$C$4:$BA$398,ROE!$C147,ROE!K$2)</f>
        <v>#NUM!</v>
      </c>
      <c r="L147" s="28" t="e">
        <f>INDEX(Data!$C$4:$BA$398,ROE!$C147,ROE!L$2)</f>
        <v>#NUM!</v>
      </c>
      <c r="M147" s="28" t="e">
        <f>INDEX(Data!$C$4:$BA$398,ROE!$C147,ROE!M$2)</f>
        <v>#NUM!</v>
      </c>
    </row>
    <row r="148" spans="1:13">
      <c r="A148" s="18">
        <v>145</v>
      </c>
      <c r="B148" s="28" t="e">
        <f>LARGE(Data!$BE$4:$BE$32,ROE!A148)</f>
        <v>#NUM!</v>
      </c>
      <c r="C148" s="28" t="e">
        <f>MATCH(B148,Data!$BE$4:$BE$395,0)</f>
        <v>#NUM!</v>
      </c>
      <c r="D148" s="18" t="e">
        <f>INDEX(Data!$C$3:$BA$398,ROE!$C148,ROE!D$2)</f>
        <v>#NUM!</v>
      </c>
      <c r="E148" s="28" t="e">
        <f>INDEX(Data!$C$4:$BA$398,ROE!$C148,ROE!E$2)</f>
        <v>#NUM!</v>
      </c>
      <c r="F148" s="28" t="e">
        <f>INDEX(Data!$C$4:$BA$398,ROE!$C148,ROE!F$2)</f>
        <v>#NUM!</v>
      </c>
      <c r="G148" s="28" t="e">
        <f>INDEX(Data!$C$4:$BA$398,ROE!$C148,ROE!G$2)</f>
        <v>#NUM!</v>
      </c>
      <c r="H148" s="28" t="e">
        <f>INDEX(Data!$C$4:$BA$398,ROE!$C148,ROE!H$2)</f>
        <v>#NUM!</v>
      </c>
      <c r="I148" s="28" t="e">
        <f>INDEX(Data!$C$4:$BA$398,ROE!$C148,ROE!I$2)</f>
        <v>#NUM!</v>
      </c>
      <c r="J148" s="28" t="e">
        <f>INDEX(Data!$C$4:$BA$398,ROE!$C148,ROE!J$2)</f>
        <v>#NUM!</v>
      </c>
      <c r="K148" s="28" t="e">
        <f>INDEX(Data!$C$4:$BA$398,ROE!$C148,ROE!K$2)</f>
        <v>#NUM!</v>
      </c>
      <c r="L148" s="28" t="e">
        <f>INDEX(Data!$C$4:$BA$398,ROE!$C148,ROE!L$2)</f>
        <v>#NUM!</v>
      </c>
      <c r="M148" s="28" t="e">
        <f>INDEX(Data!$C$4:$BA$398,ROE!$C148,ROE!M$2)</f>
        <v>#NUM!</v>
      </c>
    </row>
    <row r="149" spans="1:13">
      <c r="A149" s="18">
        <v>146</v>
      </c>
      <c r="B149" s="28" t="e">
        <f>LARGE(Data!$BE$4:$BE$32,ROE!A149)</f>
        <v>#NUM!</v>
      </c>
      <c r="C149" s="28" t="e">
        <f>MATCH(B149,Data!$BE$4:$BE$395,0)</f>
        <v>#NUM!</v>
      </c>
      <c r="D149" s="18" t="e">
        <f>INDEX(Data!$C$3:$BA$398,ROE!$C149,ROE!D$2)</f>
        <v>#NUM!</v>
      </c>
      <c r="E149" s="28" t="e">
        <f>INDEX(Data!$C$4:$BA$398,ROE!$C149,ROE!E$2)</f>
        <v>#NUM!</v>
      </c>
      <c r="F149" s="28" t="e">
        <f>INDEX(Data!$C$4:$BA$398,ROE!$C149,ROE!F$2)</f>
        <v>#NUM!</v>
      </c>
      <c r="G149" s="28" t="e">
        <f>INDEX(Data!$C$4:$BA$398,ROE!$C149,ROE!G$2)</f>
        <v>#NUM!</v>
      </c>
      <c r="H149" s="28" t="e">
        <f>INDEX(Data!$C$4:$BA$398,ROE!$C149,ROE!H$2)</f>
        <v>#NUM!</v>
      </c>
      <c r="I149" s="28" t="e">
        <f>INDEX(Data!$C$4:$BA$398,ROE!$C149,ROE!I$2)</f>
        <v>#NUM!</v>
      </c>
      <c r="J149" s="28" t="e">
        <f>INDEX(Data!$C$4:$BA$398,ROE!$C149,ROE!J$2)</f>
        <v>#NUM!</v>
      </c>
      <c r="K149" s="28" t="e">
        <f>INDEX(Data!$C$4:$BA$398,ROE!$C149,ROE!K$2)</f>
        <v>#NUM!</v>
      </c>
      <c r="L149" s="28" t="e">
        <f>INDEX(Data!$C$4:$BA$398,ROE!$C149,ROE!L$2)</f>
        <v>#NUM!</v>
      </c>
      <c r="M149" s="28" t="e">
        <f>INDEX(Data!$C$4:$BA$398,ROE!$C149,ROE!M$2)</f>
        <v>#NUM!</v>
      </c>
    </row>
    <row r="150" spans="1:13">
      <c r="A150" s="18">
        <v>147</v>
      </c>
      <c r="B150" s="28" t="e">
        <f>LARGE(Data!$BE$4:$BE$32,ROE!A150)</f>
        <v>#NUM!</v>
      </c>
      <c r="C150" s="28" t="e">
        <f>MATCH(B150,Data!$BE$4:$BE$395,0)</f>
        <v>#NUM!</v>
      </c>
      <c r="D150" s="18" t="e">
        <f>INDEX(Data!$C$3:$BA$398,ROE!$C150,ROE!D$2)</f>
        <v>#NUM!</v>
      </c>
      <c r="E150" s="28" t="e">
        <f>INDEX(Data!$C$4:$BA$398,ROE!$C150,ROE!E$2)</f>
        <v>#NUM!</v>
      </c>
      <c r="F150" s="28" t="e">
        <f>INDEX(Data!$C$4:$BA$398,ROE!$C150,ROE!F$2)</f>
        <v>#NUM!</v>
      </c>
      <c r="G150" s="28" t="e">
        <f>INDEX(Data!$C$4:$BA$398,ROE!$C150,ROE!G$2)</f>
        <v>#NUM!</v>
      </c>
      <c r="H150" s="28" t="e">
        <f>INDEX(Data!$C$4:$BA$398,ROE!$C150,ROE!H$2)</f>
        <v>#NUM!</v>
      </c>
      <c r="I150" s="28" t="e">
        <f>INDEX(Data!$C$4:$BA$398,ROE!$C150,ROE!I$2)</f>
        <v>#NUM!</v>
      </c>
      <c r="J150" s="28" t="e">
        <f>INDEX(Data!$C$4:$BA$398,ROE!$C150,ROE!J$2)</f>
        <v>#NUM!</v>
      </c>
      <c r="K150" s="28" t="e">
        <f>INDEX(Data!$C$4:$BA$398,ROE!$C150,ROE!K$2)</f>
        <v>#NUM!</v>
      </c>
      <c r="L150" s="28" t="e">
        <f>INDEX(Data!$C$4:$BA$398,ROE!$C150,ROE!L$2)</f>
        <v>#NUM!</v>
      </c>
      <c r="M150" s="28" t="e">
        <f>INDEX(Data!$C$4:$BA$398,ROE!$C150,ROE!M$2)</f>
        <v>#NUM!</v>
      </c>
    </row>
    <row r="151" spans="1:13">
      <c r="A151" s="18">
        <v>148</v>
      </c>
      <c r="B151" s="28" t="e">
        <f>LARGE(Data!$BE$4:$BE$32,ROE!A151)</f>
        <v>#NUM!</v>
      </c>
      <c r="C151" s="28" t="e">
        <f>MATCH(B151,Data!$BE$4:$BE$395,0)</f>
        <v>#NUM!</v>
      </c>
      <c r="D151" s="18" t="e">
        <f>INDEX(Data!$C$3:$BA$398,ROE!$C151,ROE!D$2)</f>
        <v>#NUM!</v>
      </c>
      <c r="E151" s="28" t="e">
        <f>INDEX(Data!$C$4:$BA$398,ROE!$C151,ROE!E$2)</f>
        <v>#NUM!</v>
      </c>
      <c r="F151" s="28" t="e">
        <f>INDEX(Data!$C$4:$BA$398,ROE!$C151,ROE!F$2)</f>
        <v>#NUM!</v>
      </c>
      <c r="G151" s="28" t="e">
        <f>INDEX(Data!$C$4:$BA$398,ROE!$C151,ROE!G$2)</f>
        <v>#NUM!</v>
      </c>
      <c r="H151" s="28" t="e">
        <f>INDEX(Data!$C$4:$BA$398,ROE!$C151,ROE!H$2)</f>
        <v>#NUM!</v>
      </c>
      <c r="I151" s="28" t="e">
        <f>INDEX(Data!$C$4:$BA$398,ROE!$C151,ROE!I$2)</f>
        <v>#NUM!</v>
      </c>
      <c r="J151" s="28" t="e">
        <f>INDEX(Data!$C$4:$BA$398,ROE!$C151,ROE!J$2)</f>
        <v>#NUM!</v>
      </c>
      <c r="K151" s="28" t="e">
        <f>INDEX(Data!$C$4:$BA$398,ROE!$C151,ROE!K$2)</f>
        <v>#NUM!</v>
      </c>
      <c r="L151" s="28" t="e">
        <f>INDEX(Data!$C$4:$BA$398,ROE!$C151,ROE!L$2)</f>
        <v>#NUM!</v>
      </c>
      <c r="M151" s="28" t="e">
        <f>INDEX(Data!$C$4:$BA$398,ROE!$C151,ROE!M$2)</f>
        <v>#NUM!</v>
      </c>
    </row>
    <row r="152" spans="1:13">
      <c r="A152" s="18">
        <v>149</v>
      </c>
      <c r="B152" s="28" t="e">
        <f>LARGE(Data!$BE$4:$BE$32,ROE!A152)</f>
        <v>#NUM!</v>
      </c>
      <c r="C152" s="28" t="e">
        <f>MATCH(B152,Data!$BE$4:$BE$395,0)</f>
        <v>#NUM!</v>
      </c>
      <c r="D152" s="18" t="e">
        <f>INDEX(Data!$C$3:$BA$398,ROE!$C152,ROE!D$2)</f>
        <v>#NUM!</v>
      </c>
      <c r="E152" s="28" t="e">
        <f>INDEX(Data!$C$4:$BA$398,ROE!$C152,ROE!E$2)</f>
        <v>#NUM!</v>
      </c>
      <c r="F152" s="28" t="e">
        <f>INDEX(Data!$C$4:$BA$398,ROE!$C152,ROE!F$2)</f>
        <v>#NUM!</v>
      </c>
      <c r="G152" s="28" t="e">
        <f>INDEX(Data!$C$4:$BA$398,ROE!$C152,ROE!G$2)</f>
        <v>#NUM!</v>
      </c>
      <c r="H152" s="28" t="e">
        <f>INDEX(Data!$C$4:$BA$398,ROE!$C152,ROE!H$2)</f>
        <v>#NUM!</v>
      </c>
      <c r="I152" s="28" t="e">
        <f>INDEX(Data!$C$4:$BA$398,ROE!$C152,ROE!I$2)</f>
        <v>#NUM!</v>
      </c>
      <c r="J152" s="28" t="e">
        <f>INDEX(Data!$C$4:$BA$398,ROE!$C152,ROE!J$2)</f>
        <v>#NUM!</v>
      </c>
      <c r="K152" s="28" t="e">
        <f>INDEX(Data!$C$4:$BA$398,ROE!$C152,ROE!K$2)</f>
        <v>#NUM!</v>
      </c>
      <c r="L152" s="28" t="e">
        <f>INDEX(Data!$C$4:$BA$398,ROE!$C152,ROE!L$2)</f>
        <v>#NUM!</v>
      </c>
      <c r="M152" s="28" t="e">
        <f>INDEX(Data!$C$4:$BA$398,ROE!$C152,ROE!M$2)</f>
        <v>#NUM!</v>
      </c>
    </row>
    <row r="153" spans="1:13">
      <c r="A153" s="18">
        <v>150</v>
      </c>
      <c r="B153" s="28" t="e">
        <f>LARGE(Data!$BE$4:$BE$32,ROE!A153)</f>
        <v>#NUM!</v>
      </c>
      <c r="C153" s="28" t="e">
        <f>MATCH(B153,Data!$BE$4:$BE$395,0)</f>
        <v>#NUM!</v>
      </c>
      <c r="D153" s="18" t="e">
        <f>INDEX(Data!$C$3:$BA$398,ROE!$C153,ROE!D$2)</f>
        <v>#NUM!</v>
      </c>
      <c r="E153" s="28" t="e">
        <f>INDEX(Data!$C$4:$BA$398,ROE!$C153,ROE!E$2)</f>
        <v>#NUM!</v>
      </c>
      <c r="F153" s="28" t="e">
        <f>INDEX(Data!$C$4:$BA$398,ROE!$C153,ROE!F$2)</f>
        <v>#NUM!</v>
      </c>
      <c r="G153" s="28" t="e">
        <f>INDEX(Data!$C$4:$BA$398,ROE!$C153,ROE!G$2)</f>
        <v>#NUM!</v>
      </c>
      <c r="H153" s="28" t="e">
        <f>INDEX(Data!$C$4:$BA$398,ROE!$C153,ROE!H$2)</f>
        <v>#NUM!</v>
      </c>
      <c r="I153" s="28" t="e">
        <f>INDEX(Data!$C$4:$BA$398,ROE!$C153,ROE!I$2)</f>
        <v>#NUM!</v>
      </c>
      <c r="J153" s="28" t="e">
        <f>INDEX(Data!$C$4:$BA$398,ROE!$C153,ROE!J$2)</f>
        <v>#NUM!</v>
      </c>
      <c r="K153" s="28" t="e">
        <f>INDEX(Data!$C$4:$BA$398,ROE!$C153,ROE!K$2)</f>
        <v>#NUM!</v>
      </c>
      <c r="L153" s="28" t="e">
        <f>INDEX(Data!$C$4:$BA$398,ROE!$C153,ROE!L$2)</f>
        <v>#NUM!</v>
      </c>
      <c r="M153" s="28" t="e">
        <f>INDEX(Data!$C$4:$BA$398,ROE!$C153,ROE!M$2)</f>
        <v>#NUM!</v>
      </c>
    </row>
    <row r="154" spans="1:13">
      <c r="A154" s="18">
        <v>151</v>
      </c>
      <c r="B154" s="28" t="e">
        <f>LARGE(Data!$BE$4:$BE$32,ROE!A154)</f>
        <v>#NUM!</v>
      </c>
      <c r="C154" s="28" t="e">
        <f>MATCH(B154,Data!$BE$4:$BE$395,0)</f>
        <v>#NUM!</v>
      </c>
      <c r="D154" s="18" t="e">
        <f>INDEX(Data!$C$3:$BA$398,ROE!$C154,ROE!D$2)</f>
        <v>#NUM!</v>
      </c>
      <c r="E154" s="28" t="e">
        <f>INDEX(Data!$C$4:$BA$398,ROE!$C154,ROE!E$2)</f>
        <v>#NUM!</v>
      </c>
      <c r="F154" s="28" t="e">
        <f>INDEX(Data!$C$4:$BA$398,ROE!$C154,ROE!F$2)</f>
        <v>#NUM!</v>
      </c>
      <c r="G154" s="28" t="e">
        <f>INDEX(Data!$C$4:$BA$398,ROE!$C154,ROE!G$2)</f>
        <v>#NUM!</v>
      </c>
      <c r="H154" s="28" t="e">
        <f>INDEX(Data!$C$4:$BA$398,ROE!$C154,ROE!H$2)</f>
        <v>#NUM!</v>
      </c>
      <c r="I154" s="28" t="e">
        <f>INDEX(Data!$C$4:$BA$398,ROE!$C154,ROE!I$2)</f>
        <v>#NUM!</v>
      </c>
      <c r="J154" s="28" t="e">
        <f>INDEX(Data!$C$4:$BA$398,ROE!$C154,ROE!J$2)</f>
        <v>#NUM!</v>
      </c>
      <c r="K154" s="28" t="e">
        <f>INDEX(Data!$C$4:$BA$398,ROE!$C154,ROE!K$2)</f>
        <v>#NUM!</v>
      </c>
      <c r="L154" s="28" t="e">
        <f>INDEX(Data!$C$4:$BA$398,ROE!$C154,ROE!L$2)</f>
        <v>#NUM!</v>
      </c>
      <c r="M154" s="28" t="e">
        <f>INDEX(Data!$C$4:$BA$398,ROE!$C154,ROE!M$2)</f>
        <v>#NUM!</v>
      </c>
    </row>
    <row r="155" spans="1:13">
      <c r="A155" s="18">
        <v>152</v>
      </c>
      <c r="B155" s="28" t="e">
        <f>LARGE(Data!$BE$4:$BE$32,ROE!A155)</f>
        <v>#NUM!</v>
      </c>
      <c r="C155" s="28" t="e">
        <f>MATCH(B155,Data!$BE$4:$BE$395,0)</f>
        <v>#NUM!</v>
      </c>
      <c r="D155" s="18" t="e">
        <f>INDEX(Data!$C$3:$BA$398,ROE!$C155,ROE!D$2)</f>
        <v>#NUM!</v>
      </c>
      <c r="E155" s="28" t="e">
        <f>INDEX(Data!$C$4:$BA$398,ROE!$C155,ROE!E$2)</f>
        <v>#NUM!</v>
      </c>
      <c r="F155" s="28" t="e">
        <f>INDEX(Data!$C$4:$BA$398,ROE!$C155,ROE!F$2)</f>
        <v>#NUM!</v>
      </c>
      <c r="G155" s="28" t="e">
        <f>INDEX(Data!$C$4:$BA$398,ROE!$C155,ROE!G$2)</f>
        <v>#NUM!</v>
      </c>
      <c r="H155" s="28" t="e">
        <f>INDEX(Data!$C$4:$BA$398,ROE!$C155,ROE!H$2)</f>
        <v>#NUM!</v>
      </c>
      <c r="I155" s="28" t="e">
        <f>INDEX(Data!$C$4:$BA$398,ROE!$C155,ROE!I$2)</f>
        <v>#NUM!</v>
      </c>
      <c r="J155" s="28" t="e">
        <f>INDEX(Data!$C$4:$BA$398,ROE!$C155,ROE!J$2)</f>
        <v>#NUM!</v>
      </c>
      <c r="K155" s="28" t="e">
        <f>INDEX(Data!$C$4:$BA$398,ROE!$C155,ROE!K$2)</f>
        <v>#NUM!</v>
      </c>
      <c r="L155" s="28" t="e">
        <f>INDEX(Data!$C$4:$BA$398,ROE!$C155,ROE!L$2)</f>
        <v>#NUM!</v>
      </c>
      <c r="M155" s="28" t="e">
        <f>INDEX(Data!$C$4:$BA$398,ROE!$C155,ROE!M$2)</f>
        <v>#NUM!</v>
      </c>
    </row>
    <row r="156" spans="1:13">
      <c r="A156" s="18">
        <v>153</v>
      </c>
      <c r="B156" s="28" t="e">
        <f>LARGE(Data!$BE$4:$BE$32,ROE!A156)</f>
        <v>#NUM!</v>
      </c>
      <c r="C156" s="28" t="e">
        <f>MATCH(B156,Data!$BE$4:$BE$395,0)</f>
        <v>#NUM!</v>
      </c>
      <c r="D156" s="18" t="e">
        <f>INDEX(Data!$C$3:$BA$398,ROE!$C156,ROE!D$2)</f>
        <v>#NUM!</v>
      </c>
      <c r="E156" s="28" t="e">
        <f>INDEX(Data!$C$4:$BA$398,ROE!$C156,ROE!E$2)</f>
        <v>#NUM!</v>
      </c>
      <c r="F156" s="28" t="e">
        <f>INDEX(Data!$C$4:$BA$398,ROE!$C156,ROE!F$2)</f>
        <v>#NUM!</v>
      </c>
      <c r="G156" s="28" t="e">
        <f>INDEX(Data!$C$4:$BA$398,ROE!$C156,ROE!G$2)</f>
        <v>#NUM!</v>
      </c>
      <c r="H156" s="28" t="e">
        <f>INDEX(Data!$C$4:$BA$398,ROE!$C156,ROE!H$2)</f>
        <v>#NUM!</v>
      </c>
      <c r="I156" s="28" t="e">
        <f>INDEX(Data!$C$4:$BA$398,ROE!$C156,ROE!I$2)</f>
        <v>#NUM!</v>
      </c>
      <c r="J156" s="28" t="e">
        <f>INDEX(Data!$C$4:$BA$398,ROE!$C156,ROE!J$2)</f>
        <v>#NUM!</v>
      </c>
      <c r="K156" s="28" t="e">
        <f>INDEX(Data!$C$4:$BA$398,ROE!$C156,ROE!K$2)</f>
        <v>#NUM!</v>
      </c>
      <c r="L156" s="28" t="e">
        <f>INDEX(Data!$C$4:$BA$398,ROE!$C156,ROE!L$2)</f>
        <v>#NUM!</v>
      </c>
      <c r="M156" s="28" t="e">
        <f>INDEX(Data!$C$4:$BA$398,ROE!$C156,ROE!M$2)</f>
        <v>#NUM!</v>
      </c>
    </row>
    <row r="157" spans="1:13">
      <c r="A157" s="18">
        <v>154</v>
      </c>
      <c r="B157" s="28" t="e">
        <f>LARGE(Data!$BE$4:$BE$32,ROE!A157)</f>
        <v>#NUM!</v>
      </c>
      <c r="C157" s="28" t="e">
        <f>MATCH(B157,Data!$BE$4:$BE$395,0)</f>
        <v>#NUM!</v>
      </c>
      <c r="D157" s="18" t="e">
        <f>INDEX(Data!$C$3:$BA$398,ROE!$C157,ROE!D$2)</f>
        <v>#NUM!</v>
      </c>
      <c r="E157" s="28" t="e">
        <f>INDEX(Data!$C$4:$BA$398,ROE!$C157,ROE!E$2)</f>
        <v>#NUM!</v>
      </c>
      <c r="F157" s="28" t="e">
        <f>INDEX(Data!$C$4:$BA$398,ROE!$C157,ROE!F$2)</f>
        <v>#NUM!</v>
      </c>
      <c r="G157" s="28" t="e">
        <f>INDEX(Data!$C$4:$BA$398,ROE!$C157,ROE!G$2)</f>
        <v>#NUM!</v>
      </c>
      <c r="H157" s="28" t="e">
        <f>INDEX(Data!$C$4:$BA$398,ROE!$C157,ROE!H$2)</f>
        <v>#NUM!</v>
      </c>
      <c r="I157" s="28" t="e">
        <f>INDEX(Data!$C$4:$BA$398,ROE!$C157,ROE!I$2)</f>
        <v>#NUM!</v>
      </c>
      <c r="J157" s="28" t="e">
        <f>INDEX(Data!$C$4:$BA$398,ROE!$C157,ROE!J$2)</f>
        <v>#NUM!</v>
      </c>
      <c r="K157" s="28" t="e">
        <f>INDEX(Data!$C$4:$BA$398,ROE!$C157,ROE!K$2)</f>
        <v>#NUM!</v>
      </c>
      <c r="L157" s="28" t="e">
        <f>INDEX(Data!$C$4:$BA$398,ROE!$C157,ROE!L$2)</f>
        <v>#NUM!</v>
      </c>
      <c r="M157" s="28" t="e">
        <f>INDEX(Data!$C$4:$BA$398,ROE!$C157,ROE!M$2)</f>
        <v>#NUM!</v>
      </c>
    </row>
    <row r="158" spans="1:13">
      <c r="A158" s="18">
        <v>155</v>
      </c>
      <c r="B158" s="28" t="e">
        <f>LARGE(Data!$BE$4:$BE$32,ROE!A158)</f>
        <v>#NUM!</v>
      </c>
      <c r="C158" s="28" t="e">
        <f>MATCH(B158,Data!$BE$4:$BE$395,0)</f>
        <v>#NUM!</v>
      </c>
      <c r="D158" s="18" t="e">
        <f>INDEX(Data!$C$3:$BA$398,ROE!$C158,ROE!D$2)</f>
        <v>#NUM!</v>
      </c>
      <c r="E158" s="28" t="e">
        <f>INDEX(Data!$C$4:$BA$398,ROE!$C158,ROE!E$2)</f>
        <v>#NUM!</v>
      </c>
      <c r="F158" s="28" t="e">
        <f>INDEX(Data!$C$4:$BA$398,ROE!$C158,ROE!F$2)</f>
        <v>#NUM!</v>
      </c>
      <c r="G158" s="28" t="e">
        <f>INDEX(Data!$C$4:$BA$398,ROE!$C158,ROE!G$2)</f>
        <v>#NUM!</v>
      </c>
      <c r="H158" s="28" t="e">
        <f>INDEX(Data!$C$4:$BA$398,ROE!$C158,ROE!H$2)</f>
        <v>#NUM!</v>
      </c>
      <c r="I158" s="28" t="e">
        <f>INDEX(Data!$C$4:$BA$398,ROE!$C158,ROE!I$2)</f>
        <v>#NUM!</v>
      </c>
      <c r="J158" s="28" t="e">
        <f>INDEX(Data!$C$4:$BA$398,ROE!$C158,ROE!J$2)</f>
        <v>#NUM!</v>
      </c>
      <c r="K158" s="28" t="e">
        <f>INDEX(Data!$C$4:$BA$398,ROE!$C158,ROE!K$2)</f>
        <v>#NUM!</v>
      </c>
      <c r="L158" s="28" t="e">
        <f>INDEX(Data!$C$4:$BA$398,ROE!$C158,ROE!L$2)</f>
        <v>#NUM!</v>
      </c>
      <c r="M158" s="28" t="e">
        <f>INDEX(Data!$C$4:$BA$398,ROE!$C158,ROE!M$2)</f>
        <v>#NUM!</v>
      </c>
    </row>
    <row r="159" spans="1:13">
      <c r="A159" s="18">
        <v>156</v>
      </c>
      <c r="B159" s="28" t="e">
        <f>LARGE(Data!$BE$4:$BE$32,ROE!A159)</f>
        <v>#NUM!</v>
      </c>
      <c r="C159" s="28" t="e">
        <f>MATCH(B159,Data!$BE$4:$BE$395,0)</f>
        <v>#NUM!</v>
      </c>
      <c r="D159" s="18" t="e">
        <f>INDEX(Data!$C$3:$BA$398,ROE!$C159,ROE!D$2)</f>
        <v>#NUM!</v>
      </c>
      <c r="E159" s="28" t="e">
        <f>INDEX(Data!$C$4:$BA$398,ROE!$C159,ROE!E$2)</f>
        <v>#NUM!</v>
      </c>
      <c r="F159" s="28" t="e">
        <f>INDEX(Data!$C$4:$BA$398,ROE!$C159,ROE!F$2)</f>
        <v>#NUM!</v>
      </c>
      <c r="G159" s="28" t="e">
        <f>INDEX(Data!$C$4:$BA$398,ROE!$C159,ROE!G$2)</f>
        <v>#NUM!</v>
      </c>
      <c r="H159" s="28" t="e">
        <f>INDEX(Data!$C$4:$BA$398,ROE!$C159,ROE!H$2)</f>
        <v>#NUM!</v>
      </c>
      <c r="I159" s="28" t="e">
        <f>INDEX(Data!$C$4:$BA$398,ROE!$C159,ROE!I$2)</f>
        <v>#NUM!</v>
      </c>
      <c r="J159" s="28" t="e">
        <f>INDEX(Data!$C$4:$BA$398,ROE!$C159,ROE!J$2)</f>
        <v>#NUM!</v>
      </c>
      <c r="K159" s="28" t="e">
        <f>INDEX(Data!$C$4:$BA$398,ROE!$C159,ROE!K$2)</f>
        <v>#NUM!</v>
      </c>
      <c r="L159" s="28" t="e">
        <f>INDEX(Data!$C$4:$BA$398,ROE!$C159,ROE!L$2)</f>
        <v>#NUM!</v>
      </c>
      <c r="M159" s="28" t="e">
        <f>INDEX(Data!$C$4:$BA$398,ROE!$C159,ROE!M$2)</f>
        <v>#NUM!</v>
      </c>
    </row>
    <row r="160" spans="1:13">
      <c r="A160" s="18">
        <v>157</v>
      </c>
      <c r="B160" s="28" t="e">
        <f>LARGE(Data!$BE$4:$BE$32,ROE!A160)</f>
        <v>#NUM!</v>
      </c>
      <c r="C160" s="28" t="e">
        <f>MATCH(B160,Data!$BE$4:$BE$395,0)</f>
        <v>#NUM!</v>
      </c>
      <c r="D160" s="18" t="e">
        <f>INDEX(Data!$C$3:$BA$398,ROE!$C160,ROE!D$2)</f>
        <v>#NUM!</v>
      </c>
      <c r="E160" s="28" t="e">
        <f>INDEX(Data!$C$4:$BA$398,ROE!$C160,ROE!E$2)</f>
        <v>#NUM!</v>
      </c>
      <c r="F160" s="28" t="e">
        <f>INDEX(Data!$C$4:$BA$398,ROE!$C160,ROE!F$2)</f>
        <v>#NUM!</v>
      </c>
      <c r="G160" s="28" t="e">
        <f>INDEX(Data!$C$4:$BA$398,ROE!$C160,ROE!G$2)</f>
        <v>#NUM!</v>
      </c>
      <c r="H160" s="28" t="e">
        <f>INDEX(Data!$C$4:$BA$398,ROE!$C160,ROE!H$2)</f>
        <v>#NUM!</v>
      </c>
      <c r="I160" s="28" t="e">
        <f>INDEX(Data!$C$4:$BA$398,ROE!$C160,ROE!I$2)</f>
        <v>#NUM!</v>
      </c>
      <c r="J160" s="28" t="e">
        <f>INDEX(Data!$C$4:$BA$398,ROE!$C160,ROE!J$2)</f>
        <v>#NUM!</v>
      </c>
      <c r="K160" s="28" t="e">
        <f>INDEX(Data!$C$4:$BA$398,ROE!$C160,ROE!K$2)</f>
        <v>#NUM!</v>
      </c>
      <c r="L160" s="28" t="e">
        <f>INDEX(Data!$C$4:$BA$398,ROE!$C160,ROE!L$2)</f>
        <v>#NUM!</v>
      </c>
      <c r="M160" s="28" t="e">
        <f>INDEX(Data!$C$4:$BA$398,ROE!$C160,ROE!M$2)</f>
        <v>#NUM!</v>
      </c>
    </row>
    <row r="161" spans="1:13">
      <c r="A161" s="18">
        <v>158</v>
      </c>
      <c r="B161" s="28" t="e">
        <f>LARGE(Data!$BE$4:$BE$32,ROE!A161)</f>
        <v>#NUM!</v>
      </c>
      <c r="C161" s="28" t="e">
        <f>MATCH(B161,Data!$BE$4:$BE$395,0)</f>
        <v>#NUM!</v>
      </c>
      <c r="D161" s="18" t="e">
        <f>INDEX(Data!$C$3:$BA$398,ROE!$C161,ROE!D$2)</f>
        <v>#NUM!</v>
      </c>
      <c r="E161" s="28" t="e">
        <f>INDEX(Data!$C$4:$BA$398,ROE!$C161,ROE!E$2)</f>
        <v>#NUM!</v>
      </c>
      <c r="F161" s="28" t="e">
        <f>INDEX(Data!$C$4:$BA$398,ROE!$C161,ROE!F$2)</f>
        <v>#NUM!</v>
      </c>
      <c r="G161" s="28" t="e">
        <f>INDEX(Data!$C$4:$BA$398,ROE!$C161,ROE!G$2)</f>
        <v>#NUM!</v>
      </c>
      <c r="H161" s="28" t="e">
        <f>INDEX(Data!$C$4:$BA$398,ROE!$C161,ROE!H$2)</f>
        <v>#NUM!</v>
      </c>
      <c r="I161" s="28" t="e">
        <f>INDEX(Data!$C$4:$BA$398,ROE!$C161,ROE!I$2)</f>
        <v>#NUM!</v>
      </c>
      <c r="J161" s="28" t="e">
        <f>INDEX(Data!$C$4:$BA$398,ROE!$C161,ROE!J$2)</f>
        <v>#NUM!</v>
      </c>
      <c r="K161" s="28" t="e">
        <f>INDEX(Data!$C$4:$BA$398,ROE!$C161,ROE!K$2)</f>
        <v>#NUM!</v>
      </c>
      <c r="L161" s="28" t="e">
        <f>INDEX(Data!$C$4:$BA$398,ROE!$C161,ROE!L$2)</f>
        <v>#NUM!</v>
      </c>
      <c r="M161" s="28" t="e">
        <f>INDEX(Data!$C$4:$BA$398,ROE!$C161,ROE!M$2)</f>
        <v>#NUM!</v>
      </c>
    </row>
    <row r="162" spans="1:13">
      <c r="A162" s="18">
        <v>159</v>
      </c>
      <c r="B162" s="28" t="e">
        <f>LARGE(Data!$BE$4:$BE$32,ROE!A162)</f>
        <v>#NUM!</v>
      </c>
      <c r="C162" s="28" t="e">
        <f>MATCH(B162,Data!$BE$4:$BE$395,0)</f>
        <v>#NUM!</v>
      </c>
      <c r="D162" s="18" t="e">
        <f>INDEX(Data!$C$3:$BA$398,ROE!$C162,ROE!D$2)</f>
        <v>#NUM!</v>
      </c>
      <c r="E162" s="28" t="e">
        <f>INDEX(Data!$C$4:$BA$398,ROE!$C162,ROE!E$2)</f>
        <v>#NUM!</v>
      </c>
      <c r="F162" s="28" t="e">
        <f>INDEX(Data!$C$4:$BA$398,ROE!$C162,ROE!F$2)</f>
        <v>#NUM!</v>
      </c>
      <c r="G162" s="28" t="e">
        <f>INDEX(Data!$C$4:$BA$398,ROE!$C162,ROE!G$2)</f>
        <v>#NUM!</v>
      </c>
      <c r="H162" s="28" t="e">
        <f>INDEX(Data!$C$4:$BA$398,ROE!$C162,ROE!H$2)</f>
        <v>#NUM!</v>
      </c>
      <c r="I162" s="28" t="e">
        <f>INDEX(Data!$C$4:$BA$398,ROE!$C162,ROE!I$2)</f>
        <v>#NUM!</v>
      </c>
      <c r="J162" s="28" t="e">
        <f>INDEX(Data!$C$4:$BA$398,ROE!$C162,ROE!J$2)</f>
        <v>#NUM!</v>
      </c>
      <c r="K162" s="28" t="e">
        <f>INDEX(Data!$C$4:$BA$398,ROE!$C162,ROE!K$2)</f>
        <v>#NUM!</v>
      </c>
      <c r="L162" s="28" t="e">
        <f>INDEX(Data!$C$4:$BA$398,ROE!$C162,ROE!L$2)</f>
        <v>#NUM!</v>
      </c>
      <c r="M162" s="28" t="e">
        <f>INDEX(Data!$C$4:$BA$398,ROE!$C162,ROE!M$2)</f>
        <v>#NUM!</v>
      </c>
    </row>
    <row r="163" spans="1:13">
      <c r="A163" s="18">
        <v>160</v>
      </c>
      <c r="B163" s="28" t="e">
        <f>LARGE(Data!$BE$4:$BE$32,ROE!A163)</f>
        <v>#NUM!</v>
      </c>
      <c r="C163" s="28" t="e">
        <f>MATCH(B163,Data!$BE$4:$BE$395,0)</f>
        <v>#NUM!</v>
      </c>
      <c r="D163" s="18" t="e">
        <f>INDEX(Data!$C$3:$BA$398,ROE!$C163,ROE!D$2)</f>
        <v>#NUM!</v>
      </c>
      <c r="E163" s="28" t="e">
        <f>INDEX(Data!$C$4:$BA$398,ROE!$C163,ROE!E$2)</f>
        <v>#NUM!</v>
      </c>
      <c r="F163" s="28" t="e">
        <f>INDEX(Data!$C$4:$BA$398,ROE!$C163,ROE!F$2)</f>
        <v>#NUM!</v>
      </c>
      <c r="G163" s="28" t="e">
        <f>INDEX(Data!$C$4:$BA$398,ROE!$C163,ROE!G$2)</f>
        <v>#NUM!</v>
      </c>
      <c r="H163" s="28" t="e">
        <f>INDEX(Data!$C$4:$BA$398,ROE!$C163,ROE!H$2)</f>
        <v>#NUM!</v>
      </c>
      <c r="I163" s="28" t="e">
        <f>INDEX(Data!$C$4:$BA$398,ROE!$C163,ROE!I$2)</f>
        <v>#NUM!</v>
      </c>
      <c r="J163" s="28" t="e">
        <f>INDEX(Data!$C$4:$BA$398,ROE!$C163,ROE!J$2)</f>
        <v>#NUM!</v>
      </c>
      <c r="K163" s="28" t="e">
        <f>INDEX(Data!$C$4:$BA$398,ROE!$C163,ROE!K$2)</f>
        <v>#NUM!</v>
      </c>
      <c r="L163" s="28" t="e">
        <f>INDEX(Data!$C$4:$BA$398,ROE!$C163,ROE!L$2)</f>
        <v>#NUM!</v>
      </c>
      <c r="M163" s="28" t="e">
        <f>INDEX(Data!$C$4:$BA$398,ROE!$C163,ROE!M$2)</f>
        <v>#NUM!</v>
      </c>
    </row>
    <row r="164" spans="1:13">
      <c r="A164" s="18">
        <v>161</v>
      </c>
      <c r="B164" s="28" t="e">
        <f>LARGE(Data!$BE$4:$BE$32,ROE!A164)</f>
        <v>#NUM!</v>
      </c>
      <c r="C164" s="28" t="e">
        <f>MATCH(B164,Data!$BE$4:$BE$395,0)</f>
        <v>#NUM!</v>
      </c>
      <c r="D164" s="18" t="e">
        <f>INDEX(Data!$C$3:$BA$398,ROE!$C164,ROE!D$2)</f>
        <v>#NUM!</v>
      </c>
      <c r="E164" s="28" t="e">
        <f>INDEX(Data!$C$4:$BA$398,ROE!$C164,ROE!E$2)</f>
        <v>#NUM!</v>
      </c>
      <c r="F164" s="28" t="e">
        <f>INDEX(Data!$C$4:$BA$398,ROE!$C164,ROE!F$2)</f>
        <v>#NUM!</v>
      </c>
      <c r="G164" s="28" t="e">
        <f>INDEX(Data!$C$4:$BA$398,ROE!$C164,ROE!G$2)</f>
        <v>#NUM!</v>
      </c>
      <c r="H164" s="28" t="e">
        <f>INDEX(Data!$C$4:$BA$398,ROE!$C164,ROE!H$2)</f>
        <v>#NUM!</v>
      </c>
      <c r="I164" s="28" t="e">
        <f>INDEX(Data!$C$4:$BA$398,ROE!$C164,ROE!I$2)</f>
        <v>#NUM!</v>
      </c>
      <c r="J164" s="28" t="e">
        <f>INDEX(Data!$C$4:$BA$398,ROE!$C164,ROE!J$2)</f>
        <v>#NUM!</v>
      </c>
      <c r="K164" s="28" t="e">
        <f>INDEX(Data!$C$4:$BA$398,ROE!$C164,ROE!K$2)</f>
        <v>#NUM!</v>
      </c>
      <c r="L164" s="28" t="e">
        <f>INDEX(Data!$C$4:$BA$398,ROE!$C164,ROE!L$2)</f>
        <v>#NUM!</v>
      </c>
      <c r="M164" s="28" t="e">
        <f>INDEX(Data!$C$4:$BA$398,ROE!$C164,ROE!M$2)</f>
        <v>#NUM!</v>
      </c>
    </row>
    <row r="165" spans="1:13">
      <c r="A165" s="18">
        <v>162</v>
      </c>
      <c r="B165" s="28" t="e">
        <f>LARGE(Data!$BE$4:$BE$32,ROE!A165)</f>
        <v>#NUM!</v>
      </c>
      <c r="C165" s="28" t="e">
        <f>MATCH(B165,Data!$BE$4:$BE$395,0)</f>
        <v>#NUM!</v>
      </c>
      <c r="D165" s="18" t="e">
        <f>INDEX(Data!$C$3:$BA$398,ROE!$C165,ROE!D$2)</f>
        <v>#NUM!</v>
      </c>
      <c r="E165" s="28" t="e">
        <f>INDEX(Data!$C$4:$BA$398,ROE!$C165,ROE!E$2)</f>
        <v>#NUM!</v>
      </c>
      <c r="F165" s="28" t="e">
        <f>INDEX(Data!$C$4:$BA$398,ROE!$C165,ROE!F$2)</f>
        <v>#NUM!</v>
      </c>
      <c r="G165" s="28" t="e">
        <f>INDEX(Data!$C$4:$BA$398,ROE!$C165,ROE!G$2)</f>
        <v>#NUM!</v>
      </c>
      <c r="H165" s="28" t="e">
        <f>INDEX(Data!$C$4:$BA$398,ROE!$C165,ROE!H$2)</f>
        <v>#NUM!</v>
      </c>
      <c r="I165" s="28" t="e">
        <f>INDEX(Data!$C$4:$BA$398,ROE!$C165,ROE!I$2)</f>
        <v>#NUM!</v>
      </c>
      <c r="J165" s="28" t="e">
        <f>INDEX(Data!$C$4:$BA$398,ROE!$C165,ROE!J$2)</f>
        <v>#NUM!</v>
      </c>
      <c r="K165" s="28" t="e">
        <f>INDEX(Data!$C$4:$BA$398,ROE!$C165,ROE!K$2)</f>
        <v>#NUM!</v>
      </c>
      <c r="L165" s="28" t="e">
        <f>INDEX(Data!$C$4:$BA$398,ROE!$C165,ROE!L$2)</f>
        <v>#NUM!</v>
      </c>
      <c r="M165" s="28" t="e">
        <f>INDEX(Data!$C$4:$BA$398,ROE!$C165,ROE!M$2)</f>
        <v>#NUM!</v>
      </c>
    </row>
    <row r="166" spans="1:13">
      <c r="A166" s="18">
        <v>163</v>
      </c>
      <c r="B166" s="28" t="e">
        <f>LARGE(Data!$BE$4:$BE$32,ROE!A166)</f>
        <v>#NUM!</v>
      </c>
      <c r="C166" s="28" t="e">
        <f>MATCH(B166,Data!$BE$4:$BE$395,0)</f>
        <v>#NUM!</v>
      </c>
      <c r="D166" s="18" t="e">
        <f>INDEX(Data!$C$3:$BA$398,ROE!$C166,ROE!D$2)</f>
        <v>#NUM!</v>
      </c>
      <c r="E166" s="28" t="e">
        <f>INDEX(Data!$C$4:$BA$398,ROE!$C166,ROE!E$2)</f>
        <v>#NUM!</v>
      </c>
      <c r="F166" s="28" t="e">
        <f>INDEX(Data!$C$4:$BA$398,ROE!$C166,ROE!F$2)</f>
        <v>#NUM!</v>
      </c>
      <c r="G166" s="28" t="e">
        <f>INDEX(Data!$C$4:$BA$398,ROE!$C166,ROE!G$2)</f>
        <v>#NUM!</v>
      </c>
      <c r="H166" s="28" t="e">
        <f>INDEX(Data!$C$4:$BA$398,ROE!$C166,ROE!H$2)</f>
        <v>#NUM!</v>
      </c>
      <c r="I166" s="28" t="e">
        <f>INDEX(Data!$C$4:$BA$398,ROE!$C166,ROE!I$2)</f>
        <v>#NUM!</v>
      </c>
      <c r="J166" s="28" t="e">
        <f>INDEX(Data!$C$4:$BA$398,ROE!$C166,ROE!J$2)</f>
        <v>#NUM!</v>
      </c>
      <c r="K166" s="28" t="e">
        <f>INDEX(Data!$C$4:$BA$398,ROE!$C166,ROE!K$2)</f>
        <v>#NUM!</v>
      </c>
      <c r="L166" s="28" t="e">
        <f>INDEX(Data!$C$4:$BA$398,ROE!$C166,ROE!L$2)</f>
        <v>#NUM!</v>
      </c>
      <c r="M166" s="28" t="e">
        <f>INDEX(Data!$C$4:$BA$398,ROE!$C166,ROE!M$2)</f>
        <v>#NUM!</v>
      </c>
    </row>
    <row r="167" spans="1:13">
      <c r="A167" s="18">
        <v>164</v>
      </c>
      <c r="B167" s="28" t="e">
        <f>LARGE(Data!$BE$4:$BE$32,ROE!A167)</f>
        <v>#NUM!</v>
      </c>
      <c r="C167" s="28" t="e">
        <f>MATCH(B167,Data!$BE$4:$BE$395,0)</f>
        <v>#NUM!</v>
      </c>
      <c r="D167" s="18" t="e">
        <f>INDEX(Data!$C$3:$BA$398,ROE!$C167,ROE!D$2)</f>
        <v>#NUM!</v>
      </c>
      <c r="E167" s="28" t="e">
        <f>INDEX(Data!$C$4:$BA$398,ROE!$C167,ROE!E$2)</f>
        <v>#NUM!</v>
      </c>
      <c r="F167" s="28" t="e">
        <f>INDEX(Data!$C$4:$BA$398,ROE!$C167,ROE!F$2)</f>
        <v>#NUM!</v>
      </c>
      <c r="G167" s="28" t="e">
        <f>INDEX(Data!$C$4:$BA$398,ROE!$C167,ROE!G$2)</f>
        <v>#NUM!</v>
      </c>
      <c r="H167" s="28" t="e">
        <f>INDEX(Data!$C$4:$BA$398,ROE!$C167,ROE!H$2)</f>
        <v>#NUM!</v>
      </c>
      <c r="I167" s="28" t="e">
        <f>INDEX(Data!$C$4:$BA$398,ROE!$C167,ROE!I$2)</f>
        <v>#NUM!</v>
      </c>
      <c r="J167" s="28" t="e">
        <f>INDEX(Data!$C$4:$BA$398,ROE!$C167,ROE!J$2)</f>
        <v>#NUM!</v>
      </c>
      <c r="K167" s="28" t="e">
        <f>INDEX(Data!$C$4:$BA$398,ROE!$C167,ROE!K$2)</f>
        <v>#NUM!</v>
      </c>
      <c r="L167" s="28" t="e">
        <f>INDEX(Data!$C$4:$BA$398,ROE!$C167,ROE!L$2)</f>
        <v>#NUM!</v>
      </c>
      <c r="M167" s="28" t="e">
        <f>INDEX(Data!$C$4:$BA$398,ROE!$C167,ROE!M$2)</f>
        <v>#NUM!</v>
      </c>
    </row>
    <row r="168" spans="1:13">
      <c r="A168" s="18">
        <v>165</v>
      </c>
      <c r="B168" s="28" t="e">
        <f>LARGE(Data!$BE$4:$BE$32,ROE!A168)</f>
        <v>#NUM!</v>
      </c>
      <c r="C168" s="28" t="e">
        <f>MATCH(B168,Data!$BE$4:$BE$395,0)</f>
        <v>#NUM!</v>
      </c>
      <c r="D168" s="18" t="e">
        <f>INDEX(Data!$C$3:$BA$398,ROE!$C168,ROE!D$2)</f>
        <v>#NUM!</v>
      </c>
      <c r="E168" s="28" t="e">
        <f>INDEX(Data!$C$4:$BA$398,ROE!$C168,ROE!E$2)</f>
        <v>#NUM!</v>
      </c>
      <c r="F168" s="28" t="e">
        <f>INDEX(Data!$C$4:$BA$398,ROE!$C168,ROE!F$2)</f>
        <v>#NUM!</v>
      </c>
      <c r="G168" s="28" t="e">
        <f>INDEX(Data!$C$4:$BA$398,ROE!$C168,ROE!G$2)</f>
        <v>#NUM!</v>
      </c>
      <c r="H168" s="28" t="e">
        <f>INDEX(Data!$C$4:$BA$398,ROE!$C168,ROE!H$2)</f>
        <v>#NUM!</v>
      </c>
      <c r="I168" s="28" t="e">
        <f>INDEX(Data!$C$4:$BA$398,ROE!$C168,ROE!I$2)</f>
        <v>#NUM!</v>
      </c>
      <c r="J168" s="28" t="e">
        <f>INDEX(Data!$C$4:$BA$398,ROE!$C168,ROE!J$2)</f>
        <v>#NUM!</v>
      </c>
      <c r="K168" s="28" t="e">
        <f>INDEX(Data!$C$4:$BA$398,ROE!$C168,ROE!K$2)</f>
        <v>#NUM!</v>
      </c>
      <c r="L168" s="28" t="e">
        <f>INDEX(Data!$C$4:$BA$398,ROE!$C168,ROE!L$2)</f>
        <v>#NUM!</v>
      </c>
      <c r="M168" s="28" t="e">
        <f>INDEX(Data!$C$4:$BA$398,ROE!$C168,ROE!M$2)</f>
        <v>#NUM!</v>
      </c>
    </row>
    <row r="169" spans="1:13">
      <c r="A169" s="18">
        <v>166</v>
      </c>
      <c r="B169" s="28" t="e">
        <f>LARGE(Data!$BE$4:$BE$32,ROE!A169)</f>
        <v>#NUM!</v>
      </c>
      <c r="C169" s="28" t="e">
        <f>MATCH(B169,Data!$BE$4:$BE$395,0)</f>
        <v>#NUM!</v>
      </c>
      <c r="D169" s="18" t="e">
        <f>INDEX(Data!$C$3:$BA$398,ROE!$C169,ROE!D$2)</f>
        <v>#NUM!</v>
      </c>
      <c r="E169" s="28" t="e">
        <f>INDEX(Data!$C$4:$BA$398,ROE!$C169,ROE!E$2)</f>
        <v>#NUM!</v>
      </c>
      <c r="F169" s="28" t="e">
        <f>INDEX(Data!$C$4:$BA$398,ROE!$C169,ROE!F$2)</f>
        <v>#NUM!</v>
      </c>
      <c r="G169" s="28" t="e">
        <f>INDEX(Data!$C$4:$BA$398,ROE!$C169,ROE!G$2)</f>
        <v>#NUM!</v>
      </c>
      <c r="H169" s="28" t="e">
        <f>INDEX(Data!$C$4:$BA$398,ROE!$C169,ROE!H$2)</f>
        <v>#NUM!</v>
      </c>
      <c r="I169" s="28" t="e">
        <f>INDEX(Data!$C$4:$BA$398,ROE!$C169,ROE!I$2)</f>
        <v>#NUM!</v>
      </c>
      <c r="J169" s="28" t="e">
        <f>INDEX(Data!$C$4:$BA$398,ROE!$C169,ROE!J$2)</f>
        <v>#NUM!</v>
      </c>
      <c r="K169" s="28" t="e">
        <f>INDEX(Data!$C$4:$BA$398,ROE!$C169,ROE!K$2)</f>
        <v>#NUM!</v>
      </c>
      <c r="L169" s="28" t="e">
        <f>INDEX(Data!$C$4:$BA$398,ROE!$C169,ROE!L$2)</f>
        <v>#NUM!</v>
      </c>
      <c r="M169" s="28" t="e">
        <f>INDEX(Data!$C$4:$BA$398,ROE!$C169,ROE!M$2)</f>
        <v>#NUM!</v>
      </c>
    </row>
    <row r="170" spans="1:13">
      <c r="A170" s="18">
        <v>167</v>
      </c>
      <c r="B170" s="28" t="e">
        <f>LARGE(Data!$BE$4:$BE$32,ROE!A170)</f>
        <v>#NUM!</v>
      </c>
      <c r="C170" s="28" t="e">
        <f>MATCH(B170,Data!$BE$4:$BE$395,0)</f>
        <v>#NUM!</v>
      </c>
      <c r="D170" s="18" t="e">
        <f>INDEX(Data!$C$3:$BA$398,ROE!$C170,ROE!D$2)</f>
        <v>#NUM!</v>
      </c>
      <c r="E170" s="28" t="e">
        <f>INDEX(Data!$C$4:$BA$398,ROE!$C170,ROE!E$2)</f>
        <v>#NUM!</v>
      </c>
      <c r="F170" s="28" t="e">
        <f>INDEX(Data!$C$4:$BA$398,ROE!$C170,ROE!F$2)</f>
        <v>#NUM!</v>
      </c>
      <c r="G170" s="28" t="e">
        <f>INDEX(Data!$C$4:$BA$398,ROE!$C170,ROE!G$2)</f>
        <v>#NUM!</v>
      </c>
      <c r="H170" s="28" t="e">
        <f>INDEX(Data!$C$4:$BA$398,ROE!$C170,ROE!H$2)</f>
        <v>#NUM!</v>
      </c>
      <c r="I170" s="28" t="e">
        <f>INDEX(Data!$C$4:$BA$398,ROE!$C170,ROE!I$2)</f>
        <v>#NUM!</v>
      </c>
      <c r="J170" s="28" t="e">
        <f>INDEX(Data!$C$4:$BA$398,ROE!$C170,ROE!J$2)</f>
        <v>#NUM!</v>
      </c>
      <c r="K170" s="28" t="e">
        <f>INDEX(Data!$C$4:$BA$398,ROE!$C170,ROE!K$2)</f>
        <v>#NUM!</v>
      </c>
      <c r="L170" s="28" t="e">
        <f>INDEX(Data!$C$4:$BA$398,ROE!$C170,ROE!L$2)</f>
        <v>#NUM!</v>
      </c>
      <c r="M170" s="28" t="e">
        <f>INDEX(Data!$C$4:$BA$398,ROE!$C170,ROE!M$2)</f>
        <v>#NUM!</v>
      </c>
    </row>
    <row r="171" spans="1:13">
      <c r="A171" s="18">
        <v>168</v>
      </c>
      <c r="B171" s="28" t="e">
        <f>LARGE(Data!$BE$4:$BE$32,ROE!A171)</f>
        <v>#NUM!</v>
      </c>
      <c r="C171" s="28" t="e">
        <f>MATCH(B171,Data!$BE$4:$BE$395,0)</f>
        <v>#NUM!</v>
      </c>
      <c r="D171" s="18" t="e">
        <f>INDEX(Data!$C$3:$BA$398,ROE!$C171,ROE!D$2)</f>
        <v>#NUM!</v>
      </c>
      <c r="E171" s="28" t="e">
        <f>INDEX(Data!$C$4:$BA$398,ROE!$C171,ROE!E$2)</f>
        <v>#NUM!</v>
      </c>
      <c r="F171" s="28" t="e">
        <f>INDEX(Data!$C$4:$BA$398,ROE!$C171,ROE!F$2)</f>
        <v>#NUM!</v>
      </c>
      <c r="G171" s="28" t="e">
        <f>INDEX(Data!$C$4:$BA$398,ROE!$C171,ROE!G$2)</f>
        <v>#NUM!</v>
      </c>
      <c r="H171" s="28" t="e">
        <f>INDEX(Data!$C$4:$BA$398,ROE!$C171,ROE!H$2)</f>
        <v>#NUM!</v>
      </c>
      <c r="I171" s="28" t="e">
        <f>INDEX(Data!$C$4:$BA$398,ROE!$C171,ROE!I$2)</f>
        <v>#NUM!</v>
      </c>
      <c r="J171" s="28" t="e">
        <f>INDEX(Data!$C$4:$BA$398,ROE!$C171,ROE!J$2)</f>
        <v>#NUM!</v>
      </c>
      <c r="K171" s="28" t="e">
        <f>INDEX(Data!$C$4:$BA$398,ROE!$C171,ROE!K$2)</f>
        <v>#NUM!</v>
      </c>
      <c r="L171" s="28" t="e">
        <f>INDEX(Data!$C$4:$BA$398,ROE!$C171,ROE!L$2)</f>
        <v>#NUM!</v>
      </c>
      <c r="M171" s="28" t="e">
        <f>INDEX(Data!$C$4:$BA$398,ROE!$C171,ROE!M$2)</f>
        <v>#NUM!</v>
      </c>
    </row>
    <row r="172" spans="1:13">
      <c r="A172" s="18">
        <v>169</v>
      </c>
      <c r="B172" s="28" t="e">
        <f>LARGE(Data!$BE$4:$BE$32,ROE!A172)</f>
        <v>#NUM!</v>
      </c>
      <c r="C172" s="28" t="e">
        <f>MATCH(B172,Data!$BE$4:$BE$395,0)</f>
        <v>#NUM!</v>
      </c>
      <c r="D172" s="18" t="e">
        <f>INDEX(Data!$C$3:$BA$398,ROE!$C172,ROE!D$2)</f>
        <v>#NUM!</v>
      </c>
      <c r="E172" s="28" t="e">
        <f>INDEX(Data!$C$4:$BA$398,ROE!$C172,ROE!E$2)</f>
        <v>#NUM!</v>
      </c>
      <c r="F172" s="28" t="e">
        <f>INDEX(Data!$C$4:$BA$398,ROE!$C172,ROE!F$2)</f>
        <v>#NUM!</v>
      </c>
      <c r="G172" s="28" t="e">
        <f>INDEX(Data!$C$4:$BA$398,ROE!$C172,ROE!G$2)</f>
        <v>#NUM!</v>
      </c>
      <c r="H172" s="28" t="e">
        <f>INDEX(Data!$C$4:$BA$398,ROE!$C172,ROE!H$2)</f>
        <v>#NUM!</v>
      </c>
      <c r="I172" s="28" t="e">
        <f>INDEX(Data!$C$4:$BA$398,ROE!$C172,ROE!I$2)</f>
        <v>#NUM!</v>
      </c>
      <c r="J172" s="28" t="e">
        <f>INDEX(Data!$C$4:$BA$398,ROE!$C172,ROE!J$2)</f>
        <v>#NUM!</v>
      </c>
      <c r="K172" s="28" t="e">
        <f>INDEX(Data!$C$4:$BA$398,ROE!$C172,ROE!K$2)</f>
        <v>#NUM!</v>
      </c>
      <c r="L172" s="28" t="e">
        <f>INDEX(Data!$C$4:$BA$398,ROE!$C172,ROE!L$2)</f>
        <v>#NUM!</v>
      </c>
      <c r="M172" s="28" t="e">
        <f>INDEX(Data!$C$4:$BA$398,ROE!$C172,ROE!M$2)</f>
        <v>#NUM!</v>
      </c>
    </row>
    <row r="173" spans="1:13">
      <c r="A173" s="18">
        <v>170</v>
      </c>
      <c r="B173" s="28" t="e">
        <f>LARGE(Data!$BE$4:$BE$32,ROE!A173)</f>
        <v>#NUM!</v>
      </c>
      <c r="C173" s="28" t="e">
        <f>MATCH(B173,Data!$BE$4:$BE$395,0)</f>
        <v>#NUM!</v>
      </c>
      <c r="D173" s="18" t="e">
        <f>INDEX(Data!$C$3:$BA$398,ROE!$C173,ROE!D$2)</f>
        <v>#NUM!</v>
      </c>
      <c r="E173" s="28" t="e">
        <f>INDEX(Data!$C$4:$BA$398,ROE!$C173,ROE!E$2)</f>
        <v>#NUM!</v>
      </c>
      <c r="F173" s="28" t="e">
        <f>INDEX(Data!$C$4:$BA$398,ROE!$C173,ROE!F$2)</f>
        <v>#NUM!</v>
      </c>
      <c r="G173" s="28" t="e">
        <f>INDEX(Data!$C$4:$BA$398,ROE!$C173,ROE!G$2)</f>
        <v>#NUM!</v>
      </c>
      <c r="H173" s="28" t="e">
        <f>INDEX(Data!$C$4:$BA$398,ROE!$C173,ROE!H$2)</f>
        <v>#NUM!</v>
      </c>
      <c r="I173" s="28" t="e">
        <f>INDEX(Data!$C$4:$BA$398,ROE!$C173,ROE!I$2)</f>
        <v>#NUM!</v>
      </c>
      <c r="J173" s="28" t="e">
        <f>INDEX(Data!$C$4:$BA$398,ROE!$C173,ROE!J$2)</f>
        <v>#NUM!</v>
      </c>
      <c r="K173" s="28" t="e">
        <f>INDEX(Data!$C$4:$BA$398,ROE!$C173,ROE!K$2)</f>
        <v>#NUM!</v>
      </c>
      <c r="L173" s="28" t="e">
        <f>INDEX(Data!$C$4:$BA$398,ROE!$C173,ROE!L$2)</f>
        <v>#NUM!</v>
      </c>
      <c r="M173" s="28" t="e">
        <f>INDEX(Data!$C$4:$BA$398,ROE!$C173,ROE!M$2)</f>
        <v>#NUM!</v>
      </c>
    </row>
    <row r="174" spans="1:13">
      <c r="A174" s="18">
        <v>171</v>
      </c>
      <c r="B174" s="28" t="e">
        <f>LARGE(Data!$BE$4:$BE$32,ROE!A174)</f>
        <v>#NUM!</v>
      </c>
      <c r="C174" s="28" t="e">
        <f>MATCH(B174,Data!$BE$4:$BE$395,0)</f>
        <v>#NUM!</v>
      </c>
      <c r="D174" s="18" t="e">
        <f>INDEX(Data!$C$3:$BA$398,ROE!$C174,ROE!D$2)</f>
        <v>#NUM!</v>
      </c>
      <c r="E174" s="28" t="e">
        <f>INDEX(Data!$C$4:$BA$398,ROE!$C174,ROE!E$2)</f>
        <v>#NUM!</v>
      </c>
      <c r="F174" s="28" t="e">
        <f>INDEX(Data!$C$4:$BA$398,ROE!$C174,ROE!F$2)</f>
        <v>#NUM!</v>
      </c>
      <c r="G174" s="28" t="e">
        <f>INDEX(Data!$C$4:$BA$398,ROE!$C174,ROE!G$2)</f>
        <v>#NUM!</v>
      </c>
      <c r="H174" s="28" t="e">
        <f>INDEX(Data!$C$4:$BA$398,ROE!$C174,ROE!H$2)</f>
        <v>#NUM!</v>
      </c>
      <c r="I174" s="28" t="e">
        <f>INDEX(Data!$C$4:$BA$398,ROE!$C174,ROE!I$2)</f>
        <v>#NUM!</v>
      </c>
      <c r="J174" s="28" t="e">
        <f>INDEX(Data!$C$4:$BA$398,ROE!$C174,ROE!J$2)</f>
        <v>#NUM!</v>
      </c>
      <c r="K174" s="28" t="e">
        <f>INDEX(Data!$C$4:$BA$398,ROE!$C174,ROE!K$2)</f>
        <v>#NUM!</v>
      </c>
      <c r="L174" s="28" t="e">
        <f>INDEX(Data!$C$4:$BA$398,ROE!$C174,ROE!L$2)</f>
        <v>#NUM!</v>
      </c>
      <c r="M174" s="28" t="e">
        <f>INDEX(Data!$C$4:$BA$398,ROE!$C174,ROE!M$2)</f>
        <v>#NUM!</v>
      </c>
    </row>
    <row r="175" spans="1:13">
      <c r="A175" s="18">
        <v>172</v>
      </c>
      <c r="B175" s="28" t="e">
        <f>LARGE(Data!$BE$4:$BE$32,ROE!A175)</f>
        <v>#NUM!</v>
      </c>
      <c r="C175" s="28" t="e">
        <f>MATCH(B175,Data!$BE$4:$BE$395,0)</f>
        <v>#NUM!</v>
      </c>
      <c r="D175" s="18" t="e">
        <f>INDEX(Data!$C$3:$BA$398,ROE!$C175,ROE!D$2)</f>
        <v>#NUM!</v>
      </c>
      <c r="E175" s="28" t="e">
        <f>INDEX(Data!$C$4:$BA$398,ROE!$C175,ROE!E$2)</f>
        <v>#NUM!</v>
      </c>
      <c r="F175" s="28" t="e">
        <f>INDEX(Data!$C$4:$BA$398,ROE!$C175,ROE!F$2)</f>
        <v>#NUM!</v>
      </c>
      <c r="G175" s="28" t="e">
        <f>INDEX(Data!$C$4:$BA$398,ROE!$C175,ROE!G$2)</f>
        <v>#NUM!</v>
      </c>
      <c r="H175" s="28" t="e">
        <f>INDEX(Data!$C$4:$BA$398,ROE!$C175,ROE!H$2)</f>
        <v>#NUM!</v>
      </c>
      <c r="I175" s="28" t="e">
        <f>INDEX(Data!$C$4:$BA$398,ROE!$C175,ROE!I$2)</f>
        <v>#NUM!</v>
      </c>
      <c r="J175" s="28" t="e">
        <f>INDEX(Data!$C$4:$BA$398,ROE!$C175,ROE!J$2)</f>
        <v>#NUM!</v>
      </c>
      <c r="K175" s="28" t="e">
        <f>INDEX(Data!$C$4:$BA$398,ROE!$C175,ROE!K$2)</f>
        <v>#NUM!</v>
      </c>
      <c r="L175" s="28" t="e">
        <f>INDEX(Data!$C$4:$BA$398,ROE!$C175,ROE!L$2)</f>
        <v>#NUM!</v>
      </c>
      <c r="M175" s="28" t="e">
        <f>INDEX(Data!$C$4:$BA$398,ROE!$C175,ROE!M$2)</f>
        <v>#NUM!</v>
      </c>
    </row>
    <row r="176" spans="1:13">
      <c r="A176" s="18">
        <v>173</v>
      </c>
      <c r="B176" s="28" t="e">
        <f>LARGE(Data!$BE$4:$BE$32,ROE!A176)</f>
        <v>#NUM!</v>
      </c>
      <c r="C176" s="28" t="e">
        <f>MATCH(B176,Data!$BE$4:$BE$395,0)</f>
        <v>#NUM!</v>
      </c>
      <c r="D176" s="18" t="e">
        <f>INDEX(Data!$C$3:$BA$398,ROE!$C176,ROE!D$2)</f>
        <v>#NUM!</v>
      </c>
      <c r="E176" s="28" t="e">
        <f>INDEX(Data!$C$4:$BA$398,ROE!$C176,ROE!E$2)</f>
        <v>#NUM!</v>
      </c>
      <c r="F176" s="28" t="e">
        <f>INDEX(Data!$C$4:$BA$398,ROE!$C176,ROE!F$2)</f>
        <v>#NUM!</v>
      </c>
      <c r="G176" s="28" t="e">
        <f>INDEX(Data!$C$4:$BA$398,ROE!$C176,ROE!G$2)</f>
        <v>#NUM!</v>
      </c>
      <c r="H176" s="28" t="e">
        <f>INDEX(Data!$C$4:$BA$398,ROE!$C176,ROE!H$2)</f>
        <v>#NUM!</v>
      </c>
      <c r="I176" s="28" t="e">
        <f>INDEX(Data!$C$4:$BA$398,ROE!$C176,ROE!I$2)</f>
        <v>#NUM!</v>
      </c>
      <c r="J176" s="28" t="e">
        <f>INDEX(Data!$C$4:$BA$398,ROE!$C176,ROE!J$2)</f>
        <v>#NUM!</v>
      </c>
      <c r="K176" s="28" t="e">
        <f>INDEX(Data!$C$4:$BA$398,ROE!$C176,ROE!K$2)</f>
        <v>#NUM!</v>
      </c>
      <c r="L176" s="28" t="e">
        <f>INDEX(Data!$C$4:$BA$398,ROE!$C176,ROE!L$2)</f>
        <v>#NUM!</v>
      </c>
      <c r="M176" s="28" t="e">
        <f>INDEX(Data!$C$4:$BA$398,ROE!$C176,ROE!M$2)</f>
        <v>#NUM!</v>
      </c>
    </row>
    <row r="177" spans="1:13">
      <c r="A177" s="18">
        <v>174</v>
      </c>
      <c r="B177" s="28" t="e">
        <f>LARGE(Data!$BE$4:$BE$32,ROE!A177)</f>
        <v>#NUM!</v>
      </c>
      <c r="C177" s="28" t="e">
        <f>MATCH(B177,Data!$BE$4:$BE$395,0)</f>
        <v>#NUM!</v>
      </c>
      <c r="D177" s="18" t="e">
        <f>INDEX(Data!$C$3:$BA$398,ROE!$C177,ROE!D$2)</f>
        <v>#NUM!</v>
      </c>
      <c r="E177" s="28" t="e">
        <f>INDEX(Data!$C$4:$BA$398,ROE!$C177,ROE!E$2)</f>
        <v>#NUM!</v>
      </c>
      <c r="F177" s="28" t="e">
        <f>INDEX(Data!$C$4:$BA$398,ROE!$C177,ROE!F$2)</f>
        <v>#NUM!</v>
      </c>
      <c r="G177" s="28" t="e">
        <f>INDEX(Data!$C$4:$BA$398,ROE!$C177,ROE!G$2)</f>
        <v>#NUM!</v>
      </c>
      <c r="H177" s="28" t="e">
        <f>INDEX(Data!$C$4:$BA$398,ROE!$C177,ROE!H$2)</f>
        <v>#NUM!</v>
      </c>
      <c r="I177" s="28" t="e">
        <f>INDEX(Data!$C$4:$BA$398,ROE!$C177,ROE!I$2)</f>
        <v>#NUM!</v>
      </c>
      <c r="J177" s="28" t="e">
        <f>INDEX(Data!$C$4:$BA$398,ROE!$C177,ROE!J$2)</f>
        <v>#NUM!</v>
      </c>
      <c r="K177" s="28" t="e">
        <f>INDEX(Data!$C$4:$BA$398,ROE!$C177,ROE!K$2)</f>
        <v>#NUM!</v>
      </c>
      <c r="L177" s="28" t="e">
        <f>INDEX(Data!$C$4:$BA$398,ROE!$C177,ROE!L$2)</f>
        <v>#NUM!</v>
      </c>
      <c r="M177" s="28" t="e">
        <f>INDEX(Data!$C$4:$BA$398,ROE!$C177,ROE!M$2)</f>
        <v>#NUM!</v>
      </c>
    </row>
    <row r="178" spans="1:13">
      <c r="A178" s="18">
        <v>175</v>
      </c>
      <c r="B178" s="28" t="e">
        <f>LARGE(Data!$BE$4:$BE$32,ROE!A178)</f>
        <v>#NUM!</v>
      </c>
      <c r="C178" s="28" t="e">
        <f>MATCH(B178,Data!$BE$4:$BE$395,0)</f>
        <v>#NUM!</v>
      </c>
      <c r="D178" s="18" t="e">
        <f>INDEX(Data!$C$3:$BA$398,ROE!$C178,ROE!D$2)</f>
        <v>#NUM!</v>
      </c>
      <c r="E178" s="28" t="e">
        <f>INDEX(Data!$C$4:$BA$398,ROE!$C178,ROE!E$2)</f>
        <v>#NUM!</v>
      </c>
      <c r="F178" s="28" t="e">
        <f>INDEX(Data!$C$4:$BA$398,ROE!$C178,ROE!F$2)</f>
        <v>#NUM!</v>
      </c>
      <c r="G178" s="28" t="e">
        <f>INDEX(Data!$C$4:$BA$398,ROE!$C178,ROE!G$2)</f>
        <v>#NUM!</v>
      </c>
      <c r="H178" s="28" t="e">
        <f>INDEX(Data!$C$4:$BA$398,ROE!$C178,ROE!H$2)</f>
        <v>#NUM!</v>
      </c>
      <c r="I178" s="28" t="e">
        <f>INDEX(Data!$C$4:$BA$398,ROE!$C178,ROE!I$2)</f>
        <v>#NUM!</v>
      </c>
      <c r="J178" s="28" t="e">
        <f>INDEX(Data!$C$4:$BA$398,ROE!$C178,ROE!J$2)</f>
        <v>#NUM!</v>
      </c>
      <c r="K178" s="28" t="e">
        <f>INDEX(Data!$C$4:$BA$398,ROE!$C178,ROE!K$2)</f>
        <v>#NUM!</v>
      </c>
      <c r="L178" s="28" t="e">
        <f>INDEX(Data!$C$4:$BA$398,ROE!$C178,ROE!L$2)</f>
        <v>#NUM!</v>
      </c>
      <c r="M178" s="28" t="e">
        <f>INDEX(Data!$C$4:$BA$398,ROE!$C178,ROE!M$2)</f>
        <v>#NUM!</v>
      </c>
    </row>
    <row r="179" spans="1:13">
      <c r="A179" s="18">
        <v>176</v>
      </c>
      <c r="B179" s="28" t="e">
        <f>LARGE(Data!$BE$4:$BE$32,ROE!A179)</f>
        <v>#NUM!</v>
      </c>
      <c r="C179" s="28" t="e">
        <f>MATCH(B179,Data!$BE$4:$BE$395,0)</f>
        <v>#NUM!</v>
      </c>
      <c r="D179" s="18" t="e">
        <f>INDEX(Data!$C$3:$BA$398,ROE!$C179,ROE!D$2)</f>
        <v>#NUM!</v>
      </c>
      <c r="E179" s="28" t="e">
        <f>INDEX(Data!$C$4:$BA$398,ROE!$C179,ROE!E$2)</f>
        <v>#NUM!</v>
      </c>
      <c r="F179" s="28" t="e">
        <f>INDEX(Data!$C$4:$BA$398,ROE!$C179,ROE!F$2)</f>
        <v>#NUM!</v>
      </c>
      <c r="G179" s="28" t="e">
        <f>INDEX(Data!$C$4:$BA$398,ROE!$C179,ROE!G$2)</f>
        <v>#NUM!</v>
      </c>
      <c r="H179" s="28" t="e">
        <f>INDEX(Data!$C$4:$BA$398,ROE!$C179,ROE!H$2)</f>
        <v>#NUM!</v>
      </c>
      <c r="I179" s="28" t="e">
        <f>INDEX(Data!$C$4:$BA$398,ROE!$C179,ROE!I$2)</f>
        <v>#NUM!</v>
      </c>
      <c r="J179" s="28" t="e">
        <f>INDEX(Data!$C$4:$BA$398,ROE!$C179,ROE!J$2)</f>
        <v>#NUM!</v>
      </c>
      <c r="K179" s="28" t="e">
        <f>INDEX(Data!$C$4:$BA$398,ROE!$C179,ROE!K$2)</f>
        <v>#NUM!</v>
      </c>
      <c r="L179" s="28" t="e">
        <f>INDEX(Data!$C$4:$BA$398,ROE!$C179,ROE!L$2)</f>
        <v>#NUM!</v>
      </c>
      <c r="M179" s="28" t="e">
        <f>INDEX(Data!$C$4:$BA$398,ROE!$C179,ROE!M$2)</f>
        <v>#NUM!</v>
      </c>
    </row>
    <row r="180" spans="1:13">
      <c r="A180" s="18">
        <v>177</v>
      </c>
      <c r="B180" s="28" t="e">
        <f>LARGE(Data!$BE$4:$BE$32,ROE!A180)</f>
        <v>#NUM!</v>
      </c>
      <c r="C180" s="28" t="e">
        <f>MATCH(B180,Data!$BE$4:$BE$395,0)</f>
        <v>#NUM!</v>
      </c>
      <c r="D180" s="18" t="e">
        <f>INDEX(Data!$C$3:$BA$398,ROE!$C180,ROE!D$2)</f>
        <v>#NUM!</v>
      </c>
      <c r="E180" s="28" t="e">
        <f>INDEX(Data!$C$4:$BA$398,ROE!$C180,ROE!E$2)</f>
        <v>#NUM!</v>
      </c>
      <c r="F180" s="28" t="e">
        <f>INDEX(Data!$C$4:$BA$398,ROE!$C180,ROE!F$2)</f>
        <v>#NUM!</v>
      </c>
      <c r="G180" s="28" t="e">
        <f>INDEX(Data!$C$4:$BA$398,ROE!$C180,ROE!G$2)</f>
        <v>#NUM!</v>
      </c>
      <c r="H180" s="28" t="e">
        <f>INDEX(Data!$C$4:$BA$398,ROE!$C180,ROE!H$2)</f>
        <v>#NUM!</v>
      </c>
      <c r="I180" s="28" t="e">
        <f>INDEX(Data!$C$4:$BA$398,ROE!$C180,ROE!I$2)</f>
        <v>#NUM!</v>
      </c>
      <c r="J180" s="28" t="e">
        <f>INDEX(Data!$C$4:$BA$398,ROE!$C180,ROE!J$2)</f>
        <v>#NUM!</v>
      </c>
      <c r="K180" s="28" t="e">
        <f>INDEX(Data!$C$4:$BA$398,ROE!$C180,ROE!K$2)</f>
        <v>#NUM!</v>
      </c>
      <c r="L180" s="28" t="e">
        <f>INDEX(Data!$C$4:$BA$398,ROE!$C180,ROE!L$2)</f>
        <v>#NUM!</v>
      </c>
      <c r="M180" s="28" t="e">
        <f>INDEX(Data!$C$4:$BA$398,ROE!$C180,ROE!M$2)</f>
        <v>#NUM!</v>
      </c>
    </row>
    <row r="181" spans="1:13">
      <c r="A181" s="18">
        <v>178</v>
      </c>
      <c r="B181" s="28" t="e">
        <f>LARGE(Data!$BE$4:$BE$32,ROE!A181)</f>
        <v>#NUM!</v>
      </c>
      <c r="C181" s="28" t="e">
        <f>MATCH(B181,Data!$BE$4:$BE$395,0)</f>
        <v>#NUM!</v>
      </c>
      <c r="D181" s="18" t="e">
        <f>INDEX(Data!$C$3:$BA$398,ROE!$C181,ROE!D$2)</f>
        <v>#NUM!</v>
      </c>
      <c r="E181" s="28" t="e">
        <f>INDEX(Data!$C$4:$BA$398,ROE!$C181,ROE!E$2)</f>
        <v>#NUM!</v>
      </c>
      <c r="F181" s="28" t="e">
        <f>INDEX(Data!$C$4:$BA$398,ROE!$C181,ROE!F$2)</f>
        <v>#NUM!</v>
      </c>
      <c r="G181" s="28" t="e">
        <f>INDEX(Data!$C$4:$BA$398,ROE!$C181,ROE!G$2)</f>
        <v>#NUM!</v>
      </c>
      <c r="H181" s="28" t="e">
        <f>INDEX(Data!$C$4:$BA$398,ROE!$C181,ROE!H$2)</f>
        <v>#NUM!</v>
      </c>
      <c r="I181" s="28" t="e">
        <f>INDEX(Data!$C$4:$BA$398,ROE!$C181,ROE!I$2)</f>
        <v>#NUM!</v>
      </c>
      <c r="J181" s="28" t="e">
        <f>INDEX(Data!$C$4:$BA$398,ROE!$C181,ROE!J$2)</f>
        <v>#NUM!</v>
      </c>
      <c r="K181" s="28" t="e">
        <f>INDEX(Data!$C$4:$BA$398,ROE!$C181,ROE!K$2)</f>
        <v>#NUM!</v>
      </c>
      <c r="L181" s="28" t="e">
        <f>INDEX(Data!$C$4:$BA$398,ROE!$C181,ROE!L$2)</f>
        <v>#NUM!</v>
      </c>
      <c r="M181" s="28" t="e">
        <f>INDEX(Data!$C$4:$BA$398,ROE!$C181,ROE!M$2)</f>
        <v>#NUM!</v>
      </c>
    </row>
    <row r="182" spans="1:13">
      <c r="A182" s="18">
        <v>179</v>
      </c>
      <c r="B182" s="28" t="e">
        <f>LARGE(Data!$BE$4:$BE$32,ROE!A182)</f>
        <v>#NUM!</v>
      </c>
      <c r="C182" s="28" t="e">
        <f>MATCH(B182,Data!$BE$4:$BE$395,0)</f>
        <v>#NUM!</v>
      </c>
      <c r="D182" s="18" t="e">
        <f>INDEX(Data!$C$3:$BA$398,ROE!$C182,ROE!D$2)</f>
        <v>#NUM!</v>
      </c>
      <c r="E182" s="28" t="e">
        <f>INDEX(Data!$C$4:$BA$398,ROE!$C182,ROE!E$2)</f>
        <v>#NUM!</v>
      </c>
      <c r="F182" s="28" t="e">
        <f>INDEX(Data!$C$4:$BA$398,ROE!$C182,ROE!F$2)</f>
        <v>#NUM!</v>
      </c>
      <c r="G182" s="28" t="e">
        <f>INDEX(Data!$C$4:$BA$398,ROE!$C182,ROE!G$2)</f>
        <v>#NUM!</v>
      </c>
      <c r="H182" s="28" t="e">
        <f>INDEX(Data!$C$4:$BA$398,ROE!$C182,ROE!H$2)</f>
        <v>#NUM!</v>
      </c>
      <c r="I182" s="28" t="e">
        <f>INDEX(Data!$C$4:$BA$398,ROE!$C182,ROE!I$2)</f>
        <v>#NUM!</v>
      </c>
      <c r="J182" s="28" t="e">
        <f>INDEX(Data!$C$4:$BA$398,ROE!$C182,ROE!J$2)</f>
        <v>#NUM!</v>
      </c>
      <c r="K182" s="28" t="e">
        <f>INDEX(Data!$C$4:$BA$398,ROE!$C182,ROE!K$2)</f>
        <v>#NUM!</v>
      </c>
      <c r="L182" s="28" t="e">
        <f>INDEX(Data!$C$4:$BA$398,ROE!$C182,ROE!L$2)</f>
        <v>#NUM!</v>
      </c>
      <c r="M182" s="28" t="e">
        <f>INDEX(Data!$C$4:$BA$398,ROE!$C182,ROE!M$2)</f>
        <v>#NUM!</v>
      </c>
    </row>
    <row r="183" spans="1:13">
      <c r="A183" s="18">
        <v>180</v>
      </c>
      <c r="B183" s="28" t="e">
        <f>LARGE(Data!$BE$4:$BE$32,ROE!A183)</f>
        <v>#NUM!</v>
      </c>
      <c r="C183" s="28" t="e">
        <f>MATCH(B183,Data!$BE$4:$BE$395,0)</f>
        <v>#NUM!</v>
      </c>
      <c r="D183" s="18" t="e">
        <f>INDEX(Data!$C$3:$BA$398,ROE!$C183,ROE!D$2)</f>
        <v>#NUM!</v>
      </c>
      <c r="E183" s="28" t="e">
        <f>INDEX(Data!$C$4:$BA$398,ROE!$C183,ROE!E$2)</f>
        <v>#NUM!</v>
      </c>
      <c r="F183" s="28" t="e">
        <f>INDEX(Data!$C$4:$BA$398,ROE!$C183,ROE!F$2)</f>
        <v>#NUM!</v>
      </c>
      <c r="G183" s="28" t="e">
        <f>INDEX(Data!$C$4:$BA$398,ROE!$C183,ROE!G$2)</f>
        <v>#NUM!</v>
      </c>
      <c r="H183" s="28" t="e">
        <f>INDEX(Data!$C$4:$BA$398,ROE!$C183,ROE!H$2)</f>
        <v>#NUM!</v>
      </c>
      <c r="I183" s="28" t="e">
        <f>INDEX(Data!$C$4:$BA$398,ROE!$C183,ROE!I$2)</f>
        <v>#NUM!</v>
      </c>
      <c r="J183" s="28" t="e">
        <f>INDEX(Data!$C$4:$BA$398,ROE!$C183,ROE!J$2)</f>
        <v>#NUM!</v>
      </c>
      <c r="K183" s="28" t="e">
        <f>INDEX(Data!$C$4:$BA$398,ROE!$C183,ROE!K$2)</f>
        <v>#NUM!</v>
      </c>
      <c r="L183" s="28" t="e">
        <f>INDEX(Data!$C$4:$BA$398,ROE!$C183,ROE!L$2)</f>
        <v>#NUM!</v>
      </c>
      <c r="M183" s="28" t="e">
        <f>INDEX(Data!$C$4:$BA$398,ROE!$C183,ROE!M$2)</f>
        <v>#NUM!</v>
      </c>
    </row>
    <row r="184" spans="1:13">
      <c r="A184" s="18">
        <v>181</v>
      </c>
      <c r="B184" s="28" t="e">
        <f>LARGE(Data!$BE$4:$BE$32,ROE!A184)</f>
        <v>#NUM!</v>
      </c>
      <c r="C184" s="28" t="e">
        <f>MATCH(B184,Data!$BE$4:$BE$395,0)</f>
        <v>#NUM!</v>
      </c>
      <c r="D184" s="18" t="e">
        <f>INDEX(Data!$C$3:$BA$398,ROE!$C184,ROE!D$2)</f>
        <v>#NUM!</v>
      </c>
      <c r="E184" s="28" t="e">
        <f>INDEX(Data!$C$4:$BA$398,ROE!$C184,ROE!E$2)</f>
        <v>#NUM!</v>
      </c>
      <c r="F184" s="28" t="e">
        <f>INDEX(Data!$C$4:$BA$398,ROE!$C184,ROE!F$2)</f>
        <v>#NUM!</v>
      </c>
      <c r="G184" s="28" t="e">
        <f>INDEX(Data!$C$4:$BA$398,ROE!$C184,ROE!G$2)</f>
        <v>#NUM!</v>
      </c>
      <c r="H184" s="28" t="e">
        <f>INDEX(Data!$C$4:$BA$398,ROE!$C184,ROE!H$2)</f>
        <v>#NUM!</v>
      </c>
      <c r="I184" s="28" t="e">
        <f>INDEX(Data!$C$4:$BA$398,ROE!$C184,ROE!I$2)</f>
        <v>#NUM!</v>
      </c>
      <c r="J184" s="28" t="e">
        <f>INDEX(Data!$C$4:$BA$398,ROE!$C184,ROE!J$2)</f>
        <v>#NUM!</v>
      </c>
      <c r="K184" s="28" t="e">
        <f>INDEX(Data!$C$4:$BA$398,ROE!$C184,ROE!K$2)</f>
        <v>#NUM!</v>
      </c>
      <c r="L184" s="28" t="e">
        <f>INDEX(Data!$C$4:$BA$398,ROE!$C184,ROE!L$2)</f>
        <v>#NUM!</v>
      </c>
      <c r="M184" s="28" t="e">
        <f>INDEX(Data!$C$4:$BA$398,ROE!$C184,ROE!M$2)</f>
        <v>#NUM!</v>
      </c>
    </row>
    <row r="185" spans="1:13">
      <c r="A185" s="18">
        <v>182</v>
      </c>
      <c r="B185" s="28" t="e">
        <f>LARGE(Data!$BE$4:$BE$32,ROE!A185)</f>
        <v>#NUM!</v>
      </c>
      <c r="C185" s="28" t="e">
        <f>MATCH(B185,Data!$BE$4:$BE$395,0)</f>
        <v>#NUM!</v>
      </c>
      <c r="D185" s="18" t="e">
        <f>INDEX(Data!$C$3:$BA$398,ROE!$C185,ROE!D$2)</f>
        <v>#NUM!</v>
      </c>
      <c r="E185" s="28" t="e">
        <f>INDEX(Data!$C$4:$BA$398,ROE!$C185,ROE!E$2)</f>
        <v>#NUM!</v>
      </c>
      <c r="F185" s="28" t="e">
        <f>INDEX(Data!$C$4:$BA$398,ROE!$C185,ROE!F$2)</f>
        <v>#NUM!</v>
      </c>
      <c r="G185" s="28" t="e">
        <f>INDEX(Data!$C$4:$BA$398,ROE!$C185,ROE!G$2)</f>
        <v>#NUM!</v>
      </c>
      <c r="H185" s="28" t="e">
        <f>INDEX(Data!$C$4:$BA$398,ROE!$C185,ROE!H$2)</f>
        <v>#NUM!</v>
      </c>
      <c r="I185" s="28" t="e">
        <f>INDEX(Data!$C$4:$BA$398,ROE!$C185,ROE!I$2)</f>
        <v>#NUM!</v>
      </c>
      <c r="J185" s="28" t="e">
        <f>INDEX(Data!$C$4:$BA$398,ROE!$C185,ROE!J$2)</f>
        <v>#NUM!</v>
      </c>
      <c r="K185" s="28" t="e">
        <f>INDEX(Data!$C$4:$BA$398,ROE!$C185,ROE!K$2)</f>
        <v>#NUM!</v>
      </c>
      <c r="L185" s="28" t="e">
        <f>INDEX(Data!$C$4:$BA$398,ROE!$C185,ROE!L$2)</f>
        <v>#NUM!</v>
      </c>
      <c r="M185" s="28" t="e">
        <f>INDEX(Data!$C$4:$BA$398,ROE!$C185,ROE!M$2)</f>
        <v>#NUM!</v>
      </c>
    </row>
    <row r="186" spans="1:13">
      <c r="A186" s="18">
        <v>183</v>
      </c>
      <c r="B186" s="28" t="e">
        <f>LARGE(Data!$BE$4:$BE$32,ROE!A186)</f>
        <v>#NUM!</v>
      </c>
      <c r="C186" s="28" t="e">
        <f>MATCH(B186,Data!$BE$4:$BE$395,0)</f>
        <v>#NUM!</v>
      </c>
      <c r="D186" s="18" t="e">
        <f>INDEX(Data!$C$3:$BA$398,ROE!$C186,ROE!D$2)</f>
        <v>#NUM!</v>
      </c>
      <c r="E186" s="28" t="e">
        <f>INDEX(Data!$C$4:$BA$398,ROE!$C186,ROE!E$2)</f>
        <v>#NUM!</v>
      </c>
      <c r="F186" s="28" t="e">
        <f>INDEX(Data!$C$4:$BA$398,ROE!$C186,ROE!F$2)</f>
        <v>#NUM!</v>
      </c>
      <c r="G186" s="28" t="e">
        <f>INDEX(Data!$C$4:$BA$398,ROE!$C186,ROE!G$2)</f>
        <v>#NUM!</v>
      </c>
      <c r="H186" s="28" t="e">
        <f>INDEX(Data!$C$4:$BA$398,ROE!$C186,ROE!H$2)</f>
        <v>#NUM!</v>
      </c>
      <c r="I186" s="28" t="e">
        <f>INDEX(Data!$C$4:$BA$398,ROE!$C186,ROE!I$2)</f>
        <v>#NUM!</v>
      </c>
      <c r="J186" s="28" t="e">
        <f>INDEX(Data!$C$4:$BA$398,ROE!$C186,ROE!J$2)</f>
        <v>#NUM!</v>
      </c>
      <c r="K186" s="28" t="e">
        <f>INDEX(Data!$C$4:$BA$398,ROE!$C186,ROE!K$2)</f>
        <v>#NUM!</v>
      </c>
      <c r="L186" s="28" t="e">
        <f>INDEX(Data!$C$4:$BA$398,ROE!$C186,ROE!L$2)</f>
        <v>#NUM!</v>
      </c>
      <c r="M186" s="28" t="e">
        <f>INDEX(Data!$C$4:$BA$398,ROE!$C186,ROE!M$2)</f>
        <v>#NUM!</v>
      </c>
    </row>
    <row r="187" spans="1:13">
      <c r="A187" s="18">
        <v>184</v>
      </c>
      <c r="B187" s="28" t="e">
        <f>LARGE(Data!$BE$4:$BE$32,ROE!A187)</f>
        <v>#NUM!</v>
      </c>
      <c r="C187" s="28" t="e">
        <f>MATCH(B187,Data!$BE$4:$BE$395,0)</f>
        <v>#NUM!</v>
      </c>
      <c r="D187" s="18" t="e">
        <f>INDEX(Data!$C$3:$BA$398,ROE!$C187,ROE!D$2)</f>
        <v>#NUM!</v>
      </c>
      <c r="E187" s="28" t="e">
        <f>INDEX(Data!$C$4:$BA$398,ROE!$C187,ROE!E$2)</f>
        <v>#NUM!</v>
      </c>
      <c r="F187" s="28" t="e">
        <f>INDEX(Data!$C$4:$BA$398,ROE!$C187,ROE!F$2)</f>
        <v>#NUM!</v>
      </c>
      <c r="G187" s="28" t="e">
        <f>INDEX(Data!$C$4:$BA$398,ROE!$C187,ROE!G$2)</f>
        <v>#NUM!</v>
      </c>
      <c r="H187" s="28" t="e">
        <f>INDEX(Data!$C$4:$BA$398,ROE!$C187,ROE!H$2)</f>
        <v>#NUM!</v>
      </c>
      <c r="I187" s="28" t="e">
        <f>INDEX(Data!$C$4:$BA$398,ROE!$C187,ROE!I$2)</f>
        <v>#NUM!</v>
      </c>
      <c r="J187" s="28" t="e">
        <f>INDEX(Data!$C$4:$BA$398,ROE!$C187,ROE!J$2)</f>
        <v>#NUM!</v>
      </c>
      <c r="K187" s="28" t="e">
        <f>INDEX(Data!$C$4:$BA$398,ROE!$C187,ROE!K$2)</f>
        <v>#NUM!</v>
      </c>
      <c r="L187" s="28" t="e">
        <f>INDEX(Data!$C$4:$BA$398,ROE!$C187,ROE!L$2)</f>
        <v>#NUM!</v>
      </c>
      <c r="M187" s="28" t="e">
        <f>INDEX(Data!$C$4:$BA$398,ROE!$C187,ROE!M$2)</f>
        <v>#NUM!</v>
      </c>
    </row>
    <row r="188" spans="1:13">
      <c r="A188" s="18">
        <v>185</v>
      </c>
      <c r="B188" s="28" t="e">
        <f>LARGE(Data!$BE$4:$BE$32,ROE!A188)</f>
        <v>#NUM!</v>
      </c>
      <c r="C188" s="28" t="e">
        <f>MATCH(B188,Data!$BE$4:$BE$395,0)</f>
        <v>#NUM!</v>
      </c>
      <c r="D188" s="18" t="e">
        <f>INDEX(Data!$C$3:$BA$398,ROE!$C188,ROE!D$2)</f>
        <v>#NUM!</v>
      </c>
      <c r="E188" s="28" t="e">
        <f>INDEX(Data!$C$4:$BA$398,ROE!$C188,ROE!E$2)</f>
        <v>#NUM!</v>
      </c>
      <c r="F188" s="28" t="e">
        <f>INDEX(Data!$C$4:$BA$398,ROE!$C188,ROE!F$2)</f>
        <v>#NUM!</v>
      </c>
      <c r="G188" s="28" t="e">
        <f>INDEX(Data!$C$4:$BA$398,ROE!$C188,ROE!G$2)</f>
        <v>#NUM!</v>
      </c>
      <c r="H188" s="28" t="e">
        <f>INDEX(Data!$C$4:$BA$398,ROE!$C188,ROE!H$2)</f>
        <v>#NUM!</v>
      </c>
      <c r="I188" s="28" t="e">
        <f>INDEX(Data!$C$4:$BA$398,ROE!$C188,ROE!I$2)</f>
        <v>#NUM!</v>
      </c>
      <c r="J188" s="28" t="e">
        <f>INDEX(Data!$C$4:$BA$398,ROE!$C188,ROE!J$2)</f>
        <v>#NUM!</v>
      </c>
      <c r="K188" s="28" t="e">
        <f>INDEX(Data!$C$4:$BA$398,ROE!$C188,ROE!K$2)</f>
        <v>#NUM!</v>
      </c>
      <c r="L188" s="28" t="e">
        <f>INDEX(Data!$C$4:$BA$398,ROE!$C188,ROE!L$2)</f>
        <v>#NUM!</v>
      </c>
      <c r="M188" s="28" t="e">
        <f>INDEX(Data!$C$4:$BA$398,ROE!$C188,ROE!M$2)</f>
        <v>#NUM!</v>
      </c>
    </row>
    <row r="189" spans="1:13">
      <c r="A189" s="18">
        <v>186</v>
      </c>
      <c r="B189" s="28" t="e">
        <f>LARGE(Data!$BE$4:$BE$32,ROE!A189)</f>
        <v>#NUM!</v>
      </c>
      <c r="C189" s="28" t="e">
        <f>MATCH(B189,Data!$BE$4:$BE$395,0)</f>
        <v>#NUM!</v>
      </c>
      <c r="D189" s="18" t="e">
        <f>INDEX(Data!$C$3:$BA$398,ROE!$C189,ROE!D$2)</f>
        <v>#NUM!</v>
      </c>
      <c r="E189" s="28" t="e">
        <f>INDEX(Data!$C$4:$BA$398,ROE!$C189,ROE!E$2)</f>
        <v>#NUM!</v>
      </c>
      <c r="F189" s="28" t="e">
        <f>INDEX(Data!$C$4:$BA$398,ROE!$C189,ROE!F$2)</f>
        <v>#NUM!</v>
      </c>
      <c r="G189" s="28" t="e">
        <f>INDEX(Data!$C$4:$BA$398,ROE!$C189,ROE!G$2)</f>
        <v>#NUM!</v>
      </c>
      <c r="H189" s="28" t="e">
        <f>INDEX(Data!$C$4:$BA$398,ROE!$C189,ROE!H$2)</f>
        <v>#NUM!</v>
      </c>
      <c r="I189" s="28" t="e">
        <f>INDEX(Data!$C$4:$BA$398,ROE!$C189,ROE!I$2)</f>
        <v>#NUM!</v>
      </c>
      <c r="J189" s="28" t="e">
        <f>INDEX(Data!$C$4:$BA$398,ROE!$C189,ROE!J$2)</f>
        <v>#NUM!</v>
      </c>
      <c r="K189" s="28" t="e">
        <f>INDEX(Data!$C$4:$BA$398,ROE!$C189,ROE!K$2)</f>
        <v>#NUM!</v>
      </c>
      <c r="L189" s="28" t="e">
        <f>INDEX(Data!$C$4:$BA$398,ROE!$C189,ROE!L$2)</f>
        <v>#NUM!</v>
      </c>
      <c r="M189" s="28" t="e">
        <f>INDEX(Data!$C$4:$BA$398,ROE!$C189,ROE!M$2)</f>
        <v>#NUM!</v>
      </c>
    </row>
    <row r="190" spans="1:13">
      <c r="A190" s="18">
        <v>187</v>
      </c>
      <c r="B190" s="28" t="e">
        <f>LARGE(Data!$BE$4:$BE$32,ROE!A190)</f>
        <v>#NUM!</v>
      </c>
      <c r="C190" s="28" t="e">
        <f>MATCH(B190,Data!$BE$4:$BE$395,0)</f>
        <v>#NUM!</v>
      </c>
      <c r="D190" s="18" t="e">
        <f>INDEX(Data!$C$3:$BA$398,ROE!$C190,ROE!D$2)</f>
        <v>#NUM!</v>
      </c>
      <c r="E190" s="28" t="e">
        <f>INDEX(Data!$C$4:$BA$398,ROE!$C190,ROE!E$2)</f>
        <v>#NUM!</v>
      </c>
      <c r="F190" s="28" t="e">
        <f>INDEX(Data!$C$4:$BA$398,ROE!$C190,ROE!F$2)</f>
        <v>#NUM!</v>
      </c>
      <c r="G190" s="28" t="e">
        <f>INDEX(Data!$C$4:$BA$398,ROE!$C190,ROE!G$2)</f>
        <v>#NUM!</v>
      </c>
      <c r="H190" s="28" t="e">
        <f>INDEX(Data!$C$4:$BA$398,ROE!$C190,ROE!H$2)</f>
        <v>#NUM!</v>
      </c>
      <c r="I190" s="28" t="e">
        <f>INDEX(Data!$C$4:$BA$398,ROE!$C190,ROE!I$2)</f>
        <v>#NUM!</v>
      </c>
      <c r="J190" s="28" t="e">
        <f>INDEX(Data!$C$4:$BA$398,ROE!$C190,ROE!J$2)</f>
        <v>#NUM!</v>
      </c>
      <c r="K190" s="28" t="e">
        <f>INDEX(Data!$C$4:$BA$398,ROE!$C190,ROE!K$2)</f>
        <v>#NUM!</v>
      </c>
      <c r="L190" s="28" t="e">
        <f>INDEX(Data!$C$4:$BA$398,ROE!$C190,ROE!L$2)</f>
        <v>#NUM!</v>
      </c>
      <c r="M190" s="28" t="e">
        <f>INDEX(Data!$C$4:$BA$398,ROE!$C190,ROE!M$2)</f>
        <v>#NUM!</v>
      </c>
    </row>
    <row r="191" spans="1:13">
      <c r="A191" s="18">
        <v>188</v>
      </c>
      <c r="B191" s="28" t="e">
        <f>LARGE(Data!$BE$4:$BE$32,ROE!A191)</f>
        <v>#NUM!</v>
      </c>
      <c r="C191" s="28" t="e">
        <f>MATCH(B191,Data!$BE$4:$BE$395,0)</f>
        <v>#NUM!</v>
      </c>
      <c r="D191" s="18" t="e">
        <f>INDEX(Data!$C$3:$BA$398,ROE!$C191,ROE!D$2)</f>
        <v>#NUM!</v>
      </c>
      <c r="E191" s="28" t="e">
        <f>INDEX(Data!$C$4:$BA$398,ROE!$C191,ROE!E$2)</f>
        <v>#NUM!</v>
      </c>
      <c r="F191" s="28" t="e">
        <f>INDEX(Data!$C$4:$BA$398,ROE!$C191,ROE!F$2)</f>
        <v>#NUM!</v>
      </c>
      <c r="G191" s="28" t="e">
        <f>INDEX(Data!$C$4:$BA$398,ROE!$C191,ROE!G$2)</f>
        <v>#NUM!</v>
      </c>
      <c r="H191" s="28" t="e">
        <f>INDEX(Data!$C$4:$BA$398,ROE!$C191,ROE!H$2)</f>
        <v>#NUM!</v>
      </c>
      <c r="I191" s="28" t="e">
        <f>INDEX(Data!$C$4:$BA$398,ROE!$C191,ROE!I$2)</f>
        <v>#NUM!</v>
      </c>
      <c r="J191" s="28" t="e">
        <f>INDEX(Data!$C$4:$BA$398,ROE!$C191,ROE!J$2)</f>
        <v>#NUM!</v>
      </c>
      <c r="K191" s="28" t="e">
        <f>INDEX(Data!$C$4:$BA$398,ROE!$C191,ROE!K$2)</f>
        <v>#NUM!</v>
      </c>
      <c r="L191" s="28" t="e">
        <f>INDEX(Data!$C$4:$BA$398,ROE!$C191,ROE!L$2)</f>
        <v>#NUM!</v>
      </c>
      <c r="M191" s="28" t="e">
        <f>INDEX(Data!$C$4:$BA$398,ROE!$C191,ROE!M$2)</f>
        <v>#NUM!</v>
      </c>
    </row>
    <row r="192" spans="1:13">
      <c r="A192" s="18">
        <v>189</v>
      </c>
      <c r="B192" s="28" t="e">
        <f>LARGE(Data!$BE$4:$BE$32,ROE!A192)</f>
        <v>#NUM!</v>
      </c>
      <c r="C192" s="28" t="e">
        <f>MATCH(B192,Data!$BE$4:$BE$395,0)</f>
        <v>#NUM!</v>
      </c>
      <c r="D192" s="18" t="e">
        <f>INDEX(Data!$C$3:$BA$398,ROE!$C192,ROE!D$2)</f>
        <v>#NUM!</v>
      </c>
      <c r="E192" s="28" t="e">
        <f>INDEX(Data!$C$4:$BA$398,ROE!$C192,ROE!E$2)</f>
        <v>#NUM!</v>
      </c>
      <c r="F192" s="28" t="e">
        <f>INDEX(Data!$C$4:$BA$398,ROE!$C192,ROE!F$2)</f>
        <v>#NUM!</v>
      </c>
      <c r="G192" s="28" t="e">
        <f>INDEX(Data!$C$4:$BA$398,ROE!$C192,ROE!G$2)</f>
        <v>#NUM!</v>
      </c>
      <c r="H192" s="28" t="e">
        <f>INDEX(Data!$C$4:$BA$398,ROE!$C192,ROE!H$2)</f>
        <v>#NUM!</v>
      </c>
      <c r="I192" s="28" t="e">
        <f>INDEX(Data!$C$4:$BA$398,ROE!$C192,ROE!I$2)</f>
        <v>#NUM!</v>
      </c>
      <c r="J192" s="28" t="e">
        <f>INDEX(Data!$C$4:$BA$398,ROE!$C192,ROE!J$2)</f>
        <v>#NUM!</v>
      </c>
      <c r="K192" s="28" t="e">
        <f>INDEX(Data!$C$4:$BA$398,ROE!$C192,ROE!K$2)</f>
        <v>#NUM!</v>
      </c>
      <c r="L192" s="28" t="e">
        <f>INDEX(Data!$C$4:$BA$398,ROE!$C192,ROE!L$2)</f>
        <v>#NUM!</v>
      </c>
      <c r="M192" s="28" t="e">
        <f>INDEX(Data!$C$4:$BA$398,ROE!$C192,ROE!M$2)</f>
        <v>#NUM!</v>
      </c>
    </row>
    <row r="193" spans="1:13">
      <c r="A193" s="18">
        <v>190</v>
      </c>
      <c r="B193" s="28" t="e">
        <f>LARGE(Data!$BE$4:$BE$32,ROE!A193)</f>
        <v>#NUM!</v>
      </c>
      <c r="C193" s="28" t="e">
        <f>MATCH(B193,Data!$BE$4:$BE$395,0)</f>
        <v>#NUM!</v>
      </c>
      <c r="D193" s="18" t="e">
        <f>INDEX(Data!$C$3:$BA$398,ROE!$C193,ROE!D$2)</f>
        <v>#NUM!</v>
      </c>
      <c r="E193" s="28" t="e">
        <f>INDEX(Data!$C$4:$BA$398,ROE!$C193,ROE!E$2)</f>
        <v>#NUM!</v>
      </c>
      <c r="F193" s="28" t="e">
        <f>INDEX(Data!$C$4:$BA$398,ROE!$C193,ROE!F$2)</f>
        <v>#NUM!</v>
      </c>
      <c r="G193" s="28" t="e">
        <f>INDEX(Data!$C$4:$BA$398,ROE!$C193,ROE!G$2)</f>
        <v>#NUM!</v>
      </c>
      <c r="H193" s="28" t="e">
        <f>INDEX(Data!$C$4:$BA$398,ROE!$C193,ROE!H$2)</f>
        <v>#NUM!</v>
      </c>
      <c r="I193" s="28" t="e">
        <f>INDEX(Data!$C$4:$BA$398,ROE!$C193,ROE!I$2)</f>
        <v>#NUM!</v>
      </c>
      <c r="J193" s="28" t="e">
        <f>INDEX(Data!$C$4:$BA$398,ROE!$C193,ROE!J$2)</f>
        <v>#NUM!</v>
      </c>
      <c r="K193" s="28" t="e">
        <f>INDEX(Data!$C$4:$BA$398,ROE!$C193,ROE!K$2)</f>
        <v>#NUM!</v>
      </c>
      <c r="L193" s="28" t="e">
        <f>INDEX(Data!$C$4:$BA$398,ROE!$C193,ROE!L$2)</f>
        <v>#NUM!</v>
      </c>
      <c r="M193" s="28" t="e">
        <f>INDEX(Data!$C$4:$BA$398,ROE!$C193,ROE!M$2)</f>
        <v>#NUM!</v>
      </c>
    </row>
    <row r="194" spans="1:13">
      <c r="A194" s="18">
        <v>191</v>
      </c>
      <c r="B194" s="28" t="e">
        <f>LARGE(Data!$BE$4:$BE$32,ROE!A194)</f>
        <v>#NUM!</v>
      </c>
      <c r="C194" s="28" t="e">
        <f>MATCH(B194,Data!$BE$4:$BE$395,0)</f>
        <v>#NUM!</v>
      </c>
      <c r="D194" s="18" t="e">
        <f>INDEX(Data!$C$3:$BA$398,ROE!$C194,ROE!D$2)</f>
        <v>#NUM!</v>
      </c>
      <c r="E194" s="28" t="e">
        <f>INDEX(Data!$C$4:$BA$398,ROE!$C194,ROE!E$2)</f>
        <v>#NUM!</v>
      </c>
      <c r="F194" s="28" t="e">
        <f>INDEX(Data!$C$4:$BA$398,ROE!$C194,ROE!F$2)</f>
        <v>#NUM!</v>
      </c>
      <c r="G194" s="28" t="e">
        <f>INDEX(Data!$C$4:$BA$398,ROE!$C194,ROE!G$2)</f>
        <v>#NUM!</v>
      </c>
      <c r="H194" s="28" t="e">
        <f>INDEX(Data!$C$4:$BA$398,ROE!$C194,ROE!H$2)</f>
        <v>#NUM!</v>
      </c>
      <c r="I194" s="28" t="e">
        <f>INDEX(Data!$C$4:$BA$398,ROE!$C194,ROE!I$2)</f>
        <v>#NUM!</v>
      </c>
      <c r="J194" s="28" t="e">
        <f>INDEX(Data!$C$4:$BA$398,ROE!$C194,ROE!J$2)</f>
        <v>#NUM!</v>
      </c>
      <c r="K194" s="28" t="e">
        <f>INDEX(Data!$C$4:$BA$398,ROE!$C194,ROE!K$2)</f>
        <v>#NUM!</v>
      </c>
      <c r="L194" s="28" t="e">
        <f>INDEX(Data!$C$4:$BA$398,ROE!$C194,ROE!L$2)</f>
        <v>#NUM!</v>
      </c>
      <c r="M194" s="28" t="e">
        <f>INDEX(Data!$C$4:$BA$398,ROE!$C194,ROE!M$2)</f>
        <v>#NUM!</v>
      </c>
    </row>
    <row r="195" spans="1:13">
      <c r="A195" s="18">
        <v>192</v>
      </c>
      <c r="B195" s="28" t="e">
        <f>LARGE(Data!$BE$4:$BE$32,ROE!A195)</f>
        <v>#NUM!</v>
      </c>
      <c r="C195" s="28" t="e">
        <f>MATCH(B195,Data!$BE$4:$BE$395,0)</f>
        <v>#NUM!</v>
      </c>
      <c r="D195" s="18" t="e">
        <f>INDEX(Data!$C$3:$BA$398,ROE!$C195,ROE!D$2)</f>
        <v>#NUM!</v>
      </c>
      <c r="E195" s="28" t="e">
        <f>INDEX(Data!$C$4:$BA$398,ROE!$C195,ROE!E$2)</f>
        <v>#NUM!</v>
      </c>
      <c r="F195" s="28" t="e">
        <f>INDEX(Data!$C$4:$BA$398,ROE!$C195,ROE!F$2)</f>
        <v>#NUM!</v>
      </c>
      <c r="G195" s="28" t="e">
        <f>INDEX(Data!$C$4:$BA$398,ROE!$C195,ROE!G$2)</f>
        <v>#NUM!</v>
      </c>
      <c r="H195" s="28" t="e">
        <f>INDEX(Data!$C$4:$BA$398,ROE!$C195,ROE!H$2)</f>
        <v>#NUM!</v>
      </c>
      <c r="I195" s="28" t="e">
        <f>INDEX(Data!$C$4:$BA$398,ROE!$C195,ROE!I$2)</f>
        <v>#NUM!</v>
      </c>
      <c r="J195" s="28" t="e">
        <f>INDEX(Data!$C$4:$BA$398,ROE!$C195,ROE!J$2)</f>
        <v>#NUM!</v>
      </c>
      <c r="K195" s="28" t="e">
        <f>INDEX(Data!$C$4:$BA$398,ROE!$C195,ROE!K$2)</f>
        <v>#NUM!</v>
      </c>
      <c r="L195" s="28" t="e">
        <f>INDEX(Data!$C$4:$BA$398,ROE!$C195,ROE!L$2)</f>
        <v>#NUM!</v>
      </c>
      <c r="M195" s="28" t="e">
        <f>INDEX(Data!$C$4:$BA$398,ROE!$C195,ROE!M$2)</f>
        <v>#NUM!</v>
      </c>
    </row>
    <row r="196" spans="1:13">
      <c r="A196" s="18">
        <v>193</v>
      </c>
      <c r="B196" s="28" t="e">
        <f>LARGE(Data!$BE$4:$BE$32,ROE!A196)</f>
        <v>#NUM!</v>
      </c>
      <c r="C196" s="28" t="e">
        <f>MATCH(B196,Data!$BE$4:$BE$395,0)</f>
        <v>#NUM!</v>
      </c>
      <c r="D196" s="18" t="e">
        <f>INDEX(Data!$C$3:$BA$398,ROE!$C196,ROE!D$2)</f>
        <v>#NUM!</v>
      </c>
      <c r="E196" s="28" t="e">
        <f>INDEX(Data!$C$4:$BA$398,ROE!$C196,ROE!E$2)</f>
        <v>#NUM!</v>
      </c>
      <c r="F196" s="28" t="e">
        <f>INDEX(Data!$C$4:$BA$398,ROE!$C196,ROE!F$2)</f>
        <v>#NUM!</v>
      </c>
      <c r="G196" s="28" t="e">
        <f>INDEX(Data!$C$4:$BA$398,ROE!$C196,ROE!G$2)</f>
        <v>#NUM!</v>
      </c>
      <c r="H196" s="28" t="e">
        <f>INDEX(Data!$C$4:$BA$398,ROE!$C196,ROE!H$2)</f>
        <v>#NUM!</v>
      </c>
      <c r="I196" s="28" t="e">
        <f>INDEX(Data!$C$4:$BA$398,ROE!$C196,ROE!I$2)</f>
        <v>#NUM!</v>
      </c>
      <c r="J196" s="28" t="e">
        <f>INDEX(Data!$C$4:$BA$398,ROE!$C196,ROE!J$2)</f>
        <v>#NUM!</v>
      </c>
      <c r="K196" s="28" t="e">
        <f>INDEX(Data!$C$4:$BA$398,ROE!$C196,ROE!K$2)</f>
        <v>#NUM!</v>
      </c>
      <c r="L196" s="28" t="e">
        <f>INDEX(Data!$C$4:$BA$398,ROE!$C196,ROE!L$2)</f>
        <v>#NUM!</v>
      </c>
      <c r="M196" s="28" t="e">
        <f>INDEX(Data!$C$4:$BA$398,ROE!$C196,ROE!M$2)</f>
        <v>#NUM!</v>
      </c>
    </row>
    <row r="197" spans="1:13">
      <c r="A197" s="18">
        <v>194</v>
      </c>
      <c r="B197" s="28" t="e">
        <f>LARGE(Data!$BE$4:$BE$32,ROE!A197)</f>
        <v>#NUM!</v>
      </c>
      <c r="C197" s="28" t="e">
        <f>MATCH(B197,Data!$BE$4:$BE$395,0)</f>
        <v>#NUM!</v>
      </c>
      <c r="D197" s="18" t="e">
        <f>INDEX(Data!$C$3:$BA$398,ROE!$C197,ROE!D$2)</f>
        <v>#NUM!</v>
      </c>
      <c r="E197" s="28" t="e">
        <f>INDEX(Data!$C$4:$BA$398,ROE!$C197,ROE!E$2)</f>
        <v>#NUM!</v>
      </c>
      <c r="F197" s="28" t="e">
        <f>INDEX(Data!$C$4:$BA$398,ROE!$C197,ROE!F$2)</f>
        <v>#NUM!</v>
      </c>
      <c r="G197" s="28" t="e">
        <f>INDEX(Data!$C$4:$BA$398,ROE!$C197,ROE!G$2)</f>
        <v>#NUM!</v>
      </c>
      <c r="H197" s="28" t="e">
        <f>INDEX(Data!$C$4:$BA$398,ROE!$C197,ROE!H$2)</f>
        <v>#NUM!</v>
      </c>
      <c r="I197" s="28" t="e">
        <f>INDEX(Data!$C$4:$BA$398,ROE!$C197,ROE!I$2)</f>
        <v>#NUM!</v>
      </c>
      <c r="J197" s="28" t="e">
        <f>INDEX(Data!$C$4:$BA$398,ROE!$C197,ROE!J$2)</f>
        <v>#NUM!</v>
      </c>
      <c r="K197" s="28" t="e">
        <f>INDEX(Data!$C$4:$BA$398,ROE!$C197,ROE!K$2)</f>
        <v>#NUM!</v>
      </c>
      <c r="L197" s="28" t="e">
        <f>INDEX(Data!$C$4:$BA$398,ROE!$C197,ROE!L$2)</f>
        <v>#NUM!</v>
      </c>
      <c r="M197" s="28" t="e">
        <f>INDEX(Data!$C$4:$BA$398,ROE!$C197,ROE!M$2)</f>
        <v>#NUM!</v>
      </c>
    </row>
    <row r="198" spans="1:13">
      <c r="A198" s="18">
        <v>195</v>
      </c>
      <c r="B198" s="28" t="e">
        <f>LARGE(Data!$BE$4:$BE$32,ROE!A198)</f>
        <v>#NUM!</v>
      </c>
      <c r="C198" s="28" t="e">
        <f>MATCH(B198,Data!$BE$4:$BE$395,0)</f>
        <v>#NUM!</v>
      </c>
      <c r="D198" s="18" t="e">
        <f>INDEX(Data!$C$3:$BA$398,ROE!$C198,ROE!D$2)</f>
        <v>#NUM!</v>
      </c>
      <c r="E198" s="28" t="e">
        <f>INDEX(Data!$C$4:$BA$398,ROE!$C198,ROE!E$2)</f>
        <v>#NUM!</v>
      </c>
      <c r="F198" s="28" t="e">
        <f>INDEX(Data!$C$4:$BA$398,ROE!$C198,ROE!F$2)</f>
        <v>#NUM!</v>
      </c>
      <c r="G198" s="28" t="e">
        <f>INDEX(Data!$C$4:$BA$398,ROE!$C198,ROE!G$2)</f>
        <v>#NUM!</v>
      </c>
      <c r="H198" s="28" t="e">
        <f>INDEX(Data!$C$4:$BA$398,ROE!$C198,ROE!H$2)</f>
        <v>#NUM!</v>
      </c>
      <c r="I198" s="28" t="e">
        <f>INDEX(Data!$C$4:$BA$398,ROE!$C198,ROE!I$2)</f>
        <v>#NUM!</v>
      </c>
      <c r="J198" s="28" t="e">
        <f>INDEX(Data!$C$4:$BA$398,ROE!$C198,ROE!J$2)</f>
        <v>#NUM!</v>
      </c>
      <c r="K198" s="28" t="e">
        <f>INDEX(Data!$C$4:$BA$398,ROE!$C198,ROE!K$2)</f>
        <v>#NUM!</v>
      </c>
      <c r="L198" s="28" t="e">
        <f>INDEX(Data!$C$4:$BA$398,ROE!$C198,ROE!L$2)</f>
        <v>#NUM!</v>
      </c>
      <c r="M198" s="28" t="e">
        <f>INDEX(Data!$C$4:$BA$398,ROE!$C198,ROE!M$2)</f>
        <v>#NUM!</v>
      </c>
    </row>
    <row r="199" spans="1:13">
      <c r="A199" s="18">
        <v>196</v>
      </c>
      <c r="B199" s="28" t="e">
        <f>LARGE(Data!$BE$4:$BE$32,ROE!A199)</f>
        <v>#NUM!</v>
      </c>
      <c r="C199" s="28" t="e">
        <f>MATCH(B199,Data!$BE$4:$BE$395,0)</f>
        <v>#NUM!</v>
      </c>
      <c r="D199" s="18" t="e">
        <f>INDEX(Data!$C$3:$BA$398,ROE!$C199,ROE!D$2)</f>
        <v>#NUM!</v>
      </c>
      <c r="E199" s="28" t="e">
        <f>INDEX(Data!$C$4:$BA$398,ROE!$C199,ROE!E$2)</f>
        <v>#NUM!</v>
      </c>
      <c r="F199" s="28" t="e">
        <f>INDEX(Data!$C$4:$BA$398,ROE!$C199,ROE!F$2)</f>
        <v>#NUM!</v>
      </c>
      <c r="G199" s="28" t="e">
        <f>INDEX(Data!$C$4:$BA$398,ROE!$C199,ROE!G$2)</f>
        <v>#NUM!</v>
      </c>
      <c r="H199" s="28" t="e">
        <f>INDEX(Data!$C$4:$BA$398,ROE!$C199,ROE!H$2)</f>
        <v>#NUM!</v>
      </c>
      <c r="I199" s="28" t="e">
        <f>INDEX(Data!$C$4:$BA$398,ROE!$C199,ROE!I$2)</f>
        <v>#NUM!</v>
      </c>
      <c r="J199" s="28" t="e">
        <f>INDEX(Data!$C$4:$BA$398,ROE!$C199,ROE!J$2)</f>
        <v>#NUM!</v>
      </c>
      <c r="K199" s="28" t="e">
        <f>INDEX(Data!$C$4:$BA$398,ROE!$C199,ROE!K$2)</f>
        <v>#NUM!</v>
      </c>
      <c r="L199" s="28" t="e">
        <f>INDEX(Data!$C$4:$BA$398,ROE!$C199,ROE!L$2)</f>
        <v>#NUM!</v>
      </c>
      <c r="M199" s="28" t="e">
        <f>INDEX(Data!$C$4:$BA$398,ROE!$C199,ROE!M$2)</f>
        <v>#NUM!</v>
      </c>
    </row>
    <row r="200" spans="1:13">
      <c r="A200" s="18">
        <v>197</v>
      </c>
      <c r="B200" s="28" t="e">
        <f>LARGE(Data!$BE$4:$BE$32,ROE!A200)</f>
        <v>#NUM!</v>
      </c>
      <c r="C200" s="28" t="e">
        <f>MATCH(B200,Data!$BE$4:$BE$395,0)</f>
        <v>#NUM!</v>
      </c>
      <c r="D200" s="18" t="e">
        <f>INDEX(Data!$C$3:$BA$398,ROE!$C200,ROE!D$2)</f>
        <v>#NUM!</v>
      </c>
      <c r="E200" s="28" t="e">
        <f>INDEX(Data!$C$4:$BA$398,ROE!$C200,ROE!E$2)</f>
        <v>#NUM!</v>
      </c>
      <c r="F200" s="28" t="e">
        <f>INDEX(Data!$C$4:$BA$398,ROE!$C200,ROE!F$2)</f>
        <v>#NUM!</v>
      </c>
      <c r="G200" s="28" t="e">
        <f>INDEX(Data!$C$4:$BA$398,ROE!$C200,ROE!G$2)</f>
        <v>#NUM!</v>
      </c>
      <c r="H200" s="28" t="e">
        <f>INDEX(Data!$C$4:$BA$398,ROE!$C200,ROE!H$2)</f>
        <v>#NUM!</v>
      </c>
      <c r="I200" s="28" t="e">
        <f>INDEX(Data!$C$4:$BA$398,ROE!$C200,ROE!I$2)</f>
        <v>#NUM!</v>
      </c>
      <c r="J200" s="28" t="e">
        <f>INDEX(Data!$C$4:$BA$398,ROE!$C200,ROE!J$2)</f>
        <v>#NUM!</v>
      </c>
      <c r="K200" s="28" t="e">
        <f>INDEX(Data!$C$4:$BA$398,ROE!$C200,ROE!K$2)</f>
        <v>#NUM!</v>
      </c>
      <c r="L200" s="28" t="e">
        <f>INDEX(Data!$C$4:$BA$398,ROE!$C200,ROE!L$2)</f>
        <v>#NUM!</v>
      </c>
      <c r="M200" s="28" t="e">
        <f>INDEX(Data!$C$4:$BA$398,ROE!$C200,ROE!M$2)</f>
        <v>#NUM!</v>
      </c>
    </row>
    <row r="201" spans="1:13">
      <c r="A201" s="18">
        <v>198</v>
      </c>
      <c r="B201" s="28" t="e">
        <f>LARGE(Data!$BE$4:$BE$32,ROE!A201)</f>
        <v>#NUM!</v>
      </c>
      <c r="C201" s="28" t="e">
        <f>MATCH(B201,Data!$BE$4:$BE$395,0)</f>
        <v>#NUM!</v>
      </c>
      <c r="D201" s="18" t="e">
        <f>INDEX(Data!$C$3:$BA$398,ROE!$C201,ROE!D$2)</f>
        <v>#NUM!</v>
      </c>
      <c r="E201" s="28" t="e">
        <f>INDEX(Data!$C$4:$BA$398,ROE!$C201,ROE!E$2)</f>
        <v>#NUM!</v>
      </c>
      <c r="F201" s="28" t="e">
        <f>INDEX(Data!$C$4:$BA$398,ROE!$C201,ROE!F$2)</f>
        <v>#NUM!</v>
      </c>
      <c r="G201" s="28" t="e">
        <f>INDEX(Data!$C$4:$BA$398,ROE!$C201,ROE!G$2)</f>
        <v>#NUM!</v>
      </c>
      <c r="H201" s="28" t="e">
        <f>INDEX(Data!$C$4:$BA$398,ROE!$C201,ROE!H$2)</f>
        <v>#NUM!</v>
      </c>
      <c r="I201" s="28" t="e">
        <f>INDEX(Data!$C$4:$BA$398,ROE!$C201,ROE!I$2)</f>
        <v>#NUM!</v>
      </c>
      <c r="J201" s="28" t="e">
        <f>INDEX(Data!$C$4:$BA$398,ROE!$C201,ROE!J$2)</f>
        <v>#NUM!</v>
      </c>
      <c r="K201" s="28" t="e">
        <f>INDEX(Data!$C$4:$BA$398,ROE!$C201,ROE!K$2)</f>
        <v>#NUM!</v>
      </c>
      <c r="L201" s="28" t="e">
        <f>INDEX(Data!$C$4:$BA$398,ROE!$C201,ROE!L$2)</f>
        <v>#NUM!</v>
      </c>
      <c r="M201" s="28" t="e">
        <f>INDEX(Data!$C$4:$BA$398,ROE!$C201,ROE!M$2)</f>
        <v>#NUM!</v>
      </c>
    </row>
    <row r="202" spans="1:13">
      <c r="A202" s="18">
        <v>199</v>
      </c>
      <c r="B202" s="28" t="e">
        <f>LARGE(Data!$BE$4:$BE$32,ROE!A202)</f>
        <v>#NUM!</v>
      </c>
      <c r="C202" s="28" t="e">
        <f>MATCH(B202,Data!$BE$4:$BE$395,0)</f>
        <v>#NUM!</v>
      </c>
      <c r="D202" s="18" t="e">
        <f>INDEX(Data!$C$3:$BA$398,ROE!$C202,ROE!D$2)</f>
        <v>#NUM!</v>
      </c>
      <c r="E202" s="28" t="e">
        <f>INDEX(Data!$C$4:$BA$398,ROE!$C202,ROE!E$2)</f>
        <v>#NUM!</v>
      </c>
      <c r="F202" s="28" t="e">
        <f>INDEX(Data!$C$4:$BA$398,ROE!$C202,ROE!F$2)</f>
        <v>#NUM!</v>
      </c>
      <c r="G202" s="28" t="e">
        <f>INDEX(Data!$C$4:$BA$398,ROE!$C202,ROE!G$2)</f>
        <v>#NUM!</v>
      </c>
      <c r="H202" s="28" t="e">
        <f>INDEX(Data!$C$4:$BA$398,ROE!$C202,ROE!H$2)</f>
        <v>#NUM!</v>
      </c>
      <c r="I202" s="28" t="e">
        <f>INDEX(Data!$C$4:$BA$398,ROE!$C202,ROE!I$2)</f>
        <v>#NUM!</v>
      </c>
      <c r="J202" s="28" t="e">
        <f>INDEX(Data!$C$4:$BA$398,ROE!$C202,ROE!J$2)</f>
        <v>#NUM!</v>
      </c>
      <c r="K202" s="28" t="e">
        <f>INDEX(Data!$C$4:$BA$398,ROE!$C202,ROE!K$2)</f>
        <v>#NUM!</v>
      </c>
      <c r="L202" s="28" t="e">
        <f>INDEX(Data!$C$4:$BA$398,ROE!$C202,ROE!L$2)</f>
        <v>#NUM!</v>
      </c>
      <c r="M202" s="28" t="e">
        <f>INDEX(Data!$C$4:$BA$398,ROE!$C202,ROE!M$2)</f>
        <v>#NUM!</v>
      </c>
    </row>
    <row r="203" spans="1:13">
      <c r="A203" s="18">
        <v>200</v>
      </c>
      <c r="B203" s="28" t="e">
        <f>LARGE(Data!$BE$4:$BE$32,ROE!A203)</f>
        <v>#NUM!</v>
      </c>
      <c r="C203" s="28" t="e">
        <f>MATCH(B203,Data!$BE$4:$BE$395,0)</f>
        <v>#NUM!</v>
      </c>
      <c r="D203" s="18" t="e">
        <f>INDEX(Data!$C$3:$BA$398,ROE!$C203,ROE!D$2)</f>
        <v>#NUM!</v>
      </c>
      <c r="E203" s="28" t="e">
        <f>INDEX(Data!$C$4:$BA$398,ROE!$C203,ROE!E$2)</f>
        <v>#NUM!</v>
      </c>
      <c r="F203" s="28" t="e">
        <f>INDEX(Data!$C$4:$BA$398,ROE!$C203,ROE!F$2)</f>
        <v>#NUM!</v>
      </c>
      <c r="G203" s="28" t="e">
        <f>INDEX(Data!$C$4:$BA$398,ROE!$C203,ROE!G$2)</f>
        <v>#NUM!</v>
      </c>
      <c r="H203" s="28" t="e">
        <f>INDEX(Data!$C$4:$BA$398,ROE!$C203,ROE!H$2)</f>
        <v>#NUM!</v>
      </c>
      <c r="I203" s="28" t="e">
        <f>INDEX(Data!$C$4:$BA$398,ROE!$C203,ROE!I$2)</f>
        <v>#NUM!</v>
      </c>
      <c r="J203" s="28" t="e">
        <f>INDEX(Data!$C$4:$BA$398,ROE!$C203,ROE!J$2)</f>
        <v>#NUM!</v>
      </c>
      <c r="K203" s="28" t="e">
        <f>INDEX(Data!$C$4:$BA$398,ROE!$C203,ROE!K$2)</f>
        <v>#NUM!</v>
      </c>
      <c r="L203" s="28" t="e">
        <f>INDEX(Data!$C$4:$BA$398,ROE!$C203,ROE!L$2)</f>
        <v>#NUM!</v>
      </c>
      <c r="M203" s="28" t="e">
        <f>INDEX(Data!$C$4:$BA$398,ROE!$C203,ROE!M$2)</f>
        <v>#NUM!</v>
      </c>
    </row>
    <row r="204" spans="1:13">
      <c r="A204" s="18">
        <v>201</v>
      </c>
      <c r="B204" s="28" t="e">
        <f>LARGE(Data!$BE$4:$BE$32,ROE!A204)</f>
        <v>#NUM!</v>
      </c>
      <c r="C204" s="28" t="e">
        <f>MATCH(B204,Data!$BE$4:$BE$395,0)</f>
        <v>#NUM!</v>
      </c>
      <c r="D204" s="18" t="e">
        <f>INDEX(Data!$C$3:$BA$398,ROE!$C204,ROE!D$2)</f>
        <v>#NUM!</v>
      </c>
      <c r="E204" s="28" t="e">
        <f>INDEX(Data!$C$4:$BA$398,ROE!$C204,ROE!E$2)</f>
        <v>#NUM!</v>
      </c>
      <c r="F204" s="28" t="e">
        <f>INDEX(Data!$C$4:$BA$398,ROE!$C204,ROE!F$2)</f>
        <v>#NUM!</v>
      </c>
      <c r="G204" s="28" t="e">
        <f>INDEX(Data!$C$4:$BA$398,ROE!$C204,ROE!G$2)</f>
        <v>#NUM!</v>
      </c>
      <c r="H204" s="28" t="e">
        <f>INDEX(Data!$C$4:$BA$398,ROE!$C204,ROE!H$2)</f>
        <v>#NUM!</v>
      </c>
      <c r="I204" s="28" t="e">
        <f>INDEX(Data!$C$4:$BA$398,ROE!$C204,ROE!I$2)</f>
        <v>#NUM!</v>
      </c>
      <c r="J204" s="28" t="e">
        <f>INDEX(Data!$C$4:$BA$398,ROE!$C204,ROE!J$2)</f>
        <v>#NUM!</v>
      </c>
      <c r="K204" s="28" t="e">
        <f>INDEX(Data!$C$4:$BA$398,ROE!$C204,ROE!K$2)</f>
        <v>#NUM!</v>
      </c>
      <c r="L204" s="28" t="e">
        <f>INDEX(Data!$C$4:$BA$398,ROE!$C204,ROE!L$2)</f>
        <v>#NUM!</v>
      </c>
      <c r="M204" s="28" t="e">
        <f>INDEX(Data!$C$4:$BA$398,ROE!$C204,ROE!M$2)</f>
        <v>#NUM!</v>
      </c>
    </row>
    <row r="205" spans="1:13">
      <c r="A205" s="18">
        <v>202</v>
      </c>
      <c r="B205" s="28" t="e">
        <f>LARGE(Data!$BE$4:$BE$32,ROE!A205)</f>
        <v>#NUM!</v>
      </c>
      <c r="C205" s="28" t="e">
        <f>MATCH(B205,Data!$BE$4:$BE$395,0)</f>
        <v>#NUM!</v>
      </c>
      <c r="D205" s="18" t="e">
        <f>INDEX(Data!$C$3:$BA$398,ROE!$C205,ROE!D$2)</f>
        <v>#NUM!</v>
      </c>
      <c r="E205" s="28" t="e">
        <f>INDEX(Data!$C$4:$BA$398,ROE!$C205,ROE!E$2)</f>
        <v>#NUM!</v>
      </c>
      <c r="F205" s="28" t="e">
        <f>INDEX(Data!$C$4:$BA$398,ROE!$C205,ROE!F$2)</f>
        <v>#NUM!</v>
      </c>
      <c r="G205" s="28" t="e">
        <f>INDEX(Data!$C$4:$BA$398,ROE!$C205,ROE!G$2)</f>
        <v>#NUM!</v>
      </c>
      <c r="H205" s="28" t="e">
        <f>INDEX(Data!$C$4:$BA$398,ROE!$C205,ROE!H$2)</f>
        <v>#NUM!</v>
      </c>
      <c r="I205" s="28" t="e">
        <f>INDEX(Data!$C$4:$BA$398,ROE!$C205,ROE!I$2)</f>
        <v>#NUM!</v>
      </c>
      <c r="J205" s="28" t="e">
        <f>INDEX(Data!$C$4:$BA$398,ROE!$C205,ROE!J$2)</f>
        <v>#NUM!</v>
      </c>
      <c r="K205" s="28" t="e">
        <f>INDEX(Data!$C$4:$BA$398,ROE!$C205,ROE!K$2)</f>
        <v>#NUM!</v>
      </c>
      <c r="L205" s="28" t="e">
        <f>INDEX(Data!$C$4:$BA$398,ROE!$C205,ROE!L$2)</f>
        <v>#NUM!</v>
      </c>
      <c r="M205" s="28" t="e">
        <f>INDEX(Data!$C$4:$BA$398,ROE!$C205,ROE!M$2)</f>
        <v>#NUM!</v>
      </c>
    </row>
    <row r="206" spans="1:13">
      <c r="A206" s="18">
        <v>203</v>
      </c>
      <c r="B206" s="28" t="e">
        <f>LARGE(Data!$BE$4:$BE$32,ROE!A206)</f>
        <v>#NUM!</v>
      </c>
      <c r="C206" s="28" t="e">
        <f>MATCH(B206,Data!$BE$4:$BE$395,0)</f>
        <v>#NUM!</v>
      </c>
      <c r="D206" s="18" t="e">
        <f>INDEX(Data!$C$3:$BA$398,ROE!$C206,ROE!D$2)</f>
        <v>#NUM!</v>
      </c>
      <c r="E206" s="28" t="e">
        <f>INDEX(Data!$C$4:$BA$398,ROE!$C206,ROE!E$2)</f>
        <v>#NUM!</v>
      </c>
      <c r="F206" s="28" t="e">
        <f>INDEX(Data!$C$4:$BA$398,ROE!$C206,ROE!F$2)</f>
        <v>#NUM!</v>
      </c>
      <c r="G206" s="28" t="e">
        <f>INDEX(Data!$C$4:$BA$398,ROE!$C206,ROE!G$2)</f>
        <v>#NUM!</v>
      </c>
      <c r="H206" s="28" t="e">
        <f>INDEX(Data!$C$4:$BA$398,ROE!$C206,ROE!H$2)</f>
        <v>#NUM!</v>
      </c>
      <c r="I206" s="28" t="e">
        <f>INDEX(Data!$C$4:$BA$398,ROE!$C206,ROE!I$2)</f>
        <v>#NUM!</v>
      </c>
      <c r="J206" s="28" t="e">
        <f>INDEX(Data!$C$4:$BA$398,ROE!$C206,ROE!J$2)</f>
        <v>#NUM!</v>
      </c>
      <c r="K206" s="28" t="e">
        <f>INDEX(Data!$C$4:$BA$398,ROE!$C206,ROE!K$2)</f>
        <v>#NUM!</v>
      </c>
      <c r="L206" s="28" t="e">
        <f>INDEX(Data!$C$4:$BA$398,ROE!$C206,ROE!L$2)</f>
        <v>#NUM!</v>
      </c>
      <c r="M206" s="28" t="e">
        <f>INDEX(Data!$C$4:$BA$398,ROE!$C206,ROE!M$2)</f>
        <v>#NUM!</v>
      </c>
    </row>
    <row r="207" spans="1:13">
      <c r="A207" s="18">
        <v>204</v>
      </c>
      <c r="B207" s="28" t="e">
        <f>LARGE(Data!$BE$4:$BE$32,ROE!A207)</f>
        <v>#NUM!</v>
      </c>
      <c r="C207" s="28" t="e">
        <f>MATCH(B207,Data!$BE$4:$BE$395,0)</f>
        <v>#NUM!</v>
      </c>
      <c r="D207" s="18" t="e">
        <f>INDEX(Data!$C$3:$BA$398,ROE!$C207,ROE!D$2)</f>
        <v>#NUM!</v>
      </c>
      <c r="E207" s="28" t="e">
        <f>INDEX(Data!$C$4:$BA$398,ROE!$C207,ROE!E$2)</f>
        <v>#NUM!</v>
      </c>
      <c r="F207" s="28" t="e">
        <f>INDEX(Data!$C$4:$BA$398,ROE!$C207,ROE!F$2)</f>
        <v>#NUM!</v>
      </c>
      <c r="G207" s="28" t="e">
        <f>INDEX(Data!$C$4:$BA$398,ROE!$C207,ROE!G$2)</f>
        <v>#NUM!</v>
      </c>
      <c r="H207" s="28" t="e">
        <f>INDEX(Data!$C$4:$BA$398,ROE!$C207,ROE!H$2)</f>
        <v>#NUM!</v>
      </c>
      <c r="I207" s="28" t="e">
        <f>INDEX(Data!$C$4:$BA$398,ROE!$C207,ROE!I$2)</f>
        <v>#NUM!</v>
      </c>
      <c r="J207" s="28" t="e">
        <f>INDEX(Data!$C$4:$BA$398,ROE!$C207,ROE!J$2)</f>
        <v>#NUM!</v>
      </c>
      <c r="K207" s="28" t="e">
        <f>INDEX(Data!$C$4:$BA$398,ROE!$C207,ROE!K$2)</f>
        <v>#NUM!</v>
      </c>
      <c r="L207" s="28" t="e">
        <f>INDEX(Data!$C$4:$BA$398,ROE!$C207,ROE!L$2)</f>
        <v>#NUM!</v>
      </c>
      <c r="M207" s="28" t="e">
        <f>INDEX(Data!$C$4:$BA$398,ROE!$C207,ROE!M$2)</f>
        <v>#NUM!</v>
      </c>
    </row>
    <row r="208" spans="1:13">
      <c r="A208" s="18">
        <v>205</v>
      </c>
      <c r="B208" s="28" t="e">
        <f>LARGE(Data!$BE$4:$BE$32,ROE!A208)</f>
        <v>#NUM!</v>
      </c>
      <c r="C208" s="28" t="e">
        <f>MATCH(B208,Data!$BE$4:$BE$395,0)</f>
        <v>#NUM!</v>
      </c>
      <c r="D208" s="18" t="e">
        <f>INDEX(Data!$C$3:$BA$398,ROE!$C208,ROE!D$2)</f>
        <v>#NUM!</v>
      </c>
      <c r="E208" s="28" t="e">
        <f>INDEX(Data!$C$4:$BA$398,ROE!$C208,ROE!E$2)</f>
        <v>#NUM!</v>
      </c>
      <c r="F208" s="28" t="e">
        <f>INDEX(Data!$C$4:$BA$398,ROE!$C208,ROE!F$2)</f>
        <v>#NUM!</v>
      </c>
      <c r="G208" s="28" t="e">
        <f>INDEX(Data!$C$4:$BA$398,ROE!$C208,ROE!G$2)</f>
        <v>#NUM!</v>
      </c>
      <c r="H208" s="28" t="e">
        <f>INDEX(Data!$C$4:$BA$398,ROE!$C208,ROE!H$2)</f>
        <v>#NUM!</v>
      </c>
      <c r="I208" s="28" t="e">
        <f>INDEX(Data!$C$4:$BA$398,ROE!$C208,ROE!I$2)</f>
        <v>#NUM!</v>
      </c>
      <c r="J208" s="28" t="e">
        <f>INDEX(Data!$C$4:$BA$398,ROE!$C208,ROE!J$2)</f>
        <v>#NUM!</v>
      </c>
      <c r="K208" s="28" t="e">
        <f>INDEX(Data!$C$4:$BA$398,ROE!$C208,ROE!K$2)</f>
        <v>#NUM!</v>
      </c>
      <c r="L208" s="28" t="e">
        <f>INDEX(Data!$C$4:$BA$398,ROE!$C208,ROE!L$2)</f>
        <v>#NUM!</v>
      </c>
      <c r="M208" s="28" t="e">
        <f>INDEX(Data!$C$4:$BA$398,ROE!$C208,ROE!M$2)</f>
        <v>#NUM!</v>
      </c>
    </row>
    <row r="209" spans="1:13">
      <c r="A209" s="18">
        <v>206</v>
      </c>
      <c r="B209" s="28" t="e">
        <f>LARGE(Data!$BE$4:$BE$32,ROE!A209)</f>
        <v>#NUM!</v>
      </c>
      <c r="C209" s="28" t="e">
        <f>MATCH(B209,Data!$BE$4:$BE$395,0)</f>
        <v>#NUM!</v>
      </c>
      <c r="D209" s="18" t="e">
        <f>INDEX(Data!$C$3:$BA$398,ROE!$C209,ROE!D$2)</f>
        <v>#NUM!</v>
      </c>
      <c r="E209" s="28" t="e">
        <f>INDEX(Data!$C$4:$BA$398,ROE!$C209,ROE!E$2)</f>
        <v>#NUM!</v>
      </c>
      <c r="F209" s="28" t="e">
        <f>INDEX(Data!$C$4:$BA$398,ROE!$C209,ROE!F$2)</f>
        <v>#NUM!</v>
      </c>
      <c r="G209" s="28" t="e">
        <f>INDEX(Data!$C$4:$BA$398,ROE!$C209,ROE!G$2)</f>
        <v>#NUM!</v>
      </c>
      <c r="H209" s="28" t="e">
        <f>INDEX(Data!$C$4:$BA$398,ROE!$C209,ROE!H$2)</f>
        <v>#NUM!</v>
      </c>
      <c r="I209" s="28" t="e">
        <f>INDEX(Data!$C$4:$BA$398,ROE!$C209,ROE!I$2)</f>
        <v>#NUM!</v>
      </c>
      <c r="J209" s="28" t="e">
        <f>INDEX(Data!$C$4:$BA$398,ROE!$C209,ROE!J$2)</f>
        <v>#NUM!</v>
      </c>
      <c r="K209" s="28" t="e">
        <f>INDEX(Data!$C$4:$BA$398,ROE!$C209,ROE!K$2)</f>
        <v>#NUM!</v>
      </c>
      <c r="L209" s="28" t="e">
        <f>INDEX(Data!$C$4:$BA$398,ROE!$C209,ROE!L$2)</f>
        <v>#NUM!</v>
      </c>
      <c r="M209" s="28" t="e">
        <f>INDEX(Data!$C$4:$BA$398,ROE!$C209,ROE!M$2)</f>
        <v>#NUM!</v>
      </c>
    </row>
    <row r="210" spans="1:13">
      <c r="A210" s="18">
        <v>207</v>
      </c>
      <c r="B210" s="28" t="e">
        <f>LARGE(Data!$BE$4:$BE$32,ROE!A210)</f>
        <v>#NUM!</v>
      </c>
      <c r="C210" s="28" t="e">
        <f>MATCH(B210,Data!$BE$4:$BE$395,0)</f>
        <v>#NUM!</v>
      </c>
      <c r="D210" s="18" t="e">
        <f>INDEX(Data!$C$3:$BA$398,ROE!$C210,ROE!D$2)</f>
        <v>#NUM!</v>
      </c>
      <c r="E210" s="28" t="e">
        <f>INDEX(Data!$C$4:$BA$398,ROE!$C210,ROE!E$2)</f>
        <v>#NUM!</v>
      </c>
      <c r="F210" s="28" t="e">
        <f>INDEX(Data!$C$4:$BA$398,ROE!$C210,ROE!F$2)</f>
        <v>#NUM!</v>
      </c>
      <c r="G210" s="28" t="e">
        <f>INDEX(Data!$C$4:$BA$398,ROE!$C210,ROE!G$2)</f>
        <v>#NUM!</v>
      </c>
      <c r="H210" s="28" t="e">
        <f>INDEX(Data!$C$4:$BA$398,ROE!$C210,ROE!H$2)</f>
        <v>#NUM!</v>
      </c>
      <c r="I210" s="28" t="e">
        <f>INDEX(Data!$C$4:$BA$398,ROE!$C210,ROE!I$2)</f>
        <v>#NUM!</v>
      </c>
      <c r="J210" s="28" t="e">
        <f>INDEX(Data!$C$4:$BA$398,ROE!$C210,ROE!J$2)</f>
        <v>#NUM!</v>
      </c>
      <c r="K210" s="28" t="e">
        <f>INDEX(Data!$C$4:$BA$398,ROE!$C210,ROE!K$2)</f>
        <v>#NUM!</v>
      </c>
      <c r="L210" s="28" t="e">
        <f>INDEX(Data!$C$4:$BA$398,ROE!$C210,ROE!L$2)</f>
        <v>#NUM!</v>
      </c>
      <c r="M210" s="28" t="e">
        <f>INDEX(Data!$C$4:$BA$398,ROE!$C210,ROE!M$2)</f>
        <v>#NUM!</v>
      </c>
    </row>
    <row r="211" spans="1:13">
      <c r="A211" s="18">
        <v>208</v>
      </c>
      <c r="B211" s="28" t="e">
        <f>LARGE(Data!$BE$4:$BE$32,ROE!A211)</f>
        <v>#NUM!</v>
      </c>
      <c r="C211" s="28" t="e">
        <f>MATCH(B211,Data!$BE$4:$BE$395,0)</f>
        <v>#NUM!</v>
      </c>
      <c r="D211" s="18" t="e">
        <f>INDEX(Data!$C$3:$BA$398,ROE!$C211,ROE!D$2)</f>
        <v>#NUM!</v>
      </c>
      <c r="E211" s="28" t="e">
        <f>INDEX(Data!$C$4:$BA$398,ROE!$C211,ROE!E$2)</f>
        <v>#NUM!</v>
      </c>
      <c r="F211" s="28" t="e">
        <f>INDEX(Data!$C$4:$BA$398,ROE!$C211,ROE!F$2)</f>
        <v>#NUM!</v>
      </c>
      <c r="G211" s="28" t="e">
        <f>INDEX(Data!$C$4:$BA$398,ROE!$C211,ROE!G$2)</f>
        <v>#NUM!</v>
      </c>
      <c r="H211" s="28" t="e">
        <f>INDEX(Data!$C$4:$BA$398,ROE!$C211,ROE!H$2)</f>
        <v>#NUM!</v>
      </c>
      <c r="I211" s="28" t="e">
        <f>INDEX(Data!$C$4:$BA$398,ROE!$C211,ROE!I$2)</f>
        <v>#NUM!</v>
      </c>
      <c r="J211" s="28" t="e">
        <f>INDEX(Data!$C$4:$BA$398,ROE!$C211,ROE!J$2)</f>
        <v>#NUM!</v>
      </c>
      <c r="K211" s="28" t="e">
        <f>INDEX(Data!$C$4:$BA$398,ROE!$C211,ROE!K$2)</f>
        <v>#NUM!</v>
      </c>
      <c r="L211" s="28" t="e">
        <f>INDEX(Data!$C$4:$BA$398,ROE!$C211,ROE!L$2)</f>
        <v>#NUM!</v>
      </c>
      <c r="M211" s="28" t="e">
        <f>INDEX(Data!$C$4:$BA$398,ROE!$C211,ROE!M$2)</f>
        <v>#NUM!</v>
      </c>
    </row>
    <row r="212" spans="1:13">
      <c r="A212" s="18">
        <v>209</v>
      </c>
      <c r="B212" s="28" t="e">
        <f>LARGE(Data!$BE$4:$BE$32,ROE!A212)</f>
        <v>#NUM!</v>
      </c>
      <c r="C212" s="28" t="e">
        <f>MATCH(B212,Data!$BE$4:$BE$395,0)</f>
        <v>#NUM!</v>
      </c>
      <c r="D212" s="18" t="e">
        <f>INDEX(Data!$C$3:$BA$398,ROE!$C212,ROE!D$2)</f>
        <v>#NUM!</v>
      </c>
      <c r="E212" s="28" t="e">
        <f>INDEX(Data!$C$4:$BA$398,ROE!$C212,ROE!E$2)</f>
        <v>#NUM!</v>
      </c>
      <c r="F212" s="28" t="e">
        <f>INDEX(Data!$C$4:$BA$398,ROE!$C212,ROE!F$2)</f>
        <v>#NUM!</v>
      </c>
      <c r="G212" s="28" t="e">
        <f>INDEX(Data!$C$4:$BA$398,ROE!$C212,ROE!G$2)</f>
        <v>#NUM!</v>
      </c>
      <c r="H212" s="28" t="e">
        <f>INDEX(Data!$C$4:$BA$398,ROE!$C212,ROE!H$2)</f>
        <v>#NUM!</v>
      </c>
      <c r="I212" s="28" t="e">
        <f>INDEX(Data!$C$4:$BA$398,ROE!$C212,ROE!I$2)</f>
        <v>#NUM!</v>
      </c>
      <c r="J212" s="28" t="e">
        <f>INDEX(Data!$C$4:$BA$398,ROE!$C212,ROE!J$2)</f>
        <v>#NUM!</v>
      </c>
      <c r="K212" s="28" t="e">
        <f>INDEX(Data!$C$4:$BA$398,ROE!$C212,ROE!K$2)</f>
        <v>#NUM!</v>
      </c>
      <c r="L212" s="28" t="e">
        <f>INDEX(Data!$C$4:$BA$398,ROE!$C212,ROE!L$2)</f>
        <v>#NUM!</v>
      </c>
      <c r="M212" s="28" t="e">
        <f>INDEX(Data!$C$4:$BA$398,ROE!$C212,ROE!M$2)</f>
        <v>#NUM!</v>
      </c>
    </row>
    <row r="213" spans="1:13">
      <c r="A213" s="18">
        <v>210</v>
      </c>
      <c r="B213" s="28" t="e">
        <f>LARGE(Data!$BE$4:$BE$32,ROE!A213)</f>
        <v>#NUM!</v>
      </c>
      <c r="C213" s="28" t="e">
        <f>MATCH(B213,Data!$BE$4:$BE$395,0)</f>
        <v>#NUM!</v>
      </c>
      <c r="D213" s="18" t="e">
        <f>INDEX(Data!$C$3:$BA$398,ROE!$C213,ROE!D$2)</f>
        <v>#NUM!</v>
      </c>
      <c r="E213" s="28" t="e">
        <f>INDEX(Data!$C$4:$BA$398,ROE!$C213,ROE!E$2)</f>
        <v>#NUM!</v>
      </c>
      <c r="F213" s="28" t="e">
        <f>INDEX(Data!$C$4:$BA$398,ROE!$C213,ROE!F$2)</f>
        <v>#NUM!</v>
      </c>
      <c r="G213" s="28" t="e">
        <f>INDEX(Data!$C$4:$BA$398,ROE!$C213,ROE!G$2)</f>
        <v>#NUM!</v>
      </c>
      <c r="H213" s="28" t="e">
        <f>INDEX(Data!$C$4:$BA$398,ROE!$C213,ROE!H$2)</f>
        <v>#NUM!</v>
      </c>
      <c r="I213" s="28" t="e">
        <f>INDEX(Data!$C$4:$BA$398,ROE!$C213,ROE!I$2)</f>
        <v>#NUM!</v>
      </c>
      <c r="J213" s="28" t="e">
        <f>INDEX(Data!$C$4:$BA$398,ROE!$C213,ROE!J$2)</f>
        <v>#NUM!</v>
      </c>
      <c r="K213" s="28" t="e">
        <f>INDEX(Data!$C$4:$BA$398,ROE!$C213,ROE!K$2)</f>
        <v>#NUM!</v>
      </c>
      <c r="L213" s="28" t="e">
        <f>INDEX(Data!$C$4:$BA$398,ROE!$C213,ROE!L$2)</f>
        <v>#NUM!</v>
      </c>
      <c r="M213" s="28" t="e">
        <f>INDEX(Data!$C$4:$BA$398,ROE!$C213,ROE!M$2)</f>
        <v>#NUM!</v>
      </c>
    </row>
    <row r="214" spans="1:13">
      <c r="A214" s="18">
        <v>211</v>
      </c>
      <c r="B214" s="28" t="e">
        <f>LARGE(Data!$BE$4:$BE$32,ROE!A214)</f>
        <v>#NUM!</v>
      </c>
      <c r="C214" s="28" t="e">
        <f>MATCH(B214,Data!$BE$4:$BE$395,0)</f>
        <v>#NUM!</v>
      </c>
      <c r="D214" s="18" t="e">
        <f>INDEX(Data!$C$3:$BA$398,ROE!$C214,ROE!D$2)</f>
        <v>#NUM!</v>
      </c>
      <c r="E214" s="28" t="e">
        <f>INDEX(Data!$C$4:$BA$398,ROE!$C214,ROE!E$2)</f>
        <v>#NUM!</v>
      </c>
      <c r="F214" s="28" t="e">
        <f>INDEX(Data!$C$4:$BA$398,ROE!$C214,ROE!F$2)</f>
        <v>#NUM!</v>
      </c>
      <c r="G214" s="28" t="e">
        <f>INDEX(Data!$C$4:$BA$398,ROE!$C214,ROE!G$2)</f>
        <v>#NUM!</v>
      </c>
      <c r="H214" s="28" t="e">
        <f>INDEX(Data!$C$4:$BA$398,ROE!$C214,ROE!H$2)</f>
        <v>#NUM!</v>
      </c>
      <c r="I214" s="28" t="e">
        <f>INDEX(Data!$C$4:$BA$398,ROE!$C214,ROE!I$2)</f>
        <v>#NUM!</v>
      </c>
      <c r="J214" s="28" t="e">
        <f>INDEX(Data!$C$4:$BA$398,ROE!$C214,ROE!J$2)</f>
        <v>#NUM!</v>
      </c>
      <c r="K214" s="28" t="e">
        <f>INDEX(Data!$C$4:$BA$398,ROE!$C214,ROE!K$2)</f>
        <v>#NUM!</v>
      </c>
      <c r="L214" s="28" t="e">
        <f>INDEX(Data!$C$4:$BA$398,ROE!$C214,ROE!L$2)</f>
        <v>#NUM!</v>
      </c>
      <c r="M214" s="28" t="e">
        <f>INDEX(Data!$C$4:$BA$398,ROE!$C214,ROE!M$2)</f>
        <v>#NUM!</v>
      </c>
    </row>
    <row r="215" spans="1:13">
      <c r="A215" s="18">
        <v>212</v>
      </c>
      <c r="B215" s="28" t="e">
        <f>LARGE(Data!$BE$4:$BE$32,ROE!A215)</f>
        <v>#NUM!</v>
      </c>
      <c r="C215" s="28" t="e">
        <f>MATCH(B215,Data!$BE$4:$BE$395,0)</f>
        <v>#NUM!</v>
      </c>
      <c r="D215" s="18" t="e">
        <f>INDEX(Data!$C$3:$BA$398,ROE!$C215,ROE!D$2)</f>
        <v>#NUM!</v>
      </c>
      <c r="E215" s="28" t="e">
        <f>INDEX(Data!$C$4:$BA$398,ROE!$C215,ROE!E$2)</f>
        <v>#NUM!</v>
      </c>
      <c r="F215" s="28" t="e">
        <f>INDEX(Data!$C$4:$BA$398,ROE!$C215,ROE!F$2)</f>
        <v>#NUM!</v>
      </c>
      <c r="G215" s="28" t="e">
        <f>INDEX(Data!$C$4:$BA$398,ROE!$C215,ROE!G$2)</f>
        <v>#NUM!</v>
      </c>
      <c r="H215" s="28" t="e">
        <f>INDEX(Data!$C$4:$BA$398,ROE!$C215,ROE!H$2)</f>
        <v>#NUM!</v>
      </c>
      <c r="I215" s="28" t="e">
        <f>INDEX(Data!$C$4:$BA$398,ROE!$C215,ROE!I$2)</f>
        <v>#NUM!</v>
      </c>
      <c r="J215" s="28" t="e">
        <f>INDEX(Data!$C$4:$BA$398,ROE!$C215,ROE!J$2)</f>
        <v>#NUM!</v>
      </c>
      <c r="K215" s="28" t="e">
        <f>INDEX(Data!$C$4:$BA$398,ROE!$C215,ROE!K$2)</f>
        <v>#NUM!</v>
      </c>
      <c r="L215" s="28" t="e">
        <f>INDEX(Data!$C$4:$BA$398,ROE!$C215,ROE!L$2)</f>
        <v>#NUM!</v>
      </c>
      <c r="M215" s="28" t="e">
        <f>INDEX(Data!$C$4:$BA$398,ROE!$C215,ROE!M$2)</f>
        <v>#NUM!</v>
      </c>
    </row>
    <row r="216" spans="1:13">
      <c r="A216" s="18">
        <v>213</v>
      </c>
      <c r="B216" s="28" t="e">
        <f>LARGE(Data!$BE$4:$BE$32,ROE!A216)</f>
        <v>#NUM!</v>
      </c>
      <c r="C216" s="28" t="e">
        <f>MATCH(B216,Data!$BE$4:$BE$395,0)</f>
        <v>#NUM!</v>
      </c>
      <c r="D216" s="18" t="e">
        <f>INDEX(Data!$C$3:$BA$398,ROE!$C216,ROE!D$2)</f>
        <v>#NUM!</v>
      </c>
      <c r="E216" s="28" t="e">
        <f>INDEX(Data!$C$4:$BA$398,ROE!$C216,ROE!E$2)</f>
        <v>#NUM!</v>
      </c>
      <c r="F216" s="28" t="e">
        <f>INDEX(Data!$C$4:$BA$398,ROE!$C216,ROE!F$2)</f>
        <v>#NUM!</v>
      </c>
      <c r="G216" s="28" t="e">
        <f>INDEX(Data!$C$4:$BA$398,ROE!$C216,ROE!G$2)</f>
        <v>#NUM!</v>
      </c>
      <c r="H216" s="28" t="e">
        <f>INDEX(Data!$C$4:$BA$398,ROE!$C216,ROE!H$2)</f>
        <v>#NUM!</v>
      </c>
      <c r="I216" s="28" t="e">
        <f>INDEX(Data!$C$4:$BA$398,ROE!$C216,ROE!I$2)</f>
        <v>#NUM!</v>
      </c>
      <c r="J216" s="28" t="e">
        <f>INDEX(Data!$C$4:$BA$398,ROE!$C216,ROE!J$2)</f>
        <v>#NUM!</v>
      </c>
      <c r="K216" s="28" t="e">
        <f>INDEX(Data!$C$4:$BA$398,ROE!$C216,ROE!K$2)</f>
        <v>#NUM!</v>
      </c>
      <c r="L216" s="28" t="e">
        <f>INDEX(Data!$C$4:$BA$398,ROE!$C216,ROE!L$2)</f>
        <v>#NUM!</v>
      </c>
      <c r="M216" s="28" t="e">
        <f>INDEX(Data!$C$4:$BA$398,ROE!$C216,ROE!M$2)</f>
        <v>#NUM!</v>
      </c>
    </row>
    <row r="217" spans="1:13">
      <c r="A217" s="18">
        <v>214</v>
      </c>
      <c r="B217" s="28" t="e">
        <f>LARGE(Data!$BE$4:$BE$32,ROE!A217)</f>
        <v>#NUM!</v>
      </c>
      <c r="C217" s="28" t="e">
        <f>MATCH(B217,Data!$BE$4:$BE$395,0)</f>
        <v>#NUM!</v>
      </c>
      <c r="D217" s="18" t="e">
        <f>INDEX(Data!$C$3:$BA$398,ROE!$C217,ROE!D$2)</f>
        <v>#NUM!</v>
      </c>
      <c r="E217" s="28" t="e">
        <f>INDEX(Data!$C$4:$BA$398,ROE!$C217,ROE!E$2)</f>
        <v>#NUM!</v>
      </c>
      <c r="F217" s="28" t="e">
        <f>INDEX(Data!$C$4:$BA$398,ROE!$C217,ROE!F$2)</f>
        <v>#NUM!</v>
      </c>
      <c r="G217" s="28" t="e">
        <f>INDEX(Data!$C$4:$BA$398,ROE!$C217,ROE!G$2)</f>
        <v>#NUM!</v>
      </c>
      <c r="H217" s="28" t="e">
        <f>INDEX(Data!$C$4:$BA$398,ROE!$C217,ROE!H$2)</f>
        <v>#NUM!</v>
      </c>
      <c r="I217" s="28" t="e">
        <f>INDEX(Data!$C$4:$BA$398,ROE!$C217,ROE!I$2)</f>
        <v>#NUM!</v>
      </c>
      <c r="J217" s="28" t="e">
        <f>INDEX(Data!$C$4:$BA$398,ROE!$C217,ROE!J$2)</f>
        <v>#NUM!</v>
      </c>
      <c r="K217" s="28" t="e">
        <f>INDEX(Data!$C$4:$BA$398,ROE!$C217,ROE!K$2)</f>
        <v>#NUM!</v>
      </c>
      <c r="L217" s="28" t="e">
        <f>INDEX(Data!$C$4:$BA$398,ROE!$C217,ROE!L$2)</f>
        <v>#NUM!</v>
      </c>
      <c r="M217" s="28" t="e">
        <f>INDEX(Data!$C$4:$BA$398,ROE!$C217,ROE!M$2)</f>
        <v>#NUM!</v>
      </c>
    </row>
    <row r="218" spans="1:13">
      <c r="A218" s="18">
        <v>215</v>
      </c>
      <c r="B218" s="28" t="e">
        <f>LARGE(Data!$BE$4:$BE$32,ROE!A218)</f>
        <v>#NUM!</v>
      </c>
      <c r="C218" s="28" t="e">
        <f>MATCH(B218,Data!$BE$4:$BE$395,0)</f>
        <v>#NUM!</v>
      </c>
      <c r="D218" s="18" t="e">
        <f>INDEX(Data!$C$3:$BA$398,ROE!$C218,ROE!D$2)</f>
        <v>#NUM!</v>
      </c>
      <c r="E218" s="28" t="e">
        <f>INDEX(Data!$C$4:$BA$398,ROE!$C218,ROE!E$2)</f>
        <v>#NUM!</v>
      </c>
      <c r="F218" s="28" t="e">
        <f>INDEX(Data!$C$4:$BA$398,ROE!$C218,ROE!F$2)</f>
        <v>#NUM!</v>
      </c>
      <c r="G218" s="28" t="e">
        <f>INDEX(Data!$C$4:$BA$398,ROE!$C218,ROE!G$2)</f>
        <v>#NUM!</v>
      </c>
      <c r="H218" s="28" t="e">
        <f>INDEX(Data!$C$4:$BA$398,ROE!$C218,ROE!H$2)</f>
        <v>#NUM!</v>
      </c>
      <c r="I218" s="28" t="e">
        <f>INDEX(Data!$C$4:$BA$398,ROE!$C218,ROE!I$2)</f>
        <v>#NUM!</v>
      </c>
      <c r="J218" s="28" t="e">
        <f>INDEX(Data!$C$4:$BA$398,ROE!$C218,ROE!J$2)</f>
        <v>#NUM!</v>
      </c>
      <c r="K218" s="28" t="e">
        <f>INDEX(Data!$C$4:$BA$398,ROE!$C218,ROE!K$2)</f>
        <v>#NUM!</v>
      </c>
      <c r="L218" s="28" t="e">
        <f>INDEX(Data!$C$4:$BA$398,ROE!$C218,ROE!L$2)</f>
        <v>#NUM!</v>
      </c>
      <c r="M218" s="28" t="e">
        <f>INDEX(Data!$C$4:$BA$398,ROE!$C218,ROE!M$2)</f>
        <v>#NUM!</v>
      </c>
    </row>
    <row r="219" spans="1:13">
      <c r="A219" s="18">
        <v>216</v>
      </c>
      <c r="B219" s="28" t="e">
        <f>LARGE(Data!$BE$4:$BE$32,ROE!A219)</f>
        <v>#NUM!</v>
      </c>
      <c r="C219" s="28" t="e">
        <f>MATCH(B219,Data!$BE$4:$BE$395,0)</f>
        <v>#NUM!</v>
      </c>
      <c r="D219" s="18" t="e">
        <f>INDEX(Data!$C$3:$BA$398,ROE!$C219,ROE!D$2)</f>
        <v>#NUM!</v>
      </c>
      <c r="E219" s="28" t="e">
        <f>INDEX(Data!$C$4:$BA$398,ROE!$C219,ROE!E$2)</f>
        <v>#NUM!</v>
      </c>
      <c r="F219" s="28" t="e">
        <f>INDEX(Data!$C$4:$BA$398,ROE!$C219,ROE!F$2)</f>
        <v>#NUM!</v>
      </c>
      <c r="G219" s="28" t="e">
        <f>INDEX(Data!$C$4:$BA$398,ROE!$C219,ROE!G$2)</f>
        <v>#NUM!</v>
      </c>
      <c r="H219" s="28" t="e">
        <f>INDEX(Data!$C$4:$BA$398,ROE!$C219,ROE!H$2)</f>
        <v>#NUM!</v>
      </c>
      <c r="I219" s="28" t="e">
        <f>INDEX(Data!$C$4:$BA$398,ROE!$C219,ROE!I$2)</f>
        <v>#NUM!</v>
      </c>
      <c r="J219" s="28" t="e">
        <f>INDEX(Data!$C$4:$BA$398,ROE!$C219,ROE!J$2)</f>
        <v>#NUM!</v>
      </c>
      <c r="K219" s="28" t="e">
        <f>INDEX(Data!$C$4:$BA$398,ROE!$C219,ROE!K$2)</f>
        <v>#NUM!</v>
      </c>
      <c r="L219" s="28" t="e">
        <f>INDEX(Data!$C$4:$BA$398,ROE!$C219,ROE!L$2)</f>
        <v>#NUM!</v>
      </c>
      <c r="M219" s="28" t="e">
        <f>INDEX(Data!$C$4:$BA$398,ROE!$C219,ROE!M$2)</f>
        <v>#NUM!</v>
      </c>
    </row>
    <row r="220" spans="1:13">
      <c r="A220" s="18">
        <v>217</v>
      </c>
      <c r="B220" s="28" t="e">
        <f>LARGE(Data!$BE$4:$BE$32,ROE!A220)</f>
        <v>#NUM!</v>
      </c>
      <c r="C220" s="28" t="e">
        <f>MATCH(B220,Data!$BE$4:$BE$395,0)</f>
        <v>#NUM!</v>
      </c>
      <c r="D220" s="18" t="e">
        <f>INDEX(Data!$C$3:$BA$398,ROE!$C220,ROE!D$2)</f>
        <v>#NUM!</v>
      </c>
      <c r="E220" s="28" t="e">
        <f>INDEX(Data!$C$4:$BA$398,ROE!$C220,ROE!E$2)</f>
        <v>#NUM!</v>
      </c>
      <c r="F220" s="28" t="e">
        <f>INDEX(Data!$C$4:$BA$398,ROE!$C220,ROE!F$2)</f>
        <v>#NUM!</v>
      </c>
      <c r="G220" s="28" t="e">
        <f>INDEX(Data!$C$4:$BA$398,ROE!$C220,ROE!G$2)</f>
        <v>#NUM!</v>
      </c>
      <c r="H220" s="28" t="e">
        <f>INDEX(Data!$C$4:$BA$398,ROE!$C220,ROE!H$2)</f>
        <v>#NUM!</v>
      </c>
      <c r="I220" s="28" t="e">
        <f>INDEX(Data!$C$4:$BA$398,ROE!$C220,ROE!I$2)</f>
        <v>#NUM!</v>
      </c>
      <c r="J220" s="28" t="e">
        <f>INDEX(Data!$C$4:$BA$398,ROE!$C220,ROE!J$2)</f>
        <v>#NUM!</v>
      </c>
      <c r="K220" s="28" t="e">
        <f>INDEX(Data!$C$4:$BA$398,ROE!$C220,ROE!K$2)</f>
        <v>#NUM!</v>
      </c>
      <c r="L220" s="28" t="e">
        <f>INDEX(Data!$C$4:$BA$398,ROE!$C220,ROE!L$2)</f>
        <v>#NUM!</v>
      </c>
      <c r="M220" s="28" t="e">
        <f>INDEX(Data!$C$4:$BA$398,ROE!$C220,ROE!M$2)</f>
        <v>#NUM!</v>
      </c>
    </row>
    <row r="221" spans="1:13">
      <c r="A221" s="18">
        <v>218</v>
      </c>
      <c r="B221" s="28" t="e">
        <f>LARGE(Data!$BE$4:$BE$32,ROE!A221)</f>
        <v>#NUM!</v>
      </c>
      <c r="C221" s="28" t="e">
        <f>MATCH(B221,Data!$BE$4:$BE$395,0)</f>
        <v>#NUM!</v>
      </c>
      <c r="D221" s="18" t="e">
        <f>INDEX(Data!$C$3:$BA$398,ROE!$C221,ROE!D$2)</f>
        <v>#NUM!</v>
      </c>
      <c r="E221" s="28" t="e">
        <f>INDEX(Data!$C$4:$BA$398,ROE!$C221,ROE!E$2)</f>
        <v>#NUM!</v>
      </c>
      <c r="F221" s="28" t="e">
        <f>INDEX(Data!$C$4:$BA$398,ROE!$C221,ROE!F$2)</f>
        <v>#NUM!</v>
      </c>
      <c r="G221" s="28" t="e">
        <f>INDEX(Data!$C$4:$BA$398,ROE!$C221,ROE!G$2)</f>
        <v>#NUM!</v>
      </c>
      <c r="H221" s="28" t="e">
        <f>INDEX(Data!$C$4:$BA$398,ROE!$C221,ROE!H$2)</f>
        <v>#NUM!</v>
      </c>
      <c r="I221" s="28" t="e">
        <f>INDEX(Data!$C$4:$BA$398,ROE!$C221,ROE!I$2)</f>
        <v>#NUM!</v>
      </c>
      <c r="J221" s="28" t="e">
        <f>INDEX(Data!$C$4:$BA$398,ROE!$C221,ROE!J$2)</f>
        <v>#NUM!</v>
      </c>
      <c r="K221" s="28" t="e">
        <f>INDEX(Data!$C$4:$BA$398,ROE!$C221,ROE!K$2)</f>
        <v>#NUM!</v>
      </c>
      <c r="L221" s="28" t="e">
        <f>INDEX(Data!$C$4:$BA$398,ROE!$C221,ROE!L$2)</f>
        <v>#NUM!</v>
      </c>
      <c r="M221" s="28" t="e">
        <f>INDEX(Data!$C$4:$BA$398,ROE!$C221,ROE!M$2)</f>
        <v>#NUM!</v>
      </c>
    </row>
    <row r="222" spans="1:13">
      <c r="A222" s="18">
        <v>219</v>
      </c>
      <c r="B222" s="28" t="e">
        <f>LARGE(Data!$BE$4:$BE$32,ROE!A222)</f>
        <v>#NUM!</v>
      </c>
      <c r="C222" s="28" t="e">
        <f>MATCH(B222,Data!$BE$4:$BE$395,0)</f>
        <v>#NUM!</v>
      </c>
      <c r="D222" s="18" t="e">
        <f>INDEX(Data!$C$3:$BA$398,ROE!$C222,ROE!D$2)</f>
        <v>#NUM!</v>
      </c>
      <c r="E222" s="28" t="e">
        <f>INDEX(Data!$C$4:$BA$398,ROE!$C222,ROE!E$2)</f>
        <v>#NUM!</v>
      </c>
      <c r="F222" s="28" t="e">
        <f>INDEX(Data!$C$4:$BA$398,ROE!$C222,ROE!F$2)</f>
        <v>#NUM!</v>
      </c>
      <c r="G222" s="28" t="e">
        <f>INDEX(Data!$C$4:$BA$398,ROE!$C222,ROE!G$2)</f>
        <v>#NUM!</v>
      </c>
      <c r="H222" s="28" t="e">
        <f>INDEX(Data!$C$4:$BA$398,ROE!$C222,ROE!H$2)</f>
        <v>#NUM!</v>
      </c>
      <c r="I222" s="28" t="e">
        <f>INDEX(Data!$C$4:$BA$398,ROE!$C222,ROE!I$2)</f>
        <v>#NUM!</v>
      </c>
      <c r="J222" s="28" t="e">
        <f>INDEX(Data!$C$4:$BA$398,ROE!$C222,ROE!J$2)</f>
        <v>#NUM!</v>
      </c>
      <c r="K222" s="28" t="e">
        <f>INDEX(Data!$C$4:$BA$398,ROE!$C222,ROE!K$2)</f>
        <v>#NUM!</v>
      </c>
      <c r="L222" s="28" t="e">
        <f>INDEX(Data!$C$4:$BA$398,ROE!$C222,ROE!L$2)</f>
        <v>#NUM!</v>
      </c>
      <c r="M222" s="28" t="e">
        <f>INDEX(Data!$C$4:$BA$398,ROE!$C222,ROE!M$2)</f>
        <v>#NUM!</v>
      </c>
    </row>
    <row r="223" spans="1:13">
      <c r="A223" s="18">
        <v>220</v>
      </c>
      <c r="B223" s="28" t="e">
        <f>LARGE(Data!$BE$4:$BE$32,ROE!A223)</f>
        <v>#NUM!</v>
      </c>
      <c r="C223" s="28" t="e">
        <f>MATCH(B223,Data!$BE$4:$BE$395,0)</f>
        <v>#NUM!</v>
      </c>
      <c r="D223" s="18" t="e">
        <f>INDEX(Data!$C$3:$BA$398,ROE!$C223,ROE!D$2)</f>
        <v>#NUM!</v>
      </c>
      <c r="E223" s="28" t="e">
        <f>INDEX(Data!$C$4:$BA$398,ROE!$C223,ROE!E$2)</f>
        <v>#NUM!</v>
      </c>
      <c r="F223" s="28" t="e">
        <f>INDEX(Data!$C$4:$BA$398,ROE!$C223,ROE!F$2)</f>
        <v>#NUM!</v>
      </c>
      <c r="G223" s="28" t="e">
        <f>INDEX(Data!$C$4:$BA$398,ROE!$C223,ROE!G$2)</f>
        <v>#NUM!</v>
      </c>
      <c r="H223" s="28" t="e">
        <f>INDEX(Data!$C$4:$BA$398,ROE!$C223,ROE!H$2)</f>
        <v>#NUM!</v>
      </c>
      <c r="I223" s="28" t="e">
        <f>INDEX(Data!$C$4:$BA$398,ROE!$C223,ROE!I$2)</f>
        <v>#NUM!</v>
      </c>
      <c r="J223" s="28" t="e">
        <f>INDEX(Data!$C$4:$BA$398,ROE!$C223,ROE!J$2)</f>
        <v>#NUM!</v>
      </c>
      <c r="K223" s="28" t="e">
        <f>INDEX(Data!$C$4:$BA$398,ROE!$C223,ROE!K$2)</f>
        <v>#NUM!</v>
      </c>
      <c r="L223" s="28" t="e">
        <f>INDEX(Data!$C$4:$BA$398,ROE!$C223,ROE!L$2)</f>
        <v>#NUM!</v>
      </c>
      <c r="M223" s="28" t="e">
        <f>INDEX(Data!$C$4:$BA$398,ROE!$C223,ROE!M$2)</f>
        <v>#NUM!</v>
      </c>
    </row>
    <row r="224" spans="1:13">
      <c r="A224" s="18">
        <v>221</v>
      </c>
      <c r="B224" s="28" t="e">
        <f>LARGE(Data!$BE$4:$BE$32,ROE!A224)</f>
        <v>#NUM!</v>
      </c>
      <c r="C224" s="28" t="e">
        <f>MATCH(B224,Data!$BE$4:$BE$395,0)</f>
        <v>#NUM!</v>
      </c>
      <c r="D224" s="18" t="e">
        <f>INDEX(Data!$C$3:$BA$398,ROE!$C224,ROE!D$2)</f>
        <v>#NUM!</v>
      </c>
      <c r="E224" s="28" t="e">
        <f>INDEX(Data!$C$4:$BA$398,ROE!$C224,ROE!E$2)</f>
        <v>#NUM!</v>
      </c>
      <c r="F224" s="28" t="e">
        <f>INDEX(Data!$C$4:$BA$398,ROE!$C224,ROE!F$2)</f>
        <v>#NUM!</v>
      </c>
      <c r="G224" s="28" t="e">
        <f>INDEX(Data!$C$4:$BA$398,ROE!$C224,ROE!G$2)</f>
        <v>#NUM!</v>
      </c>
      <c r="H224" s="28" t="e">
        <f>INDEX(Data!$C$4:$BA$398,ROE!$C224,ROE!H$2)</f>
        <v>#NUM!</v>
      </c>
      <c r="I224" s="28" t="e">
        <f>INDEX(Data!$C$4:$BA$398,ROE!$C224,ROE!I$2)</f>
        <v>#NUM!</v>
      </c>
      <c r="J224" s="28" t="e">
        <f>INDEX(Data!$C$4:$BA$398,ROE!$C224,ROE!J$2)</f>
        <v>#NUM!</v>
      </c>
      <c r="K224" s="28" t="e">
        <f>INDEX(Data!$C$4:$BA$398,ROE!$C224,ROE!K$2)</f>
        <v>#NUM!</v>
      </c>
      <c r="L224" s="28" t="e">
        <f>INDEX(Data!$C$4:$BA$398,ROE!$C224,ROE!L$2)</f>
        <v>#NUM!</v>
      </c>
      <c r="M224" s="28" t="e">
        <f>INDEX(Data!$C$4:$BA$398,ROE!$C224,ROE!M$2)</f>
        <v>#NUM!</v>
      </c>
    </row>
    <row r="225" spans="1:13">
      <c r="A225" s="18">
        <v>222</v>
      </c>
      <c r="B225" s="28" t="e">
        <f>LARGE(Data!$BE$4:$BE$32,ROE!A225)</f>
        <v>#NUM!</v>
      </c>
      <c r="C225" s="28" t="e">
        <f>MATCH(B225,Data!$BE$4:$BE$395,0)</f>
        <v>#NUM!</v>
      </c>
      <c r="D225" s="18" t="e">
        <f>INDEX(Data!$C$3:$BA$398,ROE!$C225,ROE!D$2)</f>
        <v>#NUM!</v>
      </c>
      <c r="E225" s="28" t="e">
        <f>INDEX(Data!$C$4:$BA$398,ROE!$C225,ROE!E$2)</f>
        <v>#NUM!</v>
      </c>
      <c r="F225" s="28" t="e">
        <f>INDEX(Data!$C$4:$BA$398,ROE!$C225,ROE!F$2)</f>
        <v>#NUM!</v>
      </c>
      <c r="G225" s="28" t="e">
        <f>INDEX(Data!$C$4:$BA$398,ROE!$C225,ROE!G$2)</f>
        <v>#NUM!</v>
      </c>
      <c r="H225" s="28" t="e">
        <f>INDEX(Data!$C$4:$BA$398,ROE!$C225,ROE!H$2)</f>
        <v>#NUM!</v>
      </c>
      <c r="I225" s="28" t="e">
        <f>INDEX(Data!$C$4:$BA$398,ROE!$C225,ROE!I$2)</f>
        <v>#NUM!</v>
      </c>
      <c r="J225" s="28" t="e">
        <f>INDEX(Data!$C$4:$BA$398,ROE!$C225,ROE!J$2)</f>
        <v>#NUM!</v>
      </c>
      <c r="K225" s="28" t="e">
        <f>INDEX(Data!$C$4:$BA$398,ROE!$C225,ROE!K$2)</f>
        <v>#NUM!</v>
      </c>
      <c r="L225" s="28" t="e">
        <f>INDEX(Data!$C$4:$BA$398,ROE!$C225,ROE!L$2)</f>
        <v>#NUM!</v>
      </c>
      <c r="M225" s="28" t="e">
        <f>INDEX(Data!$C$4:$BA$398,ROE!$C225,ROE!M$2)</f>
        <v>#NUM!</v>
      </c>
    </row>
    <row r="226" spans="1:13">
      <c r="A226" s="18">
        <v>223</v>
      </c>
      <c r="B226" s="28" t="e">
        <f>LARGE(Data!$BE$4:$BE$32,ROE!A226)</f>
        <v>#NUM!</v>
      </c>
      <c r="C226" s="28" t="e">
        <f>MATCH(B226,Data!$BE$4:$BE$395,0)</f>
        <v>#NUM!</v>
      </c>
      <c r="D226" s="18" t="e">
        <f>INDEX(Data!$C$3:$BA$398,ROE!$C226,ROE!D$2)</f>
        <v>#NUM!</v>
      </c>
      <c r="E226" s="28" t="e">
        <f>INDEX(Data!$C$4:$BA$398,ROE!$C226,ROE!E$2)</f>
        <v>#NUM!</v>
      </c>
      <c r="F226" s="28" t="e">
        <f>INDEX(Data!$C$4:$BA$398,ROE!$C226,ROE!F$2)</f>
        <v>#NUM!</v>
      </c>
      <c r="G226" s="28" t="e">
        <f>INDEX(Data!$C$4:$BA$398,ROE!$C226,ROE!G$2)</f>
        <v>#NUM!</v>
      </c>
      <c r="H226" s="28" t="e">
        <f>INDEX(Data!$C$4:$BA$398,ROE!$C226,ROE!H$2)</f>
        <v>#NUM!</v>
      </c>
      <c r="I226" s="28" t="e">
        <f>INDEX(Data!$C$4:$BA$398,ROE!$C226,ROE!I$2)</f>
        <v>#NUM!</v>
      </c>
      <c r="J226" s="28" t="e">
        <f>INDEX(Data!$C$4:$BA$398,ROE!$C226,ROE!J$2)</f>
        <v>#NUM!</v>
      </c>
      <c r="K226" s="28" t="e">
        <f>INDEX(Data!$C$4:$BA$398,ROE!$C226,ROE!K$2)</f>
        <v>#NUM!</v>
      </c>
      <c r="L226" s="28" t="e">
        <f>INDEX(Data!$C$4:$BA$398,ROE!$C226,ROE!L$2)</f>
        <v>#NUM!</v>
      </c>
      <c r="M226" s="28" t="e">
        <f>INDEX(Data!$C$4:$BA$398,ROE!$C226,ROE!M$2)</f>
        <v>#NUM!</v>
      </c>
    </row>
    <row r="227" spans="1:13">
      <c r="A227" s="18">
        <v>224</v>
      </c>
      <c r="B227" s="28" t="e">
        <f>LARGE(Data!$BE$4:$BE$32,ROE!A227)</f>
        <v>#NUM!</v>
      </c>
      <c r="C227" s="28" t="e">
        <f>MATCH(B227,Data!$BE$4:$BE$395,0)</f>
        <v>#NUM!</v>
      </c>
      <c r="D227" s="18" t="e">
        <f>INDEX(Data!$C$3:$BA$398,ROE!$C227,ROE!D$2)</f>
        <v>#NUM!</v>
      </c>
      <c r="E227" s="28" t="e">
        <f>INDEX(Data!$C$4:$BA$398,ROE!$C227,ROE!E$2)</f>
        <v>#NUM!</v>
      </c>
      <c r="F227" s="28" t="e">
        <f>INDEX(Data!$C$4:$BA$398,ROE!$C227,ROE!F$2)</f>
        <v>#NUM!</v>
      </c>
      <c r="G227" s="28" t="e">
        <f>INDEX(Data!$C$4:$BA$398,ROE!$C227,ROE!G$2)</f>
        <v>#NUM!</v>
      </c>
      <c r="H227" s="28" t="e">
        <f>INDEX(Data!$C$4:$BA$398,ROE!$C227,ROE!H$2)</f>
        <v>#NUM!</v>
      </c>
      <c r="I227" s="28" t="e">
        <f>INDEX(Data!$C$4:$BA$398,ROE!$C227,ROE!I$2)</f>
        <v>#NUM!</v>
      </c>
      <c r="J227" s="28" t="e">
        <f>INDEX(Data!$C$4:$BA$398,ROE!$C227,ROE!J$2)</f>
        <v>#NUM!</v>
      </c>
      <c r="K227" s="28" t="e">
        <f>INDEX(Data!$C$4:$BA$398,ROE!$C227,ROE!K$2)</f>
        <v>#NUM!</v>
      </c>
      <c r="L227" s="28" t="e">
        <f>INDEX(Data!$C$4:$BA$398,ROE!$C227,ROE!L$2)</f>
        <v>#NUM!</v>
      </c>
      <c r="M227" s="28" t="e">
        <f>INDEX(Data!$C$4:$BA$398,ROE!$C227,ROE!M$2)</f>
        <v>#NUM!</v>
      </c>
    </row>
    <row r="228" spans="1:13">
      <c r="A228" s="18">
        <v>225</v>
      </c>
      <c r="B228" s="28" t="e">
        <f>LARGE(Data!$BE$4:$BE$32,ROE!A228)</f>
        <v>#NUM!</v>
      </c>
      <c r="C228" s="28" t="e">
        <f>MATCH(B228,Data!$BE$4:$BE$395,0)</f>
        <v>#NUM!</v>
      </c>
      <c r="D228" s="18" t="e">
        <f>INDEX(Data!$C$3:$BA$398,ROE!$C228,ROE!D$2)</f>
        <v>#NUM!</v>
      </c>
      <c r="E228" s="28" t="e">
        <f>INDEX(Data!$C$4:$BA$398,ROE!$C228,ROE!E$2)</f>
        <v>#NUM!</v>
      </c>
      <c r="F228" s="28" t="e">
        <f>INDEX(Data!$C$4:$BA$398,ROE!$C228,ROE!F$2)</f>
        <v>#NUM!</v>
      </c>
      <c r="G228" s="28" t="e">
        <f>INDEX(Data!$C$4:$BA$398,ROE!$C228,ROE!G$2)</f>
        <v>#NUM!</v>
      </c>
      <c r="H228" s="28" t="e">
        <f>INDEX(Data!$C$4:$BA$398,ROE!$C228,ROE!H$2)</f>
        <v>#NUM!</v>
      </c>
      <c r="I228" s="28" t="e">
        <f>INDEX(Data!$C$4:$BA$398,ROE!$C228,ROE!I$2)</f>
        <v>#NUM!</v>
      </c>
      <c r="J228" s="28" t="e">
        <f>INDEX(Data!$C$4:$BA$398,ROE!$C228,ROE!J$2)</f>
        <v>#NUM!</v>
      </c>
      <c r="K228" s="28" t="e">
        <f>INDEX(Data!$C$4:$BA$398,ROE!$C228,ROE!K$2)</f>
        <v>#NUM!</v>
      </c>
      <c r="L228" s="28" t="e">
        <f>INDEX(Data!$C$4:$BA$398,ROE!$C228,ROE!L$2)</f>
        <v>#NUM!</v>
      </c>
      <c r="M228" s="28" t="e">
        <f>INDEX(Data!$C$4:$BA$398,ROE!$C228,ROE!M$2)</f>
        <v>#NUM!</v>
      </c>
    </row>
    <row r="229" spans="1:13">
      <c r="A229" s="18">
        <v>226</v>
      </c>
      <c r="B229" s="28" t="e">
        <f>LARGE(Data!$BE$4:$BE$32,ROE!A229)</f>
        <v>#NUM!</v>
      </c>
      <c r="C229" s="28" t="e">
        <f>MATCH(B229,Data!$BE$4:$BE$395,0)</f>
        <v>#NUM!</v>
      </c>
      <c r="D229" s="18" t="e">
        <f>INDEX(Data!$C$3:$BA$398,ROE!$C229,ROE!D$2)</f>
        <v>#NUM!</v>
      </c>
      <c r="E229" s="28" t="e">
        <f>INDEX(Data!$C$4:$BA$398,ROE!$C229,ROE!E$2)</f>
        <v>#NUM!</v>
      </c>
      <c r="F229" s="28" t="e">
        <f>INDEX(Data!$C$4:$BA$398,ROE!$C229,ROE!F$2)</f>
        <v>#NUM!</v>
      </c>
      <c r="G229" s="28" t="e">
        <f>INDEX(Data!$C$4:$BA$398,ROE!$C229,ROE!G$2)</f>
        <v>#NUM!</v>
      </c>
      <c r="H229" s="28" t="e">
        <f>INDEX(Data!$C$4:$BA$398,ROE!$C229,ROE!H$2)</f>
        <v>#NUM!</v>
      </c>
      <c r="I229" s="28" t="e">
        <f>INDEX(Data!$C$4:$BA$398,ROE!$C229,ROE!I$2)</f>
        <v>#NUM!</v>
      </c>
      <c r="J229" s="28" t="e">
        <f>INDEX(Data!$C$4:$BA$398,ROE!$C229,ROE!J$2)</f>
        <v>#NUM!</v>
      </c>
      <c r="K229" s="28" t="e">
        <f>INDEX(Data!$C$4:$BA$398,ROE!$C229,ROE!K$2)</f>
        <v>#NUM!</v>
      </c>
      <c r="L229" s="28" t="e">
        <f>INDEX(Data!$C$4:$BA$398,ROE!$C229,ROE!L$2)</f>
        <v>#NUM!</v>
      </c>
      <c r="M229" s="28" t="e">
        <f>INDEX(Data!$C$4:$BA$398,ROE!$C229,ROE!M$2)</f>
        <v>#NUM!</v>
      </c>
    </row>
    <row r="230" spans="1:13">
      <c r="A230" s="18">
        <v>227</v>
      </c>
      <c r="B230" s="28" t="e">
        <f>LARGE(Data!$BE$4:$BE$32,ROE!A230)</f>
        <v>#NUM!</v>
      </c>
      <c r="C230" s="28" t="e">
        <f>MATCH(B230,Data!$BE$4:$BE$395,0)</f>
        <v>#NUM!</v>
      </c>
      <c r="D230" s="18" t="e">
        <f>INDEX(Data!$C$3:$BA$398,ROE!$C230,ROE!D$2)</f>
        <v>#NUM!</v>
      </c>
      <c r="E230" s="28" t="e">
        <f>INDEX(Data!$C$4:$BA$398,ROE!$C230,ROE!E$2)</f>
        <v>#NUM!</v>
      </c>
      <c r="F230" s="28" t="e">
        <f>INDEX(Data!$C$4:$BA$398,ROE!$C230,ROE!F$2)</f>
        <v>#NUM!</v>
      </c>
      <c r="G230" s="28" t="e">
        <f>INDEX(Data!$C$4:$BA$398,ROE!$C230,ROE!G$2)</f>
        <v>#NUM!</v>
      </c>
      <c r="H230" s="28" t="e">
        <f>INDEX(Data!$C$4:$BA$398,ROE!$C230,ROE!H$2)</f>
        <v>#NUM!</v>
      </c>
      <c r="I230" s="28" t="e">
        <f>INDEX(Data!$C$4:$BA$398,ROE!$C230,ROE!I$2)</f>
        <v>#NUM!</v>
      </c>
      <c r="J230" s="28" t="e">
        <f>INDEX(Data!$C$4:$BA$398,ROE!$C230,ROE!J$2)</f>
        <v>#NUM!</v>
      </c>
      <c r="K230" s="28" t="e">
        <f>INDEX(Data!$C$4:$BA$398,ROE!$C230,ROE!K$2)</f>
        <v>#NUM!</v>
      </c>
      <c r="L230" s="28" t="e">
        <f>INDEX(Data!$C$4:$BA$398,ROE!$C230,ROE!L$2)</f>
        <v>#NUM!</v>
      </c>
      <c r="M230" s="28" t="e">
        <f>INDEX(Data!$C$4:$BA$398,ROE!$C230,ROE!M$2)</f>
        <v>#NUM!</v>
      </c>
    </row>
    <row r="231" spans="1:13">
      <c r="A231" s="18">
        <v>228</v>
      </c>
      <c r="B231" s="28" t="e">
        <f>LARGE(Data!$BE$4:$BE$32,ROE!A231)</f>
        <v>#NUM!</v>
      </c>
      <c r="C231" s="28" t="e">
        <f>MATCH(B231,Data!$BE$4:$BE$395,0)</f>
        <v>#NUM!</v>
      </c>
      <c r="D231" s="18" t="e">
        <f>INDEX(Data!$C$3:$BA$398,ROE!$C231,ROE!D$2)</f>
        <v>#NUM!</v>
      </c>
      <c r="E231" s="28" t="e">
        <f>INDEX(Data!$C$4:$BA$398,ROE!$C231,ROE!E$2)</f>
        <v>#NUM!</v>
      </c>
      <c r="F231" s="28" t="e">
        <f>INDEX(Data!$C$4:$BA$398,ROE!$C231,ROE!F$2)</f>
        <v>#NUM!</v>
      </c>
      <c r="G231" s="28" t="e">
        <f>INDEX(Data!$C$4:$BA$398,ROE!$C231,ROE!G$2)</f>
        <v>#NUM!</v>
      </c>
      <c r="H231" s="28" t="e">
        <f>INDEX(Data!$C$4:$BA$398,ROE!$C231,ROE!H$2)</f>
        <v>#NUM!</v>
      </c>
      <c r="I231" s="28" t="e">
        <f>INDEX(Data!$C$4:$BA$398,ROE!$C231,ROE!I$2)</f>
        <v>#NUM!</v>
      </c>
      <c r="J231" s="28" t="e">
        <f>INDEX(Data!$C$4:$BA$398,ROE!$C231,ROE!J$2)</f>
        <v>#NUM!</v>
      </c>
      <c r="K231" s="28" t="e">
        <f>INDEX(Data!$C$4:$BA$398,ROE!$C231,ROE!K$2)</f>
        <v>#NUM!</v>
      </c>
      <c r="L231" s="28" t="e">
        <f>INDEX(Data!$C$4:$BA$398,ROE!$C231,ROE!L$2)</f>
        <v>#NUM!</v>
      </c>
      <c r="M231" s="28" t="e">
        <f>INDEX(Data!$C$4:$BA$398,ROE!$C231,ROE!M$2)</f>
        <v>#NUM!</v>
      </c>
    </row>
    <row r="232" spans="1:13">
      <c r="A232" s="18">
        <v>229</v>
      </c>
      <c r="B232" s="28" t="e">
        <f>LARGE(Data!$BE$4:$BE$32,ROE!A232)</f>
        <v>#NUM!</v>
      </c>
      <c r="C232" s="28" t="e">
        <f>MATCH(B232,Data!$BE$4:$BE$395,0)</f>
        <v>#NUM!</v>
      </c>
      <c r="D232" s="18" t="e">
        <f>INDEX(Data!$C$3:$BA$398,ROE!$C232,ROE!D$2)</f>
        <v>#NUM!</v>
      </c>
      <c r="E232" s="28" t="e">
        <f>INDEX(Data!$C$4:$BA$398,ROE!$C232,ROE!E$2)</f>
        <v>#NUM!</v>
      </c>
      <c r="F232" s="28" t="e">
        <f>INDEX(Data!$C$4:$BA$398,ROE!$C232,ROE!F$2)</f>
        <v>#NUM!</v>
      </c>
      <c r="G232" s="28" t="e">
        <f>INDEX(Data!$C$4:$BA$398,ROE!$C232,ROE!G$2)</f>
        <v>#NUM!</v>
      </c>
      <c r="H232" s="28" t="e">
        <f>INDEX(Data!$C$4:$BA$398,ROE!$C232,ROE!H$2)</f>
        <v>#NUM!</v>
      </c>
      <c r="I232" s="28" t="e">
        <f>INDEX(Data!$C$4:$BA$398,ROE!$C232,ROE!I$2)</f>
        <v>#NUM!</v>
      </c>
      <c r="J232" s="28" t="e">
        <f>INDEX(Data!$C$4:$BA$398,ROE!$C232,ROE!J$2)</f>
        <v>#NUM!</v>
      </c>
      <c r="K232" s="28" t="e">
        <f>INDEX(Data!$C$4:$BA$398,ROE!$C232,ROE!K$2)</f>
        <v>#NUM!</v>
      </c>
      <c r="L232" s="28" t="e">
        <f>INDEX(Data!$C$4:$BA$398,ROE!$C232,ROE!L$2)</f>
        <v>#NUM!</v>
      </c>
      <c r="M232" s="28" t="e">
        <f>INDEX(Data!$C$4:$BA$398,ROE!$C232,ROE!M$2)</f>
        <v>#NUM!</v>
      </c>
    </row>
    <row r="233" spans="1:13">
      <c r="A233" s="18">
        <v>230</v>
      </c>
      <c r="B233" s="28" t="e">
        <f>LARGE(Data!$BE$4:$BE$32,ROE!A233)</f>
        <v>#NUM!</v>
      </c>
      <c r="C233" s="28" t="e">
        <f>MATCH(B233,Data!$BE$4:$BE$395,0)</f>
        <v>#NUM!</v>
      </c>
      <c r="D233" s="18" t="e">
        <f>INDEX(Data!$C$3:$BA$398,ROE!$C233,ROE!D$2)</f>
        <v>#NUM!</v>
      </c>
      <c r="E233" s="28" t="e">
        <f>INDEX(Data!$C$4:$BA$398,ROE!$C233,ROE!E$2)</f>
        <v>#NUM!</v>
      </c>
      <c r="F233" s="28" t="e">
        <f>INDEX(Data!$C$4:$BA$398,ROE!$C233,ROE!F$2)</f>
        <v>#NUM!</v>
      </c>
      <c r="G233" s="28" t="e">
        <f>INDEX(Data!$C$4:$BA$398,ROE!$C233,ROE!G$2)</f>
        <v>#NUM!</v>
      </c>
      <c r="H233" s="28" t="e">
        <f>INDEX(Data!$C$4:$BA$398,ROE!$C233,ROE!H$2)</f>
        <v>#NUM!</v>
      </c>
      <c r="I233" s="28" t="e">
        <f>INDEX(Data!$C$4:$BA$398,ROE!$C233,ROE!I$2)</f>
        <v>#NUM!</v>
      </c>
      <c r="J233" s="28" t="e">
        <f>INDEX(Data!$C$4:$BA$398,ROE!$C233,ROE!J$2)</f>
        <v>#NUM!</v>
      </c>
      <c r="K233" s="28" t="e">
        <f>INDEX(Data!$C$4:$BA$398,ROE!$C233,ROE!K$2)</f>
        <v>#NUM!</v>
      </c>
      <c r="L233" s="28" t="e">
        <f>INDEX(Data!$C$4:$BA$398,ROE!$C233,ROE!L$2)</f>
        <v>#NUM!</v>
      </c>
      <c r="M233" s="28" t="e">
        <f>INDEX(Data!$C$4:$BA$398,ROE!$C233,ROE!M$2)</f>
        <v>#NUM!</v>
      </c>
    </row>
    <row r="234" spans="1:13">
      <c r="A234" s="18">
        <v>231</v>
      </c>
      <c r="B234" s="28" t="e">
        <f>LARGE(Data!$BE$4:$BE$32,ROE!A234)</f>
        <v>#NUM!</v>
      </c>
      <c r="C234" s="28" t="e">
        <f>MATCH(B234,Data!$BE$4:$BE$395,0)</f>
        <v>#NUM!</v>
      </c>
      <c r="D234" s="18" t="e">
        <f>INDEX(Data!$C$3:$BA$398,ROE!$C234,ROE!D$2)</f>
        <v>#NUM!</v>
      </c>
      <c r="E234" s="28" t="e">
        <f>INDEX(Data!$C$4:$BA$398,ROE!$C234,ROE!E$2)</f>
        <v>#NUM!</v>
      </c>
      <c r="F234" s="28" t="e">
        <f>INDEX(Data!$C$4:$BA$398,ROE!$C234,ROE!F$2)</f>
        <v>#NUM!</v>
      </c>
      <c r="G234" s="28" t="e">
        <f>INDEX(Data!$C$4:$BA$398,ROE!$C234,ROE!G$2)</f>
        <v>#NUM!</v>
      </c>
      <c r="H234" s="28" t="e">
        <f>INDEX(Data!$C$4:$BA$398,ROE!$C234,ROE!H$2)</f>
        <v>#NUM!</v>
      </c>
      <c r="I234" s="28" t="e">
        <f>INDEX(Data!$C$4:$BA$398,ROE!$C234,ROE!I$2)</f>
        <v>#NUM!</v>
      </c>
      <c r="J234" s="28" t="e">
        <f>INDEX(Data!$C$4:$BA$398,ROE!$C234,ROE!J$2)</f>
        <v>#NUM!</v>
      </c>
      <c r="K234" s="28" t="e">
        <f>INDEX(Data!$C$4:$BA$398,ROE!$C234,ROE!K$2)</f>
        <v>#NUM!</v>
      </c>
      <c r="L234" s="28" t="e">
        <f>INDEX(Data!$C$4:$BA$398,ROE!$C234,ROE!L$2)</f>
        <v>#NUM!</v>
      </c>
      <c r="M234" s="28" t="e">
        <f>INDEX(Data!$C$4:$BA$398,ROE!$C234,ROE!M$2)</f>
        <v>#NUM!</v>
      </c>
    </row>
    <row r="235" spans="1:13">
      <c r="A235" s="18">
        <v>232</v>
      </c>
      <c r="B235" s="28" t="e">
        <f>LARGE(Data!$BE$4:$BE$32,ROE!A235)</f>
        <v>#NUM!</v>
      </c>
      <c r="C235" s="28" t="e">
        <f>MATCH(B235,Data!$BE$4:$BE$395,0)</f>
        <v>#NUM!</v>
      </c>
      <c r="D235" s="18" t="e">
        <f>INDEX(Data!$C$3:$BA$398,ROE!$C235,ROE!D$2)</f>
        <v>#NUM!</v>
      </c>
      <c r="E235" s="28" t="e">
        <f>INDEX(Data!$C$4:$BA$398,ROE!$C235,ROE!E$2)</f>
        <v>#NUM!</v>
      </c>
      <c r="F235" s="28" t="e">
        <f>INDEX(Data!$C$4:$BA$398,ROE!$C235,ROE!F$2)</f>
        <v>#NUM!</v>
      </c>
      <c r="G235" s="28" t="e">
        <f>INDEX(Data!$C$4:$BA$398,ROE!$C235,ROE!G$2)</f>
        <v>#NUM!</v>
      </c>
      <c r="H235" s="28" t="e">
        <f>INDEX(Data!$C$4:$BA$398,ROE!$C235,ROE!H$2)</f>
        <v>#NUM!</v>
      </c>
      <c r="I235" s="28" t="e">
        <f>INDEX(Data!$C$4:$BA$398,ROE!$C235,ROE!I$2)</f>
        <v>#NUM!</v>
      </c>
      <c r="J235" s="28" t="e">
        <f>INDEX(Data!$C$4:$BA$398,ROE!$C235,ROE!J$2)</f>
        <v>#NUM!</v>
      </c>
      <c r="K235" s="28" t="e">
        <f>INDEX(Data!$C$4:$BA$398,ROE!$C235,ROE!K$2)</f>
        <v>#NUM!</v>
      </c>
      <c r="L235" s="28" t="e">
        <f>INDEX(Data!$C$4:$BA$398,ROE!$C235,ROE!L$2)</f>
        <v>#NUM!</v>
      </c>
      <c r="M235" s="28" t="e">
        <f>INDEX(Data!$C$4:$BA$398,ROE!$C235,ROE!M$2)</f>
        <v>#NUM!</v>
      </c>
    </row>
    <row r="236" spans="1:13">
      <c r="A236" s="18">
        <v>233</v>
      </c>
      <c r="B236" s="28" t="e">
        <f>LARGE(Data!$BE$4:$BE$32,ROE!A236)</f>
        <v>#NUM!</v>
      </c>
      <c r="C236" s="28" t="e">
        <f>MATCH(B236,Data!$BE$4:$BE$395,0)</f>
        <v>#NUM!</v>
      </c>
      <c r="D236" s="18" t="e">
        <f>INDEX(Data!$C$3:$BA$398,ROE!$C236,ROE!D$2)</f>
        <v>#NUM!</v>
      </c>
      <c r="E236" s="28" t="e">
        <f>INDEX(Data!$C$4:$BA$398,ROE!$C236,ROE!E$2)</f>
        <v>#NUM!</v>
      </c>
      <c r="F236" s="28" t="e">
        <f>INDEX(Data!$C$4:$BA$398,ROE!$C236,ROE!F$2)</f>
        <v>#NUM!</v>
      </c>
      <c r="G236" s="28" t="e">
        <f>INDEX(Data!$C$4:$BA$398,ROE!$C236,ROE!G$2)</f>
        <v>#NUM!</v>
      </c>
      <c r="H236" s="28" t="e">
        <f>INDEX(Data!$C$4:$BA$398,ROE!$C236,ROE!H$2)</f>
        <v>#NUM!</v>
      </c>
      <c r="I236" s="28" t="e">
        <f>INDEX(Data!$C$4:$BA$398,ROE!$C236,ROE!I$2)</f>
        <v>#NUM!</v>
      </c>
      <c r="J236" s="28" t="e">
        <f>INDEX(Data!$C$4:$BA$398,ROE!$C236,ROE!J$2)</f>
        <v>#NUM!</v>
      </c>
      <c r="K236" s="28" t="e">
        <f>INDEX(Data!$C$4:$BA$398,ROE!$C236,ROE!K$2)</f>
        <v>#NUM!</v>
      </c>
      <c r="L236" s="28" t="e">
        <f>INDEX(Data!$C$4:$BA$398,ROE!$C236,ROE!L$2)</f>
        <v>#NUM!</v>
      </c>
      <c r="M236" s="28" t="e">
        <f>INDEX(Data!$C$4:$BA$398,ROE!$C236,ROE!M$2)</f>
        <v>#NUM!</v>
      </c>
    </row>
    <row r="237" spans="1:13">
      <c r="A237" s="18">
        <v>234</v>
      </c>
      <c r="B237" s="28" t="e">
        <f>LARGE(Data!$BE$4:$BE$32,ROE!A237)</f>
        <v>#NUM!</v>
      </c>
      <c r="C237" s="28" t="e">
        <f>MATCH(B237,Data!$BE$4:$BE$395,0)</f>
        <v>#NUM!</v>
      </c>
      <c r="D237" s="18" t="e">
        <f>INDEX(Data!$C$3:$BA$398,ROE!$C237,ROE!D$2)</f>
        <v>#NUM!</v>
      </c>
      <c r="E237" s="28" t="e">
        <f>INDEX(Data!$C$4:$BA$398,ROE!$C237,ROE!E$2)</f>
        <v>#NUM!</v>
      </c>
      <c r="F237" s="28" t="e">
        <f>INDEX(Data!$C$4:$BA$398,ROE!$C237,ROE!F$2)</f>
        <v>#NUM!</v>
      </c>
      <c r="G237" s="28" t="e">
        <f>INDEX(Data!$C$4:$BA$398,ROE!$C237,ROE!G$2)</f>
        <v>#NUM!</v>
      </c>
      <c r="H237" s="28" t="e">
        <f>INDEX(Data!$C$4:$BA$398,ROE!$C237,ROE!H$2)</f>
        <v>#NUM!</v>
      </c>
      <c r="I237" s="28" t="e">
        <f>INDEX(Data!$C$4:$BA$398,ROE!$C237,ROE!I$2)</f>
        <v>#NUM!</v>
      </c>
      <c r="J237" s="28" t="e">
        <f>INDEX(Data!$C$4:$BA$398,ROE!$C237,ROE!J$2)</f>
        <v>#NUM!</v>
      </c>
      <c r="K237" s="28" t="e">
        <f>INDEX(Data!$C$4:$BA$398,ROE!$C237,ROE!K$2)</f>
        <v>#NUM!</v>
      </c>
      <c r="L237" s="28" t="e">
        <f>INDEX(Data!$C$4:$BA$398,ROE!$C237,ROE!L$2)</f>
        <v>#NUM!</v>
      </c>
      <c r="M237" s="28" t="e">
        <f>INDEX(Data!$C$4:$BA$398,ROE!$C237,ROE!M$2)</f>
        <v>#NUM!</v>
      </c>
    </row>
    <row r="238" spans="1:13">
      <c r="A238" s="18">
        <v>235</v>
      </c>
      <c r="B238" s="28" t="e">
        <f>LARGE(Data!$BE$4:$BE$32,ROE!A238)</f>
        <v>#NUM!</v>
      </c>
      <c r="C238" s="28" t="e">
        <f>MATCH(B238,Data!$BE$4:$BE$395,0)</f>
        <v>#NUM!</v>
      </c>
      <c r="D238" s="18" t="e">
        <f>INDEX(Data!$C$3:$BA$398,ROE!$C238,ROE!D$2)</f>
        <v>#NUM!</v>
      </c>
      <c r="E238" s="28" t="e">
        <f>INDEX(Data!$C$4:$BA$398,ROE!$C238,ROE!E$2)</f>
        <v>#NUM!</v>
      </c>
      <c r="F238" s="28" t="e">
        <f>INDEX(Data!$C$4:$BA$398,ROE!$C238,ROE!F$2)</f>
        <v>#NUM!</v>
      </c>
      <c r="G238" s="28" t="e">
        <f>INDEX(Data!$C$4:$BA$398,ROE!$C238,ROE!G$2)</f>
        <v>#NUM!</v>
      </c>
      <c r="H238" s="28" t="e">
        <f>INDEX(Data!$C$4:$BA$398,ROE!$C238,ROE!H$2)</f>
        <v>#NUM!</v>
      </c>
      <c r="I238" s="28" t="e">
        <f>INDEX(Data!$C$4:$BA$398,ROE!$C238,ROE!I$2)</f>
        <v>#NUM!</v>
      </c>
      <c r="J238" s="28" t="e">
        <f>INDEX(Data!$C$4:$BA$398,ROE!$C238,ROE!J$2)</f>
        <v>#NUM!</v>
      </c>
      <c r="K238" s="28" t="e">
        <f>INDEX(Data!$C$4:$BA$398,ROE!$C238,ROE!K$2)</f>
        <v>#NUM!</v>
      </c>
      <c r="L238" s="28" t="e">
        <f>INDEX(Data!$C$4:$BA$398,ROE!$C238,ROE!L$2)</f>
        <v>#NUM!</v>
      </c>
      <c r="M238" s="28" t="e">
        <f>INDEX(Data!$C$4:$BA$398,ROE!$C238,ROE!M$2)</f>
        <v>#NUM!</v>
      </c>
    </row>
    <row r="239" spans="1:13">
      <c r="A239" s="18">
        <v>236</v>
      </c>
      <c r="B239" s="28" t="e">
        <f>LARGE(Data!$BE$4:$BE$32,ROE!A239)</f>
        <v>#NUM!</v>
      </c>
      <c r="C239" s="28" t="e">
        <f>MATCH(B239,Data!$BE$4:$BE$395,0)</f>
        <v>#NUM!</v>
      </c>
      <c r="D239" s="18" t="e">
        <f>INDEX(Data!$C$3:$BA$398,ROE!$C239,ROE!D$2)</f>
        <v>#NUM!</v>
      </c>
      <c r="E239" s="28" t="e">
        <f>INDEX(Data!$C$4:$BA$398,ROE!$C239,ROE!E$2)</f>
        <v>#NUM!</v>
      </c>
      <c r="F239" s="28" t="e">
        <f>INDEX(Data!$C$4:$BA$398,ROE!$C239,ROE!F$2)</f>
        <v>#NUM!</v>
      </c>
      <c r="G239" s="28" t="e">
        <f>INDEX(Data!$C$4:$BA$398,ROE!$C239,ROE!G$2)</f>
        <v>#NUM!</v>
      </c>
      <c r="H239" s="28" t="e">
        <f>INDEX(Data!$C$4:$BA$398,ROE!$C239,ROE!H$2)</f>
        <v>#NUM!</v>
      </c>
      <c r="I239" s="28" t="e">
        <f>INDEX(Data!$C$4:$BA$398,ROE!$C239,ROE!I$2)</f>
        <v>#NUM!</v>
      </c>
      <c r="J239" s="28" t="e">
        <f>INDEX(Data!$C$4:$BA$398,ROE!$C239,ROE!J$2)</f>
        <v>#NUM!</v>
      </c>
      <c r="K239" s="28" t="e">
        <f>INDEX(Data!$C$4:$BA$398,ROE!$C239,ROE!K$2)</f>
        <v>#NUM!</v>
      </c>
      <c r="L239" s="28" t="e">
        <f>INDEX(Data!$C$4:$BA$398,ROE!$C239,ROE!L$2)</f>
        <v>#NUM!</v>
      </c>
      <c r="M239" s="28" t="e">
        <f>INDEX(Data!$C$4:$BA$398,ROE!$C239,ROE!M$2)</f>
        <v>#NUM!</v>
      </c>
    </row>
    <row r="240" spans="1:13">
      <c r="A240" s="18">
        <v>237</v>
      </c>
      <c r="B240" s="28" t="e">
        <f>LARGE(Data!$BE$4:$BE$32,ROE!A240)</f>
        <v>#NUM!</v>
      </c>
      <c r="C240" s="28" t="e">
        <f>MATCH(B240,Data!$BE$4:$BE$395,0)</f>
        <v>#NUM!</v>
      </c>
      <c r="D240" s="18" t="e">
        <f>INDEX(Data!$C$3:$BA$398,ROE!$C240,ROE!D$2)</f>
        <v>#NUM!</v>
      </c>
      <c r="E240" s="28" t="e">
        <f>INDEX(Data!$C$4:$BA$398,ROE!$C240,ROE!E$2)</f>
        <v>#NUM!</v>
      </c>
      <c r="F240" s="28" t="e">
        <f>INDEX(Data!$C$4:$BA$398,ROE!$C240,ROE!F$2)</f>
        <v>#NUM!</v>
      </c>
      <c r="G240" s="28" t="e">
        <f>INDEX(Data!$C$4:$BA$398,ROE!$C240,ROE!G$2)</f>
        <v>#NUM!</v>
      </c>
      <c r="H240" s="28" t="e">
        <f>INDEX(Data!$C$4:$BA$398,ROE!$C240,ROE!H$2)</f>
        <v>#NUM!</v>
      </c>
      <c r="I240" s="28" t="e">
        <f>INDEX(Data!$C$4:$BA$398,ROE!$C240,ROE!I$2)</f>
        <v>#NUM!</v>
      </c>
      <c r="J240" s="28" t="e">
        <f>INDEX(Data!$C$4:$BA$398,ROE!$C240,ROE!J$2)</f>
        <v>#NUM!</v>
      </c>
      <c r="K240" s="28" t="e">
        <f>INDEX(Data!$C$4:$BA$398,ROE!$C240,ROE!K$2)</f>
        <v>#NUM!</v>
      </c>
      <c r="L240" s="28" t="e">
        <f>INDEX(Data!$C$4:$BA$398,ROE!$C240,ROE!L$2)</f>
        <v>#NUM!</v>
      </c>
      <c r="M240" s="28" t="e">
        <f>INDEX(Data!$C$4:$BA$398,ROE!$C240,ROE!M$2)</f>
        <v>#NUM!</v>
      </c>
    </row>
    <row r="241" spans="1:13">
      <c r="A241" s="18">
        <v>238</v>
      </c>
      <c r="B241" s="28" t="e">
        <f>LARGE(Data!$BE$4:$BE$32,ROE!A241)</f>
        <v>#NUM!</v>
      </c>
      <c r="C241" s="28" t="e">
        <f>MATCH(B241,Data!$BE$4:$BE$395,0)</f>
        <v>#NUM!</v>
      </c>
      <c r="D241" s="18" t="e">
        <f>INDEX(Data!$C$3:$BA$398,ROE!$C241,ROE!D$2)</f>
        <v>#NUM!</v>
      </c>
      <c r="E241" s="28" t="e">
        <f>INDEX(Data!$C$4:$BA$398,ROE!$C241,ROE!E$2)</f>
        <v>#NUM!</v>
      </c>
      <c r="F241" s="28" t="e">
        <f>INDEX(Data!$C$4:$BA$398,ROE!$C241,ROE!F$2)</f>
        <v>#NUM!</v>
      </c>
      <c r="G241" s="28" t="e">
        <f>INDEX(Data!$C$4:$BA$398,ROE!$C241,ROE!G$2)</f>
        <v>#NUM!</v>
      </c>
      <c r="H241" s="28" t="e">
        <f>INDEX(Data!$C$4:$BA$398,ROE!$C241,ROE!H$2)</f>
        <v>#NUM!</v>
      </c>
      <c r="I241" s="28" t="e">
        <f>INDEX(Data!$C$4:$BA$398,ROE!$C241,ROE!I$2)</f>
        <v>#NUM!</v>
      </c>
      <c r="J241" s="28" t="e">
        <f>INDEX(Data!$C$4:$BA$398,ROE!$C241,ROE!J$2)</f>
        <v>#NUM!</v>
      </c>
      <c r="K241" s="28" t="e">
        <f>INDEX(Data!$C$4:$BA$398,ROE!$C241,ROE!K$2)</f>
        <v>#NUM!</v>
      </c>
      <c r="L241" s="28" t="e">
        <f>INDEX(Data!$C$4:$BA$398,ROE!$C241,ROE!L$2)</f>
        <v>#NUM!</v>
      </c>
      <c r="M241" s="28" t="e">
        <f>INDEX(Data!$C$4:$BA$398,ROE!$C241,ROE!M$2)</f>
        <v>#NUM!</v>
      </c>
    </row>
    <row r="242" spans="1:13">
      <c r="A242" s="18">
        <v>239</v>
      </c>
      <c r="B242" s="28" t="e">
        <f>LARGE(Data!$BE$4:$BE$32,ROE!A242)</f>
        <v>#NUM!</v>
      </c>
      <c r="C242" s="28" t="e">
        <f>MATCH(B242,Data!$BE$4:$BE$395,0)</f>
        <v>#NUM!</v>
      </c>
      <c r="D242" s="18" t="e">
        <f>INDEX(Data!$C$3:$BA$398,ROE!$C242,ROE!D$2)</f>
        <v>#NUM!</v>
      </c>
      <c r="E242" s="28" t="e">
        <f>INDEX(Data!$C$4:$BA$398,ROE!$C242,ROE!E$2)</f>
        <v>#NUM!</v>
      </c>
      <c r="F242" s="28" t="e">
        <f>INDEX(Data!$C$4:$BA$398,ROE!$C242,ROE!F$2)</f>
        <v>#NUM!</v>
      </c>
      <c r="G242" s="28" t="e">
        <f>INDEX(Data!$C$4:$BA$398,ROE!$C242,ROE!G$2)</f>
        <v>#NUM!</v>
      </c>
      <c r="H242" s="28" t="e">
        <f>INDEX(Data!$C$4:$BA$398,ROE!$C242,ROE!H$2)</f>
        <v>#NUM!</v>
      </c>
      <c r="I242" s="28" t="e">
        <f>INDEX(Data!$C$4:$BA$398,ROE!$C242,ROE!I$2)</f>
        <v>#NUM!</v>
      </c>
      <c r="J242" s="28" t="e">
        <f>INDEX(Data!$C$4:$BA$398,ROE!$C242,ROE!J$2)</f>
        <v>#NUM!</v>
      </c>
      <c r="K242" s="28" t="e">
        <f>INDEX(Data!$C$4:$BA$398,ROE!$C242,ROE!K$2)</f>
        <v>#NUM!</v>
      </c>
      <c r="L242" s="28" t="e">
        <f>INDEX(Data!$C$4:$BA$398,ROE!$C242,ROE!L$2)</f>
        <v>#NUM!</v>
      </c>
      <c r="M242" s="28" t="e">
        <f>INDEX(Data!$C$4:$BA$398,ROE!$C242,ROE!M$2)</f>
        <v>#NUM!</v>
      </c>
    </row>
    <row r="243" spans="1:13">
      <c r="A243" s="18">
        <v>240</v>
      </c>
      <c r="B243" s="28" t="e">
        <f>LARGE(Data!$BE$4:$BE$32,ROE!A243)</f>
        <v>#NUM!</v>
      </c>
      <c r="C243" s="28" t="e">
        <f>MATCH(B243,Data!$BE$4:$BE$395,0)</f>
        <v>#NUM!</v>
      </c>
      <c r="D243" s="18" t="e">
        <f>INDEX(Data!$C$3:$BA$398,ROE!$C243,ROE!D$2)</f>
        <v>#NUM!</v>
      </c>
      <c r="E243" s="28" t="e">
        <f>INDEX(Data!$C$4:$BA$398,ROE!$C243,ROE!E$2)</f>
        <v>#NUM!</v>
      </c>
      <c r="F243" s="28" t="e">
        <f>INDEX(Data!$C$4:$BA$398,ROE!$C243,ROE!F$2)</f>
        <v>#NUM!</v>
      </c>
      <c r="G243" s="28" t="e">
        <f>INDEX(Data!$C$4:$BA$398,ROE!$C243,ROE!G$2)</f>
        <v>#NUM!</v>
      </c>
      <c r="H243" s="28" t="e">
        <f>INDEX(Data!$C$4:$BA$398,ROE!$C243,ROE!H$2)</f>
        <v>#NUM!</v>
      </c>
      <c r="I243" s="28" t="e">
        <f>INDEX(Data!$C$4:$BA$398,ROE!$C243,ROE!I$2)</f>
        <v>#NUM!</v>
      </c>
      <c r="J243" s="28" t="e">
        <f>INDEX(Data!$C$4:$BA$398,ROE!$C243,ROE!J$2)</f>
        <v>#NUM!</v>
      </c>
      <c r="K243" s="28" t="e">
        <f>INDEX(Data!$C$4:$BA$398,ROE!$C243,ROE!K$2)</f>
        <v>#NUM!</v>
      </c>
      <c r="L243" s="28" t="e">
        <f>INDEX(Data!$C$4:$BA$398,ROE!$C243,ROE!L$2)</f>
        <v>#NUM!</v>
      </c>
      <c r="M243" s="28" t="e">
        <f>INDEX(Data!$C$4:$BA$398,ROE!$C243,ROE!M$2)</f>
        <v>#NUM!</v>
      </c>
    </row>
    <row r="244" spans="1:13">
      <c r="A244" s="18">
        <v>241</v>
      </c>
      <c r="B244" s="28" t="e">
        <f>LARGE(Data!$BE$4:$BE$32,ROE!A244)</f>
        <v>#NUM!</v>
      </c>
      <c r="C244" s="28" t="e">
        <f>MATCH(B244,Data!$BE$4:$BE$395,0)</f>
        <v>#NUM!</v>
      </c>
      <c r="D244" s="18" t="e">
        <f>INDEX(Data!$C$3:$BA$398,ROE!$C244,ROE!D$2)</f>
        <v>#NUM!</v>
      </c>
      <c r="E244" s="28" t="e">
        <f>INDEX(Data!$C$4:$BA$398,ROE!$C244,ROE!E$2)</f>
        <v>#NUM!</v>
      </c>
      <c r="F244" s="28" t="e">
        <f>INDEX(Data!$C$4:$BA$398,ROE!$C244,ROE!F$2)</f>
        <v>#NUM!</v>
      </c>
      <c r="G244" s="28" t="e">
        <f>INDEX(Data!$C$4:$BA$398,ROE!$C244,ROE!G$2)</f>
        <v>#NUM!</v>
      </c>
      <c r="H244" s="28" t="e">
        <f>INDEX(Data!$C$4:$BA$398,ROE!$C244,ROE!H$2)</f>
        <v>#NUM!</v>
      </c>
      <c r="I244" s="28" t="e">
        <f>INDEX(Data!$C$4:$BA$398,ROE!$C244,ROE!I$2)</f>
        <v>#NUM!</v>
      </c>
      <c r="J244" s="28" t="e">
        <f>INDEX(Data!$C$4:$BA$398,ROE!$C244,ROE!J$2)</f>
        <v>#NUM!</v>
      </c>
      <c r="K244" s="28" t="e">
        <f>INDEX(Data!$C$4:$BA$398,ROE!$C244,ROE!K$2)</f>
        <v>#NUM!</v>
      </c>
      <c r="L244" s="28" t="e">
        <f>INDEX(Data!$C$4:$BA$398,ROE!$C244,ROE!L$2)</f>
        <v>#NUM!</v>
      </c>
      <c r="M244" s="28" t="e">
        <f>INDEX(Data!$C$4:$BA$398,ROE!$C244,ROE!M$2)</f>
        <v>#NUM!</v>
      </c>
    </row>
    <row r="245" spans="1:13">
      <c r="A245" s="18">
        <v>242</v>
      </c>
      <c r="B245" s="28" t="e">
        <f>LARGE(Data!$BE$4:$BE$32,ROE!A245)</f>
        <v>#NUM!</v>
      </c>
      <c r="C245" s="28" t="e">
        <f>MATCH(B245,Data!$BE$4:$BE$395,0)</f>
        <v>#NUM!</v>
      </c>
      <c r="D245" s="18" t="e">
        <f>INDEX(Data!$C$3:$BA$398,ROE!$C245,ROE!D$2)</f>
        <v>#NUM!</v>
      </c>
      <c r="E245" s="28" t="e">
        <f>INDEX(Data!$C$4:$BA$398,ROE!$C245,ROE!E$2)</f>
        <v>#NUM!</v>
      </c>
      <c r="F245" s="28" t="e">
        <f>INDEX(Data!$C$4:$BA$398,ROE!$C245,ROE!F$2)</f>
        <v>#NUM!</v>
      </c>
      <c r="G245" s="28" t="e">
        <f>INDEX(Data!$C$4:$BA$398,ROE!$C245,ROE!G$2)</f>
        <v>#NUM!</v>
      </c>
      <c r="H245" s="28" t="e">
        <f>INDEX(Data!$C$4:$BA$398,ROE!$C245,ROE!H$2)</f>
        <v>#NUM!</v>
      </c>
      <c r="I245" s="28" t="e">
        <f>INDEX(Data!$C$4:$BA$398,ROE!$C245,ROE!I$2)</f>
        <v>#NUM!</v>
      </c>
      <c r="J245" s="28" t="e">
        <f>INDEX(Data!$C$4:$BA$398,ROE!$C245,ROE!J$2)</f>
        <v>#NUM!</v>
      </c>
      <c r="K245" s="28" t="e">
        <f>INDEX(Data!$C$4:$BA$398,ROE!$C245,ROE!K$2)</f>
        <v>#NUM!</v>
      </c>
      <c r="L245" s="28" t="e">
        <f>INDEX(Data!$C$4:$BA$398,ROE!$C245,ROE!L$2)</f>
        <v>#NUM!</v>
      </c>
      <c r="M245" s="28" t="e">
        <f>INDEX(Data!$C$4:$BA$398,ROE!$C245,ROE!M$2)</f>
        <v>#NUM!</v>
      </c>
    </row>
    <row r="246" spans="1:13">
      <c r="A246" s="18">
        <v>243</v>
      </c>
      <c r="B246" s="28" t="e">
        <f>LARGE(Data!$BE$4:$BE$32,ROE!A246)</f>
        <v>#NUM!</v>
      </c>
      <c r="C246" s="28" t="e">
        <f>MATCH(B246,Data!$BE$4:$BE$395,0)</f>
        <v>#NUM!</v>
      </c>
      <c r="D246" s="18" t="e">
        <f>INDEX(Data!$C$3:$BA$398,ROE!$C246,ROE!D$2)</f>
        <v>#NUM!</v>
      </c>
      <c r="E246" s="28" t="e">
        <f>INDEX(Data!$C$4:$BA$398,ROE!$C246,ROE!E$2)</f>
        <v>#NUM!</v>
      </c>
      <c r="F246" s="28" t="e">
        <f>INDEX(Data!$C$4:$BA$398,ROE!$C246,ROE!F$2)</f>
        <v>#NUM!</v>
      </c>
      <c r="G246" s="28" t="e">
        <f>INDEX(Data!$C$4:$BA$398,ROE!$C246,ROE!G$2)</f>
        <v>#NUM!</v>
      </c>
      <c r="H246" s="28" t="e">
        <f>INDEX(Data!$C$4:$BA$398,ROE!$C246,ROE!H$2)</f>
        <v>#NUM!</v>
      </c>
      <c r="I246" s="28" t="e">
        <f>INDEX(Data!$C$4:$BA$398,ROE!$C246,ROE!I$2)</f>
        <v>#NUM!</v>
      </c>
      <c r="J246" s="28" t="e">
        <f>INDEX(Data!$C$4:$BA$398,ROE!$C246,ROE!J$2)</f>
        <v>#NUM!</v>
      </c>
      <c r="K246" s="28" t="e">
        <f>INDEX(Data!$C$4:$BA$398,ROE!$C246,ROE!K$2)</f>
        <v>#NUM!</v>
      </c>
      <c r="L246" s="28" t="e">
        <f>INDEX(Data!$C$4:$BA$398,ROE!$C246,ROE!L$2)</f>
        <v>#NUM!</v>
      </c>
      <c r="M246" s="28" t="e">
        <f>INDEX(Data!$C$4:$BA$398,ROE!$C246,ROE!M$2)</f>
        <v>#NUM!</v>
      </c>
    </row>
    <row r="247" spans="1:13">
      <c r="A247" s="18">
        <v>244</v>
      </c>
      <c r="B247" s="28" t="e">
        <f>LARGE(Data!$BE$4:$BE$32,ROE!A247)</f>
        <v>#NUM!</v>
      </c>
      <c r="C247" s="28" t="e">
        <f>MATCH(B247,Data!$BE$4:$BE$395,0)</f>
        <v>#NUM!</v>
      </c>
      <c r="D247" s="18" t="e">
        <f>INDEX(Data!$C$3:$BA$398,ROE!$C247,ROE!D$2)</f>
        <v>#NUM!</v>
      </c>
      <c r="E247" s="28" t="e">
        <f>INDEX(Data!$C$4:$BA$398,ROE!$C247,ROE!E$2)</f>
        <v>#NUM!</v>
      </c>
      <c r="F247" s="28" t="e">
        <f>INDEX(Data!$C$4:$BA$398,ROE!$C247,ROE!F$2)</f>
        <v>#NUM!</v>
      </c>
      <c r="G247" s="28" t="e">
        <f>INDEX(Data!$C$4:$BA$398,ROE!$C247,ROE!G$2)</f>
        <v>#NUM!</v>
      </c>
      <c r="H247" s="28" t="e">
        <f>INDEX(Data!$C$4:$BA$398,ROE!$C247,ROE!H$2)</f>
        <v>#NUM!</v>
      </c>
      <c r="I247" s="28" t="e">
        <f>INDEX(Data!$C$4:$BA$398,ROE!$C247,ROE!I$2)</f>
        <v>#NUM!</v>
      </c>
      <c r="J247" s="28" t="e">
        <f>INDEX(Data!$C$4:$BA$398,ROE!$C247,ROE!J$2)</f>
        <v>#NUM!</v>
      </c>
      <c r="K247" s="28" t="e">
        <f>INDEX(Data!$C$4:$BA$398,ROE!$C247,ROE!K$2)</f>
        <v>#NUM!</v>
      </c>
      <c r="L247" s="28" t="e">
        <f>INDEX(Data!$C$4:$BA$398,ROE!$C247,ROE!L$2)</f>
        <v>#NUM!</v>
      </c>
      <c r="M247" s="28" t="e">
        <f>INDEX(Data!$C$4:$BA$398,ROE!$C247,ROE!M$2)</f>
        <v>#NUM!</v>
      </c>
    </row>
    <row r="248" spans="1:13">
      <c r="A248" s="18">
        <v>245</v>
      </c>
      <c r="B248" s="28" t="e">
        <f>LARGE(Data!$BE$4:$BE$32,ROE!A248)</f>
        <v>#NUM!</v>
      </c>
      <c r="C248" s="28" t="e">
        <f>MATCH(B248,Data!$BE$4:$BE$395,0)</f>
        <v>#NUM!</v>
      </c>
      <c r="D248" s="18" t="e">
        <f>INDEX(Data!$C$3:$BA$398,ROE!$C248,ROE!D$2)</f>
        <v>#NUM!</v>
      </c>
      <c r="E248" s="28" t="e">
        <f>INDEX(Data!$C$4:$BA$398,ROE!$C248,ROE!E$2)</f>
        <v>#NUM!</v>
      </c>
      <c r="F248" s="28" t="e">
        <f>INDEX(Data!$C$4:$BA$398,ROE!$C248,ROE!F$2)</f>
        <v>#NUM!</v>
      </c>
      <c r="G248" s="28" t="e">
        <f>INDEX(Data!$C$4:$BA$398,ROE!$C248,ROE!G$2)</f>
        <v>#NUM!</v>
      </c>
      <c r="H248" s="28" t="e">
        <f>INDEX(Data!$C$4:$BA$398,ROE!$C248,ROE!H$2)</f>
        <v>#NUM!</v>
      </c>
      <c r="I248" s="28" t="e">
        <f>INDEX(Data!$C$4:$BA$398,ROE!$C248,ROE!I$2)</f>
        <v>#NUM!</v>
      </c>
      <c r="J248" s="28" t="e">
        <f>INDEX(Data!$C$4:$BA$398,ROE!$C248,ROE!J$2)</f>
        <v>#NUM!</v>
      </c>
      <c r="K248" s="28" t="e">
        <f>INDEX(Data!$C$4:$BA$398,ROE!$C248,ROE!K$2)</f>
        <v>#NUM!</v>
      </c>
      <c r="L248" s="28" t="e">
        <f>INDEX(Data!$C$4:$BA$398,ROE!$C248,ROE!L$2)</f>
        <v>#NUM!</v>
      </c>
      <c r="M248" s="28" t="e">
        <f>INDEX(Data!$C$4:$BA$398,ROE!$C248,ROE!M$2)</f>
        <v>#NUM!</v>
      </c>
    </row>
    <row r="249" spans="1:13">
      <c r="A249" s="18">
        <v>246</v>
      </c>
      <c r="B249" s="28" t="e">
        <f>LARGE(Data!$BE$4:$BE$32,ROE!A249)</f>
        <v>#NUM!</v>
      </c>
      <c r="C249" s="28" t="e">
        <f>MATCH(B249,Data!$BE$4:$BE$395,0)</f>
        <v>#NUM!</v>
      </c>
      <c r="D249" s="18" t="e">
        <f>INDEX(Data!$C$3:$BA$398,ROE!$C249,ROE!D$2)</f>
        <v>#NUM!</v>
      </c>
      <c r="E249" s="28" t="e">
        <f>INDEX(Data!$C$4:$BA$398,ROE!$C249,ROE!E$2)</f>
        <v>#NUM!</v>
      </c>
      <c r="F249" s="28" t="e">
        <f>INDEX(Data!$C$4:$BA$398,ROE!$C249,ROE!F$2)</f>
        <v>#NUM!</v>
      </c>
      <c r="G249" s="28" t="e">
        <f>INDEX(Data!$C$4:$BA$398,ROE!$C249,ROE!G$2)</f>
        <v>#NUM!</v>
      </c>
      <c r="H249" s="28" t="e">
        <f>INDEX(Data!$C$4:$BA$398,ROE!$C249,ROE!H$2)</f>
        <v>#NUM!</v>
      </c>
      <c r="I249" s="28" t="e">
        <f>INDEX(Data!$C$4:$BA$398,ROE!$C249,ROE!I$2)</f>
        <v>#NUM!</v>
      </c>
      <c r="J249" s="28" t="e">
        <f>INDEX(Data!$C$4:$BA$398,ROE!$C249,ROE!J$2)</f>
        <v>#NUM!</v>
      </c>
      <c r="K249" s="28" t="e">
        <f>INDEX(Data!$C$4:$BA$398,ROE!$C249,ROE!K$2)</f>
        <v>#NUM!</v>
      </c>
      <c r="L249" s="28" t="e">
        <f>INDEX(Data!$C$4:$BA$398,ROE!$C249,ROE!L$2)</f>
        <v>#NUM!</v>
      </c>
      <c r="M249" s="28" t="e">
        <f>INDEX(Data!$C$4:$BA$398,ROE!$C249,ROE!M$2)</f>
        <v>#NUM!</v>
      </c>
    </row>
    <row r="250" spans="1:13">
      <c r="A250" s="18">
        <v>247</v>
      </c>
      <c r="B250" s="28" t="e">
        <f>LARGE(Data!$BE$4:$BE$32,ROE!A250)</f>
        <v>#NUM!</v>
      </c>
      <c r="C250" s="28" t="e">
        <f>MATCH(B250,Data!$BE$4:$BE$395,0)</f>
        <v>#NUM!</v>
      </c>
      <c r="D250" s="18" t="e">
        <f>INDEX(Data!$C$3:$BA$398,ROE!$C250,ROE!D$2)</f>
        <v>#NUM!</v>
      </c>
      <c r="E250" s="28" t="e">
        <f>INDEX(Data!$C$4:$BA$398,ROE!$C250,ROE!E$2)</f>
        <v>#NUM!</v>
      </c>
      <c r="F250" s="28" t="e">
        <f>INDEX(Data!$C$4:$BA$398,ROE!$C250,ROE!F$2)</f>
        <v>#NUM!</v>
      </c>
      <c r="G250" s="28" t="e">
        <f>INDEX(Data!$C$4:$BA$398,ROE!$C250,ROE!G$2)</f>
        <v>#NUM!</v>
      </c>
      <c r="H250" s="28" t="e">
        <f>INDEX(Data!$C$4:$BA$398,ROE!$C250,ROE!H$2)</f>
        <v>#NUM!</v>
      </c>
      <c r="I250" s="28" t="e">
        <f>INDEX(Data!$C$4:$BA$398,ROE!$C250,ROE!I$2)</f>
        <v>#NUM!</v>
      </c>
      <c r="J250" s="28" t="e">
        <f>INDEX(Data!$C$4:$BA$398,ROE!$C250,ROE!J$2)</f>
        <v>#NUM!</v>
      </c>
      <c r="K250" s="28" t="e">
        <f>INDEX(Data!$C$4:$BA$398,ROE!$C250,ROE!K$2)</f>
        <v>#NUM!</v>
      </c>
      <c r="L250" s="28" t="e">
        <f>INDEX(Data!$C$4:$BA$398,ROE!$C250,ROE!L$2)</f>
        <v>#NUM!</v>
      </c>
      <c r="M250" s="28" t="e">
        <f>INDEX(Data!$C$4:$BA$398,ROE!$C250,ROE!M$2)</f>
        <v>#NUM!</v>
      </c>
    </row>
    <row r="251" spans="1:13">
      <c r="A251" s="18">
        <v>248</v>
      </c>
      <c r="B251" s="28" t="e">
        <f>LARGE(Data!$BE$4:$BE$32,ROE!A251)</f>
        <v>#NUM!</v>
      </c>
      <c r="C251" s="28" t="e">
        <f>MATCH(B251,Data!$BE$4:$BE$395,0)</f>
        <v>#NUM!</v>
      </c>
      <c r="D251" s="18" t="e">
        <f>INDEX(Data!$C$3:$BA$398,ROE!$C251,ROE!D$2)</f>
        <v>#NUM!</v>
      </c>
      <c r="E251" s="28" t="e">
        <f>INDEX(Data!$C$4:$BA$398,ROE!$C251,ROE!E$2)</f>
        <v>#NUM!</v>
      </c>
      <c r="F251" s="28" t="e">
        <f>INDEX(Data!$C$4:$BA$398,ROE!$C251,ROE!F$2)</f>
        <v>#NUM!</v>
      </c>
      <c r="G251" s="28" t="e">
        <f>INDEX(Data!$C$4:$BA$398,ROE!$C251,ROE!G$2)</f>
        <v>#NUM!</v>
      </c>
      <c r="H251" s="28" t="e">
        <f>INDEX(Data!$C$4:$BA$398,ROE!$C251,ROE!H$2)</f>
        <v>#NUM!</v>
      </c>
      <c r="I251" s="28" t="e">
        <f>INDEX(Data!$C$4:$BA$398,ROE!$C251,ROE!I$2)</f>
        <v>#NUM!</v>
      </c>
      <c r="J251" s="28" t="e">
        <f>INDEX(Data!$C$4:$BA$398,ROE!$C251,ROE!J$2)</f>
        <v>#NUM!</v>
      </c>
      <c r="K251" s="28" t="e">
        <f>INDEX(Data!$C$4:$BA$398,ROE!$C251,ROE!K$2)</f>
        <v>#NUM!</v>
      </c>
      <c r="L251" s="28" t="e">
        <f>INDEX(Data!$C$4:$BA$398,ROE!$C251,ROE!L$2)</f>
        <v>#NUM!</v>
      </c>
      <c r="M251" s="28" t="e">
        <f>INDEX(Data!$C$4:$BA$398,ROE!$C251,ROE!M$2)</f>
        <v>#NUM!</v>
      </c>
    </row>
    <row r="252" spans="1:13">
      <c r="A252" s="18">
        <v>249</v>
      </c>
      <c r="B252" s="28" t="e">
        <f>LARGE(Data!$BE$4:$BE$32,ROE!A252)</f>
        <v>#NUM!</v>
      </c>
      <c r="C252" s="28" t="e">
        <f>MATCH(B252,Data!$BE$4:$BE$395,0)</f>
        <v>#NUM!</v>
      </c>
      <c r="D252" s="18" t="e">
        <f>INDEX(Data!$C$3:$BA$398,ROE!$C252,ROE!D$2)</f>
        <v>#NUM!</v>
      </c>
      <c r="E252" s="28" t="e">
        <f>INDEX(Data!$C$4:$BA$398,ROE!$C252,ROE!E$2)</f>
        <v>#NUM!</v>
      </c>
      <c r="F252" s="28" t="e">
        <f>INDEX(Data!$C$4:$BA$398,ROE!$C252,ROE!F$2)</f>
        <v>#NUM!</v>
      </c>
      <c r="G252" s="28" t="e">
        <f>INDEX(Data!$C$4:$BA$398,ROE!$C252,ROE!G$2)</f>
        <v>#NUM!</v>
      </c>
      <c r="H252" s="28" t="e">
        <f>INDEX(Data!$C$4:$BA$398,ROE!$C252,ROE!H$2)</f>
        <v>#NUM!</v>
      </c>
      <c r="I252" s="28" t="e">
        <f>INDEX(Data!$C$4:$BA$398,ROE!$C252,ROE!I$2)</f>
        <v>#NUM!</v>
      </c>
      <c r="J252" s="28" t="e">
        <f>INDEX(Data!$C$4:$BA$398,ROE!$C252,ROE!J$2)</f>
        <v>#NUM!</v>
      </c>
      <c r="K252" s="28" t="e">
        <f>INDEX(Data!$C$4:$BA$398,ROE!$C252,ROE!K$2)</f>
        <v>#NUM!</v>
      </c>
      <c r="L252" s="28" t="e">
        <f>INDEX(Data!$C$4:$BA$398,ROE!$C252,ROE!L$2)</f>
        <v>#NUM!</v>
      </c>
      <c r="M252" s="28" t="e">
        <f>INDEX(Data!$C$4:$BA$398,ROE!$C252,ROE!M$2)</f>
        <v>#NUM!</v>
      </c>
    </row>
    <row r="253" spans="1:13">
      <c r="A253" s="18">
        <v>250</v>
      </c>
      <c r="B253" s="28" t="e">
        <f>LARGE(Data!$BE$4:$BE$32,ROE!A253)</f>
        <v>#NUM!</v>
      </c>
      <c r="C253" s="28" t="e">
        <f>MATCH(B253,Data!$BE$4:$BE$395,0)</f>
        <v>#NUM!</v>
      </c>
      <c r="D253" s="18" t="e">
        <f>INDEX(Data!$C$3:$BA$398,ROE!$C253,ROE!D$2)</f>
        <v>#NUM!</v>
      </c>
      <c r="E253" s="28" t="e">
        <f>INDEX(Data!$C$4:$BA$398,ROE!$C253,ROE!E$2)</f>
        <v>#NUM!</v>
      </c>
      <c r="F253" s="28" t="e">
        <f>INDEX(Data!$C$4:$BA$398,ROE!$C253,ROE!F$2)</f>
        <v>#NUM!</v>
      </c>
      <c r="G253" s="28" t="e">
        <f>INDEX(Data!$C$4:$BA$398,ROE!$C253,ROE!G$2)</f>
        <v>#NUM!</v>
      </c>
      <c r="H253" s="28" t="e">
        <f>INDEX(Data!$C$4:$BA$398,ROE!$C253,ROE!H$2)</f>
        <v>#NUM!</v>
      </c>
      <c r="I253" s="28" t="e">
        <f>INDEX(Data!$C$4:$BA$398,ROE!$C253,ROE!I$2)</f>
        <v>#NUM!</v>
      </c>
      <c r="J253" s="28" t="e">
        <f>INDEX(Data!$C$4:$BA$398,ROE!$C253,ROE!J$2)</f>
        <v>#NUM!</v>
      </c>
      <c r="K253" s="28" t="e">
        <f>INDEX(Data!$C$4:$BA$398,ROE!$C253,ROE!K$2)</f>
        <v>#NUM!</v>
      </c>
      <c r="L253" s="28" t="e">
        <f>INDEX(Data!$C$4:$BA$398,ROE!$C253,ROE!L$2)</f>
        <v>#NUM!</v>
      </c>
      <c r="M253" s="28" t="e">
        <f>INDEX(Data!$C$4:$BA$398,ROE!$C253,ROE!M$2)</f>
        <v>#NUM!</v>
      </c>
    </row>
    <row r="254" spans="1:13">
      <c r="A254" s="18">
        <v>251</v>
      </c>
      <c r="B254" s="28" t="e">
        <f>LARGE(Data!$BE$4:$BE$32,ROE!A254)</f>
        <v>#NUM!</v>
      </c>
      <c r="C254" s="28" t="e">
        <f>MATCH(B254,Data!$BE$4:$BE$395,0)</f>
        <v>#NUM!</v>
      </c>
      <c r="D254" s="18" t="e">
        <f>INDEX(Data!$C$3:$BA$398,ROE!$C254,ROE!D$2)</f>
        <v>#NUM!</v>
      </c>
      <c r="E254" s="28" t="e">
        <f>INDEX(Data!$C$4:$BA$398,ROE!$C254,ROE!E$2)</f>
        <v>#NUM!</v>
      </c>
      <c r="F254" s="28" t="e">
        <f>INDEX(Data!$C$4:$BA$398,ROE!$C254,ROE!F$2)</f>
        <v>#NUM!</v>
      </c>
      <c r="G254" s="28" t="e">
        <f>INDEX(Data!$C$4:$BA$398,ROE!$C254,ROE!G$2)</f>
        <v>#NUM!</v>
      </c>
      <c r="H254" s="28" t="e">
        <f>INDEX(Data!$C$4:$BA$398,ROE!$C254,ROE!H$2)</f>
        <v>#NUM!</v>
      </c>
      <c r="I254" s="28" t="e">
        <f>INDEX(Data!$C$4:$BA$398,ROE!$C254,ROE!I$2)</f>
        <v>#NUM!</v>
      </c>
      <c r="J254" s="28" t="e">
        <f>INDEX(Data!$C$4:$BA$398,ROE!$C254,ROE!J$2)</f>
        <v>#NUM!</v>
      </c>
      <c r="K254" s="28" t="e">
        <f>INDEX(Data!$C$4:$BA$398,ROE!$C254,ROE!K$2)</f>
        <v>#NUM!</v>
      </c>
      <c r="L254" s="28" t="e">
        <f>INDEX(Data!$C$4:$BA$398,ROE!$C254,ROE!L$2)</f>
        <v>#NUM!</v>
      </c>
      <c r="M254" s="28" t="e">
        <f>INDEX(Data!$C$4:$BA$398,ROE!$C254,ROE!M$2)</f>
        <v>#NUM!</v>
      </c>
    </row>
    <row r="255" spans="1:13">
      <c r="A255" s="18">
        <v>252</v>
      </c>
      <c r="B255" s="28" t="e">
        <f>LARGE(Data!$BE$4:$BE$32,ROE!A255)</f>
        <v>#NUM!</v>
      </c>
      <c r="C255" s="28" t="e">
        <f>MATCH(B255,Data!$BE$4:$BE$395,0)</f>
        <v>#NUM!</v>
      </c>
      <c r="D255" s="18" t="e">
        <f>INDEX(Data!$C$3:$BA$398,ROE!$C255,ROE!D$2)</f>
        <v>#NUM!</v>
      </c>
      <c r="E255" s="28" t="e">
        <f>INDEX(Data!$C$4:$BA$398,ROE!$C255,ROE!E$2)</f>
        <v>#NUM!</v>
      </c>
      <c r="F255" s="28" t="e">
        <f>INDEX(Data!$C$4:$BA$398,ROE!$C255,ROE!F$2)</f>
        <v>#NUM!</v>
      </c>
      <c r="G255" s="28" t="e">
        <f>INDEX(Data!$C$4:$BA$398,ROE!$C255,ROE!G$2)</f>
        <v>#NUM!</v>
      </c>
      <c r="H255" s="28" t="e">
        <f>INDEX(Data!$C$4:$BA$398,ROE!$C255,ROE!H$2)</f>
        <v>#NUM!</v>
      </c>
      <c r="I255" s="28" t="e">
        <f>INDEX(Data!$C$4:$BA$398,ROE!$C255,ROE!I$2)</f>
        <v>#NUM!</v>
      </c>
      <c r="J255" s="28" t="e">
        <f>INDEX(Data!$C$4:$BA$398,ROE!$C255,ROE!J$2)</f>
        <v>#NUM!</v>
      </c>
      <c r="K255" s="28" t="e">
        <f>INDEX(Data!$C$4:$BA$398,ROE!$C255,ROE!K$2)</f>
        <v>#NUM!</v>
      </c>
      <c r="L255" s="28" t="e">
        <f>INDEX(Data!$C$4:$BA$398,ROE!$C255,ROE!L$2)</f>
        <v>#NUM!</v>
      </c>
      <c r="M255" s="28" t="e">
        <f>INDEX(Data!$C$4:$BA$398,ROE!$C255,ROE!M$2)</f>
        <v>#NUM!</v>
      </c>
    </row>
    <row r="256" spans="1:13">
      <c r="A256" s="18">
        <v>253</v>
      </c>
      <c r="B256" s="28" t="e">
        <f>LARGE(Data!$BE$4:$BE$32,ROE!A256)</f>
        <v>#NUM!</v>
      </c>
      <c r="C256" s="28" t="e">
        <f>MATCH(B256,Data!$BE$4:$BE$395,0)</f>
        <v>#NUM!</v>
      </c>
      <c r="D256" s="18" t="e">
        <f>INDEX(Data!$C$3:$BA$398,ROE!$C256,ROE!D$2)</f>
        <v>#NUM!</v>
      </c>
      <c r="E256" s="28" t="e">
        <f>INDEX(Data!$C$4:$BA$398,ROE!$C256,ROE!E$2)</f>
        <v>#NUM!</v>
      </c>
      <c r="F256" s="28" t="e">
        <f>INDEX(Data!$C$4:$BA$398,ROE!$C256,ROE!F$2)</f>
        <v>#NUM!</v>
      </c>
      <c r="G256" s="28" t="e">
        <f>INDEX(Data!$C$4:$BA$398,ROE!$C256,ROE!G$2)</f>
        <v>#NUM!</v>
      </c>
      <c r="H256" s="28" t="e">
        <f>INDEX(Data!$C$4:$BA$398,ROE!$C256,ROE!H$2)</f>
        <v>#NUM!</v>
      </c>
      <c r="I256" s="28" t="e">
        <f>INDEX(Data!$C$4:$BA$398,ROE!$C256,ROE!I$2)</f>
        <v>#NUM!</v>
      </c>
      <c r="J256" s="28" t="e">
        <f>INDEX(Data!$C$4:$BA$398,ROE!$C256,ROE!J$2)</f>
        <v>#NUM!</v>
      </c>
      <c r="K256" s="28" t="e">
        <f>INDEX(Data!$C$4:$BA$398,ROE!$C256,ROE!K$2)</f>
        <v>#NUM!</v>
      </c>
      <c r="L256" s="28" t="e">
        <f>INDEX(Data!$C$4:$BA$398,ROE!$C256,ROE!L$2)</f>
        <v>#NUM!</v>
      </c>
      <c r="M256" s="28" t="e">
        <f>INDEX(Data!$C$4:$BA$398,ROE!$C256,ROE!M$2)</f>
        <v>#NUM!</v>
      </c>
    </row>
    <row r="257" spans="1:13">
      <c r="A257" s="18">
        <v>254</v>
      </c>
      <c r="B257" s="28" t="e">
        <f>LARGE(Data!$BE$4:$BE$32,ROE!A257)</f>
        <v>#NUM!</v>
      </c>
      <c r="C257" s="28" t="e">
        <f>MATCH(B257,Data!$BE$4:$BE$395,0)</f>
        <v>#NUM!</v>
      </c>
      <c r="D257" s="18" t="e">
        <f>INDEX(Data!$C$3:$BA$398,ROE!$C257,ROE!D$2)</f>
        <v>#NUM!</v>
      </c>
      <c r="E257" s="28" t="e">
        <f>INDEX(Data!$C$4:$BA$398,ROE!$C257,ROE!E$2)</f>
        <v>#NUM!</v>
      </c>
      <c r="F257" s="28" t="e">
        <f>INDEX(Data!$C$4:$BA$398,ROE!$C257,ROE!F$2)</f>
        <v>#NUM!</v>
      </c>
      <c r="G257" s="28" t="e">
        <f>INDEX(Data!$C$4:$BA$398,ROE!$C257,ROE!G$2)</f>
        <v>#NUM!</v>
      </c>
      <c r="H257" s="28" t="e">
        <f>INDEX(Data!$C$4:$BA$398,ROE!$C257,ROE!H$2)</f>
        <v>#NUM!</v>
      </c>
      <c r="I257" s="28" t="e">
        <f>INDEX(Data!$C$4:$BA$398,ROE!$C257,ROE!I$2)</f>
        <v>#NUM!</v>
      </c>
      <c r="J257" s="28" t="e">
        <f>INDEX(Data!$C$4:$BA$398,ROE!$C257,ROE!J$2)</f>
        <v>#NUM!</v>
      </c>
      <c r="K257" s="28" t="e">
        <f>INDEX(Data!$C$4:$BA$398,ROE!$C257,ROE!K$2)</f>
        <v>#NUM!</v>
      </c>
      <c r="L257" s="28" t="e">
        <f>INDEX(Data!$C$4:$BA$398,ROE!$C257,ROE!L$2)</f>
        <v>#NUM!</v>
      </c>
      <c r="M257" s="28" t="e">
        <f>INDEX(Data!$C$4:$BA$398,ROE!$C257,ROE!M$2)</f>
        <v>#NUM!</v>
      </c>
    </row>
    <row r="258" spans="1:13">
      <c r="A258" s="18">
        <v>255</v>
      </c>
      <c r="B258" s="28" t="e">
        <f>LARGE(Data!$BE$4:$BE$32,ROE!A258)</f>
        <v>#NUM!</v>
      </c>
      <c r="C258" s="28" t="e">
        <f>MATCH(B258,Data!$BE$4:$BE$395,0)</f>
        <v>#NUM!</v>
      </c>
      <c r="D258" s="18" t="e">
        <f>INDEX(Data!$C$3:$BA$398,ROE!$C258,ROE!D$2)</f>
        <v>#NUM!</v>
      </c>
      <c r="E258" s="28" t="e">
        <f>INDEX(Data!$C$4:$BA$398,ROE!$C258,ROE!E$2)</f>
        <v>#NUM!</v>
      </c>
      <c r="F258" s="28" t="e">
        <f>INDEX(Data!$C$4:$BA$398,ROE!$C258,ROE!F$2)</f>
        <v>#NUM!</v>
      </c>
      <c r="G258" s="28" t="e">
        <f>INDEX(Data!$C$4:$BA$398,ROE!$C258,ROE!G$2)</f>
        <v>#NUM!</v>
      </c>
      <c r="H258" s="28" t="e">
        <f>INDEX(Data!$C$4:$BA$398,ROE!$C258,ROE!H$2)</f>
        <v>#NUM!</v>
      </c>
      <c r="I258" s="28" t="e">
        <f>INDEX(Data!$C$4:$BA$398,ROE!$C258,ROE!I$2)</f>
        <v>#NUM!</v>
      </c>
      <c r="J258" s="28" t="e">
        <f>INDEX(Data!$C$4:$BA$398,ROE!$C258,ROE!J$2)</f>
        <v>#NUM!</v>
      </c>
      <c r="K258" s="28" t="e">
        <f>INDEX(Data!$C$4:$BA$398,ROE!$C258,ROE!K$2)</f>
        <v>#NUM!</v>
      </c>
      <c r="L258" s="28" t="e">
        <f>INDEX(Data!$C$4:$BA$398,ROE!$C258,ROE!L$2)</f>
        <v>#NUM!</v>
      </c>
      <c r="M258" s="28" t="e">
        <f>INDEX(Data!$C$4:$BA$398,ROE!$C258,ROE!M$2)</f>
        <v>#NUM!</v>
      </c>
    </row>
    <row r="259" spans="1:13">
      <c r="A259" s="18">
        <v>256</v>
      </c>
      <c r="B259" s="28" t="e">
        <f>LARGE(Data!$BE$4:$BE$32,ROE!A259)</f>
        <v>#NUM!</v>
      </c>
      <c r="C259" s="28" t="e">
        <f>MATCH(B259,Data!$BE$4:$BE$395,0)</f>
        <v>#NUM!</v>
      </c>
      <c r="D259" s="18" t="e">
        <f>INDEX(Data!$C$3:$BA$398,ROE!$C259,ROE!D$2)</f>
        <v>#NUM!</v>
      </c>
      <c r="E259" s="28" t="e">
        <f>INDEX(Data!$C$4:$BA$398,ROE!$C259,ROE!E$2)</f>
        <v>#NUM!</v>
      </c>
      <c r="F259" s="28" t="e">
        <f>INDEX(Data!$C$4:$BA$398,ROE!$C259,ROE!F$2)</f>
        <v>#NUM!</v>
      </c>
      <c r="G259" s="28" t="e">
        <f>INDEX(Data!$C$4:$BA$398,ROE!$C259,ROE!G$2)</f>
        <v>#NUM!</v>
      </c>
      <c r="H259" s="28" t="e">
        <f>INDEX(Data!$C$4:$BA$398,ROE!$C259,ROE!H$2)</f>
        <v>#NUM!</v>
      </c>
      <c r="I259" s="28" t="e">
        <f>INDEX(Data!$C$4:$BA$398,ROE!$C259,ROE!I$2)</f>
        <v>#NUM!</v>
      </c>
      <c r="J259" s="28" t="e">
        <f>INDEX(Data!$C$4:$BA$398,ROE!$C259,ROE!J$2)</f>
        <v>#NUM!</v>
      </c>
      <c r="K259" s="28" t="e">
        <f>INDEX(Data!$C$4:$BA$398,ROE!$C259,ROE!K$2)</f>
        <v>#NUM!</v>
      </c>
      <c r="L259" s="28" t="e">
        <f>INDEX(Data!$C$4:$BA$398,ROE!$C259,ROE!L$2)</f>
        <v>#NUM!</v>
      </c>
      <c r="M259" s="28" t="e">
        <f>INDEX(Data!$C$4:$BA$398,ROE!$C259,ROE!M$2)</f>
        <v>#NUM!</v>
      </c>
    </row>
    <row r="260" spans="1:13">
      <c r="A260" s="18">
        <v>257</v>
      </c>
      <c r="B260" s="28" t="e">
        <f>LARGE(Data!$BE$4:$BE$32,ROE!A260)</f>
        <v>#NUM!</v>
      </c>
      <c r="C260" s="28" t="e">
        <f>MATCH(B260,Data!$BE$4:$BE$395,0)</f>
        <v>#NUM!</v>
      </c>
      <c r="D260" s="18" t="e">
        <f>INDEX(Data!$C$3:$BA$398,ROE!$C260,ROE!D$2)</f>
        <v>#NUM!</v>
      </c>
      <c r="E260" s="28" t="e">
        <f>INDEX(Data!$C$4:$BA$398,ROE!$C260,ROE!E$2)</f>
        <v>#NUM!</v>
      </c>
      <c r="F260" s="28" t="e">
        <f>INDEX(Data!$C$4:$BA$398,ROE!$C260,ROE!F$2)</f>
        <v>#NUM!</v>
      </c>
      <c r="G260" s="28" t="e">
        <f>INDEX(Data!$C$4:$BA$398,ROE!$C260,ROE!G$2)</f>
        <v>#NUM!</v>
      </c>
      <c r="H260" s="28" t="e">
        <f>INDEX(Data!$C$4:$BA$398,ROE!$C260,ROE!H$2)</f>
        <v>#NUM!</v>
      </c>
      <c r="I260" s="28" t="e">
        <f>INDEX(Data!$C$4:$BA$398,ROE!$C260,ROE!I$2)</f>
        <v>#NUM!</v>
      </c>
      <c r="J260" s="28" t="e">
        <f>INDEX(Data!$C$4:$BA$398,ROE!$C260,ROE!J$2)</f>
        <v>#NUM!</v>
      </c>
      <c r="K260" s="28" t="e">
        <f>INDEX(Data!$C$4:$BA$398,ROE!$C260,ROE!K$2)</f>
        <v>#NUM!</v>
      </c>
      <c r="L260" s="28" t="e">
        <f>INDEX(Data!$C$4:$BA$398,ROE!$C260,ROE!L$2)</f>
        <v>#NUM!</v>
      </c>
      <c r="M260" s="28" t="e">
        <f>INDEX(Data!$C$4:$BA$398,ROE!$C260,ROE!M$2)</f>
        <v>#NUM!</v>
      </c>
    </row>
    <row r="261" spans="1:13">
      <c r="A261" s="18">
        <v>258</v>
      </c>
      <c r="B261" s="28" t="e">
        <f>LARGE(Data!$BE$4:$BE$32,ROE!A261)</f>
        <v>#NUM!</v>
      </c>
      <c r="C261" s="28" t="e">
        <f>MATCH(B261,Data!$BE$4:$BE$395,0)</f>
        <v>#NUM!</v>
      </c>
      <c r="D261" s="18" t="e">
        <f>INDEX(Data!$C$3:$BA$398,ROE!$C261,ROE!D$2)</f>
        <v>#NUM!</v>
      </c>
      <c r="E261" s="28" t="e">
        <f>INDEX(Data!$C$4:$BA$398,ROE!$C261,ROE!E$2)</f>
        <v>#NUM!</v>
      </c>
      <c r="F261" s="28" t="e">
        <f>INDEX(Data!$C$4:$BA$398,ROE!$C261,ROE!F$2)</f>
        <v>#NUM!</v>
      </c>
      <c r="G261" s="28" t="e">
        <f>INDEX(Data!$C$4:$BA$398,ROE!$C261,ROE!G$2)</f>
        <v>#NUM!</v>
      </c>
      <c r="H261" s="28" t="e">
        <f>INDEX(Data!$C$4:$BA$398,ROE!$C261,ROE!H$2)</f>
        <v>#NUM!</v>
      </c>
      <c r="I261" s="28" t="e">
        <f>INDEX(Data!$C$4:$BA$398,ROE!$C261,ROE!I$2)</f>
        <v>#NUM!</v>
      </c>
      <c r="J261" s="28" t="e">
        <f>INDEX(Data!$C$4:$BA$398,ROE!$C261,ROE!J$2)</f>
        <v>#NUM!</v>
      </c>
      <c r="K261" s="28" t="e">
        <f>INDEX(Data!$C$4:$BA$398,ROE!$C261,ROE!K$2)</f>
        <v>#NUM!</v>
      </c>
      <c r="L261" s="28" t="e">
        <f>INDEX(Data!$C$4:$BA$398,ROE!$C261,ROE!L$2)</f>
        <v>#NUM!</v>
      </c>
      <c r="M261" s="28" t="e">
        <f>INDEX(Data!$C$4:$BA$398,ROE!$C261,ROE!M$2)</f>
        <v>#NUM!</v>
      </c>
    </row>
    <row r="262" spans="1:13">
      <c r="A262" s="18">
        <v>259</v>
      </c>
      <c r="B262" s="28" t="e">
        <f>LARGE(Data!$BE$4:$BE$32,ROE!A262)</f>
        <v>#NUM!</v>
      </c>
      <c r="C262" s="28" t="e">
        <f>MATCH(B262,Data!$BE$4:$BE$395,0)</f>
        <v>#NUM!</v>
      </c>
      <c r="D262" s="18" t="e">
        <f>INDEX(Data!$C$3:$BA$398,ROE!$C262,ROE!D$2)</f>
        <v>#NUM!</v>
      </c>
      <c r="E262" s="28" t="e">
        <f>INDEX(Data!$C$4:$BA$398,ROE!$C262,ROE!E$2)</f>
        <v>#NUM!</v>
      </c>
      <c r="F262" s="28" t="e">
        <f>INDEX(Data!$C$4:$BA$398,ROE!$C262,ROE!F$2)</f>
        <v>#NUM!</v>
      </c>
      <c r="G262" s="28" t="e">
        <f>INDEX(Data!$C$4:$BA$398,ROE!$C262,ROE!G$2)</f>
        <v>#NUM!</v>
      </c>
      <c r="H262" s="28" t="e">
        <f>INDEX(Data!$C$4:$BA$398,ROE!$C262,ROE!H$2)</f>
        <v>#NUM!</v>
      </c>
      <c r="I262" s="28" t="e">
        <f>INDEX(Data!$C$4:$BA$398,ROE!$C262,ROE!I$2)</f>
        <v>#NUM!</v>
      </c>
      <c r="J262" s="28" t="e">
        <f>INDEX(Data!$C$4:$BA$398,ROE!$C262,ROE!J$2)</f>
        <v>#NUM!</v>
      </c>
      <c r="K262" s="28" t="e">
        <f>INDEX(Data!$C$4:$BA$398,ROE!$C262,ROE!K$2)</f>
        <v>#NUM!</v>
      </c>
      <c r="L262" s="28" t="e">
        <f>INDEX(Data!$C$4:$BA$398,ROE!$C262,ROE!L$2)</f>
        <v>#NUM!</v>
      </c>
      <c r="M262" s="28" t="e">
        <f>INDEX(Data!$C$4:$BA$398,ROE!$C262,ROE!M$2)</f>
        <v>#NUM!</v>
      </c>
    </row>
    <row r="263" spans="1:13">
      <c r="A263" s="18">
        <v>260</v>
      </c>
      <c r="B263" s="28" t="e">
        <f>LARGE(Data!$BE$4:$BE$32,ROE!A263)</f>
        <v>#NUM!</v>
      </c>
      <c r="C263" s="28" t="e">
        <f>MATCH(B263,Data!$BE$4:$BE$395,0)</f>
        <v>#NUM!</v>
      </c>
      <c r="D263" s="18" t="e">
        <f>INDEX(Data!$C$3:$BA$398,ROE!$C263,ROE!D$2)</f>
        <v>#NUM!</v>
      </c>
      <c r="E263" s="28" t="e">
        <f>INDEX(Data!$C$4:$BA$398,ROE!$C263,ROE!E$2)</f>
        <v>#NUM!</v>
      </c>
      <c r="F263" s="28" t="e">
        <f>INDEX(Data!$C$4:$BA$398,ROE!$C263,ROE!F$2)</f>
        <v>#NUM!</v>
      </c>
      <c r="G263" s="28" t="e">
        <f>INDEX(Data!$C$4:$BA$398,ROE!$C263,ROE!G$2)</f>
        <v>#NUM!</v>
      </c>
      <c r="H263" s="28" t="e">
        <f>INDEX(Data!$C$4:$BA$398,ROE!$C263,ROE!H$2)</f>
        <v>#NUM!</v>
      </c>
      <c r="I263" s="28" t="e">
        <f>INDEX(Data!$C$4:$BA$398,ROE!$C263,ROE!I$2)</f>
        <v>#NUM!</v>
      </c>
      <c r="J263" s="28" t="e">
        <f>INDEX(Data!$C$4:$BA$398,ROE!$C263,ROE!J$2)</f>
        <v>#NUM!</v>
      </c>
      <c r="K263" s="28" t="e">
        <f>INDEX(Data!$C$4:$BA$398,ROE!$C263,ROE!K$2)</f>
        <v>#NUM!</v>
      </c>
      <c r="L263" s="28" t="e">
        <f>INDEX(Data!$C$4:$BA$398,ROE!$C263,ROE!L$2)</f>
        <v>#NUM!</v>
      </c>
      <c r="M263" s="28" t="e">
        <f>INDEX(Data!$C$4:$BA$398,ROE!$C263,ROE!M$2)</f>
        <v>#NUM!</v>
      </c>
    </row>
    <row r="264" spans="1:13">
      <c r="A264" s="18">
        <v>261</v>
      </c>
      <c r="B264" s="28" t="e">
        <f>LARGE(Data!$BE$4:$BE$32,ROE!A264)</f>
        <v>#NUM!</v>
      </c>
      <c r="C264" s="28" t="e">
        <f>MATCH(B264,Data!$BE$4:$BE$395,0)</f>
        <v>#NUM!</v>
      </c>
      <c r="D264" s="18" t="e">
        <f>INDEX(Data!$C$3:$BA$398,ROE!$C264,ROE!D$2)</f>
        <v>#NUM!</v>
      </c>
      <c r="E264" s="28" t="e">
        <f>INDEX(Data!$C$4:$BA$398,ROE!$C264,ROE!E$2)</f>
        <v>#NUM!</v>
      </c>
      <c r="F264" s="28" t="e">
        <f>INDEX(Data!$C$4:$BA$398,ROE!$C264,ROE!F$2)</f>
        <v>#NUM!</v>
      </c>
      <c r="G264" s="28" t="e">
        <f>INDEX(Data!$C$4:$BA$398,ROE!$C264,ROE!G$2)</f>
        <v>#NUM!</v>
      </c>
      <c r="H264" s="28" t="e">
        <f>INDEX(Data!$C$4:$BA$398,ROE!$C264,ROE!H$2)</f>
        <v>#NUM!</v>
      </c>
      <c r="I264" s="28" t="e">
        <f>INDEX(Data!$C$4:$BA$398,ROE!$C264,ROE!I$2)</f>
        <v>#NUM!</v>
      </c>
      <c r="J264" s="28" t="e">
        <f>INDEX(Data!$C$4:$BA$398,ROE!$C264,ROE!J$2)</f>
        <v>#NUM!</v>
      </c>
      <c r="K264" s="28" t="e">
        <f>INDEX(Data!$C$4:$BA$398,ROE!$C264,ROE!K$2)</f>
        <v>#NUM!</v>
      </c>
      <c r="L264" s="28" t="e">
        <f>INDEX(Data!$C$4:$BA$398,ROE!$C264,ROE!L$2)</f>
        <v>#NUM!</v>
      </c>
      <c r="M264" s="28" t="e">
        <f>INDEX(Data!$C$4:$BA$398,ROE!$C264,ROE!M$2)</f>
        <v>#NUM!</v>
      </c>
    </row>
    <row r="265" spans="1:13">
      <c r="A265" s="18">
        <v>262</v>
      </c>
      <c r="B265" s="28" t="e">
        <f>LARGE(Data!$BE$4:$BE$32,ROE!A265)</f>
        <v>#NUM!</v>
      </c>
      <c r="C265" s="28" t="e">
        <f>MATCH(B265,Data!$BE$4:$BE$395,0)</f>
        <v>#NUM!</v>
      </c>
      <c r="D265" s="18" t="e">
        <f>INDEX(Data!$C$3:$BA$398,ROE!$C265,ROE!D$2)</f>
        <v>#NUM!</v>
      </c>
      <c r="E265" s="28" t="e">
        <f>INDEX(Data!$C$4:$BA$398,ROE!$C265,ROE!E$2)</f>
        <v>#NUM!</v>
      </c>
      <c r="F265" s="28" t="e">
        <f>INDEX(Data!$C$4:$BA$398,ROE!$C265,ROE!F$2)</f>
        <v>#NUM!</v>
      </c>
      <c r="G265" s="28" t="e">
        <f>INDEX(Data!$C$4:$BA$398,ROE!$C265,ROE!G$2)</f>
        <v>#NUM!</v>
      </c>
      <c r="H265" s="28" t="e">
        <f>INDEX(Data!$C$4:$BA$398,ROE!$C265,ROE!H$2)</f>
        <v>#NUM!</v>
      </c>
      <c r="I265" s="28" t="e">
        <f>INDEX(Data!$C$4:$BA$398,ROE!$C265,ROE!I$2)</f>
        <v>#NUM!</v>
      </c>
      <c r="J265" s="28" t="e">
        <f>INDEX(Data!$C$4:$BA$398,ROE!$C265,ROE!J$2)</f>
        <v>#NUM!</v>
      </c>
      <c r="K265" s="28" t="e">
        <f>INDEX(Data!$C$4:$BA$398,ROE!$C265,ROE!K$2)</f>
        <v>#NUM!</v>
      </c>
      <c r="L265" s="28" t="e">
        <f>INDEX(Data!$C$4:$BA$398,ROE!$C265,ROE!L$2)</f>
        <v>#NUM!</v>
      </c>
      <c r="M265" s="28" t="e">
        <f>INDEX(Data!$C$4:$BA$398,ROE!$C265,ROE!M$2)</f>
        <v>#NUM!</v>
      </c>
    </row>
    <row r="266" spans="1:13">
      <c r="A266" s="18">
        <v>263</v>
      </c>
      <c r="B266" s="28" t="e">
        <f>LARGE(Data!$BE$4:$BE$32,ROE!A266)</f>
        <v>#NUM!</v>
      </c>
      <c r="C266" s="28" t="e">
        <f>MATCH(B266,Data!$BE$4:$BE$395,0)</f>
        <v>#NUM!</v>
      </c>
      <c r="D266" s="18" t="e">
        <f>INDEX(Data!$C$3:$BA$398,ROE!$C266,ROE!D$2)</f>
        <v>#NUM!</v>
      </c>
      <c r="E266" s="28" t="e">
        <f>INDEX(Data!$C$4:$BA$398,ROE!$C266,ROE!E$2)</f>
        <v>#NUM!</v>
      </c>
      <c r="F266" s="28" t="e">
        <f>INDEX(Data!$C$4:$BA$398,ROE!$C266,ROE!F$2)</f>
        <v>#NUM!</v>
      </c>
      <c r="G266" s="28" t="e">
        <f>INDEX(Data!$C$4:$BA$398,ROE!$C266,ROE!G$2)</f>
        <v>#NUM!</v>
      </c>
      <c r="H266" s="28" t="e">
        <f>INDEX(Data!$C$4:$BA$398,ROE!$C266,ROE!H$2)</f>
        <v>#NUM!</v>
      </c>
      <c r="I266" s="28" t="e">
        <f>INDEX(Data!$C$4:$BA$398,ROE!$C266,ROE!I$2)</f>
        <v>#NUM!</v>
      </c>
      <c r="J266" s="28" t="e">
        <f>INDEX(Data!$C$4:$BA$398,ROE!$C266,ROE!J$2)</f>
        <v>#NUM!</v>
      </c>
      <c r="K266" s="28" t="e">
        <f>INDEX(Data!$C$4:$BA$398,ROE!$C266,ROE!K$2)</f>
        <v>#NUM!</v>
      </c>
      <c r="L266" s="28" t="e">
        <f>INDEX(Data!$C$4:$BA$398,ROE!$C266,ROE!L$2)</f>
        <v>#NUM!</v>
      </c>
      <c r="M266" s="28" t="e">
        <f>INDEX(Data!$C$4:$BA$398,ROE!$C266,ROE!M$2)</f>
        <v>#NUM!</v>
      </c>
    </row>
    <row r="267" spans="1:13">
      <c r="A267" s="18">
        <v>264</v>
      </c>
      <c r="B267" s="28" t="e">
        <f>LARGE(Data!$BE$4:$BE$32,ROE!A267)</f>
        <v>#NUM!</v>
      </c>
      <c r="C267" s="28" t="e">
        <f>MATCH(B267,Data!$BE$4:$BE$395,0)</f>
        <v>#NUM!</v>
      </c>
      <c r="D267" s="18" t="e">
        <f>INDEX(Data!$C$3:$BA$398,ROE!$C267,ROE!D$2)</f>
        <v>#NUM!</v>
      </c>
      <c r="E267" s="28" t="e">
        <f>INDEX(Data!$C$4:$BA$398,ROE!$C267,ROE!E$2)</f>
        <v>#NUM!</v>
      </c>
      <c r="F267" s="28" t="e">
        <f>INDEX(Data!$C$4:$BA$398,ROE!$C267,ROE!F$2)</f>
        <v>#NUM!</v>
      </c>
      <c r="G267" s="28" t="e">
        <f>INDEX(Data!$C$4:$BA$398,ROE!$C267,ROE!G$2)</f>
        <v>#NUM!</v>
      </c>
      <c r="H267" s="28" t="e">
        <f>INDEX(Data!$C$4:$BA$398,ROE!$C267,ROE!H$2)</f>
        <v>#NUM!</v>
      </c>
      <c r="I267" s="28" t="e">
        <f>INDEX(Data!$C$4:$BA$398,ROE!$C267,ROE!I$2)</f>
        <v>#NUM!</v>
      </c>
      <c r="J267" s="28" t="e">
        <f>INDEX(Data!$C$4:$BA$398,ROE!$C267,ROE!J$2)</f>
        <v>#NUM!</v>
      </c>
      <c r="K267" s="28" t="e">
        <f>INDEX(Data!$C$4:$BA$398,ROE!$C267,ROE!K$2)</f>
        <v>#NUM!</v>
      </c>
      <c r="L267" s="28" t="e">
        <f>INDEX(Data!$C$4:$BA$398,ROE!$C267,ROE!L$2)</f>
        <v>#NUM!</v>
      </c>
      <c r="M267" s="28" t="e">
        <f>INDEX(Data!$C$4:$BA$398,ROE!$C267,ROE!M$2)</f>
        <v>#NUM!</v>
      </c>
    </row>
    <row r="268" spans="1:13">
      <c r="A268" s="18">
        <v>265</v>
      </c>
      <c r="B268" s="28" t="e">
        <f>LARGE(Data!$BE$4:$BE$32,ROE!A268)</f>
        <v>#NUM!</v>
      </c>
      <c r="C268" s="28" t="e">
        <f>MATCH(B268,Data!$BE$4:$BE$395,0)</f>
        <v>#NUM!</v>
      </c>
      <c r="D268" s="18" t="e">
        <f>INDEX(Data!$C$3:$BA$398,ROE!$C268,ROE!D$2)</f>
        <v>#NUM!</v>
      </c>
      <c r="E268" s="28" t="e">
        <f>INDEX(Data!$C$4:$BA$398,ROE!$C268,ROE!E$2)</f>
        <v>#NUM!</v>
      </c>
      <c r="F268" s="28" t="e">
        <f>INDEX(Data!$C$4:$BA$398,ROE!$C268,ROE!F$2)</f>
        <v>#NUM!</v>
      </c>
      <c r="G268" s="28" t="e">
        <f>INDEX(Data!$C$4:$BA$398,ROE!$C268,ROE!G$2)</f>
        <v>#NUM!</v>
      </c>
      <c r="H268" s="28" t="e">
        <f>INDEX(Data!$C$4:$BA$398,ROE!$C268,ROE!H$2)</f>
        <v>#NUM!</v>
      </c>
      <c r="I268" s="28" t="e">
        <f>INDEX(Data!$C$4:$BA$398,ROE!$C268,ROE!I$2)</f>
        <v>#NUM!</v>
      </c>
      <c r="J268" s="28" t="e">
        <f>INDEX(Data!$C$4:$BA$398,ROE!$C268,ROE!J$2)</f>
        <v>#NUM!</v>
      </c>
      <c r="K268" s="28" t="e">
        <f>INDEX(Data!$C$4:$BA$398,ROE!$C268,ROE!K$2)</f>
        <v>#NUM!</v>
      </c>
      <c r="L268" s="28" t="e">
        <f>INDEX(Data!$C$4:$BA$398,ROE!$C268,ROE!L$2)</f>
        <v>#NUM!</v>
      </c>
      <c r="M268" s="28" t="e">
        <f>INDEX(Data!$C$4:$BA$398,ROE!$C268,ROE!M$2)</f>
        <v>#NUM!</v>
      </c>
    </row>
    <row r="269" spans="1:13">
      <c r="A269" s="18">
        <v>266</v>
      </c>
      <c r="B269" s="28" t="e">
        <f>LARGE(Data!$BE$4:$BE$32,ROE!A269)</f>
        <v>#NUM!</v>
      </c>
      <c r="C269" s="28" t="e">
        <f>MATCH(B269,Data!$BE$4:$BE$395,0)</f>
        <v>#NUM!</v>
      </c>
      <c r="D269" s="18" t="e">
        <f>INDEX(Data!$C$3:$BA$398,ROE!$C269,ROE!D$2)</f>
        <v>#NUM!</v>
      </c>
      <c r="E269" s="28" t="e">
        <f>INDEX(Data!$C$4:$BA$398,ROE!$C269,ROE!E$2)</f>
        <v>#NUM!</v>
      </c>
      <c r="F269" s="28" t="e">
        <f>INDEX(Data!$C$4:$BA$398,ROE!$C269,ROE!F$2)</f>
        <v>#NUM!</v>
      </c>
      <c r="G269" s="28" t="e">
        <f>INDEX(Data!$C$4:$BA$398,ROE!$C269,ROE!G$2)</f>
        <v>#NUM!</v>
      </c>
      <c r="H269" s="28" t="e">
        <f>INDEX(Data!$C$4:$BA$398,ROE!$C269,ROE!H$2)</f>
        <v>#NUM!</v>
      </c>
      <c r="I269" s="28" t="e">
        <f>INDEX(Data!$C$4:$BA$398,ROE!$C269,ROE!I$2)</f>
        <v>#NUM!</v>
      </c>
      <c r="J269" s="28" t="e">
        <f>INDEX(Data!$C$4:$BA$398,ROE!$C269,ROE!J$2)</f>
        <v>#NUM!</v>
      </c>
      <c r="K269" s="28" t="e">
        <f>INDEX(Data!$C$4:$BA$398,ROE!$C269,ROE!K$2)</f>
        <v>#NUM!</v>
      </c>
      <c r="L269" s="28" t="e">
        <f>INDEX(Data!$C$4:$BA$398,ROE!$C269,ROE!L$2)</f>
        <v>#NUM!</v>
      </c>
      <c r="M269" s="28" t="e">
        <f>INDEX(Data!$C$4:$BA$398,ROE!$C269,ROE!M$2)</f>
        <v>#NUM!</v>
      </c>
    </row>
    <row r="270" spans="1:13">
      <c r="A270" s="18">
        <v>267</v>
      </c>
      <c r="B270" s="28" t="e">
        <f>LARGE(Data!$BE$4:$BE$32,ROE!A270)</f>
        <v>#NUM!</v>
      </c>
      <c r="C270" s="28" t="e">
        <f>MATCH(B270,Data!$BE$4:$BE$395,0)</f>
        <v>#NUM!</v>
      </c>
      <c r="D270" s="18" t="e">
        <f>INDEX(Data!$C$3:$BA$398,ROE!$C270,ROE!D$2)</f>
        <v>#NUM!</v>
      </c>
      <c r="E270" s="28" t="e">
        <f>INDEX(Data!$C$4:$BA$398,ROE!$C270,ROE!E$2)</f>
        <v>#NUM!</v>
      </c>
      <c r="F270" s="28" t="e">
        <f>INDEX(Data!$C$4:$BA$398,ROE!$C270,ROE!F$2)</f>
        <v>#NUM!</v>
      </c>
      <c r="G270" s="28" t="e">
        <f>INDEX(Data!$C$4:$BA$398,ROE!$C270,ROE!G$2)</f>
        <v>#NUM!</v>
      </c>
      <c r="H270" s="28" t="e">
        <f>INDEX(Data!$C$4:$BA$398,ROE!$C270,ROE!H$2)</f>
        <v>#NUM!</v>
      </c>
      <c r="I270" s="28" t="e">
        <f>INDEX(Data!$C$4:$BA$398,ROE!$C270,ROE!I$2)</f>
        <v>#NUM!</v>
      </c>
      <c r="J270" s="28" t="e">
        <f>INDEX(Data!$C$4:$BA$398,ROE!$C270,ROE!J$2)</f>
        <v>#NUM!</v>
      </c>
      <c r="K270" s="28" t="e">
        <f>INDEX(Data!$C$4:$BA$398,ROE!$C270,ROE!K$2)</f>
        <v>#NUM!</v>
      </c>
      <c r="L270" s="28" t="e">
        <f>INDEX(Data!$C$4:$BA$398,ROE!$C270,ROE!L$2)</f>
        <v>#NUM!</v>
      </c>
      <c r="M270" s="28" t="e">
        <f>INDEX(Data!$C$4:$BA$398,ROE!$C270,ROE!M$2)</f>
        <v>#NUM!</v>
      </c>
    </row>
    <row r="271" spans="1:13">
      <c r="A271" s="18">
        <v>268</v>
      </c>
      <c r="B271" s="28" t="e">
        <f>LARGE(Data!$BE$4:$BE$32,ROE!A271)</f>
        <v>#NUM!</v>
      </c>
      <c r="C271" s="28" t="e">
        <f>MATCH(B271,Data!$BE$4:$BE$395,0)</f>
        <v>#NUM!</v>
      </c>
      <c r="D271" s="18" t="e">
        <f>INDEX(Data!$C$3:$BA$398,ROE!$C271,ROE!D$2)</f>
        <v>#NUM!</v>
      </c>
      <c r="E271" s="28" t="e">
        <f>INDEX(Data!$C$4:$BA$398,ROE!$C271,ROE!E$2)</f>
        <v>#NUM!</v>
      </c>
      <c r="F271" s="28" t="e">
        <f>INDEX(Data!$C$4:$BA$398,ROE!$C271,ROE!F$2)</f>
        <v>#NUM!</v>
      </c>
      <c r="G271" s="28" t="e">
        <f>INDEX(Data!$C$4:$BA$398,ROE!$C271,ROE!G$2)</f>
        <v>#NUM!</v>
      </c>
      <c r="H271" s="28" t="e">
        <f>INDEX(Data!$C$4:$BA$398,ROE!$C271,ROE!H$2)</f>
        <v>#NUM!</v>
      </c>
      <c r="I271" s="28" t="e">
        <f>INDEX(Data!$C$4:$BA$398,ROE!$C271,ROE!I$2)</f>
        <v>#NUM!</v>
      </c>
      <c r="J271" s="28" t="e">
        <f>INDEX(Data!$C$4:$BA$398,ROE!$C271,ROE!J$2)</f>
        <v>#NUM!</v>
      </c>
      <c r="K271" s="28" t="e">
        <f>INDEX(Data!$C$4:$BA$398,ROE!$C271,ROE!K$2)</f>
        <v>#NUM!</v>
      </c>
      <c r="L271" s="28" t="e">
        <f>INDEX(Data!$C$4:$BA$398,ROE!$C271,ROE!L$2)</f>
        <v>#NUM!</v>
      </c>
      <c r="M271" s="28" t="e">
        <f>INDEX(Data!$C$4:$BA$398,ROE!$C271,ROE!M$2)</f>
        <v>#NUM!</v>
      </c>
    </row>
    <row r="272" spans="1:13">
      <c r="A272" s="18">
        <v>269</v>
      </c>
      <c r="B272" s="28" t="e">
        <f>LARGE(Data!$BE$4:$BE$32,ROE!A272)</f>
        <v>#NUM!</v>
      </c>
      <c r="C272" s="28" t="e">
        <f>MATCH(B272,Data!$BE$4:$BE$395,0)</f>
        <v>#NUM!</v>
      </c>
      <c r="D272" s="18" t="e">
        <f>INDEX(Data!$C$3:$BA$398,ROE!$C272,ROE!D$2)</f>
        <v>#NUM!</v>
      </c>
      <c r="E272" s="28" t="e">
        <f>INDEX(Data!$C$4:$BA$398,ROE!$C272,ROE!E$2)</f>
        <v>#NUM!</v>
      </c>
      <c r="F272" s="28" t="e">
        <f>INDEX(Data!$C$4:$BA$398,ROE!$C272,ROE!F$2)</f>
        <v>#NUM!</v>
      </c>
      <c r="G272" s="28" t="e">
        <f>INDEX(Data!$C$4:$BA$398,ROE!$C272,ROE!G$2)</f>
        <v>#NUM!</v>
      </c>
      <c r="H272" s="28" t="e">
        <f>INDEX(Data!$C$4:$BA$398,ROE!$C272,ROE!H$2)</f>
        <v>#NUM!</v>
      </c>
      <c r="I272" s="28" t="e">
        <f>INDEX(Data!$C$4:$BA$398,ROE!$C272,ROE!I$2)</f>
        <v>#NUM!</v>
      </c>
      <c r="J272" s="28" t="e">
        <f>INDEX(Data!$C$4:$BA$398,ROE!$C272,ROE!J$2)</f>
        <v>#NUM!</v>
      </c>
      <c r="K272" s="28" t="e">
        <f>INDEX(Data!$C$4:$BA$398,ROE!$C272,ROE!K$2)</f>
        <v>#NUM!</v>
      </c>
      <c r="L272" s="28" t="e">
        <f>INDEX(Data!$C$4:$BA$398,ROE!$C272,ROE!L$2)</f>
        <v>#NUM!</v>
      </c>
      <c r="M272" s="28" t="e">
        <f>INDEX(Data!$C$4:$BA$398,ROE!$C272,ROE!M$2)</f>
        <v>#NUM!</v>
      </c>
    </row>
    <row r="273" spans="1:13">
      <c r="A273" s="18">
        <v>270</v>
      </c>
      <c r="B273" s="28" t="e">
        <f>LARGE(Data!$BE$4:$BE$32,ROE!A273)</f>
        <v>#NUM!</v>
      </c>
      <c r="C273" s="28" t="e">
        <f>MATCH(B273,Data!$BE$4:$BE$395,0)</f>
        <v>#NUM!</v>
      </c>
      <c r="D273" s="18" t="e">
        <f>INDEX(Data!$C$3:$BA$398,ROE!$C273,ROE!D$2)</f>
        <v>#NUM!</v>
      </c>
      <c r="E273" s="28" t="e">
        <f>INDEX(Data!$C$4:$BA$398,ROE!$C273,ROE!E$2)</f>
        <v>#NUM!</v>
      </c>
      <c r="F273" s="28" t="e">
        <f>INDEX(Data!$C$4:$BA$398,ROE!$C273,ROE!F$2)</f>
        <v>#NUM!</v>
      </c>
      <c r="G273" s="28" t="e">
        <f>INDEX(Data!$C$4:$BA$398,ROE!$C273,ROE!G$2)</f>
        <v>#NUM!</v>
      </c>
      <c r="H273" s="28" t="e">
        <f>INDEX(Data!$C$4:$BA$398,ROE!$C273,ROE!H$2)</f>
        <v>#NUM!</v>
      </c>
      <c r="I273" s="28" t="e">
        <f>INDEX(Data!$C$4:$BA$398,ROE!$C273,ROE!I$2)</f>
        <v>#NUM!</v>
      </c>
      <c r="J273" s="28" t="e">
        <f>INDEX(Data!$C$4:$BA$398,ROE!$C273,ROE!J$2)</f>
        <v>#NUM!</v>
      </c>
      <c r="K273" s="28" t="e">
        <f>INDEX(Data!$C$4:$BA$398,ROE!$C273,ROE!K$2)</f>
        <v>#NUM!</v>
      </c>
      <c r="L273" s="28" t="e">
        <f>INDEX(Data!$C$4:$BA$398,ROE!$C273,ROE!L$2)</f>
        <v>#NUM!</v>
      </c>
      <c r="M273" s="28" t="e">
        <f>INDEX(Data!$C$4:$BA$398,ROE!$C273,ROE!M$2)</f>
        <v>#NUM!</v>
      </c>
    </row>
    <row r="274" spans="1:13">
      <c r="A274" s="18">
        <v>271</v>
      </c>
      <c r="B274" s="28" t="e">
        <f>LARGE(Data!$BE$4:$BE$32,ROE!A274)</f>
        <v>#NUM!</v>
      </c>
      <c r="C274" s="28" t="e">
        <f>MATCH(B274,Data!$BE$4:$BE$395,0)</f>
        <v>#NUM!</v>
      </c>
      <c r="D274" s="18" t="e">
        <f>INDEX(Data!$C$3:$BA$398,ROE!$C274,ROE!D$2)</f>
        <v>#NUM!</v>
      </c>
      <c r="E274" s="28" t="e">
        <f>INDEX(Data!$C$4:$BA$398,ROE!$C274,ROE!E$2)</f>
        <v>#NUM!</v>
      </c>
      <c r="F274" s="28" t="e">
        <f>INDEX(Data!$C$4:$BA$398,ROE!$C274,ROE!F$2)</f>
        <v>#NUM!</v>
      </c>
      <c r="G274" s="28" t="e">
        <f>INDEX(Data!$C$4:$BA$398,ROE!$C274,ROE!G$2)</f>
        <v>#NUM!</v>
      </c>
      <c r="H274" s="28" t="e">
        <f>INDEX(Data!$C$4:$BA$398,ROE!$C274,ROE!H$2)</f>
        <v>#NUM!</v>
      </c>
      <c r="I274" s="28" t="e">
        <f>INDEX(Data!$C$4:$BA$398,ROE!$C274,ROE!I$2)</f>
        <v>#NUM!</v>
      </c>
      <c r="J274" s="28" t="e">
        <f>INDEX(Data!$C$4:$BA$398,ROE!$C274,ROE!J$2)</f>
        <v>#NUM!</v>
      </c>
      <c r="K274" s="28" t="e">
        <f>INDEX(Data!$C$4:$BA$398,ROE!$C274,ROE!K$2)</f>
        <v>#NUM!</v>
      </c>
      <c r="L274" s="28" t="e">
        <f>INDEX(Data!$C$4:$BA$398,ROE!$C274,ROE!L$2)</f>
        <v>#NUM!</v>
      </c>
      <c r="M274" s="28" t="e">
        <f>INDEX(Data!$C$4:$BA$398,ROE!$C274,ROE!M$2)</f>
        <v>#NUM!</v>
      </c>
    </row>
    <row r="275" spans="1:13">
      <c r="A275" s="18">
        <v>272</v>
      </c>
      <c r="B275" s="28" t="e">
        <f>LARGE(Data!$BE$4:$BE$32,ROE!A275)</f>
        <v>#NUM!</v>
      </c>
      <c r="C275" s="28" t="e">
        <f>MATCH(B275,Data!$BE$4:$BE$395,0)</f>
        <v>#NUM!</v>
      </c>
      <c r="D275" s="18" t="e">
        <f>INDEX(Data!$C$3:$BA$398,ROE!$C275,ROE!D$2)</f>
        <v>#NUM!</v>
      </c>
      <c r="E275" s="28" t="e">
        <f>INDEX(Data!$C$4:$BA$398,ROE!$C275,ROE!E$2)</f>
        <v>#NUM!</v>
      </c>
      <c r="F275" s="28" t="e">
        <f>INDEX(Data!$C$4:$BA$398,ROE!$C275,ROE!F$2)</f>
        <v>#NUM!</v>
      </c>
      <c r="G275" s="28" t="e">
        <f>INDEX(Data!$C$4:$BA$398,ROE!$C275,ROE!G$2)</f>
        <v>#NUM!</v>
      </c>
      <c r="H275" s="28" t="e">
        <f>INDEX(Data!$C$4:$BA$398,ROE!$C275,ROE!H$2)</f>
        <v>#NUM!</v>
      </c>
      <c r="I275" s="28" t="e">
        <f>INDEX(Data!$C$4:$BA$398,ROE!$C275,ROE!I$2)</f>
        <v>#NUM!</v>
      </c>
      <c r="J275" s="28" t="e">
        <f>INDEX(Data!$C$4:$BA$398,ROE!$C275,ROE!J$2)</f>
        <v>#NUM!</v>
      </c>
      <c r="K275" s="28" t="e">
        <f>INDEX(Data!$C$4:$BA$398,ROE!$C275,ROE!K$2)</f>
        <v>#NUM!</v>
      </c>
      <c r="L275" s="28" t="e">
        <f>INDEX(Data!$C$4:$BA$398,ROE!$C275,ROE!L$2)</f>
        <v>#NUM!</v>
      </c>
      <c r="M275" s="28" t="e">
        <f>INDEX(Data!$C$4:$BA$398,ROE!$C275,ROE!M$2)</f>
        <v>#NUM!</v>
      </c>
    </row>
    <row r="276" spans="1:13">
      <c r="A276" s="18">
        <v>273</v>
      </c>
      <c r="B276" s="28" t="e">
        <f>LARGE(Data!$BE$4:$BE$32,ROE!A276)</f>
        <v>#NUM!</v>
      </c>
      <c r="C276" s="28" t="e">
        <f>MATCH(B276,Data!$BE$4:$BE$395,0)</f>
        <v>#NUM!</v>
      </c>
      <c r="D276" s="18" t="e">
        <f>INDEX(Data!$C$3:$BA$398,ROE!$C276,ROE!D$2)</f>
        <v>#NUM!</v>
      </c>
      <c r="E276" s="28" t="e">
        <f>INDEX(Data!$C$4:$BA$398,ROE!$C276,ROE!E$2)</f>
        <v>#NUM!</v>
      </c>
      <c r="F276" s="28" t="e">
        <f>INDEX(Data!$C$4:$BA$398,ROE!$C276,ROE!F$2)</f>
        <v>#NUM!</v>
      </c>
      <c r="G276" s="28" t="e">
        <f>INDEX(Data!$C$4:$BA$398,ROE!$C276,ROE!G$2)</f>
        <v>#NUM!</v>
      </c>
      <c r="H276" s="28" t="e">
        <f>INDEX(Data!$C$4:$BA$398,ROE!$C276,ROE!H$2)</f>
        <v>#NUM!</v>
      </c>
      <c r="I276" s="28" t="e">
        <f>INDEX(Data!$C$4:$BA$398,ROE!$C276,ROE!I$2)</f>
        <v>#NUM!</v>
      </c>
      <c r="J276" s="28" t="e">
        <f>INDEX(Data!$C$4:$BA$398,ROE!$C276,ROE!J$2)</f>
        <v>#NUM!</v>
      </c>
      <c r="K276" s="28" t="e">
        <f>INDEX(Data!$C$4:$BA$398,ROE!$C276,ROE!K$2)</f>
        <v>#NUM!</v>
      </c>
      <c r="L276" s="28" t="e">
        <f>INDEX(Data!$C$4:$BA$398,ROE!$C276,ROE!L$2)</f>
        <v>#NUM!</v>
      </c>
      <c r="M276" s="28" t="e">
        <f>INDEX(Data!$C$4:$BA$398,ROE!$C276,ROE!M$2)</f>
        <v>#NUM!</v>
      </c>
    </row>
    <row r="277" spans="1:13">
      <c r="A277" s="18">
        <v>274</v>
      </c>
      <c r="B277" s="28" t="e">
        <f>LARGE(Data!$BE$4:$BE$32,ROE!A277)</f>
        <v>#NUM!</v>
      </c>
      <c r="C277" s="28" t="e">
        <f>MATCH(B277,Data!$BE$4:$BE$395,0)</f>
        <v>#NUM!</v>
      </c>
      <c r="D277" s="18" t="e">
        <f>INDEX(Data!$C$3:$BA$398,ROE!$C277,ROE!D$2)</f>
        <v>#NUM!</v>
      </c>
      <c r="E277" s="28" t="e">
        <f>INDEX(Data!$C$4:$BA$398,ROE!$C277,ROE!E$2)</f>
        <v>#NUM!</v>
      </c>
      <c r="F277" s="28" t="e">
        <f>INDEX(Data!$C$4:$BA$398,ROE!$C277,ROE!F$2)</f>
        <v>#NUM!</v>
      </c>
      <c r="G277" s="28" t="e">
        <f>INDEX(Data!$C$4:$BA$398,ROE!$C277,ROE!G$2)</f>
        <v>#NUM!</v>
      </c>
      <c r="H277" s="28" t="e">
        <f>INDEX(Data!$C$4:$BA$398,ROE!$C277,ROE!H$2)</f>
        <v>#NUM!</v>
      </c>
      <c r="I277" s="28" t="e">
        <f>INDEX(Data!$C$4:$BA$398,ROE!$C277,ROE!I$2)</f>
        <v>#NUM!</v>
      </c>
      <c r="J277" s="28" t="e">
        <f>INDEX(Data!$C$4:$BA$398,ROE!$C277,ROE!J$2)</f>
        <v>#NUM!</v>
      </c>
      <c r="K277" s="28" t="e">
        <f>INDEX(Data!$C$4:$BA$398,ROE!$C277,ROE!K$2)</f>
        <v>#NUM!</v>
      </c>
      <c r="L277" s="28" t="e">
        <f>INDEX(Data!$C$4:$BA$398,ROE!$C277,ROE!L$2)</f>
        <v>#NUM!</v>
      </c>
      <c r="M277" s="28" t="e">
        <f>INDEX(Data!$C$4:$BA$398,ROE!$C277,ROE!M$2)</f>
        <v>#NUM!</v>
      </c>
    </row>
    <row r="278" spans="1:13">
      <c r="A278" s="18">
        <v>275</v>
      </c>
      <c r="B278" s="28" t="e">
        <f>LARGE(Data!$BE$4:$BE$32,ROE!A278)</f>
        <v>#NUM!</v>
      </c>
      <c r="C278" s="28" t="e">
        <f>MATCH(B278,Data!$BE$4:$BE$395,0)</f>
        <v>#NUM!</v>
      </c>
      <c r="D278" s="18" t="e">
        <f>INDEX(Data!$C$3:$BA$398,ROE!$C278,ROE!D$2)</f>
        <v>#NUM!</v>
      </c>
      <c r="E278" s="28" t="e">
        <f>INDEX(Data!$C$4:$BA$398,ROE!$C278,ROE!E$2)</f>
        <v>#NUM!</v>
      </c>
      <c r="F278" s="28" t="e">
        <f>INDEX(Data!$C$4:$BA$398,ROE!$C278,ROE!F$2)</f>
        <v>#NUM!</v>
      </c>
      <c r="G278" s="28" t="e">
        <f>INDEX(Data!$C$4:$BA$398,ROE!$C278,ROE!G$2)</f>
        <v>#NUM!</v>
      </c>
      <c r="H278" s="28" t="e">
        <f>INDEX(Data!$C$4:$BA$398,ROE!$C278,ROE!H$2)</f>
        <v>#NUM!</v>
      </c>
      <c r="I278" s="28" t="e">
        <f>INDEX(Data!$C$4:$BA$398,ROE!$C278,ROE!I$2)</f>
        <v>#NUM!</v>
      </c>
      <c r="J278" s="28" t="e">
        <f>INDEX(Data!$C$4:$BA$398,ROE!$C278,ROE!J$2)</f>
        <v>#NUM!</v>
      </c>
      <c r="K278" s="28" t="e">
        <f>INDEX(Data!$C$4:$BA$398,ROE!$C278,ROE!K$2)</f>
        <v>#NUM!</v>
      </c>
      <c r="L278" s="28" t="e">
        <f>INDEX(Data!$C$4:$BA$398,ROE!$C278,ROE!L$2)</f>
        <v>#NUM!</v>
      </c>
      <c r="M278" s="28" t="e">
        <f>INDEX(Data!$C$4:$BA$398,ROE!$C278,ROE!M$2)</f>
        <v>#NUM!</v>
      </c>
    </row>
    <row r="279" spans="1:13">
      <c r="A279" s="18">
        <v>276</v>
      </c>
      <c r="B279" s="28" t="e">
        <f>LARGE(Data!$BE$4:$BE$32,ROE!A279)</f>
        <v>#NUM!</v>
      </c>
      <c r="C279" s="28" t="e">
        <f>MATCH(B279,Data!$BE$4:$BE$395,0)</f>
        <v>#NUM!</v>
      </c>
      <c r="D279" s="18" t="e">
        <f>INDEX(Data!$C$3:$BA$398,ROE!$C279,ROE!D$2)</f>
        <v>#NUM!</v>
      </c>
      <c r="E279" s="28" t="e">
        <f>INDEX(Data!$C$4:$BA$398,ROE!$C279,ROE!E$2)</f>
        <v>#NUM!</v>
      </c>
      <c r="F279" s="28" t="e">
        <f>INDEX(Data!$C$4:$BA$398,ROE!$C279,ROE!F$2)</f>
        <v>#NUM!</v>
      </c>
      <c r="G279" s="28" t="e">
        <f>INDEX(Data!$C$4:$BA$398,ROE!$C279,ROE!G$2)</f>
        <v>#NUM!</v>
      </c>
      <c r="H279" s="28" t="e">
        <f>INDEX(Data!$C$4:$BA$398,ROE!$C279,ROE!H$2)</f>
        <v>#NUM!</v>
      </c>
      <c r="I279" s="28" t="e">
        <f>INDEX(Data!$C$4:$BA$398,ROE!$C279,ROE!I$2)</f>
        <v>#NUM!</v>
      </c>
      <c r="J279" s="28" t="e">
        <f>INDEX(Data!$C$4:$BA$398,ROE!$C279,ROE!J$2)</f>
        <v>#NUM!</v>
      </c>
      <c r="K279" s="28" t="e">
        <f>INDEX(Data!$C$4:$BA$398,ROE!$C279,ROE!K$2)</f>
        <v>#NUM!</v>
      </c>
      <c r="L279" s="28" t="e">
        <f>INDEX(Data!$C$4:$BA$398,ROE!$C279,ROE!L$2)</f>
        <v>#NUM!</v>
      </c>
      <c r="M279" s="28" t="e">
        <f>INDEX(Data!$C$4:$BA$398,ROE!$C279,ROE!M$2)</f>
        <v>#NUM!</v>
      </c>
    </row>
    <row r="280" spans="1:13">
      <c r="A280" s="18">
        <v>277</v>
      </c>
      <c r="B280" s="28" t="e">
        <f>LARGE(Data!$BE$4:$BE$32,ROE!A280)</f>
        <v>#NUM!</v>
      </c>
      <c r="C280" s="28" t="e">
        <f>MATCH(B280,Data!$BE$4:$BE$395,0)</f>
        <v>#NUM!</v>
      </c>
      <c r="D280" s="18" t="e">
        <f>INDEX(Data!$C$3:$BA$398,ROE!$C280,ROE!D$2)</f>
        <v>#NUM!</v>
      </c>
      <c r="E280" s="28" t="e">
        <f>INDEX(Data!$C$4:$BA$398,ROE!$C280,ROE!E$2)</f>
        <v>#NUM!</v>
      </c>
      <c r="F280" s="28" t="e">
        <f>INDEX(Data!$C$4:$BA$398,ROE!$C280,ROE!F$2)</f>
        <v>#NUM!</v>
      </c>
      <c r="G280" s="28" t="e">
        <f>INDEX(Data!$C$4:$BA$398,ROE!$C280,ROE!G$2)</f>
        <v>#NUM!</v>
      </c>
      <c r="H280" s="28" t="e">
        <f>INDEX(Data!$C$4:$BA$398,ROE!$C280,ROE!H$2)</f>
        <v>#NUM!</v>
      </c>
      <c r="I280" s="28" t="e">
        <f>INDEX(Data!$C$4:$BA$398,ROE!$C280,ROE!I$2)</f>
        <v>#NUM!</v>
      </c>
      <c r="J280" s="28" t="e">
        <f>INDEX(Data!$C$4:$BA$398,ROE!$C280,ROE!J$2)</f>
        <v>#NUM!</v>
      </c>
      <c r="K280" s="28" t="e">
        <f>INDEX(Data!$C$4:$BA$398,ROE!$C280,ROE!K$2)</f>
        <v>#NUM!</v>
      </c>
      <c r="L280" s="28" t="e">
        <f>INDEX(Data!$C$4:$BA$398,ROE!$C280,ROE!L$2)</f>
        <v>#NUM!</v>
      </c>
      <c r="M280" s="28" t="e">
        <f>INDEX(Data!$C$4:$BA$398,ROE!$C280,ROE!M$2)</f>
        <v>#NUM!</v>
      </c>
    </row>
    <row r="281" spans="1:13">
      <c r="A281" s="18">
        <v>278</v>
      </c>
      <c r="B281" s="28" t="e">
        <f>LARGE(Data!$BE$4:$BE$32,ROE!A281)</f>
        <v>#NUM!</v>
      </c>
      <c r="C281" s="28" t="e">
        <f>MATCH(B281,Data!$BE$4:$BE$395,0)</f>
        <v>#NUM!</v>
      </c>
      <c r="D281" s="18" t="e">
        <f>INDEX(Data!$C$3:$BA$398,ROE!$C281,ROE!D$2)</f>
        <v>#NUM!</v>
      </c>
      <c r="E281" s="28" t="e">
        <f>INDEX(Data!$C$4:$BA$398,ROE!$C281,ROE!E$2)</f>
        <v>#NUM!</v>
      </c>
      <c r="F281" s="28" t="e">
        <f>INDEX(Data!$C$4:$BA$398,ROE!$C281,ROE!F$2)</f>
        <v>#NUM!</v>
      </c>
      <c r="G281" s="28" t="e">
        <f>INDEX(Data!$C$4:$BA$398,ROE!$C281,ROE!G$2)</f>
        <v>#NUM!</v>
      </c>
      <c r="H281" s="28" t="e">
        <f>INDEX(Data!$C$4:$BA$398,ROE!$C281,ROE!H$2)</f>
        <v>#NUM!</v>
      </c>
      <c r="I281" s="28" t="e">
        <f>INDEX(Data!$C$4:$BA$398,ROE!$C281,ROE!I$2)</f>
        <v>#NUM!</v>
      </c>
      <c r="J281" s="28" t="e">
        <f>INDEX(Data!$C$4:$BA$398,ROE!$C281,ROE!J$2)</f>
        <v>#NUM!</v>
      </c>
      <c r="K281" s="28" t="e">
        <f>INDEX(Data!$C$4:$BA$398,ROE!$C281,ROE!K$2)</f>
        <v>#NUM!</v>
      </c>
      <c r="L281" s="28" t="e">
        <f>INDEX(Data!$C$4:$BA$398,ROE!$C281,ROE!L$2)</f>
        <v>#NUM!</v>
      </c>
      <c r="M281" s="28" t="e">
        <f>INDEX(Data!$C$4:$BA$398,ROE!$C281,ROE!M$2)</f>
        <v>#NUM!</v>
      </c>
    </row>
    <row r="282" spans="1:13">
      <c r="A282" s="18">
        <v>279</v>
      </c>
      <c r="B282" s="28" t="e">
        <f>LARGE(Data!$BE$4:$BE$32,ROE!A282)</f>
        <v>#NUM!</v>
      </c>
      <c r="C282" s="28" t="e">
        <f>MATCH(B282,Data!$BE$4:$BE$395,0)</f>
        <v>#NUM!</v>
      </c>
      <c r="D282" s="18" t="e">
        <f>INDEX(Data!$C$3:$BA$398,ROE!$C282,ROE!D$2)</f>
        <v>#NUM!</v>
      </c>
      <c r="E282" s="28" t="e">
        <f>INDEX(Data!$C$4:$BA$398,ROE!$C282,ROE!E$2)</f>
        <v>#NUM!</v>
      </c>
      <c r="F282" s="28" t="e">
        <f>INDEX(Data!$C$4:$BA$398,ROE!$C282,ROE!F$2)</f>
        <v>#NUM!</v>
      </c>
      <c r="G282" s="28" t="e">
        <f>INDEX(Data!$C$4:$BA$398,ROE!$C282,ROE!G$2)</f>
        <v>#NUM!</v>
      </c>
      <c r="H282" s="28" t="e">
        <f>INDEX(Data!$C$4:$BA$398,ROE!$C282,ROE!H$2)</f>
        <v>#NUM!</v>
      </c>
      <c r="I282" s="28" t="e">
        <f>INDEX(Data!$C$4:$BA$398,ROE!$C282,ROE!I$2)</f>
        <v>#NUM!</v>
      </c>
      <c r="J282" s="28" t="e">
        <f>INDEX(Data!$C$4:$BA$398,ROE!$C282,ROE!J$2)</f>
        <v>#NUM!</v>
      </c>
      <c r="K282" s="28" t="e">
        <f>INDEX(Data!$C$4:$BA$398,ROE!$C282,ROE!K$2)</f>
        <v>#NUM!</v>
      </c>
      <c r="L282" s="28" t="e">
        <f>INDEX(Data!$C$4:$BA$398,ROE!$C282,ROE!L$2)</f>
        <v>#NUM!</v>
      </c>
      <c r="M282" s="28" t="e">
        <f>INDEX(Data!$C$4:$BA$398,ROE!$C282,ROE!M$2)</f>
        <v>#NUM!</v>
      </c>
    </row>
    <row r="283" spans="1:13">
      <c r="A283" s="18">
        <v>280</v>
      </c>
      <c r="B283" s="28" t="e">
        <f>LARGE(Data!$BE$4:$BE$32,ROE!A283)</f>
        <v>#NUM!</v>
      </c>
      <c r="C283" s="28" t="e">
        <f>MATCH(B283,Data!$BE$4:$BE$395,0)</f>
        <v>#NUM!</v>
      </c>
      <c r="D283" s="18" t="e">
        <f>INDEX(Data!$C$3:$BA$398,ROE!$C283,ROE!D$2)</f>
        <v>#NUM!</v>
      </c>
      <c r="E283" s="28" t="e">
        <f>INDEX(Data!$C$4:$BA$398,ROE!$C283,ROE!E$2)</f>
        <v>#NUM!</v>
      </c>
      <c r="F283" s="28" t="e">
        <f>INDEX(Data!$C$4:$BA$398,ROE!$C283,ROE!F$2)</f>
        <v>#NUM!</v>
      </c>
      <c r="G283" s="28" t="e">
        <f>INDEX(Data!$C$4:$BA$398,ROE!$C283,ROE!G$2)</f>
        <v>#NUM!</v>
      </c>
      <c r="H283" s="28" t="e">
        <f>INDEX(Data!$C$4:$BA$398,ROE!$C283,ROE!H$2)</f>
        <v>#NUM!</v>
      </c>
      <c r="I283" s="28" t="e">
        <f>INDEX(Data!$C$4:$BA$398,ROE!$C283,ROE!I$2)</f>
        <v>#NUM!</v>
      </c>
      <c r="J283" s="28" t="e">
        <f>INDEX(Data!$C$4:$BA$398,ROE!$C283,ROE!J$2)</f>
        <v>#NUM!</v>
      </c>
      <c r="K283" s="28" t="e">
        <f>INDEX(Data!$C$4:$BA$398,ROE!$C283,ROE!K$2)</f>
        <v>#NUM!</v>
      </c>
      <c r="L283" s="28" t="e">
        <f>INDEX(Data!$C$4:$BA$398,ROE!$C283,ROE!L$2)</f>
        <v>#NUM!</v>
      </c>
      <c r="M283" s="28" t="e">
        <f>INDEX(Data!$C$4:$BA$398,ROE!$C283,ROE!M$2)</f>
        <v>#NUM!</v>
      </c>
    </row>
    <row r="284" spans="1:13">
      <c r="A284" s="18">
        <v>281</v>
      </c>
      <c r="B284" s="28" t="e">
        <f>LARGE(Data!$BE$4:$BE$32,ROE!A284)</f>
        <v>#NUM!</v>
      </c>
      <c r="C284" s="28" t="e">
        <f>MATCH(B284,Data!$BE$4:$BE$395,0)</f>
        <v>#NUM!</v>
      </c>
      <c r="D284" s="18" t="e">
        <f>INDEX(Data!$C$3:$BA$398,ROE!$C284,ROE!D$2)</f>
        <v>#NUM!</v>
      </c>
      <c r="E284" s="28" t="e">
        <f>INDEX(Data!$C$4:$BA$398,ROE!$C284,ROE!E$2)</f>
        <v>#NUM!</v>
      </c>
      <c r="F284" s="28" t="e">
        <f>INDEX(Data!$C$4:$BA$398,ROE!$C284,ROE!F$2)</f>
        <v>#NUM!</v>
      </c>
      <c r="G284" s="28" t="e">
        <f>INDEX(Data!$C$4:$BA$398,ROE!$C284,ROE!G$2)</f>
        <v>#NUM!</v>
      </c>
      <c r="H284" s="28" t="e">
        <f>INDEX(Data!$C$4:$BA$398,ROE!$C284,ROE!H$2)</f>
        <v>#NUM!</v>
      </c>
      <c r="I284" s="28" t="e">
        <f>INDEX(Data!$C$4:$BA$398,ROE!$C284,ROE!I$2)</f>
        <v>#NUM!</v>
      </c>
      <c r="J284" s="28" t="e">
        <f>INDEX(Data!$C$4:$BA$398,ROE!$C284,ROE!J$2)</f>
        <v>#NUM!</v>
      </c>
      <c r="K284" s="28" t="e">
        <f>INDEX(Data!$C$4:$BA$398,ROE!$C284,ROE!K$2)</f>
        <v>#NUM!</v>
      </c>
      <c r="L284" s="28" t="e">
        <f>INDEX(Data!$C$4:$BA$398,ROE!$C284,ROE!L$2)</f>
        <v>#NUM!</v>
      </c>
      <c r="M284" s="28" t="e">
        <f>INDEX(Data!$C$4:$BA$398,ROE!$C284,ROE!M$2)</f>
        <v>#NUM!</v>
      </c>
    </row>
    <row r="285" spans="1:13">
      <c r="A285" s="18">
        <v>282</v>
      </c>
      <c r="B285" s="28" t="e">
        <f>LARGE(Data!$BE$4:$BE$32,ROE!A285)</f>
        <v>#NUM!</v>
      </c>
      <c r="C285" s="28" t="e">
        <f>MATCH(B285,Data!$BE$4:$BE$395,0)</f>
        <v>#NUM!</v>
      </c>
      <c r="D285" s="18" t="e">
        <f>INDEX(Data!$C$3:$BA$398,ROE!$C285,ROE!D$2)</f>
        <v>#NUM!</v>
      </c>
      <c r="E285" s="28" t="e">
        <f>INDEX(Data!$C$4:$BA$398,ROE!$C285,ROE!E$2)</f>
        <v>#NUM!</v>
      </c>
      <c r="F285" s="28" t="e">
        <f>INDEX(Data!$C$4:$BA$398,ROE!$C285,ROE!F$2)</f>
        <v>#NUM!</v>
      </c>
      <c r="G285" s="28" t="e">
        <f>INDEX(Data!$C$4:$BA$398,ROE!$C285,ROE!G$2)</f>
        <v>#NUM!</v>
      </c>
      <c r="H285" s="28" t="e">
        <f>INDEX(Data!$C$4:$BA$398,ROE!$C285,ROE!H$2)</f>
        <v>#NUM!</v>
      </c>
      <c r="I285" s="28" t="e">
        <f>INDEX(Data!$C$4:$BA$398,ROE!$C285,ROE!I$2)</f>
        <v>#NUM!</v>
      </c>
      <c r="J285" s="28" t="e">
        <f>INDEX(Data!$C$4:$BA$398,ROE!$C285,ROE!J$2)</f>
        <v>#NUM!</v>
      </c>
      <c r="K285" s="28" t="e">
        <f>INDEX(Data!$C$4:$BA$398,ROE!$C285,ROE!K$2)</f>
        <v>#NUM!</v>
      </c>
      <c r="L285" s="28" t="e">
        <f>INDEX(Data!$C$4:$BA$398,ROE!$C285,ROE!L$2)</f>
        <v>#NUM!</v>
      </c>
      <c r="M285" s="28" t="e">
        <f>INDEX(Data!$C$4:$BA$398,ROE!$C285,ROE!M$2)</f>
        <v>#NUM!</v>
      </c>
    </row>
    <row r="286" spans="1:13">
      <c r="A286" s="18">
        <v>283</v>
      </c>
      <c r="B286" s="28" t="e">
        <f>LARGE(Data!$BE$4:$BE$32,ROE!A286)</f>
        <v>#NUM!</v>
      </c>
      <c r="C286" s="28" t="e">
        <f>MATCH(B286,Data!$BE$4:$BE$395,0)</f>
        <v>#NUM!</v>
      </c>
      <c r="D286" s="18" t="e">
        <f>INDEX(Data!$C$3:$BA$398,ROE!$C286,ROE!D$2)</f>
        <v>#NUM!</v>
      </c>
      <c r="E286" s="28" t="e">
        <f>INDEX(Data!$C$4:$BA$398,ROE!$C286,ROE!E$2)</f>
        <v>#NUM!</v>
      </c>
      <c r="F286" s="28" t="e">
        <f>INDEX(Data!$C$4:$BA$398,ROE!$C286,ROE!F$2)</f>
        <v>#NUM!</v>
      </c>
      <c r="G286" s="28" t="e">
        <f>INDEX(Data!$C$4:$BA$398,ROE!$C286,ROE!G$2)</f>
        <v>#NUM!</v>
      </c>
      <c r="H286" s="28" t="e">
        <f>INDEX(Data!$C$4:$BA$398,ROE!$C286,ROE!H$2)</f>
        <v>#NUM!</v>
      </c>
      <c r="I286" s="28" t="e">
        <f>INDEX(Data!$C$4:$BA$398,ROE!$C286,ROE!I$2)</f>
        <v>#NUM!</v>
      </c>
      <c r="J286" s="28" t="e">
        <f>INDEX(Data!$C$4:$BA$398,ROE!$C286,ROE!J$2)</f>
        <v>#NUM!</v>
      </c>
      <c r="K286" s="28" t="e">
        <f>INDEX(Data!$C$4:$BA$398,ROE!$C286,ROE!K$2)</f>
        <v>#NUM!</v>
      </c>
      <c r="L286" s="28" t="e">
        <f>INDEX(Data!$C$4:$BA$398,ROE!$C286,ROE!L$2)</f>
        <v>#NUM!</v>
      </c>
      <c r="M286" s="28" t="e">
        <f>INDEX(Data!$C$4:$BA$398,ROE!$C286,ROE!M$2)</f>
        <v>#NUM!</v>
      </c>
    </row>
    <row r="287" spans="1:13">
      <c r="A287" s="18">
        <v>284</v>
      </c>
      <c r="B287" s="28" t="e">
        <f>LARGE(Data!$BE$4:$BE$32,ROE!A287)</f>
        <v>#NUM!</v>
      </c>
      <c r="C287" s="28" t="e">
        <f>MATCH(B287,Data!$BE$4:$BE$395,0)</f>
        <v>#NUM!</v>
      </c>
      <c r="D287" s="18" t="e">
        <f>INDEX(Data!$C$3:$BA$398,ROE!$C287,ROE!D$2)</f>
        <v>#NUM!</v>
      </c>
      <c r="E287" s="28" t="e">
        <f>INDEX(Data!$C$4:$BA$398,ROE!$C287,ROE!E$2)</f>
        <v>#NUM!</v>
      </c>
      <c r="F287" s="28" t="e">
        <f>INDEX(Data!$C$4:$BA$398,ROE!$C287,ROE!F$2)</f>
        <v>#NUM!</v>
      </c>
      <c r="G287" s="28" t="e">
        <f>INDEX(Data!$C$4:$BA$398,ROE!$C287,ROE!G$2)</f>
        <v>#NUM!</v>
      </c>
      <c r="H287" s="28" t="e">
        <f>INDEX(Data!$C$4:$BA$398,ROE!$C287,ROE!H$2)</f>
        <v>#NUM!</v>
      </c>
      <c r="I287" s="28" t="e">
        <f>INDEX(Data!$C$4:$BA$398,ROE!$C287,ROE!I$2)</f>
        <v>#NUM!</v>
      </c>
      <c r="J287" s="28" t="e">
        <f>INDEX(Data!$C$4:$BA$398,ROE!$C287,ROE!J$2)</f>
        <v>#NUM!</v>
      </c>
      <c r="K287" s="28" t="e">
        <f>INDEX(Data!$C$4:$BA$398,ROE!$C287,ROE!K$2)</f>
        <v>#NUM!</v>
      </c>
      <c r="L287" s="28" t="e">
        <f>INDEX(Data!$C$4:$BA$398,ROE!$C287,ROE!L$2)</f>
        <v>#NUM!</v>
      </c>
      <c r="M287" s="28" t="e">
        <f>INDEX(Data!$C$4:$BA$398,ROE!$C287,ROE!M$2)</f>
        <v>#NUM!</v>
      </c>
    </row>
    <row r="288" spans="1:13">
      <c r="A288" s="18">
        <v>285</v>
      </c>
      <c r="B288" s="28" t="e">
        <f>LARGE(Data!$BE$4:$BE$32,ROE!A288)</f>
        <v>#NUM!</v>
      </c>
      <c r="C288" s="28" t="e">
        <f>MATCH(B288,Data!$BE$4:$BE$395,0)</f>
        <v>#NUM!</v>
      </c>
      <c r="D288" s="18" t="e">
        <f>INDEX(Data!$C$3:$BA$398,ROE!$C288,ROE!D$2)</f>
        <v>#NUM!</v>
      </c>
      <c r="E288" s="28" t="e">
        <f>INDEX(Data!$C$4:$BA$398,ROE!$C288,ROE!E$2)</f>
        <v>#NUM!</v>
      </c>
      <c r="F288" s="28" t="e">
        <f>INDEX(Data!$C$4:$BA$398,ROE!$C288,ROE!F$2)</f>
        <v>#NUM!</v>
      </c>
      <c r="G288" s="28" t="e">
        <f>INDEX(Data!$C$4:$BA$398,ROE!$C288,ROE!G$2)</f>
        <v>#NUM!</v>
      </c>
      <c r="H288" s="28" t="e">
        <f>INDEX(Data!$C$4:$BA$398,ROE!$C288,ROE!H$2)</f>
        <v>#NUM!</v>
      </c>
      <c r="I288" s="28" t="e">
        <f>INDEX(Data!$C$4:$BA$398,ROE!$C288,ROE!I$2)</f>
        <v>#NUM!</v>
      </c>
      <c r="J288" s="28" t="e">
        <f>INDEX(Data!$C$4:$BA$398,ROE!$C288,ROE!J$2)</f>
        <v>#NUM!</v>
      </c>
      <c r="K288" s="28" t="e">
        <f>INDEX(Data!$C$4:$BA$398,ROE!$C288,ROE!K$2)</f>
        <v>#NUM!</v>
      </c>
      <c r="L288" s="28" t="e">
        <f>INDEX(Data!$C$4:$BA$398,ROE!$C288,ROE!L$2)</f>
        <v>#NUM!</v>
      </c>
      <c r="M288" s="28" t="e">
        <f>INDEX(Data!$C$4:$BA$398,ROE!$C288,ROE!M$2)</f>
        <v>#NUM!</v>
      </c>
    </row>
    <row r="289" spans="1:13">
      <c r="A289" s="18">
        <v>286</v>
      </c>
      <c r="B289" s="28" t="e">
        <f>LARGE(Data!$BE$4:$BE$32,ROE!A289)</f>
        <v>#NUM!</v>
      </c>
      <c r="C289" s="28" t="e">
        <f>MATCH(B289,Data!$BE$4:$BE$395,0)</f>
        <v>#NUM!</v>
      </c>
      <c r="D289" s="18" t="e">
        <f>INDEX(Data!$C$3:$BA$398,ROE!$C289,ROE!D$2)</f>
        <v>#NUM!</v>
      </c>
      <c r="E289" s="28" t="e">
        <f>INDEX(Data!$C$4:$BA$398,ROE!$C289,ROE!E$2)</f>
        <v>#NUM!</v>
      </c>
      <c r="F289" s="28" t="e">
        <f>INDEX(Data!$C$4:$BA$398,ROE!$C289,ROE!F$2)</f>
        <v>#NUM!</v>
      </c>
      <c r="G289" s="28" t="e">
        <f>INDEX(Data!$C$4:$BA$398,ROE!$C289,ROE!G$2)</f>
        <v>#NUM!</v>
      </c>
      <c r="H289" s="28" t="e">
        <f>INDEX(Data!$C$4:$BA$398,ROE!$C289,ROE!H$2)</f>
        <v>#NUM!</v>
      </c>
      <c r="I289" s="28" t="e">
        <f>INDEX(Data!$C$4:$BA$398,ROE!$C289,ROE!I$2)</f>
        <v>#NUM!</v>
      </c>
      <c r="J289" s="28" t="e">
        <f>INDEX(Data!$C$4:$BA$398,ROE!$C289,ROE!J$2)</f>
        <v>#NUM!</v>
      </c>
      <c r="K289" s="28" t="e">
        <f>INDEX(Data!$C$4:$BA$398,ROE!$C289,ROE!K$2)</f>
        <v>#NUM!</v>
      </c>
      <c r="L289" s="28" t="e">
        <f>INDEX(Data!$C$4:$BA$398,ROE!$C289,ROE!L$2)</f>
        <v>#NUM!</v>
      </c>
      <c r="M289" s="28" t="e">
        <f>INDEX(Data!$C$4:$BA$398,ROE!$C289,ROE!M$2)</f>
        <v>#NUM!</v>
      </c>
    </row>
    <row r="290" spans="1:13">
      <c r="A290" s="18">
        <v>287</v>
      </c>
      <c r="B290" s="28" t="e">
        <f>LARGE(Data!$BE$4:$BE$32,ROE!A290)</f>
        <v>#NUM!</v>
      </c>
      <c r="C290" s="28" t="e">
        <f>MATCH(B290,Data!$BE$4:$BE$395,0)</f>
        <v>#NUM!</v>
      </c>
      <c r="D290" s="18" t="e">
        <f>INDEX(Data!$C$3:$BA$398,ROE!$C290,ROE!D$2)</f>
        <v>#NUM!</v>
      </c>
      <c r="E290" s="28" t="e">
        <f>INDEX(Data!$C$4:$BA$398,ROE!$C290,ROE!E$2)</f>
        <v>#NUM!</v>
      </c>
      <c r="F290" s="28" t="e">
        <f>INDEX(Data!$C$4:$BA$398,ROE!$C290,ROE!F$2)</f>
        <v>#NUM!</v>
      </c>
      <c r="G290" s="28" t="e">
        <f>INDEX(Data!$C$4:$BA$398,ROE!$C290,ROE!G$2)</f>
        <v>#NUM!</v>
      </c>
      <c r="H290" s="28" t="e">
        <f>INDEX(Data!$C$4:$BA$398,ROE!$C290,ROE!H$2)</f>
        <v>#NUM!</v>
      </c>
      <c r="I290" s="28" t="e">
        <f>INDEX(Data!$C$4:$BA$398,ROE!$C290,ROE!I$2)</f>
        <v>#NUM!</v>
      </c>
      <c r="J290" s="28" t="e">
        <f>INDEX(Data!$C$4:$BA$398,ROE!$C290,ROE!J$2)</f>
        <v>#NUM!</v>
      </c>
      <c r="K290" s="28" t="e">
        <f>INDEX(Data!$C$4:$BA$398,ROE!$C290,ROE!K$2)</f>
        <v>#NUM!</v>
      </c>
      <c r="L290" s="28" t="e">
        <f>INDEX(Data!$C$4:$BA$398,ROE!$C290,ROE!L$2)</f>
        <v>#NUM!</v>
      </c>
      <c r="M290" s="28" t="e">
        <f>INDEX(Data!$C$4:$BA$398,ROE!$C290,ROE!M$2)</f>
        <v>#NUM!</v>
      </c>
    </row>
    <row r="291" spans="1:13">
      <c r="A291" s="18">
        <v>288</v>
      </c>
      <c r="B291" s="28" t="e">
        <f>LARGE(Data!$BE$4:$BE$32,ROE!A291)</f>
        <v>#NUM!</v>
      </c>
      <c r="C291" s="28" t="e">
        <f>MATCH(B291,Data!$BE$4:$BE$395,0)</f>
        <v>#NUM!</v>
      </c>
      <c r="D291" s="18" t="e">
        <f>INDEX(Data!$C$3:$BA$398,ROE!$C291,ROE!D$2)</f>
        <v>#NUM!</v>
      </c>
      <c r="E291" s="28" t="e">
        <f>INDEX(Data!$C$4:$BA$398,ROE!$C291,ROE!E$2)</f>
        <v>#NUM!</v>
      </c>
      <c r="F291" s="28" t="e">
        <f>INDEX(Data!$C$4:$BA$398,ROE!$C291,ROE!F$2)</f>
        <v>#NUM!</v>
      </c>
      <c r="G291" s="28" t="e">
        <f>INDEX(Data!$C$4:$BA$398,ROE!$C291,ROE!G$2)</f>
        <v>#NUM!</v>
      </c>
      <c r="H291" s="28" t="e">
        <f>INDEX(Data!$C$4:$BA$398,ROE!$C291,ROE!H$2)</f>
        <v>#NUM!</v>
      </c>
      <c r="I291" s="28" t="e">
        <f>INDEX(Data!$C$4:$BA$398,ROE!$C291,ROE!I$2)</f>
        <v>#NUM!</v>
      </c>
      <c r="J291" s="28" t="e">
        <f>INDEX(Data!$C$4:$BA$398,ROE!$C291,ROE!J$2)</f>
        <v>#NUM!</v>
      </c>
      <c r="K291" s="28" t="e">
        <f>INDEX(Data!$C$4:$BA$398,ROE!$C291,ROE!K$2)</f>
        <v>#NUM!</v>
      </c>
      <c r="L291" s="28" t="e">
        <f>INDEX(Data!$C$4:$BA$398,ROE!$C291,ROE!L$2)</f>
        <v>#NUM!</v>
      </c>
      <c r="M291" s="28" t="e">
        <f>INDEX(Data!$C$4:$BA$398,ROE!$C291,ROE!M$2)</f>
        <v>#NUM!</v>
      </c>
    </row>
    <row r="292" spans="1:13">
      <c r="A292" s="18">
        <v>289</v>
      </c>
      <c r="B292" s="28" t="e">
        <f>LARGE(Data!$BE$4:$BE$32,ROE!A292)</f>
        <v>#NUM!</v>
      </c>
      <c r="C292" s="28" t="e">
        <f>MATCH(B292,Data!$BE$4:$BE$395,0)</f>
        <v>#NUM!</v>
      </c>
      <c r="D292" s="18" t="e">
        <f>INDEX(Data!$C$3:$BA$398,ROE!$C292,ROE!D$2)</f>
        <v>#NUM!</v>
      </c>
      <c r="E292" s="28" t="e">
        <f>INDEX(Data!$C$4:$BA$398,ROE!$C292,ROE!E$2)</f>
        <v>#NUM!</v>
      </c>
      <c r="F292" s="28" t="e">
        <f>INDEX(Data!$C$4:$BA$398,ROE!$C292,ROE!F$2)</f>
        <v>#NUM!</v>
      </c>
      <c r="G292" s="28" t="e">
        <f>INDEX(Data!$C$4:$BA$398,ROE!$C292,ROE!G$2)</f>
        <v>#NUM!</v>
      </c>
      <c r="H292" s="28" t="e">
        <f>INDEX(Data!$C$4:$BA$398,ROE!$C292,ROE!H$2)</f>
        <v>#NUM!</v>
      </c>
      <c r="I292" s="28" t="e">
        <f>INDEX(Data!$C$4:$BA$398,ROE!$C292,ROE!I$2)</f>
        <v>#NUM!</v>
      </c>
      <c r="J292" s="28" t="e">
        <f>INDEX(Data!$C$4:$BA$398,ROE!$C292,ROE!J$2)</f>
        <v>#NUM!</v>
      </c>
      <c r="K292" s="28" t="e">
        <f>INDEX(Data!$C$4:$BA$398,ROE!$C292,ROE!K$2)</f>
        <v>#NUM!</v>
      </c>
      <c r="L292" s="28" t="e">
        <f>INDEX(Data!$C$4:$BA$398,ROE!$C292,ROE!L$2)</f>
        <v>#NUM!</v>
      </c>
      <c r="M292" s="28" t="e">
        <f>INDEX(Data!$C$4:$BA$398,ROE!$C292,ROE!M$2)</f>
        <v>#NUM!</v>
      </c>
    </row>
    <row r="293" spans="1:13">
      <c r="A293" s="18">
        <v>290</v>
      </c>
      <c r="B293" s="28" t="e">
        <f>LARGE(Data!$BE$4:$BE$32,ROE!A293)</f>
        <v>#NUM!</v>
      </c>
      <c r="C293" s="28" t="e">
        <f>MATCH(B293,Data!$BE$4:$BE$395,0)</f>
        <v>#NUM!</v>
      </c>
      <c r="D293" s="18" t="e">
        <f>INDEX(Data!$C$3:$BA$398,ROE!$C293,ROE!D$2)</f>
        <v>#NUM!</v>
      </c>
      <c r="E293" s="28" t="e">
        <f>INDEX(Data!$C$4:$BA$398,ROE!$C293,ROE!E$2)</f>
        <v>#NUM!</v>
      </c>
      <c r="F293" s="28" t="e">
        <f>INDEX(Data!$C$4:$BA$398,ROE!$C293,ROE!F$2)</f>
        <v>#NUM!</v>
      </c>
      <c r="G293" s="28" t="e">
        <f>INDEX(Data!$C$4:$BA$398,ROE!$C293,ROE!G$2)</f>
        <v>#NUM!</v>
      </c>
      <c r="H293" s="28" t="e">
        <f>INDEX(Data!$C$4:$BA$398,ROE!$C293,ROE!H$2)</f>
        <v>#NUM!</v>
      </c>
      <c r="I293" s="28" t="e">
        <f>INDEX(Data!$C$4:$BA$398,ROE!$C293,ROE!I$2)</f>
        <v>#NUM!</v>
      </c>
      <c r="J293" s="28" t="e">
        <f>INDEX(Data!$C$4:$BA$398,ROE!$C293,ROE!J$2)</f>
        <v>#NUM!</v>
      </c>
      <c r="K293" s="28" t="e">
        <f>INDEX(Data!$C$4:$BA$398,ROE!$C293,ROE!K$2)</f>
        <v>#NUM!</v>
      </c>
      <c r="L293" s="28" t="e">
        <f>INDEX(Data!$C$4:$BA$398,ROE!$C293,ROE!L$2)</f>
        <v>#NUM!</v>
      </c>
      <c r="M293" s="28" t="e">
        <f>INDEX(Data!$C$4:$BA$398,ROE!$C293,ROE!M$2)</f>
        <v>#NUM!</v>
      </c>
    </row>
    <row r="294" spans="1:13">
      <c r="A294" s="18">
        <v>291</v>
      </c>
      <c r="B294" s="28" t="e">
        <f>LARGE(Data!$BE$4:$BE$32,ROE!A294)</f>
        <v>#NUM!</v>
      </c>
      <c r="C294" s="28" t="e">
        <f>MATCH(B294,Data!$BE$4:$BE$395,0)</f>
        <v>#NUM!</v>
      </c>
      <c r="D294" s="18" t="e">
        <f>INDEX(Data!$C$3:$BA$398,ROE!$C294,ROE!D$2)</f>
        <v>#NUM!</v>
      </c>
      <c r="E294" s="28" t="e">
        <f>INDEX(Data!$C$4:$BA$398,ROE!$C294,ROE!E$2)</f>
        <v>#NUM!</v>
      </c>
      <c r="F294" s="28" t="e">
        <f>INDEX(Data!$C$4:$BA$398,ROE!$C294,ROE!F$2)</f>
        <v>#NUM!</v>
      </c>
      <c r="G294" s="28" t="e">
        <f>INDEX(Data!$C$4:$BA$398,ROE!$C294,ROE!G$2)</f>
        <v>#NUM!</v>
      </c>
      <c r="H294" s="28" t="e">
        <f>INDEX(Data!$C$4:$BA$398,ROE!$C294,ROE!H$2)</f>
        <v>#NUM!</v>
      </c>
      <c r="I294" s="28" t="e">
        <f>INDEX(Data!$C$4:$BA$398,ROE!$C294,ROE!I$2)</f>
        <v>#NUM!</v>
      </c>
      <c r="J294" s="28" t="e">
        <f>INDEX(Data!$C$4:$BA$398,ROE!$C294,ROE!J$2)</f>
        <v>#NUM!</v>
      </c>
      <c r="K294" s="28" t="e">
        <f>INDEX(Data!$C$4:$BA$398,ROE!$C294,ROE!K$2)</f>
        <v>#NUM!</v>
      </c>
      <c r="L294" s="28" t="e">
        <f>INDEX(Data!$C$4:$BA$398,ROE!$C294,ROE!L$2)</f>
        <v>#NUM!</v>
      </c>
      <c r="M294" s="28" t="e">
        <f>INDEX(Data!$C$4:$BA$398,ROE!$C294,ROE!M$2)</f>
        <v>#NUM!</v>
      </c>
    </row>
    <row r="295" spans="1:13">
      <c r="A295" s="18">
        <v>292</v>
      </c>
      <c r="B295" s="28" t="e">
        <f>LARGE(Data!$BE$4:$BE$32,ROE!A295)</f>
        <v>#NUM!</v>
      </c>
      <c r="C295" s="28" t="e">
        <f>MATCH(B295,Data!$BE$4:$BE$395,0)</f>
        <v>#NUM!</v>
      </c>
      <c r="D295" s="18" t="e">
        <f>INDEX(Data!$C$3:$BA$398,ROE!$C295,ROE!D$2)</f>
        <v>#NUM!</v>
      </c>
      <c r="E295" s="28" t="e">
        <f>INDEX(Data!$C$4:$BA$398,ROE!$C295,ROE!E$2)</f>
        <v>#NUM!</v>
      </c>
      <c r="F295" s="28" t="e">
        <f>INDEX(Data!$C$4:$BA$398,ROE!$C295,ROE!F$2)</f>
        <v>#NUM!</v>
      </c>
      <c r="G295" s="28" t="e">
        <f>INDEX(Data!$C$4:$BA$398,ROE!$C295,ROE!G$2)</f>
        <v>#NUM!</v>
      </c>
      <c r="H295" s="28" t="e">
        <f>INDEX(Data!$C$4:$BA$398,ROE!$C295,ROE!H$2)</f>
        <v>#NUM!</v>
      </c>
      <c r="I295" s="28" t="e">
        <f>INDEX(Data!$C$4:$BA$398,ROE!$C295,ROE!I$2)</f>
        <v>#NUM!</v>
      </c>
      <c r="J295" s="28" t="e">
        <f>INDEX(Data!$C$4:$BA$398,ROE!$C295,ROE!J$2)</f>
        <v>#NUM!</v>
      </c>
      <c r="K295" s="28" t="e">
        <f>INDEX(Data!$C$4:$BA$398,ROE!$C295,ROE!K$2)</f>
        <v>#NUM!</v>
      </c>
      <c r="L295" s="28" t="e">
        <f>INDEX(Data!$C$4:$BA$398,ROE!$C295,ROE!L$2)</f>
        <v>#NUM!</v>
      </c>
      <c r="M295" s="28" t="e">
        <f>INDEX(Data!$C$4:$BA$398,ROE!$C295,ROE!M$2)</f>
        <v>#NUM!</v>
      </c>
    </row>
    <row r="296" spans="1:13">
      <c r="A296" s="18">
        <v>293</v>
      </c>
      <c r="B296" s="28" t="e">
        <f>LARGE(Data!$BE$4:$BE$32,ROE!A296)</f>
        <v>#NUM!</v>
      </c>
      <c r="C296" s="28" t="e">
        <f>MATCH(B296,Data!$BE$4:$BE$395,0)</f>
        <v>#NUM!</v>
      </c>
      <c r="D296" s="18" t="e">
        <f>INDEX(Data!$C$3:$BA$398,ROE!$C296,ROE!D$2)</f>
        <v>#NUM!</v>
      </c>
      <c r="E296" s="28" t="e">
        <f>INDEX(Data!$C$4:$BA$398,ROE!$C296,ROE!E$2)</f>
        <v>#NUM!</v>
      </c>
      <c r="F296" s="28" t="e">
        <f>INDEX(Data!$C$4:$BA$398,ROE!$C296,ROE!F$2)</f>
        <v>#NUM!</v>
      </c>
      <c r="G296" s="28" t="e">
        <f>INDEX(Data!$C$4:$BA$398,ROE!$C296,ROE!G$2)</f>
        <v>#NUM!</v>
      </c>
      <c r="H296" s="28" t="e">
        <f>INDEX(Data!$C$4:$BA$398,ROE!$C296,ROE!H$2)</f>
        <v>#NUM!</v>
      </c>
      <c r="I296" s="28" t="e">
        <f>INDEX(Data!$C$4:$BA$398,ROE!$C296,ROE!I$2)</f>
        <v>#NUM!</v>
      </c>
      <c r="J296" s="28" t="e">
        <f>INDEX(Data!$C$4:$BA$398,ROE!$C296,ROE!J$2)</f>
        <v>#NUM!</v>
      </c>
      <c r="K296" s="28" t="e">
        <f>INDEX(Data!$C$4:$BA$398,ROE!$C296,ROE!K$2)</f>
        <v>#NUM!</v>
      </c>
      <c r="L296" s="28" t="e">
        <f>INDEX(Data!$C$4:$BA$398,ROE!$C296,ROE!L$2)</f>
        <v>#NUM!</v>
      </c>
      <c r="M296" s="28" t="e">
        <f>INDEX(Data!$C$4:$BA$398,ROE!$C296,ROE!M$2)</f>
        <v>#NUM!</v>
      </c>
    </row>
    <row r="297" spans="1:13">
      <c r="A297" s="18">
        <v>294</v>
      </c>
      <c r="B297" s="28" t="e">
        <f>LARGE(Data!$BE$4:$BE$32,ROE!A297)</f>
        <v>#NUM!</v>
      </c>
      <c r="C297" s="28" t="e">
        <f>MATCH(B297,Data!$BE$4:$BE$395,0)</f>
        <v>#NUM!</v>
      </c>
      <c r="D297" s="18" t="e">
        <f>INDEX(Data!$C$3:$BA$398,ROE!$C297,ROE!D$2)</f>
        <v>#NUM!</v>
      </c>
      <c r="E297" s="28" t="e">
        <f>INDEX(Data!$C$4:$BA$398,ROE!$C297,ROE!E$2)</f>
        <v>#NUM!</v>
      </c>
      <c r="F297" s="28" t="e">
        <f>INDEX(Data!$C$4:$BA$398,ROE!$C297,ROE!F$2)</f>
        <v>#NUM!</v>
      </c>
      <c r="G297" s="28" t="e">
        <f>INDEX(Data!$C$4:$BA$398,ROE!$C297,ROE!G$2)</f>
        <v>#NUM!</v>
      </c>
      <c r="H297" s="28" t="e">
        <f>INDEX(Data!$C$4:$BA$398,ROE!$C297,ROE!H$2)</f>
        <v>#NUM!</v>
      </c>
      <c r="I297" s="28" t="e">
        <f>INDEX(Data!$C$4:$BA$398,ROE!$C297,ROE!I$2)</f>
        <v>#NUM!</v>
      </c>
      <c r="J297" s="28" t="e">
        <f>INDEX(Data!$C$4:$BA$398,ROE!$C297,ROE!J$2)</f>
        <v>#NUM!</v>
      </c>
      <c r="K297" s="28" t="e">
        <f>INDEX(Data!$C$4:$BA$398,ROE!$C297,ROE!K$2)</f>
        <v>#NUM!</v>
      </c>
      <c r="L297" s="28" t="e">
        <f>INDEX(Data!$C$4:$BA$398,ROE!$C297,ROE!L$2)</f>
        <v>#NUM!</v>
      </c>
      <c r="M297" s="28" t="e">
        <f>INDEX(Data!$C$4:$BA$398,ROE!$C297,ROE!M$2)</f>
        <v>#NUM!</v>
      </c>
    </row>
    <row r="298" spans="1:13">
      <c r="A298" s="18">
        <v>295</v>
      </c>
      <c r="B298" s="28" t="e">
        <f>LARGE(Data!$BE$4:$BE$32,ROE!A298)</f>
        <v>#NUM!</v>
      </c>
      <c r="C298" s="28" t="e">
        <f>MATCH(B298,Data!$BE$4:$BE$395,0)</f>
        <v>#NUM!</v>
      </c>
      <c r="D298" s="18" t="e">
        <f>INDEX(Data!$C$3:$BA$398,ROE!$C298,ROE!D$2)</f>
        <v>#NUM!</v>
      </c>
      <c r="E298" s="28" t="e">
        <f>INDEX(Data!$C$4:$BA$398,ROE!$C298,ROE!E$2)</f>
        <v>#NUM!</v>
      </c>
      <c r="F298" s="28" t="e">
        <f>INDEX(Data!$C$4:$BA$398,ROE!$C298,ROE!F$2)</f>
        <v>#NUM!</v>
      </c>
      <c r="G298" s="28" t="e">
        <f>INDEX(Data!$C$4:$BA$398,ROE!$C298,ROE!G$2)</f>
        <v>#NUM!</v>
      </c>
      <c r="H298" s="28" t="e">
        <f>INDEX(Data!$C$4:$BA$398,ROE!$C298,ROE!H$2)</f>
        <v>#NUM!</v>
      </c>
      <c r="I298" s="28" t="e">
        <f>INDEX(Data!$C$4:$BA$398,ROE!$C298,ROE!I$2)</f>
        <v>#NUM!</v>
      </c>
      <c r="J298" s="28" t="e">
        <f>INDEX(Data!$C$4:$BA$398,ROE!$C298,ROE!J$2)</f>
        <v>#NUM!</v>
      </c>
      <c r="K298" s="28" t="e">
        <f>INDEX(Data!$C$4:$BA$398,ROE!$C298,ROE!K$2)</f>
        <v>#NUM!</v>
      </c>
      <c r="L298" s="28" t="e">
        <f>INDEX(Data!$C$4:$BA$398,ROE!$C298,ROE!L$2)</f>
        <v>#NUM!</v>
      </c>
      <c r="M298" s="28" t="e">
        <f>INDEX(Data!$C$4:$BA$398,ROE!$C298,ROE!M$2)</f>
        <v>#NUM!</v>
      </c>
    </row>
    <row r="299" spans="1:13">
      <c r="A299" s="18">
        <v>296</v>
      </c>
      <c r="B299" s="28" t="e">
        <f>LARGE(Data!$BE$4:$BE$32,ROE!A299)</f>
        <v>#NUM!</v>
      </c>
      <c r="C299" s="28" t="e">
        <f>MATCH(B299,Data!$BE$4:$BE$395,0)</f>
        <v>#NUM!</v>
      </c>
      <c r="D299" s="18" t="e">
        <f>INDEX(Data!$C$3:$BA$398,ROE!$C299,ROE!D$2)</f>
        <v>#NUM!</v>
      </c>
      <c r="E299" s="28" t="e">
        <f>INDEX(Data!$C$4:$BA$398,ROE!$C299,ROE!E$2)</f>
        <v>#NUM!</v>
      </c>
      <c r="F299" s="28" t="e">
        <f>INDEX(Data!$C$4:$BA$398,ROE!$C299,ROE!F$2)</f>
        <v>#NUM!</v>
      </c>
      <c r="G299" s="28" t="e">
        <f>INDEX(Data!$C$4:$BA$398,ROE!$C299,ROE!G$2)</f>
        <v>#NUM!</v>
      </c>
      <c r="H299" s="28" t="e">
        <f>INDEX(Data!$C$4:$BA$398,ROE!$C299,ROE!H$2)</f>
        <v>#NUM!</v>
      </c>
      <c r="I299" s="28" t="e">
        <f>INDEX(Data!$C$4:$BA$398,ROE!$C299,ROE!I$2)</f>
        <v>#NUM!</v>
      </c>
      <c r="J299" s="28" t="e">
        <f>INDEX(Data!$C$4:$BA$398,ROE!$C299,ROE!J$2)</f>
        <v>#NUM!</v>
      </c>
      <c r="K299" s="28" t="e">
        <f>INDEX(Data!$C$4:$BA$398,ROE!$C299,ROE!K$2)</f>
        <v>#NUM!</v>
      </c>
      <c r="L299" s="28" t="e">
        <f>INDEX(Data!$C$4:$BA$398,ROE!$C299,ROE!L$2)</f>
        <v>#NUM!</v>
      </c>
      <c r="M299" s="28" t="e">
        <f>INDEX(Data!$C$4:$BA$398,ROE!$C299,ROE!M$2)</f>
        <v>#NUM!</v>
      </c>
    </row>
    <row r="300" spans="1:13">
      <c r="A300" s="18">
        <v>297</v>
      </c>
      <c r="B300" s="28" t="e">
        <f>LARGE(Data!$BE$4:$BE$32,ROE!A300)</f>
        <v>#NUM!</v>
      </c>
      <c r="C300" s="28" t="e">
        <f>MATCH(B300,Data!$BE$4:$BE$395,0)</f>
        <v>#NUM!</v>
      </c>
      <c r="D300" s="18" t="e">
        <f>INDEX(Data!$C$3:$BA$398,ROE!$C300,ROE!D$2)</f>
        <v>#NUM!</v>
      </c>
      <c r="E300" s="28" t="e">
        <f>INDEX(Data!$C$4:$BA$398,ROE!$C300,ROE!E$2)</f>
        <v>#NUM!</v>
      </c>
      <c r="F300" s="28" t="e">
        <f>INDEX(Data!$C$4:$BA$398,ROE!$C300,ROE!F$2)</f>
        <v>#NUM!</v>
      </c>
      <c r="G300" s="28" t="e">
        <f>INDEX(Data!$C$4:$BA$398,ROE!$C300,ROE!G$2)</f>
        <v>#NUM!</v>
      </c>
      <c r="H300" s="28" t="e">
        <f>INDEX(Data!$C$4:$BA$398,ROE!$C300,ROE!H$2)</f>
        <v>#NUM!</v>
      </c>
      <c r="I300" s="28" t="e">
        <f>INDEX(Data!$C$4:$BA$398,ROE!$C300,ROE!I$2)</f>
        <v>#NUM!</v>
      </c>
      <c r="J300" s="28" t="e">
        <f>INDEX(Data!$C$4:$BA$398,ROE!$C300,ROE!J$2)</f>
        <v>#NUM!</v>
      </c>
      <c r="K300" s="28" t="e">
        <f>INDEX(Data!$C$4:$BA$398,ROE!$C300,ROE!K$2)</f>
        <v>#NUM!</v>
      </c>
      <c r="L300" s="28" t="e">
        <f>INDEX(Data!$C$4:$BA$398,ROE!$C300,ROE!L$2)</f>
        <v>#NUM!</v>
      </c>
      <c r="M300" s="28" t="e">
        <f>INDEX(Data!$C$4:$BA$398,ROE!$C300,ROE!M$2)</f>
        <v>#NUM!</v>
      </c>
    </row>
    <row r="301" spans="1:13">
      <c r="A301" s="18">
        <v>298</v>
      </c>
      <c r="B301" s="28" t="e">
        <f>LARGE(Data!$BE$4:$BE$32,ROE!A301)</f>
        <v>#NUM!</v>
      </c>
      <c r="C301" s="28" t="e">
        <f>MATCH(B301,Data!$BE$4:$BE$395,0)</f>
        <v>#NUM!</v>
      </c>
      <c r="D301" s="18" t="e">
        <f>INDEX(Data!$C$3:$BA$398,ROE!$C301,ROE!D$2)</f>
        <v>#NUM!</v>
      </c>
      <c r="E301" s="28" t="e">
        <f>INDEX(Data!$C$4:$BA$398,ROE!$C301,ROE!E$2)</f>
        <v>#NUM!</v>
      </c>
      <c r="F301" s="28" t="e">
        <f>INDEX(Data!$C$4:$BA$398,ROE!$C301,ROE!F$2)</f>
        <v>#NUM!</v>
      </c>
      <c r="G301" s="28" t="e">
        <f>INDEX(Data!$C$4:$BA$398,ROE!$C301,ROE!G$2)</f>
        <v>#NUM!</v>
      </c>
      <c r="H301" s="28" t="e">
        <f>INDEX(Data!$C$4:$BA$398,ROE!$C301,ROE!H$2)</f>
        <v>#NUM!</v>
      </c>
      <c r="I301" s="28" t="e">
        <f>INDEX(Data!$C$4:$BA$398,ROE!$C301,ROE!I$2)</f>
        <v>#NUM!</v>
      </c>
      <c r="J301" s="28" t="e">
        <f>INDEX(Data!$C$4:$BA$398,ROE!$C301,ROE!J$2)</f>
        <v>#NUM!</v>
      </c>
      <c r="K301" s="28" t="e">
        <f>INDEX(Data!$C$4:$BA$398,ROE!$C301,ROE!K$2)</f>
        <v>#NUM!</v>
      </c>
      <c r="L301" s="28" t="e">
        <f>INDEX(Data!$C$4:$BA$398,ROE!$C301,ROE!L$2)</f>
        <v>#NUM!</v>
      </c>
      <c r="M301" s="28" t="e">
        <f>INDEX(Data!$C$4:$BA$398,ROE!$C301,ROE!M$2)</f>
        <v>#NUM!</v>
      </c>
    </row>
    <row r="302" spans="1:13">
      <c r="A302" s="18">
        <v>299</v>
      </c>
      <c r="B302" s="28" t="e">
        <f>LARGE(Data!$BE$4:$BE$32,ROE!A302)</f>
        <v>#NUM!</v>
      </c>
      <c r="C302" s="28" t="e">
        <f>MATCH(B302,Data!$BE$4:$BE$395,0)</f>
        <v>#NUM!</v>
      </c>
      <c r="D302" s="18" t="e">
        <f>INDEX(Data!$C$3:$BA$398,ROE!$C302,ROE!D$2)</f>
        <v>#NUM!</v>
      </c>
      <c r="E302" s="28" t="e">
        <f>INDEX(Data!$C$4:$BA$398,ROE!$C302,ROE!E$2)</f>
        <v>#NUM!</v>
      </c>
      <c r="F302" s="28" t="e">
        <f>INDEX(Data!$C$4:$BA$398,ROE!$C302,ROE!F$2)</f>
        <v>#NUM!</v>
      </c>
      <c r="G302" s="28" t="e">
        <f>INDEX(Data!$C$4:$BA$398,ROE!$C302,ROE!G$2)</f>
        <v>#NUM!</v>
      </c>
      <c r="H302" s="28" t="e">
        <f>INDEX(Data!$C$4:$BA$398,ROE!$C302,ROE!H$2)</f>
        <v>#NUM!</v>
      </c>
      <c r="I302" s="28" t="e">
        <f>INDEX(Data!$C$4:$BA$398,ROE!$C302,ROE!I$2)</f>
        <v>#NUM!</v>
      </c>
      <c r="J302" s="28" t="e">
        <f>INDEX(Data!$C$4:$BA$398,ROE!$C302,ROE!J$2)</f>
        <v>#NUM!</v>
      </c>
      <c r="K302" s="28" t="e">
        <f>INDEX(Data!$C$4:$BA$398,ROE!$C302,ROE!K$2)</f>
        <v>#NUM!</v>
      </c>
      <c r="L302" s="28" t="e">
        <f>INDEX(Data!$C$4:$BA$398,ROE!$C302,ROE!L$2)</f>
        <v>#NUM!</v>
      </c>
      <c r="M302" s="28" t="e">
        <f>INDEX(Data!$C$4:$BA$398,ROE!$C302,ROE!M$2)</f>
        <v>#NUM!</v>
      </c>
    </row>
    <row r="303" spans="1:13">
      <c r="A303" s="18">
        <v>300</v>
      </c>
      <c r="B303" s="28" t="e">
        <f>LARGE(Data!$BE$4:$BE$32,ROE!A303)</f>
        <v>#NUM!</v>
      </c>
      <c r="C303" s="28" t="e">
        <f>MATCH(B303,Data!$BE$4:$BE$395,0)</f>
        <v>#NUM!</v>
      </c>
      <c r="D303" s="18" t="e">
        <f>INDEX(Data!$C$3:$BA$398,ROE!$C303,ROE!D$2)</f>
        <v>#NUM!</v>
      </c>
      <c r="E303" s="28" t="e">
        <f>INDEX(Data!$C$4:$BA$398,ROE!$C303,ROE!E$2)</f>
        <v>#NUM!</v>
      </c>
      <c r="F303" s="28" t="e">
        <f>INDEX(Data!$C$4:$BA$398,ROE!$C303,ROE!F$2)</f>
        <v>#NUM!</v>
      </c>
      <c r="G303" s="28" t="e">
        <f>INDEX(Data!$C$4:$BA$398,ROE!$C303,ROE!G$2)</f>
        <v>#NUM!</v>
      </c>
      <c r="H303" s="28" t="e">
        <f>INDEX(Data!$C$4:$BA$398,ROE!$C303,ROE!H$2)</f>
        <v>#NUM!</v>
      </c>
      <c r="I303" s="28" t="e">
        <f>INDEX(Data!$C$4:$BA$398,ROE!$C303,ROE!I$2)</f>
        <v>#NUM!</v>
      </c>
      <c r="J303" s="28" t="e">
        <f>INDEX(Data!$C$4:$BA$398,ROE!$C303,ROE!J$2)</f>
        <v>#NUM!</v>
      </c>
      <c r="K303" s="28" t="e">
        <f>INDEX(Data!$C$4:$BA$398,ROE!$C303,ROE!K$2)</f>
        <v>#NUM!</v>
      </c>
      <c r="L303" s="28" t="e">
        <f>INDEX(Data!$C$4:$BA$398,ROE!$C303,ROE!L$2)</f>
        <v>#NUM!</v>
      </c>
      <c r="M303" s="28" t="e">
        <f>INDEX(Data!$C$4:$BA$398,ROE!$C303,ROE!M$2)</f>
        <v>#NUM!</v>
      </c>
    </row>
    <row r="304" spans="1:13">
      <c r="A304" s="18">
        <v>301</v>
      </c>
      <c r="B304" s="28" t="e">
        <f>LARGE(Data!$BE$4:$BE$32,ROE!A304)</f>
        <v>#NUM!</v>
      </c>
      <c r="C304" s="28" t="e">
        <f>MATCH(B304,Data!$BE$4:$BE$395,0)</f>
        <v>#NUM!</v>
      </c>
      <c r="D304" s="18" t="e">
        <f>INDEX(Data!$C$3:$BA$398,ROE!$C304,ROE!D$2)</f>
        <v>#NUM!</v>
      </c>
      <c r="E304" s="28" t="e">
        <f>INDEX(Data!$C$4:$BA$398,ROE!$C304,ROE!E$2)</f>
        <v>#NUM!</v>
      </c>
      <c r="F304" s="28" t="e">
        <f>INDEX(Data!$C$4:$BA$398,ROE!$C304,ROE!F$2)</f>
        <v>#NUM!</v>
      </c>
      <c r="G304" s="28" t="e">
        <f>INDEX(Data!$C$4:$BA$398,ROE!$C304,ROE!G$2)</f>
        <v>#NUM!</v>
      </c>
      <c r="H304" s="28" t="e">
        <f>INDEX(Data!$C$4:$BA$398,ROE!$C304,ROE!H$2)</f>
        <v>#NUM!</v>
      </c>
      <c r="I304" s="28" t="e">
        <f>INDEX(Data!$C$4:$BA$398,ROE!$C304,ROE!I$2)</f>
        <v>#NUM!</v>
      </c>
      <c r="J304" s="28" t="e">
        <f>INDEX(Data!$C$4:$BA$398,ROE!$C304,ROE!J$2)</f>
        <v>#NUM!</v>
      </c>
      <c r="K304" s="28" t="e">
        <f>INDEX(Data!$C$4:$BA$398,ROE!$C304,ROE!K$2)</f>
        <v>#NUM!</v>
      </c>
      <c r="L304" s="28" t="e">
        <f>INDEX(Data!$C$4:$BA$398,ROE!$C304,ROE!L$2)</f>
        <v>#NUM!</v>
      </c>
      <c r="M304" s="28" t="e">
        <f>INDEX(Data!$C$4:$BA$398,ROE!$C304,ROE!M$2)</f>
        <v>#NUM!</v>
      </c>
    </row>
    <row r="305" spans="1:13">
      <c r="A305" s="18">
        <v>302</v>
      </c>
      <c r="B305" s="28" t="e">
        <f>LARGE(Data!$BE$4:$BE$32,ROE!A305)</f>
        <v>#NUM!</v>
      </c>
      <c r="C305" s="28" t="e">
        <f>MATCH(B305,Data!$BE$4:$BE$395,0)</f>
        <v>#NUM!</v>
      </c>
      <c r="D305" s="18" t="e">
        <f>INDEX(Data!$C$3:$BA$398,ROE!$C305,ROE!D$2)</f>
        <v>#NUM!</v>
      </c>
      <c r="E305" s="28" t="e">
        <f>INDEX(Data!$C$4:$BA$398,ROE!$C305,ROE!E$2)</f>
        <v>#NUM!</v>
      </c>
      <c r="F305" s="28" t="e">
        <f>INDEX(Data!$C$4:$BA$398,ROE!$C305,ROE!F$2)</f>
        <v>#NUM!</v>
      </c>
      <c r="G305" s="28" t="e">
        <f>INDEX(Data!$C$4:$BA$398,ROE!$C305,ROE!G$2)</f>
        <v>#NUM!</v>
      </c>
      <c r="H305" s="28" t="e">
        <f>INDEX(Data!$C$4:$BA$398,ROE!$C305,ROE!H$2)</f>
        <v>#NUM!</v>
      </c>
      <c r="I305" s="28" t="e">
        <f>INDEX(Data!$C$4:$BA$398,ROE!$C305,ROE!I$2)</f>
        <v>#NUM!</v>
      </c>
      <c r="J305" s="28" t="e">
        <f>INDEX(Data!$C$4:$BA$398,ROE!$C305,ROE!J$2)</f>
        <v>#NUM!</v>
      </c>
      <c r="K305" s="28" t="e">
        <f>INDEX(Data!$C$4:$BA$398,ROE!$C305,ROE!K$2)</f>
        <v>#NUM!</v>
      </c>
      <c r="L305" s="28" t="e">
        <f>INDEX(Data!$C$4:$BA$398,ROE!$C305,ROE!L$2)</f>
        <v>#NUM!</v>
      </c>
      <c r="M305" s="28" t="e">
        <f>INDEX(Data!$C$4:$BA$398,ROE!$C305,ROE!M$2)</f>
        <v>#NUM!</v>
      </c>
    </row>
    <row r="306" spans="1:13">
      <c r="A306" s="18">
        <v>303</v>
      </c>
      <c r="B306" s="28" t="e">
        <f>LARGE(Data!$BE$4:$BE$32,ROE!A306)</f>
        <v>#NUM!</v>
      </c>
      <c r="C306" s="28" t="e">
        <f>MATCH(B306,Data!$BE$4:$BE$395,0)</f>
        <v>#NUM!</v>
      </c>
      <c r="D306" s="18" t="e">
        <f>INDEX(Data!$C$3:$BA$398,ROE!$C306,ROE!D$2)</f>
        <v>#NUM!</v>
      </c>
      <c r="E306" s="28" t="e">
        <f>INDEX(Data!$C$4:$BA$398,ROE!$C306,ROE!E$2)</f>
        <v>#NUM!</v>
      </c>
      <c r="F306" s="28" t="e">
        <f>INDEX(Data!$C$4:$BA$398,ROE!$C306,ROE!F$2)</f>
        <v>#NUM!</v>
      </c>
      <c r="G306" s="28" t="e">
        <f>INDEX(Data!$C$4:$BA$398,ROE!$C306,ROE!G$2)</f>
        <v>#NUM!</v>
      </c>
      <c r="H306" s="28" t="e">
        <f>INDEX(Data!$C$4:$BA$398,ROE!$C306,ROE!H$2)</f>
        <v>#NUM!</v>
      </c>
      <c r="I306" s="28" t="e">
        <f>INDEX(Data!$C$4:$BA$398,ROE!$C306,ROE!I$2)</f>
        <v>#NUM!</v>
      </c>
      <c r="J306" s="28" t="e">
        <f>INDEX(Data!$C$4:$BA$398,ROE!$C306,ROE!J$2)</f>
        <v>#NUM!</v>
      </c>
      <c r="K306" s="28" t="e">
        <f>INDEX(Data!$C$4:$BA$398,ROE!$C306,ROE!K$2)</f>
        <v>#NUM!</v>
      </c>
      <c r="L306" s="28" t="e">
        <f>INDEX(Data!$C$4:$BA$398,ROE!$C306,ROE!L$2)</f>
        <v>#NUM!</v>
      </c>
      <c r="M306" s="28" t="e">
        <f>INDEX(Data!$C$4:$BA$398,ROE!$C306,ROE!M$2)</f>
        <v>#NUM!</v>
      </c>
    </row>
    <row r="307" spans="1:13">
      <c r="A307" s="18">
        <v>304</v>
      </c>
      <c r="B307" s="28" t="e">
        <f>LARGE(Data!$BE$4:$BE$32,ROE!A307)</f>
        <v>#NUM!</v>
      </c>
      <c r="C307" s="28" t="e">
        <f>MATCH(B307,Data!$BE$4:$BE$395,0)</f>
        <v>#NUM!</v>
      </c>
      <c r="D307" s="18" t="e">
        <f>INDEX(Data!$C$3:$BA$398,ROE!$C307,ROE!D$2)</f>
        <v>#NUM!</v>
      </c>
      <c r="E307" s="28" t="e">
        <f>INDEX(Data!$C$4:$BA$398,ROE!$C307,ROE!E$2)</f>
        <v>#NUM!</v>
      </c>
      <c r="F307" s="28" t="e">
        <f>INDEX(Data!$C$4:$BA$398,ROE!$C307,ROE!F$2)</f>
        <v>#NUM!</v>
      </c>
      <c r="G307" s="28" t="e">
        <f>INDEX(Data!$C$4:$BA$398,ROE!$C307,ROE!G$2)</f>
        <v>#NUM!</v>
      </c>
      <c r="H307" s="28" t="e">
        <f>INDEX(Data!$C$4:$BA$398,ROE!$C307,ROE!H$2)</f>
        <v>#NUM!</v>
      </c>
      <c r="I307" s="28" t="e">
        <f>INDEX(Data!$C$4:$BA$398,ROE!$C307,ROE!I$2)</f>
        <v>#NUM!</v>
      </c>
      <c r="J307" s="28" t="e">
        <f>INDEX(Data!$C$4:$BA$398,ROE!$C307,ROE!J$2)</f>
        <v>#NUM!</v>
      </c>
      <c r="K307" s="28" t="e">
        <f>INDEX(Data!$C$4:$BA$398,ROE!$C307,ROE!K$2)</f>
        <v>#NUM!</v>
      </c>
      <c r="L307" s="28" t="e">
        <f>INDEX(Data!$C$4:$BA$398,ROE!$C307,ROE!L$2)</f>
        <v>#NUM!</v>
      </c>
      <c r="M307" s="28" t="e">
        <f>INDEX(Data!$C$4:$BA$398,ROE!$C307,ROE!M$2)</f>
        <v>#NUM!</v>
      </c>
    </row>
    <row r="308" spans="1:13">
      <c r="A308" s="18">
        <v>305</v>
      </c>
      <c r="B308" s="28" t="e">
        <f>LARGE(Data!$BE$4:$BE$32,ROE!A308)</f>
        <v>#NUM!</v>
      </c>
      <c r="C308" s="28" t="e">
        <f>MATCH(B308,Data!$BE$4:$BE$395,0)</f>
        <v>#NUM!</v>
      </c>
      <c r="D308" s="18" t="e">
        <f>INDEX(Data!$C$3:$BA$398,ROE!$C308,ROE!D$2)</f>
        <v>#NUM!</v>
      </c>
      <c r="E308" s="28" t="e">
        <f>INDEX(Data!$C$4:$BA$398,ROE!$C308,ROE!E$2)</f>
        <v>#NUM!</v>
      </c>
      <c r="F308" s="28" t="e">
        <f>INDEX(Data!$C$4:$BA$398,ROE!$C308,ROE!F$2)</f>
        <v>#NUM!</v>
      </c>
      <c r="G308" s="28" t="e">
        <f>INDEX(Data!$C$4:$BA$398,ROE!$C308,ROE!G$2)</f>
        <v>#NUM!</v>
      </c>
      <c r="H308" s="28" t="e">
        <f>INDEX(Data!$C$4:$BA$398,ROE!$C308,ROE!H$2)</f>
        <v>#NUM!</v>
      </c>
      <c r="I308" s="28" t="e">
        <f>INDEX(Data!$C$4:$BA$398,ROE!$C308,ROE!I$2)</f>
        <v>#NUM!</v>
      </c>
      <c r="J308" s="28" t="e">
        <f>INDEX(Data!$C$4:$BA$398,ROE!$C308,ROE!J$2)</f>
        <v>#NUM!</v>
      </c>
      <c r="K308" s="28" t="e">
        <f>INDEX(Data!$C$4:$BA$398,ROE!$C308,ROE!K$2)</f>
        <v>#NUM!</v>
      </c>
      <c r="L308" s="28" t="e">
        <f>INDEX(Data!$C$4:$BA$398,ROE!$C308,ROE!L$2)</f>
        <v>#NUM!</v>
      </c>
      <c r="M308" s="28" t="e">
        <f>INDEX(Data!$C$4:$BA$398,ROE!$C308,ROE!M$2)</f>
        <v>#NUM!</v>
      </c>
    </row>
    <row r="309" spans="1:13">
      <c r="A309" s="18">
        <v>306</v>
      </c>
      <c r="B309" s="28" t="e">
        <f>LARGE(Data!$BE$4:$BE$32,ROE!A309)</f>
        <v>#NUM!</v>
      </c>
      <c r="C309" s="28" t="e">
        <f>MATCH(B309,Data!$BE$4:$BE$395,0)</f>
        <v>#NUM!</v>
      </c>
      <c r="D309" s="18" t="e">
        <f>INDEX(Data!$C$3:$BA$398,ROE!$C309,ROE!D$2)</f>
        <v>#NUM!</v>
      </c>
      <c r="E309" s="28" t="e">
        <f>INDEX(Data!$C$4:$BA$398,ROE!$C309,ROE!E$2)</f>
        <v>#NUM!</v>
      </c>
      <c r="F309" s="28" t="e">
        <f>INDEX(Data!$C$4:$BA$398,ROE!$C309,ROE!F$2)</f>
        <v>#NUM!</v>
      </c>
      <c r="G309" s="28" t="e">
        <f>INDEX(Data!$C$4:$BA$398,ROE!$C309,ROE!G$2)</f>
        <v>#NUM!</v>
      </c>
      <c r="H309" s="28" t="e">
        <f>INDEX(Data!$C$4:$BA$398,ROE!$C309,ROE!H$2)</f>
        <v>#NUM!</v>
      </c>
      <c r="I309" s="28" t="e">
        <f>INDEX(Data!$C$4:$BA$398,ROE!$C309,ROE!I$2)</f>
        <v>#NUM!</v>
      </c>
      <c r="J309" s="28" t="e">
        <f>INDEX(Data!$C$4:$BA$398,ROE!$C309,ROE!J$2)</f>
        <v>#NUM!</v>
      </c>
      <c r="K309" s="28" t="e">
        <f>INDEX(Data!$C$4:$BA$398,ROE!$C309,ROE!K$2)</f>
        <v>#NUM!</v>
      </c>
      <c r="L309" s="28" t="e">
        <f>INDEX(Data!$C$4:$BA$398,ROE!$C309,ROE!L$2)</f>
        <v>#NUM!</v>
      </c>
      <c r="M309" s="28" t="e">
        <f>INDEX(Data!$C$4:$BA$398,ROE!$C309,ROE!M$2)</f>
        <v>#NUM!</v>
      </c>
    </row>
    <row r="310" spans="1:13">
      <c r="A310" s="18">
        <v>307</v>
      </c>
      <c r="B310" s="28" t="e">
        <f>LARGE(Data!$BE$4:$BE$32,ROE!A310)</f>
        <v>#NUM!</v>
      </c>
      <c r="C310" s="28" t="e">
        <f>MATCH(B310,Data!$BE$4:$BE$395,0)</f>
        <v>#NUM!</v>
      </c>
      <c r="D310" s="18" t="e">
        <f>INDEX(Data!$C$3:$BA$398,ROE!$C310,ROE!D$2)</f>
        <v>#NUM!</v>
      </c>
      <c r="E310" s="28" t="e">
        <f>INDEX(Data!$C$4:$BA$398,ROE!$C310,ROE!E$2)</f>
        <v>#NUM!</v>
      </c>
      <c r="F310" s="28" t="e">
        <f>INDEX(Data!$C$4:$BA$398,ROE!$C310,ROE!F$2)</f>
        <v>#NUM!</v>
      </c>
      <c r="G310" s="28" t="e">
        <f>INDEX(Data!$C$4:$BA$398,ROE!$C310,ROE!G$2)</f>
        <v>#NUM!</v>
      </c>
      <c r="H310" s="28" t="e">
        <f>INDEX(Data!$C$4:$BA$398,ROE!$C310,ROE!H$2)</f>
        <v>#NUM!</v>
      </c>
      <c r="I310" s="28" t="e">
        <f>INDEX(Data!$C$4:$BA$398,ROE!$C310,ROE!I$2)</f>
        <v>#NUM!</v>
      </c>
      <c r="J310" s="28" t="e">
        <f>INDEX(Data!$C$4:$BA$398,ROE!$C310,ROE!J$2)</f>
        <v>#NUM!</v>
      </c>
      <c r="K310" s="28" t="e">
        <f>INDEX(Data!$C$4:$BA$398,ROE!$C310,ROE!K$2)</f>
        <v>#NUM!</v>
      </c>
      <c r="L310" s="28" t="e">
        <f>INDEX(Data!$C$4:$BA$398,ROE!$C310,ROE!L$2)</f>
        <v>#NUM!</v>
      </c>
      <c r="M310" s="28" t="e">
        <f>INDEX(Data!$C$4:$BA$398,ROE!$C310,ROE!M$2)</f>
        <v>#NUM!</v>
      </c>
    </row>
    <row r="311" spans="1:13">
      <c r="A311" s="18">
        <v>308</v>
      </c>
      <c r="B311" s="28" t="e">
        <f>LARGE(Data!$BE$4:$BE$32,ROE!A311)</f>
        <v>#NUM!</v>
      </c>
      <c r="C311" s="28" t="e">
        <f>MATCH(B311,Data!$BE$4:$BE$395,0)</f>
        <v>#NUM!</v>
      </c>
      <c r="D311" s="18" t="e">
        <f>INDEX(Data!$C$3:$BA$398,ROE!$C311,ROE!D$2)</f>
        <v>#NUM!</v>
      </c>
      <c r="E311" s="28" t="e">
        <f>INDEX(Data!$C$4:$BA$398,ROE!$C311,ROE!E$2)</f>
        <v>#NUM!</v>
      </c>
      <c r="F311" s="28" t="e">
        <f>INDEX(Data!$C$4:$BA$398,ROE!$C311,ROE!F$2)</f>
        <v>#NUM!</v>
      </c>
      <c r="G311" s="28" t="e">
        <f>INDEX(Data!$C$4:$BA$398,ROE!$C311,ROE!G$2)</f>
        <v>#NUM!</v>
      </c>
      <c r="H311" s="28" t="e">
        <f>INDEX(Data!$C$4:$BA$398,ROE!$C311,ROE!H$2)</f>
        <v>#NUM!</v>
      </c>
      <c r="I311" s="28" t="e">
        <f>INDEX(Data!$C$4:$BA$398,ROE!$C311,ROE!I$2)</f>
        <v>#NUM!</v>
      </c>
      <c r="J311" s="28" t="e">
        <f>INDEX(Data!$C$4:$BA$398,ROE!$C311,ROE!J$2)</f>
        <v>#NUM!</v>
      </c>
      <c r="K311" s="28" t="e">
        <f>INDEX(Data!$C$4:$BA$398,ROE!$C311,ROE!K$2)</f>
        <v>#NUM!</v>
      </c>
      <c r="L311" s="28" t="e">
        <f>INDEX(Data!$C$4:$BA$398,ROE!$C311,ROE!L$2)</f>
        <v>#NUM!</v>
      </c>
      <c r="M311" s="28" t="e">
        <f>INDEX(Data!$C$4:$BA$398,ROE!$C311,ROE!M$2)</f>
        <v>#NUM!</v>
      </c>
    </row>
    <row r="312" spans="1:13">
      <c r="A312" s="18">
        <v>309</v>
      </c>
      <c r="B312" s="28" t="e">
        <f>LARGE(Data!$BE$4:$BE$32,ROE!A312)</f>
        <v>#NUM!</v>
      </c>
      <c r="C312" s="28" t="e">
        <f>MATCH(B312,Data!$BE$4:$BE$395,0)</f>
        <v>#NUM!</v>
      </c>
      <c r="D312" s="18" t="e">
        <f>INDEX(Data!$C$3:$BA$398,ROE!$C312,ROE!D$2)</f>
        <v>#NUM!</v>
      </c>
      <c r="E312" s="28" t="e">
        <f>INDEX(Data!$C$4:$BA$398,ROE!$C312,ROE!E$2)</f>
        <v>#NUM!</v>
      </c>
      <c r="F312" s="28" t="e">
        <f>INDEX(Data!$C$4:$BA$398,ROE!$C312,ROE!F$2)</f>
        <v>#NUM!</v>
      </c>
      <c r="G312" s="28" t="e">
        <f>INDEX(Data!$C$4:$BA$398,ROE!$C312,ROE!G$2)</f>
        <v>#NUM!</v>
      </c>
      <c r="H312" s="28" t="e">
        <f>INDEX(Data!$C$4:$BA$398,ROE!$C312,ROE!H$2)</f>
        <v>#NUM!</v>
      </c>
      <c r="I312" s="28" t="e">
        <f>INDEX(Data!$C$4:$BA$398,ROE!$C312,ROE!I$2)</f>
        <v>#NUM!</v>
      </c>
      <c r="J312" s="28" t="e">
        <f>INDEX(Data!$C$4:$BA$398,ROE!$C312,ROE!J$2)</f>
        <v>#NUM!</v>
      </c>
      <c r="K312" s="28" t="e">
        <f>INDEX(Data!$C$4:$BA$398,ROE!$C312,ROE!K$2)</f>
        <v>#NUM!</v>
      </c>
      <c r="L312" s="28" t="e">
        <f>INDEX(Data!$C$4:$BA$398,ROE!$C312,ROE!L$2)</f>
        <v>#NUM!</v>
      </c>
      <c r="M312" s="28" t="e">
        <f>INDEX(Data!$C$4:$BA$398,ROE!$C312,ROE!M$2)</f>
        <v>#NUM!</v>
      </c>
    </row>
    <row r="313" spans="1:13">
      <c r="A313" s="18">
        <v>310</v>
      </c>
      <c r="B313" s="28" t="e">
        <f>LARGE(Data!$BE$4:$BE$32,ROE!A313)</f>
        <v>#NUM!</v>
      </c>
      <c r="C313" s="28" t="e">
        <f>MATCH(B313,Data!$BE$4:$BE$395,0)</f>
        <v>#NUM!</v>
      </c>
      <c r="D313" s="18" t="e">
        <f>INDEX(Data!$C$3:$BA$398,ROE!$C313,ROE!D$2)</f>
        <v>#NUM!</v>
      </c>
      <c r="E313" s="28" t="e">
        <f>INDEX(Data!$C$4:$BA$398,ROE!$C313,ROE!E$2)</f>
        <v>#NUM!</v>
      </c>
      <c r="F313" s="28" t="e">
        <f>INDEX(Data!$C$4:$BA$398,ROE!$C313,ROE!F$2)</f>
        <v>#NUM!</v>
      </c>
      <c r="G313" s="28" t="e">
        <f>INDEX(Data!$C$4:$BA$398,ROE!$C313,ROE!G$2)</f>
        <v>#NUM!</v>
      </c>
      <c r="H313" s="28" t="e">
        <f>INDEX(Data!$C$4:$BA$398,ROE!$C313,ROE!H$2)</f>
        <v>#NUM!</v>
      </c>
      <c r="I313" s="28" t="e">
        <f>INDEX(Data!$C$4:$BA$398,ROE!$C313,ROE!I$2)</f>
        <v>#NUM!</v>
      </c>
      <c r="J313" s="28" t="e">
        <f>INDEX(Data!$C$4:$BA$398,ROE!$C313,ROE!J$2)</f>
        <v>#NUM!</v>
      </c>
      <c r="K313" s="28" t="e">
        <f>INDEX(Data!$C$4:$BA$398,ROE!$C313,ROE!K$2)</f>
        <v>#NUM!</v>
      </c>
      <c r="L313" s="28" t="e">
        <f>INDEX(Data!$C$4:$BA$398,ROE!$C313,ROE!L$2)</f>
        <v>#NUM!</v>
      </c>
      <c r="M313" s="28" t="e">
        <f>INDEX(Data!$C$4:$BA$398,ROE!$C313,ROE!M$2)</f>
        <v>#NUM!</v>
      </c>
    </row>
    <row r="314" spans="1:13">
      <c r="A314" s="18">
        <v>311</v>
      </c>
      <c r="B314" s="28" t="e">
        <f>LARGE(Data!$BE$4:$BE$32,ROE!A314)</f>
        <v>#NUM!</v>
      </c>
      <c r="C314" s="28" t="e">
        <f>MATCH(B314,Data!$BE$4:$BE$395,0)</f>
        <v>#NUM!</v>
      </c>
      <c r="D314" s="18" t="e">
        <f>INDEX(Data!$C$3:$BA$398,ROE!$C314,ROE!D$2)</f>
        <v>#NUM!</v>
      </c>
      <c r="E314" s="28" t="e">
        <f>INDEX(Data!$C$4:$BA$398,ROE!$C314,ROE!E$2)</f>
        <v>#NUM!</v>
      </c>
      <c r="F314" s="28" t="e">
        <f>INDEX(Data!$C$4:$BA$398,ROE!$C314,ROE!F$2)</f>
        <v>#NUM!</v>
      </c>
      <c r="G314" s="28" t="e">
        <f>INDEX(Data!$C$4:$BA$398,ROE!$C314,ROE!G$2)</f>
        <v>#NUM!</v>
      </c>
      <c r="H314" s="28" t="e">
        <f>INDEX(Data!$C$4:$BA$398,ROE!$C314,ROE!H$2)</f>
        <v>#NUM!</v>
      </c>
      <c r="I314" s="28" t="e">
        <f>INDEX(Data!$C$4:$BA$398,ROE!$C314,ROE!I$2)</f>
        <v>#NUM!</v>
      </c>
      <c r="J314" s="28" t="e">
        <f>INDEX(Data!$C$4:$BA$398,ROE!$C314,ROE!J$2)</f>
        <v>#NUM!</v>
      </c>
      <c r="K314" s="28" t="e">
        <f>INDEX(Data!$C$4:$BA$398,ROE!$C314,ROE!K$2)</f>
        <v>#NUM!</v>
      </c>
      <c r="L314" s="28" t="e">
        <f>INDEX(Data!$C$4:$BA$398,ROE!$C314,ROE!L$2)</f>
        <v>#NUM!</v>
      </c>
      <c r="M314" s="28" t="e">
        <f>INDEX(Data!$C$4:$BA$398,ROE!$C314,ROE!M$2)</f>
        <v>#NUM!</v>
      </c>
    </row>
    <row r="315" spans="1:13">
      <c r="A315" s="18">
        <v>312</v>
      </c>
      <c r="B315" s="28" t="e">
        <f>LARGE(Data!$BE$4:$BE$32,ROE!A315)</f>
        <v>#NUM!</v>
      </c>
      <c r="C315" s="28" t="e">
        <f>MATCH(B315,Data!$BE$4:$BE$395,0)</f>
        <v>#NUM!</v>
      </c>
      <c r="D315" s="18" t="e">
        <f>INDEX(Data!$C$3:$BA$398,ROE!$C315,ROE!D$2)</f>
        <v>#NUM!</v>
      </c>
      <c r="E315" s="28" t="e">
        <f>INDEX(Data!$C$4:$BA$398,ROE!$C315,ROE!E$2)</f>
        <v>#NUM!</v>
      </c>
      <c r="F315" s="28" t="e">
        <f>INDEX(Data!$C$4:$BA$398,ROE!$C315,ROE!F$2)</f>
        <v>#NUM!</v>
      </c>
      <c r="G315" s="28" t="e">
        <f>INDEX(Data!$C$4:$BA$398,ROE!$C315,ROE!G$2)</f>
        <v>#NUM!</v>
      </c>
      <c r="H315" s="28" t="e">
        <f>INDEX(Data!$C$4:$BA$398,ROE!$C315,ROE!H$2)</f>
        <v>#NUM!</v>
      </c>
      <c r="I315" s="28" t="e">
        <f>INDEX(Data!$C$4:$BA$398,ROE!$C315,ROE!I$2)</f>
        <v>#NUM!</v>
      </c>
      <c r="J315" s="28" t="e">
        <f>INDEX(Data!$C$4:$BA$398,ROE!$C315,ROE!J$2)</f>
        <v>#NUM!</v>
      </c>
      <c r="K315" s="28" t="e">
        <f>INDEX(Data!$C$4:$BA$398,ROE!$C315,ROE!K$2)</f>
        <v>#NUM!</v>
      </c>
      <c r="L315" s="28" t="e">
        <f>INDEX(Data!$C$4:$BA$398,ROE!$C315,ROE!L$2)</f>
        <v>#NUM!</v>
      </c>
      <c r="M315" s="28" t="e">
        <f>INDEX(Data!$C$4:$BA$398,ROE!$C315,ROE!M$2)</f>
        <v>#NUM!</v>
      </c>
    </row>
    <row r="316" spans="1:13">
      <c r="A316" s="18">
        <v>313</v>
      </c>
      <c r="B316" s="28" t="e">
        <f>LARGE(Data!$BE$4:$BE$32,ROE!A316)</f>
        <v>#NUM!</v>
      </c>
      <c r="C316" s="28" t="e">
        <f>MATCH(B316,Data!$BE$4:$BE$395,0)</f>
        <v>#NUM!</v>
      </c>
      <c r="D316" s="18" t="e">
        <f>INDEX(Data!$C$3:$BA$398,ROE!$C316,ROE!D$2)</f>
        <v>#NUM!</v>
      </c>
      <c r="E316" s="28" t="e">
        <f>INDEX(Data!$C$4:$BA$398,ROE!$C316,ROE!E$2)</f>
        <v>#NUM!</v>
      </c>
      <c r="F316" s="28" t="e">
        <f>INDEX(Data!$C$4:$BA$398,ROE!$C316,ROE!F$2)</f>
        <v>#NUM!</v>
      </c>
      <c r="G316" s="28" t="e">
        <f>INDEX(Data!$C$4:$BA$398,ROE!$C316,ROE!G$2)</f>
        <v>#NUM!</v>
      </c>
      <c r="H316" s="28" t="e">
        <f>INDEX(Data!$C$4:$BA$398,ROE!$C316,ROE!H$2)</f>
        <v>#NUM!</v>
      </c>
      <c r="I316" s="28" t="e">
        <f>INDEX(Data!$C$4:$BA$398,ROE!$C316,ROE!I$2)</f>
        <v>#NUM!</v>
      </c>
      <c r="J316" s="28" t="e">
        <f>INDEX(Data!$C$4:$BA$398,ROE!$C316,ROE!J$2)</f>
        <v>#NUM!</v>
      </c>
      <c r="K316" s="28" t="e">
        <f>INDEX(Data!$C$4:$BA$398,ROE!$C316,ROE!K$2)</f>
        <v>#NUM!</v>
      </c>
      <c r="L316" s="28" t="e">
        <f>INDEX(Data!$C$4:$BA$398,ROE!$C316,ROE!L$2)</f>
        <v>#NUM!</v>
      </c>
      <c r="M316" s="28" t="e">
        <f>INDEX(Data!$C$4:$BA$398,ROE!$C316,ROE!M$2)</f>
        <v>#NUM!</v>
      </c>
    </row>
    <row r="317" spans="1:13">
      <c r="A317" s="18">
        <v>314</v>
      </c>
      <c r="B317" s="28" t="e">
        <f>LARGE(Data!$BE$4:$BE$32,ROE!A317)</f>
        <v>#NUM!</v>
      </c>
      <c r="C317" s="28" t="e">
        <f>MATCH(B317,Data!$BE$4:$BE$395,0)</f>
        <v>#NUM!</v>
      </c>
      <c r="D317" s="18" t="e">
        <f>INDEX(Data!$C$3:$BA$398,ROE!$C317,ROE!D$2)</f>
        <v>#NUM!</v>
      </c>
      <c r="E317" s="28" t="e">
        <f>INDEX(Data!$C$4:$BA$398,ROE!$C317,ROE!E$2)</f>
        <v>#NUM!</v>
      </c>
      <c r="F317" s="28" t="e">
        <f>INDEX(Data!$C$4:$BA$398,ROE!$C317,ROE!F$2)</f>
        <v>#NUM!</v>
      </c>
      <c r="G317" s="28" t="e">
        <f>INDEX(Data!$C$4:$BA$398,ROE!$C317,ROE!G$2)</f>
        <v>#NUM!</v>
      </c>
      <c r="H317" s="28" t="e">
        <f>INDEX(Data!$C$4:$BA$398,ROE!$C317,ROE!H$2)</f>
        <v>#NUM!</v>
      </c>
      <c r="I317" s="28" t="e">
        <f>INDEX(Data!$C$4:$BA$398,ROE!$C317,ROE!I$2)</f>
        <v>#NUM!</v>
      </c>
      <c r="J317" s="28" t="e">
        <f>INDEX(Data!$C$4:$BA$398,ROE!$C317,ROE!J$2)</f>
        <v>#NUM!</v>
      </c>
      <c r="K317" s="28" t="e">
        <f>INDEX(Data!$C$4:$BA$398,ROE!$C317,ROE!K$2)</f>
        <v>#NUM!</v>
      </c>
      <c r="L317" s="28" t="e">
        <f>INDEX(Data!$C$4:$BA$398,ROE!$C317,ROE!L$2)</f>
        <v>#NUM!</v>
      </c>
      <c r="M317" s="28" t="e">
        <f>INDEX(Data!$C$4:$BA$398,ROE!$C317,ROE!M$2)</f>
        <v>#NUM!</v>
      </c>
    </row>
    <row r="318" spans="1:13">
      <c r="A318" s="18">
        <v>315</v>
      </c>
      <c r="B318" s="28" t="e">
        <f>LARGE(Data!$BE$4:$BE$32,ROE!A318)</f>
        <v>#NUM!</v>
      </c>
      <c r="C318" s="28" t="e">
        <f>MATCH(B318,Data!$BE$4:$BE$395,0)</f>
        <v>#NUM!</v>
      </c>
      <c r="D318" s="18" t="e">
        <f>INDEX(Data!$C$3:$BA$398,ROE!$C318,ROE!D$2)</f>
        <v>#NUM!</v>
      </c>
      <c r="E318" s="28" t="e">
        <f>INDEX(Data!$C$4:$BA$398,ROE!$C318,ROE!E$2)</f>
        <v>#NUM!</v>
      </c>
      <c r="F318" s="28" t="e">
        <f>INDEX(Data!$C$4:$BA$398,ROE!$C318,ROE!F$2)</f>
        <v>#NUM!</v>
      </c>
      <c r="G318" s="28" t="e">
        <f>INDEX(Data!$C$4:$BA$398,ROE!$C318,ROE!G$2)</f>
        <v>#NUM!</v>
      </c>
      <c r="H318" s="28" t="e">
        <f>INDEX(Data!$C$4:$BA$398,ROE!$C318,ROE!H$2)</f>
        <v>#NUM!</v>
      </c>
      <c r="I318" s="28" t="e">
        <f>INDEX(Data!$C$4:$BA$398,ROE!$C318,ROE!I$2)</f>
        <v>#NUM!</v>
      </c>
      <c r="J318" s="28" t="e">
        <f>INDEX(Data!$C$4:$BA$398,ROE!$C318,ROE!J$2)</f>
        <v>#NUM!</v>
      </c>
      <c r="K318" s="28" t="e">
        <f>INDEX(Data!$C$4:$BA$398,ROE!$C318,ROE!K$2)</f>
        <v>#NUM!</v>
      </c>
      <c r="L318" s="28" t="e">
        <f>INDEX(Data!$C$4:$BA$398,ROE!$C318,ROE!L$2)</f>
        <v>#NUM!</v>
      </c>
      <c r="M318" s="28" t="e">
        <f>INDEX(Data!$C$4:$BA$398,ROE!$C318,ROE!M$2)</f>
        <v>#NUM!</v>
      </c>
    </row>
    <row r="319" spans="1:13">
      <c r="A319" s="18">
        <v>316</v>
      </c>
      <c r="B319" s="28" t="e">
        <f>LARGE(Data!$BE$4:$BE$32,ROE!A319)</f>
        <v>#NUM!</v>
      </c>
      <c r="C319" s="28" t="e">
        <f>MATCH(B319,Data!$BE$4:$BE$395,0)</f>
        <v>#NUM!</v>
      </c>
      <c r="D319" s="18" t="e">
        <f>INDEX(Data!$C$3:$BA$398,ROE!$C319,ROE!D$2)</f>
        <v>#NUM!</v>
      </c>
      <c r="E319" s="28" t="e">
        <f>INDEX(Data!$C$4:$BA$398,ROE!$C319,ROE!E$2)</f>
        <v>#NUM!</v>
      </c>
      <c r="F319" s="28" t="e">
        <f>INDEX(Data!$C$4:$BA$398,ROE!$C319,ROE!F$2)</f>
        <v>#NUM!</v>
      </c>
      <c r="G319" s="28" t="e">
        <f>INDEX(Data!$C$4:$BA$398,ROE!$C319,ROE!G$2)</f>
        <v>#NUM!</v>
      </c>
      <c r="H319" s="28" t="e">
        <f>INDEX(Data!$C$4:$BA$398,ROE!$C319,ROE!H$2)</f>
        <v>#NUM!</v>
      </c>
      <c r="I319" s="28" t="e">
        <f>INDEX(Data!$C$4:$BA$398,ROE!$C319,ROE!I$2)</f>
        <v>#NUM!</v>
      </c>
      <c r="J319" s="28" t="e">
        <f>INDEX(Data!$C$4:$BA$398,ROE!$C319,ROE!J$2)</f>
        <v>#NUM!</v>
      </c>
      <c r="K319" s="28" t="e">
        <f>INDEX(Data!$C$4:$BA$398,ROE!$C319,ROE!K$2)</f>
        <v>#NUM!</v>
      </c>
      <c r="L319" s="28" t="e">
        <f>INDEX(Data!$C$4:$BA$398,ROE!$C319,ROE!L$2)</f>
        <v>#NUM!</v>
      </c>
      <c r="M319" s="28" t="e">
        <f>INDEX(Data!$C$4:$BA$398,ROE!$C319,ROE!M$2)</f>
        <v>#NUM!</v>
      </c>
    </row>
    <row r="320" spans="1:13">
      <c r="A320" s="18">
        <v>317</v>
      </c>
      <c r="B320" s="28" t="e">
        <f>LARGE(Data!$BE$4:$BE$32,ROE!A320)</f>
        <v>#NUM!</v>
      </c>
      <c r="C320" s="28" t="e">
        <f>MATCH(B320,Data!$BE$4:$BE$395,0)</f>
        <v>#NUM!</v>
      </c>
      <c r="D320" s="18" t="e">
        <f>INDEX(Data!$C$3:$BA$398,ROE!$C320,ROE!D$2)</f>
        <v>#NUM!</v>
      </c>
      <c r="E320" s="28" t="e">
        <f>INDEX(Data!$C$4:$BA$398,ROE!$C320,ROE!E$2)</f>
        <v>#NUM!</v>
      </c>
      <c r="F320" s="28" t="e">
        <f>INDEX(Data!$C$4:$BA$398,ROE!$C320,ROE!F$2)</f>
        <v>#NUM!</v>
      </c>
      <c r="G320" s="28" t="e">
        <f>INDEX(Data!$C$4:$BA$398,ROE!$C320,ROE!G$2)</f>
        <v>#NUM!</v>
      </c>
      <c r="H320" s="28" t="e">
        <f>INDEX(Data!$C$4:$BA$398,ROE!$C320,ROE!H$2)</f>
        <v>#NUM!</v>
      </c>
      <c r="I320" s="28" t="e">
        <f>INDEX(Data!$C$4:$BA$398,ROE!$C320,ROE!I$2)</f>
        <v>#NUM!</v>
      </c>
      <c r="J320" s="28" t="e">
        <f>INDEX(Data!$C$4:$BA$398,ROE!$C320,ROE!J$2)</f>
        <v>#NUM!</v>
      </c>
      <c r="K320" s="28" t="e">
        <f>INDEX(Data!$C$4:$BA$398,ROE!$C320,ROE!K$2)</f>
        <v>#NUM!</v>
      </c>
      <c r="L320" s="28" t="e">
        <f>INDEX(Data!$C$4:$BA$398,ROE!$C320,ROE!L$2)</f>
        <v>#NUM!</v>
      </c>
      <c r="M320" s="28" t="e">
        <f>INDEX(Data!$C$4:$BA$398,ROE!$C320,ROE!M$2)</f>
        <v>#NUM!</v>
      </c>
    </row>
    <row r="321" spans="1:13">
      <c r="A321" s="18">
        <v>318</v>
      </c>
      <c r="B321" s="28" t="e">
        <f>LARGE(Data!$BE$4:$BE$32,ROE!A321)</f>
        <v>#NUM!</v>
      </c>
      <c r="C321" s="28" t="e">
        <f>MATCH(B321,Data!$BE$4:$BE$395,0)</f>
        <v>#NUM!</v>
      </c>
      <c r="D321" s="18" t="e">
        <f>INDEX(Data!$C$3:$BA$398,ROE!$C321,ROE!D$2)</f>
        <v>#NUM!</v>
      </c>
      <c r="E321" s="28" t="e">
        <f>INDEX(Data!$C$4:$BA$398,ROE!$C321,ROE!E$2)</f>
        <v>#NUM!</v>
      </c>
      <c r="F321" s="28" t="e">
        <f>INDEX(Data!$C$4:$BA$398,ROE!$C321,ROE!F$2)</f>
        <v>#NUM!</v>
      </c>
      <c r="G321" s="28" t="e">
        <f>INDEX(Data!$C$4:$BA$398,ROE!$C321,ROE!G$2)</f>
        <v>#NUM!</v>
      </c>
      <c r="H321" s="28" t="e">
        <f>INDEX(Data!$C$4:$BA$398,ROE!$C321,ROE!H$2)</f>
        <v>#NUM!</v>
      </c>
      <c r="I321" s="28" t="e">
        <f>INDEX(Data!$C$4:$BA$398,ROE!$C321,ROE!I$2)</f>
        <v>#NUM!</v>
      </c>
      <c r="J321" s="28" t="e">
        <f>INDEX(Data!$C$4:$BA$398,ROE!$C321,ROE!J$2)</f>
        <v>#NUM!</v>
      </c>
      <c r="K321" s="28" t="e">
        <f>INDEX(Data!$C$4:$BA$398,ROE!$C321,ROE!K$2)</f>
        <v>#NUM!</v>
      </c>
      <c r="L321" s="28" t="e">
        <f>INDEX(Data!$C$4:$BA$398,ROE!$C321,ROE!L$2)</f>
        <v>#NUM!</v>
      </c>
      <c r="M321" s="28" t="e">
        <f>INDEX(Data!$C$4:$BA$398,ROE!$C321,ROE!M$2)</f>
        <v>#NUM!</v>
      </c>
    </row>
    <row r="322" spans="1:13">
      <c r="A322" s="18">
        <v>319</v>
      </c>
      <c r="B322" s="28" t="e">
        <f>LARGE(Data!$BE$4:$BE$32,ROE!A322)</f>
        <v>#NUM!</v>
      </c>
      <c r="C322" s="28" t="e">
        <f>MATCH(B322,Data!$BE$4:$BE$395,0)</f>
        <v>#NUM!</v>
      </c>
      <c r="D322" s="18" t="e">
        <f>INDEX(Data!$C$3:$BA$398,ROE!$C322,ROE!D$2)</f>
        <v>#NUM!</v>
      </c>
      <c r="E322" s="28" t="e">
        <f>INDEX(Data!$C$4:$BA$398,ROE!$C322,ROE!E$2)</f>
        <v>#NUM!</v>
      </c>
      <c r="F322" s="28" t="e">
        <f>INDEX(Data!$C$4:$BA$398,ROE!$C322,ROE!F$2)</f>
        <v>#NUM!</v>
      </c>
      <c r="G322" s="28" t="e">
        <f>INDEX(Data!$C$4:$BA$398,ROE!$C322,ROE!G$2)</f>
        <v>#NUM!</v>
      </c>
      <c r="H322" s="28" t="e">
        <f>INDEX(Data!$C$4:$BA$398,ROE!$C322,ROE!H$2)</f>
        <v>#NUM!</v>
      </c>
      <c r="I322" s="28" t="e">
        <f>INDEX(Data!$C$4:$BA$398,ROE!$C322,ROE!I$2)</f>
        <v>#NUM!</v>
      </c>
      <c r="J322" s="28" t="e">
        <f>INDEX(Data!$C$4:$BA$398,ROE!$C322,ROE!J$2)</f>
        <v>#NUM!</v>
      </c>
      <c r="K322" s="28" t="e">
        <f>INDEX(Data!$C$4:$BA$398,ROE!$C322,ROE!K$2)</f>
        <v>#NUM!</v>
      </c>
      <c r="L322" s="28" t="e">
        <f>INDEX(Data!$C$4:$BA$398,ROE!$C322,ROE!L$2)</f>
        <v>#NUM!</v>
      </c>
      <c r="M322" s="28" t="e">
        <f>INDEX(Data!$C$4:$BA$398,ROE!$C322,ROE!M$2)</f>
        <v>#NUM!</v>
      </c>
    </row>
    <row r="323" spans="1:13">
      <c r="A323" s="18">
        <v>320</v>
      </c>
      <c r="B323" s="28" t="e">
        <f>LARGE(Data!$BE$4:$BE$32,ROE!A323)</f>
        <v>#NUM!</v>
      </c>
      <c r="C323" s="28" t="e">
        <f>MATCH(B323,Data!$BE$4:$BE$395,0)</f>
        <v>#NUM!</v>
      </c>
      <c r="D323" s="18" t="e">
        <f>INDEX(Data!$C$3:$BA$398,ROE!$C323,ROE!D$2)</f>
        <v>#NUM!</v>
      </c>
      <c r="E323" s="28" t="e">
        <f>INDEX(Data!$C$4:$BA$398,ROE!$C323,ROE!E$2)</f>
        <v>#NUM!</v>
      </c>
      <c r="F323" s="28" t="e">
        <f>INDEX(Data!$C$4:$BA$398,ROE!$C323,ROE!F$2)</f>
        <v>#NUM!</v>
      </c>
      <c r="G323" s="28" t="e">
        <f>INDEX(Data!$C$4:$BA$398,ROE!$C323,ROE!G$2)</f>
        <v>#NUM!</v>
      </c>
      <c r="H323" s="28" t="e">
        <f>INDEX(Data!$C$4:$BA$398,ROE!$C323,ROE!H$2)</f>
        <v>#NUM!</v>
      </c>
      <c r="I323" s="28" t="e">
        <f>INDEX(Data!$C$4:$BA$398,ROE!$C323,ROE!I$2)</f>
        <v>#NUM!</v>
      </c>
      <c r="J323" s="28" t="e">
        <f>INDEX(Data!$C$4:$BA$398,ROE!$C323,ROE!J$2)</f>
        <v>#NUM!</v>
      </c>
      <c r="K323" s="28" t="e">
        <f>INDEX(Data!$C$4:$BA$398,ROE!$C323,ROE!K$2)</f>
        <v>#NUM!</v>
      </c>
      <c r="L323" s="28" t="e">
        <f>INDEX(Data!$C$4:$BA$398,ROE!$C323,ROE!L$2)</f>
        <v>#NUM!</v>
      </c>
      <c r="M323" s="28" t="e">
        <f>INDEX(Data!$C$4:$BA$398,ROE!$C323,ROE!M$2)</f>
        <v>#NUM!</v>
      </c>
    </row>
    <row r="324" spans="1:13">
      <c r="A324" s="18">
        <v>321</v>
      </c>
      <c r="B324" s="28" t="e">
        <f>LARGE(Data!$BE$4:$BE$32,ROE!A324)</f>
        <v>#NUM!</v>
      </c>
      <c r="C324" s="28" t="e">
        <f>MATCH(B324,Data!$BE$4:$BE$395,0)</f>
        <v>#NUM!</v>
      </c>
      <c r="D324" s="18" t="e">
        <f>INDEX(Data!$C$3:$BA$398,ROE!$C324,ROE!D$2)</f>
        <v>#NUM!</v>
      </c>
      <c r="E324" s="28" t="e">
        <f>INDEX(Data!$C$4:$BA$398,ROE!$C324,ROE!E$2)</f>
        <v>#NUM!</v>
      </c>
      <c r="F324" s="28" t="e">
        <f>INDEX(Data!$C$4:$BA$398,ROE!$C324,ROE!F$2)</f>
        <v>#NUM!</v>
      </c>
      <c r="G324" s="28" t="e">
        <f>INDEX(Data!$C$4:$BA$398,ROE!$C324,ROE!G$2)</f>
        <v>#NUM!</v>
      </c>
      <c r="H324" s="28" t="e">
        <f>INDEX(Data!$C$4:$BA$398,ROE!$C324,ROE!H$2)</f>
        <v>#NUM!</v>
      </c>
      <c r="I324" s="28" t="e">
        <f>INDEX(Data!$C$4:$BA$398,ROE!$C324,ROE!I$2)</f>
        <v>#NUM!</v>
      </c>
      <c r="J324" s="28" t="e">
        <f>INDEX(Data!$C$4:$BA$398,ROE!$C324,ROE!J$2)</f>
        <v>#NUM!</v>
      </c>
      <c r="K324" s="28" t="e">
        <f>INDEX(Data!$C$4:$BA$398,ROE!$C324,ROE!K$2)</f>
        <v>#NUM!</v>
      </c>
      <c r="L324" s="28" t="e">
        <f>INDEX(Data!$C$4:$BA$398,ROE!$C324,ROE!L$2)</f>
        <v>#NUM!</v>
      </c>
      <c r="M324" s="28" t="e">
        <f>INDEX(Data!$C$4:$BA$398,ROE!$C324,ROE!M$2)</f>
        <v>#NUM!</v>
      </c>
    </row>
    <row r="325" spans="1:13">
      <c r="A325" s="18">
        <v>322</v>
      </c>
      <c r="B325" s="28" t="e">
        <f>LARGE(Data!$BE$4:$BE$32,ROE!A325)</f>
        <v>#NUM!</v>
      </c>
      <c r="C325" s="28" t="e">
        <f>MATCH(B325,Data!$BE$4:$BE$395,0)</f>
        <v>#NUM!</v>
      </c>
      <c r="D325" s="18" t="e">
        <f>INDEX(Data!$C$3:$BA$398,ROE!$C325,ROE!D$2)</f>
        <v>#NUM!</v>
      </c>
      <c r="E325" s="28" t="e">
        <f>INDEX(Data!$C$4:$BA$398,ROE!$C325,ROE!E$2)</f>
        <v>#NUM!</v>
      </c>
      <c r="F325" s="28" t="e">
        <f>INDEX(Data!$C$4:$BA$398,ROE!$C325,ROE!F$2)</f>
        <v>#NUM!</v>
      </c>
      <c r="G325" s="28" t="e">
        <f>INDEX(Data!$C$4:$BA$398,ROE!$C325,ROE!G$2)</f>
        <v>#NUM!</v>
      </c>
      <c r="H325" s="28" t="e">
        <f>INDEX(Data!$C$4:$BA$398,ROE!$C325,ROE!H$2)</f>
        <v>#NUM!</v>
      </c>
      <c r="I325" s="28" t="e">
        <f>INDEX(Data!$C$4:$BA$398,ROE!$C325,ROE!I$2)</f>
        <v>#NUM!</v>
      </c>
      <c r="J325" s="28" t="e">
        <f>INDEX(Data!$C$4:$BA$398,ROE!$C325,ROE!J$2)</f>
        <v>#NUM!</v>
      </c>
      <c r="K325" s="28" t="e">
        <f>INDEX(Data!$C$4:$BA$398,ROE!$C325,ROE!K$2)</f>
        <v>#NUM!</v>
      </c>
      <c r="L325" s="28" t="e">
        <f>INDEX(Data!$C$4:$BA$398,ROE!$C325,ROE!L$2)</f>
        <v>#NUM!</v>
      </c>
      <c r="M325" s="28" t="e">
        <f>INDEX(Data!$C$4:$BA$398,ROE!$C325,ROE!M$2)</f>
        <v>#NUM!</v>
      </c>
    </row>
    <row r="326" spans="1:13">
      <c r="A326" s="18">
        <v>323</v>
      </c>
      <c r="B326" s="28" t="e">
        <f>LARGE(Data!$BE$4:$BE$32,ROE!A326)</f>
        <v>#NUM!</v>
      </c>
      <c r="C326" s="28" t="e">
        <f>MATCH(B326,Data!$BE$4:$BE$395,0)</f>
        <v>#NUM!</v>
      </c>
      <c r="D326" s="18" t="e">
        <f>INDEX(Data!$C$3:$BA$398,ROE!$C326,ROE!D$2)</f>
        <v>#NUM!</v>
      </c>
      <c r="E326" s="28" t="e">
        <f>INDEX(Data!$C$4:$BA$398,ROE!$C326,ROE!E$2)</f>
        <v>#NUM!</v>
      </c>
      <c r="F326" s="28" t="e">
        <f>INDEX(Data!$C$4:$BA$398,ROE!$C326,ROE!F$2)</f>
        <v>#NUM!</v>
      </c>
      <c r="G326" s="28" t="e">
        <f>INDEX(Data!$C$4:$BA$398,ROE!$C326,ROE!G$2)</f>
        <v>#NUM!</v>
      </c>
      <c r="H326" s="28" t="e">
        <f>INDEX(Data!$C$4:$BA$398,ROE!$C326,ROE!H$2)</f>
        <v>#NUM!</v>
      </c>
      <c r="I326" s="28" t="e">
        <f>INDEX(Data!$C$4:$BA$398,ROE!$C326,ROE!I$2)</f>
        <v>#NUM!</v>
      </c>
      <c r="J326" s="28" t="e">
        <f>INDEX(Data!$C$4:$BA$398,ROE!$C326,ROE!J$2)</f>
        <v>#NUM!</v>
      </c>
      <c r="K326" s="28" t="e">
        <f>INDEX(Data!$C$4:$BA$398,ROE!$C326,ROE!K$2)</f>
        <v>#NUM!</v>
      </c>
      <c r="L326" s="28" t="e">
        <f>INDEX(Data!$C$4:$BA$398,ROE!$C326,ROE!L$2)</f>
        <v>#NUM!</v>
      </c>
      <c r="M326" s="28" t="e">
        <f>INDEX(Data!$C$4:$BA$398,ROE!$C326,ROE!M$2)</f>
        <v>#NUM!</v>
      </c>
    </row>
    <row r="327" spans="1:13">
      <c r="A327" s="18">
        <v>324</v>
      </c>
      <c r="B327" s="28" t="e">
        <f>LARGE(Data!$BE$4:$BE$32,ROE!A327)</f>
        <v>#NUM!</v>
      </c>
      <c r="C327" s="28" t="e">
        <f>MATCH(B327,Data!$BE$4:$BE$395,0)</f>
        <v>#NUM!</v>
      </c>
      <c r="D327" s="18" t="e">
        <f>INDEX(Data!$C$3:$BA$398,ROE!$C327,ROE!D$2)</f>
        <v>#NUM!</v>
      </c>
      <c r="E327" s="28" t="e">
        <f>INDEX(Data!$C$4:$BA$398,ROE!$C327,ROE!E$2)</f>
        <v>#NUM!</v>
      </c>
      <c r="F327" s="28" t="e">
        <f>INDEX(Data!$C$4:$BA$398,ROE!$C327,ROE!F$2)</f>
        <v>#NUM!</v>
      </c>
      <c r="G327" s="28" t="e">
        <f>INDEX(Data!$C$4:$BA$398,ROE!$C327,ROE!G$2)</f>
        <v>#NUM!</v>
      </c>
      <c r="H327" s="28" t="e">
        <f>INDEX(Data!$C$4:$BA$398,ROE!$C327,ROE!H$2)</f>
        <v>#NUM!</v>
      </c>
      <c r="I327" s="28" t="e">
        <f>INDEX(Data!$C$4:$BA$398,ROE!$C327,ROE!I$2)</f>
        <v>#NUM!</v>
      </c>
      <c r="J327" s="28" t="e">
        <f>INDEX(Data!$C$4:$BA$398,ROE!$C327,ROE!J$2)</f>
        <v>#NUM!</v>
      </c>
      <c r="K327" s="28" t="e">
        <f>INDEX(Data!$C$4:$BA$398,ROE!$C327,ROE!K$2)</f>
        <v>#NUM!</v>
      </c>
      <c r="L327" s="28" t="e">
        <f>INDEX(Data!$C$4:$BA$398,ROE!$C327,ROE!L$2)</f>
        <v>#NUM!</v>
      </c>
      <c r="M327" s="28" t="e">
        <f>INDEX(Data!$C$4:$BA$398,ROE!$C327,ROE!M$2)</f>
        <v>#NUM!</v>
      </c>
    </row>
    <row r="328" spans="1:13">
      <c r="A328" s="18">
        <v>325</v>
      </c>
      <c r="B328" s="28" t="e">
        <f>LARGE(Data!$BE$4:$BE$32,ROE!A328)</f>
        <v>#NUM!</v>
      </c>
      <c r="C328" s="28" t="e">
        <f>MATCH(B328,Data!$BE$4:$BE$395,0)</f>
        <v>#NUM!</v>
      </c>
      <c r="D328" s="18" t="e">
        <f>INDEX(Data!$C$3:$BA$398,ROE!$C328,ROE!D$2)</f>
        <v>#NUM!</v>
      </c>
      <c r="E328" s="28" t="e">
        <f>INDEX(Data!$C$4:$BA$398,ROE!$C328,ROE!E$2)</f>
        <v>#NUM!</v>
      </c>
      <c r="F328" s="28" t="e">
        <f>INDEX(Data!$C$4:$BA$398,ROE!$C328,ROE!F$2)</f>
        <v>#NUM!</v>
      </c>
      <c r="G328" s="28" t="e">
        <f>INDEX(Data!$C$4:$BA$398,ROE!$C328,ROE!G$2)</f>
        <v>#NUM!</v>
      </c>
      <c r="H328" s="28" t="e">
        <f>INDEX(Data!$C$4:$BA$398,ROE!$C328,ROE!H$2)</f>
        <v>#NUM!</v>
      </c>
      <c r="I328" s="28" t="e">
        <f>INDEX(Data!$C$4:$BA$398,ROE!$C328,ROE!I$2)</f>
        <v>#NUM!</v>
      </c>
      <c r="J328" s="28" t="e">
        <f>INDEX(Data!$C$4:$BA$398,ROE!$C328,ROE!J$2)</f>
        <v>#NUM!</v>
      </c>
      <c r="K328" s="28" t="e">
        <f>INDEX(Data!$C$4:$BA$398,ROE!$C328,ROE!K$2)</f>
        <v>#NUM!</v>
      </c>
      <c r="L328" s="28" t="e">
        <f>INDEX(Data!$C$4:$BA$398,ROE!$C328,ROE!L$2)</f>
        <v>#NUM!</v>
      </c>
      <c r="M328" s="28" t="e">
        <f>INDEX(Data!$C$4:$BA$398,ROE!$C328,ROE!M$2)</f>
        <v>#NUM!</v>
      </c>
    </row>
    <row r="329" spans="1:13">
      <c r="A329" s="18">
        <v>326</v>
      </c>
      <c r="B329" s="28" t="e">
        <f>LARGE(Data!$BE$4:$BE$32,ROE!A329)</f>
        <v>#NUM!</v>
      </c>
      <c r="C329" s="28" t="e">
        <f>MATCH(B329,Data!$BE$4:$BE$395,0)</f>
        <v>#NUM!</v>
      </c>
      <c r="D329" s="18" t="e">
        <f>INDEX(Data!$C$3:$BA$398,ROE!$C329,ROE!D$2)</f>
        <v>#NUM!</v>
      </c>
      <c r="E329" s="28" t="e">
        <f>INDEX(Data!$C$4:$BA$398,ROE!$C329,ROE!E$2)</f>
        <v>#NUM!</v>
      </c>
      <c r="F329" s="28" t="e">
        <f>INDEX(Data!$C$4:$BA$398,ROE!$C329,ROE!F$2)</f>
        <v>#NUM!</v>
      </c>
      <c r="G329" s="28" t="e">
        <f>INDEX(Data!$C$4:$BA$398,ROE!$C329,ROE!G$2)</f>
        <v>#NUM!</v>
      </c>
      <c r="H329" s="28" t="e">
        <f>INDEX(Data!$C$4:$BA$398,ROE!$C329,ROE!H$2)</f>
        <v>#NUM!</v>
      </c>
      <c r="I329" s="28" t="e">
        <f>INDEX(Data!$C$4:$BA$398,ROE!$C329,ROE!I$2)</f>
        <v>#NUM!</v>
      </c>
      <c r="J329" s="28" t="e">
        <f>INDEX(Data!$C$4:$BA$398,ROE!$C329,ROE!J$2)</f>
        <v>#NUM!</v>
      </c>
      <c r="K329" s="28" t="e">
        <f>INDEX(Data!$C$4:$BA$398,ROE!$C329,ROE!K$2)</f>
        <v>#NUM!</v>
      </c>
      <c r="L329" s="28" t="e">
        <f>INDEX(Data!$C$4:$BA$398,ROE!$C329,ROE!L$2)</f>
        <v>#NUM!</v>
      </c>
      <c r="M329" s="28" t="e">
        <f>INDEX(Data!$C$4:$BA$398,ROE!$C329,ROE!M$2)</f>
        <v>#NUM!</v>
      </c>
    </row>
    <row r="330" spans="1:13">
      <c r="A330" s="18">
        <v>327</v>
      </c>
      <c r="B330" s="28" t="e">
        <f>LARGE(Data!$BE$4:$BE$32,ROE!A330)</f>
        <v>#NUM!</v>
      </c>
      <c r="C330" s="28" t="e">
        <f>MATCH(B330,Data!$BE$4:$BE$395,0)</f>
        <v>#NUM!</v>
      </c>
      <c r="D330" s="18" t="e">
        <f>INDEX(Data!$C$3:$BA$398,ROE!$C330,ROE!D$2)</f>
        <v>#NUM!</v>
      </c>
      <c r="E330" s="28" t="e">
        <f>INDEX(Data!$C$4:$BA$398,ROE!$C330,ROE!E$2)</f>
        <v>#NUM!</v>
      </c>
      <c r="F330" s="28" t="e">
        <f>INDEX(Data!$C$4:$BA$398,ROE!$C330,ROE!F$2)</f>
        <v>#NUM!</v>
      </c>
      <c r="G330" s="28" t="e">
        <f>INDEX(Data!$C$4:$BA$398,ROE!$C330,ROE!G$2)</f>
        <v>#NUM!</v>
      </c>
      <c r="H330" s="28" t="e">
        <f>INDEX(Data!$C$4:$BA$398,ROE!$C330,ROE!H$2)</f>
        <v>#NUM!</v>
      </c>
      <c r="I330" s="28" t="e">
        <f>INDEX(Data!$C$4:$BA$398,ROE!$C330,ROE!I$2)</f>
        <v>#NUM!</v>
      </c>
      <c r="J330" s="28" t="e">
        <f>INDEX(Data!$C$4:$BA$398,ROE!$C330,ROE!J$2)</f>
        <v>#NUM!</v>
      </c>
      <c r="K330" s="28" t="e">
        <f>INDEX(Data!$C$4:$BA$398,ROE!$C330,ROE!K$2)</f>
        <v>#NUM!</v>
      </c>
      <c r="L330" s="28" t="e">
        <f>INDEX(Data!$C$4:$BA$398,ROE!$C330,ROE!L$2)</f>
        <v>#NUM!</v>
      </c>
      <c r="M330" s="28" t="e">
        <f>INDEX(Data!$C$4:$BA$398,ROE!$C330,ROE!M$2)</f>
        <v>#NUM!</v>
      </c>
    </row>
    <row r="331" spans="1:13">
      <c r="A331" s="18">
        <v>328</v>
      </c>
      <c r="B331" s="28" t="e">
        <f>LARGE(Data!$BE$4:$BE$32,ROE!A331)</f>
        <v>#NUM!</v>
      </c>
      <c r="C331" s="28" t="e">
        <f>MATCH(B331,Data!$BE$4:$BE$395,0)</f>
        <v>#NUM!</v>
      </c>
      <c r="D331" s="18" t="e">
        <f>INDEX(Data!$C$3:$BA$398,ROE!$C331,ROE!D$2)</f>
        <v>#NUM!</v>
      </c>
      <c r="E331" s="28" t="e">
        <f>INDEX(Data!$C$4:$BA$398,ROE!$C331,ROE!E$2)</f>
        <v>#NUM!</v>
      </c>
      <c r="F331" s="28" t="e">
        <f>INDEX(Data!$C$4:$BA$398,ROE!$C331,ROE!F$2)</f>
        <v>#NUM!</v>
      </c>
      <c r="G331" s="28" t="e">
        <f>INDEX(Data!$C$4:$BA$398,ROE!$C331,ROE!G$2)</f>
        <v>#NUM!</v>
      </c>
      <c r="H331" s="28" t="e">
        <f>INDEX(Data!$C$4:$BA$398,ROE!$C331,ROE!H$2)</f>
        <v>#NUM!</v>
      </c>
      <c r="I331" s="28" t="e">
        <f>INDEX(Data!$C$4:$BA$398,ROE!$C331,ROE!I$2)</f>
        <v>#NUM!</v>
      </c>
      <c r="J331" s="28" t="e">
        <f>INDEX(Data!$C$4:$BA$398,ROE!$C331,ROE!J$2)</f>
        <v>#NUM!</v>
      </c>
      <c r="K331" s="28" t="e">
        <f>INDEX(Data!$C$4:$BA$398,ROE!$C331,ROE!K$2)</f>
        <v>#NUM!</v>
      </c>
      <c r="L331" s="28" t="e">
        <f>INDEX(Data!$C$4:$BA$398,ROE!$C331,ROE!L$2)</f>
        <v>#NUM!</v>
      </c>
      <c r="M331" s="28" t="e">
        <f>INDEX(Data!$C$4:$BA$398,ROE!$C331,ROE!M$2)</f>
        <v>#NUM!</v>
      </c>
    </row>
    <row r="332" spans="1:13">
      <c r="A332" s="18">
        <v>329</v>
      </c>
      <c r="B332" s="28" t="e">
        <f>LARGE(Data!$BE$4:$BE$32,ROE!A332)</f>
        <v>#NUM!</v>
      </c>
      <c r="C332" s="28" t="e">
        <f>MATCH(B332,Data!$BE$4:$BE$395,0)</f>
        <v>#NUM!</v>
      </c>
      <c r="D332" s="18" t="e">
        <f>INDEX(Data!$C$3:$BA$398,ROE!$C332,ROE!D$2)</f>
        <v>#NUM!</v>
      </c>
      <c r="E332" s="28" t="e">
        <f>INDEX(Data!$C$4:$BA$398,ROE!$C332,ROE!E$2)</f>
        <v>#NUM!</v>
      </c>
      <c r="F332" s="28" t="e">
        <f>INDEX(Data!$C$4:$BA$398,ROE!$C332,ROE!F$2)</f>
        <v>#NUM!</v>
      </c>
      <c r="G332" s="28" t="e">
        <f>INDEX(Data!$C$4:$BA$398,ROE!$C332,ROE!G$2)</f>
        <v>#NUM!</v>
      </c>
      <c r="H332" s="28" t="e">
        <f>INDEX(Data!$C$4:$BA$398,ROE!$C332,ROE!H$2)</f>
        <v>#NUM!</v>
      </c>
      <c r="I332" s="28" t="e">
        <f>INDEX(Data!$C$4:$BA$398,ROE!$C332,ROE!I$2)</f>
        <v>#NUM!</v>
      </c>
      <c r="J332" s="28" t="e">
        <f>INDEX(Data!$C$4:$BA$398,ROE!$C332,ROE!J$2)</f>
        <v>#NUM!</v>
      </c>
      <c r="K332" s="28" t="e">
        <f>INDEX(Data!$C$4:$BA$398,ROE!$C332,ROE!K$2)</f>
        <v>#NUM!</v>
      </c>
      <c r="L332" s="28" t="e">
        <f>INDEX(Data!$C$4:$BA$398,ROE!$C332,ROE!L$2)</f>
        <v>#NUM!</v>
      </c>
      <c r="M332" s="28" t="e">
        <f>INDEX(Data!$C$4:$BA$398,ROE!$C332,ROE!M$2)</f>
        <v>#NUM!</v>
      </c>
    </row>
    <row r="333" spans="1:13">
      <c r="A333" s="18">
        <v>330</v>
      </c>
      <c r="B333" s="28" t="e">
        <f>LARGE(Data!$BE$4:$BE$32,ROE!A333)</f>
        <v>#NUM!</v>
      </c>
      <c r="C333" s="28" t="e">
        <f>MATCH(B333,Data!$BE$4:$BE$395,0)</f>
        <v>#NUM!</v>
      </c>
      <c r="D333" s="18" t="e">
        <f>INDEX(Data!$C$3:$BA$398,ROE!$C333,ROE!D$2)</f>
        <v>#NUM!</v>
      </c>
      <c r="E333" s="28" t="e">
        <f>INDEX(Data!$C$4:$BA$398,ROE!$C333,ROE!E$2)</f>
        <v>#NUM!</v>
      </c>
      <c r="F333" s="28" t="e">
        <f>INDEX(Data!$C$4:$BA$398,ROE!$C333,ROE!F$2)</f>
        <v>#NUM!</v>
      </c>
      <c r="G333" s="28" t="e">
        <f>INDEX(Data!$C$4:$BA$398,ROE!$C333,ROE!G$2)</f>
        <v>#NUM!</v>
      </c>
      <c r="H333" s="28" t="e">
        <f>INDEX(Data!$C$4:$BA$398,ROE!$C333,ROE!H$2)</f>
        <v>#NUM!</v>
      </c>
      <c r="I333" s="28" t="e">
        <f>INDEX(Data!$C$4:$BA$398,ROE!$C333,ROE!I$2)</f>
        <v>#NUM!</v>
      </c>
      <c r="J333" s="28" t="e">
        <f>INDEX(Data!$C$4:$BA$398,ROE!$C333,ROE!J$2)</f>
        <v>#NUM!</v>
      </c>
      <c r="K333" s="28" t="e">
        <f>INDEX(Data!$C$4:$BA$398,ROE!$C333,ROE!K$2)</f>
        <v>#NUM!</v>
      </c>
      <c r="L333" s="28" t="e">
        <f>INDEX(Data!$C$4:$BA$398,ROE!$C333,ROE!L$2)</f>
        <v>#NUM!</v>
      </c>
      <c r="M333" s="28" t="e">
        <f>INDEX(Data!$C$4:$BA$398,ROE!$C333,ROE!M$2)</f>
        <v>#NUM!</v>
      </c>
    </row>
    <row r="334" spans="1:13">
      <c r="A334" s="18">
        <v>331</v>
      </c>
      <c r="B334" s="28" t="e">
        <f>LARGE(Data!$BE$4:$BE$32,ROE!A334)</f>
        <v>#NUM!</v>
      </c>
      <c r="C334" s="28" t="e">
        <f>MATCH(B334,Data!$BE$4:$BE$395,0)</f>
        <v>#NUM!</v>
      </c>
      <c r="D334" s="18" t="e">
        <f>INDEX(Data!$C$3:$BA$398,ROE!$C334,ROE!D$2)</f>
        <v>#NUM!</v>
      </c>
      <c r="E334" s="28" t="e">
        <f>INDEX(Data!$C$4:$BA$398,ROE!$C334,ROE!E$2)</f>
        <v>#NUM!</v>
      </c>
      <c r="F334" s="28" t="e">
        <f>INDEX(Data!$C$4:$BA$398,ROE!$C334,ROE!F$2)</f>
        <v>#NUM!</v>
      </c>
      <c r="G334" s="28" t="e">
        <f>INDEX(Data!$C$4:$BA$398,ROE!$C334,ROE!G$2)</f>
        <v>#NUM!</v>
      </c>
      <c r="H334" s="28" t="e">
        <f>INDEX(Data!$C$4:$BA$398,ROE!$C334,ROE!H$2)</f>
        <v>#NUM!</v>
      </c>
      <c r="I334" s="28" t="e">
        <f>INDEX(Data!$C$4:$BA$398,ROE!$C334,ROE!I$2)</f>
        <v>#NUM!</v>
      </c>
      <c r="J334" s="28" t="e">
        <f>INDEX(Data!$C$4:$BA$398,ROE!$C334,ROE!J$2)</f>
        <v>#NUM!</v>
      </c>
      <c r="K334" s="28" t="e">
        <f>INDEX(Data!$C$4:$BA$398,ROE!$C334,ROE!K$2)</f>
        <v>#NUM!</v>
      </c>
      <c r="L334" s="28" t="e">
        <f>INDEX(Data!$C$4:$BA$398,ROE!$C334,ROE!L$2)</f>
        <v>#NUM!</v>
      </c>
      <c r="M334" s="28" t="e">
        <f>INDEX(Data!$C$4:$BA$398,ROE!$C334,ROE!M$2)</f>
        <v>#NUM!</v>
      </c>
    </row>
    <row r="335" spans="1:13">
      <c r="A335" s="18">
        <v>332</v>
      </c>
      <c r="B335" s="28" t="e">
        <f>LARGE(Data!$BE$4:$BE$32,ROE!A335)</f>
        <v>#NUM!</v>
      </c>
      <c r="C335" s="28" t="e">
        <f>MATCH(B335,Data!$BE$4:$BE$395,0)</f>
        <v>#NUM!</v>
      </c>
      <c r="D335" s="18" t="e">
        <f>INDEX(Data!$C$3:$BA$398,ROE!$C335,ROE!D$2)</f>
        <v>#NUM!</v>
      </c>
      <c r="E335" s="28" t="e">
        <f>INDEX(Data!$C$4:$BA$398,ROE!$C335,ROE!E$2)</f>
        <v>#NUM!</v>
      </c>
      <c r="F335" s="28" t="e">
        <f>INDEX(Data!$C$4:$BA$398,ROE!$C335,ROE!F$2)</f>
        <v>#NUM!</v>
      </c>
      <c r="G335" s="28" t="e">
        <f>INDEX(Data!$C$4:$BA$398,ROE!$C335,ROE!G$2)</f>
        <v>#NUM!</v>
      </c>
      <c r="H335" s="28" t="e">
        <f>INDEX(Data!$C$4:$BA$398,ROE!$C335,ROE!H$2)</f>
        <v>#NUM!</v>
      </c>
      <c r="I335" s="28" t="e">
        <f>INDEX(Data!$C$4:$BA$398,ROE!$C335,ROE!I$2)</f>
        <v>#NUM!</v>
      </c>
      <c r="J335" s="28" t="e">
        <f>INDEX(Data!$C$4:$BA$398,ROE!$C335,ROE!J$2)</f>
        <v>#NUM!</v>
      </c>
      <c r="K335" s="28" t="e">
        <f>INDEX(Data!$C$4:$BA$398,ROE!$C335,ROE!K$2)</f>
        <v>#NUM!</v>
      </c>
      <c r="L335" s="28" t="e">
        <f>INDEX(Data!$C$4:$BA$398,ROE!$C335,ROE!L$2)</f>
        <v>#NUM!</v>
      </c>
      <c r="M335" s="28" t="e">
        <f>INDEX(Data!$C$4:$BA$398,ROE!$C335,ROE!M$2)</f>
        <v>#NUM!</v>
      </c>
    </row>
    <row r="336" spans="1:13">
      <c r="A336" s="18">
        <v>333</v>
      </c>
      <c r="B336" s="28" t="e">
        <f>LARGE(Data!$BE$4:$BE$32,ROE!A336)</f>
        <v>#NUM!</v>
      </c>
      <c r="C336" s="28" t="e">
        <f>MATCH(B336,Data!$BE$4:$BE$395,0)</f>
        <v>#NUM!</v>
      </c>
      <c r="D336" s="18" t="e">
        <f>INDEX(Data!$C$3:$BA$398,ROE!$C336,ROE!D$2)</f>
        <v>#NUM!</v>
      </c>
      <c r="E336" s="28" t="e">
        <f>INDEX(Data!$C$4:$BA$398,ROE!$C336,ROE!E$2)</f>
        <v>#NUM!</v>
      </c>
      <c r="F336" s="28" t="e">
        <f>INDEX(Data!$C$4:$BA$398,ROE!$C336,ROE!F$2)</f>
        <v>#NUM!</v>
      </c>
      <c r="G336" s="28" t="e">
        <f>INDEX(Data!$C$4:$BA$398,ROE!$C336,ROE!G$2)</f>
        <v>#NUM!</v>
      </c>
      <c r="H336" s="28" t="e">
        <f>INDEX(Data!$C$4:$BA$398,ROE!$C336,ROE!H$2)</f>
        <v>#NUM!</v>
      </c>
      <c r="I336" s="28" t="e">
        <f>INDEX(Data!$C$4:$BA$398,ROE!$C336,ROE!I$2)</f>
        <v>#NUM!</v>
      </c>
      <c r="J336" s="28" t="e">
        <f>INDEX(Data!$C$4:$BA$398,ROE!$C336,ROE!J$2)</f>
        <v>#NUM!</v>
      </c>
      <c r="K336" s="28" t="e">
        <f>INDEX(Data!$C$4:$BA$398,ROE!$C336,ROE!K$2)</f>
        <v>#NUM!</v>
      </c>
      <c r="L336" s="28" t="e">
        <f>INDEX(Data!$C$4:$BA$398,ROE!$C336,ROE!L$2)</f>
        <v>#NUM!</v>
      </c>
      <c r="M336" s="28" t="e">
        <f>INDEX(Data!$C$4:$BA$398,ROE!$C336,ROE!M$2)</f>
        <v>#NUM!</v>
      </c>
    </row>
    <row r="337" spans="1:13">
      <c r="A337" s="18">
        <v>334</v>
      </c>
      <c r="B337" s="28" t="e">
        <f>LARGE(Data!$BE$4:$BE$32,ROE!A337)</f>
        <v>#NUM!</v>
      </c>
      <c r="C337" s="28" t="e">
        <f>MATCH(B337,Data!$BE$4:$BE$395,0)</f>
        <v>#NUM!</v>
      </c>
      <c r="D337" s="18" t="e">
        <f>INDEX(Data!$C$3:$BA$398,ROE!$C337,ROE!D$2)</f>
        <v>#NUM!</v>
      </c>
      <c r="E337" s="28" t="e">
        <f>INDEX(Data!$C$4:$BA$398,ROE!$C337,ROE!E$2)</f>
        <v>#NUM!</v>
      </c>
      <c r="F337" s="28" t="e">
        <f>INDEX(Data!$C$4:$BA$398,ROE!$C337,ROE!F$2)</f>
        <v>#NUM!</v>
      </c>
      <c r="G337" s="28" t="e">
        <f>INDEX(Data!$C$4:$BA$398,ROE!$C337,ROE!G$2)</f>
        <v>#NUM!</v>
      </c>
      <c r="H337" s="28" t="e">
        <f>INDEX(Data!$C$4:$BA$398,ROE!$C337,ROE!H$2)</f>
        <v>#NUM!</v>
      </c>
      <c r="I337" s="28" t="e">
        <f>INDEX(Data!$C$4:$BA$398,ROE!$C337,ROE!I$2)</f>
        <v>#NUM!</v>
      </c>
      <c r="J337" s="28" t="e">
        <f>INDEX(Data!$C$4:$BA$398,ROE!$C337,ROE!J$2)</f>
        <v>#NUM!</v>
      </c>
      <c r="K337" s="28" t="e">
        <f>INDEX(Data!$C$4:$BA$398,ROE!$C337,ROE!K$2)</f>
        <v>#NUM!</v>
      </c>
      <c r="L337" s="28" t="e">
        <f>INDEX(Data!$C$4:$BA$398,ROE!$C337,ROE!L$2)</f>
        <v>#NUM!</v>
      </c>
      <c r="M337" s="28" t="e">
        <f>INDEX(Data!$C$4:$BA$398,ROE!$C337,ROE!M$2)</f>
        <v>#NUM!</v>
      </c>
    </row>
    <row r="338" spans="1:13">
      <c r="A338" s="18">
        <v>335</v>
      </c>
      <c r="B338" s="28" t="e">
        <f>LARGE(Data!$BE$4:$BE$32,ROE!A338)</f>
        <v>#NUM!</v>
      </c>
      <c r="C338" s="28" t="e">
        <f>MATCH(B338,Data!$BE$4:$BE$395,0)</f>
        <v>#NUM!</v>
      </c>
      <c r="D338" s="18" t="e">
        <f>INDEX(Data!$C$3:$BA$398,ROE!$C338,ROE!D$2)</f>
        <v>#NUM!</v>
      </c>
      <c r="E338" s="28" t="e">
        <f>INDEX(Data!$C$4:$BA$398,ROE!$C338,ROE!E$2)</f>
        <v>#NUM!</v>
      </c>
      <c r="F338" s="28" t="e">
        <f>INDEX(Data!$C$4:$BA$398,ROE!$C338,ROE!F$2)</f>
        <v>#NUM!</v>
      </c>
      <c r="G338" s="28" t="e">
        <f>INDEX(Data!$C$4:$BA$398,ROE!$C338,ROE!G$2)</f>
        <v>#NUM!</v>
      </c>
      <c r="H338" s="28" t="e">
        <f>INDEX(Data!$C$4:$BA$398,ROE!$C338,ROE!H$2)</f>
        <v>#NUM!</v>
      </c>
      <c r="I338" s="28" t="e">
        <f>INDEX(Data!$C$4:$BA$398,ROE!$C338,ROE!I$2)</f>
        <v>#NUM!</v>
      </c>
      <c r="J338" s="28" t="e">
        <f>INDEX(Data!$C$4:$BA$398,ROE!$C338,ROE!J$2)</f>
        <v>#NUM!</v>
      </c>
      <c r="K338" s="28" t="e">
        <f>INDEX(Data!$C$4:$BA$398,ROE!$C338,ROE!K$2)</f>
        <v>#NUM!</v>
      </c>
      <c r="L338" s="28" t="e">
        <f>INDEX(Data!$C$4:$BA$398,ROE!$C338,ROE!L$2)</f>
        <v>#NUM!</v>
      </c>
      <c r="M338" s="28" t="e">
        <f>INDEX(Data!$C$4:$BA$398,ROE!$C338,ROE!M$2)</f>
        <v>#NUM!</v>
      </c>
    </row>
    <row r="339" spans="1:13">
      <c r="A339" s="18">
        <v>336</v>
      </c>
      <c r="B339" s="28" t="e">
        <f>LARGE(Data!$BE$4:$BE$32,ROE!A339)</f>
        <v>#NUM!</v>
      </c>
      <c r="C339" s="28" t="e">
        <f>MATCH(B339,Data!$BE$4:$BE$395,0)</f>
        <v>#NUM!</v>
      </c>
      <c r="D339" s="18" t="e">
        <f>INDEX(Data!$C$3:$BA$398,ROE!$C339,ROE!D$2)</f>
        <v>#NUM!</v>
      </c>
      <c r="E339" s="28" t="e">
        <f>INDEX(Data!$C$4:$BA$398,ROE!$C339,ROE!E$2)</f>
        <v>#NUM!</v>
      </c>
      <c r="F339" s="28" t="e">
        <f>INDEX(Data!$C$4:$BA$398,ROE!$C339,ROE!F$2)</f>
        <v>#NUM!</v>
      </c>
      <c r="G339" s="28" t="e">
        <f>INDEX(Data!$C$4:$BA$398,ROE!$C339,ROE!G$2)</f>
        <v>#NUM!</v>
      </c>
      <c r="H339" s="28" t="e">
        <f>INDEX(Data!$C$4:$BA$398,ROE!$C339,ROE!H$2)</f>
        <v>#NUM!</v>
      </c>
      <c r="I339" s="28" t="e">
        <f>INDEX(Data!$C$4:$BA$398,ROE!$C339,ROE!I$2)</f>
        <v>#NUM!</v>
      </c>
      <c r="J339" s="28" t="e">
        <f>INDEX(Data!$C$4:$BA$398,ROE!$C339,ROE!J$2)</f>
        <v>#NUM!</v>
      </c>
      <c r="K339" s="28" t="e">
        <f>INDEX(Data!$C$4:$BA$398,ROE!$C339,ROE!K$2)</f>
        <v>#NUM!</v>
      </c>
      <c r="L339" s="28" t="e">
        <f>INDEX(Data!$C$4:$BA$398,ROE!$C339,ROE!L$2)</f>
        <v>#NUM!</v>
      </c>
      <c r="M339" s="28" t="e">
        <f>INDEX(Data!$C$4:$BA$398,ROE!$C339,ROE!M$2)</f>
        <v>#NUM!</v>
      </c>
    </row>
    <row r="340" spans="1:13">
      <c r="A340" s="18">
        <v>337</v>
      </c>
      <c r="B340" s="28" t="e">
        <f>LARGE(Data!$BE$4:$BE$32,ROE!A340)</f>
        <v>#NUM!</v>
      </c>
      <c r="C340" s="28" t="e">
        <f>MATCH(B340,Data!$BE$4:$BE$395,0)</f>
        <v>#NUM!</v>
      </c>
      <c r="D340" s="18" t="e">
        <f>INDEX(Data!$C$3:$BA$398,ROE!$C340,ROE!D$2)</f>
        <v>#NUM!</v>
      </c>
      <c r="E340" s="28" t="e">
        <f>INDEX(Data!$C$4:$BA$398,ROE!$C340,ROE!E$2)</f>
        <v>#NUM!</v>
      </c>
      <c r="F340" s="28" t="e">
        <f>INDEX(Data!$C$4:$BA$398,ROE!$C340,ROE!F$2)</f>
        <v>#NUM!</v>
      </c>
      <c r="G340" s="28" t="e">
        <f>INDEX(Data!$C$4:$BA$398,ROE!$C340,ROE!G$2)</f>
        <v>#NUM!</v>
      </c>
      <c r="H340" s="28" t="e">
        <f>INDEX(Data!$C$4:$BA$398,ROE!$C340,ROE!H$2)</f>
        <v>#NUM!</v>
      </c>
      <c r="I340" s="28" t="e">
        <f>INDEX(Data!$C$4:$BA$398,ROE!$C340,ROE!I$2)</f>
        <v>#NUM!</v>
      </c>
      <c r="J340" s="28" t="e">
        <f>INDEX(Data!$C$4:$BA$398,ROE!$C340,ROE!J$2)</f>
        <v>#NUM!</v>
      </c>
      <c r="K340" s="28" t="e">
        <f>INDEX(Data!$C$4:$BA$398,ROE!$C340,ROE!K$2)</f>
        <v>#NUM!</v>
      </c>
      <c r="L340" s="28" t="e">
        <f>INDEX(Data!$C$4:$BA$398,ROE!$C340,ROE!L$2)</f>
        <v>#NUM!</v>
      </c>
      <c r="M340" s="28" t="e">
        <f>INDEX(Data!$C$4:$BA$398,ROE!$C340,ROE!M$2)</f>
        <v>#NUM!</v>
      </c>
    </row>
    <row r="341" spans="1:13">
      <c r="A341" s="18">
        <v>338</v>
      </c>
      <c r="B341" s="28" t="e">
        <f>LARGE(Data!$BE$4:$BE$32,ROE!A341)</f>
        <v>#NUM!</v>
      </c>
      <c r="C341" s="28" t="e">
        <f>MATCH(B341,Data!$BE$4:$BE$395,0)</f>
        <v>#NUM!</v>
      </c>
      <c r="D341" s="18" t="e">
        <f>INDEX(Data!$C$3:$BA$398,ROE!$C341,ROE!D$2)</f>
        <v>#NUM!</v>
      </c>
      <c r="E341" s="28" t="e">
        <f>INDEX(Data!$C$4:$BA$398,ROE!$C341,ROE!E$2)</f>
        <v>#NUM!</v>
      </c>
      <c r="F341" s="28" t="e">
        <f>INDEX(Data!$C$4:$BA$398,ROE!$C341,ROE!F$2)</f>
        <v>#NUM!</v>
      </c>
      <c r="G341" s="28" t="e">
        <f>INDEX(Data!$C$4:$BA$398,ROE!$C341,ROE!G$2)</f>
        <v>#NUM!</v>
      </c>
      <c r="H341" s="28" t="e">
        <f>INDEX(Data!$C$4:$BA$398,ROE!$C341,ROE!H$2)</f>
        <v>#NUM!</v>
      </c>
      <c r="I341" s="28" t="e">
        <f>INDEX(Data!$C$4:$BA$398,ROE!$C341,ROE!I$2)</f>
        <v>#NUM!</v>
      </c>
      <c r="J341" s="28" t="e">
        <f>INDEX(Data!$C$4:$BA$398,ROE!$C341,ROE!J$2)</f>
        <v>#NUM!</v>
      </c>
      <c r="K341" s="28" t="e">
        <f>INDEX(Data!$C$4:$BA$398,ROE!$C341,ROE!K$2)</f>
        <v>#NUM!</v>
      </c>
      <c r="L341" s="28" t="e">
        <f>INDEX(Data!$C$4:$BA$398,ROE!$C341,ROE!L$2)</f>
        <v>#NUM!</v>
      </c>
      <c r="M341" s="28" t="e">
        <f>INDEX(Data!$C$4:$BA$398,ROE!$C341,ROE!M$2)</f>
        <v>#NUM!</v>
      </c>
    </row>
    <row r="342" spans="1:13">
      <c r="A342" s="18">
        <v>339</v>
      </c>
      <c r="B342" s="28" t="e">
        <f>LARGE(Data!$BE$4:$BE$32,ROE!A342)</f>
        <v>#NUM!</v>
      </c>
      <c r="C342" s="28" t="e">
        <f>MATCH(B342,Data!$BE$4:$BE$395,0)</f>
        <v>#NUM!</v>
      </c>
      <c r="D342" s="18" t="e">
        <f>INDEX(Data!$C$3:$BA$398,ROE!$C342,ROE!D$2)</f>
        <v>#NUM!</v>
      </c>
      <c r="E342" s="28" t="e">
        <f>INDEX(Data!$C$4:$BA$398,ROE!$C342,ROE!E$2)</f>
        <v>#NUM!</v>
      </c>
      <c r="F342" s="28" t="e">
        <f>INDEX(Data!$C$4:$BA$398,ROE!$C342,ROE!F$2)</f>
        <v>#NUM!</v>
      </c>
      <c r="G342" s="28" t="e">
        <f>INDEX(Data!$C$4:$BA$398,ROE!$C342,ROE!G$2)</f>
        <v>#NUM!</v>
      </c>
      <c r="H342" s="28" t="e">
        <f>INDEX(Data!$C$4:$BA$398,ROE!$C342,ROE!H$2)</f>
        <v>#NUM!</v>
      </c>
      <c r="I342" s="28" t="e">
        <f>INDEX(Data!$C$4:$BA$398,ROE!$C342,ROE!I$2)</f>
        <v>#NUM!</v>
      </c>
      <c r="J342" s="28" t="e">
        <f>INDEX(Data!$C$4:$BA$398,ROE!$C342,ROE!J$2)</f>
        <v>#NUM!</v>
      </c>
      <c r="K342" s="28" t="e">
        <f>INDEX(Data!$C$4:$BA$398,ROE!$C342,ROE!K$2)</f>
        <v>#NUM!</v>
      </c>
      <c r="L342" s="28" t="e">
        <f>INDEX(Data!$C$4:$BA$398,ROE!$C342,ROE!L$2)</f>
        <v>#NUM!</v>
      </c>
      <c r="M342" s="28" t="e">
        <f>INDEX(Data!$C$4:$BA$398,ROE!$C342,ROE!M$2)</f>
        <v>#NUM!</v>
      </c>
    </row>
    <row r="343" spans="1:13">
      <c r="A343" s="18">
        <v>340</v>
      </c>
      <c r="B343" s="28" t="e">
        <f>LARGE(Data!$BE$4:$BE$32,ROE!A343)</f>
        <v>#NUM!</v>
      </c>
      <c r="C343" s="28" t="e">
        <f>MATCH(B343,Data!$BE$4:$BE$395,0)</f>
        <v>#NUM!</v>
      </c>
      <c r="D343" s="18" t="e">
        <f>INDEX(Data!$C$3:$BA$398,ROE!$C343,ROE!D$2)</f>
        <v>#NUM!</v>
      </c>
      <c r="E343" s="28" t="e">
        <f>INDEX(Data!$C$4:$BA$398,ROE!$C343,ROE!E$2)</f>
        <v>#NUM!</v>
      </c>
      <c r="F343" s="28" t="e">
        <f>INDEX(Data!$C$4:$BA$398,ROE!$C343,ROE!F$2)</f>
        <v>#NUM!</v>
      </c>
      <c r="G343" s="28" t="e">
        <f>INDEX(Data!$C$4:$BA$398,ROE!$C343,ROE!G$2)</f>
        <v>#NUM!</v>
      </c>
      <c r="H343" s="28" t="e">
        <f>INDEX(Data!$C$4:$BA$398,ROE!$C343,ROE!H$2)</f>
        <v>#NUM!</v>
      </c>
      <c r="I343" s="28" t="e">
        <f>INDEX(Data!$C$4:$BA$398,ROE!$C343,ROE!I$2)</f>
        <v>#NUM!</v>
      </c>
      <c r="J343" s="28" t="e">
        <f>INDEX(Data!$C$4:$BA$398,ROE!$C343,ROE!J$2)</f>
        <v>#NUM!</v>
      </c>
      <c r="K343" s="28" t="e">
        <f>INDEX(Data!$C$4:$BA$398,ROE!$C343,ROE!K$2)</f>
        <v>#NUM!</v>
      </c>
      <c r="L343" s="28" t="e">
        <f>INDEX(Data!$C$4:$BA$398,ROE!$C343,ROE!L$2)</f>
        <v>#NUM!</v>
      </c>
      <c r="M343" s="28" t="e">
        <f>INDEX(Data!$C$4:$BA$398,ROE!$C343,ROE!M$2)</f>
        <v>#NUM!</v>
      </c>
    </row>
    <row r="344" spans="1:13">
      <c r="A344" s="18">
        <v>341</v>
      </c>
      <c r="B344" s="28" t="e">
        <f>LARGE(Data!$BE$4:$BE$32,ROE!A344)</f>
        <v>#NUM!</v>
      </c>
      <c r="C344" s="28" t="e">
        <f>MATCH(B344,Data!$BE$4:$BE$395,0)</f>
        <v>#NUM!</v>
      </c>
      <c r="D344" s="18" t="e">
        <f>INDEX(Data!$C$3:$BA$398,ROE!$C344,ROE!D$2)</f>
        <v>#NUM!</v>
      </c>
      <c r="E344" s="28" t="e">
        <f>INDEX(Data!$C$4:$BA$398,ROE!$C344,ROE!E$2)</f>
        <v>#NUM!</v>
      </c>
      <c r="F344" s="28" t="e">
        <f>INDEX(Data!$C$4:$BA$398,ROE!$C344,ROE!F$2)</f>
        <v>#NUM!</v>
      </c>
      <c r="G344" s="28" t="e">
        <f>INDEX(Data!$C$4:$BA$398,ROE!$C344,ROE!G$2)</f>
        <v>#NUM!</v>
      </c>
      <c r="H344" s="28" t="e">
        <f>INDEX(Data!$C$4:$BA$398,ROE!$C344,ROE!H$2)</f>
        <v>#NUM!</v>
      </c>
      <c r="I344" s="28" t="e">
        <f>INDEX(Data!$C$4:$BA$398,ROE!$C344,ROE!I$2)</f>
        <v>#NUM!</v>
      </c>
      <c r="J344" s="28" t="e">
        <f>INDEX(Data!$C$4:$BA$398,ROE!$C344,ROE!J$2)</f>
        <v>#NUM!</v>
      </c>
      <c r="K344" s="28" t="e">
        <f>INDEX(Data!$C$4:$BA$398,ROE!$C344,ROE!K$2)</f>
        <v>#NUM!</v>
      </c>
      <c r="L344" s="28" t="e">
        <f>INDEX(Data!$C$4:$BA$398,ROE!$C344,ROE!L$2)</f>
        <v>#NUM!</v>
      </c>
      <c r="M344" s="28" t="e">
        <f>INDEX(Data!$C$4:$BA$398,ROE!$C344,ROE!M$2)</f>
        <v>#NUM!</v>
      </c>
    </row>
    <row r="345" spans="1:13">
      <c r="A345" s="18">
        <v>342</v>
      </c>
      <c r="B345" s="28" t="e">
        <f>LARGE(Data!$BE$4:$BE$32,ROE!A345)</f>
        <v>#NUM!</v>
      </c>
      <c r="C345" s="28" t="e">
        <f>MATCH(B345,Data!$BE$4:$BE$395,0)</f>
        <v>#NUM!</v>
      </c>
      <c r="D345" s="18" t="e">
        <f>INDEX(Data!$C$3:$BA$398,ROE!$C345,ROE!D$2)</f>
        <v>#NUM!</v>
      </c>
      <c r="E345" s="28" t="e">
        <f>INDEX(Data!$C$4:$BA$398,ROE!$C345,ROE!E$2)</f>
        <v>#NUM!</v>
      </c>
      <c r="F345" s="28" t="e">
        <f>INDEX(Data!$C$4:$BA$398,ROE!$C345,ROE!F$2)</f>
        <v>#NUM!</v>
      </c>
      <c r="G345" s="28" t="e">
        <f>INDEX(Data!$C$4:$BA$398,ROE!$C345,ROE!G$2)</f>
        <v>#NUM!</v>
      </c>
      <c r="H345" s="28" t="e">
        <f>INDEX(Data!$C$4:$BA$398,ROE!$C345,ROE!H$2)</f>
        <v>#NUM!</v>
      </c>
      <c r="I345" s="28" t="e">
        <f>INDEX(Data!$C$4:$BA$398,ROE!$C345,ROE!I$2)</f>
        <v>#NUM!</v>
      </c>
      <c r="J345" s="28" t="e">
        <f>INDEX(Data!$C$4:$BA$398,ROE!$C345,ROE!J$2)</f>
        <v>#NUM!</v>
      </c>
      <c r="K345" s="28" t="e">
        <f>INDEX(Data!$C$4:$BA$398,ROE!$C345,ROE!K$2)</f>
        <v>#NUM!</v>
      </c>
      <c r="L345" s="28" t="e">
        <f>INDEX(Data!$C$4:$BA$398,ROE!$C345,ROE!L$2)</f>
        <v>#NUM!</v>
      </c>
      <c r="M345" s="28" t="e">
        <f>INDEX(Data!$C$4:$BA$398,ROE!$C345,ROE!M$2)</f>
        <v>#NUM!</v>
      </c>
    </row>
    <row r="346" spans="1:13">
      <c r="A346" s="18">
        <v>343</v>
      </c>
      <c r="B346" s="28" t="e">
        <f>LARGE(Data!$BE$4:$BE$32,ROE!A346)</f>
        <v>#NUM!</v>
      </c>
      <c r="C346" s="28" t="e">
        <f>MATCH(B346,Data!$BE$4:$BE$395,0)</f>
        <v>#NUM!</v>
      </c>
      <c r="D346" s="18" t="e">
        <f>INDEX(Data!$C$3:$BA$398,ROE!$C346,ROE!D$2)</f>
        <v>#NUM!</v>
      </c>
      <c r="E346" s="28" t="e">
        <f>INDEX(Data!$C$4:$BA$398,ROE!$C346,ROE!E$2)</f>
        <v>#NUM!</v>
      </c>
      <c r="F346" s="28" t="e">
        <f>INDEX(Data!$C$4:$BA$398,ROE!$C346,ROE!F$2)</f>
        <v>#NUM!</v>
      </c>
      <c r="G346" s="28" t="e">
        <f>INDEX(Data!$C$4:$BA$398,ROE!$C346,ROE!G$2)</f>
        <v>#NUM!</v>
      </c>
      <c r="H346" s="28" t="e">
        <f>INDEX(Data!$C$4:$BA$398,ROE!$C346,ROE!H$2)</f>
        <v>#NUM!</v>
      </c>
      <c r="I346" s="28" t="e">
        <f>INDEX(Data!$C$4:$BA$398,ROE!$C346,ROE!I$2)</f>
        <v>#NUM!</v>
      </c>
      <c r="J346" s="28" t="e">
        <f>INDEX(Data!$C$4:$BA$398,ROE!$C346,ROE!J$2)</f>
        <v>#NUM!</v>
      </c>
      <c r="K346" s="28" t="e">
        <f>INDEX(Data!$C$4:$BA$398,ROE!$C346,ROE!K$2)</f>
        <v>#NUM!</v>
      </c>
      <c r="L346" s="28" t="e">
        <f>INDEX(Data!$C$4:$BA$398,ROE!$C346,ROE!L$2)</f>
        <v>#NUM!</v>
      </c>
      <c r="M346" s="28" t="e">
        <f>INDEX(Data!$C$4:$BA$398,ROE!$C346,ROE!M$2)</f>
        <v>#NUM!</v>
      </c>
    </row>
    <row r="347" spans="1:13">
      <c r="A347" s="18">
        <v>344</v>
      </c>
      <c r="B347" s="28" t="e">
        <f>LARGE(Data!$BE$4:$BE$32,ROE!A347)</f>
        <v>#NUM!</v>
      </c>
      <c r="C347" s="28" t="e">
        <f>MATCH(B347,Data!$BE$4:$BE$395,0)</f>
        <v>#NUM!</v>
      </c>
      <c r="D347" s="18" t="e">
        <f>INDEX(Data!$C$3:$BA$398,ROE!$C347,ROE!D$2)</f>
        <v>#NUM!</v>
      </c>
      <c r="E347" s="28" t="e">
        <f>INDEX(Data!$C$4:$BA$398,ROE!$C347,ROE!E$2)</f>
        <v>#NUM!</v>
      </c>
      <c r="F347" s="28" t="e">
        <f>INDEX(Data!$C$4:$BA$398,ROE!$C347,ROE!F$2)</f>
        <v>#NUM!</v>
      </c>
      <c r="G347" s="28" t="e">
        <f>INDEX(Data!$C$4:$BA$398,ROE!$C347,ROE!G$2)</f>
        <v>#NUM!</v>
      </c>
      <c r="H347" s="28" t="e">
        <f>INDEX(Data!$C$4:$BA$398,ROE!$C347,ROE!H$2)</f>
        <v>#NUM!</v>
      </c>
      <c r="I347" s="28" t="e">
        <f>INDEX(Data!$C$4:$BA$398,ROE!$C347,ROE!I$2)</f>
        <v>#NUM!</v>
      </c>
      <c r="J347" s="28" t="e">
        <f>INDEX(Data!$C$4:$BA$398,ROE!$C347,ROE!J$2)</f>
        <v>#NUM!</v>
      </c>
      <c r="K347" s="28" t="e">
        <f>INDEX(Data!$C$4:$BA$398,ROE!$C347,ROE!K$2)</f>
        <v>#NUM!</v>
      </c>
      <c r="L347" s="28" t="e">
        <f>INDEX(Data!$C$4:$BA$398,ROE!$C347,ROE!L$2)</f>
        <v>#NUM!</v>
      </c>
      <c r="M347" s="28" t="e">
        <f>INDEX(Data!$C$4:$BA$398,ROE!$C347,ROE!M$2)</f>
        <v>#NUM!</v>
      </c>
    </row>
    <row r="348" spans="1:13">
      <c r="A348" s="18">
        <v>345</v>
      </c>
      <c r="B348" s="28" t="e">
        <f>LARGE(Data!$BE$4:$BE$32,ROE!A348)</f>
        <v>#NUM!</v>
      </c>
      <c r="C348" s="28" t="e">
        <f>MATCH(B348,Data!$BE$4:$BE$395,0)</f>
        <v>#NUM!</v>
      </c>
      <c r="D348" s="18" t="e">
        <f>INDEX(Data!$C$3:$BA$398,ROE!$C348,ROE!D$2)</f>
        <v>#NUM!</v>
      </c>
      <c r="E348" s="28" t="e">
        <f>INDEX(Data!$C$4:$BA$398,ROE!$C348,ROE!E$2)</f>
        <v>#NUM!</v>
      </c>
      <c r="F348" s="28" t="e">
        <f>INDEX(Data!$C$4:$BA$398,ROE!$C348,ROE!F$2)</f>
        <v>#NUM!</v>
      </c>
      <c r="G348" s="28" t="e">
        <f>INDEX(Data!$C$4:$BA$398,ROE!$C348,ROE!G$2)</f>
        <v>#NUM!</v>
      </c>
      <c r="H348" s="28" t="e">
        <f>INDEX(Data!$C$4:$BA$398,ROE!$C348,ROE!H$2)</f>
        <v>#NUM!</v>
      </c>
      <c r="I348" s="28" t="e">
        <f>INDEX(Data!$C$4:$BA$398,ROE!$C348,ROE!I$2)</f>
        <v>#NUM!</v>
      </c>
      <c r="J348" s="28" t="e">
        <f>INDEX(Data!$C$4:$BA$398,ROE!$C348,ROE!J$2)</f>
        <v>#NUM!</v>
      </c>
      <c r="K348" s="28" t="e">
        <f>INDEX(Data!$C$4:$BA$398,ROE!$C348,ROE!K$2)</f>
        <v>#NUM!</v>
      </c>
      <c r="L348" s="28" t="e">
        <f>INDEX(Data!$C$4:$BA$398,ROE!$C348,ROE!L$2)</f>
        <v>#NUM!</v>
      </c>
      <c r="M348" s="28" t="e">
        <f>INDEX(Data!$C$4:$BA$398,ROE!$C348,ROE!M$2)</f>
        <v>#NUM!</v>
      </c>
    </row>
    <row r="349" spans="1:13">
      <c r="A349" s="18">
        <v>346</v>
      </c>
      <c r="B349" s="28" t="e">
        <f>LARGE(Data!$BE$4:$BE$32,ROE!A349)</f>
        <v>#NUM!</v>
      </c>
      <c r="C349" s="28" t="e">
        <f>MATCH(B349,Data!$BE$4:$BE$395,0)</f>
        <v>#NUM!</v>
      </c>
      <c r="D349" s="18" t="e">
        <f>INDEX(Data!$C$3:$BA$398,ROE!$C349,ROE!D$2)</f>
        <v>#NUM!</v>
      </c>
      <c r="E349" s="28" t="e">
        <f>INDEX(Data!$C$4:$BA$398,ROE!$C349,ROE!E$2)</f>
        <v>#NUM!</v>
      </c>
      <c r="F349" s="28" t="e">
        <f>INDEX(Data!$C$4:$BA$398,ROE!$C349,ROE!F$2)</f>
        <v>#NUM!</v>
      </c>
      <c r="G349" s="28" t="e">
        <f>INDEX(Data!$C$4:$BA$398,ROE!$C349,ROE!G$2)</f>
        <v>#NUM!</v>
      </c>
      <c r="H349" s="28" t="e">
        <f>INDEX(Data!$C$4:$BA$398,ROE!$C349,ROE!H$2)</f>
        <v>#NUM!</v>
      </c>
      <c r="I349" s="28" t="e">
        <f>INDEX(Data!$C$4:$BA$398,ROE!$C349,ROE!I$2)</f>
        <v>#NUM!</v>
      </c>
      <c r="J349" s="28" t="e">
        <f>INDEX(Data!$C$4:$BA$398,ROE!$C349,ROE!J$2)</f>
        <v>#NUM!</v>
      </c>
      <c r="K349" s="28" t="e">
        <f>INDEX(Data!$C$4:$BA$398,ROE!$C349,ROE!K$2)</f>
        <v>#NUM!</v>
      </c>
      <c r="L349" s="28" t="e">
        <f>INDEX(Data!$C$4:$BA$398,ROE!$C349,ROE!L$2)</f>
        <v>#NUM!</v>
      </c>
      <c r="M349" s="28" t="e">
        <f>INDEX(Data!$C$4:$BA$398,ROE!$C349,ROE!M$2)</f>
        <v>#NUM!</v>
      </c>
    </row>
    <row r="350" spans="1:13">
      <c r="A350" s="18">
        <v>347</v>
      </c>
      <c r="B350" s="28" t="e">
        <f>LARGE(Data!$BE$4:$BE$32,ROE!A350)</f>
        <v>#NUM!</v>
      </c>
      <c r="C350" s="28" t="e">
        <f>MATCH(B350,Data!$BE$4:$BE$395,0)</f>
        <v>#NUM!</v>
      </c>
      <c r="D350" s="18" t="e">
        <f>INDEX(Data!$C$3:$BA$398,ROE!$C350,ROE!D$2)</f>
        <v>#NUM!</v>
      </c>
      <c r="E350" s="28" t="e">
        <f>INDEX(Data!$C$4:$BA$398,ROE!$C350,ROE!E$2)</f>
        <v>#NUM!</v>
      </c>
      <c r="F350" s="28" t="e">
        <f>INDEX(Data!$C$4:$BA$398,ROE!$C350,ROE!F$2)</f>
        <v>#NUM!</v>
      </c>
      <c r="G350" s="28" t="e">
        <f>INDEX(Data!$C$4:$BA$398,ROE!$C350,ROE!G$2)</f>
        <v>#NUM!</v>
      </c>
      <c r="H350" s="28" t="e">
        <f>INDEX(Data!$C$4:$BA$398,ROE!$C350,ROE!H$2)</f>
        <v>#NUM!</v>
      </c>
      <c r="I350" s="28" t="e">
        <f>INDEX(Data!$C$4:$BA$398,ROE!$C350,ROE!I$2)</f>
        <v>#NUM!</v>
      </c>
      <c r="J350" s="28" t="e">
        <f>INDEX(Data!$C$4:$BA$398,ROE!$C350,ROE!J$2)</f>
        <v>#NUM!</v>
      </c>
      <c r="K350" s="28" t="e">
        <f>INDEX(Data!$C$4:$BA$398,ROE!$C350,ROE!K$2)</f>
        <v>#NUM!</v>
      </c>
      <c r="L350" s="28" t="e">
        <f>INDEX(Data!$C$4:$BA$398,ROE!$C350,ROE!L$2)</f>
        <v>#NUM!</v>
      </c>
      <c r="M350" s="28" t="e">
        <f>INDEX(Data!$C$4:$BA$398,ROE!$C350,ROE!M$2)</f>
        <v>#NUM!</v>
      </c>
    </row>
    <row r="351" spans="1:13">
      <c r="A351" s="18">
        <v>348</v>
      </c>
      <c r="B351" s="28" t="e">
        <f>LARGE(Data!$BE$4:$BE$32,ROE!A351)</f>
        <v>#NUM!</v>
      </c>
      <c r="C351" s="28" t="e">
        <f>MATCH(B351,Data!$BE$4:$BE$395,0)</f>
        <v>#NUM!</v>
      </c>
      <c r="D351" s="18" t="e">
        <f>INDEX(Data!$C$3:$BA$398,ROE!$C351,ROE!D$2)</f>
        <v>#NUM!</v>
      </c>
      <c r="E351" s="28" t="e">
        <f>INDEX(Data!$C$4:$BA$398,ROE!$C351,ROE!E$2)</f>
        <v>#NUM!</v>
      </c>
      <c r="F351" s="28" t="e">
        <f>INDEX(Data!$C$4:$BA$398,ROE!$C351,ROE!F$2)</f>
        <v>#NUM!</v>
      </c>
      <c r="G351" s="28" t="e">
        <f>INDEX(Data!$C$4:$BA$398,ROE!$C351,ROE!G$2)</f>
        <v>#NUM!</v>
      </c>
      <c r="H351" s="28" t="e">
        <f>INDEX(Data!$C$4:$BA$398,ROE!$C351,ROE!H$2)</f>
        <v>#NUM!</v>
      </c>
      <c r="I351" s="28" t="e">
        <f>INDEX(Data!$C$4:$BA$398,ROE!$C351,ROE!I$2)</f>
        <v>#NUM!</v>
      </c>
      <c r="J351" s="28" t="e">
        <f>INDEX(Data!$C$4:$BA$398,ROE!$C351,ROE!J$2)</f>
        <v>#NUM!</v>
      </c>
      <c r="K351" s="28" t="e">
        <f>INDEX(Data!$C$4:$BA$398,ROE!$C351,ROE!K$2)</f>
        <v>#NUM!</v>
      </c>
      <c r="L351" s="28" t="e">
        <f>INDEX(Data!$C$4:$BA$398,ROE!$C351,ROE!L$2)</f>
        <v>#NUM!</v>
      </c>
      <c r="M351" s="28" t="e">
        <f>INDEX(Data!$C$4:$BA$398,ROE!$C351,ROE!M$2)</f>
        <v>#NUM!</v>
      </c>
    </row>
    <row r="352" spans="1:13">
      <c r="A352" s="18">
        <v>349</v>
      </c>
      <c r="B352" s="28" t="e">
        <f>LARGE(Data!$BE$4:$BE$32,ROE!A352)</f>
        <v>#NUM!</v>
      </c>
      <c r="C352" s="28" t="e">
        <f>MATCH(B352,Data!$BE$4:$BE$395,0)</f>
        <v>#NUM!</v>
      </c>
      <c r="D352" s="18" t="e">
        <f>INDEX(Data!$C$3:$BA$398,ROE!$C352,ROE!D$2)</f>
        <v>#NUM!</v>
      </c>
      <c r="E352" s="28" t="e">
        <f>INDEX(Data!$C$4:$BA$398,ROE!$C352,ROE!E$2)</f>
        <v>#NUM!</v>
      </c>
      <c r="F352" s="28" t="e">
        <f>INDEX(Data!$C$4:$BA$398,ROE!$C352,ROE!F$2)</f>
        <v>#NUM!</v>
      </c>
      <c r="G352" s="28" t="e">
        <f>INDEX(Data!$C$4:$BA$398,ROE!$C352,ROE!G$2)</f>
        <v>#NUM!</v>
      </c>
      <c r="H352" s="28" t="e">
        <f>INDEX(Data!$C$4:$BA$398,ROE!$C352,ROE!H$2)</f>
        <v>#NUM!</v>
      </c>
      <c r="I352" s="28" t="e">
        <f>INDEX(Data!$C$4:$BA$398,ROE!$C352,ROE!I$2)</f>
        <v>#NUM!</v>
      </c>
      <c r="J352" s="28" t="e">
        <f>INDEX(Data!$C$4:$BA$398,ROE!$C352,ROE!J$2)</f>
        <v>#NUM!</v>
      </c>
      <c r="K352" s="28" t="e">
        <f>INDEX(Data!$C$4:$BA$398,ROE!$C352,ROE!K$2)</f>
        <v>#NUM!</v>
      </c>
      <c r="L352" s="28" t="e">
        <f>INDEX(Data!$C$4:$BA$398,ROE!$C352,ROE!L$2)</f>
        <v>#NUM!</v>
      </c>
      <c r="M352" s="28" t="e">
        <f>INDEX(Data!$C$4:$BA$398,ROE!$C352,ROE!M$2)</f>
        <v>#NUM!</v>
      </c>
    </row>
    <row r="353" spans="1:13">
      <c r="A353" s="18">
        <v>350</v>
      </c>
      <c r="B353" s="28" t="e">
        <f>LARGE(Data!$BE$4:$BE$32,ROE!A353)</f>
        <v>#NUM!</v>
      </c>
      <c r="C353" s="28" t="e">
        <f>MATCH(B353,Data!$BE$4:$BE$395,0)</f>
        <v>#NUM!</v>
      </c>
      <c r="D353" s="18" t="e">
        <f>INDEX(Data!$C$3:$BA$398,ROE!$C353,ROE!D$2)</f>
        <v>#NUM!</v>
      </c>
      <c r="E353" s="28" t="e">
        <f>INDEX(Data!$C$4:$BA$398,ROE!$C353,ROE!E$2)</f>
        <v>#NUM!</v>
      </c>
      <c r="F353" s="28" t="e">
        <f>INDEX(Data!$C$4:$BA$398,ROE!$C353,ROE!F$2)</f>
        <v>#NUM!</v>
      </c>
      <c r="G353" s="28" t="e">
        <f>INDEX(Data!$C$4:$BA$398,ROE!$C353,ROE!G$2)</f>
        <v>#NUM!</v>
      </c>
      <c r="H353" s="28" t="e">
        <f>INDEX(Data!$C$4:$BA$398,ROE!$C353,ROE!H$2)</f>
        <v>#NUM!</v>
      </c>
      <c r="I353" s="28" t="e">
        <f>INDEX(Data!$C$4:$BA$398,ROE!$C353,ROE!I$2)</f>
        <v>#NUM!</v>
      </c>
      <c r="J353" s="28" t="e">
        <f>INDEX(Data!$C$4:$BA$398,ROE!$C353,ROE!J$2)</f>
        <v>#NUM!</v>
      </c>
      <c r="K353" s="28" t="e">
        <f>INDEX(Data!$C$4:$BA$398,ROE!$C353,ROE!K$2)</f>
        <v>#NUM!</v>
      </c>
      <c r="L353" s="28" t="e">
        <f>INDEX(Data!$C$4:$BA$398,ROE!$C353,ROE!L$2)</f>
        <v>#NUM!</v>
      </c>
      <c r="M353" s="28" t="e">
        <f>INDEX(Data!$C$4:$BA$398,ROE!$C353,ROE!M$2)</f>
        <v>#NUM!</v>
      </c>
    </row>
    <row r="354" spans="1:13">
      <c r="A354" s="18">
        <v>351</v>
      </c>
      <c r="B354" s="28" t="e">
        <f>LARGE(Data!$BE$4:$BE$32,ROE!A354)</f>
        <v>#NUM!</v>
      </c>
      <c r="C354" s="28" t="e">
        <f>MATCH(B354,Data!$BE$4:$BE$395,0)</f>
        <v>#NUM!</v>
      </c>
      <c r="D354" s="18" t="e">
        <f>INDEX(Data!$C$3:$BA$398,ROE!$C354,ROE!D$2)</f>
        <v>#NUM!</v>
      </c>
      <c r="E354" s="28" t="e">
        <f>INDEX(Data!$C$4:$BA$398,ROE!$C354,ROE!E$2)</f>
        <v>#NUM!</v>
      </c>
      <c r="F354" s="28" t="e">
        <f>INDEX(Data!$C$4:$BA$398,ROE!$C354,ROE!F$2)</f>
        <v>#NUM!</v>
      </c>
      <c r="G354" s="28" t="e">
        <f>INDEX(Data!$C$4:$BA$398,ROE!$C354,ROE!G$2)</f>
        <v>#NUM!</v>
      </c>
      <c r="H354" s="28" t="e">
        <f>INDEX(Data!$C$4:$BA$398,ROE!$C354,ROE!H$2)</f>
        <v>#NUM!</v>
      </c>
      <c r="I354" s="28" t="e">
        <f>INDEX(Data!$C$4:$BA$398,ROE!$C354,ROE!I$2)</f>
        <v>#NUM!</v>
      </c>
      <c r="J354" s="28" t="e">
        <f>INDEX(Data!$C$4:$BA$398,ROE!$C354,ROE!J$2)</f>
        <v>#NUM!</v>
      </c>
      <c r="K354" s="28" t="e">
        <f>INDEX(Data!$C$4:$BA$398,ROE!$C354,ROE!K$2)</f>
        <v>#NUM!</v>
      </c>
      <c r="L354" s="28" t="e">
        <f>INDEX(Data!$C$4:$BA$398,ROE!$C354,ROE!L$2)</f>
        <v>#NUM!</v>
      </c>
      <c r="M354" s="28" t="e">
        <f>INDEX(Data!$C$4:$BA$398,ROE!$C354,ROE!M$2)</f>
        <v>#NUM!</v>
      </c>
    </row>
    <row r="355" spans="1:13">
      <c r="A355" s="18">
        <v>352</v>
      </c>
      <c r="B355" s="28" t="e">
        <f>LARGE(Data!$BE$4:$BE$32,ROE!A355)</f>
        <v>#NUM!</v>
      </c>
      <c r="C355" s="28" t="e">
        <f>MATCH(B355,Data!$BE$4:$BE$395,0)</f>
        <v>#NUM!</v>
      </c>
      <c r="D355" s="18" t="e">
        <f>INDEX(Data!$C$3:$BA$398,ROE!$C355,ROE!D$2)</f>
        <v>#NUM!</v>
      </c>
      <c r="E355" s="28" t="e">
        <f>INDEX(Data!$C$4:$BA$398,ROE!$C355,ROE!E$2)</f>
        <v>#NUM!</v>
      </c>
      <c r="F355" s="28" t="e">
        <f>INDEX(Data!$C$4:$BA$398,ROE!$C355,ROE!F$2)</f>
        <v>#NUM!</v>
      </c>
      <c r="G355" s="28" t="e">
        <f>INDEX(Data!$C$4:$BA$398,ROE!$C355,ROE!G$2)</f>
        <v>#NUM!</v>
      </c>
      <c r="H355" s="28" t="e">
        <f>INDEX(Data!$C$4:$BA$398,ROE!$C355,ROE!H$2)</f>
        <v>#NUM!</v>
      </c>
      <c r="I355" s="28" t="e">
        <f>INDEX(Data!$C$4:$BA$398,ROE!$C355,ROE!I$2)</f>
        <v>#NUM!</v>
      </c>
      <c r="J355" s="28" t="e">
        <f>INDEX(Data!$C$4:$BA$398,ROE!$C355,ROE!J$2)</f>
        <v>#NUM!</v>
      </c>
      <c r="K355" s="28" t="e">
        <f>INDEX(Data!$C$4:$BA$398,ROE!$C355,ROE!K$2)</f>
        <v>#NUM!</v>
      </c>
      <c r="L355" s="28" t="e">
        <f>INDEX(Data!$C$4:$BA$398,ROE!$C355,ROE!L$2)</f>
        <v>#NUM!</v>
      </c>
      <c r="M355" s="28" t="e">
        <f>INDEX(Data!$C$4:$BA$398,ROE!$C355,ROE!M$2)</f>
        <v>#NUM!</v>
      </c>
    </row>
    <row r="356" spans="1:13">
      <c r="A356" s="18">
        <v>353</v>
      </c>
      <c r="B356" s="28" t="e">
        <f>LARGE(Data!$BE$4:$BE$32,ROE!A356)</f>
        <v>#NUM!</v>
      </c>
      <c r="C356" s="28" t="e">
        <f>MATCH(B356,Data!$BE$4:$BE$395,0)</f>
        <v>#NUM!</v>
      </c>
      <c r="D356" s="18" t="e">
        <f>INDEX(Data!$C$3:$BA$398,ROE!$C356,ROE!D$2)</f>
        <v>#NUM!</v>
      </c>
      <c r="E356" s="28" t="e">
        <f>INDEX(Data!$C$4:$BA$398,ROE!$C356,ROE!E$2)</f>
        <v>#NUM!</v>
      </c>
      <c r="F356" s="28" t="e">
        <f>INDEX(Data!$C$4:$BA$398,ROE!$C356,ROE!F$2)</f>
        <v>#NUM!</v>
      </c>
      <c r="G356" s="28" t="e">
        <f>INDEX(Data!$C$4:$BA$398,ROE!$C356,ROE!G$2)</f>
        <v>#NUM!</v>
      </c>
      <c r="H356" s="28" t="e">
        <f>INDEX(Data!$C$4:$BA$398,ROE!$C356,ROE!H$2)</f>
        <v>#NUM!</v>
      </c>
      <c r="I356" s="28" t="e">
        <f>INDEX(Data!$C$4:$BA$398,ROE!$C356,ROE!I$2)</f>
        <v>#NUM!</v>
      </c>
      <c r="J356" s="28" t="e">
        <f>INDEX(Data!$C$4:$BA$398,ROE!$C356,ROE!J$2)</f>
        <v>#NUM!</v>
      </c>
      <c r="K356" s="28" t="e">
        <f>INDEX(Data!$C$4:$BA$398,ROE!$C356,ROE!K$2)</f>
        <v>#NUM!</v>
      </c>
      <c r="L356" s="28" t="e">
        <f>INDEX(Data!$C$4:$BA$398,ROE!$C356,ROE!L$2)</f>
        <v>#NUM!</v>
      </c>
      <c r="M356" s="28" t="e">
        <f>INDEX(Data!$C$4:$BA$398,ROE!$C356,ROE!M$2)</f>
        <v>#NUM!</v>
      </c>
    </row>
    <row r="357" spans="1:13">
      <c r="A357" s="18">
        <v>354</v>
      </c>
      <c r="B357" s="28" t="e">
        <f>LARGE(Data!$BE$4:$BE$32,ROE!A357)</f>
        <v>#NUM!</v>
      </c>
      <c r="C357" s="28" t="e">
        <f>MATCH(B357,Data!$BE$4:$BE$395,0)</f>
        <v>#NUM!</v>
      </c>
      <c r="D357" s="18" t="e">
        <f>INDEX(Data!$C$3:$BA$398,ROE!$C357,ROE!D$2)</f>
        <v>#NUM!</v>
      </c>
      <c r="E357" s="28" t="e">
        <f>INDEX(Data!$C$4:$BA$398,ROE!$C357,ROE!E$2)</f>
        <v>#NUM!</v>
      </c>
      <c r="F357" s="28" t="e">
        <f>INDEX(Data!$C$4:$BA$398,ROE!$C357,ROE!F$2)</f>
        <v>#NUM!</v>
      </c>
      <c r="G357" s="28" t="e">
        <f>INDEX(Data!$C$4:$BA$398,ROE!$C357,ROE!G$2)</f>
        <v>#NUM!</v>
      </c>
      <c r="H357" s="28" t="e">
        <f>INDEX(Data!$C$4:$BA$398,ROE!$C357,ROE!H$2)</f>
        <v>#NUM!</v>
      </c>
      <c r="I357" s="28" t="e">
        <f>INDEX(Data!$C$4:$BA$398,ROE!$C357,ROE!I$2)</f>
        <v>#NUM!</v>
      </c>
      <c r="J357" s="28" t="e">
        <f>INDEX(Data!$C$4:$BA$398,ROE!$C357,ROE!J$2)</f>
        <v>#NUM!</v>
      </c>
      <c r="K357" s="28" t="e">
        <f>INDEX(Data!$C$4:$BA$398,ROE!$C357,ROE!K$2)</f>
        <v>#NUM!</v>
      </c>
      <c r="L357" s="28" t="e">
        <f>INDEX(Data!$C$4:$BA$398,ROE!$C357,ROE!L$2)</f>
        <v>#NUM!</v>
      </c>
      <c r="M357" s="28" t="e">
        <f>INDEX(Data!$C$4:$BA$398,ROE!$C357,ROE!M$2)</f>
        <v>#NUM!</v>
      </c>
    </row>
    <row r="358" spans="1:13">
      <c r="A358" s="18">
        <v>355</v>
      </c>
      <c r="B358" s="28" t="e">
        <f>LARGE(Data!$BE$4:$BE$32,ROE!A358)</f>
        <v>#NUM!</v>
      </c>
      <c r="C358" s="28" t="e">
        <f>MATCH(B358,Data!$BE$4:$BE$395,0)</f>
        <v>#NUM!</v>
      </c>
      <c r="D358" s="18" t="e">
        <f>INDEX(Data!$C$3:$BA$398,ROE!$C358,ROE!D$2)</f>
        <v>#NUM!</v>
      </c>
      <c r="E358" s="28" t="e">
        <f>INDEX(Data!$C$4:$BA$398,ROE!$C358,ROE!E$2)</f>
        <v>#NUM!</v>
      </c>
      <c r="F358" s="28" t="e">
        <f>INDEX(Data!$C$4:$BA$398,ROE!$C358,ROE!F$2)</f>
        <v>#NUM!</v>
      </c>
      <c r="G358" s="28" t="e">
        <f>INDEX(Data!$C$4:$BA$398,ROE!$C358,ROE!G$2)</f>
        <v>#NUM!</v>
      </c>
      <c r="H358" s="28" t="e">
        <f>INDEX(Data!$C$4:$BA$398,ROE!$C358,ROE!H$2)</f>
        <v>#NUM!</v>
      </c>
      <c r="I358" s="28" t="e">
        <f>INDEX(Data!$C$4:$BA$398,ROE!$C358,ROE!I$2)</f>
        <v>#NUM!</v>
      </c>
      <c r="J358" s="28" t="e">
        <f>INDEX(Data!$C$4:$BA$398,ROE!$C358,ROE!J$2)</f>
        <v>#NUM!</v>
      </c>
      <c r="K358" s="28" t="e">
        <f>INDEX(Data!$C$4:$BA$398,ROE!$C358,ROE!K$2)</f>
        <v>#NUM!</v>
      </c>
      <c r="L358" s="28" t="e">
        <f>INDEX(Data!$C$4:$BA$398,ROE!$C358,ROE!L$2)</f>
        <v>#NUM!</v>
      </c>
      <c r="M358" s="28" t="e">
        <f>INDEX(Data!$C$4:$BA$398,ROE!$C358,ROE!M$2)</f>
        <v>#NUM!</v>
      </c>
    </row>
    <row r="359" spans="1:13">
      <c r="A359" s="18">
        <v>356</v>
      </c>
      <c r="B359" s="28" t="e">
        <f>LARGE(Data!$BE$4:$BE$32,ROE!A359)</f>
        <v>#NUM!</v>
      </c>
      <c r="C359" s="28" t="e">
        <f>MATCH(B359,Data!$BE$4:$BE$395,0)</f>
        <v>#NUM!</v>
      </c>
      <c r="D359" s="18" t="e">
        <f>INDEX(Data!$C$3:$BA$398,ROE!$C359,ROE!D$2)</f>
        <v>#NUM!</v>
      </c>
      <c r="E359" s="28" t="e">
        <f>INDEX(Data!$C$4:$BA$398,ROE!$C359,ROE!E$2)</f>
        <v>#NUM!</v>
      </c>
      <c r="F359" s="28" t="e">
        <f>INDEX(Data!$C$4:$BA$398,ROE!$C359,ROE!F$2)</f>
        <v>#NUM!</v>
      </c>
      <c r="G359" s="28" t="e">
        <f>INDEX(Data!$C$4:$BA$398,ROE!$C359,ROE!G$2)</f>
        <v>#NUM!</v>
      </c>
      <c r="H359" s="28" t="e">
        <f>INDEX(Data!$C$4:$BA$398,ROE!$C359,ROE!H$2)</f>
        <v>#NUM!</v>
      </c>
      <c r="I359" s="28" t="e">
        <f>INDEX(Data!$C$4:$BA$398,ROE!$C359,ROE!I$2)</f>
        <v>#NUM!</v>
      </c>
      <c r="J359" s="28" t="e">
        <f>INDEX(Data!$C$4:$BA$398,ROE!$C359,ROE!J$2)</f>
        <v>#NUM!</v>
      </c>
      <c r="K359" s="28" t="e">
        <f>INDEX(Data!$C$4:$BA$398,ROE!$C359,ROE!K$2)</f>
        <v>#NUM!</v>
      </c>
      <c r="L359" s="28" t="e">
        <f>INDEX(Data!$C$4:$BA$398,ROE!$C359,ROE!L$2)</f>
        <v>#NUM!</v>
      </c>
      <c r="M359" s="28" t="e">
        <f>INDEX(Data!$C$4:$BA$398,ROE!$C359,ROE!M$2)</f>
        <v>#NUM!</v>
      </c>
    </row>
    <row r="360" spans="1:13">
      <c r="A360" s="18">
        <v>357</v>
      </c>
      <c r="B360" s="28" t="e">
        <f>LARGE(Data!$BE$4:$BE$32,ROE!A360)</f>
        <v>#NUM!</v>
      </c>
      <c r="C360" s="28" t="e">
        <f>MATCH(B360,Data!$BE$4:$BE$395,0)</f>
        <v>#NUM!</v>
      </c>
      <c r="D360" s="18" t="e">
        <f>INDEX(Data!$C$3:$BA$398,ROE!$C360,ROE!D$2)</f>
        <v>#NUM!</v>
      </c>
      <c r="E360" s="28" t="e">
        <f>INDEX(Data!$C$4:$BA$398,ROE!$C360,ROE!E$2)</f>
        <v>#NUM!</v>
      </c>
      <c r="F360" s="28" t="e">
        <f>INDEX(Data!$C$4:$BA$398,ROE!$C360,ROE!F$2)</f>
        <v>#NUM!</v>
      </c>
      <c r="G360" s="28" t="e">
        <f>INDEX(Data!$C$4:$BA$398,ROE!$C360,ROE!G$2)</f>
        <v>#NUM!</v>
      </c>
      <c r="H360" s="28" t="e">
        <f>INDEX(Data!$C$4:$BA$398,ROE!$C360,ROE!H$2)</f>
        <v>#NUM!</v>
      </c>
      <c r="I360" s="28" t="e">
        <f>INDEX(Data!$C$4:$BA$398,ROE!$C360,ROE!I$2)</f>
        <v>#NUM!</v>
      </c>
      <c r="J360" s="28" t="e">
        <f>INDEX(Data!$C$4:$BA$398,ROE!$C360,ROE!J$2)</f>
        <v>#NUM!</v>
      </c>
      <c r="K360" s="28" t="e">
        <f>INDEX(Data!$C$4:$BA$398,ROE!$C360,ROE!K$2)</f>
        <v>#NUM!</v>
      </c>
      <c r="L360" s="28" t="e">
        <f>INDEX(Data!$C$4:$BA$398,ROE!$C360,ROE!L$2)</f>
        <v>#NUM!</v>
      </c>
      <c r="M360" s="28" t="e">
        <f>INDEX(Data!$C$4:$BA$398,ROE!$C360,ROE!M$2)</f>
        <v>#NUM!</v>
      </c>
    </row>
    <row r="361" spans="1:13">
      <c r="A361" s="18">
        <v>358</v>
      </c>
      <c r="B361" s="28" t="e">
        <f>LARGE(Data!$BE$4:$BE$32,ROE!A361)</f>
        <v>#NUM!</v>
      </c>
      <c r="C361" s="28" t="e">
        <f>MATCH(B361,Data!$BE$4:$BE$395,0)</f>
        <v>#NUM!</v>
      </c>
      <c r="D361" s="18" t="e">
        <f>INDEX(Data!$C$3:$BA$398,ROE!$C361,ROE!D$2)</f>
        <v>#NUM!</v>
      </c>
      <c r="E361" s="28" t="e">
        <f>INDEX(Data!$C$4:$BA$398,ROE!$C361,ROE!E$2)</f>
        <v>#NUM!</v>
      </c>
      <c r="F361" s="28" t="e">
        <f>INDEX(Data!$C$4:$BA$398,ROE!$C361,ROE!F$2)</f>
        <v>#NUM!</v>
      </c>
      <c r="G361" s="28" t="e">
        <f>INDEX(Data!$C$4:$BA$398,ROE!$C361,ROE!G$2)</f>
        <v>#NUM!</v>
      </c>
      <c r="H361" s="28" t="e">
        <f>INDEX(Data!$C$4:$BA$398,ROE!$C361,ROE!H$2)</f>
        <v>#NUM!</v>
      </c>
      <c r="I361" s="28" t="e">
        <f>INDEX(Data!$C$4:$BA$398,ROE!$C361,ROE!I$2)</f>
        <v>#NUM!</v>
      </c>
      <c r="J361" s="28" t="e">
        <f>INDEX(Data!$C$4:$BA$398,ROE!$C361,ROE!J$2)</f>
        <v>#NUM!</v>
      </c>
      <c r="K361" s="28" t="e">
        <f>INDEX(Data!$C$4:$BA$398,ROE!$C361,ROE!K$2)</f>
        <v>#NUM!</v>
      </c>
      <c r="L361" s="28" t="e">
        <f>INDEX(Data!$C$4:$BA$398,ROE!$C361,ROE!L$2)</f>
        <v>#NUM!</v>
      </c>
      <c r="M361" s="28" t="e">
        <f>INDEX(Data!$C$4:$BA$398,ROE!$C361,ROE!M$2)</f>
        <v>#NUM!</v>
      </c>
    </row>
    <row r="362" spans="1:13">
      <c r="A362" s="18">
        <v>359</v>
      </c>
      <c r="B362" s="28" t="e">
        <f>LARGE(Data!$BE$4:$BE$32,ROE!A362)</f>
        <v>#NUM!</v>
      </c>
      <c r="C362" s="28" t="e">
        <f>MATCH(B362,Data!$BE$4:$BE$395,0)</f>
        <v>#NUM!</v>
      </c>
      <c r="D362" s="18" t="e">
        <f>INDEX(Data!$C$3:$BA$398,ROE!$C362,ROE!D$2)</f>
        <v>#NUM!</v>
      </c>
      <c r="E362" s="28" t="e">
        <f>INDEX(Data!$C$4:$BA$398,ROE!$C362,ROE!E$2)</f>
        <v>#NUM!</v>
      </c>
      <c r="F362" s="28" t="e">
        <f>INDEX(Data!$C$4:$BA$398,ROE!$C362,ROE!F$2)</f>
        <v>#NUM!</v>
      </c>
      <c r="G362" s="28" t="e">
        <f>INDEX(Data!$C$4:$BA$398,ROE!$C362,ROE!G$2)</f>
        <v>#NUM!</v>
      </c>
      <c r="H362" s="28" t="e">
        <f>INDEX(Data!$C$4:$BA$398,ROE!$C362,ROE!H$2)</f>
        <v>#NUM!</v>
      </c>
      <c r="I362" s="28" t="e">
        <f>INDEX(Data!$C$4:$BA$398,ROE!$C362,ROE!I$2)</f>
        <v>#NUM!</v>
      </c>
      <c r="J362" s="28" t="e">
        <f>INDEX(Data!$C$4:$BA$398,ROE!$C362,ROE!J$2)</f>
        <v>#NUM!</v>
      </c>
      <c r="K362" s="28" t="e">
        <f>INDEX(Data!$C$4:$BA$398,ROE!$C362,ROE!K$2)</f>
        <v>#NUM!</v>
      </c>
      <c r="L362" s="28" t="e">
        <f>INDEX(Data!$C$4:$BA$398,ROE!$C362,ROE!L$2)</f>
        <v>#NUM!</v>
      </c>
      <c r="M362" s="28" t="e">
        <f>INDEX(Data!$C$4:$BA$398,ROE!$C362,ROE!M$2)</f>
        <v>#NUM!</v>
      </c>
    </row>
    <row r="363" spans="1:13">
      <c r="A363" s="18">
        <v>360</v>
      </c>
      <c r="B363" s="28" t="e">
        <f>LARGE(Data!$BE$4:$BE$32,ROE!A363)</f>
        <v>#NUM!</v>
      </c>
      <c r="C363" s="28" t="e">
        <f>MATCH(B363,Data!$BE$4:$BE$395,0)</f>
        <v>#NUM!</v>
      </c>
      <c r="D363" s="18" t="e">
        <f>INDEX(Data!$C$3:$BA$398,ROE!$C363,ROE!D$2)</f>
        <v>#NUM!</v>
      </c>
      <c r="E363" s="28" t="e">
        <f>INDEX(Data!$C$4:$BA$398,ROE!$C363,ROE!E$2)</f>
        <v>#NUM!</v>
      </c>
      <c r="F363" s="28" t="e">
        <f>INDEX(Data!$C$4:$BA$398,ROE!$C363,ROE!F$2)</f>
        <v>#NUM!</v>
      </c>
      <c r="G363" s="28" t="e">
        <f>INDEX(Data!$C$4:$BA$398,ROE!$C363,ROE!G$2)</f>
        <v>#NUM!</v>
      </c>
      <c r="H363" s="28" t="e">
        <f>INDEX(Data!$C$4:$BA$398,ROE!$C363,ROE!H$2)</f>
        <v>#NUM!</v>
      </c>
      <c r="I363" s="28" t="e">
        <f>INDEX(Data!$C$4:$BA$398,ROE!$C363,ROE!I$2)</f>
        <v>#NUM!</v>
      </c>
      <c r="J363" s="28" t="e">
        <f>INDEX(Data!$C$4:$BA$398,ROE!$C363,ROE!J$2)</f>
        <v>#NUM!</v>
      </c>
      <c r="K363" s="28" t="e">
        <f>INDEX(Data!$C$4:$BA$398,ROE!$C363,ROE!K$2)</f>
        <v>#NUM!</v>
      </c>
      <c r="L363" s="28" t="e">
        <f>INDEX(Data!$C$4:$BA$398,ROE!$C363,ROE!L$2)</f>
        <v>#NUM!</v>
      </c>
      <c r="M363" s="28" t="e">
        <f>INDEX(Data!$C$4:$BA$398,ROE!$C363,ROE!M$2)</f>
        <v>#NUM!</v>
      </c>
    </row>
    <row r="364" spans="1:13">
      <c r="A364" s="18">
        <v>361</v>
      </c>
      <c r="B364" s="28" t="e">
        <f>LARGE(Data!$BE$4:$BE$32,ROE!A364)</f>
        <v>#NUM!</v>
      </c>
      <c r="C364" s="28" t="e">
        <f>MATCH(B364,Data!$BE$4:$BE$395,0)</f>
        <v>#NUM!</v>
      </c>
      <c r="D364" s="18" t="e">
        <f>INDEX(Data!$C$3:$BA$398,ROE!$C364,ROE!D$2)</f>
        <v>#NUM!</v>
      </c>
      <c r="E364" s="28" t="e">
        <f>INDEX(Data!$C$4:$BA$398,ROE!$C364,ROE!E$2)</f>
        <v>#NUM!</v>
      </c>
      <c r="F364" s="28" t="e">
        <f>INDEX(Data!$C$4:$BA$398,ROE!$C364,ROE!F$2)</f>
        <v>#NUM!</v>
      </c>
      <c r="G364" s="28" t="e">
        <f>INDEX(Data!$C$4:$BA$398,ROE!$C364,ROE!G$2)</f>
        <v>#NUM!</v>
      </c>
      <c r="H364" s="28" t="e">
        <f>INDEX(Data!$C$4:$BA$398,ROE!$C364,ROE!H$2)</f>
        <v>#NUM!</v>
      </c>
      <c r="I364" s="28" t="e">
        <f>INDEX(Data!$C$4:$BA$398,ROE!$C364,ROE!I$2)</f>
        <v>#NUM!</v>
      </c>
      <c r="J364" s="28" t="e">
        <f>INDEX(Data!$C$4:$BA$398,ROE!$C364,ROE!J$2)</f>
        <v>#NUM!</v>
      </c>
      <c r="K364" s="28" t="e">
        <f>INDEX(Data!$C$4:$BA$398,ROE!$C364,ROE!K$2)</f>
        <v>#NUM!</v>
      </c>
      <c r="L364" s="28" t="e">
        <f>INDEX(Data!$C$4:$BA$398,ROE!$C364,ROE!L$2)</f>
        <v>#NUM!</v>
      </c>
      <c r="M364" s="28" t="e">
        <f>INDEX(Data!$C$4:$BA$398,ROE!$C364,ROE!M$2)</f>
        <v>#NUM!</v>
      </c>
    </row>
    <row r="365" spans="1:13">
      <c r="A365" s="18">
        <v>362</v>
      </c>
      <c r="B365" s="28" t="e">
        <f>LARGE(Data!$BE$4:$BE$32,ROE!A365)</f>
        <v>#NUM!</v>
      </c>
      <c r="C365" s="28" t="e">
        <f>MATCH(B365,Data!$BE$4:$BE$395,0)</f>
        <v>#NUM!</v>
      </c>
      <c r="D365" s="18" t="e">
        <f>INDEX(Data!$C$3:$BA$398,ROE!$C365,ROE!D$2)</f>
        <v>#NUM!</v>
      </c>
      <c r="E365" s="28" t="e">
        <f>INDEX(Data!$C$4:$BA$398,ROE!$C365,ROE!E$2)</f>
        <v>#NUM!</v>
      </c>
      <c r="F365" s="28" t="e">
        <f>INDEX(Data!$C$4:$BA$398,ROE!$C365,ROE!F$2)</f>
        <v>#NUM!</v>
      </c>
      <c r="G365" s="28" t="e">
        <f>INDEX(Data!$C$4:$BA$398,ROE!$C365,ROE!G$2)</f>
        <v>#NUM!</v>
      </c>
      <c r="H365" s="28" t="e">
        <f>INDEX(Data!$C$4:$BA$398,ROE!$C365,ROE!H$2)</f>
        <v>#NUM!</v>
      </c>
      <c r="I365" s="28" t="e">
        <f>INDEX(Data!$C$4:$BA$398,ROE!$C365,ROE!I$2)</f>
        <v>#NUM!</v>
      </c>
      <c r="J365" s="28" t="e">
        <f>INDEX(Data!$C$4:$BA$398,ROE!$C365,ROE!J$2)</f>
        <v>#NUM!</v>
      </c>
      <c r="K365" s="28" t="e">
        <f>INDEX(Data!$C$4:$BA$398,ROE!$C365,ROE!K$2)</f>
        <v>#NUM!</v>
      </c>
      <c r="L365" s="28" t="e">
        <f>INDEX(Data!$C$4:$BA$398,ROE!$C365,ROE!L$2)</f>
        <v>#NUM!</v>
      </c>
      <c r="M365" s="28" t="e">
        <f>INDEX(Data!$C$4:$BA$398,ROE!$C365,ROE!M$2)</f>
        <v>#NUM!</v>
      </c>
    </row>
    <row r="366" spans="1:13">
      <c r="A366" s="18">
        <v>363</v>
      </c>
      <c r="B366" s="28" t="e">
        <f>LARGE(Data!$BE$4:$BE$32,ROE!A366)</f>
        <v>#NUM!</v>
      </c>
      <c r="C366" s="28" t="e">
        <f>MATCH(B366,Data!$BE$4:$BE$395,0)</f>
        <v>#NUM!</v>
      </c>
      <c r="D366" s="18" t="e">
        <f>INDEX(Data!$C$3:$BA$398,ROE!$C366,ROE!D$2)</f>
        <v>#NUM!</v>
      </c>
      <c r="E366" s="28" t="e">
        <f>INDEX(Data!$C$4:$BA$398,ROE!$C366,ROE!E$2)</f>
        <v>#NUM!</v>
      </c>
      <c r="F366" s="28" t="e">
        <f>INDEX(Data!$C$4:$BA$398,ROE!$C366,ROE!F$2)</f>
        <v>#NUM!</v>
      </c>
      <c r="G366" s="28" t="e">
        <f>INDEX(Data!$C$4:$BA$398,ROE!$C366,ROE!G$2)</f>
        <v>#NUM!</v>
      </c>
      <c r="H366" s="28" t="e">
        <f>INDEX(Data!$C$4:$BA$398,ROE!$C366,ROE!H$2)</f>
        <v>#NUM!</v>
      </c>
      <c r="I366" s="28" t="e">
        <f>INDEX(Data!$C$4:$BA$398,ROE!$C366,ROE!I$2)</f>
        <v>#NUM!</v>
      </c>
      <c r="J366" s="28" t="e">
        <f>INDEX(Data!$C$4:$BA$398,ROE!$C366,ROE!J$2)</f>
        <v>#NUM!</v>
      </c>
      <c r="K366" s="28" t="e">
        <f>INDEX(Data!$C$4:$BA$398,ROE!$C366,ROE!K$2)</f>
        <v>#NUM!</v>
      </c>
      <c r="L366" s="28" t="e">
        <f>INDEX(Data!$C$4:$BA$398,ROE!$C366,ROE!L$2)</f>
        <v>#NUM!</v>
      </c>
      <c r="M366" s="28" t="e">
        <f>INDEX(Data!$C$4:$BA$398,ROE!$C366,ROE!M$2)</f>
        <v>#NUM!</v>
      </c>
    </row>
    <row r="367" spans="1:13">
      <c r="A367" s="18">
        <v>364</v>
      </c>
      <c r="B367" s="28" t="e">
        <f>LARGE(Data!$BE$4:$BE$32,ROE!A367)</f>
        <v>#NUM!</v>
      </c>
      <c r="C367" s="28" t="e">
        <f>MATCH(B367,Data!$BE$4:$BE$395,0)</f>
        <v>#NUM!</v>
      </c>
      <c r="D367" s="18" t="e">
        <f>INDEX(Data!$C$3:$BA$398,ROE!$C367,ROE!D$2)</f>
        <v>#NUM!</v>
      </c>
      <c r="E367" s="28" t="e">
        <f>INDEX(Data!$C$4:$BA$398,ROE!$C367,ROE!E$2)</f>
        <v>#NUM!</v>
      </c>
      <c r="F367" s="28" t="e">
        <f>INDEX(Data!$C$4:$BA$398,ROE!$C367,ROE!F$2)</f>
        <v>#NUM!</v>
      </c>
      <c r="G367" s="28" t="e">
        <f>INDEX(Data!$C$4:$BA$398,ROE!$C367,ROE!G$2)</f>
        <v>#NUM!</v>
      </c>
      <c r="H367" s="28" t="e">
        <f>INDEX(Data!$C$4:$BA$398,ROE!$C367,ROE!H$2)</f>
        <v>#NUM!</v>
      </c>
      <c r="I367" s="28" t="e">
        <f>INDEX(Data!$C$4:$BA$398,ROE!$C367,ROE!I$2)</f>
        <v>#NUM!</v>
      </c>
      <c r="J367" s="28" t="e">
        <f>INDEX(Data!$C$4:$BA$398,ROE!$C367,ROE!J$2)</f>
        <v>#NUM!</v>
      </c>
      <c r="K367" s="28" t="e">
        <f>INDEX(Data!$C$4:$BA$398,ROE!$C367,ROE!K$2)</f>
        <v>#NUM!</v>
      </c>
      <c r="L367" s="28" t="e">
        <f>INDEX(Data!$C$4:$BA$398,ROE!$C367,ROE!L$2)</f>
        <v>#NUM!</v>
      </c>
      <c r="M367" s="28" t="e">
        <f>INDEX(Data!$C$4:$BA$398,ROE!$C367,ROE!M$2)</f>
        <v>#NUM!</v>
      </c>
    </row>
    <row r="368" spans="1:13">
      <c r="A368" s="18">
        <v>365</v>
      </c>
      <c r="B368" s="28" t="e">
        <f>LARGE(Data!$BE$4:$BE$32,ROE!A368)</f>
        <v>#NUM!</v>
      </c>
      <c r="C368" s="28" t="e">
        <f>MATCH(B368,Data!$BE$4:$BE$395,0)</f>
        <v>#NUM!</v>
      </c>
      <c r="D368" s="18" t="e">
        <f>INDEX(Data!$C$3:$BA$398,ROE!$C368,ROE!D$2)</f>
        <v>#NUM!</v>
      </c>
      <c r="E368" s="28" t="e">
        <f>INDEX(Data!$C$4:$BA$398,ROE!$C368,ROE!E$2)</f>
        <v>#NUM!</v>
      </c>
      <c r="F368" s="28" t="e">
        <f>INDEX(Data!$C$4:$BA$398,ROE!$C368,ROE!F$2)</f>
        <v>#NUM!</v>
      </c>
      <c r="G368" s="28" t="e">
        <f>INDEX(Data!$C$4:$BA$398,ROE!$C368,ROE!G$2)</f>
        <v>#NUM!</v>
      </c>
      <c r="H368" s="28" t="e">
        <f>INDEX(Data!$C$4:$BA$398,ROE!$C368,ROE!H$2)</f>
        <v>#NUM!</v>
      </c>
      <c r="I368" s="28" t="e">
        <f>INDEX(Data!$C$4:$BA$398,ROE!$C368,ROE!I$2)</f>
        <v>#NUM!</v>
      </c>
      <c r="J368" s="28" t="e">
        <f>INDEX(Data!$C$4:$BA$398,ROE!$C368,ROE!J$2)</f>
        <v>#NUM!</v>
      </c>
      <c r="K368" s="28" t="e">
        <f>INDEX(Data!$C$4:$BA$398,ROE!$C368,ROE!K$2)</f>
        <v>#NUM!</v>
      </c>
      <c r="L368" s="28" t="e">
        <f>INDEX(Data!$C$4:$BA$398,ROE!$C368,ROE!L$2)</f>
        <v>#NUM!</v>
      </c>
      <c r="M368" s="28" t="e">
        <f>INDEX(Data!$C$4:$BA$398,ROE!$C368,ROE!M$2)</f>
        <v>#NUM!</v>
      </c>
    </row>
    <row r="369" spans="1:13">
      <c r="A369" s="18">
        <v>366</v>
      </c>
      <c r="B369" s="28" t="e">
        <f>LARGE(Data!$BE$4:$BE$32,ROE!A369)</f>
        <v>#NUM!</v>
      </c>
      <c r="C369" s="28" t="e">
        <f>MATCH(B369,Data!$BE$4:$BE$395,0)</f>
        <v>#NUM!</v>
      </c>
      <c r="D369" s="18" t="e">
        <f>INDEX(Data!$C$3:$BA$398,ROE!$C369,ROE!D$2)</f>
        <v>#NUM!</v>
      </c>
      <c r="E369" s="28" t="e">
        <f>INDEX(Data!$C$4:$BA$398,ROE!$C369,ROE!E$2)</f>
        <v>#NUM!</v>
      </c>
      <c r="F369" s="28" t="e">
        <f>INDEX(Data!$C$4:$BA$398,ROE!$C369,ROE!F$2)</f>
        <v>#NUM!</v>
      </c>
      <c r="G369" s="28" t="e">
        <f>INDEX(Data!$C$4:$BA$398,ROE!$C369,ROE!G$2)</f>
        <v>#NUM!</v>
      </c>
      <c r="H369" s="28" t="e">
        <f>INDEX(Data!$C$4:$BA$398,ROE!$C369,ROE!H$2)</f>
        <v>#NUM!</v>
      </c>
      <c r="I369" s="28" t="e">
        <f>INDEX(Data!$C$4:$BA$398,ROE!$C369,ROE!I$2)</f>
        <v>#NUM!</v>
      </c>
      <c r="J369" s="28" t="e">
        <f>INDEX(Data!$C$4:$BA$398,ROE!$C369,ROE!J$2)</f>
        <v>#NUM!</v>
      </c>
      <c r="K369" s="28" t="e">
        <f>INDEX(Data!$C$4:$BA$398,ROE!$C369,ROE!K$2)</f>
        <v>#NUM!</v>
      </c>
      <c r="L369" s="28" t="e">
        <f>INDEX(Data!$C$4:$BA$398,ROE!$C369,ROE!L$2)</f>
        <v>#NUM!</v>
      </c>
      <c r="M369" s="28" t="e">
        <f>INDEX(Data!$C$4:$BA$398,ROE!$C369,ROE!M$2)</f>
        <v>#NUM!</v>
      </c>
    </row>
    <row r="370" spans="1:13">
      <c r="A370" s="18">
        <v>367</v>
      </c>
      <c r="B370" s="28" t="e">
        <f>LARGE(Data!$BE$4:$BE$32,ROE!A370)</f>
        <v>#NUM!</v>
      </c>
      <c r="C370" s="28" t="e">
        <f>MATCH(B370,Data!$BE$4:$BE$395,0)</f>
        <v>#NUM!</v>
      </c>
      <c r="D370" s="18" t="e">
        <f>INDEX(Data!$C$3:$BA$398,ROE!$C370,ROE!D$2)</f>
        <v>#NUM!</v>
      </c>
      <c r="E370" s="28" t="e">
        <f>INDEX(Data!$C$4:$BA$398,ROE!$C370,ROE!E$2)</f>
        <v>#NUM!</v>
      </c>
      <c r="F370" s="28" t="e">
        <f>INDEX(Data!$C$4:$BA$398,ROE!$C370,ROE!F$2)</f>
        <v>#NUM!</v>
      </c>
      <c r="G370" s="28" t="e">
        <f>INDEX(Data!$C$4:$BA$398,ROE!$C370,ROE!G$2)</f>
        <v>#NUM!</v>
      </c>
      <c r="H370" s="28" t="e">
        <f>INDEX(Data!$C$4:$BA$398,ROE!$C370,ROE!H$2)</f>
        <v>#NUM!</v>
      </c>
      <c r="I370" s="28" t="e">
        <f>INDEX(Data!$C$4:$BA$398,ROE!$C370,ROE!I$2)</f>
        <v>#NUM!</v>
      </c>
      <c r="J370" s="28" t="e">
        <f>INDEX(Data!$C$4:$BA$398,ROE!$C370,ROE!J$2)</f>
        <v>#NUM!</v>
      </c>
      <c r="K370" s="28" t="e">
        <f>INDEX(Data!$C$4:$BA$398,ROE!$C370,ROE!K$2)</f>
        <v>#NUM!</v>
      </c>
      <c r="L370" s="28" t="e">
        <f>INDEX(Data!$C$4:$BA$398,ROE!$C370,ROE!L$2)</f>
        <v>#NUM!</v>
      </c>
      <c r="M370" s="28" t="e">
        <f>INDEX(Data!$C$4:$BA$398,ROE!$C370,ROE!M$2)</f>
        <v>#NUM!</v>
      </c>
    </row>
    <row r="371" spans="1:13">
      <c r="A371" s="18">
        <v>368</v>
      </c>
      <c r="B371" s="28" t="e">
        <f>LARGE(Data!$BE$4:$BE$32,ROE!A371)</f>
        <v>#NUM!</v>
      </c>
      <c r="C371" s="28" t="e">
        <f>MATCH(B371,Data!$BE$4:$BE$395,0)</f>
        <v>#NUM!</v>
      </c>
      <c r="D371" s="18" t="e">
        <f>INDEX(Data!$C$3:$BA$398,ROE!$C371,ROE!D$2)</f>
        <v>#NUM!</v>
      </c>
      <c r="E371" s="28" t="e">
        <f>INDEX(Data!$C$4:$BA$398,ROE!$C371,ROE!E$2)</f>
        <v>#NUM!</v>
      </c>
      <c r="F371" s="28" t="e">
        <f>INDEX(Data!$C$4:$BA$398,ROE!$C371,ROE!F$2)</f>
        <v>#NUM!</v>
      </c>
      <c r="G371" s="28" t="e">
        <f>INDEX(Data!$C$4:$BA$398,ROE!$C371,ROE!G$2)</f>
        <v>#NUM!</v>
      </c>
      <c r="H371" s="28" t="e">
        <f>INDEX(Data!$C$4:$BA$398,ROE!$C371,ROE!H$2)</f>
        <v>#NUM!</v>
      </c>
      <c r="I371" s="28" t="e">
        <f>INDEX(Data!$C$4:$BA$398,ROE!$C371,ROE!I$2)</f>
        <v>#NUM!</v>
      </c>
      <c r="J371" s="28" t="e">
        <f>INDEX(Data!$C$4:$BA$398,ROE!$C371,ROE!J$2)</f>
        <v>#NUM!</v>
      </c>
      <c r="K371" s="28" t="e">
        <f>INDEX(Data!$C$4:$BA$398,ROE!$C371,ROE!K$2)</f>
        <v>#NUM!</v>
      </c>
      <c r="L371" s="28" t="e">
        <f>INDEX(Data!$C$4:$BA$398,ROE!$C371,ROE!L$2)</f>
        <v>#NUM!</v>
      </c>
      <c r="M371" s="28" t="e">
        <f>INDEX(Data!$C$4:$BA$398,ROE!$C371,ROE!M$2)</f>
        <v>#NUM!</v>
      </c>
    </row>
    <row r="372" spans="1:13">
      <c r="A372" s="18">
        <v>369</v>
      </c>
      <c r="B372" s="28" t="e">
        <f>LARGE(Data!$BE$4:$BE$32,ROE!A372)</f>
        <v>#NUM!</v>
      </c>
      <c r="C372" s="28" t="e">
        <f>MATCH(B372,Data!$BE$4:$BE$395,0)</f>
        <v>#NUM!</v>
      </c>
      <c r="D372" s="18" t="e">
        <f>INDEX(Data!$C$3:$BA$398,ROE!$C372,ROE!D$2)</f>
        <v>#NUM!</v>
      </c>
      <c r="E372" s="28" t="e">
        <f>INDEX(Data!$C$4:$BA$398,ROE!$C372,ROE!E$2)</f>
        <v>#NUM!</v>
      </c>
      <c r="F372" s="28" t="e">
        <f>INDEX(Data!$C$4:$BA$398,ROE!$C372,ROE!F$2)</f>
        <v>#NUM!</v>
      </c>
      <c r="G372" s="28" t="e">
        <f>INDEX(Data!$C$4:$BA$398,ROE!$C372,ROE!G$2)</f>
        <v>#NUM!</v>
      </c>
      <c r="H372" s="28" t="e">
        <f>INDEX(Data!$C$4:$BA$398,ROE!$C372,ROE!H$2)</f>
        <v>#NUM!</v>
      </c>
      <c r="I372" s="28" t="e">
        <f>INDEX(Data!$C$4:$BA$398,ROE!$C372,ROE!I$2)</f>
        <v>#NUM!</v>
      </c>
      <c r="J372" s="28" t="e">
        <f>INDEX(Data!$C$4:$BA$398,ROE!$C372,ROE!J$2)</f>
        <v>#NUM!</v>
      </c>
      <c r="K372" s="28" t="e">
        <f>INDEX(Data!$C$4:$BA$398,ROE!$C372,ROE!K$2)</f>
        <v>#NUM!</v>
      </c>
      <c r="L372" s="28" t="e">
        <f>INDEX(Data!$C$4:$BA$398,ROE!$C372,ROE!L$2)</f>
        <v>#NUM!</v>
      </c>
      <c r="M372" s="28" t="e">
        <f>INDEX(Data!$C$4:$BA$398,ROE!$C372,ROE!M$2)</f>
        <v>#NUM!</v>
      </c>
    </row>
    <row r="373" spans="1:13">
      <c r="A373" s="18">
        <v>370</v>
      </c>
      <c r="B373" s="28" t="e">
        <f>LARGE(Data!$BE$4:$BE$32,ROE!A373)</f>
        <v>#NUM!</v>
      </c>
      <c r="C373" s="28" t="e">
        <f>MATCH(B373,Data!$BE$4:$BE$395,0)</f>
        <v>#NUM!</v>
      </c>
      <c r="D373" s="18" t="e">
        <f>INDEX(Data!$C$3:$BA$398,ROE!$C373,ROE!D$2)</f>
        <v>#NUM!</v>
      </c>
      <c r="E373" s="28" t="e">
        <f>INDEX(Data!$C$4:$BA$398,ROE!$C373,ROE!E$2)</f>
        <v>#NUM!</v>
      </c>
      <c r="F373" s="28" t="e">
        <f>INDEX(Data!$C$4:$BA$398,ROE!$C373,ROE!F$2)</f>
        <v>#NUM!</v>
      </c>
      <c r="G373" s="28" t="e">
        <f>INDEX(Data!$C$4:$BA$398,ROE!$C373,ROE!G$2)</f>
        <v>#NUM!</v>
      </c>
      <c r="H373" s="28" t="e">
        <f>INDEX(Data!$C$4:$BA$398,ROE!$C373,ROE!H$2)</f>
        <v>#NUM!</v>
      </c>
      <c r="I373" s="28" t="e">
        <f>INDEX(Data!$C$4:$BA$398,ROE!$C373,ROE!I$2)</f>
        <v>#NUM!</v>
      </c>
      <c r="J373" s="28" t="e">
        <f>INDEX(Data!$C$4:$BA$398,ROE!$C373,ROE!J$2)</f>
        <v>#NUM!</v>
      </c>
      <c r="K373" s="28" t="e">
        <f>INDEX(Data!$C$4:$BA$398,ROE!$C373,ROE!K$2)</f>
        <v>#NUM!</v>
      </c>
      <c r="L373" s="28" t="e">
        <f>INDEX(Data!$C$4:$BA$398,ROE!$C373,ROE!L$2)</f>
        <v>#NUM!</v>
      </c>
      <c r="M373" s="28" t="e">
        <f>INDEX(Data!$C$4:$BA$398,ROE!$C373,ROE!M$2)</f>
        <v>#NUM!</v>
      </c>
    </row>
    <row r="374" spans="1:13">
      <c r="A374" s="18">
        <v>371</v>
      </c>
      <c r="B374" s="28" t="e">
        <f>LARGE(Data!$BE$4:$BE$32,ROE!A374)</f>
        <v>#NUM!</v>
      </c>
      <c r="C374" s="28" t="e">
        <f>MATCH(B374,Data!$BE$4:$BE$395,0)</f>
        <v>#NUM!</v>
      </c>
      <c r="D374" s="18" t="e">
        <f>INDEX(Data!$C$3:$BA$398,ROE!$C374,ROE!D$2)</f>
        <v>#NUM!</v>
      </c>
      <c r="E374" s="28" t="e">
        <f>INDEX(Data!$C$4:$BA$398,ROE!$C374,ROE!E$2)</f>
        <v>#NUM!</v>
      </c>
      <c r="F374" s="28" t="e">
        <f>INDEX(Data!$C$4:$BA$398,ROE!$C374,ROE!F$2)</f>
        <v>#NUM!</v>
      </c>
      <c r="G374" s="28" t="e">
        <f>INDEX(Data!$C$4:$BA$398,ROE!$C374,ROE!G$2)</f>
        <v>#NUM!</v>
      </c>
      <c r="H374" s="28" t="e">
        <f>INDEX(Data!$C$4:$BA$398,ROE!$C374,ROE!H$2)</f>
        <v>#NUM!</v>
      </c>
      <c r="I374" s="28" t="e">
        <f>INDEX(Data!$C$4:$BA$398,ROE!$C374,ROE!I$2)</f>
        <v>#NUM!</v>
      </c>
      <c r="J374" s="28" t="e">
        <f>INDEX(Data!$C$4:$BA$398,ROE!$C374,ROE!J$2)</f>
        <v>#NUM!</v>
      </c>
      <c r="K374" s="28" t="e">
        <f>INDEX(Data!$C$4:$BA$398,ROE!$C374,ROE!K$2)</f>
        <v>#NUM!</v>
      </c>
      <c r="L374" s="28" t="e">
        <f>INDEX(Data!$C$4:$BA$398,ROE!$C374,ROE!L$2)</f>
        <v>#NUM!</v>
      </c>
      <c r="M374" s="28" t="e">
        <f>INDEX(Data!$C$4:$BA$398,ROE!$C374,ROE!M$2)</f>
        <v>#NUM!</v>
      </c>
    </row>
    <row r="375" spans="1:13">
      <c r="A375" s="18">
        <v>372</v>
      </c>
      <c r="B375" s="28" t="e">
        <f>LARGE(Data!$BE$4:$BE$32,ROE!A375)</f>
        <v>#NUM!</v>
      </c>
      <c r="C375" s="28" t="e">
        <f>MATCH(B375,Data!$BE$4:$BE$395,0)</f>
        <v>#NUM!</v>
      </c>
      <c r="D375" s="18" t="e">
        <f>INDEX(Data!$C$3:$BA$398,ROE!$C375,ROE!D$2)</f>
        <v>#NUM!</v>
      </c>
      <c r="E375" s="28" t="e">
        <f>INDEX(Data!$C$4:$BA$398,ROE!$C375,ROE!E$2)</f>
        <v>#NUM!</v>
      </c>
      <c r="F375" s="28" t="e">
        <f>INDEX(Data!$C$4:$BA$398,ROE!$C375,ROE!F$2)</f>
        <v>#NUM!</v>
      </c>
      <c r="G375" s="28" t="e">
        <f>INDEX(Data!$C$4:$BA$398,ROE!$C375,ROE!G$2)</f>
        <v>#NUM!</v>
      </c>
      <c r="H375" s="28" t="e">
        <f>INDEX(Data!$C$4:$BA$398,ROE!$C375,ROE!H$2)</f>
        <v>#NUM!</v>
      </c>
      <c r="I375" s="28" t="e">
        <f>INDEX(Data!$C$4:$BA$398,ROE!$C375,ROE!I$2)</f>
        <v>#NUM!</v>
      </c>
      <c r="J375" s="28" t="e">
        <f>INDEX(Data!$C$4:$BA$398,ROE!$C375,ROE!J$2)</f>
        <v>#NUM!</v>
      </c>
      <c r="K375" s="28" t="e">
        <f>INDEX(Data!$C$4:$BA$398,ROE!$C375,ROE!K$2)</f>
        <v>#NUM!</v>
      </c>
      <c r="L375" s="28" t="e">
        <f>INDEX(Data!$C$4:$BA$398,ROE!$C375,ROE!L$2)</f>
        <v>#NUM!</v>
      </c>
      <c r="M375" s="28" t="e">
        <f>INDEX(Data!$C$4:$BA$398,ROE!$C375,ROE!M$2)</f>
        <v>#NUM!</v>
      </c>
    </row>
    <row r="376" spans="1:13">
      <c r="A376" s="18">
        <v>373</v>
      </c>
      <c r="B376" s="28" t="e">
        <f>LARGE(Data!$BE$4:$BE$32,ROE!A376)</f>
        <v>#NUM!</v>
      </c>
      <c r="C376" s="28" t="e">
        <f>MATCH(B376,Data!$BE$4:$BE$395,0)</f>
        <v>#NUM!</v>
      </c>
      <c r="D376" s="18" t="e">
        <f>INDEX(Data!$C$3:$BA$398,ROE!$C376,ROE!D$2)</f>
        <v>#NUM!</v>
      </c>
      <c r="E376" s="28" t="e">
        <f>INDEX(Data!$C$4:$BA$398,ROE!$C376,ROE!E$2)</f>
        <v>#NUM!</v>
      </c>
      <c r="F376" s="28" t="e">
        <f>INDEX(Data!$C$4:$BA$398,ROE!$C376,ROE!F$2)</f>
        <v>#NUM!</v>
      </c>
      <c r="G376" s="28" t="e">
        <f>INDEX(Data!$C$4:$BA$398,ROE!$C376,ROE!G$2)</f>
        <v>#NUM!</v>
      </c>
      <c r="H376" s="28" t="e">
        <f>INDEX(Data!$C$4:$BA$398,ROE!$C376,ROE!H$2)</f>
        <v>#NUM!</v>
      </c>
      <c r="I376" s="28" t="e">
        <f>INDEX(Data!$C$4:$BA$398,ROE!$C376,ROE!I$2)</f>
        <v>#NUM!</v>
      </c>
      <c r="J376" s="28" t="e">
        <f>INDEX(Data!$C$4:$BA$398,ROE!$C376,ROE!J$2)</f>
        <v>#NUM!</v>
      </c>
      <c r="K376" s="28" t="e">
        <f>INDEX(Data!$C$4:$BA$398,ROE!$C376,ROE!K$2)</f>
        <v>#NUM!</v>
      </c>
      <c r="L376" s="28" t="e">
        <f>INDEX(Data!$C$4:$BA$398,ROE!$C376,ROE!L$2)</f>
        <v>#NUM!</v>
      </c>
      <c r="M376" s="28" t="e">
        <f>INDEX(Data!$C$4:$BA$398,ROE!$C376,ROE!M$2)</f>
        <v>#NUM!</v>
      </c>
    </row>
    <row r="377" spans="1:13">
      <c r="A377" s="18">
        <v>374</v>
      </c>
      <c r="B377" s="28" t="e">
        <f>LARGE(Data!$BE$4:$BE$32,ROE!A377)</f>
        <v>#NUM!</v>
      </c>
      <c r="C377" s="28" t="e">
        <f>MATCH(B377,Data!$BE$4:$BE$395,0)</f>
        <v>#NUM!</v>
      </c>
      <c r="D377" s="18" t="e">
        <f>INDEX(Data!$C$3:$BA$398,ROE!$C377,ROE!D$2)</f>
        <v>#NUM!</v>
      </c>
      <c r="E377" s="28" t="e">
        <f>INDEX(Data!$C$4:$BA$398,ROE!$C377,ROE!E$2)</f>
        <v>#NUM!</v>
      </c>
      <c r="F377" s="28" t="e">
        <f>INDEX(Data!$C$4:$BA$398,ROE!$C377,ROE!F$2)</f>
        <v>#NUM!</v>
      </c>
      <c r="G377" s="28" t="e">
        <f>INDEX(Data!$C$4:$BA$398,ROE!$C377,ROE!G$2)</f>
        <v>#NUM!</v>
      </c>
      <c r="H377" s="28" t="e">
        <f>INDEX(Data!$C$4:$BA$398,ROE!$C377,ROE!H$2)</f>
        <v>#NUM!</v>
      </c>
      <c r="I377" s="28" t="e">
        <f>INDEX(Data!$C$4:$BA$398,ROE!$C377,ROE!I$2)</f>
        <v>#NUM!</v>
      </c>
      <c r="J377" s="28" t="e">
        <f>INDEX(Data!$C$4:$BA$398,ROE!$C377,ROE!J$2)</f>
        <v>#NUM!</v>
      </c>
      <c r="K377" s="28" t="e">
        <f>INDEX(Data!$C$4:$BA$398,ROE!$C377,ROE!K$2)</f>
        <v>#NUM!</v>
      </c>
      <c r="L377" s="28" t="e">
        <f>INDEX(Data!$C$4:$BA$398,ROE!$C377,ROE!L$2)</f>
        <v>#NUM!</v>
      </c>
      <c r="M377" s="28" t="e">
        <f>INDEX(Data!$C$4:$BA$398,ROE!$C377,ROE!M$2)</f>
        <v>#NUM!</v>
      </c>
    </row>
    <row r="378" spans="1:13">
      <c r="A378" s="18">
        <v>375</v>
      </c>
      <c r="B378" s="28" t="e">
        <f>LARGE(Data!$BE$4:$BE$32,ROE!A378)</f>
        <v>#NUM!</v>
      </c>
      <c r="C378" s="28" t="e">
        <f>MATCH(B378,Data!$BE$4:$BE$395,0)</f>
        <v>#NUM!</v>
      </c>
      <c r="D378" s="18" t="e">
        <f>INDEX(Data!$C$3:$BA$398,ROE!$C378,ROE!D$2)</f>
        <v>#NUM!</v>
      </c>
      <c r="E378" s="28" t="e">
        <f>INDEX(Data!$C$4:$BA$398,ROE!$C378,ROE!E$2)</f>
        <v>#NUM!</v>
      </c>
      <c r="F378" s="28" t="e">
        <f>INDEX(Data!$C$4:$BA$398,ROE!$C378,ROE!F$2)</f>
        <v>#NUM!</v>
      </c>
      <c r="G378" s="28" t="e">
        <f>INDEX(Data!$C$4:$BA$398,ROE!$C378,ROE!G$2)</f>
        <v>#NUM!</v>
      </c>
      <c r="H378" s="28" t="e">
        <f>INDEX(Data!$C$4:$BA$398,ROE!$C378,ROE!H$2)</f>
        <v>#NUM!</v>
      </c>
      <c r="I378" s="28" t="e">
        <f>INDEX(Data!$C$4:$BA$398,ROE!$C378,ROE!I$2)</f>
        <v>#NUM!</v>
      </c>
      <c r="J378" s="28" t="e">
        <f>INDEX(Data!$C$4:$BA$398,ROE!$C378,ROE!J$2)</f>
        <v>#NUM!</v>
      </c>
      <c r="K378" s="28" t="e">
        <f>INDEX(Data!$C$4:$BA$398,ROE!$C378,ROE!K$2)</f>
        <v>#NUM!</v>
      </c>
      <c r="L378" s="28" t="e">
        <f>INDEX(Data!$C$4:$BA$398,ROE!$C378,ROE!L$2)</f>
        <v>#NUM!</v>
      </c>
      <c r="M378" s="28" t="e">
        <f>INDEX(Data!$C$4:$BA$398,ROE!$C378,ROE!M$2)</f>
        <v>#NUM!</v>
      </c>
    </row>
    <row r="379" spans="1:13">
      <c r="A379" s="18">
        <v>376</v>
      </c>
      <c r="B379" s="28" t="e">
        <f>LARGE(Data!$BE$4:$BE$32,ROE!A379)</f>
        <v>#NUM!</v>
      </c>
      <c r="C379" s="28" t="e">
        <f>MATCH(B379,Data!$BE$4:$BE$395,0)</f>
        <v>#NUM!</v>
      </c>
      <c r="D379" s="18" t="e">
        <f>INDEX(Data!$C$3:$BA$398,ROE!$C379,ROE!D$2)</f>
        <v>#NUM!</v>
      </c>
      <c r="E379" s="28" t="e">
        <f>INDEX(Data!$C$4:$BA$398,ROE!$C379,ROE!E$2)</f>
        <v>#NUM!</v>
      </c>
      <c r="F379" s="28" t="e">
        <f>INDEX(Data!$C$4:$BA$398,ROE!$C379,ROE!F$2)</f>
        <v>#NUM!</v>
      </c>
      <c r="G379" s="28" t="e">
        <f>INDEX(Data!$C$4:$BA$398,ROE!$C379,ROE!G$2)</f>
        <v>#NUM!</v>
      </c>
      <c r="H379" s="28" t="e">
        <f>INDEX(Data!$C$4:$BA$398,ROE!$C379,ROE!H$2)</f>
        <v>#NUM!</v>
      </c>
      <c r="I379" s="28" t="e">
        <f>INDEX(Data!$C$4:$BA$398,ROE!$C379,ROE!I$2)</f>
        <v>#NUM!</v>
      </c>
      <c r="J379" s="28" t="e">
        <f>INDEX(Data!$C$4:$BA$398,ROE!$C379,ROE!J$2)</f>
        <v>#NUM!</v>
      </c>
      <c r="K379" s="28" t="e">
        <f>INDEX(Data!$C$4:$BA$398,ROE!$C379,ROE!K$2)</f>
        <v>#NUM!</v>
      </c>
      <c r="L379" s="28" t="e">
        <f>INDEX(Data!$C$4:$BA$398,ROE!$C379,ROE!L$2)</f>
        <v>#NUM!</v>
      </c>
      <c r="M379" s="28" t="e">
        <f>INDEX(Data!$C$4:$BA$398,ROE!$C379,ROE!M$2)</f>
        <v>#NUM!</v>
      </c>
    </row>
    <row r="380" spans="1:13">
      <c r="A380" s="18">
        <v>377</v>
      </c>
      <c r="B380" s="28" t="e">
        <f>LARGE(Data!$BE$4:$BE$32,ROE!A380)</f>
        <v>#NUM!</v>
      </c>
      <c r="C380" s="28" t="e">
        <f>MATCH(B380,Data!$BE$4:$BE$395,0)</f>
        <v>#NUM!</v>
      </c>
      <c r="D380" s="18" t="e">
        <f>INDEX(Data!$C$3:$BA$398,ROE!$C380,ROE!D$2)</f>
        <v>#NUM!</v>
      </c>
      <c r="E380" s="28" t="e">
        <f>INDEX(Data!$C$4:$BA$398,ROE!$C380,ROE!E$2)</f>
        <v>#NUM!</v>
      </c>
      <c r="F380" s="28" t="e">
        <f>INDEX(Data!$C$4:$BA$398,ROE!$C380,ROE!F$2)</f>
        <v>#NUM!</v>
      </c>
      <c r="G380" s="28" t="e">
        <f>INDEX(Data!$C$4:$BA$398,ROE!$C380,ROE!G$2)</f>
        <v>#NUM!</v>
      </c>
      <c r="H380" s="28" t="e">
        <f>INDEX(Data!$C$4:$BA$398,ROE!$C380,ROE!H$2)</f>
        <v>#NUM!</v>
      </c>
      <c r="I380" s="28" t="e">
        <f>INDEX(Data!$C$4:$BA$398,ROE!$C380,ROE!I$2)</f>
        <v>#NUM!</v>
      </c>
      <c r="J380" s="28" t="e">
        <f>INDEX(Data!$C$4:$BA$398,ROE!$C380,ROE!J$2)</f>
        <v>#NUM!</v>
      </c>
      <c r="K380" s="28" t="e">
        <f>INDEX(Data!$C$4:$BA$398,ROE!$C380,ROE!K$2)</f>
        <v>#NUM!</v>
      </c>
      <c r="L380" s="28" t="e">
        <f>INDEX(Data!$C$4:$BA$398,ROE!$C380,ROE!L$2)</f>
        <v>#NUM!</v>
      </c>
      <c r="M380" s="28" t="e">
        <f>INDEX(Data!$C$4:$BA$398,ROE!$C380,ROE!M$2)</f>
        <v>#NUM!</v>
      </c>
    </row>
    <row r="381" spans="1:13">
      <c r="A381" s="18">
        <v>378</v>
      </c>
      <c r="B381" s="28" t="e">
        <f>LARGE(Data!$BE$4:$BE$32,ROE!A381)</f>
        <v>#NUM!</v>
      </c>
      <c r="C381" s="28" t="e">
        <f>MATCH(B381,Data!$BE$4:$BE$395,0)</f>
        <v>#NUM!</v>
      </c>
      <c r="D381" s="18" t="e">
        <f>INDEX(Data!$C$3:$BA$398,ROE!$C381,ROE!D$2)</f>
        <v>#NUM!</v>
      </c>
      <c r="E381" s="28" t="e">
        <f>INDEX(Data!$C$4:$BA$398,ROE!$C381,ROE!E$2)</f>
        <v>#NUM!</v>
      </c>
      <c r="F381" s="28" t="e">
        <f>INDEX(Data!$C$4:$BA$398,ROE!$C381,ROE!F$2)</f>
        <v>#NUM!</v>
      </c>
      <c r="G381" s="28" t="e">
        <f>INDEX(Data!$C$4:$BA$398,ROE!$C381,ROE!G$2)</f>
        <v>#NUM!</v>
      </c>
      <c r="H381" s="28" t="e">
        <f>INDEX(Data!$C$4:$BA$398,ROE!$C381,ROE!H$2)</f>
        <v>#NUM!</v>
      </c>
      <c r="I381" s="28" t="e">
        <f>INDEX(Data!$C$4:$BA$398,ROE!$C381,ROE!I$2)</f>
        <v>#NUM!</v>
      </c>
      <c r="J381" s="28" t="e">
        <f>INDEX(Data!$C$4:$BA$398,ROE!$C381,ROE!J$2)</f>
        <v>#NUM!</v>
      </c>
      <c r="K381" s="28" t="e">
        <f>INDEX(Data!$C$4:$BA$398,ROE!$C381,ROE!K$2)</f>
        <v>#NUM!</v>
      </c>
      <c r="L381" s="28" t="e">
        <f>INDEX(Data!$C$4:$BA$398,ROE!$C381,ROE!L$2)</f>
        <v>#NUM!</v>
      </c>
      <c r="M381" s="28" t="e">
        <f>INDEX(Data!$C$4:$BA$398,ROE!$C381,ROE!M$2)</f>
        <v>#NUM!</v>
      </c>
    </row>
    <row r="382" spans="1:13">
      <c r="A382" s="18">
        <v>379</v>
      </c>
      <c r="B382" s="28" t="e">
        <f>LARGE(Data!$BE$4:$BE$32,ROE!A382)</f>
        <v>#NUM!</v>
      </c>
      <c r="C382" s="28" t="e">
        <f>MATCH(B382,Data!$BE$4:$BE$395,0)</f>
        <v>#NUM!</v>
      </c>
      <c r="D382" s="18" t="e">
        <f>INDEX(Data!$C$3:$BA$398,ROE!$C382,ROE!D$2)</f>
        <v>#NUM!</v>
      </c>
      <c r="E382" s="28" t="e">
        <f>INDEX(Data!$C$4:$BA$398,ROE!$C382,ROE!E$2)</f>
        <v>#NUM!</v>
      </c>
      <c r="F382" s="28" t="e">
        <f>INDEX(Data!$C$4:$BA$398,ROE!$C382,ROE!F$2)</f>
        <v>#NUM!</v>
      </c>
      <c r="G382" s="28" t="e">
        <f>INDEX(Data!$C$4:$BA$398,ROE!$C382,ROE!G$2)</f>
        <v>#NUM!</v>
      </c>
      <c r="H382" s="28" t="e">
        <f>INDEX(Data!$C$4:$BA$398,ROE!$C382,ROE!H$2)</f>
        <v>#NUM!</v>
      </c>
      <c r="I382" s="28" t="e">
        <f>INDEX(Data!$C$4:$BA$398,ROE!$C382,ROE!I$2)</f>
        <v>#NUM!</v>
      </c>
      <c r="J382" s="28" t="e">
        <f>INDEX(Data!$C$4:$BA$398,ROE!$C382,ROE!J$2)</f>
        <v>#NUM!</v>
      </c>
      <c r="K382" s="28" t="e">
        <f>INDEX(Data!$C$4:$BA$398,ROE!$C382,ROE!K$2)</f>
        <v>#NUM!</v>
      </c>
      <c r="L382" s="28" t="e">
        <f>INDEX(Data!$C$4:$BA$398,ROE!$C382,ROE!L$2)</f>
        <v>#NUM!</v>
      </c>
      <c r="M382" s="28" t="e">
        <f>INDEX(Data!$C$4:$BA$398,ROE!$C382,ROE!M$2)</f>
        <v>#NUM!</v>
      </c>
    </row>
    <row r="383" spans="1:13">
      <c r="A383" s="18">
        <v>380</v>
      </c>
      <c r="B383" s="28" t="e">
        <f>LARGE(Data!$BE$4:$BE$32,ROE!A383)</f>
        <v>#NUM!</v>
      </c>
      <c r="C383" s="28" t="e">
        <f>MATCH(B383,Data!$BE$4:$BE$395,0)</f>
        <v>#NUM!</v>
      </c>
      <c r="D383" s="18" t="e">
        <f>INDEX(Data!$C$3:$BA$398,ROE!$C383,ROE!D$2)</f>
        <v>#NUM!</v>
      </c>
      <c r="E383" s="28" t="e">
        <f>INDEX(Data!$C$4:$BA$398,ROE!$C383,ROE!E$2)</f>
        <v>#NUM!</v>
      </c>
      <c r="F383" s="28" t="e">
        <f>INDEX(Data!$C$4:$BA$398,ROE!$C383,ROE!F$2)</f>
        <v>#NUM!</v>
      </c>
      <c r="G383" s="28" t="e">
        <f>INDEX(Data!$C$4:$BA$398,ROE!$C383,ROE!G$2)</f>
        <v>#NUM!</v>
      </c>
      <c r="H383" s="28" t="e">
        <f>INDEX(Data!$C$4:$BA$398,ROE!$C383,ROE!H$2)</f>
        <v>#NUM!</v>
      </c>
      <c r="I383" s="28" t="e">
        <f>INDEX(Data!$C$4:$BA$398,ROE!$C383,ROE!I$2)</f>
        <v>#NUM!</v>
      </c>
      <c r="J383" s="28" t="e">
        <f>INDEX(Data!$C$4:$BA$398,ROE!$C383,ROE!J$2)</f>
        <v>#NUM!</v>
      </c>
      <c r="K383" s="28" t="e">
        <f>INDEX(Data!$C$4:$BA$398,ROE!$C383,ROE!K$2)</f>
        <v>#NUM!</v>
      </c>
      <c r="L383" s="28" t="e">
        <f>INDEX(Data!$C$4:$BA$398,ROE!$C383,ROE!L$2)</f>
        <v>#NUM!</v>
      </c>
      <c r="M383" s="28" t="e">
        <f>INDEX(Data!$C$4:$BA$398,ROE!$C383,ROE!M$2)</f>
        <v>#NUM!</v>
      </c>
    </row>
    <row r="384" spans="1:13">
      <c r="A384" s="18">
        <v>381</v>
      </c>
      <c r="B384" s="28" t="e">
        <f>LARGE(Data!$BE$4:$BE$32,ROE!A384)</f>
        <v>#NUM!</v>
      </c>
      <c r="C384" s="28" t="e">
        <f>MATCH(B384,Data!$BE$4:$BE$395,0)</f>
        <v>#NUM!</v>
      </c>
      <c r="D384" s="18" t="e">
        <f>INDEX(Data!$C$3:$BA$398,ROE!$C384,ROE!D$2)</f>
        <v>#NUM!</v>
      </c>
      <c r="E384" s="28" t="e">
        <f>INDEX(Data!$C$4:$BA$398,ROE!$C384,ROE!E$2)</f>
        <v>#NUM!</v>
      </c>
      <c r="F384" s="28" t="e">
        <f>INDEX(Data!$C$4:$BA$398,ROE!$C384,ROE!F$2)</f>
        <v>#NUM!</v>
      </c>
      <c r="G384" s="28" t="e">
        <f>INDEX(Data!$C$4:$BA$398,ROE!$C384,ROE!G$2)</f>
        <v>#NUM!</v>
      </c>
      <c r="H384" s="28" t="e">
        <f>INDEX(Data!$C$4:$BA$398,ROE!$C384,ROE!H$2)</f>
        <v>#NUM!</v>
      </c>
      <c r="I384" s="28" t="e">
        <f>INDEX(Data!$C$4:$BA$398,ROE!$C384,ROE!I$2)</f>
        <v>#NUM!</v>
      </c>
      <c r="J384" s="28" t="e">
        <f>INDEX(Data!$C$4:$BA$398,ROE!$C384,ROE!J$2)</f>
        <v>#NUM!</v>
      </c>
      <c r="K384" s="28" t="e">
        <f>INDEX(Data!$C$4:$BA$398,ROE!$C384,ROE!K$2)</f>
        <v>#NUM!</v>
      </c>
      <c r="L384" s="28" t="e">
        <f>INDEX(Data!$C$4:$BA$398,ROE!$C384,ROE!L$2)</f>
        <v>#NUM!</v>
      </c>
      <c r="M384" s="28" t="e">
        <f>INDEX(Data!$C$4:$BA$398,ROE!$C384,ROE!M$2)</f>
        <v>#NUM!</v>
      </c>
    </row>
    <row r="385" spans="1:13">
      <c r="A385" s="18">
        <v>382</v>
      </c>
      <c r="B385" s="28" t="e">
        <f>LARGE(Data!$BE$4:$BE$32,ROE!A385)</f>
        <v>#NUM!</v>
      </c>
      <c r="C385" s="28" t="e">
        <f>MATCH(B385,Data!$BE$4:$BE$395,0)</f>
        <v>#NUM!</v>
      </c>
      <c r="D385" s="18" t="e">
        <f>INDEX(Data!$C$3:$BA$398,ROE!$C385,ROE!D$2)</f>
        <v>#NUM!</v>
      </c>
      <c r="E385" s="28" t="e">
        <f>INDEX(Data!$C$4:$BA$398,ROE!$C385,ROE!E$2)</f>
        <v>#NUM!</v>
      </c>
      <c r="F385" s="28" t="e">
        <f>INDEX(Data!$C$4:$BA$398,ROE!$C385,ROE!F$2)</f>
        <v>#NUM!</v>
      </c>
      <c r="G385" s="28" t="e">
        <f>INDEX(Data!$C$4:$BA$398,ROE!$C385,ROE!G$2)</f>
        <v>#NUM!</v>
      </c>
      <c r="H385" s="28" t="e">
        <f>INDEX(Data!$C$4:$BA$398,ROE!$C385,ROE!H$2)</f>
        <v>#NUM!</v>
      </c>
      <c r="I385" s="28" t="e">
        <f>INDEX(Data!$C$4:$BA$398,ROE!$C385,ROE!I$2)</f>
        <v>#NUM!</v>
      </c>
      <c r="J385" s="28" t="e">
        <f>INDEX(Data!$C$4:$BA$398,ROE!$C385,ROE!J$2)</f>
        <v>#NUM!</v>
      </c>
      <c r="K385" s="28" t="e">
        <f>INDEX(Data!$C$4:$BA$398,ROE!$C385,ROE!K$2)</f>
        <v>#NUM!</v>
      </c>
      <c r="L385" s="28" t="e">
        <f>INDEX(Data!$C$4:$BA$398,ROE!$C385,ROE!L$2)</f>
        <v>#NUM!</v>
      </c>
      <c r="M385" s="28" t="e">
        <f>INDEX(Data!$C$4:$BA$398,ROE!$C385,ROE!M$2)</f>
        <v>#NUM!</v>
      </c>
    </row>
    <row r="386" spans="1:13">
      <c r="A386" s="18">
        <v>383</v>
      </c>
      <c r="B386" s="28" t="e">
        <f>LARGE(Data!$BE$4:$BE$32,ROE!A386)</f>
        <v>#NUM!</v>
      </c>
      <c r="C386" s="28" t="e">
        <f>MATCH(B386,Data!$BE$4:$BE$395,0)</f>
        <v>#NUM!</v>
      </c>
      <c r="D386" s="18" t="e">
        <f>INDEX(Data!$C$3:$BA$398,ROE!$C386,ROE!D$2)</f>
        <v>#NUM!</v>
      </c>
      <c r="E386" s="28" t="e">
        <f>INDEX(Data!$C$4:$BA$398,ROE!$C386,ROE!E$2)</f>
        <v>#NUM!</v>
      </c>
      <c r="F386" s="28" t="e">
        <f>INDEX(Data!$C$4:$BA$398,ROE!$C386,ROE!F$2)</f>
        <v>#NUM!</v>
      </c>
      <c r="G386" s="28" t="e">
        <f>INDEX(Data!$C$4:$BA$398,ROE!$C386,ROE!G$2)</f>
        <v>#NUM!</v>
      </c>
      <c r="H386" s="28" t="e">
        <f>INDEX(Data!$C$4:$BA$398,ROE!$C386,ROE!H$2)</f>
        <v>#NUM!</v>
      </c>
      <c r="I386" s="28" t="e">
        <f>INDEX(Data!$C$4:$BA$398,ROE!$C386,ROE!I$2)</f>
        <v>#NUM!</v>
      </c>
      <c r="J386" s="28" t="e">
        <f>INDEX(Data!$C$4:$BA$398,ROE!$C386,ROE!J$2)</f>
        <v>#NUM!</v>
      </c>
      <c r="K386" s="28" t="e">
        <f>INDEX(Data!$C$4:$BA$398,ROE!$C386,ROE!K$2)</f>
        <v>#NUM!</v>
      </c>
      <c r="L386" s="28" t="e">
        <f>INDEX(Data!$C$4:$BA$398,ROE!$C386,ROE!L$2)</f>
        <v>#NUM!</v>
      </c>
      <c r="M386" s="28" t="e">
        <f>INDEX(Data!$C$4:$BA$398,ROE!$C386,ROE!M$2)</f>
        <v>#NUM!</v>
      </c>
    </row>
    <row r="387" spans="1:13">
      <c r="A387" s="18">
        <v>384</v>
      </c>
      <c r="B387" s="28" t="e">
        <f>LARGE(Data!$BE$4:$BE$32,ROE!A387)</f>
        <v>#NUM!</v>
      </c>
      <c r="C387" s="28" t="e">
        <f>MATCH(B387,Data!$BE$4:$BE$395,0)</f>
        <v>#NUM!</v>
      </c>
      <c r="D387" s="18" t="e">
        <f>INDEX(Data!$C$3:$BA$398,ROE!$C387,ROE!D$2)</f>
        <v>#NUM!</v>
      </c>
      <c r="E387" s="28" t="e">
        <f>INDEX(Data!$C$4:$BA$398,ROE!$C387,ROE!E$2)</f>
        <v>#NUM!</v>
      </c>
      <c r="F387" s="28" t="e">
        <f>INDEX(Data!$C$4:$BA$398,ROE!$C387,ROE!F$2)</f>
        <v>#NUM!</v>
      </c>
      <c r="G387" s="28" t="e">
        <f>INDEX(Data!$C$4:$BA$398,ROE!$C387,ROE!G$2)</f>
        <v>#NUM!</v>
      </c>
      <c r="H387" s="28" t="e">
        <f>INDEX(Data!$C$4:$BA$398,ROE!$C387,ROE!H$2)</f>
        <v>#NUM!</v>
      </c>
      <c r="I387" s="28" t="e">
        <f>INDEX(Data!$C$4:$BA$398,ROE!$C387,ROE!I$2)</f>
        <v>#NUM!</v>
      </c>
      <c r="J387" s="28" t="e">
        <f>INDEX(Data!$C$4:$BA$398,ROE!$C387,ROE!J$2)</f>
        <v>#NUM!</v>
      </c>
      <c r="K387" s="28" t="e">
        <f>INDEX(Data!$C$4:$BA$398,ROE!$C387,ROE!K$2)</f>
        <v>#NUM!</v>
      </c>
      <c r="L387" s="28" t="e">
        <f>INDEX(Data!$C$4:$BA$398,ROE!$C387,ROE!L$2)</f>
        <v>#NUM!</v>
      </c>
      <c r="M387" s="28" t="e">
        <f>INDEX(Data!$C$4:$BA$398,ROE!$C387,ROE!M$2)</f>
        <v>#NUM!</v>
      </c>
    </row>
    <row r="388" spans="1:13">
      <c r="A388" s="18">
        <v>385</v>
      </c>
      <c r="B388" s="28" t="e">
        <f>LARGE(Data!$BE$4:$BE$32,ROE!A388)</f>
        <v>#NUM!</v>
      </c>
      <c r="C388" s="28" t="e">
        <f>MATCH(B388,Data!$BE$4:$BE$395,0)</f>
        <v>#NUM!</v>
      </c>
      <c r="D388" s="18" t="e">
        <f>INDEX(Data!$C$3:$BA$398,ROE!$C388,ROE!D$2)</f>
        <v>#NUM!</v>
      </c>
      <c r="E388" s="28" t="e">
        <f>INDEX(Data!$C$4:$BA$398,ROE!$C388,ROE!E$2)</f>
        <v>#NUM!</v>
      </c>
      <c r="F388" s="28" t="e">
        <f>INDEX(Data!$C$4:$BA$398,ROE!$C388,ROE!F$2)</f>
        <v>#NUM!</v>
      </c>
      <c r="G388" s="28" t="e">
        <f>INDEX(Data!$C$4:$BA$398,ROE!$C388,ROE!G$2)</f>
        <v>#NUM!</v>
      </c>
      <c r="H388" s="28" t="e">
        <f>INDEX(Data!$C$4:$BA$398,ROE!$C388,ROE!H$2)</f>
        <v>#NUM!</v>
      </c>
      <c r="I388" s="28" t="e">
        <f>INDEX(Data!$C$4:$BA$398,ROE!$C388,ROE!I$2)</f>
        <v>#NUM!</v>
      </c>
      <c r="J388" s="28" t="e">
        <f>INDEX(Data!$C$4:$BA$398,ROE!$C388,ROE!J$2)</f>
        <v>#NUM!</v>
      </c>
      <c r="K388" s="28" t="e">
        <f>INDEX(Data!$C$4:$BA$398,ROE!$C388,ROE!K$2)</f>
        <v>#NUM!</v>
      </c>
      <c r="L388" s="28" t="e">
        <f>INDEX(Data!$C$4:$BA$398,ROE!$C388,ROE!L$2)</f>
        <v>#NUM!</v>
      </c>
      <c r="M388" s="28" t="e">
        <f>INDEX(Data!$C$4:$BA$398,ROE!$C388,ROE!M$2)</f>
        <v>#NUM!</v>
      </c>
    </row>
    <row r="389" spans="1:13">
      <c r="A389" s="18">
        <v>386</v>
      </c>
      <c r="B389" s="28" t="e">
        <f>LARGE(Data!$BE$4:$BE$32,ROE!A389)</f>
        <v>#NUM!</v>
      </c>
      <c r="C389" s="28" t="e">
        <f>MATCH(B389,Data!$BE$4:$BE$395,0)</f>
        <v>#NUM!</v>
      </c>
      <c r="D389" s="18" t="e">
        <f>INDEX(Data!$C$3:$BA$398,ROE!$C389,ROE!D$2)</f>
        <v>#NUM!</v>
      </c>
      <c r="E389" s="28" t="e">
        <f>INDEX(Data!$C$4:$BA$398,ROE!$C389,ROE!E$2)</f>
        <v>#NUM!</v>
      </c>
      <c r="F389" s="28" t="e">
        <f>INDEX(Data!$C$4:$BA$398,ROE!$C389,ROE!F$2)</f>
        <v>#NUM!</v>
      </c>
      <c r="G389" s="28" t="e">
        <f>INDEX(Data!$C$4:$BA$398,ROE!$C389,ROE!G$2)</f>
        <v>#NUM!</v>
      </c>
      <c r="H389" s="28" t="e">
        <f>INDEX(Data!$C$4:$BA$398,ROE!$C389,ROE!H$2)</f>
        <v>#NUM!</v>
      </c>
      <c r="I389" s="28" t="e">
        <f>INDEX(Data!$C$4:$BA$398,ROE!$C389,ROE!I$2)</f>
        <v>#NUM!</v>
      </c>
      <c r="J389" s="28" t="e">
        <f>INDEX(Data!$C$4:$BA$398,ROE!$C389,ROE!J$2)</f>
        <v>#NUM!</v>
      </c>
      <c r="K389" s="28" t="e">
        <f>INDEX(Data!$C$4:$BA$398,ROE!$C389,ROE!K$2)</f>
        <v>#NUM!</v>
      </c>
      <c r="L389" s="28" t="e">
        <f>INDEX(Data!$C$4:$BA$398,ROE!$C389,ROE!L$2)</f>
        <v>#NUM!</v>
      </c>
      <c r="M389" s="28" t="e">
        <f>INDEX(Data!$C$4:$BA$398,ROE!$C389,ROE!M$2)</f>
        <v>#NUM!</v>
      </c>
    </row>
    <row r="390" spans="1:13">
      <c r="A390" s="18">
        <v>387</v>
      </c>
      <c r="B390" s="28" t="e">
        <f>LARGE(Data!$BE$4:$BE$32,ROE!A390)</f>
        <v>#NUM!</v>
      </c>
      <c r="C390" s="28" t="e">
        <f>MATCH(B390,Data!$BE$4:$BE$395,0)</f>
        <v>#NUM!</v>
      </c>
      <c r="D390" s="18" t="e">
        <f>INDEX(Data!$C$3:$BA$398,ROE!$C390,ROE!D$2)</f>
        <v>#NUM!</v>
      </c>
      <c r="E390" s="28" t="e">
        <f>INDEX(Data!$C$4:$BA$398,ROE!$C390,ROE!E$2)</f>
        <v>#NUM!</v>
      </c>
      <c r="F390" s="28" t="e">
        <f>INDEX(Data!$C$4:$BA$398,ROE!$C390,ROE!F$2)</f>
        <v>#NUM!</v>
      </c>
      <c r="G390" s="28" t="e">
        <f>INDEX(Data!$C$4:$BA$398,ROE!$C390,ROE!G$2)</f>
        <v>#NUM!</v>
      </c>
      <c r="H390" s="28" t="e">
        <f>INDEX(Data!$C$4:$BA$398,ROE!$C390,ROE!H$2)</f>
        <v>#NUM!</v>
      </c>
      <c r="I390" s="28" t="e">
        <f>INDEX(Data!$C$4:$BA$398,ROE!$C390,ROE!I$2)</f>
        <v>#NUM!</v>
      </c>
      <c r="J390" s="28" t="e">
        <f>INDEX(Data!$C$4:$BA$398,ROE!$C390,ROE!J$2)</f>
        <v>#NUM!</v>
      </c>
      <c r="K390" s="28" t="e">
        <f>INDEX(Data!$C$4:$BA$398,ROE!$C390,ROE!K$2)</f>
        <v>#NUM!</v>
      </c>
      <c r="L390" s="28" t="e">
        <f>INDEX(Data!$C$4:$BA$398,ROE!$C390,ROE!L$2)</f>
        <v>#NUM!</v>
      </c>
      <c r="M390" s="28" t="e">
        <f>INDEX(Data!$C$4:$BA$398,ROE!$C390,ROE!M$2)</f>
        <v>#NUM!</v>
      </c>
    </row>
    <row r="391" spans="1:13">
      <c r="A391" s="18">
        <v>388</v>
      </c>
      <c r="B391" s="28" t="e">
        <f>LARGE(Data!$BE$4:$BE$32,ROE!A391)</f>
        <v>#NUM!</v>
      </c>
      <c r="C391" s="28" t="e">
        <f>MATCH(B391,Data!$BE$4:$BE$395,0)</f>
        <v>#NUM!</v>
      </c>
      <c r="D391" s="18" t="e">
        <f>INDEX(Data!$C$3:$BA$398,ROE!$C391,ROE!D$2)</f>
        <v>#NUM!</v>
      </c>
      <c r="E391" s="28" t="e">
        <f>INDEX(Data!$C$4:$BA$398,ROE!$C391,ROE!E$2)</f>
        <v>#NUM!</v>
      </c>
      <c r="F391" s="28" t="e">
        <f>INDEX(Data!$C$4:$BA$398,ROE!$C391,ROE!F$2)</f>
        <v>#NUM!</v>
      </c>
      <c r="G391" s="28" t="e">
        <f>INDEX(Data!$C$4:$BA$398,ROE!$C391,ROE!G$2)</f>
        <v>#NUM!</v>
      </c>
      <c r="H391" s="28" t="e">
        <f>INDEX(Data!$C$4:$BA$398,ROE!$C391,ROE!H$2)</f>
        <v>#NUM!</v>
      </c>
      <c r="I391" s="28" t="e">
        <f>INDEX(Data!$C$4:$BA$398,ROE!$C391,ROE!I$2)</f>
        <v>#NUM!</v>
      </c>
      <c r="J391" s="28" t="e">
        <f>INDEX(Data!$C$4:$BA$398,ROE!$C391,ROE!J$2)</f>
        <v>#NUM!</v>
      </c>
      <c r="K391" s="28" t="e">
        <f>INDEX(Data!$C$4:$BA$398,ROE!$C391,ROE!K$2)</f>
        <v>#NUM!</v>
      </c>
      <c r="L391" s="28" t="e">
        <f>INDEX(Data!$C$4:$BA$398,ROE!$C391,ROE!L$2)</f>
        <v>#NUM!</v>
      </c>
      <c r="M391" s="28" t="e">
        <f>INDEX(Data!$C$4:$BA$398,ROE!$C391,ROE!M$2)</f>
        <v>#NUM!</v>
      </c>
    </row>
    <row r="392" spans="1:13">
      <c r="A392" s="18">
        <v>389</v>
      </c>
      <c r="B392" s="28" t="e">
        <f>LARGE(Data!$BE$4:$BE$32,ROE!A392)</f>
        <v>#NUM!</v>
      </c>
      <c r="C392" s="28" t="e">
        <f>MATCH(B392,Data!$BE$4:$BE$395,0)</f>
        <v>#NUM!</v>
      </c>
      <c r="D392" s="18" t="e">
        <f>INDEX(Data!$C$3:$BA$398,ROE!$C392,ROE!D$2)</f>
        <v>#NUM!</v>
      </c>
      <c r="E392" s="28" t="e">
        <f>INDEX(Data!$C$4:$BA$398,ROE!$C392,ROE!E$2)</f>
        <v>#NUM!</v>
      </c>
      <c r="F392" s="28" t="e">
        <f>INDEX(Data!$C$4:$BA$398,ROE!$C392,ROE!F$2)</f>
        <v>#NUM!</v>
      </c>
      <c r="G392" s="28" t="e">
        <f>INDEX(Data!$C$4:$BA$398,ROE!$C392,ROE!G$2)</f>
        <v>#NUM!</v>
      </c>
      <c r="H392" s="28" t="e">
        <f>INDEX(Data!$C$4:$BA$398,ROE!$C392,ROE!H$2)</f>
        <v>#NUM!</v>
      </c>
      <c r="I392" s="28" t="e">
        <f>INDEX(Data!$C$4:$BA$398,ROE!$C392,ROE!I$2)</f>
        <v>#NUM!</v>
      </c>
      <c r="J392" s="28" t="e">
        <f>INDEX(Data!$C$4:$BA$398,ROE!$C392,ROE!J$2)</f>
        <v>#NUM!</v>
      </c>
      <c r="K392" s="28" t="e">
        <f>INDEX(Data!$C$4:$BA$398,ROE!$C392,ROE!K$2)</f>
        <v>#NUM!</v>
      </c>
      <c r="L392" s="28" t="e">
        <f>INDEX(Data!$C$4:$BA$398,ROE!$C392,ROE!L$2)</f>
        <v>#NUM!</v>
      </c>
      <c r="M392" s="28" t="e">
        <f>INDEX(Data!$C$4:$BA$398,ROE!$C392,ROE!M$2)</f>
        <v>#NUM!</v>
      </c>
    </row>
    <row r="393" spans="1:13">
      <c r="A393" s="18">
        <v>390</v>
      </c>
      <c r="B393" s="28" t="e">
        <f>LARGE(Data!$BE$4:$BE$32,ROE!A393)</f>
        <v>#NUM!</v>
      </c>
      <c r="C393" s="28" t="e">
        <f>MATCH(B393,Data!$BE$4:$BE$395,0)</f>
        <v>#NUM!</v>
      </c>
      <c r="D393" s="18" t="e">
        <f>INDEX(Data!$C$3:$BA$398,ROE!$C393,ROE!D$2)</f>
        <v>#NUM!</v>
      </c>
      <c r="E393" s="28" t="e">
        <f>INDEX(Data!$C$4:$BA$398,ROE!$C393,ROE!E$2)</f>
        <v>#NUM!</v>
      </c>
      <c r="F393" s="28" t="e">
        <f>INDEX(Data!$C$4:$BA$398,ROE!$C393,ROE!F$2)</f>
        <v>#NUM!</v>
      </c>
      <c r="G393" s="28" t="e">
        <f>INDEX(Data!$C$4:$BA$398,ROE!$C393,ROE!G$2)</f>
        <v>#NUM!</v>
      </c>
      <c r="H393" s="28" t="e">
        <f>INDEX(Data!$C$4:$BA$398,ROE!$C393,ROE!H$2)</f>
        <v>#NUM!</v>
      </c>
      <c r="I393" s="28" t="e">
        <f>INDEX(Data!$C$4:$BA$398,ROE!$C393,ROE!I$2)</f>
        <v>#NUM!</v>
      </c>
      <c r="J393" s="28" t="e">
        <f>INDEX(Data!$C$4:$BA$398,ROE!$C393,ROE!J$2)</f>
        <v>#NUM!</v>
      </c>
      <c r="K393" s="28" t="e">
        <f>INDEX(Data!$C$4:$BA$398,ROE!$C393,ROE!K$2)</f>
        <v>#NUM!</v>
      </c>
      <c r="L393" s="28" t="e">
        <f>INDEX(Data!$C$4:$BA$398,ROE!$C393,ROE!L$2)</f>
        <v>#NUM!</v>
      </c>
      <c r="M393" s="28" t="e">
        <f>INDEX(Data!$C$4:$BA$398,ROE!$C393,ROE!M$2)</f>
        <v>#NUM!</v>
      </c>
    </row>
    <row r="394" spans="1:13">
      <c r="A394" s="18">
        <v>391</v>
      </c>
      <c r="B394" s="28" t="e">
        <f>LARGE(Data!$BE$4:$BE$32,ROE!A394)</f>
        <v>#NUM!</v>
      </c>
      <c r="C394" s="28" t="e">
        <f>MATCH(B394,Data!$BE$4:$BE$395,0)</f>
        <v>#NUM!</v>
      </c>
      <c r="D394" s="18" t="e">
        <f>INDEX(Data!$C$3:$BA$398,ROE!$C394,ROE!D$2)</f>
        <v>#NUM!</v>
      </c>
      <c r="E394" s="28" t="e">
        <f>INDEX(Data!$C$4:$BA$398,ROE!$C394,ROE!E$2)</f>
        <v>#NUM!</v>
      </c>
      <c r="F394" s="28" t="e">
        <f>INDEX(Data!$C$4:$BA$398,ROE!$C394,ROE!F$2)</f>
        <v>#NUM!</v>
      </c>
      <c r="G394" s="28" t="e">
        <f>INDEX(Data!$C$4:$BA$398,ROE!$C394,ROE!G$2)</f>
        <v>#NUM!</v>
      </c>
      <c r="H394" s="28" t="e">
        <f>INDEX(Data!$C$4:$BA$398,ROE!$C394,ROE!H$2)</f>
        <v>#NUM!</v>
      </c>
      <c r="I394" s="28" t="e">
        <f>INDEX(Data!$C$4:$BA$398,ROE!$C394,ROE!I$2)</f>
        <v>#NUM!</v>
      </c>
      <c r="J394" s="28" t="e">
        <f>INDEX(Data!$C$4:$BA$398,ROE!$C394,ROE!J$2)</f>
        <v>#NUM!</v>
      </c>
      <c r="K394" s="28" t="e">
        <f>INDEX(Data!$C$4:$BA$398,ROE!$C394,ROE!K$2)</f>
        <v>#NUM!</v>
      </c>
      <c r="L394" s="28" t="e">
        <f>INDEX(Data!$C$4:$BA$398,ROE!$C394,ROE!L$2)</f>
        <v>#NUM!</v>
      </c>
      <c r="M394" s="28" t="e">
        <f>INDEX(Data!$C$4:$BA$398,ROE!$C394,ROE!M$2)</f>
        <v>#NUM!</v>
      </c>
    </row>
    <row r="395" spans="1:13">
      <c r="A395" s="18">
        <v>392</v>
      </c>
      <c r="B395" s="28" t="e">
        <f>LARGE(Data!$BE$4:$BE$32,ROE!A395)</f>
        <v>#NUM!</v>
      </c>
      <c r="C395" s="28" t="e">
        <f>MATCH(B395,Data!$BE$4:$BE$395,0)</f>
        <v>#NUM!</v>
      </c>
      <c r="D395" s="18" t="e">
        <f>INDEX(Data!$C$3:$BA$398,ROE!$C395,ROE!D$2)</f>
        <v>#NUM!</v>
      </c>
      <c r="E395" s="28" t="e">
        <f>INDEX(Data!$C$4:$BA$398,ROE!$C395,ROE!E$2)</f>
        <v>#NUM!</v>
      </c>
      <c r="F395" s="28" t="e">
        <f>INDEX(Data!$C$4:$BA$398,ROE!$C395,ROE!F$2)</f>
        <v>#NUM!</v>
      </c>
      <c r="G395" s="28" t="e">
        <f>INDEX(Data!$C$4:$BA$398,ROE!$C395,ROE!G$2)</f>
        <v>#NUM!</v>
      </c>
      <c r="H395" s="28" t="e">
        <f>INDEX(Data!$C$4:$BA$398,ROE!$C395,ROE!H$2)</f>
        <v>#NUM!</v>
      </c>
      <c r="I395" s="28" t="e">
        <f>INDEX(Data!$C$4:$BA$398,ROE!$C395,ROE!I$2)</f>
        <v>#NUM!</v>
      </c>
      <c r="J395" s="28" t="e">
        <f>INDEX(Data!$C$4:$BA$398,ROE!$C395,ROE!J$2)</f>
        <v>#NUM!</v>
      </c>
      <c r="K395" s="28" t="e">
        <f>INDEX(Data!$C$4:$BA$398,ROE!$C395,ROE!K$2)</f>
        <v>#NUM!</v>
      </c>
      <c r="L395" s="28" t="e">
        <f>INDEX(Data!$C$4:$BA$398,ROE!$C395,ROE!L$2)</f>
        <v>#NUM!</v>
      </c>
      <c r="M395" s="28" t="e">
        <f>INDEX(Data!$C$4:$BA$398,ROE!$C395,ROE!M$2)</f>
        <v>#NUM!</v>
      </c>
    </row>
    <row r="396" spans="1:13">
      <c r="A396" s="18">
        <v>393</v>
      </c>
      <c r="B396" s="28" t="e">
        <f>LARGE(Data!$BE$4:$BE$32,ROE!A396)</f>
        <v>#NUM!</v>
      </c>
      <c r="C396" s="28" t="e">
        <f>MATCH(B396,Data!$BE$4:$BE$395,0)</f>
        <v>#NUM!</v>
      </c>
      <c r="D396" s="18" t="e">
        <f>INDEX(Data!$C$3:$BA$398,ROE!$C396,ROE!D$2)</f>
        <v>#NUM!</v>
      </c>
      <c r="E396" s="28" t="e">
        <f>INDEX(Data!$C$4:$BA$398,ROE!$C396,ROE!E$2)</f>
        <v>#NUM!</v>
      </c>
      <c r="F396" s="28" t="e">
        <f>INDEX(Data!$C$4:$BA$398,ROE!$C396,ROE!F$2)</f>
        <v>#NUM!</v>
      </c>
      <c r="G396" s="28" t="e">
        <f>INDEX(Data!$C$4:$BA$398,ROE!$C396,ROE!G$2)</f>
        <v>#NUM!</v>
      </c>
      <c r="H396" s="28" t="e">
        <f>INDEX(Data!$C$4:$BA$398,ROE!$C396,ROE!H$2)</f>
        <v>#NUM!</v>
      </c>
      <c r="I396" s="28" t="e">
        <f>INDEX(Data!$C$4:$BA$398,ROE!$C396,ROE!I$2)</f>
        <v>#NUM!</v>
      </c>
      <c r="J396" s="28" t="e">
        <f>INDEX(Data!$C$4:$BA$398,ROE!$C396,ROE!J$2)</f>
        <v>#NUM!</v>
      </c>
      <c r="K396" s="28" t="e">
        <f>INDEX(Data!$C$4:$BA$398,ROE!$C396,ROE!K$2)</f>
        <v>#NUM!</v>
      </c>
      <c r="L396" s="28" t="e">
        <f>INDEX(Data!$C$4:$BA$398,ROE!$C396,ROE!L$2)</f>
        <v>#NUM!</v>
      </c>
      <c r="M396" s="28" t="e">
        <f>INDEX(Data!$C$4:$BA$398,ROE!$C396,ROE!M$2)</f>
        <v>#NUM!</v>
      </c>
    </row>
    <row r="397" spans="1:13">
      <c r="A397" s="18">
        <v>394</v>
      </c>
      <c r="B397" s="28" t="e">
        <f>LARGE(Data!$BE$4:$BE$32,ROE!A397)</f>
        <v>#NUM!</v>
      </c>
      <c r="C397" s="28" t="e">
        <f>MATCH(B397,Data!$BE$4:$BE$395,0)</f>
        <v>#NUM!</v>
      </c>
      <c r="D397" s="18" t="e">
        <f>INDEX(Data!$C$3:$BA$398,ROE!$C397,ROE!D$2)</f>
        <v>#NUM!</v>
      </c>
      <c r="E397" s="28" t="e">
        <f>INDEX(Data!$C$4:$BA$398,ROE!$C397,ROE!E$2)</f>
        <v>#NUM!</v>
      </c>
      <c r="F397" s="28" t="e">
        <f>INDEX(Data!$C$4:$BA$398,ROE!$C397,ROE!F$2)</f>
        <v>#NUM!</v>
      </c>
      <c r="G397" s="28" t="e">
        <f>INDEX(Data!$C$4:$BA$398,ROE!$C397,ROE!G$2)</f>
        <v>#NUM!</v>
      </c>
      <c r="H397" s="28" t="e">
        <f>INDEX(Data!$C$4:$BA$398,ROE!$C397,ROE!H$2)</f>
        <v>#NUM!</v>
      </c>
      <c r="I397" s="28" t="e">
        <f>INDEX(Data!$C$4:$BA$398,ROE!$C397,ROE!I$2)</f>
        <v>#NUM!</v>
      </c>
      <c r="J397" s="28" t="e">
        <f>INDEX(Data!$C$4:$BA$398,ROE!$C397,ROE!J$2)</f>
        <v>#NUM!</v>
      </c>
      <c r="K397" s="28" t="e">
        <f>INDEX(Data!$C$4:$BA$398,ROE!$C397,ROE!K$2)</f>
        <v>#NUM!</v>
      </c>
      <c r="L397" s="28" t="e">
        <f>INDEX(Data!$C$4:$BA$398,ROE!$C397,ROE!L$2)</f>
        <v>#NUM!</v>
      </c>
      <c r="M397" s="28" t="e">
        <f>INDEX(Data!$C$4:$BA$398,ROE!$C397,ROE!M$2)</f>
        <v>#NUM!</v>
      </c>
    </row>
    <row r="398" spans="1:13">
      <c r="A398" s="18">
        <v>395</v>
      </c>
      <c r="B398" s="28" t="e">
        <f>LARGE(Data!$BE$4:$BE$32,ROE!A398)</f>
        <v>#NUM!</v>
      </c>
      <c r="C398" s="28" t="e">
        <f>MATCH(B398,Data!$BE$4:$BE$395,0)</f>
        <v>#NUM!</v>
      </c>
      <c r="D398" s="18" t="e">
        <f>INDEX(Data!$C$3:$BA$398,ROE!$C398,ROE!D$2)</f>
        <v>#NUM!</v>
      </c>
      <c r="E398" s="28" t="e">
        <f>INDEX(Data!$C$4:$BA$398,ROE!$C398,ROE!E$2)</f>
        <v>#NUM!</v>
      </c>
      <c r="F398" s="28" t="e">
        <f>INDEX(Data!$C$4:$BA$398,ROE!$C398,ROE!F$2)</f>
        <v>#NUM!</v>
      </c>
      <c r="G398" s="28" t="e">
        <f>INDEX(Data!$C$4:$BA$398,ROE!$C398,ROE!G$2)</f>
        <v>#NUM!</v>
      </c>
      <c r="H398" s="28" t="e">
        <f>INDEX(Data!$C$4:$BA$398,ROE!$C398,ROE!H$2)</f>
        <v>#NUM!</v>
      </c>
      <c r="I398" s="28" t="e">
        <f>INDEX(Data!$C$4:$BA$398,ROE!$C398,ROE!I$2)</f>
        <v>#NUM!</v>
      </c>
      <c r="J398" s="28" t="e">
        <f>INDEX(Data!$C$4:$BA$398,ROE!$C398,ROE!J$2)</f>
        <v>#NUM!</v>
      </c>
      <c r="K398" s="28" t="e">
        <f>INDEX(Data!$C$4:$BA$398,ROE!$C398,ROE!K$2)</f>
        <v>#NUM!</v>
      </c>
      <c r="L398" s="28" t="e">
        <f>INDEX(Data!$C$4:$BA$398,ROE!$C398,ROE!L$2)</f>
        <v>#NUM!</v>
      </c>
      <c r="M398" s="28" t="e">
        <f>INDEX(Data!$C$4:$BA$398,ROE!$C398,ROE!M$2)</f>
        <v>#NUM!</v>
      </c>
    </row>
    <row r="399" spans="1:13">
      <c r="A399" s="18">
        <v>396</v>
      </c>
      <c r="B399" s="28" t="e">
        <f>LARGE(Data!$BE$4:$BE$32,ROE!A399)</f>
        <v>#NUM!</v>
      </c>
      <c r="C399" s="28" t="e">
        <f>MATCH(B399,Data!$BE$4:$BE$395,0)</f>
        <v>#NUM!</v>
      </c>
      <c r="D399" s="18" t="e">
        <f>INDEX(Data!$C$3:$BA$398,ROE!$C399,ROE!D$2)</f>
        <v>#NUM!</v>
      </c>
      <c r="E399" s="28" t="e">
        <f>INDEX(Data!$C$4:$BA$398,ROE!$C399,ROE!E$2)</f>
        <v>#NUM!</v>
      </c>
      <c r="F399" s="28" t="e">
        <f>INDEX(Data!$C$4:$BA$398,ROE!$C399,ROE!F$2)</f>
        <v>#NUM!</v>
      </c>
      <c r="G399" s="28" t="e">
        <f>INDEX(Data!$C$4:$BA$398,ROE!$C399,ROE!G$2)</f>
        <v>#NUM!</v>
      </c>
      <c r="H399" s="28" t="e">
        <f>INDEX(Data!$C$4:$BA$398,ROE!$C399,ROE!H$2)</f>
        <v>#NUM!</v>
      </c>
      <c r="I399" s="28" t="e">
        <f>INDEX(Data!$C$4:$BA$398,ROE!$C399,ROE!I$2)</f>
        <v>#NUM!</v>
      </c>
      <c r="J399" s="28" t="e">
        <f>INDEX(Data!$C$4:$BA$398,ROE!$C399,ROE!J$2)</f>
        <v>#NUM!</v>
      </c>
      <c r="K399" s="28" t="e">
        <f>INDEX(Data!$C$4:$BA$398,ROE!$C399,ROE!K$2)</f>
        <v>#NUM!</v>
      </c>
      <c r="L399" s="28" t="e">
        <f>INDEX(Data!$C$4:$BA$398,ROE!$C399,ROE!L$2)</f>
        <v>#NUM!</v>
      </c>
      <c r="M399" s="28" t="e">
        <f>INDEX(Data!$C$4:$BA$398,ROE!$C399,ROE!M$2)</f>
        <v>#NUM!</v>
      </c>
    </row>
    <row r="400" spans="1:13">
      <c r="A400" s="18">
        <v>397</v>
      </c>
      <c r="B400" s="28" t="e">
        <f>LARGE(Data!$BE$4:$BE$32,ROE!A400)</f>
        <v>#NUM!</v>
      </c>
      <c r="C400" s="28" t="e">
        <f>MATCH(B400,Data!$BE$4:$BE$395,0)</f>
        <v>#NUM!</v>
      </c>
      <c r="D400" s="18" t="e">
        <f>INDEX(Data!$C$3:$BA$398,ROE!$C400,ROE!D$2)</f>
        <v>#NUM!</v>
      </c>
      <c r="E400" s="28" t="e">
        <f>INDEX(Data!$C$4:$BA$398,ROE!$C400,ROE!E$2)</f>
        <v>#NUM!</v>
      </c>
      <c r="F400" s="28" t="e">
        <f>INDEX(Data!$C$4:$BA$398,ROE!$C400,ROE!F$2)</f>
        <v>#NUM!</v>
      </c>
      <c r="G400" s="28" t="e">
        <f>INDEX(Data!$C$4:$BA$398,ROE!$C400,ROE!G$2)</f>
        <v>#NUM!</v>
      </c>
      <c r="H400" s="28" t="e">
        <f>INDEX(Data!$C$4:$BA$398,ROE!$C400,ROE!H$2)</f>
        <v>#NUM!</v>
      </c>
      <c r="I400" s="28" t="e">
        <f>INDEX(Data!$C$4:$BA$398,ROE!$C400,ROE!I$2)</f>
        <v>#NUM!</v>
      </c>
      <c r="J400" s="28" t="e">
        <f>INDEX(Data!$C$4:$BA$398,ROE!$C400,ROE!J$2)</f>
        <v>#NUM!</v>
      </c>
      <c r="K400" s="28" t="e">
        <f>INDEX(Data!$C$4:$BA$398,ROE!$C400,ROE!K$2)</f>
        <v>#NUM!</v>
      </c>
      <c r="L400" s="28" t="e">
        <f>INDEX(Data!$C$4:$BA$398,ROE!$C400,ROE!L$2)</f>
        <v>#NUM!</v>
      </c>
      <c r="M400" s="28" t="e">
        <f>INDEX(Data!$C$4:$BA$398,ROE!$C400,ROE!M$2)</f>
        <v>#NUM!</v>
      </c>
    </row>
    <row r="401" spans="1:13">
      <c r="A401" s="18">
        <v>398</v>
      </c>
      <c r="B401" s="28" t="e">
        <f>LARGE(Data!$BE$4:$BE$32,ROE!A401)</f>
        <v>#NUM!</v>
      </c>
      <c r="C401" s="28" t="e">
        <f>MATCH(B401,Data!$BE$4:$BE$395,0)</f>
        <v>#NUM!</v>
      </c>
      <c r="D401" s="18" t="e">
        <f>INDEX(Data!$C$3:$BA$398,ROE!$C401,ROE!D$2)</f>
        <v>#NUM!</v>
      </c>
      <c r="E401" s="28" t="e">
        <f>INDEX(Data!$C$4:$BA$398,ROE!$C401,ROE!E$2)</f>
        <v>#NUM!</v>
      </c>
      <c r="F401" s="28" t="e">
        <f>INDEX(Data!$C$4:$BA$398,ROE!$C401,ROE!F$2)</f>
        <v>#NUM!</v>
      </c>
      <c r="G401" s="28" t="e">
        <f>INDEX(Data!$C$4:$BA$398,ROE!$C401,ROE!G$2)</f>
        <v>#NUM!</v>
      </c>
      <c r="H401" s="28" t="e">
        <f>INDEX(Data!$C$4:$BA$398,ROE!$C401,ROE!H$2)</f>
        <v>#NUM!</v>
      </c>
      <c r="I401" s="28" t="e">
        <f>INDEX(Data!$C$4:$BA$398,ROE!$C401,ROE!I$2)</f>
        <v>#NUM!</v>
      </c>
      <c r="J401" s="28" t="e">
        <f>INDEX(Data!$C$4:$BA$398,ROE!$C401,ROE!J$2)</f>
        <v>#NUM!</v>
      </c>
      <c r="K401" s="28" t="e">
        <f>INDEX(Data!$C$4:$BA$398,ROE!$C401,ROE!K$2)</f>
        <v>#NUM!</v>
      </c>
      <c r="L401" s="28" t="e">
        <f>INDEX(Data!$C$4:$BA$398,ROE!$C401,ROE!L$2)</f>
        <v>#NUM!</v>
      </c>
      <c r="M401" s="28" t="e">
        <f>INDEX(Data!$C$4:$BA$398,ROE!$C401,ROE!M$2)</f>
        <v>#NUM!</v>
      </c>
    </row>
    <row r="402" spans="1:13">
      <c r="A402" s="18">
        <v>399</v>
      </c>
      <c r="B402" s="28" t="e">
        <f>LARGE(Data!$BE$4:$BE$32,ROE!A402)</f>
        <v>#NUM!</v>
      </c>
      <c r="C402" s="28" t="e">
        <f>MATCH(B402,Data!$BE$4:$BE$395,0)</f>
        <v>#NUM!</v>
      </c>
      <c r="D402" s="18" t="e">
        <f>INDEX(Data!$C$3:$BA$398,ROE!$C402,ROE!D$2)</f>
        <v>#NUM!</v>
      </c>
      <c r="E402" s="28" t="e">
        <f>INDEX(Data!$C$4:$BA$398,ROE!$C402,ROE!E$2)</f>
        <v>#NUM!</v>
      </c>
      <c r="F402" s="28" t="e">
        <f>INDEX(Data!$C$4:$BA$398,ROE!$C402,ROE!F$2)</f>
        <v>#NUM!</v>
      </c>
      <c r="G402" s="28" t="e">
        <f>INDEX(Data!$C$4:$BA$398,ROE!$C402,ROE!G$2)</f>
        <v>#NUM!</v>
      </c>
      <c r="H402" s="28" t="e">
        <f>INDEX(Data!$C$4:$BA$398,ROE!$C402,ROE!H$2)</f>
        <v>#NUM!</v>
      </c>
      <c r="I402" s="28" t="e">
        <f>INDEX(Data!$C$4:$BA$398,ROE!$C402,ROE!I$2)</f>
        <v>#NUM!</v>
      </c>
      <c r="J402" s="28" t="e">
        <f>INDEX(Data!$C$4:$BA$398,ROE!$C402,ROE!J$2)</f>
        <v>#NUM!</v>
      </c>
      <c r="K402" s="28" t="e">
        <f>INDEX(Data!$C$4:$BA$398,ROE!$C402,ROE!K$2)</f>
        <v>#NUM!</v>
      </c>
      <c r="L402" s="28" t="e">
        <f>INDEX(Data!$C$4:$BA$398,ROE!$C402,ROE!L$2)</f>
        <v>#NUM!</v>
      </c>
      <c r="M402" s="28" t="e">
        <f>INDEX(Data!$C$4:$BA$398,ROE!$C402,ROE!M$2)</f>
        <v>#NUM!</v>
      </c>
    </row>
    <row r="403" spans="1:13">
      <c r="A403" s="18">
        <v>400</v>
      </c>
      <c r="B403" s="28" t="e">
        <f>LARGE(Data!$BE$4:$BE$32,ROE!A403)</f>
        <v>#NUM!</v>
      </c>
      <c r="C403" s="28" t="e">
        <f>MATCH(B403,Data!$BE$4:$BE$395,0)</f>
        <v>#NUM!</v>
      </c>
      <c r="D403" s="18" t="e">
        <f>INDEX(Data!$C$3:$BA$398,ROE!$C403,ROE!D$2)</f>
        <v>#NUM!</v>
      </c>
      <c r="E403" s="28" t="e">
        <f>INDEX(Data!$C$4:$BA$398,ROE!$C403,ROE!E$2)</f>
        <v>#NUM!</v>
      </c>
      <c r="F403" s="28" t="e">
        <f>INDEX(Data!$C$4:$BA$398,ROE!$C403,ROE!F$2)</f>
        <v>#NUM!</v>
      </c>
      <c r="G403" s="28" t="e">
        <f>INDEX(Data!$C$4:$BA$398,ROE!$C403,ROE!G$2)</f>
        <v>#NUM!</v>
      </c>
      <c r="H403" s="28" t="e">
        <f>INDEX(Data!$C$4:$BA$398,ROE!$C403,ROE!H$2)</f>
        <v>#NUM!</v>
      </c>
      <c r="I403" s="28" t="e">
        <f>INDEX(Data!$C$4:$BA$398,ROE!$C403,ROE!I$2)</f>
        <v>#NUM!</v>
      </c>
      <c r="J403" s="28" t="e">
        <f>INDEX(Data!$C$4:$BA$398,ROE!$C403,ROE!J$2)</f>
        <v>#NUM!</v>
      </c>
      <c r="K403" s="28" t="e">
        <f>INDEX(Data!$C$4:$BA$398,ROE!$C403,ROE!K$2)</f>
        <v>#NUM!</v>
      </c>
      <c r="L403" s="28" t="e">
        <f>INDEX(Data!$C$4:$BA$398,ROE!$C403,ROE!L$2)</f>
        <v>#NUM!</v>
      </c>
      <c r="M403" s="28" t="e">
        <f>INDEX(Data!$C$4:$BA$398,ROE!$C403,ROE!M$2)</f>
        <v>#NUM!</v>
      </c>
    </row>
    <row r="404" spans="1:13">
      <c r="A404" s="18">
        <v>401</v>
      </c>
      <c r="B404" s="28" t="e">
        <f>LARGE(Data!$BE$4:$BE$32,ROE!A404)</f>
        <v>#NUM!</v>
      </c>
      <c r="C404" s="28" t="e">
        <f>MATCH(B404,Data!$BE$4:$BE$395,0)</f>
        <v>#NUM!</v>
      </c>
      <c r="D404" s="18" t="e">
        <f>INDEX(Data!$C$3:$BA$398,ROE!$C404,ROE!D$2)</f>
        <v>#NUM!</v>
      </c>
      <c r="E404" s="28" t="e">
        <f>INDEX(Data!$C$4:$BA$398,ROE!$C404,ROE!E$2)</f>
        <v>#NUM!</v>
      </c>
      <c r="F404" s="28" t="e">
        <f>INDEX(Data!$C$4:$BA$398,ROE!$C404,ROE!F$2)</f>
        <v>#NUM!</v>
      </c>
      <c r="G404" s="28" t="e">
        <f>INDEX(Data!$C$4:$BA$398,ROE!$C404,ROE!G$2)</f>
        <v>#NUM!</v>
      </c>
      <c r="H404" s="28" t="e">
        <f>INDEX(Data!$C$4:$BA$398,ROE!$C404,ROE!H$2)</f>
        <v>#NUM!</v>
      </c>
      <c r="I404" s="28" t="e">
        <f>INDEX(Data!$C$4:$BA$398,ROE!$C404,ROE!I$2)</f>
        <v>#NUM!</v>
      </c>
      <c r="J404" s="28" t="e">
        <f>INDEX(Data!$C$4:$BA$398,ROE!$C404,ROE!J$2)</f>
        <v>#NUM!</v>
      </c>
      <c r="K404" s="28" t="e">
        <f>INDEX(Data!$C$4:$BA$398,ROE!$C404,ROE!K$2)</f>
        <v>#NUM!</v>
      </c>
      <c r="L404" s="28" t="e">
        <f>INDEX(Data!$C$4:$BA$398,ROE!$C404,ROE!L$2)</f>
        <v>#NUM!</v>
      </c>
      <c r="M404" s="28" t="e">
        <f>INDEX(Data!$C$4:$BA$398,ROE!$C404,ROE!M$2)</f>
        <v>#NUM!</v>
      </c>
    </row>
    <row r="405" spans="1:13">
      <c r="A405" s="18">
        <v>402</v>
      </c>
      <c r="B405" s="28" t="e">
        <f>LARGE(Data!$BE$4:$BE$32,ROE!A405)</f>
        <v>#NUM!</v>
      </c>
      <c r="C405" s="28" t="e">
        <f>MATCH(B405,Data!$BE$4:$BE$395,0)</f>
        <v>#NUM!</v>
      </c>
      <c r="D405" s="18" t="e">
        <f>INDEX(Data!$C$3:$BA$398,ROE!$C405,ROE!D$2)</f>
        <v>#NUM!</v>
      </c>
      <c r="E405" s="28" t="e">
        <f>INDEX(Data!$C$4:$BA$398,ROE!$C405,ROE!E$2)</f>
        <v>#NUM!</v>
      </c>
      <c r="F405" s="28" t="e">
        <f>INDEX(Data!$C$4:$BA$398,ROE!$C405,ROE!F$2)</f>
        <v>#NUM!</v>
      </c>
      <c r="G405" s="28" t="e">
        <f>INDEX(Data!$C$4:$BA$398,ROE!$C405,ROE!G$2)</f>
        <v>#NUM!</v>
      </c>
      <c r="H405" s="28" t="e">
        <f>INDEX(Data!$C$4:$BA$398,ROE!$C405,ROE!H$2)</f>
        <v>#NUM!</v>
      </c>
      <c r="I405" s="28" t="e">
        <f>INDEX(Data!$C$4:$BA$398,ROE!$C405,ROE!I$2)</f>
        <v>#NUM!</v>
      </c>
      <c r="J405" s="28" t="e">
        <f>INDEX(Data!$C$4:$BA$398,ROE!$C405,ROE!J$2)</f>
        <v>#NUM!</v>
      </c>
      <c r="K405" s="28" t="e">
        <f>INDEX(Data!$C$4:$BA$398,ROE!$C405,ROE!K$2)</f>
        <v>#NUM!</v>
      </c>
      <c r="L405" s="28" t="e">
        <f>INDEX(Data!$C$4:$BA$398,ROE!$C405,ROE!L$2)</f>
        <v>#NUM!</v>
      </c>
      <c r="M405" s="28" t="e">
        <f>INDEX(Data!$C$4:$BA$398,ROE!$C405,ROE!M$2)</f>
        <v>#NUM!</v>
      </c>
    </row>
  </sheetData>
  <phoneticPr fontId="1" type="noConversion"/>
  <conditionalFormatting sqref="B4:B405">
    <cfRule type="cellIs" dxfId="29" priority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2:N405"/>
  <sheetViews>
    <sheetView workbookViewId="0">
      <selection activeCell="N16" sqref="N16"/>
    </sheetView>
  </sheetViews>
  <sheetFormatPr defaultRowHeight="16.5"/>
  <cols>
    <col min="1" max="1" width="9" style="18"/>
    <col min="2" max="2" width="14.25" style="18" bestFit="1" customWidth="1"/>
    <col min="3" max="13" width="9" style="18"/>
    <col min="14" max="14" width="14.375" style="18" bestFit="1" customWidth="1"/>
    <col min="15" max="16384" width="9" style="18"/>
  </cols>
  <sheetData>
    <row r="2" spans="1:14">
      <c r="D2" s="18">
        <v>1</v>
      </c>
      <c r="E2" s="18">
        <v>2</v>
      </c>
      <c r="F2" s="18">
        <v>3</v>
      </c>
      <c r="G2" s="18">
        <v>6</v>
      </c>
      <c r="H2" s="18">
        <v>7</v>
      </c>
      <c r="I2" s="18">
        <v>8</v>
      </c>
      <c r="J2" s="18">
        <v>11</v>
      </c>
      <c r="K2" s="18">
        <v>12</v>
      </c>
      <c r="L2" s="18">
        <v>13</v>
      </c>
      <c r="M2" s="18">
        <v>14</v>
      </c>
      <c r="N2" s="18">
        <v>44</v>
      </c>
    </row>
    <row r="3" spans="1:14">
      <c r="B3" s="2" t="s">
        <v>273</v>
      </c>
      <c r="C3" s="2" t="s">
        <v>24</v>
      </c>
      <c r="D3" s="18" t="str">
        <f>Large!E3</f>
        <v>代碼</v>
      </c>
      <c r="E3" s="18" t="str">
        <f>Large!F3</f>
        <v>商品</v>
      </c>
      <c r="F3" s="18" t="str">
        <f>Large!G3</f>
        <v>時間</v>
      </c>
      <c r="G3" s="18" t="str">
        <f>Large!J3</f>
        <v>成交</v>
      </c>
      <c r="H3" s="18" t="str">
        <f>Large!K3</f>
        <v>漲跌</v>
      </c>
      <c r="I3" s="18" t="str">
        <f>Large!L3</f>
        <v>漲幅%</v>
      </c>
      <c r="J3" s="18" t="str">
        <f>Large!O3</f>
        <v>最高</v>
      </c>
      <c r="K3" s="18" t="str">
        <f>Large!P3</f>
        <v>最低</v>
      </c>
      <c r="L3" s="18" t="str">
        <f>Large!Q3</f>
        <v>開盤</v>
      </c>
      <c r="M3" s="18" t="str">
        <f>Large!R3</f>
        <v>均價</v>
      </c>
      <c r="N3" s="23" t="str">
        <f>Large!AV3</f>
        <v>月營收(百萬)</v>
      </c>
    </row>
    <row r="4" spans="1:14">
      <c r="A4" s="18">
        <v>1</v>
      </c>
      <c r="B4" s="25">
        <f>LARGE(Large!$AW$4:$AW$32,'Earning(month)'!A4)</f>
        <v>17.02</v>
      </c>
      <c r="C4" s="18">
        <f>MATCH(B4,Large!$AW$4:$AW$405,0)</f>
        <v>19</v>
      </c>
      <c r="D4" s="18" t="str">
        <f>INDEX(Large!$E$4:$BN$405,'Earning(month)'!$C4,'Earning(month)'!D$2)</f>
        <v>1464</v>
      </c>
      <c r="E4" s="18" t="str">
        <f>INDEX(Large!$E$4:$BN$405,'Earning(month)'!$C4,'Earning(month)'!E$2)</f>
        <v>得力</v>
      </c>
      <c r="F4" s="18" t="str">
        <f>INDEX(Large!$E$4:$BN$405,'Earning(month)'!$C4,'Earning(month)'!F$2)</f>
        <v>13:30:00</v>
      </c>
      <c r="G4" s="18">
        <f>INDEX(Large!$E$4:$BN$405,'Earning(month)'!$C4,'Earning(month)'!G$2)</f>
        <v>24.9</v>
      </c>
      <c r="H4" s="18">
        <f>INDEX(Large!$E$4:$BN$405,'Earning(month)'!$C4,'Earning(month)'!H$2)</f>
        <v>0.1</v>
      </c>
      <c r="I4" s="18">
        <f>INDEX(Large!$E$4:$BN$405,'Earning(month)'!$C4,'Earning(month)'!I$2)</f>
        <v>0.4</v>
      </c>
      <c r="J4" s="18">
        <f>INDEX(Large!$E$4:$BN$405,'Earning(month)'!$C4,'Earning(month)'!J$2)</f>
        <v>25</v>
      </c>
      <c r="K4" s="18">
        <f>INDEX(Large!$E$4:$BN$405,'Earning(month)'!$C4,'Earning(month)'!K$2)</f>
        <v>24.7</v>
      </c>
      <c r="L4" s="18">
        <f>INDEX(Large!$E$4:$BN$405,'Earning(month)'!$C4,'Earning(month)'!L$2)</f>
        <v>24.9</v>
      </c>
      <c r="M4" s="18">
        <f>INDEX(Large!$E$4:$BN$405,'Earning(month)'!$C4,'Earning(month)'!M$2)</f>
        <v>24.85</v>
      </c>
      <c r="N4" s="5">
        <f>INDEX(Large!$E$4:$BN$405,'Earning(month)'!$C4,'Earning(month)'!N$2)</f>
        <v>739.33</v>
      </c>
    </row>
    <row r="5" spans="1:14">
      <c r="A5" s="18">
        <v>2</v>
      </c>
      <c r="B5" s="25">
        <f>LARGE(Large!$AW$4:$AW$32,'Earning(month)'!A5)</f>
        <v>12.31</v>
      </c>
      <c r="C5" s="18">
        <f>MATCH(B5,Large!$AW$4:$AW$405,0)</f>
        <v>10</v>
      </c>
      <c r="D5" s="18" t="str">
        <f>INDEX(Large!$E$4:$BN$405,'Earning(month)'!$C5,'Earning(month)'!D$2)</f>
        <v>1723</v>
      </c>
      <c r="E5" s="18" t="str">
        <f>INDEX(Large!$E$4:$BN$405,'Earning(month)'!$C5,'Earning(month)'!E$2)</f>
        <v>中碳</v>
      </c>
      <c r="F5" s="18" t="str">
        <f>INDEX(Large!$E$4:$BN$405,'Earning(month)'!$C5,'Earning(month)'!F$2)</f>
        <v>13:30:00</v>
      </c>
      <c r="G5" s="18">
        <f>INDEX(Large!$E$4:$BN$405,'Earning(month)'!$C5,'Earning(month)'!G$2)</f>
        <v>107.5</v>
      </c>
      <c r="H5" s="18">
        <f>INDEX(Large!$E$4:$BN$405,'Earning(month)'!$C5,'Earning(month)'!H$2)</f>
        <v>-0.5</v>
      </c>
      <c r="I5" s="18">
        <f>INDEX(Large!$E$4:$BN$405,'Earning(month)'!$C5,'Earning(month)'!I$2)</f>
        <v>-0.46</v>
      </c>
      <c r="J5" s="18">
        <f>INDEX(Large!$E$4:$BN$405,'Earning(month)'!$C5,'Earning(month)'!J$2)</f>
        <v>108</v>
      </c>
      <c r="K5" s="18">
        <f>INDEX(Large!$E$4:$BN$405,'Earning(month)'!$C5,'Earning(month)'!K$2)</f>
        <v>107</v>
      </c>
      <c r="L5" s="18">
        <f>INDEX(Large!$E$4:$BN$405,'Earning(month)'!$C5,'Earning(month)'!L$2)</f>
        <v>108</v>
      </c>
      <c r="M5" s="18">
        <f>INDEX(Large!$E$4:$BN$405,'Earning(month)'!$C5,'Earning(month)'!M$2)</f>
        <v>107.56</v>
      </c>
      <c r="N5" s="5">
        <f>INDEX(Large!$E$4:$BN$405,'Earning(month)'!$C5,'Earning(month)'!N$2)</f>
        <v>452.02</v>
      </c>
    </row>
    <row r="6" spans="1:14">
      <c r="A6" s="18">
        <v>3</v>
      </c>
      <c r="B6" s="25">
        <f>LARGE(Large!$AW$4:$AW$32,'Earning(month)'!A6)</f>
        <v>11.32</v>
      </c>
      <c r="C6" s="18">
        <f>MATCH(B6,Large!$AW$4:$AW$405,0)</f>
        <v>9</v>
      </c>
      <c r="D6" s="18" t="str">
        <f>INDEX(Large!$E$4:$BN$405,'Earning(month)'!$C6,'Earning(month)'!D$2)</f>
        <v>6116</v>
      </c>
      <c r="E6" s="18" t="str">
        <f>INDEX(Large!$E$4:$BN$405,'Earning(month)'!$C6,'Earning(month)'!E$2)</f>
        <v>彩晶</v>
      </c>
      <c r="F6" s="18" t="str">
        <f>INDEX(Large!$E$4:$BN$405,'Earning(month)'!$C6,'Earning(month)'!F$2)</f>
        <v>13:30:00</v>
      </c>
      <c r="G6" s="18">
        <f>INDEX(Large!$E$4:$BN$405,'Earning(month)'!$C6,'Earning(month)'!G$2)</f>
        <v>9.8000000000000007</v>
      </c>
      <c r="H6" s="18">
        <f>INDEX(Large!$E$4:$BN$405,'Earning(month)'!$C6,'Earning(month)'!H$2)</f>
        <v>0.73</v>
      </c>
      <c r="I6" s="18">
        <f>INDEX(Large!$E$4:$BN$405,'Earning(month)'!$C6,'Earning(month)'!I$2)</f>
        <v>8.0500000000000007</v>
      </c>
      <c r="J6" s="18">
        <f>INDEX(Large!$E$4:$BN$405,'Earning(month)'!$C6,'Earning(month)'!J$2)</f>
        <v>9.89</v>
      </c>
      <c r="K6" s="18">
        <f>INDEX(Large!$E$4:$BN$405,'Earning(month)'!$C6,'Earning(month)'!K$2)</f>
        <v>9.09</v>
      </c>
      <c r="L6" s="18">
        <f>INDEX(Large!$E$4:$BN$405,'Earning(month)'!$C6,'Earning(month)'!L$2)</f>
        <v>9.09</v>
      </c>
      <c r="M6" s="18">
        <f>INDEX(Large!$E$4:$BN$405,'Earning(month)'!$C6,'Earning(month)'!M$2)</f>
        <v>9.5299999999999994</v>
      </c>
      <c r="N6" s="5">
        <f>INDEX(Large!$E$4:$BN$405,'Earning(month)'!$C6,'Earning(month)'!N$2)</f>
        <v>3192.86</v>
      </c>
    </row>
    <row r="7" spans="1:14">
      <c r="A7" s="18">
        <v>4</v>
      </c>
      <c r="B7" s="25">
        <f>LARGE(Large!$AW$4:$AW$32,'Earning(month)'!A7)</f>
        <v>10.46</v>
      </c>
      <c r="C7" s="18">
        <f>MATCH(B7,Large!$AW$4:$AW$405,0)</f>
        <v>16</v>
      </c>
      <c r="D7" s="18" t="str">
        <f>INDEX(Large!$E$4:$BN$405,'Earning(month)'!$C7,'Earning(month)'!D$2)</f>
        <v>6279</v>
      </c>
      <c r="E7" s="18" t="str">
        <f>INDEX(Large!$E$4:$BN$405,'Earning(month)'!$C7,'Earning(month)'!E$2)</f>
        <v>胡連</v>
      </c>
      <c r="F7" s="18" t="str">
        <f>INDEX(Large!$E$4:$BN$405,'Earning(month)'!$C7,'Earning(month)'!F$2)</f>
        <v>13:30:00</v>
      </c>
      <c r="G7" s="18">
        <f>INDEX(Large!$E$4:$BN$405,'Earning(month)'!$C7,'Earning(month)'!G$2)</f>
        <v>140.5</v>
      </c>
      <c r="H7" s="18">
        <f>INDEX(Large!$E$4:$BN$405,'Earning(month)'!$C7,'Earning(month)'!H$2)</f>
        <v>-0.5</v>
      </c>
      <c r="I7" s="18">
        <f>INDEX(Large!$E$4:$BN$405,'Earning(month)'!$C7,'Earning(month)'!I$2)</f>
        <v>-0.35</v>
      </c>
      <c r="J7" s="18">
        <f>INDEX(Large!$E$4:$BN$405,'Earning(month)'!$C7,'Earning(month)'!J$2)</f>
        <v>142</v>
      </c>
      <c r="K7" s="18">
        <f>INDEX(Large!$E$4:$BN$405,'Earning(month)'!$C7,'Earning(month)'!K$2)</f>
        <v>140</v>
      </c>
      <c r="L7" s="18">
        <f>INDEX(Large!$E$4:$BN$405,'Earning(month)'!$C7,'Earning(month)'!L$2)</f>
        <v>142</v>
      </c>
      <c r="M7" s="18">
        <f>INDEX(Large!$E$4:$BN$405,'Earning(month)'!$C7,'Earning(month)'!M$2)</f>
        <v>140.76</v>
      </c>
      <c r="N7" s="5">
        <f>INDEX(Large!$E$4:$BN$405,'Earning(month)'!$C7,'Earning(month)'!N$2)</f>
        <v>368.83</v>
      </c>
    </row>
    <row r="8" spans="1:14">
      <c r="A8" s="18">
        <v>5</v>
      </c>
      <c r="B8" s="25">
        <f>LARGE(Large!$AW$4:$AW$32,'Earning(month)'!A8)</f>
        <v>8.6300000000000008</v>
      </c>
      <c r="C8" s="18">
        <f>MATCH(B8,Large!$AW$4:$AW$405,0)</f>
        <v>17</v>
      </c>
      <c r="D8" s="18" t="str">
        <f>INDEX(Large!$E$4:$BN$405,'Earning(month)'!$C8,'Earning(month)'!D$2)</f>
        <v>1726</v>
      </c>
      <c r="E8" s="18" t="str">
        <f>INDEX(Large!$E$4:$BN$405,'Earning(month)'!$C8,'Earning(month)'!E$2)</f>
        <v>永記</v>
      </c>
      <c r="F8" s="18" t="str">
        <f>INDEX(Large!$E$4:$BN$405,'Earning(month)'!$C8,'Earning(month)'!F$2)</f>
        <v>13:30:00</v>
      </c>
      <c r="G8" s="18">
        <f>INDEX(Large!$E$4:$BN$405,'Earning(month)'!$C8,'Earning(month)'!G$2)</f>
        <v>78.099999999999994</v>
      </c>
      <c r="H8" s="18">
        <f>INDEX(Large!$E$4:$BN$405,'Earning(month)'!$C8,'Earning(month)'!H$2)</f>
        <v>0</v>
      </c>
      <c r="I8" s="18">
        <f>INDEX(Large!$E$4:$BN$405,'Earning(month)'!$C8,'Earning(month)'!I$2)</f>
        <v>0</v>
      </c>
      <c r="J8" s="18">
        <f>INDEX(Large!$E$4:$BN$405,'Earning(month)'!$C8,'Earning(month)'!J$2)</f>
        <v>78.8</v>
      </c>
      <c r="K8" s="18">
        <f>INDEX(Large!$E$4:$BN$405,'Earning(month)'!$C8,'Earning(month)'!K$2)</f>
        <v>77.8</v>
      </c>
      <c r="L8" s="18">
        <f>INDEX(Large!$E$4:$BN$405,'Earning(month)'!$C8,'Earning(month)'!L$2)</f>
        <v>77.8</v>
      </c>
      <c r="M8" s="18">
        <f>INDEX(Large!$E$4:$BN$405,'Earning(month)'!$C8,'Earning(month)'!M$2)</f>
        <v>78.41</v>
      </c>
      <c r="N8" s="5">
        <f>INDEX(Large!$E$4:$BN$405,'Earning(month)'!$C8,'Earning(month)'!N$2)</f>
        <v>633.75</v>
      </c>
    </row>
    <row r="9" spans="1:14">
      <c r="A9" s="18">
        <v>6</v>
      </c>
      <c r="B9" s="25">
        <f>LARGE(Large!$AW$4:$AW$32,'Earning(month)'!A9)</f>
        <v>8.2899999999999991</v>
      </c>
      <c r="C9" s="18">
        <f>MATCH(B9,Large!$AW$4:$AW$405,0)</f>
        <v>29</v>
      </c>
      <c r="D9" s="18" t="str">
        <f>INDEX(Large!$E$4:$BN$405,'Earning(month)'!$C9,'Earning(month)'!D$2)</f>
        <v>3094</v>
      </c>
      <c r="E9" s="18" t="str">
        <f>INDEX(Large!$E$4:$BN$405,'Earning(month)'!$C9,'Earning(month)'!E$2)</f>
        <v>聯傑</v>
      </c>
      <c r="F9" s="18" t="str">
        <f>INDEX(Large!$E$4:$BN$405,'Earning(month)'!$C9,'Earning(month)'!F$2)</f>
        <v>13:30:00</v>
      </c>
      <c r="G9" s="18">
        <f>INDEX(Large!$E$4:$BN$405,'Earning(month)'!$C9,'Earning(month)'!G$2)</f>
        <v>20.149999999999999</v>
      </c>
      <c r="H9" s="18">
        <f>INDEX(Large!$E$4:$BN$405,'Earning(month)'!$C9,'Earning(month)'!H$2)</f>
        <v>-0.15</v>
      </c>
      <c r="I9" s="18">
        <f>INDEX(Large!$E$4:$BN$405,'Earning(month)'!$C9,'Earning(month)'!I$2)</f>
        <v>-0.74</v>
      </c>
      <c r="J9" s="18">
        <f>INDEX(Large!$E$4:$BN$405,'Earning(month)'!$C9,'Earning(month)'!J$2)</f>
        <v>20.3</v>
      </c>
      <c r="K9" s="18">
        <f>INDEX(Large!$E$4:$BN$405,'Earning(month)'!$C9,'Earning(month)'!K$2)</f>
        <v>20.100000000000001</v>
      </c>
      <c r="L9" s="18">
        <f>INDEX(Large!$E$4:$BN$405,'Earning(month)'!$C9,'Earning(month)'!L$2)</f>
        <v>20.3</v>
      </c>
      <c r="M9" s="18">
        <f>INDEX(Large!$E$4:$BN$405,'Earning(month)'!$C9,'Earning(month)'!M$2)</f>
        <v>20.149999999999999</v>
      </c>
      <c r="N9" s="5">
        <f>INDEX(Large!$E$4:$BN$405,'Earning(month)'!$C9,'Earning(month)'!N$2)</f>
        <v>27.34</v>
      </c>
    </row>
    <row r="10" spans="1:14">
      <c r="A10" s="18">
        <v>7</v>
      </c>
      <c r="B10" s="25">
        <f>LARGE(Large!$AW$4:$AW$32,'Earning(month)'!A10)</f>
        <v>5.95</v>
      </c>
      <c r="C10" s="18">
        <f>MATCH(B10,Large!$AW$4:$AW$405,0)</f>
        <v>6</v>
      </c>
      <c r="D10" s="18" t="str">
        <f>INDEX(Large!$E$4:$BN$405,'Earning(month)'!$C10,'Earning(month)'!D$2)</f>
        <v>2474</v>
      </c>
      <c r="E10" s="18" t="str">
        <f>INDEX(Large!$E$4:$BN$405,'Earning(month)'!$C10,'Earning(month)'!E$2)</f>
        <v>可成</v>
      </c>
      <c r="F10" s="18" t="str">
        <f>INDEX(Large!$E$4:$BN$405,'Earning(month)'!$C10,'Earning(month)'!F$2)</f>
        <v>13:30:00</v>
      </c>
      <c r="G10" s="18">
        <f>INDEX(Large!$E$4:$BN$405,'Earning(month)'!$C10,'Earning(month)'!G$2)</f>
        <v>223</v>
      </c>
      <c r="H10" s="18">
        <f>INDEX(Large!$E$4:$BN$405,'Earning(month)'!$C10,'Earning(month)'!H$2)</f>
        <v>3.5</v>
      </c>
      <c r="I10" s="18">
        <f>INDEX(Large!$E$4:$BN$405,'Earning(month)'!$C10,'Earning(month)'!I$2)</f>
        <v>1.59</v>
      </c>
      <c r="J10" s="18">
        <f>INDEX(Large!$E$4:$BN$405,'Earning(month)'!$C10,'Earning(month)'!J$2)</f>
        <v>224</v>
      </c>
      <c r="K10" s="18">
        <f>INDEX(Large!$E$4:$BN$405,'Earning(month)'!$C10,'Earning(month)'!K$2)</f>
        <v>219</v>
      </c>
      <c r="L10" s="18">
        <f>INDEX(Large!$E$4:$BN$405,'Earning(month)'!$C10,'Earning(month)'!L$2)</f>
        <v>221</v>
      </c>
      <c r="M10" s="18">
        <f>INDEX(Large!$E$4:$BN$405,'Earning(month)'!$C10,'Earning(month)'!M$2)</f>
        <v>222.23</v>
      </c>
      <c r="N10" s="5">
        <f>INDEX(Large!$E$4:$BN$405,'Earning(month)'!$C10,'Earning(month)'!N$2)</f>
        <v>8181.4</v>
      </c>
    </row>
    <row r="11" spans="1:14">
      <c r="A11" s="18">
        <v>8</v>
      </c>
      <c r="B11" s="25">
        <f>LARGE(Large!$AW$4:$AW$32,'Earning(month)'!A11)</f>
        <v>5.82</v>
      </c>
      <c r="C11" s="18">
        <f>MATCH(B11,Large!$AW$4:$AW$405,0)</f>
        <v>24</v>
      </c>
      <c r="D11" s="18" t="str">
        <f>INDEX(Large!$E$4:$BN$405,'Earning(month)'!$C11,'Earning(month)'!D$2)</f>
        <v>4144</v>
      </c>
      <c r="E11" s="18" t="str">
        <f>INDEX(Large!$E$4:$BN$405,'Earning(month)'!$C11,'Earning(month)'!E$2)</f>
        <v>康聯-KY</v>
      </c>
      <c r="F11" s="18" t="str">
        <f>INDEX(Large!$E$4:$BN$405,'Earning(month)'!$C11,'Earning(month)'!F$2)</f>
        <v>13:30:00</v>
      </c>
      <c r="G11" s="18">
        <f>INDEX(Large!$E$4:$BN$405,'Earning(month)'!$C11,'Earning(month)'!G$2)</f>
        <v>49.9</v>
      </c>
      <c r="H11" s="18">
        <f>INDEX(Large!$E$4:$BN$405,'Earning(month)'!$C11,'Earning(month)'!H$2)</f>
        <v>-0.4</v>
      </c>
      <c r="I11" s="18">
        <f>INDEX(Large!$E$4:$BN$405,'Earning(month)'!$C11,'Earning(month)'!I$2)</f>
        <v>-0.8</v>
      </c>
      <c r="J11" s="18">
        <f>INDEX(Large!$E$4:$BN$405,'Earning(month)'!$C11,'Earning(month)'!J$2)</f>
        <v>51.3</v>
      </c>
      <c r="K11" s="18">
        <f>INDEX(Large!$E$4:$BN$405,'Earning(month)'!$C11,'Earning(month)'!K$2)</f>
        <v>49.65</v>
      </c>
      <c r="L11" s="18">
        <f>INDEX(Large!$E$4:$BN$405,'Earning(month)'!$C11,'Earning(month)'!L$2)</f>
        <v>51.1</v>
      </c>
      <c r="M11" s="18">
        <f>INDEX(Large!$E$4:$BN$405,'Earning(month)'!$C11,'Earning(month)'!M$2)</f>
        <v>50.34</v>
      </c>
      <c r="N11" s="5">
        <f>INDEX(Large!$E$4:$BN$405,'Earning(month)'!$C11,'Earning(month)'!N$2)</f>
        <v>350.52</v>
      </c>
    </row>
    <row r="12" spans="1:14">
      <c r="A12" s="18">
        <v>9</v>
      </c>
      <c r="B12" s="25">
        <f>LARGE(Large!$AW$4:$AW$32,'Earning(month)'!A12)</f>
        <v>5.15</v>
      </c>
      <c r="C12" s="18">
        <f>MATCH(B12,Large!$AW$4:$AW$405,0)</f>
        <v>14</v>
      </c>
      <c r="D12" s="18" t="str">
        <f>INDEX(Large!$E$4:$BN$405,'Earning(month)'!$C12,'Earning(month)'!D$2)</f>
        <v>2637</v>
      </c>
      <c r="E12" s="18" t="str">
        <f>INDEX(Large!$E$4:$BN$405,'Earning(month)'!$C12,'Earning(month)'!E$2)</f>
        <v>慧洋-KY</v>
      </c>
      <c r="F12" s="18" t="str">
        <f>INDEX(Large!$E$4:$BN$405,'Earning(month)'!$C12,'Earning(month)'!F$2)</f>
        <v>13:30:00</v>
      </c>
      <c r="G12" s="18">
        <f>INDEX(Large!$E$4:$BN$405,'Earning(month)'!$C12,'Earning(month)'!G$2)</f>
        <v>30.95</v>
      </c>
      <c r="H12" s="18">
        <f>INDEX(Large!$E$4:$BN$405,'Earning(month)'!$C12,'Earning(month)'!H$2)</f>
        <v>0.3</v>
      </c>
      <c r="I12" s="18">
        <f>INDEX(Large!$E$4:$BN$405,'Earning(month)'!$C12,'Earning(month)'!I$2)</f>
        <v>0.98</v>
      </c>
      <c r="J12" s="18">
        <f>INDEX(Large!$E$4:$BN$405,'Earning(month)'!$C12,'Earning(month)'!J$2)</f>
        <v>31.05</v>
      </c>
      <c r="K12" s="18">
        <f>INDEX(Large!$E$4:$BN$405,'Earning(month)'!$C12,'Earning(month)'!K$2)</f>
        <v>30.6</v>
      </c>
      <c r="L12" s="18">
        <f>INDEX(Large!$E$4:$BN$405,'Earning(month)'!$C12,'Earning(month)'!L$2)</f>
        <v>30.85</v>
      </c>
      <c r="M12" s="18">
        <f>INDEX(Large!$E$4:$BN$405,'Earning(month)'!$C12,'Earning(month)'!M$2)</f>
        <v>30.87</v>
      </c>
      <c r="N12" s="5">
        <f>INDEX(Large!$E$4:$BN$405,'Earning(month)'!$C12,'Earning(month)'!N$2)</f>
        <v>896.38</v>
      </c>
    </row>
    <row r="13" spans="1:14">
      <c r="A13" s="18">
        <v>10</v>
      </c>
      <c r="B13" s="25">
        <f>LARGE(Large!$AW$4:$AW$32,'Earning(month)'!A13)</f>
        <v>4.9800000000000004</v>
      </c>
      <c r="C13" s="18">
        <f>MATCH(B13,Large!$AW$4:$AW$405,0)</f>
        <v>8</v>
      </c>
      <c r="D13" s="18" t="str">
        <f>INDEX(Large!$E$4:$BN$405,'Earning(month)'!$C13,'Earning(month)'!D$2)</f>
        <v>3231</v>
      </c>
      <c r="E13" s="18" t="str">
        <f>INDEX(Large!$E$4:$BN$405,'Earning(month)'!$C13,'Earning(month)'!E$2)</f>
        <v>緯創</v>
      </c>
      <c r="F13" s="18" t="str">
        <f>INDEX(Large!$E$4:$BN$405,'Earning(month)'!$C13,'Earning(month)'!F$2)</f>
        <v>13:30:00</v>
      </c>
      <c r="G13" s="18">
        <f>INDEX(Large!$E$4:$BN$405,'Earning(month)'!$C13,'Earning(month)'!G$2)</f>
        <v>23.25</v>
      </c>
      <c r="H13" s="18">
        <f>INDEX(Large!$E$4:$BN$405,'Earning(month)'!$C13,'Earning(month)'!H$2)</f>
        <v>-0.05</v>
      </c>
      <c r="I13" s="18">
        <f>INDEX(Large!$E$4:$BN$405,'Earning(month)'!$C13,'Earning(month)'!I$2)</f>
        <v>-0.21</v>
      </c>
      <c r="J13" s="18">
        <f>INDEX(Large!$E$4:$BN$405,'Earning(month)'!$C13,'Earning(month)'!J$2)</f>
        <v>23.6</v>
      </c>
      <c r="K13" s="18">
        <f>INDEX(Large!$E$4:$BN$405,'Earning(month)'!$C13,'Earning(month)'!K$2)</f>
        <v>23.25</v>
      </c>
      <c r="L13" s="18">
        <f>INDEX(Large!$E$4:$BN$405,'Earning(month)'!$C13,'Earning(month)'!L$2)</f>
        <v>23.3</v>
      </c>
      <c r="M13" s="18">
        <f>INDEX(Large!$E$4:$BN$405,'Earning(month)'!$C13,'Earning(month)'!M$2)</f>
        <v>23.48</v>
      </c>
      <c r="N13" s="5">
        <f>INDEX(Large!$E$4:$BN$405,'Earning(month)'!$C13,'Earning(month)'!N$2)</f>
        <v>65633.17</v>
      </c>
    </row>
    <row r="14" spans="1:14">
      <c r="A14" s="18">
        <v>11</v>
      </c>
      <c r="B14" s="25">
        <f>LARGE(Large!$AW$4:$AW$32,'Earning(month)'!A14)</f>
        <v>1.54</v>
      </c>
      <c r="C14" s="18">
        <f>MATCH(B14,Large!$AW$4:$AW$405,0)</f>
        <v>1</v>
      </c>
      <c r="D14" s="18" t="str">
        <f>INDEX(Large!$E$4:$BN$405,'Earning(month)'!$C14,'Earning(month)'!D$2)</f>
        <v>2330</v>
      </c>
      <c r="E14" s="18" t="str">
        <f>INDEX(Large!$E$4:$BN$405,'Earning(month)'!$C14,'Earning(month)'!E$2)</f>
        <v>台積電</v>
      </c>
      <c r="F14" s="18" t="str">
        <f>INDEX(Large!$E$4:$BN$405,'Earning(month)'!$C14,'Earning(month)'!F$2)</f>
        <v>13:30:00</v>
      </c>
      <c r="G14" s="18">
        <f>INDEX(Large!$E$4:$BN$405,'Earning(month)'!$C14,'Earning(month)'!G$2)</f>
        <v>181</v>
      </c>
      <c r="H14" s="18">
        <f>INDEX(Large!$E$4:$BN$405,'Earning(month)'!$C14,'Earning(month)'!H$2)</f>
        <v>0</v>
      </c>
      <c r="I14" s="18">
        <f>INDEX(Large!$E$4:$BN$405,'Earning(month)'!$C14,'Earning(month)'!I$2)</f>
        <v>0</v>
      </c>
      <c r="J14" s="18">
        <f>INDEX(Large!$E$4:$BN$405,'Earning(month)'!$C14,'Earning(month)'!J$2)</f>
        <v>181.5</v>
      </c>
      <c r="K14" s="18">
        <f>INDEX(Large!$E$4:$BN$405,'Earning(month)'!$C14,'Earning(month)'!K$2)</f>
        <v>180</v>
      </c>
      <c r="L14" s="18">
        <f>INDEX(Large!$E$4:$BN$405,'Earning(month)'!$C14,'Earning(month)'!L$2)</f>
        <v>180.5</v>
      </c>
      <c r="M14" s="18">
        <f>INDEX(Large!$E$4:$BN$405,'Earning(month)'!$C14,'Earning(month)'!M$2)</f>
        <v>180.78</v>
      </c>
      <c r="N14" s="5">
        <f>INDEX(Large!$E$4:$BN$405,'Earning(month)'!$C14,'Earning(month)'!N$2)</f>
        <v>91085.32</v>
      </c>
    </row>
    <row r="15" spans="1:14">
      <c r="A15" s="18">
        <v>12</v>
      </c>
      <c r="B15" s="25">
        <f>LARGE(Large!$AW$4:$AW$32,'Earning(month)'!A15)</f>
        <v>0.76</v>
      </c>
      <c r="C15" s="18">
        <f>MATCH(B15,Large!$AW$4:$AW$405,0)</f>
        <v>2</v>
      </c>
      <c r="D15" s="18" t="str">
        <f>INDEX(Large!$E$4:$BN$405,'Earning(month)'!$C15,'Earning(month)'!D$2)</f>
        <v>2317</v>
      </c>
      <c r="E15" s="18" t="str">
        <f>INDEX(Large!$E$4:$BN$405,'Earning(month)'!$C15,'Earning(month)'!E$2)</f>
        <v>鴻海</v>
      </c>
      <c r="F15" s="18" t="str">
        <f>INDEX(Large!$E$4:$BN$405,'Earning(month)'!$C15,'Earning(month)'!F$2)</f>
        <v>13:30:00</v>
      </c>
      <c r="G15" s="18">
        <f>INDEX(Large!$E$4:$BN$405,'Earning(month)'!$C15,'Earning(month)'!G$2)</f>
        <v>80.900000000000006</v>
      </c>
      <c r="H15" s="18">
        <f>INDEX(Large!$E$4:$BN$405,'Earning(month)'!$C15,'Earning(month)'!H$2)</f>
        <v>0</v>
      </c>
      <c r="I15" s="18">
        <f>INDEX(Large!$E$4:$BN$405,'Earning(month)'!$C15,'Earning(month)'!I$2)</f>
        <v>0</v>
      </c>
      <c r="J15" s="18">
        <f>INDEX(Large!$E$4:$BN$405,'Earning(month)'!$C15,'Earning(month)'!J$2)</f>
        <v>81.099999999999994</v>
      </c>
      <c r="K15" s="18">
        <f>INDEX(Large!$E$4:$BN$405,'Earning(month)'!$C15,'Earning(month)'!K$2)</f>
        <v>80.5</v>
      </c>
      <c r="L15" s="18">
        <f>INDEX(Large!$E$4:$BN$405,'Earning(month)'!$C15,'Earning(month)'!L$2)</f>
        <v>80.900000000000006</v>
      </c>
      <c r="M15" s="18">
        <f>INDEX(Large!$E$4:$BN$405,'Earning(month)'!$C15,'Earning(month)'!M$2)</f>
        <v>80.81</v>
      </c>
      <c r="N15" s="5">
        <f>INDEX(Large!$E$4:$BN$405,'Earning(month)'!$C15,'Earning(month)'!N$2)</f>
        <v>471933.06</v>
      </c>
    </row>
    <row r="16" spans="1:14">
      <c r="A16" s="18">
        <v>13</v>
      </c>
      <c r="B16" s="25">
        <f>LARGE(Large!$AW$4:$AW$32,'Earning(month)'!A16)</f>
        <v>0.72</v>
      </c>
      <c r="C16" s="18">
        <f>MATCH(B16,Large!$AW$4:$AW$405,0)</f>
        <v>7</v>
      </c>
      <c r="D16" s="18" t="str">
        <f>INDEX(Large!$E$4:$BN$405,'Earning(month)'!$C16,'Earning(month)'!D$2)</f>
        <v>2409</v>
      </c>
      <c r="E16" s="18" t="str">
        <f>INDEX(Large!$E$4:$BN$405,'Earning(month)'!$C16,'Earning(month)'!E$2)</f>
        <v>友達</v>
      </c>
      <c r="F16" s="18" t="str">
        <f>INDEX(Large!$E$4:$BN$405,'Earning(month)'!$C16,'Earning(month)'!F$2)</f>
        <v>13:30:00</v>
      </c>
      <c r="G16" s="18">
        <f>INDEX(Large!$E$4:$BN$405,'Earning(month)'!$C16,'Earning(month)'!G$2)</f>
        <v>11.75</v>
      </c>
      <c r="H16" s="18">
        <f>INDEX(Large!$E$4:$BN$405,'Earning(month)'!$C16,'Earning(month)'!H$2)</f>
        <v>0.1</v>
      </c>
      <c r="I16" s="18">
        <f>INDEX(Large!$E$4:$BN$405,'Earning(month)'!$C16,'Earning(month)'!I$2)</f>
        <v>0.86</v>
      </c>
      <c r="J16" s="18">
        <f>INDEX(Large!$E$4:$BN$405,'Earning(month)'!$C16,'Earning(month)'!J$2)</f>
        <v>11.85</v>
      </c>
      <c r="K16" s="18">
        <f>INDEX(Large!$E$4:$BN$405,'Earning(month)'!$C16,'Earning(month)'!K$2)</f>
        <v>11.65</v>
      </c>
      <c r="L16" s="18">
        <f>INDEX(Large!$E$4:$BN$405,'Earning(month)'!$C16,'Earning(month)'!L$2)</f>
        <v>11.65</v>
      </c>
      <c r="M16" s="18">
        <f>INDEX(Large!$E$4:$BN$405,'Earning(month)'!$C16,'Earning(month)'!M$2)</f>
        <v>11.76</v>
      </c>
      <c r="N16" s="5">
        <f>INDEX(Large!$E$4:$BN$405,'Earning(month)'!$C16,'Earning(month)'!N$2)</f>
        <v>30441.61</v>
      </c>
    </row>
    <row r="17" spans="1:14">
      <c r="A17" s="18">
        <v>14</v>
      </c>
      <c r="B17" s="25">
        <f>LARGE(Large!$AW$4:$AW$32,'Earning(month)'!A17)</f>
        <v>0.5</v>
      </c>
      <c r="C17" s="18">
        <f>MATCH(B17,Large!$AW$4:$AW$405,0)</f>
        <v>26</v>
      </c>
      <c r="D17" s="18" t="str">
        <f>INDEX(Large!$E$4:$BN$405,'Earning(month)'!$C17,'Earning(month)'!D$2)</f>
        <v>4529</v>
      </c>
      <c r="E17" s="18" t="str">
        <f>INDEX(Large!$E$4:$BN$405,'Earning(month)'!$C17,'Earning(month)'!E$2)</f>
        <v>昶洧</v>
      </c>
      <c r="F17" s="18" t="str">
        <f>INDEX(Large!$E$4:$BN$405,'Earning(month)'!$C17,'Earning(month)'!F$2)</f>
        <v>13:30:00</v>
      </c>
      <c r="G17" s="18">
        <f>INDEX(Large!$E$4:$BN$405,'Earning(month)'!$C17,'Earning(month)'!G$2)</f>
        <v>33.700000000000003</v>
      </c>
      <c r="H17" s="18">
        <f>INDEX(Large!$E$4:$BN$405,'Earning(month)'!$C17,'Earning(month)'!H$2)</f>
        <v>0.1</v>
      </c>
      <c r="I17" s="18">
        <f>INDEX(Large!$E$4:$BN$405,'Earning(month)'!$C17,'Earning(month)'!I$2)</f>
        <v>0.3</v>
      </c>
      <c r="J17" s="18">
        <f>INDEX(Large!$E$4:$BN$405,'Earning(month)'!$C17,'Earning(month)'!J$2)</f>
        <v>34.200000000000003</v>
      </c>
      <c r="K17" s="18">
        <f>INDEX(Large!$E$4:$BN$405,'Earning(month)'!$C17,'Earning(month)'!K$2)</f>
        <v>33.65</v>
      </c>
      <c r="L17" s="18">
        <f>INDEX(Large!$E$4:$BN$405,'Earning(month)'!$C17,'Earning(month)'!L$2)</f>
        <v>33.950000000000003</v>
      </c>
      <c r="M17" s="18">
        <f>INDEX(Large!$E$4:$BN$405,'Earning(month)'!$C17,'Earning(month)'!M$2)</f>
        <v>33.92</v>
      </c>
      <c r="N17" s="5">
        <f>INDEX(Large!$E$4:$BN$405,'Earning(month)'!$C17,'Earning(month)'!N$2)</f>
        <v>0.41</v>
      </c>
    </row>
    <row r="18" spans="1:14">
      <c r="A18" s="18">
        <v>15</v>
      </c>
      <c r="B18" s="25">
        <f>LARGE(Large!$AW$4:$AW$32,'Earning(month)'!A18)</f>
        <v>-0.8</v>
      </c>
      <c r="C18" s="18">
        <f>MATCH(B18,Large!$AW$4:$AW$405,0)</f>
        <v>13</v>
      </c>
      <c r="D18" s="18" t="str">
        <f>INDEX(Large!$E$4:$BN$405,'Earning(month)'!$C18,'Earning(month)'!D$2)</f>
        <v>2313</v>
      </c>
      <c r="E18" s="18" t="str">
        <f>INDEX(Large!$E$4:$BN$405,'Earning(month)'!$C18,'Earning(month)'!E$2)</f>
        <v>華通</v>
      </c>
      <c r="F18" s="18" t="str">
        <f>INDEX(Large!$E$4:$BN$405,'Earning(month)'!$C18,'Earning(month)'!F$2)</f>
        <v>13:30:00</v>
      </c>
      <c r="G18" s="18">
        <f>INDEX(Large!$E$4:$BN$405,'Earning(month)'!$C18,'Earning(month)'!G$2)</f>
        <v>15.8</v>
      </c>
      <c r="H18" s="18">
        <f>INDEX(Large!$E$4:$BN$405,'Earning(month)'!$C18,'Earning(month)'!H$2)</f>
        <v>0.05</v>
      </c>
      <c r="I18" s="18">
        <f>INDEX(Large!$E$4:$BN$405,'Earning(month)'!$C18,'Earning(month)'!I$2)</f>
        <v>0.32</v>
      </c>
      <c r="J18" s="18">
        <f>INDEX(Large!$E$4:$BN$405,'Earning(month)'!$C18,'Earning(month)'!J$2)</f>
        <v>15.8</v>
      </c>
      <c r="K18" s="18">
        <f>INDEX(Large!$E$4:$BN$405,'Earning(month)'!$C18,'Earning(month)'!K$2)</f>
        <v>15.6</v>
      </c>
      <c r="L18" s="18">
        <f>INDEX(Large!$E$4:$BN$405,'Earning(month)'!$C18,'Earning(month)'!L$2)</f>
        <v>15.75</v>
      </c>
      <c r="M18" s="18">
        <f>INDEX(Large!$E$4:$BN$405,'Earning(month)'!$C18,'Earning(month)'!M$2)</f>
        <v>15.69</v>
      </c>
      <c r="N18" s="5">
        <f>INDEX(Large!$E$4:$BN$405,'Earning(month)'!$C18,'Earning(month)'!N$2)</f>
        <v>4635.46</v>
      </c>
    </row>
    <row r="19" spans="1:14">
      <c r="A19" s="18">
        <v>16</v>
      </c>
      <c r="B19" s="25">
        <f>LARGE(Large!$AW$4:$AW$32,'Earning(month)'!A19)</f>
        <v>-1.17</v>
      </c>
      <c r="C19" s="18">
        <f>MATCH(B19,Large!$AW$4:$AW$405,0)</f>
        <v>23</v>
      </c>
      <c r="D19" s="18" t="str">
        <f>INDEX(Large!$E$4:$BN$405,'Earning(month)'!$C19,'Earning(month)'!D$2)</f>
        <v>2538</v>
      </c>
      <c r="E19" s="18" t="str">
        <f>INDEX(Large!$E$4:$BN$405,'Earning(month)'!$C19,'Earning(month)'!E$2)</f>
        <v>基泰</v>
      </c>
      <c r="F19" s="18" t="str">
        <f>INDEX(Large!$E$4:$BN$405,'Earning(month)'!$C19,'Earning(month)'!F$2)</f>
        <v>13:30:00</v>
      </c>
      <c r="G19" s="18">
        <f>INDEX(Large!$E$4:$BN$405,'Earning(month)'!$C19,'Earning(month)'!G$2)</f>
        <v>8.93</v>
      </c>
      <c r="H19" s="18">
        <f>INDEX(Large!$E$4:$BN$405,'Earning(month)'!$C19,'Earning(month)'!H$2)</f>
        <v>-0.04</v>
      </c>
      <c r="I19" s="18">
        <f>INDEX(Large!$E$4:$BN$405,'Earning(month)'!$C19,'Earning(month)'!I$2)</f>
        <v>-0.45</v>
      </c>
      <c r="J19" s="18">
        <f>INDEX(Large!$E$4:$BN$405,'Earning(month)'!$C19,'Earning(month)'!J$2)</f>
        <v>9.0399999999999991</v>
      </c>
      <c r="K19" s="18">
        <f>INDEX(Large!$E$4:$BN$405,'Earning(month)'!$C19,'Earning(month)'!K$2)</f>
        <v>8.93</v>
      </c>
      <c r="L19" s="18">
        <f>INDEX(Large!$E$4:$BN$405,'Earning(month)'!$C19,'Earning(month)'!L$2)</f>
        <v>9.01</v>
      </c>
      <c r="M19" s="18">
        <f>INDEX(Large!$E$4:$BN$405,'Earning(month)'!$C19,'Earning(month)'!M$2)</f>
        <v>8.9700000000000006</v>
      </c>
      <c r="N19" s="5">
        <f>INDEX(Large!$E$4:$BN$405,'Earning(month)'!$C19,'Earning(month)'!N$2)</f>
        <v>10.68</v>
      </c>
    </row>
    <row r="20" spans="1:14">
      <c r="A20" s="18">
        <v>17</v>
      </c>
      <c r="B20" s="25">
        <f>LARGE(Large!$AW$4:$AW$32,'Earning(month)'!A20)</f>
        <v>-1.35</v>
      </c>
      <c r="C20" s="18">
        <f>MATCH(B20,Large!$AW$4:$AW$405,0)</f>
        <v>27</v>
      </c>
      <c r="D20" s="18" t="str">
        <f>INDEX(Large!$E$4:$BN$405,'Earning(month)'!$C20,'Earning(month)'!D$2)</f>
        <v>8038</v>
      </c>
      <c r="E20" s="18" t="str">
        <f>INDEX(Large!$E$4:$BN$405,'Earning(month)'!$C20,'Earning(month)'!E$2)</f>
        <v>長園科</v>
      </c>
      <c r="F20" s="18" t="str">
        <f>INDEX(Large!$E$4:$BN$405,'Earning(month)'!$C20,'Earning(month)'!F$2)</f>
        <v>13:30:00</v>
      </c>
      <c r="G20" s="18">
        <f>INDEX(Large!$E$4:$BN$405,'Earning(month)'!$C20,'Earning(month)'!G$2)</f>
        <v>47.2</v>
      </c>
      <c r="H20" s="18">
        <f>INDEX(Large!$E$4:$BN$405,'Earning(month)'!$C20,'Earning(month)'!H$2)</f>
        <v>4.25</v>
      </c>
      <c r="I20" s="18">
        <f>INDEX(Large!$E$4:$BN$405,'Earning(month)'!$C20,'Earning(month)'!I$2)</f>
        <v>9.9</v>
      </c>
      <c r="J20" s="18">
        <f>INDEX(Large!$E$4:$BN$405,'Earning(month)'!$C20,'Earning(month)'!J$2)</f>
        <v>47.2</v>
      </c>
      <c r="K20" s="18">
        <f>INDEX(Large!$E$4:$BN$405,'Earning(month)'!$C20,'Earning(month)'!K$2)</f>
        <v>44.1</v>
      </c>
      <c r="L20" s="18">
        <f>INDEX(Large!$E$4:$BN$405,'Earning(month)'!$C20,'Earning(month)'!L$2)</f>
        <v>44.1</v>
      </c>
      <c r="M20" s="18">
        <f>INDEX(Large!$E$4:$BN$405,'Earning(month)'!$C20,'Earning(month)'!M$2)</f>
        <v>46.1</v>
      </c>
      <c r="N20" s="5">
        <f>INDEX(Large!$E$4:$BN$405,'Earning(month)'!$C20,'Earning(month)'!N$2)</f>
        <v>11.69</v>
      </c>
    </row>
    <row r="21" spans="1:14">
      <c r="A21" s="18">
        <v>18</v>
      </c>
      <c r="B21" s="25">
        <f>LARGE(Large!$AW$4:$AW$32,'Earning(month)'!A21)</f>
        <v>-2.0099999999999998</v>
      </c>
      <c r="C21" s="18">
        <f>MATCH(B21,Large!$AW$4:$AW$405,0)</f>
        <v>11</v>
      </c>
      <c r="D21" s="18" t="str">
        <f>INDEX(Large!$E$4:$BN$405,'Earning(month)'!$C21,'Earning(month)'!D$2)</f>
        <v>3552</v>
      </c>
      <c r="E21" s="18" t="str">
        <f>INDEX(Large!$E$4:$BN$405,'Earning(month)'!$C21,'Earning(month)'!E$2)</f>
        <v>同致</v>
      </c>
      <c r="F21" s="18" t="str">
        <f>INDEX(Large!$E$4:$BN$405,'Earning(month)'!$C21,'Earning(month)'!F$2)</f>
        <v>13:30:00</v>
      </c>
      <c r="G21" s="18">
        <f>INDEX(Large!$E$4:$BN$405,'Earning(month)'!$C21,'Earning(month)'!G$2)</f>
        <v>297</v>
      </c>
      <c r="H21" s="18">
        <f>INDEX(Large!$E$4:$BN$405,'Earning(month)'!$C21,'Earning(month)'!H$2)</f>
        <v>-7</v>
      </c>
      <c r="I21" s="18">
        <f>INDEX(Large!$E$4:$BN$405,'Earning(month)'!$C21,'Earning(month)'!I$2)</f>
        <v>-2.2999999999999998</v>
      </c>
      <c r="J21" s="18">
        <f>INDEX(Large!$E$4:$BN$405,'Earning(month)'!$C21,'Earning(month)'!J$2)</f>
        <v>310</v>
      </c>
      <c r="K21" s="18">
        <f>INDEX(Large!$E$4:$BN$405,'Earning(month)'!$C21,'Earning(month)'!K$2)</f>
        <v>297</v>
      </c>
      <c r="L21" s="18">
        <f>INDEX(Large!$E$4:$BN$405,'Earning(month)'!$C21,'Earning(month)'!L$2)</f>
        <v>304</v>
      </c>
      <c r="M21" s="18">
        <f>INDEX(Large!$E$4:$BN$405,'Earning(month)'!$C21,'Earning(month)'!M$2)</f>
        <v>304.51</v>
      </c>
      <c r="N21" s="5">
        <f>INDEX(Large!$E$4:$BN$405,'Earning(month)'!$C21,'Earning(month)'!N$2)</f>
        <v>800.13</v>
      </c>
    </row>
    <row r="22" spans="1:14">
      <c r="A22" s="18">
        <v>19</v>
      </c>
      <c r="B22" s="25">
        <f>LARGE(Large!$AW$4:$AW$32,'Earning(month)'!A22)</f>
        <v>-4.37</v>
      </c>
      <c r="C22" s="18">
        <f>MATCH(B22,Large!$AW$4:$AW$405,0)</f>
        <v>25</v>
      </c>
      <c r="D22" s="18" t="str">
        <f>INDEX(Large!$E$4:$BN$405,'Earning(month)'!$C22,'Earning(month)'!D$2)</f>
        <v>2484</v>
      </c>
      <c r="E22" s="18" t="str">
        <f>INDEX(Large!$E$4:$BN$405,'Earning(month)'!$C22,'Earning(month)'!E$2)</f>
        <v>希華</v>
      </c>
      <c r="F22" s="18" t="str">
        <f>INDEX(Large!$E$4:$BN$405,'Earning(month)'!$C22,'Earning(month)'!F$2)</f>
        <v>13:30:00</v>
      </c>
      <c r="G22" s="18">
        <f>INDEX(Large!$E$4:$BN$405,'Earning(month)'!$C22,'Earning(month)'!G$2)</f>
        <v>17.8</v>
      </c>
      <c r="H22" s="18">
        <f>INDEX(Large!$E$4:$BN$405,'Earning(month)'!$C22,'Earning(month)'!H$2)</f>
        <v>-0.1</v>
      </c>
      <c r="I22" s="18">
        <f>INDEX(Large!$E$4:$BN$405,'Earning(month)'!$C22,'Earning(month)'!I$2)</f>
        <v>-0.56000000000000005</v>
      </c>
      <c r="J22" s="18">
        <f>INDEX(Large!$E$4:$BN$405,'Earning(month)'!$C22,'Earning(month)'!J$2)</f>
        <v>18</v>
      </c>
      <c r="K22" s="18">
        <f>INDEX(Large!$E$4:$BN$405,'Earning(month)'!$C22,'Earning(month)'!K$2)</f>
        <v>17.8</v>
      </c>
      <c r="L22" s="18">
        <f>INDEX(Large!$E$4:$BN$405,'Earning(month)'!$C22,'Earning(month)'!L$2)</f>
        <v>17.899999999999999</v>
      </c>
      <c r="M22" s="18">
        <f>INDEX(Large!$E$4:$BN$405,'Earning(month)'!$C22,'Earning(month)'!M$2)</f>
        <v>17.89</v>
      </c>
      <c r="N22" s="5">
        <f>INDEX(Large!$E$4:$BN$405,'Earning(month)'!$C22,'Earning(month)'!N$2)</f>
        <v>274</v>
      </c>
    </row>
    <row r="23" spans="1:14">
      <c r="A23" s="18">
        <v>20</v>
      </c>
      <c r="B23" s="25">
        <f>LARGE(Large!$AW$4:$AW$32,'Earning(month)'!A23)</f>
        <v>-5.01</v>
      </c>
      <c r="C23" s="18">
        <f>MATCH(B23,Large!$AW$4:$AW$405,0)</f>
        <v>15</v>
      </c>
      <c r="D23" s="18" t="str">
        <f>INDEX(Large!$E$4:$BN$405,'Earning(month)'!$C23,'Earning(month)'!D$2)</f>
        <v>3023</v>
      </c>
      <c r="E23" s="18" t="str">
        <f>INDEX(Large!$E$4:$BN$405,'Earning(month)'!$C23,'Earning(month)'!E$2)</f>
        <v>信邦</v>
      </c>
      <c r="F23" s="18" t="str">
        <f>INDEX(Large!$E$4:$BN$405,'Earning(month)'!$C23,'Earning(month)'!F$2)</f>
        <v>13:30:00</v>
      </c>
      <c r="G23" s="18">
        <f>INDEX(Large!$E$4:$BN$405,'Earning(month)'!$C23,'Earning(month)'!G$2)</f>
        <v>67.5</v>
      </c>
      <c r="H23" s="18">
        <f>INDEX(Large!$E$4:$BN$405,'Earning(month)'!$C23,'Earning(month)'!H$2)</f>
        <v>0.4</v>
      </c>
      <c r="I23" s="18">
        <f>INDEX(Large!$E$4:$BN$405,'Earning(month)'!$C23,'Earning(month)'!I$2)</f>
        <v>0.6</v>
      </c>
      <c r="J23" s="18">
        <f>INDEX(Large!$E$4:$BN$405,'Earning(month)'!$C23,'Earning(month)'!J$2)</f>
        <v>67.7</v>
      </c>
      <c r="K23" s="18">
        <f>INDEX(Large!$E$4:$BN$405,'Earning(month)'!$C23,'Earning(month)'!K$2)</f>
        <v>66.2</v>
      </c>
      <c r="L23" s="18">
        <f>INDEX(Large!$E$4:$BN$405,'Earning(month)'!$C23,'Earning(month)'!L$2)</f>
        <v>66.599999999999994</v>
      </c>
      <c r="M23" s="18">
        <f>INDEX(Large!$E$4:$BN$405,'Earning(month)'!$C23,'Earning(month)'!M$2)</f>
        <v>67.08</v>
      </c>
      <c r="N23" s="5">
        <f>INDEX(Large!$E$4:$BN$405,'Earning(month)'!$C23,'Earning(month)'!N$2)</f>
        <v>1047.48</v>
      </c>
    </row>
    <row r="24" spans="1:14">
      <c r="A24" s="18">
        <v>21</v>
      </c>
      <c r="B24" s="25">
        <f>LARGE(Large!$AW$4:$AW$32,'Earning(month)'!A24)</f>
        <v>-10.42</v>
      </c>
      <c r="C24" s="18">
        <f>MATCH(B24,Large!$AW$4:$AW$405,0)</f>
        <v>22</v>
      </c>
      <c r="D24" s="18" t="str">
        <f>INDEX(Large!$E$4:$BN$405,'Earning(month)'!$C24,'Earning(month)'!D$2)</f>
        <v>4952</v>
      </c>
      <c r="E24" s="18" t="str">
        <f>INDEX(Large!$E$4:$BN$405,'Earning(month)'!$C24,'Earning(month)'!E$2)</f>
        <v>凌通</v>
      </c>
      <c r="F24" s="18" t="str">
        <f>INDEX(Large!$E$4:$BN$405,'Earning(month)'!$C24,'Earning(month)'!F$2)</f>
        <v>13:30:00</v>
      </c>
      <c r="G24" s="18">
        <f>INDEX(Large!$E$4:$BN$405,'Earning(month)'!$C24,'Earning(month)'!G$2)</f>
        <v>36.25</v>
      </c>
      <c r="H24" s="18">
        <f>INDEX(Large!$E$4:$BN$405,'Earning(month)'!$C24,'Earning(month)'!H$2)</f>
        <v>0.3</v>
      </c>
      <c r="I24" s="18">
        <f>INDEX(Large!$E$4:$BN$405,'Earning(month)'!$C24,'Earning(month)'!I$2)</f>
        <v>0.83</v>
      </c>
      <c r="J24" s="18">
        <f>INDEX(Large!$E$4:$BN$405,'Earning(month)'!$C24,'Earning(month)'!J$2)</f>
        <v>36.25</v>
      </c>
      <c r="K24" s="18">
        <f>INDEX(Large!$E$4:$BN$405,'Earning(month)'!$C24,'Earning(month)'!K$2)</f>
        <v>35.4</v>
      </c>
      <c r="L24" s="18">
        <f>INDEX(Large!$E$4:$BN$405,'Earning(month)'!$C24,'Earning(month)'!L$2)</f>
        <v>36</v>
      </c>
      <c r="M24" s="18">
        <f>INDEX(Large!$E$4:$BN$405,'Earning(month)'!$C24,'Earning(month)'!M$2)</f>
        <v>35.880000000000003</v>
      </c>
      <c r="N24" s="5">
        <f>INDEX(Large!$E$4:$BN$405,'Earning(month)'!$C24,'Earning(month)'!N$2)</f>
        <v>226.79</v>
      </c>
    </row>
    <row r="25" spans="1:14">
      <c r="A25" s="18">
        <v>22</v>
      </c>
      <c r="B25" s="25">
        <f>LARGE(Large!$AW$4:$AW$32,'Earning(month)'!A25)</f>
        <v>-11.05</v>
      </c>
      <c r="C25" s="18">
        <f>MATCH(B25,Large!$AW$4:$AW$405,0)</f>
        <v>18</v>
      </c>
      <c r="D25" s="18" t="str">
        <f>INDEX(Large!$E$4:$BN$405,'Earning(month)'!$C25,'Earning(month)'!D$2)</f>
        <v>3019</v>
      </c>
      <c r="E25" s="18" t="str">
        <f>INDEX(Large!$E$4:$BN$405,'Earning(month)'!$C25,'Earning(month)'!E$2)</f>
        <v>亞光</v>
      </c>
      <c r="F25" s="18" t="str">
        <f>INDEX(Large!$E$4:$BN$405,'Earning(month)'!$C25,'Earning(month)'!F$2)</f>
        <v>13:30:00</v>
      </c>
      <c r="G25" s="18">
        <f>INDEX(Large!$E$4:$BN$405,'Earning(month)'!$C25,'Earning(month)'!G$2)</f>
        <v>27.95</v>
      </c>
      <c r="H25" s="18">
        <f>INDEX(Large!$E$4:$BN$405,'Earning(month)'!$C25,'Earning(month)'!H$2)</f>
        <v>0.05</v>
      </c>
      <c r="I25" s="18">
        <f>INDEX(Large!$E$4:$BN$405,'Earning(month)'!$C25,'Earning(month)'!I$2)</f>
        <v>0.18</v>
      </c>
      <c r="J25" s="18">
        <f>INDEX(Large!$E$4:$BN$405,'Earning(month)'!$C25,'Earning(month)'!J$2)</f>
        <v>28.15</v>
      </c>
      <c r="K25" s="18">
        <f>INDEX(Large!$E$4:$BN$405,'Earning(month)'!$C25,'Earning(month)'!K$2)</f>
        <v>27.7</v>
      </c>
      <c r="L25" s="18">
        <f>INDEX(Large!$E$4:$BN$405,'Earning(month)'!$C25,'Earning(month)'!L$2)</f>
        <v>27.95</v>
      </c>
      <c r="M25" s="18">
        <f>INDEX(Large!$E$4:$BN$405,'Earning(month)'!$C25,'Earning(month)'!M$2)</f>
        <v>27.95</v>
      </c>
      <c r="N25" s="5">
        <f>INDEX(Large!$E$4:$BN$405,'Earning(month)'!$C25,'Earning(month)'!N$2)</f>
        <v>1517.13</v>
      </c>
    </row>
    <row r="26" spans="1:14">
      <c r="A26" s="18">
        <v>23</v>
      </c>
      <c r="B26" s="25">
        <f>LARGE(Large!$AW$4:$AW$32,'Earning(month)'!A26)</f>
        <v>-11.17</v>
      </c>
      <c r="C26" s="18">
        <f>MATCH(B26,Large!$AW$4:$AW$405,0)</f>
        <v>5</v>
      </c>
      <c r="D26" s="18" t="str">
        <f>INDEX(Large!$E$4:$BN$405,'Earning(month)'!$C26,'Earning(month)'!D$2)</f>
        <v>2105</v>
      </c>
      <c r="E26" s="18" t="str">
        <f>INDEX(Large!$E$4:$BN$405,'Earning(month)'!$C26,'Earning(month)'!E$2)</f>
        <v>正新</v>
      </c>
      <c r="F26" s="18" t="str">
        <f>INDEX(Large!$E$4:$BN$405,'Earning(month)'!$C26,'Earning(month)'!F$2)</f>
        <v>13:30:00</v>
      </c>
      <c r="G26" s="18">
        <f>INDEX(Large!$E$4:$BN$405,'Earning(month)'!$C26,'Earning(month)'!G$2)</f>
        <v>58.5</v>
      </c>
      <c r="H26" s="18">
        <f>INDEX(Large!$E$4:$BN$405,'Earning(month)'!$C26,'Earning(month)'!H$2)</f>
        <v>-0.4</v>
      </c>
      <c r="I26" s="18">
        <f>INDEX(Large!$E$4:$BN$405,'Earning(month)'!$C26,'Earning(month)'!I$2)</f>
        <v>-0.68</v>
      </c>
      <c r="J26" s="18">
        <f>INDEX(Large!$E$4:$BN$405,'Earning(month)'!$C26,'Earning(month)'!J$2)</f>
        <v>58.9</v>
      </c>
      <c r="K26" s="18">
        <f>INDEX(Large!$E$4:$BN$405,'Earning(month)'!$C26,'Earning(month)'!K$2)</f>
        <v>58.5</v>
      </c>
      <c r="L26" s="18">
        <f>INDEX(Large!$E$4:$BN$405,'Earning(month)'!$C26,'Earning(month)'!L$2)</f>
        <v>58.9</v>
      </c>
      <c r="M26" s="18">
        <f>INDEX(Large!$E$4:$BN$405,'Earning(month)'!$C26,'Earning(month)'!M$2)</f>
        <v>58.59</v>
      </c>
      <c r="N26" s="5">
        <f>INDEX(Large!$E$4:$BN$405,'Earning(month)'!$C26,'Earning(month)'!N$2)</f>
        <v>8865.18</v>
      </c>
    </row>
    <row r="27" spans="1:14">
      <c r="A27" s="18">
        <v>24</v>
      </c>
      <c r="B27" s="25">
        <f>LARGE(Large!$AW$4:$AW$32,'Earning(month)'!A27)</f>
        <v>-13.81</v>
      </c>
      <c r="C27" s="18">
        <f>MATCH(B27,Large!$AW$4:$AW$405,0)</f>
        <v>3</v>
      </c>
      <c r="D27" s="18" t="str">
        <f>INDEX(Large!$E$4:$BN$405,'Earning(month)'!$C27,'Earning(month)'!D$2)</f>
        <v>2382</v>
      </c>
      <c r="E27" s="18" t="str">
        <f>INDEX(Large!$E$4:$BN$405,'Earning(month)'!$C27,'Earning(month)'!E$2)</f>
        <v>廣達</v>
      </c>
      <c r="F27" s="18" t="str">
        <f>INDEX(Large!$E$4:$BN$405,'Earning(month)'!$C27,'Earning(month)'!F$2)</f>
        <v>13:30:00</v>
      </c>
      <c r="G27" s="18">
        <f>INDEX(Large!$E$4:$BN$405,'Earning(month)'!$C27,'Earning(month)'!G$2)</f>
        <v>58</v>
      </c>
      <c r="H27" s="18">
        <f>INDEX(Large!$E$4:$BN$405,'Earning(month)'!$C27,'Earning(month)'!H$2)</f>
        <v>-0.7</v>
      </c>
      <c r="I27" s="18">
        <f>INDEX(Large!$E$4:$BN$405,'Earning(month)'!$C27,'Earning(month)'!I$2)</f>
        <v>-1.19</v>
      </c>
      <c r="J27" s="18">
        <f>INDEX(Large!$E$4:$BN$405,'Earning(month)'!$C27,'Earning(month)'!J$2)</f>
        <v>58.8</v>
      </c>
      <c r="K27" s="18">
        <f>INDEX(Large!$E$4:$BN$405,'Earning(month)'!$C27,'Earning(month)'!K$2)</f>
        <v>57.4</v>
      </c>
      <c r="L27" s="18">
        <f>INDEX(Large!$E$4:$BN$405,'Earning(month)'!$C27,'Earning(month)'!L$2)</f>
        <v>58.7</v>
      </c>
      <c r="M27" s="18">
        <f>INDEX(Large!$E$4:$BN$405,'Earning(month)'!$C27,'Earning(month)'!M$2)</f>
        <v>57.91</v>
      </c>
      <c r="N27" s="5">
        <f>INDEX(Large!$E$4:$BN$405,'Earning(month)'!$C27,'Earning(month)'!N$2)</f>
        <v>67738.570000000007</v>
      </c>
    </row>
    <row r="28" spans="1:14">
      <c r="A28" s="18">
        <v>25</v>
      </c>
      <c r="B28" s="25">
        <f>LARGE(Large!$AW$4:$AW$32,'Earning(month)'!A28)</f>
        <v>-14.15</v>
      </c>
      <c r="C28" s="18">
        <f>MATCH(B28,Large!$AW$4:$AW$405,0)</f>
        <v>4</v>
      </c>
      <c r="D28" s="18" t="str">
        <f>INDEX(Large!$E$4:$BN$405,'Earning(month)'!$C28,'Earning(month)'!D$2)</f>
        <v>2357</v>
      </c>
      <c r="E28" s="18" t="str">
        <f>INDEX(Large!$E$4:$BN$405,'Earning(month)'!$C28,'Earning(month)'!E$2)</f>
        <v>華碩</v>
      </c>
      <c r="F28" s="18" t="str">
        <f>INDEX(Large!$E$4:$BN$405,'Earning(month)'!$C28,'Earning(month)'!F$2)</f>
        <v>13:30:00</v>
      </c>
      <c r="G28" s="18">
        <f>INDEX(Large!$E$4:$BN$405,'Earning(month)'!$C28,'Earning(month)'!G$2)</f>
        <v>265</v>
      </c>
      <c r="H28" s="18">
        <f>INDEX(Large!$E$4:$BN$405,'Earning(month)'!$C28,'Earning(month)'!H$2)</f>
        <v>2</v>
      </c>
      <c r="I28" s="18">
        <f>INDEX(Large!$E$4:$BN$405,'Earning(month)'!$C28,'Earning(month)'!I$2)</f>
        <v>0.76</v>
      </c>
      <c r="J28" s="18">
        <f>INDEX(Large!$E$4:$BN$405,'Earning(month)'!$C28,'Earning(month)'!J$2)</f>
        <v>265</v>
      </c>
      <c r="K28" s="18">
        <f>INDEX(Large!$E$4:$BN$405,'Earning(month)'!$C28,'Earning(month)'!K$2)</f>
        <v>261</v>
      </c>
      <c r="L28" s="18">
        <f>INDEX(Large!$E$4:$BN$405,'Earning(month)'!$C28,'Earning(month)'!L$2)</f>
        <v>264</v>
      </c>
      <c r="M28" s="18">
        <f>INDEX(Large!$E$4:$BN$405,'Earning(month)'!$C28,'Earning(month)'!M$2)</f>
        <v>263.88</v>
      </c>
      <c r="N28" s="5">
        <f>INDEX(Large!$E$4:$BN$405,'Earning(month)'!$C28,'Earning(month)'!N$2)</f>
        <v>38303.11</v>
      </c>
    </row>
    <row r="29" spans="1:14">
      <c r="A29" s="18">
        <v>26</v>
      </c>
      <c r="B29" s="25">
        <f>LARGE(Large!$AW$4:$AW$32,'Earning(month)'!A29)</f>
        <v>-14.95</v>
      </c>
      <c r="C29" s="18">
        <f>MATCH(B29,Large!$AW$4:$AW$405,0)</f>
        <v>20</v>
      </c>
      <c r="D29" s="18" t="str">
        <f>INDEX(Large!$E$4:$BN$405,'Earning(month)'!$C29,'Earning(month)'!D$2)</f>
        <v>3704</v>
      </c>
      <c r="E29" s="18" t="str">
        <f>INDEX(Large!$E$4:$BN$405,'Earning(month)'!$C29,'Earning(month)'!E$2)</f>
        <v>合勤控</v>
      </c>
      <c r="F29" s="18" t="str">
        <f>INDEX(Large!$E$4:$BN$405,'Earning(month)'!$C29,'Earning(month)'!F$2)</f>
        <v>13:30:00</v>
      </c>
      <c r="G29" s="18">
        <f>INDEX(Large!$E$4:$BN$405,'Earning(month)'!$C29,'Earning(month)'!G$2)</f>
        <v>14.35</v>
      </c>
      <c r="H29" s="18">
        <f>INDEX(Large!$E$4:$BN$405,'Earning(month)'!$C29,'Earning(month)'!H$2)</f>
        <v>0.15</v>
      </c>
      <c r="I29" s="18">
        <f>INDEX(Large!$E$4:$BN$405,'Earning(month)'!$C29,'Earning(month)'!I$2)</f>
        <v>1.06</v>
      </c>
      <c r="J29" s="18">
        <f>INDEX(Large!$E$4:$BN$405,'Earning(month)'!$C29,'Earning(month)'!J$2)</f>
        <v>14.35</v>
      </c>
      <c r="K29" s="18">
        <f>INDEX(Large!$E$4:$BN$405,'Earning(month)'!$C29,'Earning(month)'!K$2)</f>
        <v>14.2</v>
      </c>
      <c r="L29" s="18">
        <f>INDEX(Large!$E$4:$BN$405,'Earning(month)'!$C29,'Earning(month)'!L$2)</f>
        <v>14.2</v>
      </c>
      <c r="M29" s="18">
        <f>INDEX(Large!$E$4:$BN$405,'Earning(month)'!$C29,'Earning(month)'!M$2)</f>
        <v>14.28</v>
      </c>
      <c r="N29" s="5">
        <f>INDEX(Large!$E$4:$BN$405,'Earning(month)'!$C29,'Earning(month)'!N$2)</f>
        <v>1501.46</v>
      </c>
    </row>
    <row r="30" spans="1:14">
      <c r="A30" s="18">
        <v>27</v>
      </c>
      <c r="B30" s="25">
        <f>LARGE(Large!$AW$4:$AW$32,'Earning(month)'!A30)</f>
        <v>-17.96</v>
      </c>
      <c r="C30" s="18">
        <f>MATCH(B30,Large!$AW$4:$AW$405,0)</f>
        <v>28</v>
      </c>
      <c r="D30" s="18" t="str">
        <f>INDEX(Large!$E$4:$BN$405,'Earning(month)'!$C30,'Earning(month)'!D$2)</f>
        <v>1467</v>
      </c>
      <c r="E30" s="18" t="str">
        <f>INDEX(Large!$E$4:$BN$405,'Earning(month)'!$C30,'Earning(month)'!E$2)</f>
        <v>南緯</v>
      </c>
      <c r="F30" s="18" t="str">
        <f>INDEX(Large!$E$4:$BN$405,'Earning(month)'!$C30,'Earning(month)'!F$2)</f>
        <v>13:30:00</v>
      </c>
      <c r="G30" s="18">
        <f>INDEX(Large!$E$4:$BN$405,'Earning(month)'!$C30,'Earning(month)'!G$2)</f>
        <v>11.2</v>
      </c>
      <c r="H30" s="18">
        <f>INDEX(Large!$E$4:$BN$405,'Earning(month)'!$C30,'Earning(month)'!H$2)</f>
        <v>0.1</v>
      </c>
      <c r="I30" s="18">
        <f>INDEX(Large!$E$4:$BN$405,'Earning(month)'!$C30,'Earning(month)'!I$2)</f>
        <v>0.9</v>
      </c>
      <c r="J30" s="18">
        <f>INDEX(Large!$E$4:$BN$405,'Earning(month)'!$C30,'Earning(month)'!J$2)</f>
        <v>11.25</v>
      </c>
      <c r="K30" s="18">
        <f>INDEX(Large!$E$4:$BN$405,'Earning(month)'!$C30,'Earning(month)'!K$2)</f>
        <v>11.1</v>
      </c>
      <c r="L30" s="18">
        <f>INDEX(Large!$E$4:$BN$405,'Earning(month)'!$C30,'Earning(month)'!L$2)</f>
        <v>11.25</v>
      </c>
      <c r="M30" s="18">
        <f>INDEX(Large!$E$4:$BN$405,'Earning(month)'!$C30,'Earning(month)'!M$2)</f>
        <v>11.21</v>
      </c>
      <c r="N30" s="5">
        <f>INDEX(Large!$E$4:$BN$405,'Earning(month)'!$C30,'Earning(month)'!N$2)</f>
        <v>556.41</v>
      </c>
    </row>
    <row r="31" spans="1:14">
      <c r="A31" s="18">
        <v>28</v>
      </c>
      <c r="B31" s="25">
        <f>LARGE(Large!$AW$4:$AW$32,'Earning(month)'!A31)</f>
        <v>-19.12</v>
      </c>
      <c r="C31" s="18">
        <f>MATCH(B31,Large!$AW$4:$AW$405,0)</f>
        <v>12</v>
      </c>
      <c r="D31" s="18" t="str">
        <f>INDEX(Large!$E$4:$BN$405,'Earning(month)'!$C31,'Earning(month)'!D$2)</f>
        <v>2345</v>
      </c>
      <c r="E31" s="18" t="str">
        <f>INDEX(Large!$E$4:$BN$405,'Earning(month)'!$C31,'Earning(month)'!E$2)</f>
        <v>智邦</v>
      </c>
      <c r="F31" s="18" t="str">
        <f>INDEX(Large!$E$4:$BN$405,'Earning(month)'!$C31,'Earning(month)'!F$2)</f>
        <v>13:30:00</v>
      </c>
      <c r="G31" s="18">
        <f>INDEX(Large!$E$4:$BN$405,'Earning(month)'!$C31,'Earning(month)'!G$2)</f>
        <v>42.8</v>
      </c>
      <c r="H31" s="18">
        <f>INDEX(Large!$E$4:$BN$405,'Earning(month)'!$C31,'Earning(month)'!H$2)</f>
        <v>0.15</v>
      </c>
      <c r="I31" s="18">
        <f>INDEX(Large!$E$4:$BN$405,'Earning(month)'!$C31,'Earning(month)'!I$2)</f>
        <v>0.35</v>
      </c>
      <c r="J31" s="18">
        <f>INDEX(Large!$E$4:$BN$405,'Earning(month)'!$C31,'Earning(month)'!J$2)</f>
        <v>43.15</v>
      </c>
      <c r="K31" s="18">
        <f>INDEX(Large!$E$4:$BN$405,'Earning(month)'!$C31,'Earning(month)'!K$2)</f>
        <v>42.65</v>
      </c>
      <c r="L31" s="18">
        <f>INDEX(Large!$E$4:$BN$405,'Earning(month)'!$C31,'Earning(month)'!L$2)</f>
        <v>42.65</v>
      </c>
      <c r="M31" s="18">
        <f>INDEX(Large!$E$4:$BN$405,'Earning(month)'!$C31,'Earning(month)'!M$2)</f>
        <v>42.89</v>
      </c>
      <c r="N31" s="5">
        <f>INDEX(Large!$E$4:$BN$405,'Earning(month)'!$C31,'Earning(month)'!N$2)</f>
        <v>2147.89</v>
      </c>
    </row>
    <row r="32" spans="1:14">
      <c r="A32" s="18">
        <v>29</v>
      </c>
      <c r="B32" s="25">
        <f>LARGE(Large!$AW$4:$AW$32,'Earning(month)'!A32)</f>
        <v>-20.56</v>
      </c>
      <c r="C32" s="18">
        <f>MATCH(B32,Large!$AW$4:$AW$405,0)</f>
        <v>21</v>
      </c>
      <c r="D32" s="18" t="str">
        <f>INDEX(Large!$E$4:$BN$405,'Earning(month)'!$C32,'Earning(month)'!D$2)</f>
        <v>5227</v>
      </c>
      <c r="E32" s="18" t="str">
        <f>INDEX(Large!$E$4:$BN$405,'Earning(month)'!$C32,'Earning(month)'!E$2)</f>
        <v>立凱-KY</v>
      </c>
      <c r="F32" s="18" t="str">
        <f>INDEX(Large!$E$4:$BN$405,'Earning(month)'!$C32,'Earning(month)'!F$2)</f>
        <v>13:30:00</v>
      </c>
      <c r="G32" s="18">
        <f>INDEX(Large!$E$4:$BN$405,'Earning(month)'!$C32,'Earning(month)'!G$2)</f>
        <v>34</v>
      </c>
      <c r="H32" s="18">
        <f>INDEX(Large!$E$4:$BN$405,'Earning(month)'!$C32,'Earning(month)'!H$2)</f>
        <v>1.25</v>
      </c>
      <c r="I32" s="18">
        <f>INDEX(Large!$E$4:$BN$405,'Earning(month)'!$C32,'Earning(month)'!I$2)</f>
        <v>3.82</v>
      </c>
      <c r="J32" s="18">
        <f>INDEX(Large!$E$4:$BN$405,'Earning(month)'!$C32,'Earning(month)'!J$2)</f>
        <v>34.700000000000003</v>
      </c>
      <c r="K32" s="18">
        <f>INDEX(Large!$E$4:$BN$405,'Earning(month)'!$C32,'Earning(month)'!K$2)</f>
        <v>33</v>
      </c>
      <c r="L32" s="18">
        <f>INDEX(Large!$E$4:$BN$405,'Earning(month)'!$C32,'Earning(month)'!L$2)</f>
        <v>33</v>
      </c>
      <c r="M32" s="18">
        <f>INDEX(Large!$E$4:$BN$405,'Earning(month)'!$C32,'Earning(month)'!M$2)</f>
        <v>34.1</v>
      </c>
      <c r="N32" s="5">
        <f>INDEX(Large!$E$4:$BN$405,'Earning(month)'!$C32,'Earning(month)'!N$2)</f>
        <v>103.85</v>
      </c>
    </row>
    <row r="33" spans="1:14">
      <c r="A33" s="18">
        <v>30</v>
      </c>
      <c r="B33" s="25" t="e">
        <f>LARGE(Large!$AW$4:$AW$32,'Earning(month)'!A33)</f>
        <v>#NUM!</v>
      </c>
      <c r="C33" s="18" t="e">
        <f>MATCH(B33,Large!$AW$4:$AW$405,0)</f>
        <v>#NUM!</v>
      </c>
      <c r="D33" s="18" t="e">
        <f>INDEX(Large!$E$4:$BN$405,'Earning(month)'!$C33,'Earning(month)'!D$2)</f>
        <v>#NUM!</v>
      </c>
      <c r="E33" s="18" t="e">
        <f>INDEX(Large!$E$4:$BN$405,'Earning(month)'!$C33,'Earning(month)'!E$2)</f>
        <v>#NUM!</v>
      </c>
      <c r="F33" s="18" t="e">
        <f>INDEX(Large!$E$4:$BN$405,'Earning(month)'!$C33,'Earning(month)'!F$2)</f>
        <v>#NUM!</v>
      </c>
      <c r="G33" s="18" t="e">
        <f>INDEX(Large!$E$4:$BN$405,'Earning(month)'!$C33,'Earning(month)'!G$2)</f>
        <v>#NUM!</v>
      </c>
      <c r="H33" s="18" t="e">
        <f>INDEX(Large!$E$4:$BN$405,'Earning(month)'!$C33,'Earning(month)'!H$2)</f>
        <v>#NUM!</v>
      </c>
      <c r="I33" s="18" t="e">
        <f>INDEX(Large!$E$4:$BN$405,'Earning(month)'!$C33,'Earning(month)'!I$2)</f>
        <v>#NUM!</v>
      </c>
      <c r="J33" s="18" t="e">
        <f>INDEX(Large!$E$4:$BN$405,'Earning(month)'!$C33,'Earning(month)'!J$2)</f>
        <v>#NUM!</v>
      </c>
      <c r="K33" s="18" t="e">
        <f>INDEX(Large!$E$4:$BN$405,'Earning(month)'!$C33,'Earning(month)'!K$2)</f>
        <v>#NUM!</v>
      </c>
      <c r="L33" s="18" t="e">
        <f>INDEX(Large!$E$4:$BN$405,'Earning(month)'!$C33,'Earning(month)'!L$2)</f>
        <v>#NUM!</v>
      </c>
      <c r="M33" s="18" t="e">
        <f>INDEX(Large!$E$4:$BN$405,'Earning(month)'!$C33,'Earning(month)'!M$2)</f>
        <v>#NUM!</v>
      </c>
      <c r="N33" s="5" t="e">
        <f>INDEX(Large!$E$4:$BN$405,'Earning(month)'!$C33,'Earning(month)'!N$2)</f>
        <v>#NUM!</v>
      </c>
    </row>
    <row r="34" spans="1:14">
      <c r="A34" s="18">
        <v>31</v>
      </c>
      <c r="B34" s="25" t="e">
        <f>LARGE(Large!$AW$4:$AW$32,'Earning(month)'!A34)</f>
        <v>#NUM!</v>
      </c>
      <c r="C34" s="18" t="e">
        <f>MATCH(B34,Large!$AW$4:$AW$405,0)</f>
        <v>#NUM!</v>
      </c>
      <c r="D34" s="18" t="e">
        <f>INDEX(Large!$E$4:$BN$405,'Earning(month)'!$C34,'Earning(month)'!D$2)</f>
        <v>#NUM!</v>
      </c>
      <c r="E34" s="18" t="e">
        <f>INDEX(Large!$E$4:$BN$405,'Earning(month)'!$C34,'Earning(month)'!E$2)</f>
        <v>#NUM!</v>
      </c>
      <c r="F34" s="18" t="e">
        <f>INDEX(Large!$E$4:$BN$405,'Earning(month)'!$C34,'Earning(month)'!F$2)</f>
        <v>#NUM!</v>
      </c>
      <c r="G34" s="18" t="e">
        <f>INDEX(Large!$E$4:$BN$405,'Earning(month)'!$C34,'Earning(month)'!G$2)</f>
        <v>#NUM!</v>
      </c>
      <c r="H34" s="18" t="e">
        <f>INDEX(Large!$E$4:$BN$405,'Earning(month)'!$C34,'Earning(month)'!H$2)</f>
        <v>#NUM!</v>
      </c>
      <c r="I34" s="18" t="e">
        <f>INDEX(Large!$E$4:$BN$405,'Earning(month)'!$C34,'Earning(month)'!I$2)</f>
        <v>#NUM!</v>
      </c>
      <c r="J34" s="18" t="e">
        <f>INDEX(Large!$E$4:$BN$405,'Earning(month)'!$C34,'Earning(month)'!J$2)</f>
        <v>#NUM!</v>
      </c>
      <c r="K34" s="18" t="e">
        <f>INDEX(Large!$E$4:$BN$405,'Earning(month)'!$C34,'Earning(month)'!K$2)</f>
        <v>#NUM!</v>
      </c>
      <c r="L34" s="18" t="e">
        <f>INDEX(Large!$E$4:$BN$405,'Earning(month)'!$C34,'Earning(month)'!L$2)</f>
        <v>#NUM!</v>
      </c>
      <c r="M34" s="18" t="e">
        <f>INDEX(Large!$E$4:$BN$405,'Earning(month)'!$C34,'Earning(month)'!M$2)</f>
        <v>#NUM!</v>
      </c>
      <c r="N34" s="5" t="e">
        <f>INDEX(Large!$E$4:$BN$405,'Earning(month)'!$C34,'Earning(month)'!N$2)</f>
        <v>#NUM!</v>
      </c>
    </row>
    <row r="35" spans="1:14">
      <c r="A35" s="18">
        <v>32</v>
      </c>
      <c r="B35" s="25" t="e">
        <f>LARGE(Large!$AW$4:$AW$32,'Earning(month)'!A35)</f>
        <v>#NUM!</v>
      </c>
      <c r="C35" s="18" t="e">
        <f>MATCH(B35,Large!$AW$4:$AW$405,0)</f>
        <v>#NUM!</v>
      </c>
      <c r="D35" s="18" t="e">
        <f>INDEX(Large!$E$4:$BN$405,'Earning(month)'!$C35,'Earning(month)'!D$2)</f>
        <v>#NUM!</v>
      </c>
      <c r="E35" s="18" t="e">
        <f>INDEX(Large!$E$4:$BN$405,'Earning(month)'!$C35,'Earning(month)'!E$2)</f>
        <v>#NUM!</v>
      </c>
      <c r="F35" s="18" t="e">
        <f>INDEX(Large!$E$4:$BN$405,'Earning(month)'!$C35,'Earning(month)'!F$2)</f>
        <v>#NUM!</v>
      </c>
      <c r="G35" s="18" t="e">
        <f>INDEX(Large!$E$4:$BN$405,'Earning(month)'!$C35,'Earning(month)'!G$2)</f>
        <v>#NUM!</v>
      </c>
      <c r="H35" s="18" t="e">
        <f>INDEX(Large!$E$4:$BN$405,'Earning(month)'!$C35,'Earning(month)'!H$2)</f>
        <v>#NUM!</v>
      </c>
      <c r="I35" s="18" t="e">
        <f>INDEX(Large!$E$4:$BN$405,'Earning(month)'!$C35,'Earning(month)'!I$2)</f>
        <v>#NUM!</v>
      </c>
      <c r="J35" s="18" t="e">
        <f>INDEX(Large!$E$4:$BN$405,'Earning(month)'!$C35,'Earning(month)'!J$2)</f>
        <v>#NUM!</v>
      </c>
      <c r="K35" s="18" t="e">
        <f>INDEX(Large!$E$4:$BN$405,'Earning(month)'!$C35,'Earning(month)'!K$2)</f>
        <v>#NUM!</v>
      </c>
      <c r="L35" s="18" t="e">
        <f>INDEX(Large!$E$4:$BN$405,'Earning(month)'!$C35,'Earning(month)'!L$2)</f>
        <v>#NUM!</v>
      </c>
      <c r="M35" s="18" t="e">
        <f>INDEX(Large!$E$4:$BN$405,'Earning(month)'!$C35,'Earning(month)'!M$2)</f>
        <v>#NUM!</v>
      </c>
      <c r="N35" s="5" t="e">
        <f>INDEX(Large!$E$4:$BN$405,'Earning(month)'!$C35,'Earning(month)'!N$2)</f>
        <v>#NUM!</v>
      </c>
    </row>
    <row r="36" spans="1:14">
      <c r="A36" s="18">
        <v>33</v>
      </c>
      <c r="B36" s="25" t="e">
        <f>LARGE(Large!$AW$4:$AW$32,'Earning(month)'!A36)</f>
        <v>#NUM!</v>
      </c>
      <c r="C36" s="18" t="e">
        <f>MATCH(B36,Large!$AW$4:$AW$405,0)</f>
        <v>#NUM!</v>
      </c>
      <c r="D36" s="18" t="e">
        <f>INDEX(Large!$E$4:$BN$405,'Earning(month)'!$C36,'Earning(month)'!D$2)</f>
        <v>#NUM!</v>
      </c>
      <c r="E36" s="18" t="e">
        <f>INDEX(Large!$E$4:$BN$405,'Earning(month)'!$C36,'Earning(month)'!E$2)</f>
        <v>#NUM!</v>
      </c>
      <c r="F36" s="18" t="e">
        <f>INDEX(Large!$E$4:$BN$405,'Earning(month)'!$C36,'Earning(month)'!F$2)</f>
        <v>#NUM!</v>
      </c>
      <c r="G36" s="18" t="e">
        <f>INDEX(Large!$E$4:$BN$405,'Earning(month)'!$C36,'Earning(month)'!G$2)</f>
        <v>#NUM!</v>
      </c>
      <c r="H36" s="18" t="e">
        <f>INDEX(Large!$E$4:$BN$405,'Earning(month)'!$C36,'Earning(month)'!H$2)</f>
        <v>#NUM!</v>
      </c>
      <c r="I36" s="18" t="e">
        <f>INDEX(Large!$E$4:$BN$405,'Earning(month)'!$C36,'Earning(month)'!I$2)</f>
        <v>#NUM!</v>
      </c>
      <c r="J36" s="18" t="e">
        <f>INDEX(Large!$E$4:$BN$405,'Earning(month)'!$C36,'Earning(month)'!J$2)</f>
        <v>#NUM!</v>
      </c>
      <c r="K36" s="18" t="e">
        <f>INDEX(Large!$E$4:$BN$405,'Earning(month)'!$C36,'Earning(month)'!K$2)</f>
        <v>#NUM!</v>
      </c>
      <c r="L36" s="18" t="e">
        <f>INDEX(Large!$E$4:$BN$405,'Earning(month)'!$C36,'Earning(month)'!L$2)</f>
        <v>#NUM!</v>
      </c>
      <c r="M36" s="18" t="e">
        <f>INDEX(Large!$E$4:$BN$405,'Earning(month)'!$C36,'Earning(month)'!M$2)</f>
        <v>#NUM!</v>
      </c>
      <c r="N36" s="5" t="e">
        <f>INDEX(Large!$E$4:$BN$405,'Earning(month)'!$C36,'Earning(month)'!N$2)</f>
        <v>#NUM!</v>
      </c>
    </row>
    <row r="37" spans="1:14">
      <c r="A37" s="18">
        <v>34</v>
      </c>
      <c r="B37" s="25" t="e">
        <f>LARGE(Large!$AW$4:$AW$32,'Earning(month)'!A37)</f>
        <v>#NUM!</v>
      </c>
      <c r="C37" s="18" t="e">
        <f>MATCH(B37,Large!$AW$4:$AW$405,0)</f>
        <v>#NUM!</v>
      </c>
      <c r="D37" s="18" t="e">
        <f>INDEX(Large!$E$4:$BN$405,'Earning(month)'!$C37,'Earning(month)'!D$2)</f>
        <v>#NUM!</v>
      </c>
      <c r="E37" s="18" t="e">
        <f>INDEX(Large!$E$4:$BN$405,'Earning(month)'!$C37,'Earning(month)'!E$2)</f>
        <v>#NUM!</v>
      </c>
      <c r="F37" s="18" t="e">
        <f>INDEX(Large!$E$4:$BN$405,'Earning(month)'!$C37,'Earning(month)'!F$2)</f>
        <v>#NUM!</v>
      </c>
      <c r="G37" s="18" t="e">
        <f>INDEX(Large!$E$4:$BN$405,'Earning(month)'!$C37,'Earning(month)'!G$2)</f>
        <v>#NUM!</v>
      </c>
      <c r="H37" s="18" t="e">
        <f>INDEX(Large!$E$4:$BN$405,'Earning(month)'!$C37,'Earning(month)'!H$2)</f>
        <v>#NUM!</v>
      </c>
      <c r="I37" s="18" t="e">
        <f>INDEX(Large!$E$4:$BN$405,'Earning(month)'!$C37,'Earning(month)'!I$2)</f>
        <v>#NUM!</v>
      </c>
      <c r="J37" s="18" t="e">
        <f>INDEX(Large!$E$4:$BN$405,'Earning(month)'!$C37,'Earning(month)'!J$2)</f>
        <v>#NUM!</v>
      </c>
      <c r="K37" s="18" t="e">
        <f>INDEX(Large!$E$4:$BN$405,'Earning(month)'!$C37,'Earning(month)'!K$2)</f>
        <v>#NUM!</v>
      </c>
      <c r="L37" s="18" t="e">
        <f>INDEX(Large!$E$4:$BN$405,'Earning(month)'!$C37,'Earning(month)'!L$2)</f>
        <v>#NUM!</v>
      </c>
      <c r="M37" s="18" t="e">
        <f>INDEX(Large!$E$4:$BN$405,'Earning(month)'!$C37,'Earning(month)'!M$2)</f>
        <v>#NUM!</v>
      </c>
      <c r="N37" s="5" t="e">
        <f>INDEX(Large!$E$4:$BN$405,'Earning(month)'!$C37,'Earning(month)'!N$2)</f>
        <v>#NUM!</v>
      </c>
    </row>
    <row r="38" spans="1:14">
      <c r="A38" s="18">
        <v>35</v>
      </c>
      <c r="B38" s="25" t="e">
        <f>LARGE(Large!$AW$4:$AW$32,'Earning(month)'!A38)</f>
        <v>#NUM!</v>
      </c>
      <c r="C38" s="18" t="e">
        <f>MATCH(B38,Large!$AW$4:$AW$405,0)</f>
        <v>#NUM!</v>
      </c>
      <c r="D38" s="18" t="e">
        <f>INDEX(Large!$E$4:$BN$405,'Earning(month)'!$C38,'Earning(month)'!D$2)</f>
        <v>#NUM!</v>
      </c>
      <c r="E38" s="18" t="e">
        <f>INDEX(Large!$E$4:$BN$405,'Earning(month)'!$C38,'Earning(month)'!E$2)</f>
        <v>#NUM!</v>
      </c>
      <c r="F38" s="18" t="e">
        <f>INDEX(Large!$E$4:$BN$405,'Earning(month)'!$C38,'Earning(month)'!F$2)</f>
        <v>#NUM!</v>
      </c>
      <c r="G38" s="18" t="e">
        <f>INDEX(Large!$E$4:$BN$405,'Earning(month)'!$C38,'Earning(month)'!G$2)</f>
        <v>#NUM!</v>
      </c>
      <c r="H38" s="18" t="e">
        <f>INDEX(Large!$E$4:$BN$405,'Earning(month)'!$C38,'Earning(month)'!H$2)</f>
        <v>#NUM!</v>
      </c>
      <c r="I38" s="18" t="e">
        <f>INDEX(Large!$E$4:$BN$405,'Earning(month)'!$C38,'Earning(month)'!I$2)</f>
        <v>#NUM!</v>
      </c>
      <c r="J38" s="18" t="e">
        <f>INDEX(Large!$E$4:$BN$405,'Earning(month)'!$C38,'Earning(month)'!J$2)</f>
        <v>#NUM!</v>
      </c>
      <c r="K38" s="18" t="e">
        <f>INDEX(Large!$E$4:$BN$405,'Earning(month)'!$C38,'Earning(month)'!K$2)</f>
        <v>#NUM!</v>
      </c>
      <c r="L38" s="18" t="e">
        <f>INDEX(Large!$E$4:$BN$405,'Earning(month)'!$C38,'Earning(month)'!L$2)</f>
        <v>#NUM!</v>
      </c>
      <c r="M38" s="18" t="e">
        <f>INDEX(Large!$E$4:$BN$405,'Earning(month)'!$C38,'Earning(month)'!M$2)</f>
        <v>#NUM!</v>
      </c>
      <c r="N38" s="5" t="e">
        <f>INDEX(Large!$E$4:$BN$405,'Earning(month)'!$C38,'Earning(month)'!N$2)</f>
        <v>#NUM!</v>
      </c>
    </row>
    <row r="39" spans="1:14">
      <c r="A39" s="18">
        <v>36</v>
      </c>
      <c r="B39" s="25" t="e">
        <f>LARGE(Large!$AW$4:$AW$32,'Earning(month)'!A39)</f>
        <v>#NUM!</v>
      </c>
      <c r="C39" s="18" t="e">
        <f>MATCH(B39,Large!$AW$4:$AW$405,0)</f>
        <v>#NUM!</v>
      </c>
      <c r="D39" s="18" t="e">
        <f>INDEX(Large!$E$4:$BN$405,'Earning(month)'!$C39,'Earning(month)'!D$2)</f>
        <v>#NUM!</v>
      </c>
      <c r="E39" s="18" t="e">
        <f>INDEX(Large!$E$4:$BN$405,'Earning(month)'!$C39,'Earning(month)'!E$2)</f>
        <v>#NUM!</v>
      </c>
      <c r="F39" s="18" t="e">
        <f>INDEX(Large!$E$4:$BN$405,'Earning(month)'!$C39,'Earning(month)'!F$2)</f>
        <v>#NUM!</v>
      </c>
      <c r="G39" s="18" t="e">
        <f>INDEX(Large!$E$4:$BN$405,'Earning(month)'!$C39,'Earning(month)'!G$2)</f>
        <v>#NUM!</v>
      </c>
      <c r="H39" s="18" t="e">
        <f>INDEX(Large!$E$4:$BN$405,'Earning(month)'!$C39,'Earning(month)'!H$2)</f>
        <v>#NUM!</v>
      </c>
      <c r="I39" s="18" t="e">
        <f>INDEX(Large!$E$4:$BN$405,'Earning(month)'!$C39,'Earning(month)'!I$2)</f>
        <v>#NUM!</v>
      </c>
      <c r="J39" s="18" t="e">
        <f>INDEX(Large!$E$4:$BN$405,'Earning(month)'!$C39,'Earning(month)'!J$2)</f>
        <v>#NUM!</v>
      </c>
      <c r="K39" s="18" t="e">
        <f>INDEX(Large!$E$4:$BN$405,'Earning(month)'!$C39,'Earning(month)'!K$2)</f>
        <v>#NUM!</v>
      </c>
      <c r="L39" s="18" t="e">
        <f>INDEX(Large!$E$4:$BN$405,'Earning(month)'!$C39,'Earning(month)'!L$2)</f>
        <v>#NUM!</v>
      </c>
      <c r="M39" s="18" t="e">
        <f>INDEX(Large!$E$4:$BN$405,'Earning(month)'!$C39,'Earning(month)'!M$2)</f>
        <v>#NUM!</v>
      </c>
      <c r="N39" s="5" t="e">
        <f>INDEX(Large!$E$4:$BN$405,'Earning(month)'!$C39,'Earning(month)'!N$2)</f>
        <v>#NUM!</v>
      </c>
    </row>
    <row r="40" spans="1:14">
      <c r="A40" s="18">
        <v>37</v>
      </c>
      <c r="B40" s="25" t="e">
        <f>LARGE(Large!$AW$4:$AW$32,'Earning(month)'!A40)</f>
        <v>#NUM!</v>
      </c>
      <c r="C40" s="18" t="e">
        <f>MATCH(B40,Large!$AW$4:$AW$405,0)</f>
        <v>#NUM!</v>
      </c>
      <c r="D40" s="18" t="e">
        <f>INDEX(Large!$E$4:$BN$405,'Earning(month)'!$C40,'Earning(month)'!D$2)</f>
        <v>#NUM!</v>
      </c>
      <c r="E40" s="18" t="e">
        <f>INDEX(Large!$E$4:$BN$405,'Earning(month)'!$C40,'Earning(month)'!E$2)</f>
        <v>#NUM!</v>
      </c>
      <c r="F40" s="18" t="e">
        <f>INDEX(Large!$E$4:$BN$405,'Earning(month)'!$C40,'Earning(month)'!F$2)</f>
        <v>#NUM!</v>
      </c>
      <c r="G40" s="18" t="e">
        <f>INDEX(Large!$E$4:$BN$405,'Earning(month)'!$C40,'Earning(month)'!G$2)</f>
        <v>#NUM!</v>
      </c>
      <c r="H40" s="18" t="e">
        <f>INDEX(Large!$E$4:$BN$405,'Earning(month)'!$C40,'Earning(month)'!H$2)</f>
        <v>#NUM!</v>
      </c>
      <c r="I40" s="18" t="e">
        <f>INDEX(Large!$E$4:$BN$405,'Earning(month)'!$C40,'Earning(month)'!I$2)</f>
        <v>#NUM!</v>
      </c>
      <c r="J40" s="18" t="e">
        <f>INDEX(Large!$E$4:$BN$405,'Earning(month)'!$C40,'Earning(month)'!J$2)</f>
        <v>#NUM!</v>
      </c>
      <c r="K40" s="18" t="e">
        <f>INDEX(Large!$E$4:$BN$405,'Earning(month)'!$C40,'Earning(month)'!K$2)</f>
        <v>#NUM!</v>
      </c>
      <c r="L40" s="18" t="e">
        <f>INDEX(Large!$E$4:$BN$405,'Earning(month)'!$C40,'Earning(month)'!L$2)</f>
        <v>#NUM!</v>
      </c>
      <c r="M40" s="18" t="e">
        <f>INDEX(Large!$E$4:$BN$405,'Earning(month)'!$C40,'Earning(month)'!M$2)</f>
        <v>#NUM!</v>
      </c>
      <c r="N40" s="5" t="e">
        <f>INDEX(Large!$E$4:$BN$405,'Earning(month)'!$C40,'Earning(month)'!N$2)</f>
        <v>#NUM!</v>
      </c>
    </row>
    <row r="41" spans="1:14">
      <c r="A41" s="18">
        <v>38</v>
      </c>
      <c r="B41" s="25" t="e">
        <f>LARGE(Large!$AW$4:$AW$32,'Earning(month)'!A41)</f>
        <v>#NUM!</v>
      </c>
      <c r="C41" s="18" t="e">
        <f>MATCH(B41,Large!$AW$4:$AW$405,0)</f>
        <v>#NUM!</v>
      </c>
      <c r="D41" s="18" t="e">
        <f>INDEX(Large!$E$4:$BN$405,'Earning(month)'!$C41,'Earning(month)'!D$2)</f>
        <v>#NUM!</v>
      </c>
      <c r="E41" s="18" t="e">
        <f>INDEX(Large!$E$4:$BN$405,'Earning(month)'!$C41,'Earning(month)'!E$2)</f>
        <v>#NUM!</v>
      </c>
      <c r="F41" s="18" t="e">
        <f>INDEX(Large!$E$4:$BN$405,'Earning(month)'!$C41,'Earning(month)'!F$2)</f>
        <v>#NUM!</v>
      </c>
      <c r="G41" s="18" t="e">
        <f>INDEX(Large!$E$4:$BN$405,'Earning(month)'!$C41,'Earning(month)'!G$2)</f>
        <v>#NUM!</v>
      </c>
      <c r="H41" s="18" t="e">
        <f>INDEX(Large!$E$4:$BN$405,'Earning(month)'!$C41,'Earning(month)'!H$2)</f>
        <v>#NUM!</v>
      </c>
      <c r="I41" s="18" t="e">
        <f>INDEX(Large!$E$4:$BN$405,'Earning(month)'!$C41,'Earning(month)'!I$2)</f>
        <v>#NUM!</v>
      </c>
      <c r="J41" s="18" t="e">
        <f>INDEX(Large!$E$4:$BN$405,'Earning(month)'!$C41,'Earning(month)'!J$2)</f>
        <v>#NUM!</v>
      </c>
      <c r="K41" s="18" t="e">
        <f>INDEX(Large!$E$4:$BN$405,'Earning(month)'!$C41,'Earning(month)'!K$2)</f>
        <v>#NUM!</v>
      </c>
      <c r="L41" s="18" t="e">
        <f>INDEX(Large!$E$4:$BN$405,'Earning(month)'!$C41,'Earning(month)'!L$2)</f>
        <v>#NUM!</v>
      </c>
      <c r="M41" s="18" t="e">
        <f>INDEX(Large!$E$4:$BN$405,'Earning(month)'!$C41,'Earning(month)'!M$2)</f>
        <v>#NUM!</v>
      </c>
      <c r="N41" s="5" t="e">
        <f>INDEX(Large!$E$4:$BN$405,'Earning(month)'!$C41,'Earning(month)'!N$2)</f>
        <v>#NUM!</v>
      </c>
    </row>
    <row r="42" spans="1:14">
      <c r="A42" s="18">
        <v>39</v>
      </c>
      <c r="B42" s="25" t="e">
        <f>LARGE(Large!$AW$4:$AW$32,'Earning(month)'!A42)</f>
        <v>#NUM!</v>
      </c>
      <c r="C42" s="18" t="e">
        <f>MATCH(B42,Large!$AW$4:$AW$405,0)</f>
        <v>#NUM!</v>
      </c>
      <c r="D42" s="18" t="e">
        <f>INDEX(Large!$E$4:$BN$405,'Earning(month)'!$C42,'Earning(month)'!D$2)</f>
        <v>#NUM!</v>
      </c>
      <c r="E42" s="18" t="e">
        <f>INDEX(Large!$E$4:$BN$405,'Earning(month)'!$C42,'Earning(month)'!E$2)</f>
        <v>#NUM!</v>
      </c>
      <c r="F42" s="18" t="e">
        <f>INDEX(Large!$E$4:$BN$405,'Earning(month)'!$C42,'Earning(month)'!F$2)</f>
        <v>#NUM!</v>
      </c>
      <c r="G42" s="18" t="e">
        <f>INDEX(Large!$E$4:$BN$405,'Earning(month)'!$C42,'Earning(month)'!G$2)</f>
        <v>#NUM!</v>
      </c>
      <c r="H42" s="18" t="e">
        <f>INDEX(Large!$E$4:$BN$405,'Earning(month)'!$C42,'Earning(month)'!H$2)</f>
        <v>#NUM!</v>
      </c>
      <c r="I42" s="18" t="e">
        <f>INDEX(Large!$E$4:$BN$405,'Earning(month)'!$C42,'Earning(month)'!I$2)</f>
        <v>#NUM!</v>
      </c>
      <c r="J42" s="18" t="e">
        <f>INDEX(Large!$E$4:$BN$405,'Earning(month)'!$C42,'Earning(month)'!J$2)</f>
        <v>#NUM!</v>
      </c>
      <c r="K42" s="18" t="e">
        <f>INDEX(Large!$E$4:$BN$405,'Earning(month)'!$C42,'Earning(month)'!K$2)</f>
        <v>#NUM!</v>
      </c>
      <c r="L42" s="18" t="e">
        <f>INDEX(Large!$E$4:$BN$405,'Earning(month)'!$C42,'Earning(month)'!L$2)</f>
        <v>#NUM!</v>
      </c>
      <c r="M42" s="18" t="e">
        <f>INDEX(Large!$E$4:$BN$405,'Earning(month)'!$C42,'Earning(month)'!M$2)</f>
        <v>#NUM!</v>
      </c>
      <c r="N42" s="5" t="e">
        <f>INDEX(Large!$E$4:$BN$405,'Earning(month)'!$C42,'Earning(month)'!N$2)</f>
        <v>#NUM!</v>
      </c>
    </row>
    <row r="43" spans="1:14">
      <c r="A43" s="18">
        <v>40</v>
      </c>
      <c r="B43" s="25" t="e">
        <f>LARGE(Large!$AW$4:$AW$32,'Earning(month)'!A43)</f>
        <v>#NUM!</v>
      </c>
      <c r="C43" s="18" t="e">
        <f>MATCH(B43,Large!$AW$4:$AW$405,0)</f>
        <v>#NUM!</v>
      </c>
      <c r="D43" s="18" t="e">
        <f>INDEX(Large!$E$4:$BN$405,'Earning(month)'!$C43,'Earning(month)'!D$2)</f>
        <v>#NUM!</v>
      </c>
      <c r="E43" s="18" t="e">
        <f>INDEX(Large!$E$4:$BN$405,'Earning(month)'!$C43,'Earning(month)'!E$2)</f>
        <v>#NUM!</v>
      </c>
      <c r="F43" s="18" t="e">
        <f>INDEX(Large!$E$4:$BN$405,'Earning(month)'!$C43,'Earning(month)'!F$2)</f>
        <v>#NUM!</v>
      </c>
      <c r="G43" s="18" t="e">
        <f>INDEX(Large!$E$4:$BN$405,'Earning(month)'!$C43,'Earning(month)'!G$2)</f>
        <v>#NUM!</v>
      </c>
      <c r="H43" s="18" t="e">
        <f>INDEX(Large!$E$4:$BN$405,'Earning(month)'!$C43,'Earning(month)'!H$2)</f>
        <v>#NUM!</v>
      </c>
      <c r="I43" s="18" t="e">
        <f>INDEX(Large!$E$4:$BN$405,'Earning(month)'!$C43,'Earning(month)'!I$2)</f>
        <v>#NUM!</v>
      </c>
      <c r="J43" s="18" t="e">
        <f>INDEX(Large!$E$4:$BN$405,'Earning(month)'!$C43,'Earning(month)'!J$2)</f>
        <v>#NUM!</v>
      </c>
      <c r="K43" s="18" t="e">
        <f>INDEX(Large!$E$4:$BN$405,'Earning(month)'!$C43,'Earning(month)'!K$2)</f>
        <v>#NUM!</v>
      </c>
      <c r="L43" s="18" t="e">
        <f>INDEX(Large!$E$4:$BN$405,'Earning(month)'!$C43,'Earning(month)'!L$2)</f>
        <v>#NUM!</v>
      </c>
      <c r="M43" s="18" t="e">
        <f>INDEX(Large!$E$4:$BN$405,'Earning(month)'!$C43,'Earning(month)'!M$2)</f>
        <v>#NUM!</v>
      </c>
      <c r="N43" s="5" t="e">
        <f>INDEX(Large!$E$4:$BN$405,'Earning(month)'!$C43,'Earning(month)'!N$2)</f>
        <v>#NUM!</v>
      </c>
    </row>
    <row r="44" spans="1:14">
      <c r="A44" s="18">
        <v>41</v>
      </c>
      <c r="B44" s="25" t="e">
        <f>LARGE(Large!$AW$4:$AW$32,'Earning(month)'!A44)</f>
        <v>#NUM!</v>
      </c>
      <c r="C44" s="18" t="e">
        <f>MATCH(B44,Large!$AW$4:$AW$405,0)</f>
        <v>#NUM!</v>
      </c>
      <c r="D44" s="18" t="e">
        <f>INDEX(Large!$E$4:$BN$405,'Earning(month)'!$C44,'Earning(month)'!D$2)</f>
        <v>#NUM!</v>
      </c>
      <c r="E44" s="18" t="e">
        <f>INDEX(Large!$E$4:$BN$405,'Earning(month)'!$C44,'Earning(month)'!E$2)</f>
        <v>#NUM!</v>
      </c>
      <c r="F44" s="18" t="e">
        <f>INDEX(Large!$E$4:$BN$405,'Earning(month)'!$C44,'Earning(month)'!F$2)</f>
        <v>#NUM!</v>
      </c>
      <c r="G44" s="18" t="e">
        <f>INDEX(Large!$E$4:$BN$405,'Earning(month)'!$C44,'Earning(month)'!G$2)</f>
        <v>#NUM!</v>
      </c>
      <c r="H44" s="18" t="e">
        <f>INDEX(Large!$E$4:$BN$405,'Earning(month)'!$C44,'Earning(month)'!H$2)</f>
        <v>#NUM!</v>
      </c>
      <c r="I44" s="18" t="e">
        <f>INDEX(Large!$E$4:$BN$405,'Earning(month)'!$C44,'Earning(month)'!I$2)</f>
        <v>#NUM!</v>
      </c>
      <c r="J44" s="18" t="e">
        <f>INDEX(Large!$E$4:$BN$405,'Earning(month)'!$C44,'Earning(month)'!J$2)</f>
        <v>#NUM!</v>
      </c>
      <c r="K44" s="18" t="e">
        <f>INDEX(Large!$E$4:$BN$405,'Earning(month)'!$C44,'Earning(month)'!K$2)</f>
        <v>#NUM!</v>
      </c>
      <c r="L44" s="18" t="e">
        <f>INDEX(Large!$E$4:$BN$405,'Earning(month)'!$C44,'Earning(month)'!L$2)</f>
        <v>#NUM!</v>
      </c>
      <c r="M44" s="18" t="e">
        <f>INDEX(Large!$E$4:$BN$405,'Earning(month)'!$C44,'Earning(month)'!M$2)</f>
        <v>#NUM!</v>
      </c>
      <c r="N44" s="5" t="e">
        <f>INDEX(Large!$E$4:$BN$405,'Earning(month)'!$C44,'Earning(month)'!N$2)</f>
        <v>#NUM!</v>
      </c>
    </row>
    <row r="45" spans="1:14">
      <c r="A45" s="18">
        <v>42</v>
      </c>
      <c r="B45" s="25" t="e">
        <f>LARGE(Large!$AW$4:$AW$32,'Earning(month)'!A45)</f>
        <v>#NUM!</v>
      </c>
      <c r="C45" s="18" t="e">
        <f>MATCH(B45,Large!$AW$4:$AW$405,0)</f>
        <v>#NUM!</v>
      </c>
      <c r="D45" s="18" t="e">
        <f>INDEX(Large!$E$4:$BN$405,'Earning(month)'!$C45,'Earning(month)'!D$2)</f>
        <v>#NUM!</v>
      </c>
      <c r="E45" s="18" t="e">
        <f>INDEX(Large!$E$4:$BN$405,'Earning(month)'!$C45,'Earning(month)'!E$2)</f>
        <v>#NUM!</v>
      </c>
      <c r="F45" s="18" t="e">
        <f>INDEX(Large!$E$4:$BN$405,'Earning(month)'!$C45,'Earning(month)'!F$2)</f>
        <v>#NUM!</v>
      </c>
      <c r="G45" s="18" t="e">
        <f>INDEX(Large!$E$4:$BN$405,'Earning(month)'!$C45,'Earning(month)'!G$2)</f>
        <v>#NUM!</v>
      </c>
      <c r="H45" s="18" t="e">
        <f>INDEX(Large!$E$4:$BN$405,'Earning(month)'!$C45,'Earning(month)'!H$2)</f>
        <v>#NUM!</v>
      </c>
      <c r="I45" s="18" t="e">
        <f>INDEX(Large!$E$4:$BN$405,'Earning(month)'!$C45,'Earning(month)'!I$2)</f>
        <v>#NUM!</v>
      </c>
      <c r="J45" s="18" t="e">
        <f>INDEX(Large!$E$4:$BN$405,'Earning(month)'!$C45,'Earning(month)'!J$2)</f>
        <v>#NUM!</v>
      </c>
      <c r="K45" s="18" t="e">
        <f>INDEX(Large!$E$4:$BN$405,'Earning(month)'!$C45,'Earning(month)'!K$2)</f>
        <v>#NUM!</v>
      </c>
      <c r="L45" s="18" t="e">
        <f>INDEX(Large!$E$4:$BN$405,'Earning(month)'!$C45,'Earning(month)'!L$2)</f>
        <v>#NUM!</v>
      </c>
      <c r="M45" s="18" t="e">
        <f>INDEX(Large!$E$4:$BN$405,'Earning(month)'!$C45,'Earning(month)'!M$2)</f>
        <v>#NUM!</v>
      </c>
      <c r="N45" s="5" t="e">
        <f>INDEX(Large!$E$4:$BN$405,'Earning(month)'!$C45,'Earning(month)'!N$2)</f>
        <v>#NUM!</v>
      </c>
    </row>
    <row r="46" spans="1:14">
      <c r="A46" s="18">
        <v>43</v>
      </c>
      <c r="B46" s="25" t="e">
        <f>LARGE(Large!$AW$4:$AW$32,'Earning(month)'!A46)</f>
        <v>#NUM!</v>
      </c>
      <c r="C46" s="18" t="e">
        <f>MATCH(B46,Large!$AW$4:$AW$405,0)</f>
        <v>#NUM!</v>
      </c>
      <c r="D46" s="18" t="e">
        <f>INDEX(Large!$E$4:$BN$405,'Earning(month)'!$C46,'Earning(month)'!D$2)</f>
        <v>#NUM!</v>
      </c>
      <c r="E46" s="18" t="e">
        <f>INDEX(Large!$E$4:$BN$405,'Earning(month)'!$C46,'Earning(month)'!E$2)</f>
        <v>#NUM!</v>
      </c>
      <c r="F46" s="18" t="e">
        <f>INDEX(Large!$E$4:$BN$405,'Earning(month)'!$C46,'Earning(month)'!F$2)</f>
        <v>#NUM!</v>
      </c>
      <c r="G46" s="18" t="e">
        <f>INDEX(Large!$E$4:$BN$405,'Earning(month)'!$C46,'Earning(month)'!G$2)</f>
        <v>#NUM!</v>
      </c>
      <c r="H46" s="18" t="e">
        <f>INDEX(Large!$E$4:$BN$405,'Earning(month)'!$C46,'Earning(month)'!H$2)</f>
        <v>#NUM!</v>
      </c>
      <c r="I46" s="18" t="e">
        <f>INDEX(Large!$E$4:$BN$405,'Earning(month)'!$C46,'Earning(month)'!I$2)</f>
        <v>#NUM!</v>
      </c>
      <c r="J46" s="18" t="e">
        <f>INDEX(Large!$E$4:$BN$405,'Earning(month)'!$C46,'Earning(month)'!J$2)</f>
        <v>#NUM!</v>
      </c>
      <c r="K46" s="18" t="e">
        <f>INDEX(Large!$E$4:$BN$405,'Earning(month)'!$C46,'Earning(month)'!K$2)</f>
        <v>#NUM!</v>
      </c>
      <c r="L46" s="18" t="e">
        <f>INDEX(Large!$E$4:$BN$405,'Earning(month)'!$C46,'Earning(month)'!L$2)</f>
        <v>#NUM!</v>
      </c>
      <c r="M46" s="18" t="e">
        <f>INDEX(Large!$E$4:$BN$405,'Earning(month)'!$C46,'Earning(month)'!M$2)</f>
        <v>#NUM!</v>
      </c>
      <c r="N46" s="5" t="e">
        <f>INDEX(Large!$E$4:$BN$405,'Earning(month)'!$C46,'Earning(month)'!N$2)</f>
        <v>#NUM!</v>
      </c>
    </row>
    <row r="47" spans="1:14">
      <c r="A47" s="18">
        <v>44</v>
      </c>
      <c r="B47" s="25" t="e">
        <f>LARGE(Large!$AW$4:$AW$32,'Earning(month)'!A47)</f>
        <v>#NUM!</v>
      </c>
      <c r="C47" s="18" t="e">
        <f>MATCH(B47,Large!$AW$4:$AW$405,0)</f>
        <v>#NUM!</v>
      </c>
      <c r="D47" s="18" t="e">
        <f>INDEX(Large!$E$4:$BN$405,'Earning(month)'!$C47,'Earning(month)'!D$2)</f>
        <v>#NUM!</v>
      </c>
      <c r="E47" s="18" t="e">
        <f>INDEX(Large!$E$4:$BN$405,'Earning(month)'!$C47,'Earning(month)'!E$2)</f>
        <v>#NUM!</v>
      </c>
      <c r="F47" s="18" t="e">
        <f>INDEX(Large!$E$4:$BN$405,'Earning(month)'!$C47,'Earning(month)'!F$2)</f>
        <v>#NUM!</v>
      </c>
      <c r="G47" s="18" t="e">
        <f>INDEX(Large!$E$4:$BN$405,'Earning(month)'!$C47,'Earning(month)'!G$2)</f>
        <v>#NUM!</v>
      </c>
      <c r="H47" s="18" t="e">
        <f>INDEX(Large!$E$4:$BN$405,'Earning(month)'!$C47,'Earning(month)'!H$2)</f>
        <v>#NUM!</v>
      </c>
      <c r="I47" s="18" t="e">
        <f>INDEX(Large!$E$4:$BN$405,'Earning(month)'!$C47,'Earning(month)'!I$2)</f>
        <v>#NUM!</v>
      </c>
      <c r="J47" s="18" t="e">
        <f>INDEX(Large!$E$4:$BN$405,'Earning(month)'!$C47,'Earning(month)'!J$2)</f>
        <v>#NUM!</v>
      </c>
      <c r="K47" s="18" t="e">
        <f>INDEX(Large!$E$4:$BN$405,'Earning(month)'!$C47,'Earning(month)'!K$2)</f>
        <v>#NUM!</v>
      </c>
      <c r="L47" s="18" t="e">
        <f>INDEX(Large!$E$4:$BN$405,'Earning(month)'!$C47,'Earning(month)'!L$2)</f>
        <v>#NUM!</v>
      </c>
      <c r="M47" s="18" t="e">
        <f>INDEX(Large!$E$4:$BN$405,'Earning(month)'!$C47,'Earning(month)'!M$2)</f>
        <v>#NUM!</v>
      </c>
      <c r="N47" s="5" t="e">
        <f>INDEX(Large!$E$4:$BN$405,'Earning(month)'!$C47,'Earning(month)'!N$2)</f>
        <v>#NUM!</v>
      </c>
    </row>
    <row r="48" spans="1:14">
      <c r="A48" s="18">
        <v>45</v>
      </c>
      <c r="B48" s="25" t="e">
        <f>LARGE(Large!$AW$4:$AW$32,'Earning(month)'!A48)</f>
        <v>#NUM!</v>
      </c>
      <c r="C48" s="18" t="e">
        <f>MATCH(B48,Large!$AW$4:$AW$405,0)</f>
        <v>#NUM!</v>
      </c>
      <c r="D48" s="18" t="e">
        <f>INDEX(Large!$E$4:$BN$405,'Earning(month)'!$C48,'Earning(month)'!D$2)</f>
        <v>#NUM!</v>
      </c>
      <c r="E48" s="18" t="e">
        <f>INDEX(Large!$E$4:$BN$405,'Earning(month)'!$C48,'Earning(month)'!E$2)</f>
        <v>#NUM!</v>
      </c>
      <c r="F48" s="18" t="e">
        <f>INDEX(Large!$E$4:$BN$405,'Earning(month)'!$C48,'Earning(month)'!F$2)</f>
        <v>#NUM!</v>
      </c>
      <c r="G48" s="18" t="e">
        <f>INDEX(Large!$E$4:$BN$405,'Earning(month)'!$C48,'Earning(month)'!G$2)</f>
        <v>#NUM!</v>
      </c>
      <c r="H48" s="18" t="e">
        <f>INDEX(Large!$E$4:$BN$405,'Earning(month)'!$C48,'Earning(month)'!H$2)</f>
        <v>#NUM!</v>
      </c>
      <c r="I48" s="18" t="e">
        <f>INDEX(Large!$E$4:$BN$405,'Earning(month)'!$C48,'Earning(month)'!I$2)</f>
        <v>#NUM!</v>
      </c>
      <c r="J48" s="18" t="e">
        <f>INDEX(Large!$E$4:$BN$405,'Earning(month)'!$C48,'Earning(month)'!J$2)</f>
        <v>#NUM!</v>
      </c>
      <c r="K48" s="18" t="e">
        <f>INDEX(Large!$E$4:$BN$405,'Earning(month)'!$C48,'Earning(month)'!K$2)</f>
        <v>#NUM!</v>
      </c>
      <c r="L48" s="18" t="e">
        <f>INDEX(Large!$E$4:$BN$405,'Earning(month)'!$C48,'Earning(month)'!L$2)</f>
        <v>#NUM!</v>
      </c>
      <c r="M48" s="18" t="e">
        <f>INDEX(Large!$E$4:$BN$405,'Earning(month)'!$C48,'Earning(month)'!M$2)</f>
        <v>#NUM!</v>
      </c>
      <c r="N48" s="5" t="e">
        <f>INDEX(Large!$E$4:$BN$405,'Earning(month)'!$C48,'Earning(month)'!N$2)</f>
        <v>#NUM!</v>
      </c>
    </row>
    <row r="49" spans="1:14">
      <c r="A49" s="18">
        <v>46</v>
      </c>
      <c r="B49" s="25" t="e">
        <f>LARGE(Large!$AW$4:$AW$32,'Earning(month)'!A49)</f>
        <v>#NUM!</v>
      </c>
      <c r="C49" s="18" t="e">
        <f>MATCH(B49,Large!$AW$4:$AW$405,0)</f>
        <v>#NUM!</v>
      </c>
      <c r="D49" s="18" t="e">
        <f>INDEX(Large!$E$4:$BN$405,'Earning(month)'!$C49,'Earning(month)'!D$2)</f>
        <v>#NUM!</v>
      </c>
      <c r="E49" s="18" t="e">
        <f>INDEX(Large!$E$4:$BN$405,'Earning(month)'!$C49,'Earning(month)'!E$2)</f>
        <v>#NUM!</v>
      </c>
      <c r="F49" s="18" t="e">
        <f>INDEX(Large!$E$4:$BN$405,'Earning(month)'!$C49,'Earning(month)'!F$2)</f>
        <v>#NUM!</v>
      </c>
      <c r="G49" s="18" t="e">
        <f>INDEX(Large!$E$4:$BN$405,'Earning(month)'!$C49,'Earning(month)'!G$2)</f>
        <v>#NUM!</v>
      </c>
      <c r="H49" s="18" t="e">
        <f>INDEX(Large!$E$4:$BN$405,'Earning(month)'!$C49,'Earning(month)'!H$2)</f>
        <v>#NUM!</v>
      </c>
      <c r="I49" s="18" t="e">
        <f>INDEX(Large!$E$4:$BN$405,'Earning(month)'!$C49,'Earning(month)'!I$2)</f>
        <v>#NUM!</v>
      </c>
      <c r="J49" s="18" t="e">
        <f>INDEX(Large!$E$4:$BN$405,'Earning(month)'!$C49,'Earning(month)'!J$2)</f>
        <v>#NUM!</v>
      </c>
      <c r="K49" s="18" t="e">
        <f>INDEX(Large!$E$4:$BN$405,'Earning(month)'!$C49,'Earning(month)'!K$2)</f>
        <v>#NUM!</v>
      </c>
      <c r="L49" s="18" t="e">
        <f>INDEX(Large!$E$4:$BN$405,'Earning(month)'!$C49,'Earning(month)'!L$2)</f>
        <v>#NUM!</v>
      </c>
      <c r="M49" s="18" t="e">
        <f>INDEX(Large!$E$4:$BN$405,'Earning(month)'!$C49,'Earning(month)'!M$2)</f>
        <v>#NUM!</v>
      </c>
      <c r="N49" s="5" t="e">
        <f>INDEX(Large!$E$4:$BN$405,'Earning(month)'!$C49,'Earning(month)'!N$2)</f>
        <v>#NUM!</v>
      </c>
    </row>
    <row r="50" spans="1:14">
      <c r="A50" s="18">
        <v>47</v>
      </c>
      <c r="B50" s="25" t="e">
        <f>LARGE(Large!$AW$4:$AW$32,'Earning(month)'!A50)</f>
        <v>#NUM!</v>
      </c>
      <c r="C50" s="18" t="e">
        <f>MATCH(B50,Large!$AW$4:$AW$405,0)</f>
        <v>#NUM!</v>
      </c>
      <c r="D50" s="18" t="e">
        <f>INDEX(Large!$E$4:$BN$405,'Earning(month)'!$C50,'Earning(month)'!D$2)</f>
        <v>#NUM!</v>
      </c>
      <c r="E50" s="18" t="e">
        <f>INDEX(Large!$E$4:$BN$405,'Earning(month)'!$C50,'Earning(month)'!E$2)</f>
        <v>#NUM!</v>
      </c>
      <c r="F50" s="18" t="e">
        <f>INDEX(Large!$E$4:$BN$405,'Earning(month)'!$C50,'Earning(month)'!F$2)</f>
        <v>#NUM!</v>
      </c>
      <c r="G50" s="18" t="e">
        <f>INDEX(Large!$E$4:$BN$405,'Earning(month)'!$C50,'Earning(month)'!G$2)</f>
        <v>#NUM!</v>
      </c>
      <c r="H50" s="18" t="e">
        <f>INDEX(Large!$E$4:$BN$405,'Earning(month)'!$C50,'Earning(month)'!H$2)</f>
        <v>#NUM!</v>
      </c>
      <c r="I50" s="18" t="e">
        <f>INDEX(Large!$E$4:$BN$405,'Earning(month)'!$C50,'Earning(month)'!I$2)</f>
        <v>#NUM!</v>
      </c>
      <c r="J50" s="18" t="e">
        <f>INDEX(Large!$E$4:$BN$405,'Earning(month)'!$C50,'Earning(month)'!J$2)</f>
        <v>#NUM!</v>
      </c>
      <c r="K50" s="18" t="e">
        <f>INDEX(Large!$E$4:$BN$405,'Earning(month)'!$C50,'Earning(month)'!K$2)</f>
        <v>#NUM!</v>
      </c>
      <c r="L50" s="18" t="e">
        <f>INDEX(Large!$E$4:$BN$405,'Earning(month)'!$C50,'Earning(month)'!L$2)</f>
        <v>#NUM!</v>
      </c>
      <c r="M50" s="18" t="e">
        <f>INDEX(Large!$E$4:$BN$405,'Earning(month)'!$C50,'Earning(month)'!M$2)</f>
        <v>#NUM!</v>
      </c>
      <c r="N50" s="5" t="e">
        <f>INDEX(Large!$E$4:$BN$405,'Earning(month)'!$C50,'Earning(month)'!N$2)</f>
        <v>#NUM!</v>
      </c>
    </row>
    <row r="51" spans="1:14">
      <c r="A51" s="18">
        <v>48</v>
      </c>
      <c r="B51" s="25" t="e">
        <f>LARGE(Large!$AW$4:$AW$32,'Earning(month)'!A51)</f>
        <v>#NUM!</v>
      </c>
      <c r="C51" s="18" t="e">
        <f>MATCH(B51,Large!$AW$4:$AW$405,0)</f>
        <v>#NUM!</v>
      </c>
      <c r="D51" s="18" t="e">
        <f>INDEX(Large!$E$4:$BN$405,'Earning(month)'!$C51,'Earning(month)'!D$2)</f>
        <v>#NUM!</v>
      </c>
      <c r="E51" s="18" t="e">
        <f>INDEX(Large!$E$4:$BN$405,'Earning(month)'!$C51,'Earning(month)'!E$2)</f>
        <v>#NUM!</v>
      </c>
      <c r="F51" s="18" t="e">
        <f>INDEX(Large!$E$4:$BN$405,'Earning(month)'!$C51,'Earning(month)'!F$2)</f>
        <v>#NUM!</v>
      </c>
      <c r="G51" s="18" t="e">
        <f>INDEX(Large!$E$4:$BN$405,'Earning(month)'!$C51,'Earning(month)'!G$2)</f>
        <v>#NUM!</v>
      </c>
      <c r="H51" s="18" t="e">
        <f>INDEX(Large!$E$4:$BN$405,'Earning(month)'!$C51,'Earning(month)'!H$2)</f>
        <v>#NUM!</v>
      </c>
      <c r="I51" s="18" t="e">
        <f>INDEX(Large!$E$4:$BN$405,'Earning(month)'!$C51,'Earning(month)'!I$2)</f>
        <v>#NUM!</v>
      </c>
      <c r="J51" s="18" t="e">
        <f>INDEX(Large!$E$4:$BN$405,'Earning(month)'!$C51,'Earning(month)'!J$2)</f>
        <v>#NUM!</v>
      </c>
      <c r="K51" s="18" t="e">
        <f>INDEX(Large!$E$4:$BN$405,'Earning(month)'!$C51,'Earning(month)'!K$2)</f>
        <v>#NUM!</v>
      </c>
      <c r="L51" s="18" t="e">
        <f>INDEX(Large!$E$4:$BN$405,'Earning(month)'!$C51,'Earning(month)'!L$2)</f>
        <v>#NUM!</v>
      </c>
      <c r="M51" s="18" t="e">
        <f>INDEX(Large!$E$4:$BN$405,'Earning(month)'!$C51,'Earning(month)'!M$2)</f>
        <v>#NUM!</v>
      </c>
      <c r="N51" s="5" t="e">
        <f>INDEX(Large!$E$4:$BN$405,'Earning(month)'!$C51,'Earning(month)'!N$2)</f>
        <v>#NUM!</v>
      </c>
    </row>
    <row r="52" spans="1:14">
      <c r="A52" s="18">
        <v>49</v>
      </c>
      <c r="B52" s="25" t="e">
        <f>LARGE(Large!$AW$4:$AW$32,'Earning(month)'!A52)</f>
        <v>#NUM!</v>
      </c>
      <c r="C52" s="18" t="e">
        <f>MATCH(B52,Large!$AW$4:$AW$405,0)</f>
        <v>#NUM!</v>
      </c>
      <c r="D52" s="18" t="e">
        <f>INDEX(Large!$E$4:$BN$405,'Earning(month)'!$C52,'Earning(month)'!D$2)</f>
        <v>#NUM!</v>
      </c>
      <c r="E52" s="18" t="e">
        <f>INDEX(Large!$E$4:$BN$405,'Earning(month)'!$C52,'Earning(month)'!E$2)</f>
        <v>#NUM!</v>
      </c>
      <c r="F52" s="18" t="e">
        <f>INDEX(Large!$E$4:$BN$405,'Earning(month)'!$C52,'Earning(month)'!F$2)</f>
        <v>#NUM!</v>
      </c>
      <c r="G52" s="18" t="e">
        <f>INDEX(Large!$E$4:$BN$405,'Earning(month)'!$C52,'Earning(month)'!G$2)</f>
        <v>#NUM!</v>
      </c>
      <c r="H52" s="18" t="e">
        <f>INDEX(Large!$E$4:$BN$405,'Earning(month)'!$C52,'Earning(month)'!H$2)</f>
        <v>#NUM!</v>
      </c>
      <c r="I52" s="18" t="e">
        <f>INDEX(Large!$E$4:$BN$405,'Earning(month)'!$C52,'Earning(month)'!I$2)</f>
        <v>#NUM!</v>
      </c>
      <c r="J52" s="18" t="e">
        <f>INDEX(Large!$E$4:$BN$405,'Earning(month)'!$C52,'Earning(month)'!J$2)</f>
        <v>#NUM!</v>
      </c>
      <c r="K52" s="18" t="e">
        <f>INDEX(Large!$E$4:$BN$405,'Earning(month)'!$C52,'Earning(month)'!K$2)</f>
        <v>#NUM!</v>
      </c>
      <c r="L52" s="18" t="e">
        <f>INDEX(Large!$E$4:$BN$405,'Earning(month)'!$C52,'Earning(month)'!L$2)</f>
        <v>#NUM!</v>
      </c>
      <c r="M52" s="18" t="e">
        <f>INDEX(Large!$E$4:$BN$405,'Earning(month)'!$C52,'Earning(month)'!M$2)</f>
        <v>#NUM!</v>
      </c>
      <c r="N52" s="5" t="e">
        <f>INDEX(Large!$E$4:$BN$405,'Earning(month)'!$C52,'Earning(month)'!N$2)</f>
        <v>#NUM!</v>
      </c>
    </row>
    <row r="53" spans="1:14">
      <c r="A53" s="18">
        <v>50</v>
      </c>
      <c r="B53" s="25" t="e">
        <f>LARGE(Large!$AW$4:$AW$32,'Earning(month)'!A53)</f>
        <v>#NUM!</v>
      </c>
      <c r="C53" s="18" t="e">
        <f>MATCH(B53,Large!$AW$4:$AW$405,0)</f>
        <v>#NUM!</v>
      </c>
      <c r="D53" s="18" t="e">
        <f>INDEX(Large!$E$4:$BN$405,'Earning(month)'!$C53,'Earning(month)'!D$2)</f>
        <v>#NUM!</v>
      </c>
      <c r="E53" s="18" t="e">
        <f>INDEX(Large!$E$4:$BN$405,'Earning(month)'!$C53,'Earning(month)'!E$2)</f>
        <v>#NUM!</v>
      </c>
      <c r="F53" s="18" t="e">
        <f>INDEX(Large!$E$4:$BN$405,'Earning(month)'!$C53,'Earning(month)'!F$2)</f>
        <v>#NUM!</v>
      </c>
      <c r="G53" s="18" t="e">
        <f>INDEX(Large!$E$4:$BN$405,'Earning(month)'!$C53,'Earning(month)'!G$2)</f>
        <v>#NUM!</v>
      </c>
      <c r="H53" s="18" t="e">
        <f>INDEX(Large!$E$4:$BN$405,'Earning(month)'!$C53,'Earning(month)'!H$2)</f>
        <v>#NUM!</v>
      </c>
      <c r="I53" s="18" t="e">
        <f>INDEX(Large!$E$4:$BN$405,'Earning(month)'!$C53,'Earning(month)'!I$2)</f>
        <v>#NUM!</v>
      </c>
      <c r="J53" s="18" t="e">
        <f>INDEX(Large!$E$4:$BN$405,'Earning(month)'!$C53,'Earning(month)'!J$2)</f>
        <v>#NUM!</v>
      </c>
      <c r="K53" s="18" t="e">
        <f>INDEX(Large!$E$4:$BN$405,'Earning(month)'!$C53,'Earning(month)'!K$2)</f>
        <v>#NUM!</v>
      </c>
      <c r="L53" s="18" t="e">
        <f>INDEX(Large!$E$4:$BN$405,'Earning(month)'!$C53,'Earning(month)'!L$2)</f>
        <v>#NUM!</v>
      </c>
      <c r="M53" s="18" t="e">
        <f>INDEX(Large!$E$4:$BN$405,'Earning(month)'!$C53,'Earning(month)'!M$2)</f>
        <v>#NUM!</v>
      </c>
      <c r="N53" s="5" t="e">
        <f>INDEX(Large!$E$4:$BN$405,'Earning(month)'!$C53,'Earning(month)'!N$2)</f>
        <v>#NUM!</v>
      </c>
    </row>
    <row r="54" spans="1:14">
      <c r="A54" s="18">
        <v>51</v>
      </c>
      <c r="B54" s="25" t="e">
        <f>LARGE(Large!$AW$4:$AW$32,'Earning(month)'!A54)</f>
        <v>#NUM!</v>
      </c>
      <c r="C54" s="18" t="e">
        <f>MATCH(B54,Large!$AW$4:$AW$405,0)</f>
        <v>#NUM!</v>
      </c>
      <c r="D54" s="18" t="e">
        <f>INDEX(Large!$E$4:$BN$405,'Earning(month)'!$C54,'Earning(month)'!D$2)</f>
        <v>#NUM!</v>
      </c>
      <c r="E54" s="18" t="e">
        <f>INDEX(Large!$E$4:$BN$405,'Earning(month)'!$C54,'Earning(month)'!E$2)</f>
        <v>#NUM!</v>
      </c>
      <c r="F54" s="18" t="e">
        <f>INDEX(Large!$E$4:$BN$405,'Earning(month)'!$C54,'Earning(month)'!F$2)</f>
        <v>#NUM!</v>
      </c>
      <c r="G54" s="18" t="e">
        <f>INDEX(Large!$E$4:$BN$405,'Earning(month)'!$C54,'Earning(month)'!G$2)</f>
        <v>#NUM!</v>
      </c>
      <c r="H54" s="18" t="e">
        <f>INDEX(Large!$E$4:$BN$405,'Earning(month)'!$C54,'Earning(month)'!H$2)</f>
        <v>#NUM!</v>
      </c>
      <c r="I54" s="18" t="e">
        <f>INDEX(Large!$E$4:$BN$405,'Earning(month)'!$C54,'Earning(month)'!I$2)</f>
        <v>#NUM!</v>
      </c>
      <c r="J54" s="18" t="e">
        <f>INDEX(Large!$E$4:$BN$405,'Earning(month)'!$C54,'Earning(month)'!J$2)</f>
        <v>#NUM!</v>
      </c>
      <c r="K54" s="18" t="e">
        <f>INDEX(Large!$E$4:$BN$405,'Earning(month)'!$C54,'Earning(month)'!K$2)</f>
        <v>#NUM!</v>
      </c>
      <c r="L54" s="18" t="e">
        <f>INDEX(Large!$E$4:$BN$405,'Earning(month)'!$C54,'Earning(month)'!L$2)</f>
        <v>#NUM!</v>
      </c>
      <c r="M54" s="18" t="e">
        <f>INDEX(Large!$E$4:$BN$405,'Earning(month)'!$C54,'Earning(month)'!M$2)</f>
        <v>#NUM!</v>
      </c>
      <c r="N54" s="5" t="e">
        <f>INDEX(Large!$E$4:$BN$405,'Earning(month)'!$C54,'Earning(month)'!N$2)</f>
        <v>#NUM!</v>
      </c>
    </row>
    <row r="55" spans="1:14">
      <c r="A55" s="18">
        <v>52</v>
      </c>
      <c r="B55" s="25" t="e">
        <f>LARGE(Large!$AW$4:$AW$32,'Earning(month)'!A55)</f>
        <v>#NUM!</v>
      </c>
      <c r="C55" s="18" t="e">
        <f>MATCH(B55,Large!$AW$4:$AW$405,0)</f>
        <v>#NUM!</v>
      </c>
      <c r="D55" s="18" t="e">
        <f>INDEX(Large!$E$4:$BN$405,'Earning(month)'!$C55,'Earning(month)'!D$2)</f>
        <v>#NUM!</v>
      </c>
      <c r="E55" s="18" t="e">
        <f>INDEX(Large!$E$4:$BN$405,'Earning(month)'!$C55,'Earning(month)'!E$2)</f>
        <v>#NUM!</v>
      </c>
      <c r="F55" s="18" t="e">
        <f>INDEX(Large!$E$4:$BN$405,'Earning(month)'!$C55,'Earning(month)'!F$2)</f>
        <v>#NUM!</v>
      </c>
      <c r="G55" s="18" t="e">
        <f>INDEX(Large!$E$4:$BN$405,'Earning(month)'!$C55,'Earning(month)'!G$2)</f>
        <v>#NUM!</v>
      </c>
      <c r="H55" s="18" t="e">
        <f>INDEX(Large!$E$4:$BN$405,'Earning(month)'!$C55,'Earning(month)'!H$2)</f>
        <v>#NUM!</v>
      </c>
      <c r="I55" s="18" t="e">
        <f>INDEX(Large!$E$4:$BN$405,'Earning(month)'!$C55,'Earning(month)'!I$2)</f>
        <v>#NUM!</v>
      </c>
      <c r="J55" s="18" t="e">
        <f>INDEX(Large!$E$4:$BN$405,'Earning(month)'!$C55,'Earning(month)'!J$2)</f>
        <v>#NUM!</v>
      </c>
      <c r="K55" s="18" t="e">
        <f>INDEX(Large!$E$4:$BN$405,'Earning(month)'!$C55,'Earning(month)'!K$2)</f>
        <v>#NUM!</v>
      </c>
      <c r="L55" s="18" t="e">
        <f>INDEX(Large!$E$4:$BN$405,'Earning(month)'!$C55,'Earning(month)'!L$2)</f>
        <v>#NUM!</v>
      </c>
      <c r="M55" s="18" t="e">
        <f>INDEX(Large!$E$4:$BN$405,'Earning(month)'!$C55,'Earning(month)'!M$2)</f>
        <v>#NUM!</v>
      </c>
      <c r="N55" s="5" t="e">
        <f>INDEX(Large!$E$4:$BN$405,'Earning(month)'!$C55,'Earning(month)'!N$2)</f>
        <v>#NUM!</v>
      </c>
    </row>
    <row r="56" spans="1:14">
      <c r="A56" s="18">
        <v>53</v>
      </c>
      <c r="B56" s="25" t="e">
        <f>LARGE(Large!$AW$4:$AW$32,'Earning(month)'!A56)</f>
        <v>#NUM!</v>
      </c>
      <c r="C56" s="18" t="e">
        <f>MATCH(B56,Large!$AW$4:$AW$405,0)</f>
        <v>#NUM!</v>
      </c>
      <c r="D56" s="18" t="e">
        <f>INDEX(Large!$E$4:$BN$405,'Earning(month)'!$C56,'Earning(month)'!D$2)</f>
        <v>#NUM!</v>
      </c>
      <c r="E56" s="18" t="e">
        <f>INDEX(Large!$E$4:$BN$405,'Earning(month)'!$C56,'Earning(month)'!E$2)</f>
        <v>#NUM!</v>
      </c>
      <c r="F56" s="18" t="e">
        <f>INDEX(Large!$E$4:$BN$405,'Earning(month)'!$C56,'Earning(month)'!F$2)</f>
        <v>#NUM!</v>
      </c>
      <c r="G56" s="18" t="e">
        <f>INDEX(Large!$E$4:$BN$405,'Earning(month)'!$C56,'Earning(month)'!G$2)</f>
        <v>#NUM!</v>
      </c>
      <c r="H56" s="18" t="e">
        <f>INDEX(Large!$E$4:$BN$405,'Earning(month)'!$C56,'Earning(month)'!H$2)</f>
        <v>#NUM!</v>
      </c>
      <c r="I56" s="18" t="e">
        <f>INDEX(Large!$E$4:$BN$405,'Earning(month)'!$C56,'Earning(month)'!I$2)</f>
        <v>#NUM!</v>
      </c>
      <c r="J56" s="18" t="e">
        <f>INDEX(Large!$E$4:$BN$405,'Earning(month)'!$C56,'Earning(month)'!J$2)</f>
        <v>#NUM!</v>
      </c>
      <c r="K56" s="18" t="e">
        <f>INDEX(Large!$E$4:$BN$405,'Earning(month)'!$C56,'Earning(month)'!K$2)</f>
        <v>#NUM!</v>
      </c>
      <c r="L56" s="18" t="e">
        <f>INDEX(Large!$E$4:$BN$405,'Earning(month)'!$C56,'Earning(month)'!L$2)</f>
        <v>#NUM!</v>
      </c>
      <c r="M56" s="18" t="e">
        <f>INDEX(Large!$E$4:$BN$405,'Earning(month)'!$C56,'Earning(month)'!M$2)</f>
        <v>#NUM!</v>
      </c>
      <c r="N56" s="5" t="e">
        <f>INDEX(Large!$E$4:$BN$405,'Earning(month)'!$C56,'Earning(month)'!N$2)</f>
        <v>#NUM!</v>
      </c>
    </row>
    <row r="57" spans="1:14">
      <c r="A57" s="18">
        <v>54</v>
      </c>
      <c r="B57" s="25" t="e">
        <f>LARGE(Large!$AW$4:$AW$32,'Earning(month)'!A57)</f>
        <v>#NUM!</v>
      </c>
      <c r="C57" s="18" t="e">
        <f>MATCH(B57,Large!$AW$4:$AW$405,0)</f>
        <v>#NUM!</v>
      </c>
      <c r="D57" s="18" t="e">
        <f>INDEX(Large!$E$4:$BN$405,'Earning(month)'!$C57,'Earning(month)'!D$2)</f>
        <v>#NUM!</v>
      </c>
      <c r="E57" s="18" t="e">
        <f>INDEX(Large!$E$4:$BN$405,'Earning(month)'!$C57,'Earning(month)'!E$2)</f>
        <v>#NUM!</v>
      </c>
      <c r="F57" s="18" t="e">
        <f>INDEX(Large!$E$4:$BN$405,'Earning(month)'!$C57,'Earning(month)'!F$2)</f>
        <v>#NUM!</v>
      </c>
      <c r="G57" s="18" t="e">
        <f>INDEX(Large!$E$4:$BN$405,'Earning(month)'!$C57,'Earning(month)'!G$2)</f>
        <v>#NUM!</v>
      </c>
      <c r="H57" s="18" t="e">
        <f>INDEX(Large!$E$4:$BN$405,'Earning(month)'!$C57,'Earning(month)'!H$2)</f>
        <v>#NUM!</v>
      </c>
      <c r="I57" s="18" t="e">
        <f>INDEX(Large!$E$4:$BN$405,'Earning(month)'!$C57,'Earning(month)'!I$2)</f>
        <v>#NUM!</v>
      </c>
      <c r="J57" s="18" t="e">
        <f>INDEX(Large!$E$4:$BN$405,'Earning(month)'!$C57,'Earning(month)'!J$2)</f>
        <v>#NUM!</v>
      </c>
      <c r="K57" s="18" t="e">
        <f>INDEX(Large!$E$4:$BN$405,'Earning(month)'!$C57,'Earning(month)'!K$2)</f>
        <v>#NUM!</v>
      </c>
      <c r="L57" s="18" t="e">
        <f>INDEX(Large!$E$4:$BN$405,'Earning(month)'!$C57,'Earning(month)'!L$2)</f>
        <v>#NUM!</v>
      </c>
      <c r="M57" s="18" t="e">
        <f>INDEX(Large!$E$4:$BN$405,'Earning(month)'!$C57,'Earning(month)'!M$2)</f>
        <v>#NUM!</v>
      </c>
      <c r="N57" s="5" t="e">
        <f>INDEX(Large!$E$4:$BN$405,'Earning(month)'!$C57,'Earning(month)'!N$2)</f>
        <v>#NUM!</v>
      </c>
    </row>
    <row r="58" spans="1:14">
      <c r="A58" s="18">
        <v>55</v>
      </c>
      <c r="B58" s="25" t="e">
        <f>LARGE(Large!$AW$4:$AW$32,'Earning(month)'!A58)</f>
        <v>#NUM!</v>
      </c>
      <c r="C58" s="18" t="e">
        <f>MATCH(B58,Large!$AW$4:$AW$405,0)</f>
        <v>#NUM!</v>
      </c>
      <c r="D58" s="18" t="e">
        <f>INDEX(Large!$E$4:$BN$405,'Earning(month)'!$C58,'Earning(month)'!D$2)</f>
        <v>#NUM!</v>
      </c>
      <c r="E58" s="18" t="e">
        <f>INDEX(Large!$E$4:$BN$405,'Earning(month)'!$C58,'Earning(month)'!E$2)</f>
        <v>#NUM!</v>
      </c>
      <c r="F58" s="18" t="e">
        <f>INDEX(Large!$E$4:$BN$405,'Earning(month)'!$C58,'Earning(month)'!F$2)</f>
        <v>#NUM!</v>
      </c>
      <c r="G58" s="18" t="e">
        <f>INDEX(Large!$E$4:$BN$405,'Earning(month)'!$C58,'Earning(month)'!G$2)</f>
        <v>#NUM!</v>
      </c>
      <c r="H58" s="18" t="e">
        <f>INDEX(Large!$E$4:$BN$405,'Earning(month)'!$C58,'Earning(month)'!H$2)</f>
        <v>#NUM!</v>
      </c>
      <c r="I58" s="18" t="e">
        <f>INDEX(Large!$E$4:$BN$405,'Earning(month)'!$C58,'Earning(month)'!I$2)</f>
        <v>#NUM!</v>
      </c>
      <c r="J58" s="18" t="e">
        <f>INDEX(Large!$E$4:$BN$405,'Earning(month)'!$C58,'Earning(month)'!J$2)</f>
        <v>#NUM!</v>
      </c>
      <c r="K58" s="18" t="e">
        <f>INDEX(Large!$E$4:$BN$405,'Earning(month)'!$C58,'Earning(month)'!K$2)</f>
        <v>#NUM!</v>
      </c>
      <c r="L58" s="18" t="e">
        <f>INDEX(Large!$E$4:$BN$405,'Earning(month)'!$C58,'Earning(month)'!L$2)</f>
        <v>#NUM!</v>
      </c>
      <c r="M58" s="18" t="e">
        <f>INDEX(Large!$E$4:$BN$405,'Earning(month)'!$C58,'Earning(month)'!M$2)</f>
        <v>#NUM!</v>
      </c>
      <c r="N58" s="5" t="e">
        <f>INDEX(Large!$E$4:$BN$405,'Earning(month)'!$C58,'Earning(month)'!N$2)</f>
        <v>#NUM!</v>
      </c>
    </row>
    <row r="59" spans="1:14">
      <c r="A59" s="18">
        <v>56</v>
      </c>
      <c r="B59" s="25" t="e">
        <f>LARGE(Large!$AW$4:$AW$32,'Earning(month)'!A59)</f>
        <v>#NUM!</v>
      </c>
      <c r="C59" s="18" t="e">
        <f>MATCH(B59,Large!$AW$4:$AW$405,0)</f>
        <v>#NUM!</v>
      </c>
      <c r="D59" s="18" t="e">
        <f>INDEX(Large!$E$4:$BN$405,'Earning(month)'!$C59,'Earning(month)'!D$2)</f>
        <v>#NUM!</v>
      </c>
      <c r="E59" s="18" t="e">
        <f>INDEX(Large!$E$4:$BN$405,'Earning(month)'!$C59,'Earning(month)'!E$2)</f>
        <v>#NUM!</v>
      </c>
      <c r="F59" s="18" t="e">
        <f>INDEX(Large!$E$4:$BN$405,'Earning(month)'!$C59,'Earning(month)'!F$2)</f>
        <v>#NUM!</v>
      </c>
      <c r="G59" s="18" t="e">
        <f>INDEX(Large!$E$4:$BN$405,'Earning(month)'!$C59,'Earning(month)'!G$2)</f>
        <v>#NUM!</v>
      </c>
      <c r="H59" s="18" t="e">
        <f>INDEX(Large!$E$4:$BN$405,'Earning(month)'!$C59,'Earning(month)'!H$2)</f>
        <v>#NUM!</v>
      </c>
      <c r="I59" s="18" t="e">
        <f>INDEX(Large!$E$4:$BN$405,'Earning(month)'!$C59,'Earning(month)'!I$2)</f>
        <v>#NUM!</v>
      </c>
      <c r="J59" s="18" t="e">
        <f>INDEX(Large!$E$4:$BN$405,'Earning(month)'!$C59,'Earning(month)'!J$2)</f>
        <v>#NUM!</v>
      </c>
      <c r="K59" s="18" t="e">
        <f>INDEX(Large!$E$4:$BN$405,'Earning(month)'!$C59,'Earning(month)'!K$2)</f>
        <v>#NUM!</v>
      </c>
      <c r="L59" s="18" t="e">
        <f>INDEX(Large!$E$4:$BN$405,'Earning(month)'!$C59,'Earning(month)'!L$2)</f>
        <v>#NUM!</v>
      </c>
      <c r="M59" s="18" t="e">
        <f>INDEX(Large!$E$4:$BN$405,'Earning(month)'!$C59,'Earning(month)'!M$2)</f>
        <v>#NUM!</v>
      </c>
      <c r="N59" s="5" t="e">
        <f>INDEX(Large!$E$4:$BN$405,'Earning(month)'!$C59,'Earning(month)'!N$2)</f>
        <v>#NUM!</v>
      </c>
    </row>
    <row r="60" spans="1:14">
      <c r="A60" s="18">
        <v>57</v>
      </c>
      <c r="B60" s="25" t="e">
        <f>LARGE(Large!$AW$4:$AW$32,'Earning(month)'!A60)</f>
        <v>#NUM!</v>
      </c>
      <c r="C60" s="18" t="e">
        <f>MATCH(B60,Large!$AW$4:$AW$405,0)</f>
        <v>#NUM!</v>
      </c>
      <c r="D60" s="18" t="e">
        <f>INDEX(Large!$E$4:$BN$405,'Earning(month)'!$C60,'Earning(month)'!D$2)</f>
        <v>#NUM!</v>
      </c>
      <c r="E60" s="18" t="e">
        <f>INDEX(Large!$E$4:$BN$405,'Earning(month)'!$C60,'Earning(month)'!E$2)</f>
        <v>#NUM!</v>
      </c>
      <c r="F60" s="18" t="e">
        <f>INDEX(Large!$E$4:$BN$405,'Earning(month)'!$C60,'Earning(month)'!F$2)</f>
        <v>#NUM!</v>
      </c>
      <c r="G60" s="18" t="e">
        <f>INDEX(Large!$E$4:$BN$405,'Earning(month)'!$C60,'Earning(month)'!G$2)</f>
        <v>#NUM!</v>
      </c>
      <c r="H60" s="18" t="e">
        <f>INDEX(Large!$E$4:$BN$405,'Earning(month)'!$C60,'Earning(month)'!H$2)</f>
        <v>#NUM!</v>
      </c>
      <c r="I60" s="18" t="e">
        <f>INDEX(Large!$E$4:$BN$405,'Earning(month)'!$C60,'Earning(month)'!I$2)</f>
        <v>#NUM!</v>
      </c>
      <c r="J60" s="18" t="e">
        <f>INDEX(Large!$E$4:$BN$405,'Earning(month)'!$C60,'Earning(month)'!J$2)</f>
        <v>#NUM!</v>
      </c>
      <c r="K60" s="18" t="e">
        <f>INDEX(Large!$E$4:$BN$405,'Earning(month)'!$C60,'Earning(month)'!K$2)</f>
        <v>#NUM!</v>
      </c>
      <c r="L60" s="18" t="e">
        <f>INDEX(Large!$E$4:$BN$405,'Earning(month)'!$C60,'Earning(month)'!L$2)</f>
        <v>#NUM!</v>
      </c>
      <c r="M60" s="18" t="e">
        <f>INDEX(Large!$E$4:$BN$405,'Earning(month)'!$C60,'Earning(month)'!M$2)</f>
        <v>#NUM!</v>
      </c>
      <c r="N60" s="5" t="e">
        <f>INDEX(Large!$E$4:$BN$405,'Earning(month)'!$C60,'Earning(month)'!N$2)</f>
        <v>#NUM!</v>
      </c>
    </row>
    <row r="61" spans="1:14">
      <c r="A61" s="18">
        <v>58</v>
      </c>
      <c r="B61" s="25" t="e">
        <f>LARGE(Large!$AW$4:$AW$32,'Earning(month)'!A61)</f>
        <v>#NUM!</v>
      </c>
      <c r="C61" s="18" t="e">
        <f>MATCH(B61,Large!$AW$4:$AW$405,0)</f>
        <v>#NUM!</v>
      </c>
      <c r="D61" s="18" t="e">
        <f>INDEX(Large!$E$4:$BN$405,'Earning(month)'!$C61,'Earning(month)'!D$2)</f>
        <v>#NUM!</v>
      </c>
      <c r="E61" s="18" t="e">
        <f>INDEX(Large!$E$4:$BN$405,'Earning(month)'!$C61,'Earning(month)'!E$2)</f>
        <v>#NUM!</v>
      </c>
      <c r="F61" s="18" t="e">
        <f>INDEX(Large!$E$4:$BN$405,'Earning(month)'!$C61,'Earning(month)'!F$2)</f>
        <v>#NUM!</v>
      </c>
      <c r="G61" s="18" t="e">
        <f>INDEX(Large!$E$4:$BN$405,'Earning(month)'!$C61,'Earning(month)'!G$2)</f>
        <v>#NUM!</v>
      </c>
      <c r="H61" s="18" t="e">
        <f>INDEX(Large!$E$4:$BN$405,'Earning(month)'!$C61,'Earning(month)'!H$2)</f>
        <v>#NUM!</v>
      </c>
      <c r="I61" s="18" t="e">
        <f>INDEX(Large!$E$4:$BN$405,'Earning(month)'!$C61,'Earning(month)'!I$2)</f>
        <v>#NUM!</v>
      </c>
      <c r="J61" s="18" t="e">
        <f>INDEX(Large!$E$4:$BN$405,'Earning(month)'!$C61,'Earning(month)'!J$2)</f>
        <v>#NUM!</v>
      </c>
      <c r="K61" s="18" t="e">
        <f>INDEX(Large!$E$4:$BN$405,'Earning(month)'!$C61,'Earning(month)'!K$2)</f>
        <v>#NUM!</v>
      </c>
      <c r="L61" s="18" t="e">
        <f>INDEX(Large!$E$4:$BN$405,'Earning(month)'!$C61,'Earning(month)'!L$2)</f>
        <v>#NUM!</v>
      </c>
      <c r="M61" s="18" t="e">
        <f>INDEX(Large!$E$4:$BN$405,'Earning(month)'!$C61,'Earning(month)'!M$2)</f>
        <v>#NUM!</v>
      </c>
      <c r="N61" s="5" t="e">
        <f>INDEX(Large!$E$4:$BN$405,'Earning(month)'!$C61,'Earning(month)'!N$2)</f>
        <v>#NUM!</v>
      </c>
    </row>
    <row r="62" spans="1:14">
      <c r="A62" s="18">
        <v>59</v>
      </c>
      <c r="B62" s="25" t="e">
        <f>LARGE(Large!$AW$4:$AW$32,'Earning(month)'!A62)</f>
        <v>#NUM!</v>
      </c>
      <c r="C62" s="18" t="e">
        <f>MATCH(B62,Large!$AW$4:$AW$405,0)</f>
        <v>#NUM!</v>
      </c>
      <c r="D62" s="18" t="e">
        <f>INDEX(Large!$E$4:$BN$405,'Earning(month)'!$C62,'Earning(month)'!D$2)</f>
        <v>#NUM!</v>
      </c>
      <c r="E62" s="18" t="e">
        <f>INDEX(Large!$E$4:$BN$405,'Earning(month)'!$C62,'Earning(month)'!E$2)</f>
        <v>#NUM!</v>
      </c>
      <c r="F62" s="18" t="e">
        <f>INDEX(Large!$E$4:$BN$405,'Earning(month)'!$C62,'Earning(month)'!F$2)</f>
        <v>#NUM!</v>
      </c>
      <c r="G62" s="18" t="e">
        <f>INDEX(Large!$E$4:$BN$405,'Earning(month)'!$C62,'Earning(month)'!G$2)</f>
        <v>#NUM!</v>
      </c>
      <c r="H62" s="18" t="e">
        <f>INDEX(Large!$E$4:$BN$405,'Earning(month)'!$C62,'Earning(month)'!H$2)</f>
        <v>#NUM!</v>
      </c>
      <c r="I62" s="18" t="e">
        <f>INDEX(Large!$E$4:$BN$405,'Earning(month)'!$C62,'Earning(month)'!I$2)</f>
        <v>#NUM!</v>
      </c>
      <c r="J62" s="18" t="e">
        <f>INDEX(Large!$E$4:$BN$405,'Earning(month)'!$C62,'Earning(month)'!J$2)</f>
        <v>#NUM!</v>
      </c>
      <c r="K62" s="18" t="e">
        <f>INDEX(Large!$E$4:$BN$405,'Earning(month)'!$C62,'Earning(month)'!K$2)</f>
        <v>#NUM!</v>
      </c>
      <c r="L62" s="18" t="e">
        <f>INDEX(Large!$E$4:$BN$405,'Earning(month)'!$C62,'Earning(month)'!L$2)</f>
        <v>#NUM!</v>
      </c>
      <c r="M62" s="18" t="e">
        <f>INDEX(Large!$E$4:$BN$405,'Earning(month)'!$C62,'Earning(month)'!M$2)</f>
        <v>#NUM!</v>
      </c>
      <c r="N62" s="5" t="e">
        <f>INDEX(Large!$E$4:$BN$405,'Earning(month)'!$C62,'Earning(month)'!N$2)</f>
        <v>#NUM!</v>
      </c>
    </row>
    <row r="63" spans="1:14">
      <c r="A63" s="18">
        <v>60</v>
      </c>
      <c r="B63" s="25" t="e">
        <f>LARGE(Large!$AW$4:$AW$32,'Earning(month)'!A63)</f>
        <v>#NUM!</v>
      </c>
      <c r="C63" s="18" t="e">
        <f>MATCH(B63,Large!$AW$4:$AW$405,0)</f>
        <v>#NUM!</v>
      </c>
      <c r="D63" s="18" t="e">
        <f>INDEX(Large!$E$4:$BN$405,'Earning(month)'!$C63,'Earning(month)'!D$2)</f>
        <v>#NUM!</v>
      </c>
      <c r="E63" s="18" t="e">
        <f>INDEX(Large!$E$4:$BN$405,'Earning(month)'!$C63,'Earning(month)'!E$2)</f>
        <v>#NUM!</v>
      </c>
      <c r="F63" s="18" t="e">
        <f>INDEX(Large!$E$4:$BN$405,'Earning(month)'!$C63,'Earning(month)'!F$2)</f>
        <v>#NUM!</v>
      </c>
      <c r="G63" s="18" t="e">
        <f>INDEX(Large!$E$4:$BN$405,'Earning(month)'!$C63,'Earning(month)'!G$2)</f>
        <v>#NUM!</v>
      </c>
      <c r="H63" s="18" t="e">
        <f>INDEX(Large!$E$4:$BN$405,'Earning(month)'!$C63,'Earning(month)'!H$2)</f>
        <v>#NUM!</v>
      </c>
      <c r="I63" s="18" t="e">
        <f>INDEX(Large!$E$4:$BN$405,'Earning(month)'!$C63,'Earning(month)'!I$2)</f>
        <v>#NUM!</v>
      </c>
      <c r="J63" s="18" t="e">
        <f>INDEX(Large!$E$4:$BN$405,'Earning(month)'!$C63,'Earning(month)'!J$2)</f>
        <v>#NUM!</v>
      </c>
      <c r="K63" s="18" t="e">
        <f>INDEX(Large!$E$4:$BN$405,'Earning(month)'!$C63,'Earning(month)'!K$2)</f>
        <v>#NUM!</v>
      </c>
      <c r="L63" s="18" t="e">
        <f>INDEX(Large!$E$4:$BN$405,'Earning(month)'!$C63,'Earning(month)'!L$2)</f>
        <v>#NUM!</v>
      </c>
      <c r="M63" s="18" t="e">
        <f>INDEX(Large!$E$4:$BN$405,'Earning(month)'!$C63,'Earning(month)'!M$2)</f>
        <v>#NUM!</v>
      </c>
      <c r="N63" s="5" t="e">
        <f>INDEX(Large!$E$4:$BN$405,'Earning(month)'!$C63,'Earning(month)'!N$2)</f>
        <v>#NUM!</v>
      </c>
    </row>
    <row r="64" spans="1:14">
      <c r="A64" s="18">
        <v>61</v>
      </c>
      <c r="B64" s="25" t="e">
        <f>LARGE(Large!$AW$4:$AW$32,'Earning(month)'!A64)</f>
        <v>#NUM!</v>
      </c>
      <c r="C64" s="18" t="e">
        <f>MATCH(B64,Large!$AW$4:$AW$405,0)</f>
        <v>#NUM!</v>
      </c>
      <c r="D64" s="18" t="e">
        <f>INDEX(Large!$E$4:$BN$405,'Earning(month)'!$C64,'Earning(month)'!D$2)</f>
        <v>#NUM!</v>
      </c>
      <c r="E64" s="18" t="e">
        <f>INDEX(Large!$E$4:$BN$405,'Earning(month)'!$C64,'Earning(month)'!E$2)</f>
        <v>#NUM!</v>
      </c>
      <c r="F64" s="18" t="e">
        <f>INDEX(Large!$E$4:$BN$405,'Earning(month)'!$C64,'Earning(month)'!F$2)</f>
        <v>#NUM!</v>
      </c>
      <c r="G64" s="18" t="e">
        <f>INDEX(Large!$E$4:$BN$405,'Earning(month)'!$C64,'Earning(month)'!G$2)</f>
        <v>#NUM!</v>
      </c>
      <c r="H64" s="18" t="e">
        <f>INDEX(Large!$E$4:$BN$405,'Earning(month)'!$C64,'Earning(month)'!H$2)</f>
        <v>#NUM!</v>
      </c>
      <c r="I64" s="18" t="e">
        <f>INDEX(Large!$E$4:$BN$405,'Earning(month)'!$C64,'Earning(month)'!I$2)</f>
        <v>#NUM!</v>
      </c>
      <c r="J64" s="18" t="e">
        <f>INDEX(Large!$E$4:$BN$405,'Earning(month)'!$C64,'Earning(month)'!J$2)</f>
        <v>#NUM!</v>
      </c>
      <c r="K64" s="18" t="e">
        <f>INDEX(Large!$E$4:$BN$405,'Earning(month)'!$C64,'Earning(month)'!K$2)</f>
        <v>#NUM!</v>
      </c>
      <c r="L64" s="18" t="e">
        <f>INDEX(Large!$E$4:$BN$405,'Earning(month)'!$C64,'Earning(month)'!L$2)</f>
        <v>#NUM!</v>
      </c>
      <c r="M64" s="18" t="e">
        <f>INDEX(Large!$E$4:$BN$405,'Earning(month)'!$C64,'Earning(month)'!M$2)</f>
        <v>#NUM!</v>
      </c>
      <c r="N64" s="5" t="e">
        <f>INDEX(Large!$E$4:$BN$405,'Earning(month)'!$C64,'Earning(month)'!N$2)</f>
        <v>#NUM!</v>
      </c>
    </row>
    <row r="65" spans="1:14">
      <c r="A65" s="18">
        <v>62</v>
      </c>
      <c r="B65" s="25" t="e">
        <f>LARGE(Large!$AW$4:$AW$32,'Earning(month)'!A65)</f>
        <v>#NUM!</v>
      </c>
      <c r="C65" s="18" t="e">
        <f>MATCH(B65,Large!$AW$4:$AW$405,0)</f>
        <v>#NUM!</v>
      </c>
      <c r="D65" s="18" t="e">
        <f>INDEX(Large!$E$4:$BN$405,'Earning(month)'!$C65,'Earning(month)'!D$2)</f>
        <v>#NUM!</v>
      </c>
      <c r="E65" s="18" t="e">
        <f>INDEX(Large!$E$4:$BN$405,'Earning(month)'!$C65,'Earning(month)'!E$2)</f>
        <v>#NUM!</v>
      </c>
      <c r="F65" s="18" t="e">
        <f>INDEX(Large!$E$4:$BN$405,'Earning(month)'!$C65,'Earning(month)'!F$2)</f>
        <v>#NUM!</v>
      </c>
      <c r="G65" s="18" t="e">
        <f>INDEX(Large!$E$4:$BN$405,'Earning(month)'!$C65,'Earning(month)'!G$2)</f>
        <v>#NUM!</v>
      </c>
      <c r="H65" s="18" t="e">
        <f>INDEX(Large!$E$4:$BN$405,'Earning(month)'!$C65,'Earning(month)'!H$2)</f>
        <v>#NUM!</v>
      </c>
      <c r="I65" s="18" t="e">
        <f>INDEX(Large!$E$4:$BN$405,'Earning(month)'!$C65,'Earning(month)'!I$2)</f>
        <v>#NUM!</v>
      </c>
      <c r="J65" s="18" t="e">
        <f>INDEX(Large!$E$4:$BN$405,'Earning(month)'!$C65,'Earning(month)'!J$2)</f>
        <v>#NUM!</v>
      </c>
      <c r="K65" s="18" t="e">
        <f>INDEX(Large!$E$4:$BN$405,'Earning(month)'!$C65,'Earning(month)'!K$2)</f>
        <v>#NUM!</v>
      </c>
      <c r="L65" s="18" t="e">
        <f>INDEX(Large!$E$4:$BN$405,'Earning(month)'!$C65,'Earning(month)'!L$2)</f>
        <v>#NUM!</v>
      </c>
      <c r="M65" s="18" t="e">
        <f>INDEX(Large!$E$4:$BN$405,'Earning(month)'!$C65,'Earning(month)'!M$2)</f>
        <v>#NUM!</v>
      </c>
      <c r="N65" s="5" t="e">
        <f>INDEX(Large!$E$4:$BN$405,'Earning(month)'!$C65,'Earning(month)'!N$2)</f>
        <v>#NUM!</v>
      </c>
    </row>
    <row r="66" spans="1:14">
      <c r="A66" s="18">
        <v>63</v>
      </c>
      <c r="B66" s="25" t="e">
        <f>LARGE(Large!$AW$4:$AW$32,'Earning(month)'!A66)</f>
        <v>#NUM!</v>
      </c>
      <c r="C66" s="18" t="e">
        <f>MATCH(B66,Large!$AW$4:$AW$405,0)</f>
        <v>#NUM!</v>
      </c>
      <c r="D66" s="18" t="e">
        <f>INDEX(Large!$E$4:$BN$405,'Earning(month)'!$C66,'Earning(month)'!D$2)</f>
        <v>#NUM!</v>
      </c>
      <c r="E66" s="18" t="e">
        <f>INDEX(Large!$E$4:$BN$405,'Earning(month)'!$C66,'Earning(month)'!E$2)</f>
        <v>#NUM!</v>
      </c>
      <c r="F66" s="18" t="e">
        <f>INDEX(Large!$E$4:$BN$405,'Earning(month)'!$C66,'Earning(month)'!F$2)</f>
        <v>#NUM!</v>
      </c>
      <c r="G66" s="18" t="e">
        <f>INDEX(Large!$E$4:$BN$405,'Earning(month)'!$C66,'Earning(month)'!G$2)</f>
        <v>#NUM!</v>
      </c>
      <c r="H66" s="18" t="e">
        <f>INDEX(Large!$E$4:$BN$405,'Earning(month)'!$C66,'Earning(month)'!H$2)</f>
        <v>#NUM!</v>
      </c>
      <c r="I66" s="18" t="e">
        <f>INDEX(Large!$E$4:$BN$405,'Earning(month)'!$C66,'Earning(month)'!I$2)</f>
        <v>#NUM!</v>
      </c>
      <c r="J66" s="18" t="e">
        <f>INDEX(Large!$E$4:$BN$405,'Earning(month)'!$C66,'Earning(month)'!J$2)</f>
        <v>#NUM!</v>
      </c>
      <c r="K66" s="18" t="e">
        <f>INDEX(Large!$E$4:$BN$405,'Earning(month)'!$C66,'Earning(month)'!K$2)</f>
        <v>#NUM!</v>
      </c>
      <c r="L66" s="18" t="e">
        <f>INDEX(Large!$E$4:$BN$405,'Earning(month)'!$C66,'Earning(month)'!L$2)</f>
        <v>#NUM!</v>
      </c>
      <c r="M66" s="18" t="e">
        <f>INDEX(Large!$E$4:$BN$405,'Earning(month)'!$C66,'Earning(month)'!M$2)</f>
        <v>#NUM!</v>
      </c>
      <c r="N66" s="5" t="e">
        <f>INDEX(Large!$E$4:$BN$405,'Earning(month)'!$C66,'Earning(month)'!N$2)</f>
        <v>#NUM!</v>
      </c>
    </row>
    <row r="67" spans="1:14">
      <c r="A67" s="18">
        <v>64</v>
      </c>
      <c r="B67" s="25" t="e">
        <f>LARGE(Large!$AW$4:$AW$32,'Earning(month)'!A67)</f>
        <v>#NUM!</v>
      </c>
      <c r="C67" s="18" t="e">
        <f>MATCH(B67,Large!$AW$4:$AW$405,0)</f>
        <v>#NUM!</v>
      </c>
      <c r="D67" s="18" t="e">
        <f>INDEX(Large!$E$4:$BN$405,'Earning(month)'!$C67,'Earning(month)'!D$2)</f>
        <v>#NUM!</v>
      </c>
      <c r="E67" s="18" t="e">
        <f>INDEX(Large!$E$4:$BN$405,'Earning(month)'!$C67,'Earning(month)'!E$2)</f>
        <v>#NUM!</v>
      </c>
      <c r="F67" s="18" t="e">
        <f>INDEX(Large!$E$4:$BN$405,'Earning(month)'!$C67,'Earning(month)'!F$2)</f>
        <v>#NUM!</v>
      </c>
      <c r="G67" s="18" t="e">
        <f>INDEX(Large!$E$4:$BN$405,'Earning(month)'!$C67,'Earning(month)'!G$2)</f>
        <v>#NUM!</v>
      </c>
      <c r="H67" s="18" t="e">
        <f>INDEX(Large!$E$4:$BN$405,'Earning(month)'!$C67,'Earning(month)'!H$2)</f>
        <v>#NUM!</v>
      </c>
      <c r="I67" s="18" t="e">
        <f>INDEX(Large!$E$4:$BN$405,'Earning(month)'!$C67,'Earning(month)'!I$2)</f>
        <v>#NUM!</v>
      </c>
      <c r="J67" s="18" t="e">
        <f>INDEX(Large!$E$4:$BN$405,'Earning(month)'!$C67,'Earning(month)'!J$2)</f>
        <v>#NUM!</v>
      </c>
      <c r="K67" s="18" t="e">
        <f>INDEX(Large!$E$4:$BN$405,'Earning(month)'!$C67,'Earning(month)'!K$2)</f>
        <v>#NUM!</v>
      </c>
      <c r="L67" s="18" t="e">
        <f>INDEX(Large!$E$4:$BN$405,'Earning(month)'!$C67,'Earning(month)'!L$2)</f>
        <v>#NUM!</v>
      </c>
      <c r="M67" s="18" t="e">
        <f>INDEX(Large!$E$4:$BN$405,'Earning(month)'!$C67,'Earning(month)'!M$2)</f>
        <v>#NUM!</v>
      </c>
      <c r="N67" s="5" t="e">
        <f>INDEX(Large!$E$4:$BN$405,'Earning(month)'!$C67,'Earning(month)'!N$2)</f>
        <v>#NUM!</v>
      </c>
    </row>
    <row r="68" spans="1:14">
      <c r="A68" s="18">
        <v>65</v>
      </c>
      <c r="B68" s="25" t="e">
        <f>LARGE(Large!$AW$4:$AW$32,'Earning(month)'!A68)</f>
        <v>#NUM!</v>
      </c>
      <c r="C68" s="18" t="e">
        <f>MATCH(B68,Large!$AW$4:$AW$405,0)</f>
        <v>#NUM!</v>
      </c>
      <c r="D68" s="18" t="e">
        <f>INDEX(Large!$E$4:$BN$405,'Earning(month)'!$C68,'Earning(month)'!D$2)</f>
        <v>#NUM!</v>
      </c>
      <c r="E68" s="18" t="e">
        <f>INDEX(Large!$E$4:$BN$405,'Earning(month)'!$C68,'Earning(month)'!E$2)</f>
        <v>#NUM!</v>
      </c>
      <c r="F68" s="18" t="e">
        <f>INDEX(Large!$E$4:$BN$405,'Earning(month)'!$C68,'Earning(month)'!F$2)</f>
        <v>#NUM!</v>
      </c>
      <c r="G68" s="18" t="e">
        <f>INDEX(Large!$E$4:$BN$405,'Earning(month)'!$C68,'Earning(month)'!G$2)</f>
        <v>#NUM!</v>
      </c>
      <c r="H68" s="18" t="e">
        <f>INDEX(Large!$E$4:$BN$405,'Earning(month)'!$C68,'Earning(month)'!H$2)</f>
        <v>#NUM!</v>
      </c>
      <c r="I68" s="18" t="e">
        <f>INDEX(Large!$E$4:$BN$405,'Earning(month)'!$C68,'Earning(month)'!I$2)</f>
        <v>#NUM!</v>
      </c>
      <c r="J68" s="18" t="e">
        <f>INDEX(Large!$E$4:$BN$405,'Earning(month)'!$C68,'Earning(month)'!J$2)</f>
        <v>#NUM!</v>
      </c>
      <c r="K68" s="18" t="e">
        <f>INDEX(Large!$E$4:$BN$405,'Earning(month)'!$C68,'Earning(month)'!K$2)</f>
        <v>#NUM!</v>
      </c>
      <c r="L68" s="18" t="e">
        <f>INDEX(Large!$E$4:$BN$405,'Earning(month)'!$C68,'Earning(month)'!L$2)</f>
        <v>#NUM!</v>
      </c>
      <c r="M68" s="18" t="e">
        <f>INDEX(Large!$E$4:$BN$405,'Earning(month)'!$C68,'Earning(month)'!M$2)</f>
        <v>#NUM!</v>
      </c>
      <c r="N68" s="5" t="e">
        <f>INDEX(Large!$E$4:$BN$405,'Earning(month)'!$C68,'Earning(month)'!N$2)</f>
        <v>#NUM!</v>
      </c>
    </row>
    <row r="69" spans="1:14">
      <c r="A69" s="18">
        <v>66</v>
      </c>
      <c r="B69" s="25" t="e">
        <f>LARGE(Large!$AW$4:$AW$32,'Earning(month)'!A69)</f>
        <v>#NUM!</v>
      </c>
      <c r="C69" s="18" t="e">
        <f>MATCH(B69,Large!$AW$4:$AW$405,0)</f>
        <v>#NUM!</v>
      </c>
      <c r="D69" s="18" t="e">
        <f>INDEX(Large!$E$4:$BN$405,'Earning(month)'!$C69,'Earning(month)'!D$2)</f>
        <v>#NUM!</v>
      </c>
      <c r="E69" s="18" t="e">
        <f>INDEX(Large!$E$4:$BN$405,'Earning(month)'!$C69,'Earning(month)'!E$2)</f>
        <v>#NUM!</v>
      </c>
      <c r="F69" s="18" t="e">
        <f>INDEX(Large!$E$4:$BN$405,'Earning(month)'!$C69,'Earning(month)'!F$2)</f>
        <v>#NUM!</v>
      </c>
      <c r="G69" s="18" t="e">
        <f>INDEX(Large!$E$4:$BN$405,'Earning(month)'!$C69,'Earning(month)'!G$2)</f>
        <v>#NUM!</v>
      </c>
      <c r="H69" s="18" t="e">
        <f>INDEX(Large!$E$4:$BN$405,'Earning(month)'!$C69,'Earning(month)'!H$2)</f>
        <v>#NUM!</v>
      </c>
      <c r="I69" s="18" t="e">
        <f>INDEX(Large!$E$4:$BN$405,'Earning(month)'!$C69,'Earning(month)'!I$2)</f>
        <v>#NUM!</v>
      </c>
      <c r="J69" s="18" t="e">
        <f>INDEX(Large!$E$4:$BN$405,'Earning(month)'!$C69,'Earning(month)'!J$2)</f>
        <v>#NUM!</v>
      </c>
      <c r="K69" s="18" t="e">
        <f>INDEX(Large!$E$4:$BN$405,'Earning(month)'!$C69,'Earning(month)'!K$2)</f>
        <v>#NUM!</v>
      </c>
      <c r="L69" s="18" t="e">
        <f>INDEX(Large!$E$4:$BN$405,'Earning(month)'!$C69,'Earning(month)'!L$2)</f>
        <v>#NUM!</v>
      </c>
      <c r="M69" s="18" t="e">
        <f>INDEX(Large!$E$4:$BN$405,'Earning(month)'!$C69,'Earning(month)'!M$2)</f>
        <v>#NUM!</v>
      </c>
      <c r="N69" s="5" t="e">
        <f>INDEX(Large!$E$4:$BN$405,'Earning(month)'!$C69,'Earning(month)'!N$2)</f>
        <v>#NUM!</v>
      </c>
    </row>
    <row r="70" spans="1:14">
      <c r="A70" s="18">
        <v>67</v>
      </c>
      <c r="B70" s="25" t="e">
        <f>LARGE(Large!$AW$4:$AW$32,'Earning(month)'!A70)</f>
        <v>#NUM!</v>
      </c>
      <c r="C70" s="18" t="e">
        <f>MATCH(B70,Large!$AW$4:$AW$405,0)</f>
        <v>#NUM!</v>
      </c>
      <c r="D70" s="18" t="e">
        <f>INDEX(Large!$E$4:$BN$405,'Earning(month)'!$C70,'Earning(month)'!D$2)</f>
        <v>#NUM!</v>
      </c>
      <c r="E70" s="18" t="e">
        <f>INDEX(Large!$E$4:$BN$405,'Earning(month)'!$C70,'Earning(month)'!E$2)</f>
        <v>#NUM!</v>
      </c>
      <c r="F70" s="18" t="e">
        <f>INDEX(Large!$E$4:$BN$405,'Earning(month)'!$C70,'Earning(month)'!F$2)</f>
        <v>#NUM!</v>
      </c>
      <c r="G70" s="18" t="e">
        <f>INDEX(Large!$E$4:$BN$405,'Earning(month)'!$C70,'Earning(month)'!G$2)</f>
        <v>#NUM!</v>
      </c>
      <c r="H70" s="18" t="e">
        <f>INDEX(Large!$E$4:$BN$405,'Earning(month)'!$C70,'Earning(month)'!H$2)</f>
        <v>#NUM!</v>
      </c>
      <c r="I70" s="18" t="e">
        <f>INDEX(Large!$E$4:$BN$405,'Earning(month)'!$C70,'Earning(month)'!I$2)</f>
        <v>#NUM!</v>
      </c>
      <c r="J70" s="18" t="e">
        <f>INDEX(Large!$E$4:$BN$405,'Earning(month)'!$C70,'Earning(month)'!J$2)</f>
        <v>#NUM!</v>
      </c>
      <c r="K70" s="18" t="e">
        <f>INDEX(Large!$E$4:$BN$405,'Earning(month)'!$C70,'Earning(month)'!K$2)</f>
        <v>#NUM!</v>
      </c>
      <c r="L70" s="18" t="e">
        <f>INDEX(Large!$E$4:$BN$405,'Earning(month)'!$C70,'Earning(month)'!L$2)</f>
        <v>#NUM!</v>
      </c>
      <c r="M70" s="18" t="e">
        <f>INDEX(Large!$E$4:$BN$405,'Earning(month)'!$C70,'Earning(month)'!M$2)</f>
        <v>#NUM!</v>
      </c>
      <c r="N70" s="5" t="e">
        <f>INDEX(Large!$E$4:$BN$405,'Earning(month)'!$C70,'Earning(month)'!N$2)</f>
        <v>#NUM!</v>
      </c>
    </row>
    <row r="71" spans="1:14">
      <c r="A71" s="18">
        <v>68</v>
      </c>
      <c r="B71" s="25" t="e">
        <f>LARGE(Large!$AW$4:$AW$32,'Earning(month)'!A71)</f>
        <v>#NUM!</v>
      </c>
      <c r="C71" s="18" t="e">
        <f>MATCH(B71,Large!$AW$4:$AW$405,0)</f>
        <v>#NUM!</v>
      </c>
      <c r="D71" s="18" t="e">
        <f>INDEX(Large!$E$4:$BN$405,'Earning(month)'!$C71,'Earning(month)'!D$2)</f>
        <v>#NUM!</v>
      </c>
      <c r="E71" s="18" t="e">
        <f>INDEX(Large!$E$4:$BN$405,'Earning(month)'!$C71,'Earning(month)'!E$2)</f>
        <v>#NUM!</v>
      </c>
      <c r="F71" s="18" t="e">
        <f>INDEX(Large!$E$4:$BN$405,'Earning(month)'!$C71,'Earning(month)'!F$2)</f>
        <v>#NUM!</v>
      </c>
      <c r="G71" s="18" t="e">
        <f>INDEX(Large!$E$4:$BN$405,'Earning(month)'!$C71,'Earning(month)'!G$2)</f>
        <v>#NUM!</v>
      </c>
      <c r="H71" s="18" t="e">
        <f>INDEX(Large!$E$4:$BN$405,'Earning(month)'!$C71,'Earning(month)'!H$2)</f>
        <v>#NUM!</v>
      </c>
      <c r="I71" s="18" t="e">
        <f>INDEX(Large!$E$4:$BN$405,'Earning(month)'!$C71,'Earning(month)'!I$2)</f>
        <v>#NUM!</v>
      </c>
      <c r="J71" s="18" t="e">
        <f>INDEX(Large!$E$4:$BN$405,'Earning(month)'!$C71,'Earning(month)'!J$2)</f>
        <v>#NUM!</v>
      </c>
      <c r="K71" s="18" t="e">
        <f>INDEX(Large!$E$4:$BN$405,'Earning(month)'!$C71,'Earning(month)'!K$2)</f>
        <v>#NUM!</v>
      </c>
      <c r="L71" s="18" t="e">
        <f>INDEX(Large!$E$4:$BN$405,'Earning(month)'!$C71,'Earning(month)'!L$2)</f>
        <v>#NUM!</v>
      </c>
      <c r="M71" s="18" t="e">
        <f>INDEX(Large!$E$4:$BN$405,'Earning(month)'!$C71,'Earning(month)'!M$2)</f>
        <v>#NUM!</v>
      </c>
      <c r="N71" s="5" t="e">
        <f>INDEX(Large!$E$4:$BN$405,'Earning(month)'!$C71,'Earning(month)'!N$2)</f>
        <v>#NUM!</v>
      </c>
    </row>
    <row r="72" spans="1:14">
      <c r="A72" s="18">
        <v>69</v>
      </c>
      <c r="B72" s="25" t="e">
        <f>LARGE(Large!$AW$4:$AW$32,'Earning(month)'!A72)</f>
        <v>#NUM!</v>
      </c>
      <c r="C72" s="18" t="e">
        <f>MATCH(B72,Large!$AW$4:$AW$405,0)</f>
        <v>#NUM!</v>
      </c>
      <c r="D72" s="18" t="e">
        <f>INDEX(Large!$E$4:$BN$405,'Earning(month)'!$C72,'Earning(month)'!D$2)</f>
        <v>#NUM!</v>
      </c>
      <c r="E72" s="18" t="e">
        <f>INDEX(Large!$E$4:$BN$405,'Earning(month)'!$C72,'Earning(month)'!E$2)</f>
        <v>#NUM!</v>
      </c>
      <c r="F72" s="18" t="e">
        <f>INDEX(Large!$E$4:$BN$405,'Earning(month)'!$C72,'Earning(month)'!F$2)</f>
        <v>#NUM!</v>
      </c>
      <c r="G72" s="18" t="e">
        <f>INDEX(Large!$E$4:$BN$405,'Earning(month)'!$C72,'Earning(month)'!G$2)</f>
        <v>#NUM!</v>
      </c>
      <c r="H72" s="18" t="e">
        <f>INDEX(Large!$E$4:$BN$405,'Earning(month)'!$C72,'Earning(month)'!H$2)</f>
        <v>#NUM!</v>
      </c>
      <c r="I72" s="18" t="e">
        <f>INDEX(Large!$E$4:$BN$405,'Earning(month)'!$C72,'Earning(month)'!I$2)</f>
        <v>#NUM!</v>
      </c>
      <c r="J72" s="18" t="e">
        <f>INDEX(Large!$E$4:$BN$405,'Earning(month)'!$C72,'Earning(month)'!J$2)</f>
        <v>#NUM!</v>
      </c>
      <c r="K72" s="18" t="e">
        <f>INDEX(Large!$E$4:$BN$405,'Earning(month)'!$C72,'Earning(month)'!K$2)</f>
        <v>#NUM!</v>
      </c>
      <c r="L72" s="18" t="e">
        <f>INDEX(Large!$E$4:$BN$405,'Earning(month)'!$C72,'Earning(month)'!L$2)</f>
        <v>#NUM!</v>
      </c>
      <c r="M72" s="18" t="e">
        <f>INDEX(Large!$E$4:$BN$405,'Earning(month)'!$C72,'Earning(month)'!M$2)</f>
        <v>#NUM!</v>
      </c>
      <c r="N72" s="5" t="e">
        <f>INDEX(Large!$E$4:$BN$405,'Earning(month)'!$C72,'Earning(month)'!N$2)</f>
        <v>#NUM!</v>
      </c>
    </row>
    <row r="73" spans="1:14">
      <c r="A73" s="18">
        <v>70</v>
      </c>
      <c r="B73" s="25" t="e">
        <f>LARGE(Large!$AW$4:$AW$32,'Earning(month)'!A73)</f>
        <v>#NUM!</v>
      </c>
      <c r="C73" s="18" t="e">
        <f>MATCH(B73,Large!$AW$4:$AW$405,0)</f>
        <v>#NUM!</v>
      </c>
      <c r="D73" s="18" t="e">
        <f>INDEX(Large!$E$4:$BN$405,'Earning(month)'!$C73,'Earning(month)'!D$2)</f>
        <v>#NUM!</v>
      </c>
      <c r="E73" s="18" t="e">
        <f>INDEX(Large!$E$4:$BN$405,'Earning(month)'!$C73,'Earning(month)'!E$2)</f>
        <v>#NUM!</v>
      </c>
      <c r="F73" s="18" t="e">
        <f>INDEX(Large!$E$4:$BN$405,'Earning(month)'!$C73,'Earning(month)'!F$2)</f>
        <v>#NUM!</v>
      </c>
      <c r="G73" s="18" t="e">
        <f>INDEX(Large!$E$4:$BN$405,'Earning(month)'!$C73,'Earning(month)'!G$2)</f>
        <v>#NUM!</v>
      </c>
      <c r="H73" s="18" t="e">
        <f>INDEX(Large!$E$4:$BN$405,'Earning(month)'!$C73,'Earning(month)'!H$2)</f>
        <v>#NUM!</v>
      </c>
      <c r="I73" s="18" t="e">
        <f>INDEX(Large!$E$4:$BN$405,'Earning(month)'!$C73,'Earning(month)'!I$2)</f>
        <v>#NUM!</v>
      </c>
      <c r="J73" s="18" t="e">
        <f>INDEX(Large!$E$4:$BN$405,'Earning(month)'!$C73,'Earning(month)'!J$2)</f>
        <v>#NUM!</v>
      </c>
      <c r="K73" s="18" t="e">
        <f>INDEX(Large!$E$4:$BN$405,'Earning(month)'!$C73,'Earning(month)'!K$2)</f>
        <v>#NUM!</v>
      </c>
      <c r="L73" s="18" t="e">
        <f>INDEX(Large!$E$4:$BN$405,'Earning(month)'!$C73,'Earning(month)'!L$2)</f>
        <v>#NUM!</v>
      </c>
      <c r="M73" s="18" t="e">
        <f>INDEX(Large!$E$4:$BN$405,'Earning(month)'!$C73,'Earning(month)'!M$2)</f>
        <v>#NUM!</v>
      </c>
      <c r="N73" s="5" t="e">
        <f>INDEX(Large!$E$4:$BN$405,'Earning(month)'!$C73,'Earning(month)'!N$2)</f>
        <v>#NUM!</v>
      </c>
    </row>
    <row r="74" spans="1:14">
      <c r="A74" s="18">
        <v>71</v>
      </c>
      <c r="B74" s="25" t="e">
        <f>LARGE(Large!$AW$4:$AW$32,'Earning(month)'!A74)</f>
        <v>#NUM!</v>
      </c>
      <c r="C74" s="18" t="e">
        <f>MATCH(B74,Large!$AW$4:$AW$405,0)</f>
        <v>#NUM!</v>
      </c>
      <c r="D74" s="18" t="e">
        <f>INDEX(Large!$E$4:$BN$405,'Earning(month)'!$C74,'Earning(month)'!D$2)</f>
        <v>#NUM!</v>
      </c>
      <c r="E74" s="18" t="e">
        <f>INDEX(Large!$E$4:$BN$405,'Earning(month)'!$C74,'Earning(month)'!E$2)</f>
        <v>#NUM!</v>
      </c>
      <c r="F74" s="18" t="e">
        <f>INDEX(Large!$E$4:$BN$405,'Earning(month)'!$C74,'Earning(month)'!F$2)</f>
        <v>#NUM!</v>
      </c>
      <c r="G74" s="18" t="e">
        <f>INDEX(Large!$E$4:$BN$405,'Earning(month)'!$C74,'Earning(month)'!G$2)</f>
        <v>#NUM!</v>
      </c>
      <c r="H74" s="18" t="e">
        <f>INDEX(Large!$E$4:$BN$405,'Earning(month)'!$C74,'Earning(month)'!H$2)</f>
        <v>#NUM!</v>
      </c>
      <c r="I74" s="18" t="e">
        <f>INDEX(Large!$E$4:$BN$405,'Earning(month)'!$C74,'Earning(month)'!I$2)</f>
        <v>#NUM!</v>
      </c>
      <c r="J74" s="18" t="e">
        <f>INDEX(Large!$E$4:$BN$405,'Earning(month)'!$C74,'Earning(month)'!J$2)</f>
        <v>#NUM!</v>
      </c>
      <c r="K74" s="18" t="e">
        <f>INDEX(Large!$E$4:$BN$405,'Earning(month)'!$C74,'Earning(month)'!K$2)</f>
        <v>#NUM!</v>
      </c>
      <c r="L74" s="18" t="e">
        <f>INDEX(Large!$E$4:$BN$405,'Earning(month)'!$C74,'Earning(month)'!L$2)</f>
        <v>#NUM!</v>
      </c>
      <c r="M74" s="18" t="e">
        <f>INDEX(Large!$E$4:$BN$405,'Earning(month)'!$C74,'Earning(month)'!M$2)</f>
        <v>#NUM!</v>
      </c>
      <c r="N74" s="5" t="e">
        <f>INDEX(Large!$E$4:$BN$405,'Earning(month)'!$C74,'Earning(month)'!N$2)</f>
        <v>#NUM!</v>
      </c>
    </row>
    <row r="75" spans="1:14">
      <c r="A75" s="18">
        <v>72</v>
      </c>
      <c r="B75" s="25" t="e">
        <f>LARGE(Large!$AW$4:$AW$32,'Earning(month)'!A75)</f>
        <v>#NUM!</v>
      </c>
      <c r="C75" s="18" t="e">
        <f>MATCH(B75,Large!$AW$4:$AW$405,0)</f>
        <v>#NUM!</v>
      </c>
      <c r="D75" s="18" t="e">
        <f>INDEX(Large!$E$4:$BN$405,'Earning(month)'!$C75,'Earning(month)'!D$2)</f>
        <v>#NUM!</v>
      </c>
      <c r="E75" s="18" t="e">
        <f>INDEX(Large!$E$4:$BN$405,'Earning(month)'!$C75,'Earning(month)'!E$2)</f>
        <v>#NUM!</v>
      </c>
      <c r="F75" s="18" t="e">
        <f>INDEX(Large!$E$4:$BN$405,'Earning(month)'!$C75,'Earning(month)'!F$2)</f>
        <v>#NUM!</v>
      </c>
      <c r="G75" s="18" t="e">
        <f>INDEX(Large!$E$4:$BN$405,'Earning(month)'!$C75,'Earning(month)'!G$2)</f>
        <v>#NUM!</v>
      </c>
      <c r="H75" s="18" t="e">
        <f>INDEX(Large!$E$4:$BN$405,'Earning(month)'!$C75,'Earning(month)'!H$2)</f>
        <v>#NUM!</v>
      </c>
      <c r="I75" s="18" t="e">
        <f>INDEX(Large!$E$4:$BN$405,'Earning(month)'!$C75,'Earning(month)'!I$2)</f>
        <v>#NUM!</v>
      </c>
      <c r="J75" s="18" t="e">
        <f>INDEX(Large!$E$4:$BN$405,'Earning(month)'!$C75,'Earning(month)'!J$2)</f>
        <v>#NUM!</v>
      </c>
      <c r="K75" s="18" t="e">
        <f>INDEX(Large!$E$4:$BN$405,'Earning(month)'!$C75,'Earning(month)'!K$2)</f>
        <v>#NUM!</v>
      </c>
      <c r="L75" s="18" t="e">
        <f>INDEX(Large!$E$4:$BN$405,'Earning(month)'!$C75,'Earning(month)'!L$2)</f>
        <v>#NUM!</v>
      </c>
      <c r="M75" s="18" t="e">
        <f>INDEX(Large!$E$4:$BN$405,'Earning(month)'!$C75,'Earning(month)'!M$2)</f>
        <v>#NUM!</v>
      </c>
      <c r="N75" s="5" t="e">
        <f>INDEX(Large!$E$4:$BN$405,'Earning(month)'!$C75,'Earning(month)'!N$2)</f>
        <v>#NUM!</v>
      </c>
    </row>
    <row r="76" spans="1:14">
      <c r="A76" s="18">
        <v>73</v>
      </c>
      <c r="B76" s="25" t="e">
        <f>LARGE(Large!$AW$4:$AW$32,'Earning(month)'!A76)</f>
        <v>#NUM!</v>
      </c>
      <c r="C76" s="18" t="e">
        <f>MATCH(B76,Large!$AW$4:$AW$405,0)</f>
        <v>#NUM!</v>
      </c>
      <c r="D76" s="18" t="e">
        <f>INDEX(Large!$E$4:$BN$405,'Earning(month)'!$C76,'Earning(month)'!D$2)</f>
        <v>#NUM!</v>
      </c>
      <c r="E76" s="18" t="e">
        <f>INDEX(Large!$E$4:$BN$405,'Earning(month)'!$C76,'Earning(month)'!E$2)</f>
        <v>#NUM!</v>
      </c>
      <c r="F76" s="18" t="e">
        <f>INDEX(Large!$E$4:$BN$405,'Earning(month)'!$C76,'Earning(month)'!F$2)</f>
        <v>#NUM!</v>
      </c>
      <c r="G76" s="18" t="e">
        <f>INDEX(Large!$E$4:$BN$405,'Earning(month)'!$C76,'Earning(month)'!G$2)</f>
        <v>#NUM!</v>
      </c>
      <c r="H76" s="18" t="e">
        <f>INDEX(Large!$E$4:$BN$405,'Earning(month)'!$C76,'Earning(month)'!H$2)</f>
        <v>#NUM!</v>
      </c>
      <c r="I76" s="18" t="e">
        <f>INDEX(Large!$E$4:$BN$405,'Earning(month)'!$C76,'Earning(month)'!I$2)</f>
        <v>#NUM!</v>
      </c>
      <c r="J76" s="18" t="e">
        <f>INDEX(Large!$E$4:$BN$405,'Earning(month)'!$C76,'Earning(month)'!J$2)</f>
        <v>#NUM!</v>
      </c>
      <c r="K76" s="18" t="e">
        <f>INDEX(Large!$E$4:$BN$405,'Earning(month)'!$C76,'Earning(month)'!K$2)</f>
        <v>#NUM!</v>
      </c>
      <c r="L76" s="18" t="e">
        <f>INDEX(Large!$E$4:$BN$405,'Earning(month)'!$C76,'Earning(month)'!L$2)</f>
        <v>#NUM!</v>
      </c>
      <c r="M76" s="18" t="e">
        <f>INDEX(Large!$E$4:$BN$405,'Earning(month)'!$C76,'Earning(month)'!M$2)</f>
        <v>#NUM!</v>
      </c>
      <c r="N76" s="5" t="e">
        <f>INDEX(Large!$E$4:$BN$405,'Earning(month)'!$C76,'Earning(month)'!N$2)</f>
        <v>#NUM!</v>
      </c>
    </row>
    <row r="77" spans="1:14">
      <c r="A77" s="18">
        <v>74</v>
      </c>
      <c r="B77" s="25" t="e">
        <f>LARGE(Large!$AW$4:$AW$32,'Earning(month)'!A77)</f>
        <v>#NUM!</v>
      </c>
      <c r="C77" s="18" t="e">
        <f>MATCH(B77,Large!$AW$4:$AW$405,0)</f>
        <v>#NUM!</v>
      </c>
      <c r="D77" s="18" t="e">
        <f>INDEX(Large!$E$4:$BN$405,'Earning(month)'!$C77,'Earning(month)'!D$2)</f>
        <v>#NUM!</v>
      </c>
      <c r="E77" s="18" t="e">
        <f>INDEX(Large!$E$4:$BN$405,'Earning(month)'!$C77,'Earning(month)'!E$2)</f>
        <v>#NUM!</v>
      </c>
      <c r="F77" s="18" t="e">
        <f>INDEX(Large!$E$4:$BN$405,'Earning(month)'!$C77,'Earning(month)'!F$2)</f>
        <v>#NUM!</v>
      </c>
      <c r="G77" s="18" t="e">
        <f>INDEX(Large!$E$4:$BN$405,'Earning(month)'!$C77,'Earning(month)'!G$2)</f>
        <v>#NUM!</v>
      </c>
      <c r="H77" s="18" t="e">
        <f>INDEX(Large!$E$4:$BN$405,'Earning(month)'!$C77,'Earning(month)'!H$2)</f>
        <v>#NUM!</v>
      </c>
      <c r="I77" s="18" t="e">
        <f>INDEX(Large!$E$4:$BN$405,'Earning(month)'!$C77,'Earning(month)'!I$2)</f>
        <v>#NUM!</v>
      </c>
      <c r="J77" s="18" t="e">
        <f>INDEX(Large!$E$4:$BN$405,'Earning(month)'!$C77,'Earning(month)'!J$2)</f>
        <v>#NUM!</v>
      </c>
      <c r="K77" s="18" t="e">
        <f>INDEX(Large!$E$4:$BN$405,'Earning(month)'!$C77,'Earning(month)'!K$2)</f>
        <v>#NUM!</v>
      </c>
      <c r="L77" s="18" t="e">
        <f>INDEX(Large!$E$4:$BN$405,'Earning(month)'!$C77,'Earning(month)'!L$2)</f>
        <v>#NUM!</v>
      </c>
      <c r="M77" s="18" t="e">
        <f>INDEX(Large!$E$4:$BN$405,'Earning(month)'!$C77,'Earning(month)'!M$2)</f>
        <v>#NUM!</v>
      </c>
      <c r="N77" s="5" t="e">
        <f>INDEX(Large!$E$4:$BN$405,'Earning(month)'!$C77,'Earning(month)'!N$2)</f>
        <v>#NUM!</v>
      </c>
    </row>
    <row r="78" spans="1:14">
      <c r="A78" s="18">
        <v>75</v>
      </c>
      <c r="B78" s="25" t="e">
        <f>LARGE(Large!$AW$4:$AW$32,'Earning(month)'!A78)</f>
        <v>#NUM!</v>
      </c>
      <c r="C78" s="18" t="e">
        <f>MATCH(B78,Large!$AW$4:$AW$405,0)</f>
        <v>#NUM!</v>
      </c>
      <c r="D78" s="18" t="e">
        <f>INDEX(Large!$E$4:$BN$405,'Earning(month)'!$C78,'Earning(month)'!D$2)</f>
        <v>#NUM!</v>
      </c>
      <c r="E78" s="18" t="e">
        <f>INDEX(Large!$E$4:$BN$405,'Earning(month)'!$C78,'Earning(month)'!E$2)</f>
        <v>#NUM!</v>
      </c>
      <c r="F78" s="18" t="e">
        <f>INDEX(Large!$E$4:$BN$405,'Earning(month)'!$C78,'Earning(month)'!F$2)</f>
        <v>#NUM!</v>
      </c>
      <c r="G78" s="18" t="e">
        <f>INDEX(Large!$E$4:$BN$405,'Earning(month)'!$C78,'Earning(month)'!G$2)</f>
        <v>#NUM!</v>
      </c>
      <c r="H78" s="18" t="e">
        <f>INDEX(Large!$E$4:$BN$405,'Earning(month)'!$C78,'Earning(month)'!H$2)</f>
        <v>#NUM!</v>
      </c>
      <c r="I78" s="18" t="e">
        <f>INDEX(Large!$E$4:$BN$405,'Earning(month)'!$C78,'Earning(month)'!I$2)</f>
        <v>#NUM!</v>
      </c>
      <c r="J78" s="18" t="e">
        <f>INDEX(Large!$E$4:$BN$405,'Earning(month)'!$C78,'Earning(month)'!J$2)</f>
        <v>#NUM!</v>
      </c>
      <c r="K78" s="18" t="e">
        <f>INDEX(Large!$E$4:$BN$405,'Earning(month)'!$C78,'Earning(month)'!K$2)</f>
        <v>#NUM!</v>
      </c>
      <c r="L78" s="18" t="e">
        <f>INDEX(Large!$E$4:$BN$405,'Earning(month)'!$C78,'Earning(month)'!L$2)</f>
        <v>#NUM!</v>
      </c>
      <c r="M78" s="18" t="e">
        <f>INDEX(Large!$E$4:$BN$405,'Earning(month)'!$C78,'Earning(month)'!M$2)</f>
        <v>#NUM!</v>
      </c>
      <c r="N78" s="5" t="e">
        <f>INDEX(Large!$E$4:$BN$405,'Earning(month)'!$C78,'Earning(month)'!N$2)</f>
        <v>#NUM!</v>
      </c>
    </row>
    <row r="79" spans="1:14">
      <c r="A79" s="18">
        <v>76</v>
      </c>
      <c r="B79" s="25" t="e">
        <f>LARGE(Large!$AW$4:$AW$32,'Earning(month)'!A79)</f>
        <v>#NUM!</v>
      </c>
      <c r="C79" s="18" t="e">
        <f>MATCH(B79,Large!$AW$4:$AW$405,0)</f>
        <v>#NUM!</v>
      </c>
      <c r="D79" s="18" t="e">
        <f>INDEX(Large!$E$4:$BN$405,'Earning(month)'!$C79,'Earning(month)'!D$2)</f>
        <v>#NUM!</v>
      </c>
      <c r="E79" s="18" t="e">
        <f>INDEX(Large!$E$4:$BN$405,'Earning(month)'!$C79,'Earning(month)'!E$2)</f>
        <v>#NUM!</v>
      </c>
      <c r="F79" s="18" t="e">
        <f>INDEX(Large!$E$4:$BN$405,'Earning(month)'!$C79,'Earning(month)'!F$2)</f>
        <v>#NUM!</v>
      </c>
      <c r="G79" s="18" t="e">
        <f>INDEX(Large!$E$4:$BN$405,'Earning(month)'!$C79,'Earning(month)'!G$2)</f>
        <v>#NUM!</v>
      </c>
      <c r="H79" s="18" t="e">
        <f>INDEX(Large!$E$4:$BN$405,'Earning(month)'!$C79,'Earning(month)'!H$2)</f>
        <v>#NUM!</v>
      </c>
      <c r="I79" s="18" t="e">
        <f>INDEX(Large!$E$4:$BN$405,'Earning(month)'!$C79,'Earning(month)'!I$2)</f>
        <v>#NUM!</v>
      </c>
      <c r="J79" s="18" t="e">
        <f>INDEX(Large!$E$4:$BN$405,'Earning(month)'!$C79,'Earning(month)'!J$2)</f>
        <v>#NUM!</v>
      </c>
      <c r="K79" s="18" t="e">
        <f>INDEX(Large!$E$4:$BN$405,'Earning(month)'!$C79,'Earning(month)'!K$2)</f>
        <v>#NUM!</v>
      </c>
      <c r="L79" s="18" t="e">
        <f>INDEX(Large!$E$4:$BN$405,'Earning(month)'!$C79,'Earning(month)'!L$2)</f>
        <v>#NUM!</v>
      </c>
      <c r="M79" s="18" t="e">
        <f>INDEX(Large!$E$4:$BN$405,'Earning(month)'!$C79,'Earning(month)'!M$2)</f>
        <v>#NUM!</v>
      </c>
      <c r="N79" s="5" t="e">
        <f>INDEX(Large!$E$4:$BN$405,'Earning(month)'!$C79,'Earning(month)'!N$2)</f>
        <v>#NUM!</v>
      </c>
    </row>
    <row r="80" spans="1:14">
      <c r="A80" s="18">
        <v>77</v>
      </c>
      <c r="B80" s="25" t="e">
        <f>LARGE(Large!$AW$4:$AW$32,'Earning(month)'!A80)</f>
        <v>#NUM!</v>
      </c>
      <c r="C80" s="18" t="e">
        <f>MATCH(B80,Large!$AW$4:$AW$405,0)</f>
        <v>#NUM!</v>
      </c>
      <c r="D80" s="18" t="e">
        <f>INDEX(Large!$E$4:$BN$405,'Earning(month)'!$C80,'Earning(month)'!D$2)</f>
        <v>#NUM!</v>
      </c>
      <c r="E80" s="18" t="e">
        <f>INDEX(Large!$E$4:$BN$405,'Earning(month)'!$C80,'Earning(month)'!E$2)</f>
        <v>#NUM!</v>
      </c>
      <c r="F80" s="18" t="e">
        <f>INDEX(Large!$E$4:$BN$405,'Earning(month)'!$C80,'Earning(month)'!F$2)</f>
        <v>#NUM!</v>
      </c>
      <c r="G80" s="18" t="e">
        <f>INDEX(Large!$E$4:$BN$405,'Earning(month)'!$C80,'Earning(month)'!G$2)</f>
        <v>#NUM!</v>
      </c>
      <c r="H80" s="18" t="e">
        <f>INDEX(Large!$E$4:$BN$405,'Earning(month)'!$C80,'Earning(month)'!H$2)</f>
        <v>#NUM!</v>
      </c>
      <c r="I80" s="18" t="e">
        <f>INDEX(Large!$E$4:$BN$405,'Earning(month)'!$C80,'Earning(month)'!I$2)</f>
        <v>#NUM!</v>
      </c>
      <c r="J80" s="18" t="e">
        <f>INDEX(Large!$E$4:$BN$405,'Earning(month)'!$C80,'Earning(month)'!J$2)</f>
        <v>#NUM!</v>
      </c>
      <c r="K80" s="18" t="e">
        <f>INDEX(Large!$E$4:$BN$405,'Earning(month)'!$C80,'Earning(month)'!K$2)</f>
        <v>#NUM!</v>
      </c>
      <c r="L80" s="18" t="e">
        <f>INDEX(Large!$E$4:$BN$405,'Earning(month)'!$C80,'Earning(month)'!L$2)</f>
        <v>#NUM!</v>
      </c>
      <c r="M80" s="18" t="e">
        <f>INDEX(Large!$E$4:$BN$405,'Earning(month)'!$C80,'Earning(month)'!M$2)</f>
        <v>#NUM!</v>
      </c>
      <c r="N80" s="5" t="e">
        <f>INDEX(Large!$E$4:$BN$405,'Earning(month)'!$C80,'Earning(month)'!N$2)</f>
        <v>#NUM!</v>
      </c>
    </row>
    <row r="81" spans="1:14">
      <c r="A81" s="18">
        <v>78</v>
      </c>
      <c r="B81" s="25" t="e">
        <f>LARGE(Large!$AW$4:$AW$32,'Earning(month)'!A81)</f>
        <v>#NUM!</v>
      </c>
      <c r="C81" s="18" t="e">
        <f>MATCH(B81,Large!$AW$4:$AW$405,0)</f>
        <v>#NUM!</v>
      </c>
      <c r="D81" s="18" t="e">
        <f>INDEX(Large!$E$4:$BN$405,'Earning(month)'!$C81,'Earning(month)'!D$2)</f>
        <v>#NUM!</v>
      </c>
      <c r="E81" s="18" t="e">
        <f>INDEX(Large!$E$4:$BN$405,'Earning(month)'!$C81,'Earning(month)'!E$2)</f>
        <v>#NUM!</v>
      </c>
      <c r="F81" s="18" t="e">
        <f>INDEX(Large!$E$4:$BN$405,'Earning(month)'!$C81,'Earning(month)'!F$2)</f>
        <v>#NUM!</v>
      </c>
      <c r="G81" s="18" t="e">
        <f>INDEX(Large!$E$4:$BN$405,'Earning(month)'!$C81,'Earning(month)'!G$2)</f>
        <v>#NUM!</v>
      </c>
      <c r="H81" s="18" t="e">
        <f>INDEX(Large!$E$4:$BN$405,'Earning(month)'!$C81,'Earning(month)'!H$2)</f>
        <v>#NUM!</v>
      </c>
      <c r="I81" s="18" t="e">
        <f>INDEX(Large!$E$4:$BN$405,'Earning(month)'!$C81,'Earning(month)'!I$2)</f>
        <v>#NUM!</v>
      </c>
      <c r="J81" s="18" t="e">
        <f>INDEX(Large!$E$4:$BN$405,'Earning(month)'!$C81,'Earning(month)'!J$2)</f>
        <v>#NUM!</v>
      </c>
      <c r="K81" s="18" t="e">
        <f>INDEX(Large!$E$4:$BN$405,'Earning(month)'!$C81,'Earning(month)'!K$2)</f>
        <v>#NUM!</v>
      </c>
      <c r="L81" s="18" t="e">
        <f>INDEX(Large!$E$4:$BN$405,'Earning(month)'!$C81,'Earning(month)'!L$2)</f>
        <v>#NUM!</v>
      </c>
      <c r="M81" s="18" t="e">
        <f>INDEX(Large!$E$4:$BN$405,'Earning(month)'!$C81,'Earning(month)'!M$2)</f>
        <v>#NUM!</v>
      </c>
      <c r="N81" s="5" t="e">
        <f>INDEX(Large!$E$4:$BN$405,'Earning(month)'!$C81,'Earning(month)'!N$2)</f>
        <v>#NUM!</v>
      </c>
    </row>
    <row r="82" spans="1:14">
      <c r="A82" s="18">
        <v>79</v>
      </c>
      <c r="B82" s="25" t="e">
        <f>LARGE(Large!$AW$4:$AW$32,'Earning(month)'!A82)</f>
        <v>#NUM!</v>
      </c>
      <c r="C82" s="18" t="e">
        <f>MATCH(B82,Large!$AW$4:$AW$405,0)</f>
        <v>#NUM!</v>
      </c>
      <c r="D82" s="18" t="e">
        <f>INDEX(Large!$E$4:$BN$405,'Earning(month)'!$C82,'Earning(month)'!D$2)</f>
        <v>#NUM!</v>
      </c>
      <c r="E82" s="18" t="e">
        <f>INDEX(Large!$E$4:$BN$405,'Earning(month)'!$C82,'Earning(month)'!E$2)</f>
        <v>#NUM!</v>
      </c>
      <c r="F82" s="18" t="e">
        <f>INDEX(Large!$E$4:$BN$405,'Earning(month)'!$C82,'Earning(month)'!F$2)</f>
        <v>#NUM!</v>
      </c>
      <c r="G82" s="18" t="e">
        <f>INDEX(Large!$E$4:$BN$405,'Earning(month)'!$C82,'Earning(month)'!G$2)</f>
        <v>#NUM!</v>
      </c>
      <c r="H82" s="18" t="e">
        <f>INDEX(Large!$E$4:$BN$405,'Earning(month)'!$C82,'Earning(month)'!H$2)</f>
        <v>#NUM!</v>
      </c>
      <c r="I82" s="18" t="e">
        <f>INDEX(Large!$E$4:$BN$405,'Earning(month)'!$C82,'Earning(month)'!I$2)</f>
        <v>#NUM!</v>
      </c>
      <c r="J82" s="18" t="e">
        <f>INDEX(Large!$E$4:$BN$405,'Earning(month)'!$C82,'Earning(month)'!J$2)</f>
        <v>#NUM!</v>
      </c>
      <c r="K82" s="18" t="e">
        <f>INDEX(Large!$E$4:$BN$405,'Earning(month)'!$C82,'Earning(month)'!K$2)</f>
        <v>#NUM!</v>
      </c>
      <c r="L82" s="18" t="e">
        <f>INDEX(Large!$E$4:$BN$405,'Earning(month)'!$C82,'Earning(month)'!L$2)</f>
        <v>#NUM!</v>
      </c>
      <c r="M82" s="18" t="e">
        <f>INDEX(Large!$E$4:$BN$405,'Earning(month)'!$C82,'Earning(month)'!M$2)</f>
        <v>#NUM!</v>
      </c>
      <c r="N82" s="5" t="e">
        <f>INDEX(Large!$E$4:$BN$405,'Earning(month)'!$C82,'Earning(month)'!N$2)</f>
        <v>#NUM!</v>
      </c>
    </row>
    <row r="83" spans="1:14">
      <c r="A83" s="18">
        <v>80</v>
      </c>
      <c r="B83" s="25" t="e">
        <f>LARGE(Large!$AW$4:$AW$32,'Earning(month)'!A83)</f>
        <v>#NUM!</v>
      </c>
      <c r="C83" s="18" t="e">
        <f>MATCH(B83,Large!$AW$4:$AW$405,0)</f>
        <v>#NUM!</v>
      </c>
      <c r="D83" s="18" t="e">
        <f>INDEX(Large!$E$4:$BN$405,'Earning(month)'!$C83,'Earning(month)'!D$2)</f>
        <v>#NUM!</v>
      </c>
      <c r="E83" s="18" t="e">
        <f>INDEX(Large!$E$4:$BN$405,'Earning(month)'!$C83,'Earning(month)'!E$2)</f>
        <v>#NUM!</v>
      </c>
      <c r="F83" s="18" t="e">
        <f>INDEX(Large!$E$4:$BN$405,'Earning(month)'!$C83,'Earning(month)'!F$2)</f>
        <v>#NUM!</v>
      </c>
      <c r="G83" s="18" t="e">
        <f>INDEX(Large!$E$4:$BN$405,'Earning(month)'!$C83,'Earning(month)'!G$2)</f>
        <v>#NUM!</v>
      </c>
      <c r="H83" s="18" t="e">
        <f>INDEX(Large!$E$4:$BN$405,'Earning(month)'!$C83,'Earning(month)'!H$2)</f>
        <v>#NUM!</v>
      </c>
      <c r="I83" s="18" t="e">
        <f>INDEX(Large!$E$4:$BN$405,'Earning(month)'!$C83,'Earning(month)'!I$2)</f>
        <v>#NUM!</v>
      </c>
      <c r="J83" s="18" t="e">
        <f>INDEX(Large!$E$4:$BN$405,'Earning(month)'!$C83,'Earning(month)'!J$2)</f>
        <v>#NUM!</v>
      </c>
      <c r="K83" s="18" t="e">
        <f>INDEX(Large!$E$4:$BN$405,'Earning(month)'!$C83,'Earning(month)'!K$2)</f>
        <v>#NUM!</v>
      </c>
      <c r="L83" s="18" t="e">
        <f>INDEX(Large!$E$4:$BN$405,'Earning(month)'!$C83,'Earning(month)'!L$2)</f>
        <v>#NUM!</v>
      </c>
      <c r="M83" s="18" t="e">
        <f>INDEX(Large!$E$4:$BN$405,'Earning(month)'!$C83,'Earning(month)'!M$2)</f>
        <v>#NUM!</v>
      </c>
      <c r="N83" s="5" t="e">
        <f>INDEX(Large!$E$4:$BN$405,'Earning(month)'!$C83,'Earning(month)'!N$2)</f>
        <v>#NUM!</v>
      </c>
    </row>
    <row r="84" spans="1:14">
      <c r="A84" s="18">
        <v>81</v>
      </c>
      <c r="B84" s="25" t="e">
        <f>LARGE(Large!$AW$4:$AW$32,'Earning(month)'!A84)</f>
        <v>#NUM!</v>
      </c>
      <c r="C84" s="18" t="e">
        <f>MATCH(B84,Large!$AW$4:$AW$405,0)</f>
        <v>#NUM!</v>
      </c>
      <c r="D84" s="18" t="e">
        <f>INDEX(Large!$E$4:$BN$405,'Earning(month)'!$C84,'Earning(month)'!D$2)</f>
        <v>#NUM!</v>
      </c>
      <c r="E84" s="18" t="e">
        <f>INDEX(Large!$E$4:$BN$405,'Earning(month)'!$C84,'Earning(month)'!E$2)</f>
        <v>#NUM!</v>
      </c>
      <c r="F84" s="18" t="e">
        <f>INDEX(Large!$E$4:$BN$405,'Earning(month)'!$C84,'Earning(month)'!F$2)</f>
        <v>#NUM!</v>
      </c>
      <c r="G84" s="18" t="e">
        <f>INDEX(Large!$E$4:$BN$405,'Earning(month)'!$C84,'Earning(month)'!G$2)</f>
        <v>#NUM!</v>
      </c>
      <c r="H84" s="18" t="e">
        <f>INDEX(Large!$E$4:$BN$405,'Earning(month)'!$C84,'Earning(month)'!H$2)</f>
        <v>#NUM!</v>
      </c>
      <c r="I84" s="18" t="e">
        <f>INDEX(Large!$E$4:$BN$405,'Earning(month)'!$C84,'Earning(month)'!I$2)</f>
        <v>#NUM!</v>
      </c>
      <c r="J84" s="18" t="e">
        <f>INDEX(Large!$E$4:$BN$405,'Earning(month)'!$C84,'Earning(month)'!J$2)</f>
        <v>#NUM!</v>
      </c>
      <c r="K84" s="18" t="e">
        <f>INDEX(Large!$E$4:$BN$405,'Earning(month)'!$C84,'Earning(month)'!K$2)</f>
        <v>#NUM!</v>
      </c>
      <c r="L84" s="18" t="e">
        <f>INDEX(Large!$E$4:$BN$405,'Earning(month)'!$C84,'Earning(month)'!L$2)</f>
        <v>#NUM!</v>
      </c>
      <c r="M84" s="18" t="e">
        <f>INDEX(Large!$E$4:$BN$405,'Earning(month)'!$C84,'Earning(month)'!M$2)</f>
        <v>#NUM!</v>
      </c>
      <c r="N84" s="5" t="e">
        <f>INDEX(Large!$E$4:$BN$405,'Earning(month)'!$C84,'Earning(month)'!N$2)</f>
        <v>#NUM!</v>
      </c>
    </row>
    <row r="85" spans="1:14">
      <c r="A85" s="18">
        <v>82</v>
      </c>
      <c r="B85" s="25" t="e">
        <f>LARGE(Large!$AW$4:$AW$32,'Earning(month)'!A85)</f>
        <v>#NUM!</v>
      </c>
      <c r="C85" s="18" t="e">
        <f>MATCH(B85,Large!$AW$4:$AW$405,0)</f>
        <v>#NUM!</v>
      </c>
      <c r="D85" s="18" t="e">
        <f>INDEX(Large!$E$4:$BN$405,'Earning(month)'!$C85,'Earning(month)'!D$2)</f>
        <v>#NUM!</v>
      </c>
      <c r="E85" s="18" t="e">
        <f>INDEX(Large!$E$4:$BN$405,'Earning(month)'!$C85,'Earning(month)'!E$2)</f>
        <v>#NUM!</v>
      </c>
      <c r="F85" s="18" t="e">
        <f>INDEX(Large!$E$4:$BN$405,'Earning(month)'!$C85,'Earning(month)'!F$2)</f>
        <v>#NUM!</v>
      </c>
      <c r="G85" s="18" t="e">
        <f>INDEX(Large!$E$4:$BN$405,'Earning(month)'!$C85,'Earning(month)'!G$2)</f>
        <v>#NUM!</v>
      </c>
      <c r="H85" s="18" t="e">
        <f>INDEX(Large!$E$4:$BN$405,'Earning(month)'!$C85,'Earning(month)'!H$2)</f>
        <v>#NUM!</v>
      </c>
      <c r="I85" s="18" t="e">
        <f>INDEX(Large!$E$4:$BN$405,'Earning(month)'!$C85,'Earning(month)'!I$2)</f>
        <v>#NUM!</v>
      </c>
      <c r="J85" s="18" t="e">
        <f>INDEX(Large!$E$4:$BN$405,'Earning(month)'!$C85,'Earning(month)'!J$2)</f>
        <v>#NUM!</v>
      </c>
      <c r="K85" s="18" t="e">
        <f>INDEX(Large!$E$4:$BN$405,'Earning(month)'!$C85,'Earning(month)'!K$2)</f>
        <v>#NUM!</v>
      </c>
      <c r="L85" s="18" t="e">
        <f>INDEX(Large!$E$4:$BN$405,'Earning(month)'!$C85,'Earning(month)'!L$2)</f>
        <v>#NUM!</v>
      </c>
      <c r="M85" s="18" t="e">
        <f>INDEX(Large!$E$4:$BN$405,'Earning(month)'!$C85,'Earning(month)'!M$2)</f>
        <v>#NUM!</v>
      </c>
      <c r="N85" s="5" t="e">
        <f>INDEX(Large!$E$4:$BN$405,'Earning(month)'!$C85,'Earning(month)'!N$2)</f>
        <v>#NUM!</v>
      </c>
    </row>
    <row r="86" spans="1:14">
      <c r="A86" s="18">
        <v>83</v>
      </c>
      <c r="B86" s="25" t="e">
        <f>LARGE(Large!$AW$4:$AW$32,'Earning(month)'!A86)</f>
        <v>#NUM!</v>
      </c>
      <c r="C86" s="18" t="e">
        <f>MATCH(B86,Large!$AW$4:$AW$405,0)</f>
        <v>#NUM!</v>
      </c>
      <c r="D86" s="18" t="e">
        <f>INDEX(Large!$E$4:$BN$405,'Earning(month)'!$C86,'Earning(month)'!D$2)</f>
        <v>#NUM!</v>
      </c>
      <c r="E86" s="18" t="e">
        <f>INDEX(Large!$E$4:$BN$405,'Earning(month)'!$C86,'Earning(month)'!E$2)</f>
        <v>#NUM!</v>
      </c>
      <c r="F86" s="18" t="e">
        <f>INDEX(Large!$E$4:$BN$405,'Earning(month)'!$C86,'Earning(month)'!F$2)</f>
        <v>#NUM!</v>
      </c>
      <c r="G86" s="18" t="e">
        <f>INDEX(Large!$E$4:$BN$405,'Earning(month)'!$C86,'Earning(month)'!G$2)</f>
        <v>#NUM!</v>
      </c>
      <c r="H86" s="18" t="e">
        <f>INDEX(Large!$E$4:$BN$405,'Earning(month)'!$C86,'Earning(month)'!H$2)</f>
        <v>#NUM!</v>
      </c>
      <c r="I86" s="18" t="e">
        <f>INDEX(Large!$E$4:$BN$405,'Earning(month)'!$C86,'Earning(month)'!I$2)</f>
        <v>#NUM!</v>
      </c>
      <c r="J86" s="18" t="e">
        <f>INDEX(Large!$E$4:$BN$405,'Earning(month)'!$C86,'Earning(month)'!J$2)</f>
        <v>#NUM!</v>
      </c>
      <c r="K86" s="18" t="e">
        <f>INDEX(Large!$E$4:$BN$405,'Earning(month)'!$C86,'Earning(month)'!K$2)</f>
        <v>#NUM!</v>
      </c>
      <c r="L86" s="18" t="e">
        <f>INDEX(Large!$E$4:$BN$405,'Earning(month)'!$C86,'Earning(month)'!L$2)</f>
        <v>#NUM!</v>
      </c>
      <c r="M86" s="18" t="e">
        <f>INDEX(Large!$E$4:$BN$405,'Earning(month)'!$C86,'Earning(month)'!M$2)</f>
        <v>#NUM!</v>
      </c>
      <c r="N86" s="5" t="e">
        <f>INDEX(Large!$E$4:$BN$405,'Earning(month)'!$C86,'Earning(month)'!N$2)</f>
        <v>#NUM!</v>
      </c>
    </row>
    <row r="87" spans="1:14">
      <c r="A87" s="18">
        <v>84</v>
      </c>
      <c r="B87" s="25" t="e">
        <f>LARGE(Large!$AW$4:$AW$32,'Earning(month)'!A87)</f>
        <v>#NUM!</v>
      </c>
      <c r="C87" s="18" t="e">
        <f>MATCH(B87,Large!$AW$4:$AW$405,0)</f>
        <v>#NUM!</v>
      </c>
      <c r="D87" s="18" t="e">
        <f>INDEX(Large!$E$4:$BN$405,'Earning(month)'!$C87,'Earning(month)'!D$2)</f>
        <v>#NUM!</v>
      </c>
      <c r="E87" s="18" t="e">
        <f>INDEX(Large!$E$4:$BN$405,'Earning(month)'!$C87,'Earning(month)'!E$2)</f>
        <v>#NUM!</v>
      </c>
      <c r="F87" s="18" t="e">
        <f>INDEX(Large!$E$4:$BN$405,'Earning(month)'!$C87,'Earning(month)'!F$2)</f>
        <v>#NUM!</v>
      </c>
      <c r="G87" s="18" t="e">
        <f>INDEX(Large!$E$4:$BN$405,'Earning(month)'!$C87,'Earning(month)'!G$2)</f>
        <v>#NUM!</v>
      </c>
      <c r="H87" s="18" t="e">
        <f>INDEX(Large!$E$4:$BN$405,'Earning(month)'!$C87,'Earning(month)'!H$2)</f>
        <v>#NUM!</v>
      </c>
      <c r="I87" s="18" t="e">
        <f>INDEX(Large!$E$4:$BN$405,'Earning(month)'!$C87,'Earning(month)'!I$2)</f>
        <v>#NUM!</v>
      </c>
      <c r="J87" s="18" t="e">
        <f>INDEX(Large!$E$4:$BN$405,'Earning(month)'!$C87,'Earning(month)'!J$2)</f>
        <v>#NUM!</v>
      </c>
      <c r="K87" s="18" t="e">
        <f>INDEX(Large!$E$4:$BN$405,'Earning(month)'!$C87,'Earning(month)'!K$2)</f>
        <v>#NUM!</v>
      </c>
      <c r="L87" s="18" t="e">
        <f>INDEX(Large!$E$4:$BN$405,'Earning(month)'!$C87,'Earning(month)'!L$2)</f>
        <v>#NUM!</v>
      </c>
      <c r="M87" s="18" t="e">
        <f>INDEX(Large!$E$4:$BN$405,'Earning(month)'!$C87,'Earning(month)'!M$2)</f>
        <v>#NUM!</v>
      </c>
      <c r="N87" s="5" t="e">
        <f>INDEX(Large!$E$4:$BN$405,'Earning(month)'!$C87,'Earning(month)'!N$2)</f>
        <v>#NUM!</v>
      </c>
    </row>
    <row r="88" spans="1:14">
      <c r="A88" s="18">
        <v>85</v>
      </c>
      <c r="B88" s="25" t="e">
        <f>LARGE(Large!$AW$4:$AW$32,'Earning(month)'!A88)</f>
        <v>#NUM!</v>
      </c>
      <c r="C88" s="18" t="e">
        <f>MATCH(B88,Large!$AW$4:$AW$405,0)</f>
        <v>#NUM!</v>
      </c>
      <c r="D88" s="18" t="e">
        <f>INDEX(Large!$E$4:$BN$405,'Earning(month)'!$C88,'Earning(month)'!D$2)</f>
        <v>#NUM!</v>
      </c>
      <c r="E88" s="18" t="e">
        <f>INDEX(Large!$E$4:$BN$405,'Earning(month)'!$C88,'Earning(month)'!E$2)</f>
        <v>#NUM!</v>
      </c>
      <c r="F88" s="18" t="e">
        <f>INDEX(Large!$E$4:$BN$405,'Earning(month)'!$C88,'Earning(month)'!F$2)</f>
        <v>#NUM!</v>
      </c>
      <c r="G88" s="18" t="e">
        <f>INDEX(Large!$E$4:$BN$405,'Earning(month)'!$C88,'Earning(month)'!G$2)</f>
        <v>#NUM!</v>
      </c>
      <c r="H88" s="18" t="e">
        <f>INDEX(Large!$E$4:$BN$405,'Earning(month)'!$C88,'Earning(month)'!H$2)</f>
        <v>#NUM!</v>
      </c>
      <c r="I88" s="18" t="e">
        <f>INDEX(Large!$E$4:$BN$405,'Earning(month)'!$C88,'Earning(month)'!I$2)</f>
        <v>#NUM!</v>
      </c>
      <c r="J88" s="18" t="e">
        <f>INDEX(Large!$E$4:$BN$405,'Earning(month)'!$C88,'Earning(month)'!J$2)</f>
        <v>#NUM!</v>
      </c>
      <c r="K88" s="18" t="e">
        <f>INDEX(Large!$E$4:$BN$405,'Earning(month)'!$C88,'Earning(month)'!K$2)</f>
        <v>#NUM!</v>
      </c>
      <c r="L88" s="18" t="e">
        <f>INDEX(Large!$E$4:$BN$405,'Earning(month)'!$C88,'Earning(month)'!L$2)</f>
        <v>#NUM!</v>
      </c>
      <c r="M88" s="18" t="e">
        <f>INDEX(Large!$E$4:$BN$405,'Earning(month)'!$C88,'Earning(month)'!M$2)</f>
        <v>#NUM!</v>
      </c>
      <c r="N88" s="5" t="e">
        <f>INDEX(Large!$E$4:$BN$405,'Earning(month)'!$C88,'Earning(month)'!N$2)</f>
        <v>#NUM!</v>
      </c>
    </row>
    <row r="89" spans="1:14">
      <c r="A89" s="18">
        <v>86</v>
      </c>
      <c r="B89" s="25" t="e">
        <f>LARGE(Large!$AW$4:$AW$32,'Earning(month)'!A89)</f>
        <v>#NUM!</v>
      </c>
      <c r="C89" s="18" t="e">
        <f>MATCH(B89,Large!$AW$4:$AW$405,0)</f>
        <v>#NUM!</v>
      </c>
      <c r="D89" s="18" t="e">
        <f>INDEX(Large!$E$4:$BN$405,'Earning(month)'!$C89,'Earning(month)'!D$2)</f>
        <v>#NUM!</v>
      </c>
      <c r="E89" s="18" t="e">
        <f>INDEX(Large!$E$4:$BN$405,'Earning(month)'!$C89,'Earning(month)'!E$2)</f>
        <v>#NUM!</v>
      </c>
      <c r="F89" s="18" t="e">
        <f>INDEX(Large!$E$4:$BN$405,'Earning(month)'!$C89,'Earning(month)'!F$2)</f>
        <v>#NUM!</v>
      </c>
      <c r="G89" s="18" t="e">
        <f>INDEX(Large!$E$4:$BN$405,'Earning(month)'!$C89,'Earning(month)'!G$2)</f>
        <v>#NUM!</v>
      </c>
      <c r="H89" s="18" t="e">
        <f>INDEX(Large!$E$4:$BN$405,'Earning(month)'!$C89,'Earning(month)'!H$2)</f>
        <v>#NUM!</v>
      </c>
      <c r="I89" s="18" t="e">
        <f>INDEX(Large!$E$4:$BN$405,'Earning(month)'!$C89,'Earning(month)'!I$2)</f>
        <v>#NUM!</v>
      </c>
      <c r="J89" s="18" t="e">
        <f>INDEX(Large!$E$4:$BN$405,'Earning(month)'!$C89,'Earning(month)'!J$2)</f>
        <v>#NUM!</v>
      </c>
      <c r="K89" s="18" t="e">
        <f>INDEX(Large!$E$4:$BN$405,'Earning(month)'!$C89,'Earning(month)'!K$2)</f>
        <v>#NUM!</v>
      </c>
      <c r="L89" s="18" t="e">
        <f>INDEX(Large!$E$4:$BN$405,'Earning(month)'!$C89,'Earning(month)'!L$2)</f>
        <v>#NUM!</v>
      </c>
      <c r="M89" s="18" t="e">
        <f>INDEX(Large!$E$4:$BN$405,'Earning(month)'!$C89,'Earning(month)'!M$2)</f>
        <v>#NUM!</v>
      </c>
      <c r="N89" s="5" t="e">
        <f>INDEX(Large!$E$4:$BN$405,'Earning(month)'!$C89,'Earning(month)'!N$2)</f>
        <v>#NUM!</v>
      </c>
    </row>
    <row r="90" spans="1:14">
      <c r="A90" s="18">
        <v>87</v>
      </c>
      <c r="B90" s="25" t="e">
        <f>LARGE(Large!$AW$4:$AW$32,'Earning(month)'!A90)</f>
        <v>#NUM!</v>
      </c>
      <c r="C90" s="18" t="e">
        <f>MATCH(B90,Large!$AW$4:$AW$405,0)</f>
        <v>#NUM!</v>
      </c>
      <c r="D90" s="18" t="e">
        <f>INDEX(Large!$E$4:$BN$405,'Earning(month)'!$C90,'Earning(month)'!D$2)</f>
        <v>#NUM!</v>
      </c>
      <c r="E90" s="18" t="e">
        <f>INDEX(Large!$E$4:$BN$405,'Earning(month)'!$C90,'Earning(month)'!E$2)</f>
        <v>#NUM!</v>
      </c>
      <c r="F90" s="18" t="e">
        <f>INDEX(Large!$E$4:$BN$405,'Earning(month)'!$C90,'Earning(month)'!F$2)</f>
        <v>#NUM!</v>
      </c>
      <c r="G90" s="18" t="e">
        <f>INDEX(Large!$E$4:$BN$405,'Earning(month)'!$C90,'Earning(month)'!G$2)</f>
        <v>#NUM!</v>
      </c>
      <c r="H90" s="18" t="e">
        <f>INDEX(Large!$E$4:$BN$405,'Earning(month)'!$C90,'Earning(month)'!H$2)</f>
        <v>#NUM!</v>
      </c>
      <c r="I90" s="18" t="e">
        <f>INDEX(Large!$E$4:$BN$405,'Earning(month)'!$C90,'Earning(month)'!I$2)</f>
        <v>#NUM!</v>
      </c>
      <c r="J90" s="18" t="e">
        <f>INDEX(Large!$E$4:$BN$405,'Earning(month)'!$C90,'Earning(month)'!J$2)</f>
        <v>#NUM!</v>
      </c>
      <c r="K90" s="18" t="e">
        <f>INDEX(Large!$E$4:$BN$405,'Earning(month)'!$C90,'Earning(month)'!K$2)</f>
        <v>#NUM!</v>
      </c>
      <c r="L90" s="18" t="e">
        <f>INDEX(Large!$E$4:$BN$405,'Earning(month)'!$C90,'Earning(month)'!L$2)</f>
        <v>#NUM!</v>
      </c>
      <c r="M90" s="18" t="e">
        <f>INDEX(Large!$E$4:$BN$405,'Earning(month)'!$C90,'Earning(month)'!M$2)</f>
        <v>#NUM!</v>
      </c>
      <c r="N90" s="5" t="e">
        <f>INDEX(Large!$E$4:$BN$405,'Earning(month)'!$C90,'Earning(month)'!N$2)</f>
        <v>#NUM!</v>
      </c>
    </row>
    <row r="91" spans="1:14">
      <c r="A91" s="18">
        <v>88</v>
      </c>
      <c r="B91" s="25" t="e">
        <f>LARGE(Large!$AW$4:$AW$32,'Earning(month)'!A91)</f>
        <v>#NUM!</v>
      </c>
      <c r="C91" s="18" t="e">
        <f>MATCH(B91,Large!$AW$4:$AW$405,0)</f>
        <v>#NUM!</v>
      </c>
      <c r="D91" s="18" t="e">
        <f>INDEX(Large!$E$4:$BN$405,'Earning(month)'!$C91,'Earning(month)'!D$2)</f>
        <v>#NUM!</v>
      </c>
      <c r="E91" s="18" t="e">
        <f>INDEX(Large!$E$4:$BN$405,'Earning(month)'!$C91,'Earning(month)'!E$2)</f>
        <v>#NUM!</v>
      </c>
      <c r="F91" s="18" t="e">
        <f>INDEX(Large!$E$4:$BN$405,'Earning(month)'!$C91,'Earning(month)'!F$2)</f>
        <v>#NUM!</v>
      </c>
      <c r="G91" s="18" t="e">
        <f>INDEX(Large!$E$4:$BN$405,'Earning(month)'!$C91,'Earning(month)'!G$2)</f>
        <v>#NUM!</v>
      </c>
      <c r="H91" s="18" t="e">
        <f>INDEX(Large!$E$4:$BN$405,'Earning(month)'!$C91,'Earning(month)'!H$2)</f>
        <v>#NUM!</v>
      </c>
      <c r="I91" s="18" t="e">
        <f>INDEX(Large!$E$4:$BN$405,'Earning(month)'!$C91,'Earning(month)'!I$2)</f>
        <v>#NUM!</v>
      </c>
      <c r="J91" s="18" t="e">
        <f>INDEX(Large!$E$4:$BN$405,'Earning(month)'!$C91,'Earning(month)'!J$2)</f>
        <v>#NUM!</v>
      </c>
      <c r="K91" s="18" t="e">
        <f>INDEX(Large!$E$4:$BN$405,'Earning(month)'!$C91,'Earning(month)'!K$2)</f>
        <v>#NUM!</v>
      </c>
      <c r="L91" s="18" t="e">
        <f>INDEX(Large!$E$4:$BN$405,'Earning(month)'!$C91,'Earning(month)'!L$2)</f>
        <v>#NUM!</v>
      </c>
      <c r="M91" s="18" t="e">
        <f>INDEX(Large!$E$4:$BN$405,'Earning(month)'!$C91,'Earning(month)'!M$2)</f>
        <v>#NUM!</v>
      </c>
      <c r="N91" s="5" t="e">
        <f>INDEX(Large!$E$4:$BN$405,'Earning(month)'!$C91,'Earning(month)'!N$2)</f>
        <v>#NUM!</v>
      </c>
    </row>
    <row r="92" spans="1:14">
      <c r="A92" s="18">
        <v>89</v>
      </c>
      <c r="B92" s="25" t="e">
        <f>LARGE(Large!$AW$4:$AW$32,'Earning(month)'!A92)</f>
        <v>#NUM!</v>
      </c>
      <c r="C92" s="18" t="e">
        <f>MATCH(B92,Large!$AW$4:$AW$405,0)</f>
        <v>#NUM!</v>
      </c>
      <c r="D92" s="18" t="e">
        <f>INDEX(Large!$E$4:$BN$405,'Earning(month)'!$C92,'Earning(month)'!D$2)</f>
        <v>#NUM!</v>
      </c>
      <c r="E92" s="18" t="e">
        <f>INDEX(Large!$E$4:$BN$405,'Earning(month)'!$C92,'Earning(month)'!E$2)</f>
        <v>#NUM!</v>
      </c>
      <c r="F92" s="18" t="e">
        <f>INDEX(Large!$E$4:$BN$405,'Earning(month)'!$C92,'Earning(month)'!F$2)</f>
        <v>#NUM!</v>
      </c>
      <c r="G92" s="18" t="e">
        <f>INDEX(Large!$E$4:$BN$405,'Earning(month)'!$C92,'Earning(month)'!G$2)</f>
        <v>#NUM!</v>
      </c>
      <c r="H92" s="18" t="e">
        <f>INDEX(Large!$E$4:$BN$405,'Earning(month)'!$C92,'Earning(month)'!H$2)</f>
        <v>#NUM!</v>
      </c>
      <c r="I92" s="18" t="e">
        <f>INDEX(Large!$E$4:$BN$405,'Earning(month)'!$C92,'Earning(month)'!I$2)</f>
        <v>#NUM!</v>
      </c>
      <c r="J92" s="18" t="e">
        <f>INDEX(Large!$E$4:$BN$405,'Earning(month)'!$C92,'Earning(month)'!J$2)</f>
        <v>#NUM!</v>
      </c>
      <c r="K92" s="18" t="e">
        <f>INDEX(Large!$E$4:$BN$405,'Earning(month)'!$C92,'Earning(month)'!K$2)</f>
        <v>#NUM!</v>
      </c>
      <c r="L92" s="18" t="e">
        <f>INDEX(Large!$E$4:$BN$405,'Earning(month)'!$C92,'Earning(month)'!L$2)</f>
        <v>#NUM!</v>
      </c>
      <c r="M92" s="18" t="e">
        <f>INDEX(Large!$E$4:$BN$405,'Earning(month)'!$C92,'Earning(month)'!M$2)</f>
        <v>#NUM!</v>
      </c>
      <c r="N92" s="5" t="e">
        <f>INDEX(Large!$E$4:$BN$405,'Earning(month)'!$C92,'Earning(month)'!N$2)</f>
        <v>#NUM!</v>
      </c>
    </row>
    <row r="93" spans="1:14">
      <c r="A93" s="18">
        <v>90</v>
      </c>
      <c r="B93" s="25" t="e">
        <f>LARGE(Large!$AW$4:$AW$32,'Earning(month)'!A93)</f>
        <v>#NUM!</v>
      </c>
      <c r="C93" s="18" t="e">
        <f>MATCH(B93,Large!$AW$4:$AW$405,0)</f>
        <v>#NUM!</v>
      </c>
      <c r="D93" s="18" t="e">
        <f>INDEX(Large!$E$4:$BN$405,'Earning(month)'!$C93,'Earning(month)'!D$2)</f>
        <v>#NUM!</v>
      </c>
      <c r="E93" s="18" t="e">
        <f>INDEX(Large!$E$4:$BN$405,'Earning(month)'!$C93,'Earning(month)'!E$2)</f>
        <v>#NUM!</v>
      </c>
      <c r="F93" s="18" t="e">
        <f>INDEX(Large!$E$4:$BN$405,'Earning(month)'!$C93,'Earning(month)'!F$2)</f>
        <v>#NUM!</v>
      </c>
      <c r="G93" s="18" t="e">
        <f>INDEX(Large!$E$4:$BN$405,'Earning(month)'!$C93,'Earning(month)'!G$2)</f>
        <v>#NUM!</v>
      </c>
      <c r="H93" s="18" t="e">
        <f>INDEX(Large!$E$4:$BN$405,'Earning(month)'!$C93,'Earning(month)'!H$2)</f>
        <v>#NUM!</v>
      </c>
      <c r="I93" s="18" t="e">
        <f>INDEX(Large!$E$4:$BN$405,'Earning(month)'!$C93,'Earning(month)'!I$2)</f>
        <v>#NUM!</v>
      </c>
      <c r="J93" s="18" t="e">
        <f>INDEX(Large!$E$4:$BN$405,'Earning(month)'!$C93,'Earning(month)'!J$2)</f>
        <v>#NUM!</v>
      </c>
      <c r="K93" s="18" t="e">
        <f>INDEX(Large!$E$4:$BN$405,'Earning(month)'!$C93,'Earning(month)'!K$2)</f>
        <v>#NUM!</v>
      </c>
      <c r="L93" s="18" t="e">
        <f>INDEX(Large!$E$4:$BN$405,'Earning(month)'!$C93,'Earning(month)'!L$2)</f>
        <v>#NUM!</v>
      </c>
      <c r="M93" s="18" t="e">
        <f>INDEX(Large!$E$4:$BN$405,'Earning(month)'!$C93,'Earning(month)'!M$2)</f>
        <v>#NUM!</v>
      </c>
      <c r="N93" s="5" t="e">
        <f>INDEX(Large!$E$4:$BN$405,'Earning(month)'!$C93,'Earning(month)'!N$2)</f>
        <v>#NUM!</v>
      </c>
    </row>
    <row r="94" spans="1:14">
      <c r="A94" s="18">
        <v>91</v>
      </c>
      <c r="B94" s="25" t="e">
        <f>LARGE(Large!$AW$4:$AW$32,'Earning(month)'!A94)</f>
        <v>#NUM!</v>
      </c>
      <c r="C94" s="18" t="e">
        <f>MATCH(B94,Large!$AW$4:$AW$405,0)</f>
        <v>#NUM!</v>
      </c>
      <c r="D94" s="18" t="e">
        <f>INDEX(Large!$E$4:$BN$405,'Earning(month)'!$C94,'Earning(month)'!D$2)</f>
        <v>#NUM!</v>
      </c>
      <c r="E94" s="18" t="e">
        <f>INDEX(Large!$E$4:$BN$405,'Earning(month)'!$C94,'Earning(month)'!E$2)</f>
        <v>#NUM!</v>
      </c>
      <c r="F94" s="18" t="e">
        <f>INDEX(Large!$E$4:$BN$405,'Earning(month)'!$C94,'Earning(month)'!F$2)</f>
        <v>#NUM!</v>
      </c>
      <c r="G94" s="18" t="e">
        <f>INDEX(Large!$E$4:$BN$405,'Earning(month)'!$C94,'Earning(month)'!G$2)</f>
        <v>#NUM!</v>
      </c>
      <c r="H94" s="18" t="e">
        <f>INDEX(Large!$E$4:$BN$405,'Earning(month)'!$C94,'Earning(month)'!H$2)</f>
        <v>#NUM!</v>
      </c>
      <c r="I94" s="18" t="e">
        <f>INDEX(Large!$E$4:$BN$405,'Earning(month)'!$C94,'Earning(month)'!I$2)</f>
        <v>#NUM!</v>
      </c>
      <c r="J94" s="18" t="e">
        <f>INDEX(Large!$E$4:$BN$405,'Earning(month)'!$C94,'Earning(month)'!J$2)</f>
        <v>#NUM!</v>
      </c>
      <c r="K94" s="18" t="e">
        <f>INDEX(Large!$E$4:$BN$405,'Earning(month)'!$C94,'Earning(month)'!K$2)</f>
        <v>#NUM!</v>
      </c>
      <c r="L94" s="18" t="e">
        <f>INDEX(Large!$E$4:$BN$405,'Earning(month)'!$C94,'Earning(month)'!L$2)</f>
        <v>#NUM!</v>
      </c>
      <c r="M94" s="18" t="e">
        <f>INDEX(Large!$E$4:$BN$405,'Earning(month)'!$C94,'Earning(month)'!M$2)</f>
        <v>#NUM!</v>
      </c>
      <c r="N94" s="5" t="e">
        <f>INDEX(Large!$E$4:$BN$405,'Earning(month)'!$C94,'Earning(month)'!N$2)</f>
        <v>#NUM!</v>
      </c>
    </row>
    <row r="95" spans="1:14">
      <c r="A95" s="18">
        <v>92</v>
      </c>
      <c r="B95" s="25" t="e">
        <f>LARGE(Large!$AW$4:$AW$32,'Earning(month)'!A95)</f>
        <v>#NUM!</v>
      </c>
      <c r="C95" s="18" t="e">
        <f>MATCH(B95,Large!$AW$4:$AW$405,0)</f>
        <v>#NUM!</v>
      </c>
      <c r="D95" s="18" t="e">
        <f>INDEX(Large!$E$4:$BN$405,'Earning(month)'!$C95,'Earning(month)'!D$2)</f>
        <v>#NUM!</v>
      </c>
      <c r="E95" s="18" t="e">
        <f>INDEX(Large!$E$4:$BN$405,'Earning(month)'!$C95,'Earning(month)'!E$2)</f>
        <v>#NUM!</v>
      </c>
      <c r="F95" s="18" t="e">
        <f>INDEX(Large!$E$4:$BN$405,'Earning(month)'!$C95,'Earning(month)'!F$2)</f>
        <v>#NUM!</v>
      </c>
      <c r="G95" s="18" t="e">
        <f>INDEX(Large!$E$4:$BN$405,'Earning(month)'!$C95,'Earning(month)'!G$2)</f>
        <v>#NUM!</v>
      </c>
      <c r="H95" s="18" t="e">
        <f>INDEX(Large!$E$4:$BN$405,'Earning(month)'!$C95,'Earning(month)'!H$2)</f>
        <v>#NUM!</v>
      </c>
      <c r="I95" s="18" t="e">
        <f>INDEX(Large!$E$4:$BN$405,'Earning(month)'!$C95,'Earning(month)'!I$2)</f>
        <v>#NUM!</v>
      </c>
      <c r="J95" s="18" t="e">
        <f>INDEX(Large!$E$4:$BN$405,'Earning(month)'!$C95,'Earning(month)'!J$2)</f>
        <v>#NUM!</v>
      </c>
      <c r="K95" s="18" t="e">
        <f>INDEX(Large!$E$4:$BN$405,'Earning(month)'!$C95,'Earning(month)'!K$2)</f>
        <v>#NUM!</v>
      </c>
      <c r="L95" s="18" t="e">
        <f>INDEX(Large!$E$4:$BN$405,'Earning(month)'!$C95,'Earning(month)'!L$2)</f>
        <v>#NUM!</v>
      </c>
      <c r="M95" s="18" t="e">
        <f>INDEX(Large!$E$4:$BN$405,'Earning(month)'!$C95,'Earning(month)'!M$2)</f>
        <v>#NUM!</v>
      </c>
      <c r="N95" s="5" t="e">
        <f>INDEX(Large!$E$4:$BN$405,'Earning(month)'!$C95,'Earning(month)'!N$2)</f>
        <v>#NUM!</v>
      </c>
    </row>
    <row r="96" spans="1:14">
      <c r="A96" s="18">
        <v>93</v>
      </c>
      <c r="B96" s="25" t="e">
        <f>LARGE(Large!$AW$4:$AW$32,'Earning(month)'!A96)</f>
        <v>#NUM!</v>
      </c>
      <c r="C96" s="18" t="e">
        <f>MATCH(B96,Large!$AW$4:$AW$405,0)</f>
        <v>#NUM!</v>
      </c>
      <c r="D96" s="18" t="e">
        <f>INDEX(Large!$E$4:$BN$405,'Earning(month)'!$C96,'Earning(month)'!D$2)</f>
        <v>#NUM!</v>
      </c>
      <c r="E96" s="18" t="e">
        <f>INDEX(Large!$E$4:$BN$405,'Earning(month)'!$C96,'Earning(month)'!E$2)</f>
        <v>#NUM!</v>
      </c>
      <c r="F96" s="18" t="e">
        <f>INDEX(Large!$E$4:$BN$405,'Earning(month)'!$C96,'Earning(month)'!F$2)</f>
        <v>#NUM!</v>
      </c>
      <c r="G96" s="18" t="e">
        <f>INDEX(Large!$E$4:$BN$405,'Earning(month)'!$C96,'Earning(month)'!G$2)</f>
        <v>#NUM!</v>
      </c>
      <c r="H96" s="18" t="e">
        <f>INDEX(Large!$E$4:$BN$405,'Earning(month)'!$C96,'Earning(month)'!H$2)</f>
        <v>#NUM!</v>
      </c>
      <c r="I96" s="18" t="e">
        <f>INDEX(Large!$E$4:$BN$405,'Earning(month)'!$C96,'Earning(month)'!I$2)</f>
        <v>#NUM!</v>
      </c>
      <c r="J96" s="18" t="e">
        <f>INDEX(Large!$E$4:$BN$405,'Earning(month)'!$C96,'Earning(month)'!J$2)</f>
        <v>#NUM!</v>
      </c>
      <c r="K96" s="18" t="e">
        <f>INDEX(Large!$E$4:$BN$405,'Earning(month)'!$C96,'Earning(month)'!K$2)</f>
        <v>#NUM!</v>
      </c>
      <c r="L96" s="18" t="e">
        <f>INDEX(Large!$E$4:$BN$405,'Earning(month)'!$C96,'Earning(month)'!L$2)</f>
        <v>#NUM!</v>
      </c>
      <c r="M96" s="18" t="e">
        <f>INDEX(Large!$E$4:$BN$405,'Earning(month)'!$C96,'Earning(month)'!M$2)</f>
        <v>#NUM!</v>
      </c>
      <c r="N96" s="5" t="e">
        <f>INDEX(Large!$E$4:$BN$405,'Earning(month)'!$C96,'Earning(month)'!N$2)</f>
        <v>#NUM!</v>
      </c>
    </row>
    <row r="97" spans="1:14">
      <c r="A97" s="18">
        <v>94</v>
      </c>
      <c r="B97" s="25" t="e">
        <f>LARGE(Large!$AW$4:$AW$32,'Earning(month)'!A97)</f>
        <v>#NUM!</v>
      </c>
      <c r="C97" s="18" t="e">
        <f>MATCH(B97,Large!$AW$4:$AW$405,0)</f>
        <v>#NUM!</v>
      </c>
      <c r="D97" s="18" t="e">
        <f>INDEX(Large!$E$4:$BN$405,'Earning(month)'!$C97,'Earning(month)'!D$2)</f>
        <v>#NUM!</v>
      </c>
      <c r="E97" s="18" t="e">
        <f>INDEX(Large!$E$4:$BN$405,'Earning(month)'!$C97,'Earning(month)'!E$2)</f>
        <v>#NUM!</v>
      </c>
      <c r="F97" s="18" t="e">
        <f>INDEX(Large!$E$4:$BN$405,'Earning(month)'!$C97,'Earning(month)'!F$2)</f>
        <v>#NUM!</v>
      </c>
      <c r="G97" s="18" t="e">
        <f>INDEX(Large!$E$4:$BN$405,'Earning(month)'!$C97,'Earning(month)'!G$2)</f>
        <v>#NUM!</v>
      </c>
      <c r="H97" s="18" t="e">
        <f>INDEX(Large!$E$4:$BN$405,'Earning(month)'!$C97,'Earning(month)'!H$2)</f>
        <v>#NUM!</v>
      </c>
      <c r="I97" s="18" t="e">
        <f>INDEX(Large!$E$4:$BN$405,'Earning(month)'!$C97,'Earning(month)'!I$2)</f>
        <v>#NUM!</v>
      </c>
      <c r="J97" s="18" t="e">
        <f>INDEX(Large!$E$4:$BN$405,'Earning(month)'!$C97,'Earning(month)'!J$2)</f>
        <v>#NUM!</v>
      </c>
      <c r="K97" s="18" t="e">
        <f>INDEX(Large!$E$4:$BN$405,'Earning(month)'!$C97,'Earning(month)'!K$2)</f>
        <v>#NUM!</v>
      </c>
      <c r="L97" s="18" t="e">
        <f>INDEX(Large!$E$4:$BN$405,'Earning(month)'!$C97,'Earning(month)'!L$2)</f>
        <v>#NUM!</v>
      </c>
      <c r="M97" s="18" t="e">
        <f>INDEX(Large!$E$4:$BN$405,'Earning(month)'!$C97,'Earning(month)'!M$2)</f>
        <v>#NUM!</v>
      </c>
      <c r="N97" s="5" t="e">
        <f>INDEX(Large!$E$4:$BN$405,'Earning(month)'!$C97,'Earning(month)'!N$2)</f>
        <v>#NUM!</v>
      </c>
    </row>
    <row r="98" spans="1:14">
      <c r="A98" s="18">
        <v>95</v>
      </c>
      <c r="B98" s="25" t="e">
        <f>LARGE(Large!$AW$4:$AW$32,'Earning(month)'!A98)</f>
        <v>#NUM!</v>
      </c>
      <c r="C98" s="18" t="e">
        <f>MATCH(B98,Large!$AW$4:$AW$405,0)</f>
        <v>#NUM!</v>
      </c>
      <c r="D98" s="18" t="e">
        <f>INDEX(Large!$E$4:$BN$405,'Earning(month)'!$C98,'Earning(month)'!D$2)</f>
        <v>#NUM!</v>
      </c>
      <c r="E98" s="18" t="e">
        <f>INDEX(Large!$E$4:$BN$405,'Earning(month)'!$C98,'Earning(month)'!E$2)</f>
        <v>#NUM!</v>
      </c>
      <c r="F98" s="18" t="e">
        <f>INDEX(Large!$E$4:$BN$405,'Earning(month)'!$C98,'Earning(month)'!F$2)</f>
        <v>#NUM!</v>
      </c>
      <c r="G98" s="18" t="e">
        <f>INDEX(Large!$E$4:$BN$405,'Earning(month)'!$C98,'Earning(month)'!G$2)</f>
        <v>#NUM!</v>
      </c>
      <c r="H98" s="18" t="e">
        <f>INDEX(Large!$E$4:$BN$405,'Earning(month)'!$C98,'Earning(month)'!H$2)</f>
        <v>#NUM!</v>
      </c>
      <c r="I98" s="18" t="e">
        <f>INDEX(Large!$E$4:$BN$405,'Earning(month)'!$C98,'Earning(month)'!I$2)</f>
        <v>#NUM!</v>
      </c>
      <c r="J98" s="18" t="e">
        <f>INDEX(Large!$E$4:$BN$405,'Earning(month)'!$C98,'Earning(month)'!J$2)</f>
        <v>#NUM!</v>
      </c>
      <c r="K98" s="18" t="e">
        <f>INDEX(Large!$E$4:$BN$405,'Earning(month)'!$C98,'Earning(month)'!K$2)</f>
        <v>#NUM!</v>
      </c>
      <c r="L98" s="18" t="e">
        <f>INDEX(Large!$E$4:$BN$405,'Earning(month)'!$C98,'Earning(month)'!L$2)</f>
        <v>#NUM!</v>
      </c>
      <c r="M98" s="18" t="e">
        <f>INDEX(Large!$E$4:$BN$405,'Earning(month)'!$C98,'Earning(month)'!M$2)</f>
        <v>#NUM!</v>
      </c>
      <c r="N98" s="5" t="e">
        <f>INDEX(Large!$E$4:$BN$405,'Earning(month)'!$C98,'Earning(month)'!N$2)</f>
        <v>#NUM!</v>
      </c>
    </row>
    <row r="99" spans="1:14">
      <c r="A99" s="18">
        <v>96</v>
      </c>
      <c r="B99" s="25" t="e">
        <f>LARGE(Large!$AW$4:$AW$32,'Earning(month)'!A99)</f>
        <v>#NUM!</v>
      </c>
      <c r="C99" s="18" t="e">
        <f>MATCH(B99,Large!$AW$4:$AW$405,0)</f>
        <v>#NUM!</v>
      </c>
      <c r="D99" s="18" t="e">
        <f>INDEX(Large!$E$4:$BN$405,'Earning(month)'!$C99,'Earning(month)'!D$2)</f>
        <v>#NUM!</v>
      </c>
      <c r="E99" s="18" t="e">
        <f>INDEX(Large!$E$4:$BN$405,'Earning(month)'!$C99,'Earning(month)'!E$2)</f>
        <v>#NUM!</v>
      </c>
      <c r="F99" s="18" t="e">
        <f>INDEX(Large!$E$4:$BN$405,'Earning(month)'!$C99,'Earning(month)'!F$2)</f>
        <v>#NUM!</v>
      </c>
      <c r="G99" s="18" t="e">
        <f>INDEX(Large!$E$4:$BN$405,'Earning(month)'!$C99,'Earning(month)'!G$2)</f>
        <v>#NUM!</v>
      </c>
      <c r="H99" s="18" t="e">
        <f>INDEX(Large!$E$4:$BN$405,'Earning(month)'!$C99,'Earning(month)'!H$2)</f>
        <v>#NUM!</v>
      </c>
      <c r="I99" s="18" t="e">
        <f>INDEX(Large!$E$4:$BN$405,'Earning(month)'!$C99,'Earning(month)'!I$2)</f>
        <v>#NUM!</v>
      </c>
      <c r="J99" s="18" t="e">
        <f>INDEX(Large!$E$4:$BN$405,'Earning(month)'!$C99,'Earning(month)'!J$2)</f>
        <v>#NUM!</v>
      </c>
      <c r="K99" s="18" t="e">
        <f>INDEX(Large!$E$4:$BN$405,'Earning(month)'!$C99,'Earning(month)'!K$2)</f>
        <v>#NUM!</v>
      </c>
      <c r="L99" s="18" t="e">
        <f>INDEX(Large!$E$4:$BN$405,'Earning(month)'!$C99,'Earning(month)'!L$2)</f>
        <v>#NUM!</v>
      </c>
      <c r="M99" s="18" t="e">
        <f>INDEX(Large!$E$4:$BN$405,'Earning(month)'!$C99,'Earning(month)'!M$2)</f>
        <v>#NUM!</v>
      </c>
      <c r="N99" s="5" t="e">
        <f>INDEX(Large!$E$4:$BN$405,'Earning(month)'!$C99,'Earning(month)'!N$2)</f>
        <v>#NUM!</v>
      </c>
    </row>
    <row r="100" spans="1:14">
      <c r="A100" s="18">
        <v>97</v>
      </c>
      <c r="B100" s="25" t="e">
        <f>LARGE(Large!$AW$4:$AW$32,'Earning(month)'!A100)</f>
        <v>#NUM!</v>
      </c>
      <c r="C100" s="18" t="e">
        <f>MATCH(B100,Large!$AW$4:$AW$405,0)</f>
        <v>#NUM!</v>
      </c>
      <c r="D100" s="18" t="e">
        <f>INDEX(Large!$E$4:$BN$405,'Earning(month)'!$C100,'Earning(month)'!D$2)</f>
        <v>#NUM!</v>
      </c>
      <c r="E100" s="18" t="e">
        <f>INDEX(Large!$E$4:$BN$405,'Earning(month)'!$C100,'Earning(month)'!E$2)</f>
        <v>#NUM!</v>
      </c>
      <c r="F100" s="18" t="e">
        <f>INDEX(Large!$E$4:$BN$405,'Earning(month)'!$C100,'Earning(month)'!F$2)</f>
        <v>#NUM!</v>
      </c>
      <c r="G100" s="18" t="e">
        <f>INDEX(Large!$E$4:$BN$405,'Earning(month)'!$C100,'Earning(month)'!G$2)</f>
        <v>#NUM!</v>
      </c>
      <c r="H100" s="18" t="e">
        <f>INDEX(Large!$E$4:$BN$405,'Earning(month)'!$C100,'Earning(month)'!H$2)</f>
        <v>#NUM!</v>
      </c>
      <c r="I100" s="18" t="e">
        <f>INDEX(Large!$E$4:$BN$405,'Earning(month)'!$C100,'Earning(month)'!I$2)</f>
        <v>#NUM!</v>
      </c>
      <c r="J100" s="18" t="e">
        <f>INDEX(Large!$E$4:$BN$405,'Earning(month)'!$C100,'Earning(month)'!J$2)</f>
        <v>#NUM!</v>
      </c>
      <c r="K100" s="18" t="e">
        <f>INDEX(Large!$E$4:$BN$405,'Earning(month)'!$C100,'Earning(month)'!K$2)</f>
        <v>#NUM!</v>
      </c>
      <c r="L100" s="18" t="e">
        <f>INDEX(Large!$E$4:$BN$405,'Earning(month)'!$C100,'Earning(month)'!L$2)</f>
        <v>#NUM!</v>
      </c>
      <c r="M100" s="18" t="e">
        <f>INDEX(Large!$E$4:$BN$405,'Earning(month)'!$C100,'Earning(month)'!M$2)</f>
        <v>#NUM!</v>
      </c>
      <c r="N100" s="5" t="e">
        <f>INDEX(Large!$E$4:$BN$405,'Earning(month)'!$C100,'Earning(month)'!N$2)</f>
        <v>#NUM!</v>
      </c>
    </row>
    <row r="101" spans="1:14">
      <c r="A101" s="18">
        <v>98</v>
      </c>
      <c r="B101" s="25" t="e">
        <f>LARGE(Large!$AW$4:$AW$32,'Earning(month)'!A101)</f>
        <v>#NUM!</v>
      </c>
      <c r="C101" s="18" t="e">
        <f>MATCH(B101,Large!$AW$4:$AW$405,0)</f>
        <v>#NUM!</v>
      </c>
      <c r="D101" s="18" t="e">
        <f>INDEX(Large!$E$4:$BN$405,'Earning(month)'!$C101,'Earning(month)'!D$2)</f>
        <v>#NUM!</v>
      </c>
      <c r="E101" s="18" t="e">
        <f>INDEX(Large!$E$4:$BN$405,'Earning(month)'!$C101,'Earning(month)'!E$2)</f>
        <v>#NUM!</v>
      </c>
      <c r="F101" s="18" t="e">
        <f>INDEX(Large!$E$4:$BN$405,'Earning(month)'!$C101,'Earning(month)'!F$2)</f>
        <v>#NUM!</v>
      </c>
      <c r="G101" s="18" t="e">
        <f>INDEX(Large!$E$4:$BN$405,'Earning(month)'!$C101,'Earning(month)'!G$2)</f>
        <v>#NUM!</v>
      </c>
      <c r="H101" s="18" t="e">
        <f>INDEX(Large!$E$4:$BN$405,'Earning(month)'!$C101,'Earning(month)'!H$2)</f>
        <v>#NUM!</v>
      </c>
      <c r="I101" s="18" t="e">
        <f>INDEX(Large!$E$4:$BN$405,'Earning(month)'!$C101,'Earning(month)'!I$2)</f>
        <v>#NUM!</v>
      </c>
      <c r="J101" s="18" t="e">
        <f>INDEX(Large!$E$4:$BN$405,'Earning(month)'!$C101,'Earning(month)'!J$2)</f>
        <v>#NUM!</v>
      </c>
      <c r="K101" s="18" t="e">
        <f>INDEX(Large!$E$4:$BN$405,'Earning(month)'!$C101,'Earning(month)'!K$2)</f>
        <v>#NUM!</v>
      </c>
      <c r="L101" s="18" t="e">
        <f>INDEX(Large!$E$4:$BN$405,'Earning(month)'!$C101,'Earning(month)'!L$2)</f>
        <v>#NUM!</v>
      </c>
      <c r="M101" s="18" t="e">
        <f>INDEX(Large!$E$4:$BN$405,'Earning(month)'!$C101,'Earning(month)'!M$2)</f>
        <v>#NUM!</v>
      </c>
      <c r="N101" s="5" t="e">
        <f>INDEX(Large!$E$4:$BN$405,'Earning(month)'!$C101,'Earning(month)'!N$2)</f>
        <v>#NUM!</v>
      </c>
    </row>
    <row r="102" spans="1:14">
      <c r="A102" s="18">
        <v>99</v>
      </c>
      <c r="B102" s="25" t="e">
        <f>LARGE(Large!$AW$4:$AW$32,'Earning(month)'!A102)</f>
        <v>#NUM!</v>
      </c>
      <c r="C102" s="18" t="e">
        <f>MATCH(B102,Large!$AW$4:$AW$405,0)</f>
        <v>#NUM!</v>
      </c>
      <c r="D102" s="18" t="e">
        <f>INDEX(Large!$E$4:$BN$405,'Earning(month)'!$C102,'Earning(month)'!D$2)</f>
        <v>#NUM!</v>
      </c>
      <c r="E102" s="18" t="e">
        <f>INDEX(Large!$E$4:$BN$405,'Earning(month)'!$C102,'Earning(month)'!E$2)</f>
        <v>#NUM!</v>
      </c>
      <c r="F102" s="18" t="e">
        <f>INDEX(Large!$E$4:$BN$405,'Earning(month)'!$C102,'Earning(month)'!F$2)</f>
        <v>#NUM!</v>
      </c>
      <c r="G102" s="18" t="e">
        <f>INDEX(Large!$E$4:$BN$405,'Earning(month)'!$C102,'Earning(month)'!G$2)</f>
        <v>#NUM!</v>
      </c>
      <c r="H102" s="18" t="e">
        <f>INDEX(Large!$E$4:$BN$405,'Earning(month)'!$C102,'Earning(month)'!H$2)</f>
        <v>#NUM!</v>
      </c>
      <c r="I102" s="18" t="e">
        <f>INDEX(Large!$E$4:$BN$405,'Earning(month)'!$C102,'Earning(month)'!I$2)</f>
        <v>#NUM!</v>
      </c>
      <c r="J102" s="18" t="e">
        <f>INDEX(Large!$E$4:$BN$405,'Earning(month)'!$C102,'Earning(month)'!J$2)</f>
        <v>#NUM!</v>
      </c>
      <c r="K102" s="18" t="e">
        <f>INDEX(Large!$E$4:$BN$405,'Earning(month)'!$C102,'Earning(month)'!K$2)</f>
        <v>#NUM!</v>
      </c>
      <c r="L102" s="18" t="e">
        <f>INDEX(Large!$E$4:$BN$405,'Earning(month)'!$C102,'Earning(month)'!L$2)</f>
        <v>#NUM!</v>
      </c>
      <c r="M102" s="18" t="e">
        <f>INDEX(Large!$E$4:$BN$405,'Earning(month)'!$C102,'Earning(month)'!M$2)</f>
        <v>#NUM!</v>
      </c>
      <c r="N102" s="5" t="e">
        <f>INDEX(Large!$E$4:$BN$405,'Earning(month)'!$C102,'Earning(month)'!N$2)</f>
        <v>#NUM!</v>
      </c>
    </row>
    <row r="103" spans="1:14">
      <c r="A103" s="18">
        <v>100</v>
      </c>
      <c r="B103" s="25" t="e">
        <f>LARGE(Large!$AW$4:$AW$32,'Earning(month)'!A103)</f>
        <v>#NUM!</v>
      </c>
      <c r="C103" s="18" t="e">
        <f>MATCH(B103,Large!$AW$4:$AW$405,0)</f>
        <v>#NUM!</v>
      </c>
      <c r="D103" s="18" t="e">
        <f>INDEX(Large!$E$4:$BN$405,'Earning(month)'!$C103,'Earning(month)'!D$2)</f>
        <v>#NUM!</v>
      </c>
      <c r="E103" s="18" t="e">
        <f>INDEX(Large!$E$4:$BN$405,'Earning(month)'!$C103,'Earning(month)'!E$2)</f>
        <v>#NUM!</v>
      </c>
      <c r="F103" s="18" t="e">
        <f>INDEX(Large!$E$4:$BN$405,'Earning(month)'!$C103,'Earning(month)'!F$2)</f>
        <v>#NUM!</v>
      </c>
      <c r="G103" s="18" t="e">
        <f>INDEX(Large!$E$4:$BN$405,'Earning(month)'!$C103,'Earning(month)'!G$2)</f>
        <v>#NUM!</v>
      </c>
      <c r="H103" s="18" t="e">
        <f>INDEX(Large!$E$4:$BN$405,'Earning(month)'!$C103,'Earning(month)'!H$2)</f>
        <v>#NUM!</v>
      </c>
      <c r="I103" s="18" t="e">
        <f>INDEX(Large!$E$4:$BN$405,'Earning(month)'!$C103,'Earning(month)'!I$2)</f>
        <v>#NUM!</v>
      </c>
      <c r="J103" s="18" t="e">
        <f>INDEX(Large!$E$4:$BN$405,'Earning(month)'!$C103,'Earning(month)'!J$2)</f>
        <v>#NUM!</v>
      </c>
      <c r="K103" s="18" t="e">
        <f>INDEX(Large!$E$4:$BN$405,'Earning(month)'!$C103,'Earning(month)'!K$2)</f>
        <v>#NUM!</v>
      </c>
      <c r="L103" s="18" t="e">
        <f>INDEX(Large!$E$4:$BN$405,'Earning(month)'!$C103,'Earning(month)'!L$2)</f>
        <v>#NUM!</v>
      </c>
      <c r="M103" s="18" t="e">
        <f>INDEX(Large!$E$4:$BN$405,'Earning(month)'!$C103,'Earning(month)'!M$2)</f>
        <v>#NUM!</v>
      </c>
      <c r="N103" s="5" t="e">
        <f>INDEX(Large!$E$4:$BN$405,'Earning(month)'!$C103,'Earning(month)'!N$2)</f>
        <v>#NUM!</v>
      </c>
    </row>
    <row r="104" spans="1:14">
      <c r="A104" s="18">
        <v>101</v>
      </c>
      <c r="B104" s="25" t="e">
        <f>LARGE(Large!$AW$4:$AW$32,'Earning(month)'!A104)</f>
        <v>#NUM!</v>
      </c>
      <c r="C104" s="18" t="e">
        <f>MATCH(B104,Large!$AW$4:$AW$405,0)</f>
        <v>#NUM!</v>
      </c>
      <c r="D104" s="18" t="e">
        <f>INDEX(Large!$E$4:$BN$405,'Earning(month)'!$C104,'Earning(month)'!D$2)</f>
        <v>#NUM!</v>
      </c>
      <c r="E104" s="18" t="e">
        <f>INDEX(Large!$E$4:$BN$405,'Earning(month)'!$C104,'Earning(month)'!E$2)</f>
        <v>#NUM!</v>
      </c>
      <c r="F104" s="18" t="e">
        <f>INDEX(Large!$E$4:$BN$405,'Earning(month)'!$C104,'Earning(month)'!F$2)</f>
        <v>#NUM!</v>
      </c>
      <c r="G104" s="18" t="e">
        <f>INDEX(Large!$E$4:$BN$405,'Earning(month)'!$C104,'Earning(month)'!G$2)</f>
        <v>#NUM!</v>
      </c>
      <c r="H104" s="18" t="e">
        <f>INDEX(Large!$E$4:$BN$405,'Earning(month)'!$C104,'Earning(month)'!H$2)</f>
        <v>#NUM!</v>
      </c>
      <c r="I104" s="18" t="e">
        <f>INDEX(Large!$E$4:$BN$405,'Earning(month)'!$C104,'Earning(month)'!I$2)</f>
        <v>#NUM!</v>
      </c>
      <c r="J104" s="18" t="e">
        <f>INDEX(Large!$E$4:$BN$405,'Earning(month)'!$C104,'Earning(month)'!J$2)</f>
        <v>#NUM!</v>
      </c>
      <c r="K104" s="18" t="e">
        <f>INDEX(Large!$E$4:$BN$405,'Earning(month)'!$C104,'Earning(month)'!K$2)</f>
        <v>#NUM!</v>
      </c>
      <c r="L104" s="18" t="e">
        <f>INDEX(Large!$E$4:$BN$405,'Earning(month)'!$C104,'Earning(month)'!L$2)</f>
        <v>#NUM!</v>
      </c>
      <c r="M104" s="18" t="e">
        <f>INDEX(Large!$E$4:$BN$405,'Earning(month)'!$C104,'Earning(month)'!M$2)</f>
        <v>#NUM!</v>
      </c>
      <c r="N104" s="5" t="e">
        <f>INDEX(Large!$E$4:$BN$405,'Earning(month)'!$C104,'Earning(month)'!N$2)</f>
        <v>#NUM!</v>
      </c>
    </row>
    <row r="105" spans="1:14">
      <c r="A105" s="18">
        <v>102</v>
      </c>
      <c r="B105" s="25" t="e">
        <f>LARGE(Large!$AW$4:$AW$32,'Earning(month)'!A105)</f>
        <v>#NUM!</v>
      </c>
      <c r="C105" s="18" t="e">
        <f>MATCH(B105,Large!$AW$4:$AW$405,0)</f>
        <v>#NUM!</v>
      </c>
      <c r="D105" s="18" t="e">
        <f>INDEX(Large!$E$4:$BN$405,'Earning(month)'!$C105,'Earning(month)'!D$2)</f>
        <v>#NUM!</v>
      </c>
      <c r="E105" s="18" t="e">
        <f>INDEX(Large!$E$4:$BN$405,'Earning(month)'!$C105,'Earning(month)'!E$2)</f>
        <v>#NUM!</v>
      </c>
      <c r="F105" s="18" t="e">
        <f>INDEX(Large!$E$4:$BN$405,'Earning(month)'!$C105,'Earning(month)'!F$2)</f>
        <v>#NUM!</v>
      </c>
      <c r="G105" s="18" t="e">
        <f>INDEX(Large!$E$4:$BN$405,'Earning(month)'!$C105,'Earning(month)'!G$2)</f>
        <v>#NUM!</v>
      </c>
      <c r="H105" s="18" t="e">
        <f>INDEX(Large!$E$4:$BN$405,'Earning(month)'!$C105,'Earning(month)'!H$2)</f>
        <v>#NUM!</v>
      </c>
      <c r="I105" s="18" t="e">
        <f>INDEX(Large!$E$4:$BN$405,'Earning(month)'!$C105,'Earning(month)'!I$2)</f>
        <v>#NUM!</v>
      </c>
      <c r="J105" s="18" t="e">
        <f>INDEX(Large!$E$4:$BN$405,'Earning(month)'!$C105,'Earning(month)'!J$2)</f>
        <v>#NUM!</v>
      </c>
      <c r="K105" s="18" t="e">
        <f>INDEX(Large!$E$4:$BN$405,'Earning(month)'!$C105,'Earning(month)'!K$2)</f>
        <v>#NUM!</v>
      </c>
      <c r="L105" s="18" t="e">
        <f>INDEX(Large!$E$4:$BN$405,'Earning(month)'!$C105,'Earning(month)'!L$2)</f>
        <v>#NUM!</v>
      </c>
      <c r="M105" s="18" t="e">
        <f>INDEX(Large!$E$4:$BN$405,'Earning(month)'!$C105,'Earning(month)'!M$2)</f>
        <v>#NUM!</v>
      </c>
      <c r="N105" s="5" t="e">
        <f>INDEX(Large!$E$4:$BN$405,'Earning(month)'!$C105,'Earning(month)'!N$2)</f>
        <v>#NUM!</v>
      </c>
    </row>
    <row r="106" spans="1:14">
      <c r="A106" s="18">
        <v>103</v>
      </c>
      <c r="B106" s="25" t="e">
        <f>LARGE(Large!$AW$4:$AW$32,'Earning(month)'!A106)</f>
        <v>#NUM!</v>
      </c>
      <c r="C106" s="18" t="e">
        <f>MATCH(B106,Large!$AW$4:$AW$405,0)</f>
        <v>#NUM!</v>
      </c>
      <c r="D106" s="18" t="e">
        <f>INDEX(Large!$E$4:$BN$405,'Earning(month)'!$C106,'Earning(month)'!D$2)</f>
        <v>#NUM!</v>
      </c>
      <c r="E106" s="18" t="e">
        <f>INDEX(Large!$E$4:$BN$405,'Earning(month)'!$C106,'Earning(month)'!E$2)</f>
        <v>#NUM!</v>
      </c>
      <c r="F106" s="18" t="e">
        <f>INDEX(Large!$E$4:$BN$405,'Earning(month)'!$C106,'Earning(month)'!F$2)</f>
        <v>#NUM!</v>
      </c>
      <c r="G106" s="18" t="e">
        <f>INDEX(Large!$E$4:$BN$405,'Earning(month)'!$C106,'Earning(month)'!G$2)</f>
        <v>#NUM!</v>
      </c>
      <c r="H106" s="18" t="e">
        <f>INDEX(Large!$E$4:$BN$405,'Earning(month)'!$C106,'Earning(month)'!H$2)</f>
        <v>#NUM!</v>
      </c>
      <c r="I106" s="18" t="e">
        <f>INDEX(Large!$E$4:$BN$405,'Earning(month)'!$C106,'Earning(month)'!I$2)</f>
        <v>#NUM!</v>
      </c>
      <c r="J106" s="18" t="e">
        <f>INDEX(Large!$E$4:$BN$405,'Earning(month)'!$C106,'Earning(month)'!J$2)</f>
        <v>#NUM!</v>
      </c>
      <c r="K106" s="18" t="e">
        <f>INDEX(Large!$E$4:$BN$405,'Earning(month)'!$C106,'Earning(month)'!K$2)</f>
        <v>#NUM!</v>
      </c>
      <c r="L106" s="18" t="e">
        <f>INDEX(Large!$E$4:$BN$405,'Earning(month)'!$C106,'Earning(month)'!L$2)</f>
        <v>#NUM!</v>
      </c>
      <c r="M106" s="18" t="e">
        <f>INDEX(Large!$E$4:$BN$405,'Earning(month)'!$C106,'Earning(month)'!M$2)</f>
        <v>#NUM!</v>
      </c>
      <c r="N106" s="5" t="e">
        <f>INDEX(Large!$E$4:$BN$405,'Earning(month)'!$C106,'Earning(month)'!N$2)</f>
        <v>#NUM!</v>
      </c>
    </row>
    <row r="107" spans="1:14">
      <c r="A107" s="18">
        <v>104</v>
      </c>
      <c r="B107" s="25" t="e">
        <f>LARGE(Large!$AW$4:$AW$32,'Earning(month)'!A107)</f>
        <v>#NUM!</v>
      </c>
      <c r="C107" s="18" t="e">
        <f>MATCH(B107,Large!$AW$4:$AW$405,0)</f>
        <v>#NUM!</v>
      </c>
      <c r="D107" s="18" t="e">
        <f>INDEX(Large!$E$4:$BN$405,'Earning(month)'!$C107,'Earning(month)'!D$2)</f>
        <v>#NUM!</v>
      </c>
      <c r="E107" s="18" t="e">
        <f>INDEX(Large!$E$4:$BN$405,'Earning(month)'!$C107,'Earning(month)'!E$2)</f>
        <v>#NUM!</v>
      </c>
      <c r="F107" s="18" t="e">
        <f>INDEX(Large!$E$4:$BN$405,'Earning(month)'!$C107,'Earning(month)'!F$2)</f>
        <v>#NUM!</v>
      </c>
      <c r="G107" s="18" t="e">
        <f>INDEX(Large!$E$4:$BN$405,'Earning(month)'!$C107,'Earning(month)'!G$2)</f>
        <v>#NUM!</v>
      </c>
      <c r="H107" s="18" t="e">
        <f>INDEX(Large!$E$4:$BN$405,'Earning(month)'!$C107,'Earning(month)'!H$2)</f>
        <v>#NUM!</v>
      </c>
      <c r="I107" s="18" t="e">
        <f>INDEX(Large!$E$4:$BN$405,'Earning(month)'!$C107,'Earning(month)'!I$2)</f>
        <v>#NUM!</v>
      </c>
      <c r="J107" s="18" t="e">
        <f>INDEX(Large!$E$4:$BN$405,'Earning(month)'!$C107,'Earning(month)'!J$2)</f>
        <v>#NUM!</v>
      </c>
      <c r="K107" s="18" t="e">
        <f>INDEX(Large!$E$4:$BN$405,'Earning(month)'!$C107,'Earning(month)'!K$2)</f>
        <v>#NUM!</v>
      </c>
      <c r="L107" s="18" t="e">
        <f>INDEX(Large!$E$4:$BN$405,'Earning(month)'!$C107,'Earning(month)'!L$2)</f>
        <v>#NUM!</v>
      </c>
      <c r="M107" s="18" t="e">
        <f>INDEX(Large!$E$4:$BN$405,'Earning(month)'!$C107,'Earning(month)'!M$2)</f>
        <v>#NUM!</v>
      </c>
      <c r="N107" s="5" t="e">
        <f>INDEX(Large!$E$4:$BN$405,'Earning(month)'!$C107,'Earning(month)'!N$2)</f>
        <v>#NUM!</v>
      </c>
    </row>
    <row r="108" spans="1:14">
      <c r="A108" s="18">
        <v>105</v>
      </c>
      <c r="B108" s="25" t="e">
        <f>LARGE(Large!$AW$4:$AW$32,'Earning(month)'!A108)</f>
        <v>#NUM!</v>
      </c>
      <c r="C108" s="18" t="e">
        <f>MATCH(B108,Large!$AW$4:$AW$405,0)</f>
        <v>#NUM!</v>
      </c>
      <c r="D108" s="18" t="e">
        <f>INDEX(Large!$E$4:$BN$405,'Earning(month)'!$C108,'Earning(month)'!D$2)</f>
        <v>#NUM!</v>
      </c>
      <c r="E108" s="18" t="e">
        <f>INDEX(Large!$E$4:$BN$405,'Earning(month)'!$C108,'Earning(month)'!E$2)</f>
        <v>#NUM!</v>
      </c>
      <c r="F108" s="18" t="e">
        <f>INDEX(Large!$E$4:$BN$405,'Earning(month)'!$C108,'Earning(month)'!F$2)</f>
        <v>#NUM!</v>
      </c>
      <c r="G108" s="18" t="e">
        <f>INDEX(Large!$E$4:$BN$405,'Earning(month)'!$C108,'Earning(month)'!G$2)</f>
        <v>#NUM!</v>
      </c>
      <c r="H108" s="18" t="e">
        <f>INDEX(Large!$E$4:$BN$405,'Earning(month)'!$C108,'Earning(month)'!H$2)</f>
        <v>#NUM!</v>
      </c>
      <c r="I108" s="18" t="e">
        <f>INDEX(Large!$E$4:$BN$405,'Earning(month)'!$C108,'Earning(month)'!I$2)</f>
        <v>#NUM!</v>
      </c>
      <c r="J108" s="18" t="e">
        <f>INDEX(Large!$E$4:$BN$405,'Earning(month)'!$C108,'Earning(month)'!J$2)</f>
        <v>#NUM!</v>
      </c>
      <c r="K108" s="18" t="e">
        <f>INDEX(Large!$E$4:$BN$405,'Earning(month)'!$C108,'Earning(month)'!K$2)</f>
        <v>#NUM!</v>
      </c>
      <c r="L108" s="18" t="e">
        <f>INDEX(Large!$E$4:$BN$405,'Earning(month)'!$C108,'Earning(month)'!L$2)</f>
        <v>#NUM!</v>
      </c>
      <c r="M108" s="18" t="e">
        <f>INDEX(Large!$E$4:$BN$405,'Earning(month)'!$C108,'Earning(month)'!M$2)</f>
        <v>#NUM!</v>
      </c>
      <c r="N108" s="5" t="e">
        <f>INDEX(Large!$E$4:$BN$405,'Earning(month)'!$C108,'Earning(month)'!N$2)</f>
        <v>#NUM!</v>
      </c>
    </row>
    <row r="109" spans="1:14">
      <c r="A109" s="18">
        <v>106</v>
      </c>
      <c r="B109" s="25" t="e">
        <f>LARGE(Large!$AW$4:$AW$32,'Earning(month)'!A109)</f>
        <v>#NUM!</v>
      </c>
      <c r="C109" s="18" t="e">
        <f>MATCH(B109,Large!$AW$4:$AW$405,0)</f>
        <v>#NUM!</v>
      </c>
      <c r="D109" s="18" t="e">
        <f>INDEX(Large!$E$4:$BN$405,'Earning(month)'!$C109,'Earning(month)'!D$2)</f>
        <v>#NUM!</v>
      </c>
      <c r="E109" s="18" t="e">
        <f>INDEX(Large!$E$4:$BN$405,'Earning(month)'!$C109,'Earning(month)'!E$2)</f>
        <v>#NUM!</v>
      </c>
      <c r="F109" s="18" t="e">
        <f>INDEX(Large!$E$4:$BN$405,'Earning(month)'!$C109,'Earning(month)'!F$2)</f>
        <v>#NUM!</v>
      </c>
      <c r="G109" s="18" t="e">
        <f>INDEX(Large!$E$4:$BN$405,'Earning(month)'!$C109,'Earning(month)'!G$2)</f>
        <v>#NUM!</v>
      </c>
      <c r="H109" s="18" t="e">
        <f>INDEX(Large!$E$4:$BN$405,'Earning(month)'!$C109,'Earning(month)'!H$2)</f>
        <v>#NUM!</v>
      </c>
      <c r="I109" s="18" t="e">
        <f>INDEX(Large!$E$4:$BN$405,'Earning(month)'!$C109,'Earning(month)'!I$2)</f>
        <v>#NUM!</v>
      </c>
      <c r="J109" s="18" t="e">
        <f>INDEX(Large!$E$4:$BN$405,'Earning(month)'!$C109,'Earning(month)'!J$2)</f>
        <v>#NUM!</v>
      </c>
      <c r="K109" s="18" t="e">
        <f>INDEX(Large!$E$4:$BN$405,'Earning(month)'!$C109,'Earning(month)'!K$2)</f>
        <v>#NUM!</v>
      </c>
      <c r="L109" s="18" t="e">
        <f>INDEX(Large!$E$4:$BN$405,'Earning(month)'!$C109,'Earning(month)'!L$2)</f>
        <v>#NUM!</v>
      </c>
      <c r="M109" s="18" t="e">
        <f>INDEX(Large!$E$4:$BN$405,'Earning(month)'!$C109,'Earning(month)'!M$2)</f>
        <v>#NUM!</v>
      </c>
      <c r="N109" s="5" t="e">
        <f>INDEX(Large!$E$4:$BN$405,'Earning(month)'!$C109,'Earning(month)'!N$2)</f>
        <v>#NUM!</v>
      </c>
    </row>
    <row r="110" spans="1:14">
      <c r="A110" s="18">
        <v>107</v>
      </c>
      <c r="B110" s="25" t="e">
        <f>LARGE(Large!$AW$4:$AW$32,'Earning(month)'!A110)</f>
        <v>#NUM!</v>
      </c>
      <c r="C110" s="18" t="e">
        <f>MATCH(B110,Large!$AW$4:$AW$405,0)</f>
        <v>#NUM!</v>
      </c>
      <c r="D110" s="18" t="e">
        <f>INDEX(Large!$E$4:$BN$405,'Earning(month)'!$C110,'Earning(month)'!D$2)</f>
        <v>#NUM!</v>
      </c>
      <c r="E110" s="18" t="e">
        <f>INDEX(Large!$E$4:$BN$405,'Earning(month)'!$C110,'Earning(month)'!E$2)</f>
        <v>#NUM!</v>
      </c>
      <c r="F110" s="18" t="e">
        <f>INDEX(Large!$E$4:$BN$405,'Earning(month)'!$C110,'Earning(month)'!F$2)</f>
        <v>#NUM!</v>
      </c>
      <c r="G110" s="18" t="e">
        <f>INDEX(Large!$E$4:$BN$405,'Earning(month)'!$C110,'Earning(month)'!G$2)</f>
        <v>#NUM!</v>
      </c>
      <c r="H110" s="18" t="e">
        <f>INDEX(Large!$E$4:$BN$405,'Earning(month)'!$C110,'Earning(month)'!H$2)</f>
        <v>#NUM!</v>
      </c>
      <c r="I110" s="18" t="e">
        <f>INDEX(Large!$E$4:$BN$405,'Earning(month)'!$C110,'Earning(month)'!I$2)</f>
        <v>#NUM!</v>
      </c>
      <c r="J110" s="18" t="e">
        <f>INDEX(Large!$E$4:$BN$405,'Earning(month)'!$C110,'Earning(month)'!J$2)</f>
        <v>#NUM!</v>
      </c>
      <c r="K110" s="18" t="e">
        <f>INDEX(Large!$E$4:$BN$405,'Earning(month)'!$C110,'Earning(month)'!K$2)</f>
        <v>#NUM!</v>
      </c>
      <c r="L110" s="18" t="e">
        <f>INDEX(Large!$E$4:$BN$405,'Earning(month)'!$C110,'Earning(month)'!L$2)</f>
        <v>#NUM!</v>
      </c>
      <c r="M110" s="18" t="e">
        <f>INDEX(Large!$E$4:$BN$405,'Earning(month)'!$C110,'Earning(month)'!M$2)</f>
        <v>#NUM!</v>
      </c>
      <c r="N110" s="5" t="e">
        <f>INDEX(Large!$E$4:$BN$405,'Earning(month)'!$C110,'Earning(month)'!N$2)</f>
        <v>#NUM!</v>
      </c>
    </row>
    <row r="111" spans="1:14">
      <c r="A111" s="18">
        <v>108</v>
      </c>
      <c r="B111" s="25" t="e">
        <f>LARGE(Large!$AW$4:$AW$32,'Earning(month)'!A111)</f>
        <v>#NUM!</v>
      </c>
      <c r="C111" s="18" t="e">
        <f>MATCH(B111,Large!$AW$4:$AW$405,0)</f>
        <v>#NUM!</v>
      </c>
      <c r="D111" s="18" t="e">
        <f>INDEX(Large!$E$4:$BN$405,'Earning(month)'!$C111,'Earning(month)'!D$2)</f>
        <v>#NUM!</v>
      </c>
      <c r="E111" s="18" t="e">
        <f>INDEX(Large!$E$4:$BN$405,'Earning(month)'!$C111,'Earning(month)'!E$2)</f>
        <v>#NUM!</v>
      </c>
      <c r="F111" s="18" t="e">
        <f>INDEX(Large!$E$4:$BN$405,'Earning(month)'!$C111,'Earning(month)'!F$2)</f>
        <v>#NUM!</v>
      </c>
      <c r="G111" s="18" t="e">
        <f>INDEX(Large!$E$4:$BN$405,'Earning(month)'!$C111,'Earning(month)'!G$2)</f>
        <v>#NUM!</v>
      </c>
      <c r="H111" s="18" t="e">
        <f>INDEX(Large!$E$4:$BN$405,'Earning(month)'!$C111,'Earning(month)'!H$2)</f>
        <v>#NUM!</v>
      </c>
      <c r="I111" s="18" t="e">
        <f>INDEX(Large!$E$4:$BN$405,'Earning(month)'!$C111,'Earning(month)'!I$2)</f>
        <v>#NUM!</v>
      </c>
      <c r="J111" s="18" t="e">
        <f>INDEX(Large!$E$4:$BN$405,'Earning(month)'!$C111,'Earning(month)'!J$2)</f>
        <v>#NUM!</v>
      </c>
      <c r="K111" s="18" t="e">
        <f>INDEX(Large!$E$4:$BN$405,'Earning(month)'!$C111,'Earning(month)'!K$2)</f>
        <v>#NUM!</v>
      </c>
      <c r="L111" s="18" t="e">
        <f>INDEX(Large!$E$4:$BN$405,'Earning(month)'!$C111,'Earning(month)'!L$2)</f>
        <v>#NUM!</v>
      </c>
      <c r="M111" s="18" t="e">
        <f>INDEX(Large!$E$4:$BN$405,'Earning(month)'!$C111,'Earning(month)'!M$2)</f>
        <v>#NUM!</v>
      </c>
      <c r="N111" s="5" t="e">
        <f>INDEX(Large!$E$4:$BN$405,'Earning(month)'!$C111,'Earning(month)'!N$2)</f>
        <v>#NUM!</v>
      </c>
    </row>
    <row r="112" spans="1:14">
      <c r="A112" s="18">
        <v>109</v>
      </c>
      <c r="B112" s="25" t="e">
        <f>LARGE(Large!$AW$4:$AW$32,'Earning(month)'!A112)</f>
        <v>#NUM!</v>
      </c>
      <c r="C112" s="18" t="e">
        <f>MATCH(B112,Large!$AW$4:$AW$405,0)</f>
        <v>#NUM!</v>
      </c>
      <c r="D112" s="18" t="e">
        <f>INDEX(Large!$E$4:$BN$405,'Earning(month)'!$C112,'Earning(month)'!D$2)</f>
        <v>#NUM!</v>
      </c>
      <c r="E112" s="18" t="e">
        <f>INDEX(Large!$E$4:$BN$405,'Earning(month)'!$C112,'Earning(month)'!E$2)</f>
        <v>#NUM!</v>
      </c>
      <c r="F112" s="18" t="e">
        <f>INDEX(Large!$E$4:$BN$405,'Earning(month)'!$C112,'Earning(month)'!F$2)</f>
        <v>#NUM!</v>
      </c>
      <c r="G112" s="18" t="e">
        <f>INDEX(Large!$E$4:$BN$405,'Earning(month)'!$C112,'Earning(month)'!G$2)</f>
        <v>#NUM!</v>
      </c>
      <c r="H112" s="18" t="e">
        <f>INDEX(Large!$E$4:$BN$405,'Earning(month)'!$C112,'Earning(month)'!H$2)</f>
        <v>#NUM!</v>
      </c>
      <c r="I112" s="18" t="e">
        <f>INDEX(Large!$E$4:$BN$405,'Earning(month)'!$C112,'Earning(month)'!I$2)</f>
        <v>#NUM!</v>
      </c>
      <c r="J112" s="18" t="e">
        <f>INDEX(Large!$E$4:$BN$405,'Earning(month)'!$C112,'Earning(month)'!J$2)</f>
        <v>#NUM!</v>
      </c>
      <c r="K112" s="18" t="e">
        <f>INDEX(Large!$E$4:$BN$405,'Earning(month)'!$C112,'Earning(month)'!K$2)</f>
        <v>#NUM!</v>
      </c>
      <c r="L112" s="18" t="e">
        <f>INDEX(Large!$E$4:$BN$405,'Earning(month)'!$C112,'Earning(month)'!L$2)</f>
        <v>#NUM!</v>
      </c>
      <c r="M112" s="18" t="e">
        <f>INDEX(Large!$E$4:$BN$405,'Earning(month)'!$C112,'Earning(month)'!M$2)</f>
        <v>#NUM!</v>
      </c>
      <c r="N112" s="5" t="e">
        <f>INDEX(Large!$E$4:$BN$405,'Earning(month)'!$C112,'Earning(month)'!N$2)</f>
        <v>#NUM!</v>
      </c>
    </row>
    <row r="113" spans="1:14">
      <c r="A113" s="18">
        <v>110</v>
      </c>
      <c r="B113" s="25" t="e">
        <f>LARGE(Large!$AW$4:$AW$32,'Earning(month)'!A113)</f>
        <v>#NUM!</v>
      </c>
      <c r="C113" s="18" t="e">
        <f>MATCH(B113,Large!$AW$4:$AW$405,0)</f>
        <v>#NUM!</v>
      </c>
      <c r="D113" s="18" t="e">
        <f>INDEX(Large!$E$4:$BN$405,'Earning(month)'!$C113,'Earning(month)'!D$2)</f>
        <v>#NUM!</v>
      </c>
      <c r="E113" s="18" t="e">
        <f>INDEX(Large!$E$4:$BN$405,'Earning(month)'!$C113,'Earning(month)'!E$2)</f>
        <v>#NUM!</v>
      </c>
      <c r="F113" s="18" t="e">
        <f>INDEX(Large!$E$4:$BN$405,'Earning(month)'!$C113,'Earning(month)'!F$2)</f>
        <v>#NUM!</v>
      </c>
      <c r="G113" s="18" t="e">
        <f>INDEX(Large!$E$4:$BN$405,'Earning(month)'!$C113,'Earning(month)'!G$2)</f>
        <v>#NUM!</v>
      </c>
      <c r="H113" s="18" t="e">
        <f>INDEX(Large!$E$4:$BN$405,'Earning(month)'!$C113,'Earning(month)'!H$2)</f>
        <v>#NUM!</v>
      </c>
      <c r="I113" s="18" t="e">
        <f>INDEX(Large!$E$4:$BN$405,'Earning(month)'!$C113,'Earning(month)'!I$2)</f>
        <v>#NUM!</v>
      </c>
      <c r="J113" s="18" t="e">
        <f>INDEX(Large!$E$4:$BN$405,'Earning(month)'!$C113,'Earning(month)'!J$2)</f>
        <v>#NUM!</v>
      </c>
      <c r="K113" s="18" t="e">
        <f>INDEX(Large!$E$4:$BN$405,'Earning(month)'!$C113,'Earning(month)'!K$2)</f>
        <v>#NUM!</v>
      </c>
      <c r="L113" s="18" t="e">
        <f>INDEX(Large!$E$4:$BN$405,'Earning(month)'!$C113,'Earning(month)'!L$2)</f>
        <v>#NUM!</v>
      </c>
      <c r="M113" s="18" t="e">
        <f>INDEX(Large!$E$4:$BN$405,'Earning(month)'!$C113,'Earning(month)'!M$2)</f>
        <v>#NUM!</v>
      </c>
      <c r="N113" s="5" t="e">
        <f>INDEX(Large!$E$4:$BN$405,'Earning(month)'!$C113,'Earning(month)'!N$2)</f>
        <v>#NUM!</v>
      </c>
    </row>
    <row r="114" spans="1:14">
      <c r="A114" s="18">
        <v>111</v>
      </c>
      <c r="B114" s="25" t="e">
        <f>LARGE(Large!$AW$4:$AW$32,'Earning(month)'!A114)</f>
        <v>#NUM!</v>
      </c>
      <c r="C114" s="18" t="e">
        <f>MATCH(B114,Large!$AW$4:$AW$405,0)</f>
        <v>#NUM!</v>
      </c>
      <c r="D114" s="18" t="e">
        <f>INDEX(Large!$E$4:$BN$405,'Earning(month)'!$C114,'Earning(month)'!D$2)</f>
        <v>#NUM!</v>
      </c>
      <c r="E114" s="18" t="e">
        <f>INDEX(Large!$E$4:$BN$405,'Earning(month)'!$C114,'Earning(month)'!E$2)</f>
        <v>#NUM!</v>
      </c>
      <c r="F114" s="18" t="e">
        <f>INDEX(Large!$E$4:$BN$405,'Earning(month)'!$C114,'Earning(month)'!F$2)</f>
        <v>#NUM!</v>
      </c>
      <c r="G114" s="18" t="e">
        <f>INDEX(Large!$E$4:$BN$405,'Earning(month)'!$C114,'Earning(month)'!G$2)</f>
        <v>#NUM!</v>
      </c>
      <c r="H114" s="18" t="e">
        <f>INDEX(Large!$E$4:$BN$405,'Earning(month)'!$C114,'Earning(month)'!H$2)</f>
        <v>#NUM!</v>
      </c>
      <c r="I114" s="18" t="e">
        <f>INDEX(Large!$E$4:$BN$405,'Earning(month)'!$C114,'Earning(month)'!I$2)</f>
        <v>#NUM!</v>
      </c>
      <c r="J114" s="18" t="e">
        <f>INDEX(Large!$E$4:$BN$405,'Earning(month)'!$C114,'Earning(month)'!J$2)</f>
        <v>#NUM!</v>
      </c>
      <c r="K114" s="18" t="e">
        <f>INDEX(Large!$E$4:$BN$405,'Earning(month)'!$C114,'Earning(month)'!K$2)</f>
        <v>#NUM!</v>
      </c>
      <c r="L114" s="18" t="e">
        <f>INDEX(Large!$E$4:$BN$405,'Earning(month)'!$C114,'Earning(month)'!L$2)</f>
        <v>#NUM!</v>
      </c>
      <c r="M114" s="18" t="e">
        <f>INDEX(Large!$E$4:$BN$405,'Earning(month)'!$C114,'Earning(month)'!M$2)</f>
        <v>#NUM!</v>
      </c>
      <c r="N114" s="5" t="e">
        <f>INDEX(Large!$E$4:$BN$405,'Earning(month)'!$C114,'Earning(month)'!N$2)</f>
        <v>#NUM!</v>
      </c>
    </row>
    <row r="115" spans="1:14">
      <c r="A115" s="18">
        <v>112</v>
      </c>
      <c r="B115" s="25" t="e">
        <f>LARGE(Large!$AW$4:$AW$32,'Earning(month)'!A115)</f>
        <v>#NUM!</v>
      </c>
      <c r="C115" s="18" t="e">
        <f>MATCH(B115,Large!$AW$4:$AW$405,0)</f>
        <v>#NUM!</v>
      </c>
      <c r="D115" s="18" t="e">
        <f>INDEX(Large!$E$4:$BN$405,'Earning(month)'!$C115,'Earning(month)'!D$2)</f>
        <v>#NUM!</v>
      </c>
      <c r="E115" s="18" t="e">
        <f>INDEX(Large!$E$4:$BN$405,'Earning(month)'!$C115,'Earning(month)'!E$2)</f>
        <v>#NUM!</v>
      </c>
      <c r="F115" s="18" t="e">
        <f>INDEX(Large!$E$4:$BN$405,'Earning(month)'!$C115,'Earning(month)'!F$2)</f>
        <v>#NUM!</v>
      </c>
      <c r="G115" s="18" t="e">
        <f>INDEX(Large!$E$4:$BN$405,'Earning(month)'!$C115,'Earning(month)'!G$2)</f>
        <v>#NUM!</v>
      </c>
      <c r="H115" s="18" t="e">
        <f>INDEX(Large!$E$4:$BN$405,'Earning(month)'!$C115,'Earning(month)'!H$2)</f>
        <v>#NUM!</v>
      </c>
      <c r="I115" s="18" t="e">
        <f>INDEX(Large!$E$4:$BN$405,'Earning(month)'!$C115,'Earning(month)'!I$2)</f>
        <v>#NUM!</v>
      </c>
      <c r="J115" s="18" t="e">
        <f>INDEX(Large!$E$4:$BN$405,'Earning(month)'!$C115,'Earning(month)'!J$2)</f>
        <v>#NUM!</v>
      </c>
      <c r="K115" s="18" t="e">
        <f>INDEX(Large!$E$4:$BN$405,'Earning(month)'!$C115,'Earning(month)'!K$2)</f>
        <v>#NUM!</v>
      </c>
      <c r="L115" s="18" t="e">
        <f>INDEX(Large!$E$4:$BN$405,'Earning(month)'!$C115,'Earning(month)'!L$2)</f>
        <v>#NUM!</v>
      </c>
      <c r="M115" s="18" t="e">
        <f>INDEX(Large!$E$4:$BN$405,'Earning(month)'!$C115,'Earning(month)'!M$2)</f>
        <v>#NUM!</v>
      </c>
      <c r="N115" s="5" t="e">
        <f>INDEX(Large!$E$4:$BN$405,'Earning(month)'!$C115,'Earning(month)'!N$2)</f>
        <v>#NUM!</v>
      </c>
    </row>
    <row r="116" spans="1:14">
      <c r="A116" s="18">
        <v>113</v>
      </c>
      <c r="B116" s="25" t="e">
        <f>LARGE(Large!$AW$4:$AW$32,'Earning(month)'!A116)</f>
        <v>#NUM!</v>
      </c>
      <c r="C116" s="18" t="e">
        <f>MATCH(B116,Large!$AW$4:$AW$405,0)</f>
        <v>#NUM!</v>
      </c>
      <c r="D116" s="18" t="e">
        <f>INDEX(Large!$E$4:$BN$405,'Earning(month)'!$C116,'Earning(month)'!D$2)</f>
        <v>#NUM!</v>
      </c>
      <c r="E116" s="18" t="e">
        <f>INDEX(Large!$E$4:$BN$405,'Earning(month)'!$C116,'Earning(month)'!E$2)</f>
        <v>#NUM!</v>
      </c>
      <c r="F116" s="18" t="e">
        <f>INDEX(Large!$E$4:$BN$405,'Earning(month)'!$C116,'Earning(month)'!F$2)</f>
        <v>#NUM!</v>
      </c>
      <c r="G116" s="18" t="e">
        <f>INDEX(Large!$E$4:$BN$405,'Earning(month)'!$C116,'Earning(month)'!G$2)</f>
        <v>#NUM!</v>
      </c>
      <c r="H116" s="18" t="e">
        <f>INDEX(Large!$E$4:$BN$405,'Earning(month)'!$C116,'Earning(month)'!H$2)</f>
        <v>#NUM!</v>
      </c>
      <c r="I116" s="18" t="e">
        <f>INDEX(Large!$E$4:$BN$405,'Earning(month)'!$C116,'Earning(month)'!I$2)</f>
        <v>#NUM!</v>
      </c>
      <c r="J116" s="18" t="e">
        <f>INDEX(Large!$E$4:$BN$405,'Earning(month)'!$C116,'Earning(month)'!J$2)</f>
        <v>#NUM!</v>
      </c>
      <c r="K116" s="18" t="e">
        <f>INDEX(Large!$E$4:$BN$405,'Earning(month)'!$C116,'Earning(month)'!K$2)</f>
        <v>#NUM!</v>
      </c>
      <c r="L116" s="18" t="e">
        <f>INDEX(Large!$E$4:$BN$405,'Earning(month)'!$C116,'Earning(month)'!L$2)</f>
        <v>#NUM!</v>
      </c>
      <c r="M116" s="18" t="e">
        <f>INDEX(Large!$E$4:$BN$405,'Earning(month)'!$C116,'Earning(month)'!M$2)</f>
        <v>#NUM!</v>
      </c>
      <c r="N116" s="5" t="e">
        <f>INDEX(Large!$E$4:$BN$405,'Earning(month)'!$C116,'Earning(month)'!N$2)</f>
        <v>#NUM!</v>
      </c>
    </row>
    <row r="117" spans="1:14">
      <c r="A117" s="18">
        <v>114</v>
      </c>
      <c r="B117" s="25" t="e">
        <f>LARGE(Large!$AW$4:$AW$32,'Earning(month)'!A117)</f>
        <v>#NUM!</v>
      </c>
      <c r="C117" s="18" t="e">
        <f>MATCH(B117,Large!$AW$4:$AW$405,0)</f>
        <v>#NUM!</v>
      </c>
      <c r="D117" s="18" t="e">
        <f>INDEX(Large!$E$4:$BN$405,'Earning(month)'!$C117,'Earning(month)'!D$2)</f>
        <v>#NUM!</v>
      </c>
      <c r="E117" s="18" t="e">
        <f>INDEX(Large!$E$4:$BN$405,'Earning(month)'!$C117,'Earning(month)'!E$2)</f>
        <v>#NUM!</v>
      </c>
      <c r="F117" s="18" t="e">
        <f>INDEX(Large!$E$4:$BN$405,'Earning(month)'!$C117,'Earning(month)'!F$2)</f>
        <v>#NUM!</v>
      </c>
      <c r="G117" s="18" t="e">
        <f>INDEX(Large!$E$4:$BN$405,'Earning(month)'!$C117,'Earning(month)'!G$2)</f>
        <v>#NUM!</v>
      </c>
      <c r="H117" s="18" t="e">
        <f>INDEX(Large!$E$4:$BN$405,'Earning(month)'!$C117,'Earning(month)'!H$2)</f>
        <v>#NUM!</v>
      </c>
      <c r="I117" s="18" t="e">
        <f>INDEX(Large!$E$4:$BN$405,'Earning(month)'!$C117,'Earning(month)'!I$2)</f>
        <v>#NUM!</v>
      </c>
      <c r="J117" s="18" t="e">
        <f>INDEX(Large!$E$4:$BN$405,'Earning(month)'!$C117,'Earning(month)'!J$2)</f>
        <v>#NUM!</v>
      </c>
      <c r="K117" s="18" t="e">
        <f>INDEX(Large!$E$4:$BN$405,'Earning(month)'!$C117,'Earning(month)'!K$2)</f>
        <v>#NUM!</v>
      </c>
      <c r="L117" s="18" t="e">
        <f>INDEX(Large!$E$4:$BN$405,'Earning(month)'!$C117,'Earning(month)'!L$2)</f>
        <v>#NUM!</v>
      </c>
      <c r="M117" s="18" t="e">
        <f>INDEX(Large!$E$4:$BN$405,'Earning(month)'!$C117,'Earning(month)'!M$2)</f>
        <v>#NUM!</v>
      </c>
      <c r="N117" s="5" t="e">
        <f>INDEX(Large!$E$4:$BN$405,'Earning(month)'!$C117,'Earning(month)'!N$2)</f>
        <v>#NUM!</v>
      </c>
    </row>
    <row r="118" spans="1:14">
      <c r="A118" s="18">
        <v>115</v>
      </c>
      <c r="B118" s="25" t="e">
        <f>LARGE(Large!$AW$4:$AW$32,'Earning(month)'!A118)</f>
        <v>#NUM!</v>
      </c>
      <c r="C118" s="18" t="e">
        <f>MATCH(B118,Large!$AW$4:$AW$405,0)</f>
        <v>#NUM!</v>
      </c>
      <c r="D118" s="18" t="e">
        <f>INDEX(Large!$E$4:$BN$405,'Earning(month)'!$C118,'Earning(month)'!D$2)</f>
        <v>#NUM!</v>
      </c>
      <c r="E118" s="18" t="e">
        <f>INDEX(Large!$E$4:$BN$405,'Earning(month)'!$C118,'Earning(month)'!E$2)</f>
        <v>#NUM!</v>
      </c>
      <c r="F118" s="18" t="e">
        <f>INDEX(Large!$E$4:$BN$405,'Earning(month)'!$C118,'Earning(month)'!F$2)</f>
        <v>#NUM!</v>
      </c>
      <c r="G118" s="18" t="e">
        <f>INDEX(Large!$E$4:$BN$405,'Earning(month)'!$C118,'Earning(month)'!G$2)</f>
        <v>#NUM!</v>
      </c>
      <c r="H118" s="18" t="e">
        <f>INDEX(Large!$E$4:$BN$405,'Earning(month)'!$C118,'Earning(month)'!H$2)</f>
        <v>#NUM!</v>
      </c>
      <c r="I118" s="18" t="e">
        <f>INDEX(Large!$E$4:$BN$405,'Earning(month)'!$C118,'Earning(month)'!I$2)</f>
        <v>#NUM!</v>
      </c>
      <c r="J118" s="18" t="e">
        <f>INDEX(Large!$E$4:$BN$405,'Earning(month)'!$C118,'Earning(month)'!J$2)</f>
        <v>#NUM!</v>
      </c>
      <c r="K118" s="18" t="e">
        <f>INDEX(Large!$E$4:$BN$405,'Earning(month)'!$C118,'Earning(month)'!K$2)</f>
        <v>#NUM!</v>
      </c>
      <c r="L118" s="18" t="e">
        <f>INDEX(Large!$E$4:$BN$405,'Earning(month)'!$C118,'Earning(month)'!L$2)</f>
        <v>#NUM!</v>
      </c>
      <c r="M118" s="18" t="e">
        <f>INDEX(Large!$E$4:$BN$405,'Earning(month)'!$C118,'Earning(month)'!M$2)</f>
        <v>#NUM!</v>
      </c>
      <c r="N118" s="5" t="e">
        <f>INDEX(Large!$E$4:$BN$405,'Earning(month)'!$C118,'Earning(month)'!N$2)</f>
        <v>#NUM!</v>
      </c>
    </row>
    <row r="119" spans="1:14">
      <c r="A119" s="18">
        <v>116</v>
      </c>
      <c r="B119" s="25" t="e">
        <f>LARGE(Large!$AW$4:$AW$32,'Earning(month)'!A119)</f>
        <v>#NUM!</v>
      </c>
      <c r="C119" s="18" t="e">
        <f>MATCH(B119,Large!$AW$4:$AW$405,0)</f>
        <v>#NUM!</v>
      </c>
      <c r="D119" s="18" t="e">
        <f>INDEX(Large!$E$4:$BN$405,'Earning(month)'!$C119,'Earning(month)'!D$2)</f>
        <v>#NUM!</v>
      </c>
      <c r="E119" s="18" t="e">
        <f>INDEX(Large!$E$4:$BN$405,'Earning(month)'!$C119,'Earning(month)'!E$2)</f>
        <v>#NUM!</v>
      </c>
      <c r="F119" s="18" t="e">
        <f>INDEX(Large!$E$4:$BN$405,'Earning(month)'!$C119,'Earning(month)'!F$2)</f>
        <v>#NUM!</v>
      </c>
      <c r="G119" s="18" t="e">
        <f>INDEX(Large!$E$4:$BN$405,'Earning(month)'!$C119,'Earning(month)'!G$2)</f>
        <v>#NUM!</v>
      </c>
      <c r="H119" s="18" t="e">
        <f>INDEX(Large!$E$4:$BN$405,'Earning(month)'!$C119,'Earning(month)'!H$2)</f>
        <v>#NUM!</v>
      </c>
      <c r="I119" s="18" t="e">
        <f>INDEX(Large!$E$4:$BN$405,'Earning(month)'!$C119,'Earning(month)'!I$2)</f>
        <v>#NUM!</v>
      </c>
      <c r="J119" s="18" t="e">
        <f>INDEX(Large!$E$4:$BN$405,'Earning(month)'!$C119,'Earning(month)'!J$2)</f>
        <v>#NUM!</v>
      </c>
      <c r="K119" s="18" t="e">
        <f>INDEX(Large!$E$4:$BN$405,'Earning(month)'!$C119,'Earning(month)'!K$2)</f>
        <v>#NUM!</v>
      </c>
      <c r="L119" s="18" t="e">
        <f>INDEX(Large!$E$4:$BN$405,'Earning(month)'!$C119,'Earning(month)'!L$2)</f>
        <v>#NUM!</v>
      </c>
      <c r="M119" s="18" t="e">
        <f>INDEX(Large!$E$4:$BN$405,'Earning(month)'!$C119,'Earning(month)'!M$2)</f>
        <v>#NUM!</v>
      </c>
      <c r="N119" s="5" t="e">
        <f>INDEX(Large!$E$4:$BN$405,'Earning(month)'!$C119,'Earning(month)'!N$2)</f>
        <v>#NUM!</v>
      </c>
    </row>
    <row r="120" spans="1:14">
      <c r="A120" s="18">
        <v>117</v>
      </c>
      <c r="B120" s="25" t="e">
        <f>LARGE(Large!$AW$4:$AW$32,'Earning(month)'!A120)</f>
        <v>#NUM!</v>
      </c>
      <c r="C120" s="18" t="e">
        <f>MATCH(B120,Large!$AW$4:$AW$405,0)</f>
        <v>#NUM!</v>
      </c>
      <c r="D120" s="18" t="e">
        <f>INDEX(Large!$E$4:$BN$405,'Earning(month)'!$C120,'Earning(month)'!D$2)</f>
        <v>#NUM!</v>
      </c>
      <c r="E120" s="18" t="e">
        <f>INDEX(Large!$E$4:$BN$405,'Earning(month)'!$C120,'Earning(month)'!E$2)</f>
        <v>#NUM!</v>
      </c>
      <c r="F120" s="18" t="e">
        <f>INDEX(Large!$E$4:$BN$405,'Earning(month)'!$C120,'Earning(month)'!F$2)</f>
        <v>#NUM!</v>
      </c>
      <c r="G120" s="18" t="e">
        <f>INDEX(Large!$E$4:$BN$405,'Earning(month)'!$C120,'Earning(month)'!G$2)</f>
        <v>#NUM!</v>
      </c>
      <c r="H120" s="18" t="e">
        <f>INDEX(Large!$E$4:$BN$405,'Earning(month)'!$C120,'Earning(month)'!H$2)</f>
        <v>#NUM!</v>
      </c>
      <c r="I120" s="18" t="e">
        <f>INDEX(Large!$E$4:$BN$405,'Earning(month)'!$C120,'Earning(month)'!I$2)</f>
        <v>#NUM!</v>
      </c>
      <c r="J120" s="18" t="e">
        <f>INDEX(Large!$E$4:$BN$405,'Earning(month)'!$C120,'Earning(month)'!J$2)</f>
        <v>#NUM!</v>
      </c>
      <c r="K120" s="18" t="e">
        <f>INDEX(Large!$E$4:$BN$405,'Earning(month)'!$C120,'Earning(month)'!K$2)</f>
        <v>#NUM!</v>
      </c>
      <c r="L120" s="18" t="e">
        <f>INDEX(Large!$E$4:$BN$405,'Earning(month)'!$C120,'Earning(month)'!L$2)</f>
        <v>#NUM!</v>
      </c>
      <c r="M120" s="18" t="e">
        <f>INDEX(Large!$E$4:$BN$405,'Earning(month)'!$C120,'Earning(month)'!M$2)</f>
        <v>#NUM!</v>
      </c>
      <c r="N120" s="5" t="e">
        <f>INDEX(Large!$E$4:$BN$405,'Earning(month)'!$C120,'Earning(month)'!N$2)</f>
        <v>#NUM!</v>
      </c>
    </row>
    <row r="121" spans="1:14">
      <c r="A121" s="18">
        <v>118</v>
      </c>
      <c r="B121" s="25" t="e">
        <f>LARGE(Large!$AW$4:$AW$32,'Earning(month)'!A121)</f>
        <v>#NUM!</v>
      </c>
      <c r="C121" s="18" t="e">
        <f>MATCH(B121,Large!$AW$4:$AW$405,0)</f>
        <v>#NUM!</v>
      </c>
      <c r="D121" s="18" t="e">
        <f>INDEX(Large!$E$4:$BN$405,'Earning(month)'!$C121,'Earning(month)'!D$2)</f>
        <v>#NUM!</v>
      </c>
      <c r="E121" s="18" t="e">
        <f>INDEX(Large!$E$4:$BN$405,'Earning(month)'!$C121,'Earning(month)'!E$2)</f>
        <v>#NUM!</v>
      </c>
      <c r="F121" s="18" t="e">
        <f>INDEX(Large!$E$4:$BN$405,'Earning(month)'!$C121,'Earning(month)'!F$2)</f>
        <v>#NUM!</v>
      </c>
      <c r="G121" s="18" t="e">
        <f>INDEX(Large!$E$4:$BN$405,'Earning(month)'!$C121,'Earning(month)'!G$2)</f>
        <v>#NUM!</v>
      </c>
      <c r="H121" s="18" t="e">
        <f>INDEX(Large!$E$4:$BN$405,'Earning(month)'!$C121,'Earning(month)'!H$2)</f>
        <v>#NUM!</v>
      </c>
      <c r="I121" s="18" t="e">
        <f>INDEX(Large!$E$4:$BN$405,'Earning(month)'!$C121,'Earning(month)'!I$2)</f>
        <v>#NUM!</v>
      </c>
      <c r="J121" s="18" t="e">
        <f>INDEX(Large!$E$4:$BN$405,'Earning(month)'!$C121,'Earning(month)'!J$2)</f>
        <v>#NUM!</v>
      </c>
      <c r="K121" s="18" t="e">
        <f>INDEX(Large!$E$4:$BN$405,'Earning(month)'!$C121,'Earning(month)'!K$2)</f>
        <v>#NUM!</v>
      </c>
      <c r="L121" s="18" t="e">
        <f>INDEX(Large!$E$4:$BN$405,'Earning(month)'!$C121,'Earning(month)'!L$2)</f>
        <v>#NUM!</v>
      </c>
      <c r="M121" s="18" t="e">
        <f>INDEX(Large!$E$4:$BN$405,'Earning(month)'!$C121,'Earning(month)'!M$2)</f>
        <v>#NUM!</v>
      </c>
      <c r="N121" s="5" t="e">
        <f>INDEX(Large!$E$4:$BN$405,'Earning(month)'!$C121,'Earning(month)'!N$2)</f>
        <v>#NUM!</v>
      </c>
    </row>
    <row r="122" spans="1:14">
      <c r="A122" s="18">
        <v>119</v>
      </c>
      <c r="B122" s="25" t="e">
        <f>LARGE(Large!$AW$4:$AW$32,'Earning(month)'!A122)</f>
        <v>#NUM!</v>
      </c>
      <c r="C122" s="18" t="e">
        <f>MATCH(B122,Large!$AW$4:$AW$405,0)</f>
        <v>#NUM!</v>
      </c>
      <c r="D122" s="18" t="e">
        <f>INDEX(Large!$E$4:$BN$405,'Earning(month)'!$C122,'Earning(month)'!D$2)</f>
        <v>#NUM!</v>
      </c>
      <c r="E122" s="18" t="e">
        <f>INDEX(Large!$E$4:$BN$405,'Earning(month)'!$C122,'Earning(month)'!E$2)</f>
        <v>#NUM!</v>
      </c>
      <c r="F122" s="18" t="e">
        <f>INDEX(Large!$E$4:$BN$405,'Earning(month)'!$C122,'Earning(month)'!F$2)</f>
        <v>#NUM!</v>
      </c>
      <c r="G122" s="18" t="e">
        <f>INDEX(Large!$E$4:$BN$405,'Earning(month)'!$C122,'Earning(month)'!G$2)</f>
        <v>#NUM!</v>
      </c>
      <c r="H122" s="18" t="e">
        <f>INDEX(Large!$E$4:$BN$405,'Earning(month)'!$C122,'Earning(month)'!H$2)</f>
        <v>#NUM!</v>
      </c>
      <c r="I122" s="18" t="e">
        <f>INDEX(Large!$E$4:$BN$405,'Earning(month)'!$C122,'Earning(month)'!I$2)</f>
        <v>#NUM!</v>
      </c>
      <c r="J122" s="18" t="e">
        <f>INDEX(Large!$E$4:$BN$405,'Earning(month)'!$C122,'Earning(month)'!J$2)</f>
        <v>#NUM!</v>
      </c>
      <c r="K122" s="18" t="e">
        <f>INDEX(Large!$E$4:$BN$405,'Earning(month)'!$C122,'Earning(month)'!K$2)</f>
        <v>#NUM!</v>
      </c>
      <c r="L122" s="18" t="e">
        <f>INDEX(Large!$E$4:$BN$405,'Earning(month)'!$C122,'Earning(month)'!L$2)</f>
        <v>#NUM!</v>
      </c>
      <c r="M122" s="18" t="e">
        <f>INDEX(Large!$E$4:$BN$405,'Earning(month)'!$C122,'Earning(month)'!M$2)</f>
        <v>#NUM!</v>
      </c>
      <c r="N122" s="5" t="e">
        <f>INDEX(Large!$E$4:$BN$405,'Earning(month)'!$C122,'Earning(month)'!N$2)</f>
        <v>#NUM!</v>
      </c>
    </row>
    <row r="123" spans="1:14">
      <c r="A123" s="18">
        <v>120</v>
      </c>
      <c r="B123" s="25" t="e">
        <f>LARGE(Large!$AW$4:$AW$32,'Earning(month)'!A123)</f>
        <v>#NUM!</v>
      </c>
      <c r="C123" s="18" t="e">
        <f>MATCH(B123,Large!$AW$4:$AW$405,0)</f>
        <v>#NUM!</v>
      </c>
      <c r="D123" s="18" t="e">
        <f>INDEX(Large!$E$4:$BN$405,'Earning(month)'!$C123,'Earning(month)'!D$2)</f>
        <v>#NUM!</v>
      </c>
      <c r="E123" s="18" t="e">
        <f>INDEX(Large!$E$4:$BN$405,'Earning(month)'!$C123,'Earning(month)'!E$2)</f>
        <v>#NUM!</v>
      </c>
      <c r="F123" s="18" t="e">
        <f>INDEX(Large!$E$4:$BN$405,'Earning(month)'!$C123,'Earning(month)'!F$2)</f>
        <v>#NUM!</v>
      </c>
      <c r="G123" s="18" t="e">
        <f>INDEX(Large!$E$4:$BN$405,'Earning(month)'!$C123,'Earning(month)'!G$2)</f>
        <v>#NUM!</v>
      </c>
      <c r="H123" s="18" t="e">
        <f>INDEX(Large!$E$4:$BN$405,'Earning(month)'!$C123,'Earning(month)'!H$2)</f>
        <v>#NUM!</v>
      </c>
      <c r="I123" s="18" t="e">
        <f>INDEX(Large!$E$4:$BN$405,'Earning(month)'!$C123,'Earning(month)'!I$2)</f>
        <v>#NUM!</v>
      </c>
      <c r="J123" s="18" t="e">
        <f>INDEX(Large!$E$4:$BN$405,'Earning(month)'!$C123,'Earning(month)'!J$2)</f>
        <v>#NUM!</v>
      </c>
      <c r="K123" s="18" t="e">
        <f>INDEX(Large!$E$4:$BN$405,'Earning(month)'!$C123,'Earning(month)'!K$2)</f>
        <v>#NUM!</v>
      </c>
      <c r="L123" s="18" t="e">
        <f>INDEX(Large!$E$4:$BN$405,'Earning(month)'!$C123,'Earning(month)'!L$2)</f>
        <v>#NUM!</v>
      </c>
      <c r="M123" s="18" t="e">
        <f>INDEX(Large!$E$4:$BN$405,'Earning(month)'!$C123,'Earning(month)'!M$2)</f>
        <v>#NUM!</v>
      </c>
      <c r="N123" s="5" t="e">
        <f>INDEX(Large!$E$4:$BN$405,'Earning(month)'!$C123,'Earning(month)'!N$2)</f>
        <v>#NUM!</v>
      </c>
    </row>
    <row r="124" spans="1:14">
      <c r="A124" s="18">
        <v>121</v>
      </c>
      <c r="B124" s="25" t="e">
        <f>LARGE(Large!$AW$4:$AW$32,'Earning(month)'!A124)</f>
        <v>#NUM!</v>
      </c>
      <c r="C124" s="18" t="e">
        <f>MATCH(B124,Large!$AW$4:$AW$405,0)</f>
        <v>#NUM!</v>
      </c>
      <c r="D124" s="18" t="e">
        <f>INDEX(Large!$E$4:$BN$405,'Earning(month)'!$C124,'Earning(month)'!D$2)</f>
        <v>#NUM!</v>
      </c>
      <c r="E124" s="18" t="e">
        <f>INDEX(Large!$E$4:$BN$405,'Earning(month)'!$C124,'Earning(month)'!E$2)</f>
        <v>#NUM!</v>
      </c>
      <c r="F124" s="18" t="e">
        <f>INDEX(Large!$E$4:$BN$405,'Earning(month)'!$C124,'Earning(month)'!F$2)</f>
        <v>#NUM!</v>
      </c>
      <c r="G124" s="18" t="e">
        <f>INDEX(Large!$E$4:$BN$405,'Earning(month)'!$C124,'Earning(month)'!G$2)</f>
        <v>#NUM!</v>
      </c>
      <c r="H124" s="18" t="e">
        <f>INDEX(Large!$E$4:$BN$405,'Earning(month)'!$C124,'Earning(month)'!H$2)</f>
        <v>#NUM!</v>
      </c>
      <c r="I124" s="18" t="e">
        <f>INDEX(Large!$E$4:$BN$405,'Earning(month)'!$C124,'Earning(month)'!I$2)</f>
        <v>#NUM!</v>
      </c>
      <c r="J124" s="18" t="e">
        <f>INDEX(Large!$E$4:$BN$405,'Earning(month)'!$C124,'Earning(month)'!J$2)</f>
        <v>#NUM!</v>
      </c>
      <c r="K124" s="18" t="e">
        <f>INDEX(Large!$E$4:$BN$405,'Earning(month)'!$C124,'Earning(month)'!K$2)</f>
        <v>#NUM!</v>
      </c>
      <c r="L124" s="18" t="e">
        <f>INDEX(Large!$E$4:$BN$405,'Earning(month)'!$C124,'Earning(month)'!L$2)</f>
        <v>#NUM!</v>
      </c>
      <c r="M124" s="18" t="e">
        <f>INDEX(Large!$E$4:$BN$405,'Earning(month)'!$C124,'Earning(month)'!M$2)</f>
        <v>#NUM!</v>
      </c>
      <c r="N124" s="5" t="e">
        <f>INDEX(Large!$E$4:$BN$405,'Earning(month)'!$C124,'Earning(month)'!N$2)</f>
        <v>#NUM!</v>
      </c>
    </row>
    <row r="125" spans="1:14">
      <c r="A125" s="18">
        <v>122</v>
      </c>
      <c r="B125" s="25" t="e">
        <f>LARGE(Large!$AW$4:$AW$32,'Earning(month)'!A125)</f>
        <v>#NUM!</v>
      </c>
      <c r="C125" s="18" t="e">
        <f>MATCH(B125,Large!$AW$4:$AW$405,0)</f>
        <v>#NUM!</v>
      </c>
      <c r="D125" s="18" t="e">
        <f>INDEX(Large!$E$4:$BN$405,'Earning(month)'!$C125,'Earning(month)'!D$2)</f>
        <v>#NUM!</v>
      </c>
      <c r="E125" s="18" t="e">
        <f>INDEX(Large!$E$4:$BN$405,'Earning(month)'!$C125,'Earning(month)'!E$2)</f>
        <v>#NUM!</v>
      </c>
      <c r="F125" s="18" t="e">
        <f>INDEX(Large!$E$4:$BN$405,'Earning(month)'!$C125,'Earning(month)'!F$2)</f>
        <v>#NUM!</v>
      </c>
      <c r="G125" s="18" t="e">
        <f>INDEX(Large!$E$4:$BN$405,'Earning(month)'!$C125,'Earning(month)'!G$2)</f>
        <v>#NUM!</v>
      </c>
      <c r="H125" s="18" t="e">
        <f>INDEX(Large!$E$4:$BN$405,'Earning(month)'!$C125,'Earning(month)'!H$2)</f>
        <v>#NUM!</v>
      </c>
      <c r="I125" s="18" t="e">
        <f>INDEX(Large!$E$4:$BN$405,'Earning(month)'!$C125,'Earning(month)'!I$2)</f>
        <v>#NUM!</v>
      </c>
      <c r="J125" s="18" t="e">
        <f>INDEX(Large!$E$4:$BN$405,'Earning(month)'!$C125,'Earning(month)'!J$2)</f>
        <v>#NUM!</v>
      </c>
      <c r="K125" s="18" t="e">
        <f>INDEX(Large!$E$4:$BN$405,'Earning(month)'!$C125,'Earning(month)'!K$2)</f>
        <v>#NUM!</v>
      </c>
      <c r="L125" s="18" t="e">
        <f>INDEX(Large!$E$4:$BN$405,'Earning(month)'!$C125,'Earning(month)'!L$2)</f>
        <v>#NUM!</v>
      </c>
      <c r="M125" s="18" t="e">
        <f>INDEX(Large!$E$4:$BN$405,'Earning(month)'!$C125,'Earning(month)'!M$2)</f>
        <v>#NUM!</v>
      </c>
      <c r="N125" s="5" t="e">
        <f>INDEX(Large!$E$4:$BN$405,'Earning(month)'!$C125,'Earning(month)'!N$2)</f>
        <v>#NUM!</v>
      </c>
    </row>
    <row r="126" spans="1:14">
      <c r="A126" s="18">
        <v>123</v>
      </c>
      <c r="B126" s="25" t="e">
        <f>LARGE(Large!$AW$4:$AW$32,'Earning(month)'!A126)</f>
        <v>#NUM!</v>
      </c>
      <c r="C126" s="18" t="e">
        <f>MATCH(B126,Large!$AW$4:$AW$405,0)</f>
        <v>#NUM!</v>
      </c>
      <c r="D126" s="18" t="e">
        <f>INDEX(Large!$E$4:$BN$405,'Earning(month)'!$C126,'Earning(month)'!D$2)</f>
        <v>#NUM!</v>
      </c>
      <c r="E126" s="18" t="e">
        <f>INDEX(Large!$E$4:$BN$405,'Earning(month)'!$C126,'Earning(month)'!E$2)</f>
        <v>#NUM!</v>
      </c>
      <c r="F126" s="18" t="e">
        <f>INDEX(Large!$E$4:$BN$405,'Earning(month)'!$C126,'Earning(month)'!F$2)</f>
        <v>#NUM!</v>
      </c>
      <c r="G126" s="18" t="e">
        <f>INDEX(Large!$E$4:$BN$405,'Earning(month)'!$C126,'Earning(month)'!G$2)</f>
        <v>#NUM!</v>
      </c>
      <c r="H126" s="18" t="e">
        <f>INDEX(Large!$E$4:$BN$405,'Earning(month)'!$C126,'Earning(month)'!H$2)</f>
        <v>#NUM!</v>
      </c>
      <c r="I126" s="18" t="e">
        <f>INDEX(Large!$E$4:$BN$405,'Earning(month)'!$C126,'Earning(month)'!I$2)</f>
        <v>#NUM!</v>
      </c>
      <c r="J126" s="18" t="e">
        <f>INDEX(Large!$E$4:$BN$405,'Earning(month)'!$C126,'Earning(month)'!J$2)</f>
        <v>#NUM!</v>
      </c>
      <c r="K126" s="18" t="e">
        <f>INDEX(Large!$E$4:$BN$405,'Earning(month)'!$C126,'Earning(month)'!K$2)</f>
        <v>#NUM!</v>
      </c>
      <c r="L126" s="18" t="e">
        <f>INDEX(Large!$E$4:$BN$405,'Earning(month)'!$C126,'Earning(month)'!L$2)</f>
        <v>#NUM!</v>
      </c>
      <c r="M126" s="18" t="e">
        <f>INDEX(Large!$E$4:$BN$405,'Earning(month)'!$C126,'Earning(month)'!M$2)</f>
        <v>#NUM!</v>
      </c>
      <c r="N126" s="5" t="e">
        <f>INDEX(Large!$E$4:$BN$405,'Earning(month)'!$C126,'Earning(month)'!N$2)</f>
        <v>#NUM!</v>
      </c>
    </row>
    <row r="127" spans="1:14">
      <c r="A127" s="18">
        <v>124</v>
      </c>
      <c r="B127" s="25" t="e">
        <f>LARGE(Large!$AW$4:$AW$32,'Earning(month)'!A127)</f>
        <v>#NUM!</v>
      </c>
      <c r="C127" s="18" t="e">
        <f>MATCH(B127,Large!$AW$4:$AW$405,0)</f>
        <v>#NUM!</v>
      </c>
      <c r="D127" s="18" t="e">
        <f>INDEX(Large!$E$4:$BN$405,'Earning(month)'!$C127,'Earning(month)'!D$2)</f>
        <v>#NUM!</v>
      </c>
      <c r="E127" s="18" t="e">
        <f>INDEX(Large!$E$4:$BN$405,'Earning(month)'!$C127,'Earning(month)'!E$2)</f>
        <v>#NUM!</v>
      </c>
      <c r="F127" s="18" t="e">
        <f>INDEX(Large!$E$4:$BN$405,'Earning(month)'!$C127,'Earning(month)'!F$2)</f>
        <v>#NUM!</v>
      </c>
      <c r="G127" s="18" t="e">
        <f>INDEX(Large!$E$4:$BN$405,'Earning(month)'!$C127,'Earning(month)'!G$2)</f>
        <v>#NUM!</v>
      </c>
      <c r="H127" s="18" t="e">
        <f>INDEX(Large!$E$4:$BN$405,'Earning(month)'!$C127,'Earning(month)'!H$2)</f>
        <v>#NUM!</v>
      </c>
      <c r="I127" s="18" t="e">
        <f>INDEX(Large!$E$4:$BN$405,'Earning(month)'!$C127,'Earning(month)'!I$2)</f>
        <v>#NUM!</v>
      </c>
      <c r="J127" s="18" t="e">
        <f>INDEX(Large!$E$4:$BN$405,'Earning(month)'!$C127,'Earning(month)'!J$2)</f>
        <v>#NUM!</v>
      </c>
      <c r="K127" s="18" t="e">
        <f>INDEX(Large!$E$4:$BN$405,'Earning(month)'!$C127,'Earning(month)'!K$2)</f>
        <v>#NUM!</v>
      </c>
      <c r="L127" s="18" t="e">
        <f>INDEX(Large!$E$4:$BN$405,'Earning(month)'!$C127,'Earning(month)'!L$2)</f>
        <v>#NUM!</v>
      </c>
      <c r="M127" s="18" t="e">
        <f>INDEX(Large!$E$4:$BN$405,'Earning(month)'!$C127,'Earning(month)'!M$2)</f>
        <v>#NUM!</v>
      </c>
      <c r="N127" s="5" t="e">
        <f>INDEX(Large!$E$4:$BN$405,'Earning(month)'!$C127,'Earning(month)'!N$2)</f>
        <v>#NUM!</v>
      </c>
    </row>
    <row r="128" spans="1:14">
      <c r="A128" s="18">
        <v>125</v>
      </c>
      <c r="B128" s="25" t="e">
        <f>LARGE(Large!$AW$4:$AW$32,'Earning(month)'!A128)</f>
        <v>#NUM!</v>
      </c>
      <c r="C128" s="18" t="e">
        <f>MATCH(B128,Large!$AW$4:$AW$405,0)</f>
        <v>#NUM!</v>
      </c>
      <c r="D128" s="18" t="e">
        <f>INDEX(Large!$E$4:$BN$405,'Earning(month)'!$C128,'Earning(month)'!D$2)</f>
        <v>#NUM!</v>
      </c>
      <c r="E128" s="18" t="e">
        <f>INDEX(Large!$E$4:$BN$405,'Earning(month)'!$C128,'Earning(month)'!E$2)</f>
        <v>#NUM!</v>
      </c>
      <c r="F128" s="18" t="e">
        <f>INDEX(Large!$E$4:$BN$405,'Earning(month)'!$C128,'Earning(month)'!F$2)</f>
        <v>#NUM!</v>
      </c>
      <c r="G128" s="18" t="e">
        <f>INDEX(Large!$E$4:$BN$405,'Earning(month)'!$C128,'Earning(month)'!G$2)</f>
        <v>#NUM!</v>
      </c>
      <c r="H128" s="18" t="e">
        <f>INDEX(Large!$E$4:$BN$405,'Earning(month)'!$C128,'Earning(month)'!H$2)</f>
        <v>#NUM!</v>
      </c>
      <c r="I128" s="18" t="e">
        <f>INDEX(Large!$E$4:$BN$405,'Earning(month)'!$C128,'Earning(month)'!I$2)</f>
        <v>#NUM!</v>
      </c>
      <c r="J128" s="18" t="e">
        <f>INDEX(Large!$E$4:$BN$405,'Earning(month)'!$C128,'Earning(month)'!J$2)</f>
        <v>#NUM!</v>
      </c>
      <c r="K128" s="18" t="e">
        <f>INDEX(Large!$E$4:$BN$405,'Earning(month)'!$C128,'Earning(month)'!K$2)</f>
        <v>#NUM!</v>
      </c>
      <c r="L128" s="18" t="e">
        <f>INDEX(Large!$E$4:$BN$405,'Earning(month)'!$C128,'Earning(month)'!L$2)</f>
        <v>#NUM!</v>
      </c>
      <c r="M128" s="18" t="e">
        <f>INDEX(Large!$E$4:$BN$405,'Earning(month)'!$C128,'Earning(month)'!M$2)</f>
        <v>#NUM!</v>
      </c>
      <c r="N128" s="5" t="e">
        <f>INDEX(Large!$E$4:$BN$405,'Earning(month)'!$C128,'Earning(month)'!N$2)</f>
        <v>#NUM!</v>
      </c>
    </row>
    <row r="129" spans="1:14">
      <c r="A129" s="18">
        <v>126</v>
      </c>
      <c r="B129" s="25" t="e">
        <f>LARGE(Large!$AW$4:$AW$32,'Earning(month)'!A129)</f>
        <v>#NUM!</v>
      </c>
      <c r="C129" s="18" t="e">
        <f>MATCH(B129,Large!$AW$4:$AW$405,0)</f>
        <v>#NUM!</v>
      </c>
      <c r="D129" s="18" t="e">
        <f>INDEX(Large!$E$4:$BN$405,'Earning(month)'!$C129,'Earning(month)'!D$2)</f>
        <v>#NUM!</v>
      </c>
      <c r="E129" s="18" t="e">
        <f>INDEX(Large!$E$4:$BN$405,'Earning(month)'!$C129,'Earning(month)'!E$2)</f>
        <v>#NUM!</v>
      </c>
      <c r="F129" s="18" t="e">
        <f>INDEX(Large!$E$4:$BN$405,'Earning(month)'!$C129,'Earning(month)'!F$2)</f>
        <v>#NUM!</v>
      </c>
      <c r="G129" s="18" t="e">
        <f>INDEX(Large!$E$4:$BN$405,'Earning(month)'!$C129,'Earning(month)'!G$2)</f>
        <v>#NUM!</v>
      </c>
      <c r="H129" s="18" t="e">
        <f>INDEX(Large!$E$4:$BN$405,'Earning(month)'!$C129,'Earning(month)'!H$2)</f>
        <v>#NUM!</v>
      </c>
      <c r="I129" s="18" t="e">
        <f>INDEX(Large!$E$4:$BN$405,'Earning(month)'!$C129,'Earning(month)'!I$2)</f>
        <v>#NUM!</v>
      </c>
      <c r="J129" s="18" t="e">
        <f>INDEX(Large!$E$4:$BN$405,'Earning(month)'!$C129,'Earning(month)'!J$2)</f>
        <v>#NUM!</v>
      </c>
      <c r="K129" s="18" t="e">
        <f>INDEX(Large!$E$4:$BN$405,'Earning(month)'!$C129,'Earning(month)'!K$2)</f>
        <v>#NUM!</v>
      </c>
      <c r="L129" s="18" t="e">
        <f>INDEX(Large!$E$4:$BN$405,'Earning(month)'!$C129,'Earning(month)'!L$2)</f>
        <v>#NUM!</v>
      </c>
      <c r="M129" s="18" t="e">
        <f>INDEX(Large!$E$4:$BN$405,'Earning(month)'!$C129,'Earning(month)'!M$2)</f>
        <v>#NUM!</v>
      </c>
      <c r="N129" s="5" t="e">
        <f>INDEX(Large!$E$4:$BN$405,'Earning(month)'!$C129,'Earning(month)'!N$2)</f>
        <v>#NUM!</v>
      </c>
    </row>
    <row r="130" spans="1:14">
      <c r="A130" s="18">
        <v>127</v>
      </c>
      <c r="B130" s="25" t="e">
        <f>LARGE(Large!$AW$4:$AW$32,'Earning(month)'!A130)</f>
        <v>#NUM!</v>
      </c>
      <c r="C130" s="18" t="e">
        <f>MATCH(B130,Large!$AW$4:$AW$405,0)</f>
        <v>#NUM!</v>
      </c>
      <c r="D130" s="18" t="e">
        <f>INDEX(Large!$E$4:$BN$405,'Earning(month)'!$C130,'Earning(month)'!D$2)</f>
        <v>#NUM!</v>
      </c>
      <c r="E130" s="18" t="e">
        <f>INDEX(Large!$E$4:$BN$405,'Earning(month)'!$C130,'Earning(month)'!E$2)</f>
        <v>#NUM!</v>
      </c>
      <c r="F130" s="18" t="e">
        <f>INDEX(Large!$E$4:$BN$405,'Earning(month)'!$C130,'Earning(month)'!F$2)</f>
        <v>#NUM!</v>
      </c>
      <c r="G130" s="18" t="e">
        <f>INDEX(Large!$E$4:$BN$405,'Earning(month)'!$C130,'Earning(month)'!G$2)</f>
        <v>#NUM!</v>
      </c>
      <c r="H130" s="18" t="e">
        <f>INDEX(Large!$E$4:$BN$405,'Earning(month)'!$C130,'Earning(month)'!H$2)</f>
        <v>#NUM!</v>
      </c>
      <c r="I130" s="18" t="e">
        <f>INDEX(Large!$E$4:$BN$405,'Earning(month)'!$C130,'Earning(month)'!I$2)</f>
        <v>#NUM!</v>
      </c>
      <c r="J130" s="18" t="e">
        <f>INDEX(Large!$E$4:$BN$405,'Earning(month)'!$C130,'Earning(month)'!J$2)</f>
        <v>#NUM!</v>
      </c>
      <c r="K130" s="18" t="e">
        <f>INDEX(Large!$E$4:$BN$405,'Earning(month)'!$C130,'Earning(month)'!K$2)</f>
        <v>#NUM!</v>
      </c>
      <c r="L130" s="18" t="e">
        <f>INDEX(Large!$E$4:$BN$405,'Earning(month)'!$C130,'Earning(month)'!L$2)</f>
        <v>#NUM!</v>
      </c>
      <c r="M130" s="18" t="e">
        <f>INDEX(Large!$E$4:$BN$405,'Earning(month)'!$C130,'Earning(month)'!M$2)</f>
        <v>#NUM!</v>
      </c>
      <c r="N130" s="5" t="e">
        <f>INDEX(Large!$E$4:$BN$405,'Earning(month)'!$C130,'Earning(month)'!N$2)</f>
        <v>#NUM!</v>
      </c>
    </row>
    <row r="131" spans="1:14">
      <c r="A131" s="18">
        <v>128</v>
      </c>
      <c r="B131" s="25" t="e">
        <f>LARGE(Large!$AW$4:$AW$32,'Earning(month)'!A131)</f>
        <v>#NUM!</v>
      </c>
      <c r="C131" s="18" t="e">
        <f>MATCH(B131,Large!$AW$4:$AW$405,0)</f>
        <v>#NUM!</v>
      </c>
      <c r="D131" s="18" t="e">
        <f>INDEX(Large!$E$4:$BN$405,'Earning(month)'!$C131,'Earning(month)'!D$2)</f>
        <v>#NUM!</v>
      </c>
      <c r="E131" s="18" t="e">
        <f>INDEX(Large!$E$4:$BN$405,'Earning(month)'!$C131,'Earning(month)'!E$2)</f>
        <v>#NUM!</v>
      </c>
      <c r="F131" s="18" t="e">
        <f>INDEX(Large!$E$4:$BN$405,'Earning(month)'!$C131,'Earning(month)'!F$2)</f>
        <v>#NUM!</v>
      </c>
      <c r="G131" s="18" t="e">
        <f>INDEX(Large!$E$4:$BN$405,'Earning(month)'!$C131,'Earning(month)'!G$2)</f>
        <v>#NUM!</v>
      </c>
      <c r="H131" s="18" t="e">
        <f>INDEX(Large!$E$4:$BN$405,'Earning(month)'!$C131,'Earning(month)'!H$2)</f>
        <v>#NUM!</v>
      </c>
      <c r="I131" s="18" t="e">
        <f>INDEX(Large!$E$4:$BN$405,'Earning(month)'!$C131,'Earning(month)'!I$2)</f>
        <v>#NUM!</v>
      </c>
      <c r="J131" s="18" t="e">
        <f>INDEX(Large!$E$4:$BN$405,'Earning(month)'!$C131,'Earning(month)'!J$2)</f>
        <v>#NUM!</v>
      </c>
      <c r="K131" s="18" t="e">
        <f>INDEX(Large!$E$4:$BN$405,'Earning(month)'!$C131,'Earning(month)'!K$2)</f>
        <v>#NUM!</v>
      </c>
      <c r="L131" s="18" t="e">
        <f>INDEX(Large!$E$4:$BN$405,'Earning(month)'!$C131,'Earning(month)'!L$2)</f>
        <v>#NUM!</v>
      </c>
      <c r="M131" s="18" t="e">
        <f>INDEX(Large!$E$4:$BN$405,'Earning(month)'!$C131,'Earning(month)'!M$2)</f>
        <v>#NUM!</v>
      </c>
      <c r="N131" s="5" t="e">
        <f>INDEX(Large!$E$4:$BN$405,'Earning(month)'!$C131,'Earning(month)'!N$2)</f>
        <v>#NUM!</v>
      </c>
    </row>
    <row r="132" spans="1:14">
      <c r="A132" s="18">
        <v>129</v>
      </c>
      <c r="B132" s="25" t="e">
        <f>LARGE(Large!$AW$4:$AW$32,'Earning(month)'!A132)</f>
        <v>#NUM!</v>
      </c>
      <c r="C132" s="18" t="e">
        <f>MATCH(B132,Large!$AW$4:$AW$405,0)</f>
        <v>#NUM!</v>
      </c>
      <c r="D132" s="18" t="e">
        <f>INDEX(Large!$E$4:$BN$405,'Earning(month)'!$C132,'Earning(month)'!D$2)</f>
        <v>#NUM!</v>
      </c>
      <c r="E132" s="18" t="e">
        <f>INDEX(Large!$E$4:$BN$405,'Earning(month)'!$C132,'Earning(month)'!E$2)</f>
        <v>#NUM!</v>
      </c>
      <c r="F132" s="18" t="e">
        <f>INDEX(Large!$E$4:$BN$405,'Earning(month)'!$C132,'Earning(month)'!F$2)</f>
        <v>#NUM!</v>
      </c>
      <c r="G132" s="18" t="e">
        <f>INDEX(Large!$E$4:$BN$405,'Earning(month)'!$C132,'Earning(month)'!G$2)</f>
        <v>#NUM!</v>
      </c>
      <c r="H132" s="18" t="e">
        <f>INDEX(Large!$E$4:$BN$405,'Earning(month)'!$C132,'Earning(month)'!H$2)</f>
        <v>#NUM!</v>
      </c>
      <c r="I132" s="18" t="e">
        <f>INDEX(Large!$E$4:$BN$405,'Earning(month)'!$C132,'Earning(month)'!I$2)</f>
        <v>#NUM!</v>
      </c>
      <c r="J132" s="18" t="e">
        <f>INDEX(Large!$E$4:$BN$405,'Earning(month)'!$C132,'Earning(month)'!J$2)</f>
        <v>#NUM!</v>
      </c>
      <c r="K132" s="18" t="e">
        <f>INDEX(Large!$E$4:$BN$405,'Earning(month)'!$C132,'Earning(month)'!K$2)</f>
        <v>#NUM!</v>
      </c>
      <c r="L132" s="18" t="e">
        <f>INDEX(Large!$E$4:$BN$405,'Earning(month)'!$C132,'Earning(month)'!L$2)</f>
        <v>#NUM!</v>
      </c>
      <c r="M132" s="18" t="e">
        <f>INDEX(Large!$E$4:$BN$405,'Earning(month)'!$C132,'Earning(month)'!M$2)</f>
        <v>#NUM!</v>
      </c>
      <c r="N132" s="5" t="e">
        <f>INDEX(Large!$E$4:$BN$405,'Earning(month)'!$C132,'Earning(month)'!N$2)</f>
        <v>#NUM!</v>
      </c>
    </row>
    <row r="133" spans="1:14">
      <c r="A133" s="18">
        <v>130</v>
      </c>
      <c r="B133" s="25" t="e">
        <f>LARGE(Large!$AW$4:$AW$32,'Earning(month)'!A133)</f>
        <v>#NUM!</v>
      </c>
      <c r="C133" s="18" t="e">
        <f>MATCH(B133,Large!$AW$4:$AW$405,0)</f>
        <v>#NUM!</v>
      </c>
      <c r="D133" s="18" t="e">
        <f>INDEX(Large!$E$4:$BN$405,'Earning(month)'!$C133,'Earning(month)'!D$2)</f>
        <v>#NUM!</v>
      </c>
      <c r="E133" s="18" t="e">
        <f>INDEX(Large!$E$4:$BN$405,'Earning(month)'!$C133,'Earning(month)'!E$2)</f>
        <v>#NUM!</v>
      </c>
      <c r="F133" s="18" t="e">
        <f>INDEX(Large!$E$4:$BN$405,'Earning(month)'!$C133,'Earning(month)'!F$2)</f>
        <v>#NUM!</v>
      </c>
      <c r="G133" s="18" t="e">
        <f>INDEX(Large!$E$4:$BN$405,'Earning(month)'!$C133,'Earning(month)'!G$2)</f>
        <v>#NUM!</v>
      </c>
      <c r="H133" s="18" t="e">
        <f>INDEX(Large!$E$4:$BN$405,'Earning(month)'!$C133,'Earning(month)'!H$2)</f>
        <v>#NUM!</v>
      </c>
      <c r="I133" s="18" t="e">
        <f>INDEX(Large!$E$4:$BN$405,'Earning(month)'!$C133,'Earning(month)'!I$2)</f>
        <v>#NUM!</v>
      </c>
      <c r="J133" s="18" t="e">
        <f>INDEX(Large!$E$4:$BN$405,'Earning(month)'!$C133,'Earning(month)'!J$2)</f>
        <v>#NUM!</v>
      </c>
      <c r="K133" s="18" t="e">
        <f>INDEX(Large!$E$4:$BN$405,'Earning(month)'!$C133,'Earning(month)'!K$2)</f>
        <v>#NUM!</v>
      </c>
      <c r="L133" s="18" t="e">
        <f>INDEX(Large!$E$4:$BN$405,'Earning(month)'!$C133,'Earning(month)'!L$2)</f>
        <v>#NUM!</v>
      </c>
      <c r="M133" s="18" t="e">
        <f>INDEX(Large!$E$4:$BN$405,'Earning(month)'!$C133,'Earning(month)'!M$2)</f>
        <v>#NUM!</v>
      </c>
      <c r="N133" s="5" t="e">
        <f>INDEX(Large!$E$4:$BN$405,'Earning(month)'!$C133,'Earning(month)'!N$2)</f>
        <v>#NUM!</v>
      </c>
    </row>
    <row r="134" spans="1:14">
      <c r="A134" s="18">
        <v>131</v>
      </c>
      <c r="B134" s="25" t="e">
        <f>LARGE(Large!$AW$4:$AW$32,'Earning(month)'!A134)</f>
        <v>#NUM!</v>
      </c>
      <c r="C134" s="18" t="e">
        <f>MATCH(B134,Large!$AW$4:$AW$405,0)</f>
        <v>#NUM!</v>
      </c>
      <c r="D134" s="18" t="e">
        <f>INDEX(Large!$E$4:$BN$405,'Earning(month)'!$C134,'Earning(month)'!D$2)</f>
        <v>#NUM!</v>
      </c>
      <c r="E134" s="18" t="e">
        <f>INDEX(Large!$E$4:$BN$405,'Earning(month)'!$C134,'Earning(month)'!E$2)</f>
        <v>#NUM!</v>
      </c>
      <c r="F134" s="18" t="e">
        <f>INDEX(Large!$E$4:$BN$405,'Earning(month)'!$C134,'Earning(month)'!F$2)</f>
        <v>#NUM!</v>
      </c>
      <c r="G134" s="18" t="e">
        <f>INDEX(Large!$E$4:$BN$405,'Earning(month)'!$C134,'Earning(month)'!G$2)</f>
        <v>#NUM!</v>
      </c>
      <c r="H134" s="18" t="e">
        <f>INDEX(Large!$E$4:$BN$405,'Earning(month)'!$C134,'Earning(month)'!H$2)</f>
        <v>#NUM!</v>
      </c>
      <c r="I134" s="18" t="e">
        <f>INDEX(Large!$E$4:$BN$405,'Earning(month)'!$C134,'Earning(month)'!I$2)</f>
        <v>#NUM!</v>
      </c>
      <c r="J134" s="18" t="e">
        <f>INDEX(Large!$E$4:$BN$405,'Earning(month)'!$C134,'Earning(month)'!J$2)</f>
        <v>#NUM!</v>
      </c>
      <c r="K134" s="18" t="e">
        <f>INDEX(Large!$E$4:$BN$405,'Earning(month)'!$C134,'Earning(month)'!K$2)</f>
        <v>#NUM!</v>
      </c>
      <c r="L134" s="18" t="e">
        <f>INDEX(Large!$E$4:$BN$405,'Earning(month)'!$C134,'Earning(month)'!L$2)</f>
        <v>#NUM!</v>
      </c>
      <c r="M134" s="18" t="e">
        <f>INDEX(Large!$E$4:$BN$405,'Earning(month)'!$C134,'Earning(month)'!M$2)</f>
        <v>#NUM!</v>
      </c>
      <c r="N134" s="5" t="e">
        <f>INDEX(Large!$E$4:$BN$405,'Earning(month)'!$C134,'Earning(month)'!N$2)</f>
        <v>#NUM!</v>
      </c>
    </row>
    <row r="135" spans="1:14">
      <c r="A135" s="18">
        <v>132</v>
      </c>
      <c r="B135" s="25" t="e">
        <f>LARGE(Large!$AW$4:$AW$32,'Earning(month)'!A135)</f>
        <v>#NUM!</v>
      </c>
      <c r="C135" s="18" t="e">
        <f>MATCH(B135,Large!$AW$4:$AW$405,0)</f>
        <v>#NUM!</v>
      </c>
      <c r="D135" s="18" t="e">
        <f>INDEX(Large!$E$4:$BN$405,'Earning(month)'!$C135,'Earning(month)'!D$2)</f>
        <v>#NUM!</v>
      </c>
      <c r="E135" s="18" t="e">
        <f>INDEX(Large!$E$4:$BN$405,'Earning(month)'!$C135,'Earning(month)'!E$2)</f>
        <v>#NUM!</v>
      </c>
      <c r="F135" s="18" t="e">
        <f>INDEX(Large!$E$4:$BN$405,'Earning(month)'!$C135,'Earning(month)'!F$2)</f>
        <v>#NUM!</v>
      </c>
      <c r="G135" s="18" t="e">
        <f>INDEX(Large!$E$4:$BN$405,'Earning(month)'!$C135,'Earning(month)'!G$2)</f>
        <v>#NUM!</v>
      </c>
      <c r="H135" s="18" t="e">
        <f>INDEX(Large!$E$4:$BN$405,'Earning(month)'!$C135,'Earning(month)'!H$2)</f>
        <v>#NUM!</v>
      </c>
      <c r="I135" s="18" t="e">
        <f>INDEX(Large!$E$4:$BN$405,'Earning(month)'!$C135,'Earning(month)'!I$2)</f>
        <v>#NUM!</v>
      </c>
      <c r="J135" s="18" t="e">
        <f>INDEX(Large!$E$4:$BN$405,'Earning(month)'!$C135,'Earning(month)'!J$2)</f>
        <v>#NUM!</v>
      </c>
      <c r="K135" s="18" t="e">
        <f>INDEX(Large!$E$4:$BN$405,'Earning(month)'!$C135,'Earning(month)'!K$2)</f>
        <v>#NUM!</v>
      </c>
      <c r="L135" s="18" t="e">
        <f>INDEX(Large!$E$4:$BN$405,'Earning(month)'!$C135,'Earning(month)'!L$2)</f>
        <v>#NUM!</v>
      </c>
      <c r="M135" s="18" t="e">
        <f>INDEX(Large!$E$4:$BN$405,'Earning(month)'!$C135,'Earning(month)'!M$2)</f>
        <v>#NUM!</v>
      </c>
      <c r="N135" s="5" t="e">
        <f>INDEX(Large!$E$4:$BN$405,'Earning(month)'!$C135,'Earning(month)'!N$2)</f>
        <v>#NUM!</v>
      </c>
    </row>
    <row r="136" spans="1:14">
      <c r="A136" s="18">
        <v>133</v>
      </c>
      <c r="B136" s="25" t="e">
        <f>LARGE(Large!$AW$4:$AW$32,'Earning(month)'!A136)</f>
        <v>#NUM!</v>
      </c>
      <c r="C136" s="18" t="e">
        <f>MATCH(B136,Large!$AW$4:$AW$405,0)</f>
        <v>#NUM!</v>
      </c>
      <c r="D136" s="18" t="e">
        <f>INDEX(Large!$E$4:$BN$405,'Earning(month)'!$C136,'Earning(month)'!D$2)</f>
        <v>#NUM!</v>
      </c>
      <c r="E136" s="18" t="e">
        <f>INDEX(Large!$E$4:$BN$405,'Earning(month)'!$C136,'Earning(month)'!E$2)</f>
        <v>#NUM!</v>
      </c>
      <c r="F136" s="18" t="e">
        <f>INDEX(Large!$E$4:$BN$405,'Earning(month)'!$C136,'Earning(month)'!F$2)</f>
        <v>#NUM!</v>
      </c>
      <c r="G136" s="18" t="e">
        <f>INDEX(Large!$E$4:$BN$405,'Earning(month)'!$C136,'Earning(month)'!G$2)</f>
        <v>#NUM!</v>
      </c>
      <c r="H136" s="18" t="e">
        <f>INDEX(Large!$E$4:$BN$405,'Earning(month)'!$C136,'Earning(month)'!H$2)</f>
        <v>#NUM!</v>
      </c>
      <c r="I136" s="18" t="e">
        <f>INDEX(Large!$E$4:$BN$405,'Earning(month)'!$C136,'Earning(month)'!I$2)</f>
        <v>#NUM!</v>
      </c>
      <c r="J136" s="18" t="e">
        <f>INDEX(Large!$E$4:$BN$405,'Earning(month)'!$C136,'Earning(month)'!J$2)</f>
        <v>#NUM!</v>
      </c>
      <c r="K136" s="18" t="e">
        <f>INDEX(Large!$E$4:$BN$405,'Earning(month)'!$C136,'Earning(month)'!K$2)</f>
        <v>#NUM!</v>
      </c>
      <c r="L136" s="18" t="e">
        <f>INDEX(Large!$E$4:$BN$405,'Earning(month)'!$C136,'Earning(month)'!L$2)</f>
        <v>#NUM!</v>
      </c>
      <c r="M136" s="18" t="e">
        <f>INDEX(Large!$E$4:$BN$405,'Earning(month)'!$C136,'Earning(month)'!M$2)</f>
        <v>#NUM!</v>
      </c>
      <c r="N136" s="5" t="e">
        <f>INDEX(Large!$E$4:$BN$405,'Earning(month)'!$C136,'Earning(month)'!N$2)</f>
        <v>#NUM!</v>
      </c>
    </row>
    <row r="137" spans="1:14">
      <c r="A137" s="18">
        <v>134</v>
      </c>
      <c r="B137" s="25" t="e">
        <f>LARGE(Large!$AW$4:$AW$32,'Earning(month)'!A137)</f>
        <v>#NUM!</v>
      </c>
      <c r="C137" s="18" t="e">
        <f>MATCH(B137,Large!$AW$4:$AW$405,0)</f>
        <v>#NUM!</v>
      </c>
      <c r="D137" s="18" t="e">
        <f>INDEX(Large!$E$4:$BN$405,'Earning(month)'!$C137,'Earning(month)'!D$2)</f>
        <v>#NUM!</v>
      </c>
      <c r="E137" s="18" t="e">
        <f>INDEX(Large!$E$4:$BN$405,'Earning(month)'!$C137,'Earning(month)'!E$2)</f>
        <v>#NUM!</v>
      </c>
      <c r="F137" s="18" t="e">
        <f>INDEX(Large!$E$4:$BN$405,'Earning(month)'!$C137,'Earning(month)'!F$2)</f>
        <v>#NUM!</v>
      </c>
      <c r="G137" s="18" t="e">
        <f>INDEX(Large!$E$4:$BN$405,'Earning(month)'!$C137,'Earning(month)'!G$2)</f>
        <v>#NUM!</v>
      </c>
      <c r="H137" s="18" t="e">
        <f>INDEX(Large!$E$4:$BN$405,'Earning(month)'!$C137,'Earning(month)'!H$2)</f>
        <v>#NUM!</v>
      </c>
      <c r="I137" s="18" t="e">
        <f>INDEX(Large!$E$4:$BN$405,'Earning(month)'!$C137,'Earning(month)'!I$2)</f>
        <v>#NUM!</v>
      </c>
      <c r="J137" s="18" t="e">
        <f>INDEX(Large!$E$4:$BN$405,'Earning(month)'!$C137,'Earning(month)'!J$2)</f>
        <v>#NUM!</v>
      </c>
      <c r="K137" s="18" t="e">
        <f>INDEX(Large!$E$4:$BN$405,'Earning(month)'!$C137,'Earning(month)'!K$2)</f>
        <v>#NUM!</v>
      </c>
      <c r="L137" s="18" t="e">
        <f>INDEX(Large!$E$4:$BN$405,'Earning(month)'!$C137,'Earning(month)'!L$2)</f>
        <v>#NUM!</v>
      </c>
      <c r="M137" s="18" t="e">
        <f>INDEX(Large!$E$4:$BN$405,'Earning(month)'!$C137,'Earning(month)'!M$2)</f>
        <v>#NUM!</v>
      </c>
      <c r="N137" s="5" t="e">
        <f>INDEX(Large!$E$4:$BN$405,'Earning(month)'!$C137,'Earning(month)'!N$2)</f>
        <v>#NUM!</v>
      </c>
    </row>
    <row r="138" spans="1:14">
      <c r="A138" s="18">
        <v>135</v>
      </c>
      <c r="B138" s="25" t="e">
        <f>LARGE(Large!$AW$4:$AW$32,'Earning(month)'!A138)</f>
        <v>#NUM!</v>
      </c>
      <c r="C138" s="18" t="e">
        <f>MATCH(B138,Large!$AW$4:$AW$405,0)</f>
        <v>#NUM!</v>
      </c>
      <c r="D138" s="18" t="e">
        <f>INDEX(Large!$E$4:$BN$405,'Earning(month)'!$C138,'Earning(month)'!D$2)</f>
        <v>#NUM!</v>
      </c>
      <c r="E138" s="18" t="e">
        <f>INDEX(Large!$E$4:$BN$405,'Earning(month)'!$C138,'Earning(month)'!E$2)</f>
        <v>#NUM!</v>
      </c>
      <c r="F138" s="18" t="e">
        <f>INDEX(Large!$E$4:$BN$405,'Earning(month)'!$C138,'Earning(month)'!F$2)</f>
        <v>#NUM!</v>
      </c>
      <c r="G138" s="18" t="e">
        <f>INDEX(Large!$E$4:$BN$405,'Earning(month)'!$C138,'Earning(month)'!G$2)</f>
        <v>#NUM!</v>
      </c>
      <c r="H138" s="18" t="e">
        <f>INDEX(Large!$E$4:$BN$405,'Earning(month)'!$C138,'Earning(month)'!H$2)</f>
        <v>#NUM!</v>
      </c>
      <c r="I138" s="18" t="e">
        <f>INDEX(Large!$E$4:$BN$405,'Earning(month)'!$C138,'Earning(month)'!I$2)</f>
        <v>#NUM!</v>
      </c>
      <c r="J138" s="18" t="e">
        <f>INDEX(Large!$E$4:$BN$405,'Earning(month)'!$C138,'Earning(month)'!J$2)</f>
        <v>#NUM!</v>
      </c>
      <c r="K138" s="18" t="e">
        <f>INDEX(Large!$E$4:$BN$405,'Earning(month)'!$C138,'Earning(month)'!K$2)</f>
        <v>#NUM!</v>
      </c>
      <c r="L138" s="18" t="e">
        <f>INDEX(Large!$E$4:$BN$405,'Earning(month)'!$C138,'Earning(month)'!L$2)</f>
        <v>#NUM!</v>
      </c>
      <c r="M138" s="18" t="e">
        <f>INDEX(Large!$E$4:$BN$405,'Earning(month)'!$C138,'Earning(month)'!M$2)</f>
        <v>#NUM!</v>
      </c>
      <c r="N138" s="5" t="e">
        <f>INDEX(Large!$E$4:$BN$405,'Earning(month)'!$C138,'Earning(month)'!N$2)</f>
        <v>#NUM!</v>
      </c>
    </row>
    <row r="139" spans="1:14">
      <c r="A139" s="18">
        <v>136</v>
      </c>
      <c r="B139" s="25" t="e">
        <f>LARGE(Large!$AW$4:$AW$32,'Earning(month)'!A139)</f>
        <v>#NUM!</v>
      </c>
      <c r="C139" s="18" t="e">
        <f>MATCH(B139,Large!$AW$4:$AW$405,0)</f>
        <v>#NUM!</v>
      </c>
      <c r="D139" s="18" t="e">
        <f>INDEX(Large!$E$4:$BN$405,'Earning(month)'!$C139,'Earning(month)'!D$2)</f>
        <v>#NUM!</v>
      </c>
      <c r="E139" s="18" t="e">
        <f>INDEX(Large!$E$4:$BN$405,'Earning(month)'!$C139,'Earning(month)'!E$2)</f>
        <v>#NUM!</v>
      </c>
      <c r="F139" s="18" t="e">
        <f>INDEX(Large!$E$4:$BN$405,'Earning(month)'!$C139,'Earning(month)'!F$2)</f>
        <v>#NUM!</v>
      </c>
      <c r="G139" s="18" t="e">
        <f>INDEX(Large!$E$4:$BN$405,'Earning(month)'!$C139,'Earning(month)'!G$2)</f>
        <v>#NUM!</v>
      </c>
      <c r="H139" s="18" t="e">
        <f>INDEX(Large!$E$4:$BN$405,'Earning(month)'!$C139,'Earning(month)'!H$2)</f>
        <v>#NUM!</v>
      </c>
      <c r="I139" s="18" t="e">
        <f>INDEX(Large!$E$4:$BN$405,'Earning(month)'!$C139,'Earning(month)'!I$2)</f>
        <v>#NUM!</v>
      </c>
      <c r="J139" s="18" t="e">
        <f>INDEX(Large!$E$4:$BN$405,'Earning(month)'!$C139,'Earning(month)'!J$2)</f>
        <v>#NUM!</v>
      </c>
      <c r="K139" s="18" t="e">
        <f>INDEX(Large!$E$4:$BN$405,'Earning(month)'!$C139,'Earning(month)'!K$2)</f>
        <v>#NUM!</v>
      </c>
      <c r="L139" s="18" t="e">
        <f>INDEX(Large!$E$4:$BN$405,'Earning(month)'!$C139,'Earning(month)'!L$2)</f>
        <v>#NUM!</v>
      </c>
      <c r="M139" s="18" t="e">
        <f>INDEX(Large!$E$4:$BN$405,'Earning(month)'!$C139,'Earning(month)'!M$2)</f>
        <v>#NUM!</v>
      </c>
      <c r="N139" s="5" t="e">
        <f>INDEX(Large!$E$4:$BN$405,'Earning(month)'!$C139,'Earning(month)'!N$2)</f>
        <v>#NUM!</v>
      </c>
    </row>
    <row r="140" spans="1:14">
      <c r="A140" s="18">
        <v>137</v>
      </c>
      <c r="B140" s="25" t="e">
        <f>LARGE(Large!$AW$4:$AW$32,'Earning(month)'!A140)</f>
        <v>#NUM!</v>
      </c>
      <c r="C140" s="18" t="e">
        <f>MATCH(B140,Large!$AW$4:$AW$405,0)</f>
        <v>#NUM!</v>
      </c>
      <c r="D140" s="18" t="e">
        <f>INDEX(Large!$E$4:$BN$405,'Earning(month)'!$C140,'Earning(month)'!D$2)</f>
        <v>#NUM!</v>
      </c>
      <c r="E140" s="18" t="e">
        <f>INDEX(Large!$E$4:$BN$405,'Earning(month)'!$C140,'Earning(month)'!E$2)</f>
        <v>#NUM!</v>
      </c>
      <c r="F140" s="18" t="e">
        <f>INDEX(Large!$E$4:$BN$405,'Earning(month)'!$C140,'Earning(month)'!F$2)</f>
        <v>#NUM!</v>
      </c>
      <c r="G140" s="18" t="e">
        <f>INDEX(Large!$E$4:$BN$405,'Earning(month)'!$C140,'Earning(month)'!G$2)</f>
        <v>#NUM!</v>
      </c>
      <c r="H140" s="18" t="e">
        <f>INDEX(Large!$E$4:$BN$405,'Earning(month)'!$C140,'Earning(month)'!H$2)</f>
        <v>#NUM!</v>
      </c>
      <c r="I140" s="18" t="e">
        <f>INDEX(Large!$E$4:$BN$405,'Earning(month)'!$C140,'Earning(month)'!I$2)</f>
        <v>#NUM!</v>
      </c>
      <c r="J140" s="18" t="e">
        <f>INDEX(Large!$E$4:$BN$405,'Earning(month)'!$C140,'Earning(month)'!J$2)</f>
        <v>#NUM!</v>
      </c>
      <c r="K140" s="18" t="e">
        <f>INDEX(Large!$E$4:$BN$405,'Earning(month)'!$C140,'Earning(month)'!K$2)</f>
        <v>#NUM!</v>
      </c>
      <c r="L140" s="18" t="e">
        <f>INDEX(Large!$E$4:$BN$405,'Earning(month)'!$C140,'Earning(month)'!L$2)</f>
        <v>#NUM!</v>
      </c>
      <c r="M140" s="18" t="e">
        <f>INDEX(Large!$E$4:$BN$405,'Earning(month)'!$C140,'Earning(month)'!M$2)</f>
        <v>#NUM!</v>
      </c>
      <c r="N140" s="5" t="e">
        <f>INDEX(Large!$E$4:$BN$405,'Earning(month)'!$C140,'Earning(month)'!N$2)</f>
        <v>#NUM!</v>
      </c>
    </row>
    <row r="141" spans="1:14">
      <c r="A141" s="18">
        <v>138</v>
      </c>
      <c r="B141" s="25" t="e">
        <f>LARGE(Large!$AW$4:$AW$32,'Earning(month)'!A141)</f>
        <v>#NUM!</v>
      </c>
      <c r="C141" s="18" t="e">
        <f>MATCH(B141,Large!$AW$4:$AW$405,0)</f>
        <v>#NUM!</v>
      </c>
      <c r="D141" s="18" t="e">
        <f>INDEX(Large!$E$4:$BN$405,'Earning(month)'!$C141,'Earning(month)'!D$2)</f>
        <v>#NUM!</v>
      </c>
      <c r="E141" s="18" t="e">
        <f>INDEX(Large!$E$4:$BN$405,'Earning(month)'!$C141,'Earning(month)'!E$2)</f>
        <v>#NUM!</v>
      </c>
      <c r="F141" s="18" t="e">
        <f>INDEX(Large!$E$4:$BN$405,'Earning(month)'!$C141,'Earning(month)'!F$2)</f>
        <v>#NUM!</v>
      </c>
      <c r="G141" s="18" t="e">
        <f>INDEX(Large!$E$4:$BN$405,'Earning(month)'!$C141,'Earning(month)'!G$2)</f>
        <v>#NUM!</v>
      </c>
      <c r="H141" s="18" t="e">
        <f>INDEX(Large!$E$4:$BN$405,'Earning(month)'!$C141,'Earning(month)'!H$2)</f>
        <v>#NUM!</v>
      </c>
      <c r="I141" s="18" t="e">
        <f>INDEX(Large!$E$4:$BN$405,'Earning(month)'!$C141,'Earning(month)'!I$2)</f>
        <v>#NUM!</v>
      </c>
      <c r="J141" s="18" t="e">
        <f>INDEX(Large!$E$4:$BN$405,'Earning(month)'!$C141,'Earning(month)'!J$2)</f>
        <v>#NUM!</v>
      </c>
      <c r="K141" s="18" t="e">
        <f>INDEX(Large!$E$4:$BN$405,'Earning(month)'!$C141,'Earning(month)'!K$2)</f>
        <v>#NUM!</v>
      </c>
      <c r="L141" s="18" t="e">
        <f>INDEX(Large!$E$4:$BN$405,'Earning(month)'!$C141,'Earning(month)'!L$2)</f>
        <v>#NUM!</v>
      </c>
      <c r="M141" s="18" t="e">
        <f>INDEX(Large!$E$4:$BN$405,'Earning(month)'!$C141,'Earning(month)'!M$2)</f>
        <v>#NUM!</v>
      </c>
      <c r="N141" s="5" t="e">
        <f>INDEX(Large!$E$4:$BN$405,'Earning(month)'!$C141,'Earning(month)'!N$2)</f>
        <v>#NUM!</v>
      </c>
    </row>
    <row r="142" spans="1:14">
      <c r="A142" s="18">
        <v>139</v>
      </c>
      <c r="B142" s="25" t="e">
        <f>LARGE(Large!$AW$4:$AW$32,'Earning(month)'!A142)</f>
        <v>#NUM!</v>
      </c>
      <c r="C142" s="18" t="e">
        <f>MATCH(B142,Large!$AW$4:$AW$405,0)</f>
        <v>#NUM!</v>
      </c>
      <c r="D142" s="18" t="e">
        <f>INDEX(Large!$E$4:$BN$405,'Earning(month)'!$C142,'Earning(month)'!D$2)</f>
        <v>#NUM!</v>
      </c>
      <c r="E142" s="18" t="e">
        <f>INDEX(Large!$E$4:$BN$405,'Earning(month)'!$C142,'Earning(month)'!E$2)</f>
        <v>#NUM!</v>
      </c>
      <c r="F142" s="18" t="e">
        <f>INDEX(Large!$E$4:$BN$405,'Earning(month)'!$C142,'Earning(month)'!F$2)</f>
        <v>#NUM!</v>
      </c>
      <c r="G142" s="18" t="e">
        <f>INDEX(Large!$E$4:$BN$405,'Earning(month)'!$C142,'Earning(month)'!G$2)</f>
        <v>#NUM!</v>
      </c>
      <c r="H142" s="18" t="e">
        <f>INDEX(Large!$E$4:$BN$405,'Earning(month)'!$C142,'Earning(month)'!H$2)</f>
        <v>#NUM!</v>
      </c>
      <c r="I142" s="18" t="e">
        <f>INDEX(Large!$E$4:$BN$405,'Earning(month)'!$C142,'Earning(month)'!I$2)</f>
        <v>#NUM!</v>
      </c>
      <c r="J142" s="18" t="e">
        <f>INDEX(Large!$E$4:$BN$405,'Earning(month)'!$C142,'Earning(month)'!J$2)</f>
        <v>#NUM!</v>
      </c>
      <c r="K142" s="18" t="e">
        <f>INDEX(Large!$E$4:$BN$405,'Earning(month)'!$C142,'Earning(month)'!K$2)</f>
        <v>#NUM!</v>
      </c>
      <c r="L142" s="18" t="e">
        <f>INDEX(Large!$E$4:$BN$405,'Earning(month)'!$C142,'Earning(month)'!L$2)</f>
        <v>#NUM!</v>
      </c>
      <c r="M142" s="18" t="e">
        <f>INDEX(Large!$E$4:$BN$405,'Earning(month)'!$C142,'Earning(month)'!M$2)</f>
        <v>#NUM!</v>
      </c>
      <c r="N142" s="5" t="e">
        <f>INDEX(Large!$E$4:$BN$405,'Earning(month)'!$C142,'Earning(month)'!N$2)</f>
        <v>#NUM!</v>
      </c>
    </row>
    <row r="143" spans="1:14">
      <c r="A143" s="18">
        <v>140</v>
      </c>
      <c r="B143" s="25" t="e">
        <f>LARGE(Large!$AW$4:$AW$32,'Earning(month)'!A143)</f>
        <v>#NUM!</v>
      </c>
      <c r="C143" s="18" t="e">
        <f>MATCH(B143,Large!$AW$4:$AW$405,0)</f>
        <v>#NUM!</v>
      </c>
      <c r="D143" s="18" t="e">
        <f>INDEX(Large!$E$4:$BN$405,'Earning(month)'!$C143,'Earning(month)'!D$2)</f>
        <v>#NUM!</v>
      </c>
      <c r="E143" s="18" t="e">
        <f>INDEX(Large!$E$4:$BN$405,'Earning(month)'!$C143,'Earning(month)'!E$2)</f>
        <v>#NUM!</v>
      </c>
      <c r="F143" s="18" t="e">
        <f>INDEX(Large!$E$4:$BN$405,'Earning(month)'!$C143,'Earning(month)'!F$2)</f>
        <v>#NUM!</v>
      </c>
      <c r="G143" s="18" t="e">
        <f>INDEX(Large!$E$4:$BN$405,'Earning(month)'!$C143,'Earning(month)'!G$2)</f>
        <v>#NUM!</v>
      </c>
      <c r="H143" s="18" t="e">
        <f>INDEX(Large!$E$4:$BN$405,'Earning(month)'!$C143,'Earning(month)'!H$2)</f>
        <v>#NUM!</v>
      </c>
      <c r="I143" s="18" t="e">
        <f>INDEX(Large!$E$4:$BN$405,'Earning(month)'!$C143,'Earning(month)'!I$2)</f>
        <v>#NUM!</v>
      </c>
      <c r="J143" s="18" t="e">
        <f>INDEX(Large!$E$4:$BN$405,'Earning(month)'!$C143,'Earning(month)'!J$2)</f>
        <v>#NUM!</v>
      </c>
      <c r="K143" s="18" t="e">
        <f>INDEX(Large!$E$4:$BN$405,'Earning(month)'!$C143,'Earning(month)'!K$2)</f>
        <v>#NUM!</v>
      </c>
      <c r="L143" s="18" t="e">
        <f>INDEX(Large!$E$4:$BN$405,'Earning(month)'!$C143,'Earning(month)'!L$2)</f>
        <v>#NUM!</v>
      </c>
      <c r="M143" s="18" t="e">
        <f>INDEX(Large!$E$4:$BN$405,'Earning(month)'!$C143,'Earning(month)'!M$2)</f>
        <v>#NUM!</v>
      </c>
      <c r="N143" s="5" t="e">
        <f>INDEX(Large!$E$4:$BN$405,'Earning(month)'!$C143,'Earning(month)'!N$2)</f>
        <v>#NUM!</v>
      </c>
    </row>
    <row r="144" spans="1:14">
      <c r="A144" s="18">
        <v>141</v>
      </c>
      <c r="B144" s="25" t="e">
        <f>LARGE(Large!$AW$4:$AW$32,'Earning(month)'!A144)</f>
        <v>#NUM!</v>
      </c>
      <c r="C144" s="18" t="e">
        <f>MATCH(B144,Large!$AW$4:$AW$405,0)</f>
        <v>#NUM!</v>
      </c>
      <c r="D144" s="18" t="e">
        <f>INDEX(Large!$E$4:$BN$405,'Earning(month)'!$C144,'Earning(month)'!D$2)</f>
        <v>#NUM!</v>
      </c>
      <c r="E144" s="18" t="e">
        <f>INDEX(Large!$E$4:$BN$405,'Earning(month)'!$C144,'Earning(month)'!E$2)</f>
        <v>#NUM!</v>
      </c>
      <c r="F144" s="18" t="e">
        <f>INDEX(Large!$E$4:$BN$405,'Earning(month)'!$C144,'Earning(month)'!F$2)</f>
        <v>#NUM!</v>
      </c>
      <c r="G144" s="18" t="e">
        <f>INDEX(Large!$E$4:$BN$405,'Earning(month)'!$C144,'Earning(month)'!G$2)</f>
        <v>#NUM!</v>
      </c>
      <c r="H144" s="18" t="e">
        <f>INDEX(Large!$E$4:$BN$405,'Earning(month)'!$C144,'Earning(month)'!H$2)</f>
        <v>#NUM!</v>
      </c>
      <c r="I144" s="18" t="e">
        <f>INDEX(Large!$E$4:$BN$405,'Earning(month)'!$C144,'Earning(month)'!I$2)</f>
        <v>#NUM!</v>
      </c>
      <c r="J144" s="18" t="e">
        <f>INDEX(Large!$E$4:$BN$405,'Earning(month)'!$C144,'Earning(month)'!J$2)</f>
        <v>#NUM!</v>
      </c>
      <c r="K144" s="18" t="e">
        <f>INDEX(Large!$E$4:$BN$405,'Earning(month)'!$C144,'Earning(month)'!K$2)</f>
        <v>#NUM!</v>
      </c>
      <c r="L144" s="18" t="e">
        <f>INDEX(Large!$E$4:$BN$405,'Earning(month)'!$C144,'Earning(month)'!L$2)</f>
        <v>#NUM!</v>
      </c>
      <c r="M144" s="18" t="e">
        <f>INDEX(Large!$E$4:$BN$405,'Earning(month)'!$C144,'Earning(month)'!M$2)</f>
        <v>#NUM!</v>
      </c>
      <c r="N144" s="5" t="e">
        <f>INDEX(Large!$E$4:$BN$405,'Earning(month)'!$C144,'Earning(month)'!N$2)</f>
        <v>#NUM!</v>
      </c>
    </row>
    <row r="145" spans="1:14">
      <c r="A145" s="18">
        <v>142</v>
      </c>
      <c r="B145" s="25" t="e">
        <f>LARGE(Large!$AW$4:$AW$32,'Earning(month)'!A145)</f>
        <v>#NUM!</v>
      </c>
      <c r="C145" s="18" t="e">
        <f>MATCH(B145,Large!$AW$4:$AW$405,0)</f>
        <v>#NUM!</v>
      </c>
      <c r="D145" s="18" t="e">
        <f>INDEX(Large!$E$4:$BN$405,'Earning(month)'!$C145,'Earning(month)'!D$2)</f>
        <v>#NUM!</v>
      </c>
      <c r="E145" s="18" t="e">
        <f>INDEX(Large!$E$4:$BN$405,'Earning(month)'!$C145,'Earning(month)'!E$2)</f>
        <v>#NUM!</v>
      </c>
      <c r="F145" s="18" t="e">
        <f>INDEX(Large!$E$4:$BN$405,'Earning(month)'!$C145,'Earning(month)'!F$2)</f>
        <v>#NUM!</v>
      </c>
      <c r="G145" s="18" t="e">
        <f>INDEX(Large!$E$4:$BN$405,'Earning(month)'!$C145,'Earning(month)'!G$2)</f>
        <v>#NUM!</v>
      </c>
      <c r="H145" s="18" t="e">
        <f>INDEX(Large!$E$4:$BN$405,'Earning(month)'!$C145,'Earning(month)'!H$2)</f>
        <v>#NUM!</v>
      </c>
      <c r="I145" s="18" t="e">
        <f>INDEX(Large!$E$4:$BN$405,'Earning(month)'!$C145,'Earning(month)'!I$2)</f>
        <v>#NUM!</v>
      </c>
      <c r="J145" s="18" t="e">
        <f>INDEX(Large!$E$4:$BN$405,'Earning(month)'!$C145,'Earning(month)'!J$2)</f>
        <v>#NUM!</v>
      </c>
      <c r="K145" s="18" t="e">
        <f>INDEX(Large!$E$4:$BN$405,'Earning(month)'!$C145,'Earning(month)'!K$2)</f>
        <v>#NUM!</v>
      </c>
      <c r="L145" s="18" t="e">
        <f>INDEX(Large!$E$4:$BN$405,'Earning(month)'!$C145,'Earning(month)'!L$2)</f>
        <v>#NUM!</v>
      </c>
      <c r="M145" s="18" t="e">
        <f>INDEX(Large!$E$4:$BN$405,'Earning(month)'!$C145,'Earning(month)'!M$2)</f>
        <v>#NUM!</v>
      </c>
      <c r="N145" s="5" t="e">
        <f>INDEX(Large!$E$4:$BN$405,'Earning(month)'!$C145,'Earning(month)'!N$2)</f>
        <v>#NUM!</v>
      </c>
    </row>
    <row r="146" spans="1:14">
      <c r="A146" s="18">
        <v>143</v>
      </c>
      <c r="B146" s="25" t="e">
        <f>LARGE(Large!$AW$4:$AW$32,'Earning(month)'!A146)</f>
        <v>#NUM!</v>
      </c>
      <c r="C146" s="18" t="e">
        <f>MATCH(B146,Large!$AW$4:$AW$405,0)</f>
        <v>#NUM!</v>
      </c>
      <c r="D146" s="18" t="e">
        <f>INDEX(Large!$E$4:$BN$405,'Earning(month)'!$C146,'Earning(month)'!D$2)</f>
        <v>#NUM!</v>
      </c>
      <c r="E146" s="18" t="e">
        <f>INDEX(Large!$E$4:$BN$405,'Earning(month)'!$C146,'Earning(month)'!E$2)</f>
        <v>#NUM!</v>
      </c>
      <c r="F146" s="18" t="e">
        <f>INDEX(Large!$E$4:$BN$405,'Earning(month)'!$C146,'Earning(month)'!F$2)</f>
        <v>#NUM!</v>
      </c>
      <c r="G146" s="18" t="e">
        <f>INDEX(Large!$E$4:$BN$405,'Earning(month)'!$C146,'Earning(month)'!G$2)</f>
        <v>#NUM!</v>
      </c>
      <c r="H146" s="18" t="e">
        <f>INDEX(Large!$E$4:$BN$405,'Earning(month)'!$C146,'Earning(month)'!H$2)</f>
        <v>#NUM!</v>
      </c>
      <c r="I146" s="18" t="e">
        <f>INDEX(Large!$E$4:$BN$405,'Earning(month)'!$C146,'Earning(month)'!I$2)</f>
        <v>#NUM!</v>
      </c>
      <c r="J146" s="18" t="e">
        <f>INDEX(Large!$E$4:$BN$405,'Earning(month)'!$C146,'Earning(month)'!J$2)</f>
        <v>#NUM!</v>
      </c>
      <c r="K146" s="18" t="e">
        <f>INDEX(Large!$E$4:$BN$405,'Earning(month)'!$C146,'Earning(month)'!K$2)</f>
        <v>#NUM!</v>
      </c>
      <c r="L146" s="18" t="e">
        <f>INDEX(Large!$E$4:$BN$405,'Earning(month)'!$C146,'Earning(month)'!L$2)</f>
        <v>#NUM!</v>
      </c>
      <c r="M146" s="18" t="e">
        <f>INDEX(Large!$E$4:$BN$405,'Earning(month)'!$C146,'Earning(month)'!M$2)</f>
        <v>#NUM!</v>
      </c>
      <c r="N146" s="5" t="e">
        <f>INDEX(Large!$E$4:$BN$405,'Earning(month)'!$C146,'Earning(month)'!N$2)</f>
        <v>#NUM!</v>
      </c>
    </row>
    <row r="147" spans="1:14">
      <c r="A147" s="18">
        <v>144</v>
      </c>
      <c r="B147" s="25" t="e">
        <f>LARGE(Large!$AW$4:$AW$32,'Earning(month)'!A147)</f>
        <v>#NUM!</v>
      </c>
      <c r="C147" s="18" t="e">
        <f>MATCH(B147,Large!$AW$4:$AW$405,0)</f>
        <v>#NUM!</v>
      </c>
      <c r="D147" s="18" t="e">
        <f>INDEX(Large!$E$4:$BN$405,'Earning(month)'!$C147,'Earning(month)'!D$2)</f>
        <v>#NUM!</v>
      </c>
      <c r="E147" s="18" t="e">
        <f>INDEX(Large!$E$4:$BN$405,'Earning(month)'!$C147,'Earning(month)'!E$2)</f>
        <v>#NUM!</v>
      </c>
      <c r="F147" s="18" t="e">
        <f>INDEX(Large!$E$4:$BN$405,'Earning(month)'!$C147,'Earning(month)'!F$2)</f>
        <v>#NUM!</v>
      </c>
      <c r="G147" s="18" t="e">
        <f>INDEX(Large!$E$4:$BN$405,'Earning(month)'!$C147,'Earning(month)'!G$2)</f>
        <v>#NUM!</v>
      </c>
      <c r="H147" s="18" t="e">
        <f>INDEX(Large!$E$4:$BN$405,'Earning(month)'!$C147,'Earning(month)'!H$2)</f>
        <v>#NUM!</v>
      </c>
      <c r="I147" s="18" t="e">
        <f>INDEX(Large!$E$4:$BN$405,'Earning(month)'!$C147,'Earning(month)'!I$2)</f>
        <v>#NUM!</v>
      </c>
      <c r="J147" s="18" t="e">
        <f>INDEX(Large!$E$4:$BN$405,'Earning(month)'!$C147,'Earning(month)'!J$2)</f>
        <v>#NUM!</v>
      </c>
      <c r="K147" s="18" t="e">
        <f>INDEX(Large!$E$4:$BN$405,'Earning(month)'!$C147,'Earning(month)'!K$2)</f>
        <v>#NUM!</v>
      </c>
      <c r="L147" s="18" t="e">
        <f>INDEX(Large!$E$4:$BN$405,'Earning(month)'!$C147,'Earning(month)'!L$2)</f>
        <v>#NUM!</v>
      </c>
      <c r="M147" s="18" t="e">
        <f>INDEX(Large!$E$4:$BN$405,'Earning(month)'!$C147,'Earning(month)'!M$2)</f>
        <v>#NUM!</v>
      </c>
      <c r="N147" s="5" t="e">
        <f>INDEX(Large!$E$4:$BN$405,'Earning(month)'!$C147,'Earning(month)'!N$2)</f>
        <v>#NUM!</v>
      </c>
    </row>
    <row r="148" spans="1:14">
      <c r="A148" s="18">
        <v>145</v>
      </c>
      <c r="B148" s="25" t="e">
        <f>LARGE(Large!$AW$4:$AW$32,'Earning(month)'!A148)</f>
        <v>#NUM!</v>
      </c>
      <c r="C148" s="18" t="e">
        <f>MATCH(B148,Large!$AW$4:$AW$405,0)</f>
        <v>#NUM!</v>
      </c>
      <c r="D148" s="18" t="e">
        <f>INDEX(Large!$E$4:$BN$405,'Earning(month)'!$C148,'Earning(month)'!D$2)</f>
        <v>#NUM!</v>
      </c>
      <c r="E148" s="18" t="e">
        <f>INDEX(Large!$E$4:$BN$405,'Earning(month)'!$C148,'Earning(month)'!E$2)</f>
        <v>#NUM!</v>
      </c>
      <c r="F148" s="18" t="e">
        <f>INDEX(Large!$E$4:$BN$405,'Earning(month)'!$C148,'Earning(month)'!F$2)</f>
        <v>#NUM!</v>
      </c>
      <c r="G148" s="18" t="e">
        <f>INDEX(Large!$E$4:$BN$405,'Earning(month)'!$C148,'Earning(month)'!G$2)</f>
        <v>#NUM!</v>
      </c>
      <c r="H148" s="18" t="e">
        <f>INDEX(Large!$E$4:$BN$405,'Earning(month)'!$C148,'Earning(month)'!H$2)</f>
        <v>#NUM!</v>
      </c>
      <c r="I148" s="18" t="e">
        <f>INDEX(Large!$E$4:$BN$405,'Earning(month)'!$C148,'Earning(month)'!I$2)</f>
        <v>#NUM!</v>
      </c>
      <c r="J148" s="18" t="e">
        <f>INDEX(Large!$E$4:$BN$405,'Earning(month)'!$C148,'Earning(month)'!J$2)</f>
        <v>#NUM!</v>
      </c>
      <c r="K148" s="18" t="e">
        <f>INDEX(Large!$E$4:$BN$405,'Earning(month)'!$C148,'Earning(month)'!K$2)</f>
        <v>#NUM!</v>
      </c>
      <c r="L148" s="18" t="e">
        <f>INDEX(Large!$E$4:$BN$405,'Earning(month)'!$C148,'Earning(month)'!L$2)</f>
        <v>#NUM!</v>
      </c>
      <c r="M148" s="18" t="e">
        <f>INDEX(Large!$E$4:$BN$405,'Earning(month)'!$C148,'Earning(month)'!M$2)</f>
        <v>#NUM!</v>
      </c>
      <c r="N148" s="5" t="e">
        <f>INDEX(Large!$E$4:$BN$405,'Earning(month)'!$C148,'Earning(month)'!N$2)</f>
        <v>#NUM!</v>
      </c>
    </row>
    <row r="149" spans="1:14">
      <c r="A149" s="18">
        <v>146</v>
      </c>
      <c r="B149" s="25" t="e">
        <f>LARGE(Large!$AW$4:$AW$32,'Earning(month)'!A149)</f>
        <v>#NUM!</v>
      </c>
      <c r="C149" s="18" t="e">
        <f>MATCH(B149,Large!$AW$4:$AW$405,0)</f>
        <v>#NUM!</v>
      </c>
      <c r="D149" s="18" t="e">
        <f>INDEX(Large!$E$4:$BN$405,'Earning(month)'!$C149,'Earning(month)'!D$2)</f>
        <v>#NUM!</v>
      </c>
      <c r="E149" s="18" t="e">
        <f>INDEX(Large!$E$4:$BN$405,'Earning(month)'!$C149,'Earning(month)'!E$2)</f>
        <v>#NUM!</v>
      </c>
      <c r="F149" s="18" t="e">
        <f>INDEX(Large!$E$4:$BN$405,'Earning(month)'!$C149,'Earning(month)'!F$2)</f>
        <v>#NUM!</v>
      </c>
      <c r="G149" s="18" t="e">
        <f>INDEX(Large!$E$4:$BN$405,'Earning(month)'!$C149,'Earning(month)'!G$2)</f>
        <v>#NUM!</v>
      </c>
      <c r="H149" s="18" t="e">
        <f>INDEX(Large!$E$4:$BN$405,'Earning(month)'!$C149,'Earning(month)'!H$2)</f>
        <v>#NUM!</v>
      </c>
      <c r="I149" s="18" t="e">
        <f>INDEX(Large!$E$4:$BN$405,'Earning(month)'!$C149,'Earning(month)'!I$2)</f>
        <v>#NUM!</v>
      </c>
      <c r="J149" s="18" t="e">
        <f>INDEX(Large!$E$4:$BN$405,'Earning(month)'!$C149,'Earning(month)'!J$2)</f>
        <v>#NUM!</v>
      </c>
      <c r="K149" s="18" t="e">
        <f>INDEX(Large!$E$4:$BN$405,'Earning(month)'!$C149,'Earning(month)'!K$2)</f>
        <v>#NUM!</v>
      </c>
      <c r="L149" s="18" t="e">
        <f>INDEX(Large!$E$4:$BN$405,'Earning(month)'!$C149,'Earning(month)'!L$2)</f>
        <v>#NUM!</v>
      </c>
      <c r="M149" s="18" t="e">
        <f>INDEX(Large!$E$4:$BN$405,'Earning(month)'!$C149,'Earning(month)'!M$2)</f>
        <v>#NUM!</v>
      </c>
      <c r="N149" s="5" t="e">
        <f>INDEX(Large!$E$4:$BN$405,'Earning(month)'!$C149,'Earning(month)'!N$2)</f>
        <v>#NUM!</v>
      </c>
    </row>
    <row r="150" spans="1:14">
      <c r="A150" s="18">
        <v>147</v>
      </c>
      <c r="B150" s="25" t="e">
        <f>LARGE(Large!$AW$4:$AW$32,'Earning(month)'!A150)</f>
        <v>#NUM!</v>
      </c>
      <c r="C150" s="18" t="e">
        <f>MATCH(B150,Large!$AW$4:$AW$405,0)</f>
        <v>#NUM!</v>
      </c>
      <c r="D150" s="18" t="e">
        <f>INDEX(Large!$E$4:$BN$405,'Earning(month)'!$C150,'Earning(month)'!D$2)</f>
        <v>#NUM!</v>
      </c>
      <c r="E150" s="18" t="e">
        <f>INDEX(Large!$E$4:$BN$405,'Earning(month)'!$C150,'Earning(month)'!E$2)</f>
        <v>#NUM!</v>
      </c>
      <c r="F150" s="18" t="e">
        <f>INDEX(Large!$E$4:$BN$405,'Earning(month)'!$C150,'Earning(month)'!F$2)</f>
        <v>#NUM!</v>
      </c>
      <c r="G150" s="18" t="e">
        <f>INDEX(Large!$E$4:$BN$405,'Earning(month)'!$C150,'Earning(month)'!G$2)</f>
        <v>#NUM!</v>
      </c>
      <c r="H150" s="18" t="e">
        <f>INDEX(Large!$E$4:$BN$405,'Earning(month)'!$C150,'Earning(month)'!H$2)</f>
        <v>#NUM!</v>
      </c>
      <c r="I150" s="18" t="e">
        <f>INDEX(Large!$E$4:$BN$405,'Earning(month)'!$C150,'Earning(month)'!I$2)</f>
        <v>#NUM!</v>
      </c>
      <c r="J150" s="18" t="e">
        <f>INDEX(Large!$E$4:$BN$405,'Earning(month)'!$C150,'Earning(month)'!J$2)</f>
        <v>#NUM!</v>
      </c>
      <c r="K150" s="18" t="e">
        <f>INDEX(Large!$E$4:$BN$405,'Earning(month)'!$C150,'Earning(month)'!K$2)</f>
        <v>#NUM!</v>
      </c>
      <c r="L150" s="18" t="e">
        <f>INDEX(Large!$E$4:$BN$405,'Earning(month)'!$C150,'Earning(month)'!L$2)</f>
        <v>#NUM!</v>
      </c>
      <c r="M150" s="18" t="e">
        <f>INDEX(Large!$E$4:$BN$405,'Earning(month)'!$C150,'Earning(month)'!M$2)</f>
        <v>#NUM!</v>
      </c>
      <c r="N150" s="5" t="e">
        <f>INDEX(Large!$E$4:$BN$405,'Earning(month)'!$C150,'Earning(month)'!N$2)</f>
        <v>#NUM!</v>
      </c>
    </row>
    <row r="151" spans="1:14">
      <c r="A151" s="18">
        <v>148</v>
      </c>
      <c r="B151" s="25" t="e">
        <f>LARGE(Large!$AW$4:$AW$32,'Earning(month)'!A151)</f>
        <v>#NUM!</v>
      </c>
      <c r="C151" s="18" t="e">
        <f>MATCH(B151,Large!$AW$4:$AW$405,0)</f>
        <v>#NUM!</v>
      </c>
      <c r="D151" s="18" t="e">
        <f>INDEX(Large!$E$4:$BN$405,'Earning(month)'!$C151,'Earning(month)'!D$2)</f>
        <v>#NUM!</v>
      </c>
      <c r="E151" s="18" t="e">
        <f>INDEX(Large!$E$4:$BN$405,'Earning(month)'!$C151,'Earning(month)'!E$2)</f>
        <v>#NUM!</v>
      </c>
      <c r="F151" s="18" t="e">
        <f>INDEX(Large!$E$4:$BN$405,'Earning(month)'!$C151,'Earning(month)'!F$2)</f>
        <v>#NUM!</v>
      </c>
      <c r="G151" s="18" t="e">
        <f>INDEX(Large!$E$4:$BN$405,'Earning(month)'!$C151,'Earning(month)'!G$2)</f>
        <v>#NUM!</v>
      </c>
      <c r="H151" s="18" t="e">
        <f>INDEX(Large!$E$4:$BN$405,'Earning(month)'!$C151,'Earning(month)'!H$2)</f>
        <v>#NUM!</v>
      </c>
      <c r="I151" s="18" t="e">
        <f>INDEX(Large!$E$4:$BN$405,'Earning(month)'!$C151,'Earning(month)'!I$2)</f>
        <v>#NUM!</v>
      </c>
      <c r="J151" s="18" t="e">
        <f>INDEX(Large!$E$4:$BN$405,'Earning(month)'!$C151,'Earning(month)'!J$2)</f>
        <v>#NUM!</v>
      </c>
      <c r="K151" s="18" t="e">
        <f>INDEX(Large!$E$4:$BN$405,'Earning(month)'!$C151,'Earning(month)'!K$2)</f>
        <v>#NUM!</v>
      </c>
      <c r="L151" s="18" t="e">
        <f>INDEX(Large!$E$4:$BN$405,'Earning(month)'!$C151,'Earning(month)'!L$2)</f>
        <v>#NUM!</v>
      </c>
      <c r="M151" s="18" t="e">
        <f>INDEX(Large!$E$4:$BN$405,'Earning(month)'!$C151,'Earning(month)'!M$2)</f>
        <v>#NUM!</v>
      </c>
      <c r="N151" s="5" t="e">
        <f>INDEX(Large!$E$4:$BN$405,'Earning(month)'!$C151,'Earning(month)'!N$2)</f>
        <v>#NUM!</v>
      </c>
    </row>
    <row r="152" spans="1:14">
      <c r="A152" s="18">
        <v>149</v>
      </c>
      <c r="B152" s="25" t="e">
        <f>LARGE(Large!$AW$4:$AW$32,'Earning(month)'!A152)</f>
        <v>#NUM!</v>
      </c>
      <c r="C152" s="18" t="e">
        <f>MATCH(B152,Large!$AW$4:$AW$405,0)</f>
        <v>#NUM!</v>
      </c>
      <c r="D152" s="18" t="e">
        <f>INDEX(Large!$E$4:$BN$405,'Earning(month)'!$C152,'Earning(month)'!D$2)</f>
        <v>#NUM!</v>
      </c>
      <c r="E152" s="18" t="e">
        <f>INDEX(Large!$E$4:$BN$405,'Earning(month)'!$C152,'Earning(month)'!E$2)</f>
        <v>#NUM!</v>
      </c>
      <c r="F152" s="18" t="e">
        <f>INDEX(Large!$E$4:$BN$405,'Earning(month)'!$C152,'Earning(month)'!F$2)</f>
        <v>#NUM!</v>
      </c>
      <c r="G152" s="18" t="e">
        <f>INDEX(Large!$E$4:$BN$405,'Earning(month)'!$C152,'Earning(month)'!G$2)</f>
        <v>#NUM!</v>
      </c>
      <c r="H152" s="18" t="e">
        <f>INDEX(Large!$E$4:$BN$405,'Earning(month)'!$C152,'Earning(month)'!H$2)</f>
        <v>#NUM!</v>
      </c>
      <c r="I152" s="18" t="e">
        <f>INDEX(Large!$E$4:$BN$405,'Earning(month)'!$C152,'Earning(month)'!I$2)</f>
        <v>#NUM!</v>
      </c>
      <c r="J152" s="18" t="e">
        <f>INDEX(Large!$E$4:$BN$405,'Earning(month)'!$C152,'Earning(month)'!J$2)</f>
        <v>#NUM!</v>
      </c>
      <c r="K152" s="18" t="e">
        <f>INDEX(Large!$E$4:$BN$405,'Earning(month)'!$C152,'Earning(month)'!K$2)</f>
        <v>#NUM!</v>
      </c>
      <c r="L152" s="18" t="e">
        <f>INDEX(Large!$E$4:$BN$405,'Earning(month)'!$C152,'Earning(month)'!L$2)</f>
        <v>#NUM!</v>
      </c>
      <c r="M152" s="18" t="e">
        <f>INDEX(Large!$E$4:$BN$405,'Earning(month)'!$C152,'Earning(month)'!M$2)</f>
        <v>#NUM!</v>
      </c>
      <c r="N152" s="5" t="e">
        <f>INDEX(Large!$E$4:$BN$405,'Earning(month)'!$C152,'Earning(month)'!N$2)</f>
        <v>#NUM!</v>
      </c>
    </row>
    <row r="153" spans="1:14">
      <c r="A153" s="18">
        <v>150</v>
      </c>
      <c r="B153" s="25" t="e">
        <f>LARGE(Large!$AW$4:$AW$32,'Earning(month)'!A153)</f>
        <v>#NUM!</v>
      </c>
      <c r="C153" s="18" t="e">
        <f>MATCH(B153,Large!$AW$4:$AW$405,0)</f>
        <v>#NUM!</v>
      </c>
      <c r="D153" s="18" t="e">
        <f>INDEX(Large!$E$4:$BN$405,'Earning(month)'!$C153,'Earning(month)'!D$2)</f>
        <v>#NUM!</v>
      </c>
      <c r="E153" s="18" t="e">
        <f>INDEX(Large!$E$4:$BN$405,'Earning(month)'!$C153,'Earning(month)'!E$2)</f>
        <v>#NUM!</v>
      </c>
      <c r="F153" s="18" t="e">
        <f>INDEX(Large!$E$4:$BN$405,'Earning(month)'!$C153,'Earning(month)'!F$2)</f>
        <v>#NUM!</v>
      </c>
      <c r="G153" s="18" t="e">
        <f>INDEX(Large!$E$4:$BN$405,'Earning(month)'!$C153,'Earning(month)'!G$2)</f>
        <v>#NUM!</v>
      </c>
      <c r="H153" s="18" t="e">
        <f>INDEX(Large!$E$4:$BN$405,'Earning(month)'!$C153,'Earning(month)'!H$2)</f>
        <v>#NUM!</v>
      </c>
      <c r="I153" s="18" t="e">
        <f>INDEX(Large!$E$4:$BN$405,'Earning(month)'!$C153,'Earning(month)'!I$2)</f>
        <v>#NUM!</v>
      </c>
      <c r="J153" s="18" t="e">
        <f>INDEX(Large!$E$4:$BN$405,'Earning(month)'!$C153,'Earning(month)'!J$2)</f>
        <v>#NUM!</v>
      </c>
      <c r="K153" s="18" t="e">
        <f>INDEX(Large!$E$4:$BN$405,'Earning(month)'!$C153,'Earning(month)'!K$2)</f>
        <v>#NUM!</v>
      </c>
      <c r="L153" s="18" t="e">
        <f>INDEX(Large!$E$4:$BN$405,'Earning(month)'!$C153,'Earning(month)'!L$2)</f>
        <v>#NUM!</v>
      </c>
      <c r="M153" s="18" t="e">
        <f>INDEX(Large!$E$4:$BN$405,'Earning(month)'!$C153,'Earning(month)'!M$2)</f>
        <v>#NUM!</v>
      </c>
      <c r="N153" s="5" t="e">
        <f>INDEX(Large!$E$4:$BN$405,'Earning(month)'!$C153,'Earning(month)'!N$2)</f>
        <v>#NUM!</v>
      </c>
    </row>
    <row r="154" spans="1:14">
      <c r="A154" s="18">
        <v>151</v>
      </c>
      <c r="B154" s="25" t="e">
        <f>LARGE(Large!$AW$4:$AW$32,'Earning(month)'!A154)</f>
        <v>#NUM!</v>
      </c>
      <c r="C154" s="18" t="e">
        <f>MATCH(B154,Large!$AW$4:$AW$405,0)</f>
        <v>#NUM!</v>
      </c>
      <c r="D154" s="18" t="e">
        <f>INDEX(Large!$E$4:$BN$405,'Earning(month)'!$C154,'Earning(month)'!D$2)</f>
        <v>#NUM!</v>
      </c>
      <c r="E154" s="18" t="e">
        <f>INDEX(Large!$E$4:$BN$405,'Earning(month)'!$C154,'Earning(month)'!E$2)</f>
        <v>#NUM!</v>
      </c>
      <c r="F154" s="18" t="e">
        <f>INDEX(Large!$E$4:$BN$405,'Earning(month)'!$C154,'Earning(month)'!F$2)</f>
        <v>#NUM!</v>
      </c>
      <c r="G154" s="18" t="e">
        <f>INDEX(Large!$E$4:$BN$405,'Earning(month)'!$C154,'Earning(month)'!G$2)</f>
        <v>#NUM!</v>
      </c>
      <c r="H154" s="18" t="e">
        <f>INDEX(Large!$E$4:$BN$405,'Earning(month)'!$C154,'Earning(month)'!H$2)</f>
        <v>#NUM!</v>
      </c>
      <c r="I154" s="18" t="e">
        <f>INDEX(Large!$E$4:$BN$405,'Earning(month)'!$C154,'Earning(month)'!I$2)</f>
        <v>#NUM!</v>
      </c>
      <c r="J154" s="18" t="e">
        <f>INDEX(Large!$E$4:$BN$405,'Earning(month)'!$C154,'Earning(month)'!J$2)</f>
        <v>#NUM!</v>
      </c>
      <c r="K154" s="18" t="e">
        <f>INDEX(Large!$E$4:$BN$405,'Earning(month)'!$C154,'Earning(month)'!K$2)</f>
        <v>#NUM!</v>
      </c>
      <c r="L154" s="18" t="e">
        <f>INDEX(Large!$E$4:$BN$405,'Earning(month)'!$C154,'Earning(month)'!L$2)</f>
        <v>#NUM!</v>
      </c>
      <c r="M154" s="18" t="e">
        <f>INDEX(Large!$E$4:$BN$405,'Earning(month)'!$C154,'Earning(month)'!M$2)</f>
        <v>#NUM!</v>
      </c>
      <c r="N154" s="5" t="e">
        <f>INDEX(Large!$E$4:$BN$405,'Earning(month)'!$C154,'Earning(month)'!N$2)</f>
        <v>#NUM!</v>
      </c>
    </row>
    <row r="155" spans="1:14">
      <c r="A155" s="18">
        <v>152</v>
      </c>
      <c r="B155" s="25" t="e">
        <f>LARGE(Large!$AW$4:$AW$32,'Earning(month)'!A155)</f>
        <v>#NUM!</v>
      </c>
      <c r="C155" s="18" t="e">
        <f>MATCH(B155,Large!$AW$4:$AW$405,0)</f>
        <v>#NUM!</v>
      </c>
      <c r="D155" s="18" t="e">
        <f>INDEX(Large!$E$4:$BN$405,'Earning(month)'!$C155,'Earning(month)'!D$2)</f>
        <v>#NUM!</v>
      </c>
      <c r="E155" s="18" t="e">
        <f>INDEX(Large!$E$4:$BN$405,'Earning(month)'!$C155,'Earning(month)'!E$2)</f>
        <v>#NUM!</v>
      </c>
      <c r="F155" s="18" t="e">
        <f>INDEX(Large!$E$4:$BN$405,'Earning(month)'!$C155,'Earning(month)'!F$2)</f>
        <v>#NUM!</v>
      </c>
      <c r="G155" s="18" t="e">
        <f>INDEX(Large!$E$4:$BN$405,'Earning(month)'!$C155,'Earning(month)'!G$2)</f>
        <v>#NUM!</v>
      </c>
      <c r="H155" s="18" t="e">
        <f>INDEX(Large!$E$4:$BN$405,'Earning(month)'!$C155,'Earning(month)'!H$2)</f>
        <v>#NUM!</v>
      </c>
      <c r="I155" s="18" t="e">
        <f>INDEX(Large!$E$4:$BN$405,'Earning(month)'!$C155,'Earning(month)'!I$2)</f>
        <v>#NUM!</v>
      </c>
      <c r="J155" s="18" t="e">
        <f>INDEX(Large!$E$4:$BN$405,'Earning(month)'!$C155,'Earning(month)'!J$2)</f>
        <v>#NUM!</v>
      </c>
      <c r="K155" s="18" t="e">
        <f>INDEX(Large!$E$4:$BN$405,'Earning(month)'!$C155,'Earning(month)'!K$2)</f>
        <v>#NUM!</v>
      </c>
      <c r="L155" s="18" t="e">
        <f>INDEX(Large!$E$4:$BN$405,'Earning(month)'!$C155,'Earning(month)'!L$2)</f>
        <v>#NUM!</v>
      </c>
      <c r="M155" s="18" t="e">
        <f>INDEX(Large!$E$4:$BN$405,'Earning(month)'!$C155,'Earning(month)'!M$2)</f>
        <v>#NUM!</v>
      </c>
      <c r="N155" s="5" t="e">
        <f>INDEX(Large!$E$4:$BN$405,'Earning(month)'!$C155,'Earning(month)'!N$2)</f>
        <v>#NUM!</v>
      </c>
    </row>
    <row r="156" spans="1:14">
      <c r="A156" s="18">
        <v>153</v>
      </c>
      <c r="B156" s="25" t="e">
        <f>LARGE(Large!$AW$4:$AW$32,'Earning(month)'!A156)</f>
        <v>#NUM!</v>
      </c>
      <c r="C156" s="18" t="e">
        <f>MATCH(B156,Large!$AW$4:$AW$405,0)</f>
        <v>#NUM!</v>
      </c>
      <c r="D156" s="18" t="e">
        <f>INDEX(Large!$E$4:$BN$405,'Earning(month)'!$C156,'Earning(month)'!D$2)</f>
        <v>#NUM!</v>
      </c>
      <c r="E156" s="18" t="e">
        <f>INDEX(Large!$E$4:$BN$405,'Earning(month)'!$C156,'Earning(month)'!E$2)</f>
        <v>#NUM!</v>
      </c>
      <c r="F156" s="18" t="e">
        <f>INDEX(Large!$E$4:$BN$405,'Earning(month)'!$C156,'Earning(month)'!F$2)</f>
        <v>#NUM!</v>
      </c>
      <c r="G156" s="18" t="e">
        <f>INDEX(Large!$E$4:$BN$405,'Earning(month)'!$C156,'Earning(month)'!G$2)</f>
        <v>#NUM!</v>
      </c>
      <c r="H156" s="18" t="e">
        <f>INDEX(Large!$E$4:$BN$405,'Earning(month)'!$C156,'Earning(month)'!H$2)</f>
        <v>#NUM!</v>
      </c>
      <c r="I156" s="18" t="e">
        <f>INDEX(Large!$E$4:$BN$405,'Earning(month)'!$C156,'Earning(month)'!I$2)</f>
        <v>#NUM!</v>
      </c>
      <c r="J156" s="18" t="e">
        <f>INDEX(Large!$E$4:$BN$405,'Earning(month)'!$C156,'Earning(month)'!J$2)</f>
        <v>#NUM!</v>
      </c>
      <c r="K156" s="18" t="e">
        <f>INDEX(Large!$E$4:$BN$405,'Earning(month)'!$C156,'Earning(month)'!K$2)</f>
        <v>#NUM!</v>
      </c>
      <c r="L156" s="18" t="e">
        <f>INDEX(Large!$E$4:$BN$405,'Earning(month)'!$C156,'Earning(month)'!L$2)</f>
        <v>#NUM!</v>
      </c>
      <c r="M156" s="18" t="e">
        <f>INDEX(Large!$E$4:$BN$405,'Earning(month)'!$C156,'Earning(month)'!M$2)</f>
        <v>#NUM!</v>
      </c>
      <c r="N156" s="5" t="e">
        <f>INDEX(Large!$E$4:$BN$405,'Earning(month)'!$C156,'Earning(month)'!N$2)</f>
        <v>#NUM!</v>
      </c>
    </row>
    <row r="157" spans="1:14">
      <c r="A157" s="18">
        <v>154</v>
      </c>
      <c r="B157" s="25" t="e">
        <f>LARGE(Large!$AW$4:$AW$32,'Earning(month)'!A157)</f>
        <v>#NUM!</v>
      </c>
      <c r="C157" s="18" t="e">
        <f>MATCH(B157,Large!$AW$4:$AW$405,0)</f>
        <v>#NUM!</v>
      </c>
      <c r="D157" s="18" t="e">
        <f>INDEX(Large!$E$4:$BN$405,'Earning(month)'!$C157,'Earning(month)'!D$2)</f>
        <v>#NUM!</v>
      </c>
      <c r="E157" s="18" t="e">
        <f>INDEX(Large!$E$4:$BN$405,'Earning(month)'!$C157,'Earning(month)'!E$2)</f>
        <v>#NUM!</v>
      </c>
      <c r="F157" s="18" t="e">
        <f>INDEX(Large!$E$4:$BN$405,'Earning(month)'!$C157,'Earning(month)'!F$2)</f>
        <v>#NUM!</v>
      </c>
      <c r="G157" s="18" t="e">
        <f>INDEX(Large!$E$4:$BN$405,'Earning(month)'!$C157,'Earning(month)'!G$2)</f>
        <v>#NUM!</v>
      </c>
      <c r="H157" s="18" t="e">
        <f>INDEX(Large!$E$4:$BN$405,'Earning(month)'!$C157,'Earning(month)'!H$2)</f>
        <v>#NUM!</v>
      </c>
      <c r="I157" s="18" t="e">
        <f>INDEX(Large!$E$4:$BN$405,'Earning(month)'!$C157,'Earning(month)'!I$2)</f>
        <v>#NUM!</v>
      </c>
      <c r="J157" s="18" t="e">
        <f>INDEX(Large!$E$4:$BN$405,'Earning(month)'!$C157,'Earning(month)'!J$2)</f>
        <v>#NUM!</v>
      </c>
      <c r="K157" s="18" t="e">
        <f>INDEX(Large!$E$4:$BN$405,'Earning(month)'!$C157,'Earning(month)'!K$2)</f>
        <v>#NUM!</v>
      </c>
      <c r="L157" s="18" t="e">
        <f>INDEX(Large!$E$4:$BN$405,'Earning(month)'!$C157,'Earning(month)'!L$2)</f>
        <v>#NUM!</v>
      </c>
      <c r="M157" s="18" t="e">
        <f>INDEX(Large!$E$4:$BN$405,'Earning(month)'!$C157,'Earning(month)'!M$2)</f>
        <v>#NUM!</v>
      </c>
      <c r="N157" s="5" t="e">
        <f>INDEX(Large!$E$4:$BN$405,'Earning(month)'!$C157,'Earning(month)'!N$2)</f>
        <v>#NUM!</v>
      </c>
    </row>
    <row r="158" spans="1:14">
      <c r="A158" s="18">
        <v>155</v>
      </c>
      <c r="B158" s="25" t="e">
        <f>LARGE(Large!$AW$4:$AW$32,'Earning(month)'!A158)</f>
        <v>#NUM!</v>
      </c>
      <c r="C158" s="18" t="e">
        <f>MATCH(B158,Large!$AW$4:$AW$405,0)</f>
        <v>#NUM!</v>
      </c>
      <c r="D158" s="18" t="e">
        <f>INDEX(Large!$E$4:$BN$405,'Earning(month)'!$C158,'Earning(month)'!D$2)</f>
        <v>#NUM!</v>
      </c>
      <c r="E158" s="18" t="e">
        <f>INDEX(Large!$E$4:$BN$405,'Earning(month)'!$C158,'Earning(month)'!E$2)</f>
        <v>#NUM!</v>
      </c>
      <c r="F158" s="18" t="e">
        <f>INDEX(Large!$E$4:$BN$405,'Earning(month)'!$C158,'Earning(month)'!F$2)</f>
        <v>#NUM!</v>
      </c>
      <c r="G158" s="18" t="e">
        <f>INDEX(Large!$E$4:$BN$405,'Earning(month)'!$C158,'Earning(month)'!G$2)</f>
        <v>#NUM!</v>
      </c>
      <c r="H158" s="18" t="e">
        <f>INDEX(Large!$E$4:$BN$405,'Earning(month)'!$C158,'Earning(month)'!H$2)</f>
        <v>#NUM!</v>
      </c>
      <c r="I158" s="18" t="e">
        <f>INDEX(Large!$E$4:$BN$405,'Earning(month)'!$C158,'Earning(month)'!I$2)</f>
        <v>#NUM!</v>
      </c>
      <c r="J158" s="18" t="e">
        <f>INDEX(Large!$E$4:$BN$405,'Earning(month)'!$C158,'Earning(month)'!J$2)</f>
        <v>#NUM!</v>
      </c>
      <c r="K158" s="18" t="e">
        <f>INDEX(Large!$E$4:$BN$405,'Earning(month)'!$C158,'Earning(month)'!K$2)</f>
        <v>#NUM!</v>
      </c>
      <c r="L158" s="18" t="e">
        <f>INDEX(Large!$E$4:$BN$405,'Earning(month)'!$C158,'Earning(month)'!L$2)</f>
        <v>#NUM!</v>
      </c>
      <c r="M158" s="18" t="e">
        <f>INDEX(Large!$E$4:$BN$405,'Earning(month)'!$C158,'Earning(month)'!M$2)</f>
        <v>#NUM!</v>
      </c>
      <c r="N158" s="5" t="e">
        <f>INDEX(Large!$E$4:$BN$405,'Earning(month)'!$C158,'Earning(month)'!N$2)</f>
        <v>#NUM!</v>
      </c>
    </row>
    <row r="159" spans="1:14">
      <c r="A159" s="18">
        <v>156</v>
      </c>
      <c r="B159" s="25" t="e">
        <f>LARGE(Large!$AW$4:$AW$32,'Earning(month)'!A159)</f>
        <v>#NUM!</v>
      </c>
      <c r="C159" s="18" t="e">
        <f>MATCH(B159,Large!$AW$4:$AW$405,0)</f>
        <v>#NUM!</v>
      </c>
      <c r="D159" s="18" t="e">
        <f>INDEX(Large!$E$4:$BN$405,'Earning(month)'!$C159,'Earning(month)'!D$2)</f>
        <v>#NUM!</v>
      </c>
      <c r="E159" s="18" t="e">
        <f>INDEX(Large!$E$4:$BN$405,'Earning(month)'!$C159,'Earning(month)'!E$2)</f>
        <v>#NUM!</v>
      </c>
      <c r="F159" s="18" t="e">
        <f>INDEX(Large!$E$4:$BN$405,'Earning(month)'!$C159,'Earning(month)'!F$2)</f>
        <v>#NUM!</v>
      </c>
      <c r="G159" s="18" t="e">
        <f>INDEX(Large!$E$4:$BN$405,'Earning(month)'!$C159,'Earning(month)'!G$2)</f>
        <v>#NUM!</v>
      </c>
      <c r="H159" s="18" t="e">
        <f>INDEX(Large!$E$4:$BN$405,'Earning(month)'!$C159,'Earning(month)'!H$2)</f>
        <v>#NUM!</v>
      </c>
      <c r="I159" s="18" t="e">
        <f>INDEX(Large!$E$4:$BN$405,'Earning(month)'!$C159,'Earning(month)'!I$2)</f>
        <v>#NUM!</v>
      </c>
      <c r="J159" s="18" t="e">
        <f>INDEX(Large!$E$4:$BN$405,'Earning(month)'!$C159,'Earning(month)'!J$2)</f>
        <v>#NUM!</v>
      </c>
      <c r="K159" s="18" t="e">
        <f>INDEX(Large!$E$4:$BN$405,'Earning(month)'!$C159,'Earning(month)'!K$2)</f>
        <v>#NUM!</v>
      </c>
      <c r="L159" s="18" t="e">
        <f>INDEX(Large!$E$4:$BN$405,'Earning(month)'!$C159,'Earning(month)'!L$2)</f>
        <v>#NUM!</v>
      </c>
      <c r="M159" s="18" t="e">
        <f>INDEX(Large!$E$4:$BN$405,'Earning(month)'!$C159,'Earning(month)'!M$2)</f>
        <v>#NUM!</v>
      </c>
      <c r="N159" s="5" t="e">
        <f>INDEX(Large!$E$4:$BN$405,'Earning(month)'!$C159,'Earning(month)'!N$2)</f>
        <v>#NUM!</v>
      </c>
    </row>
    <row r="160" spans="1:14">
      <c r="A160" s="18">
        <v>157</v>
      </c>
      <c r="B160" s="25" t="e">
        <f>LARGE(Large!$AW$4:$AW$32,'Earning(month)'!A160)</f>
        <v>#NUM!</v>
      </c>
      <c r="C160" s="18" t="e">
        <f>MATCH(B160,Large!$AW$4:$AW$405,0)</f>
        <v>#NUM!</v>
      </c>
      <c r="D160" s="18" t="e">
        <f>INDEX(Large!$E$4:$BN$405,'Earning(month)'!$C160,'Earning(month)'!D$2)</f>
        <v>#NUM!</v>
      </c>
      <c r="E160" s="18" t="e">
        <f>INDEX(Large!$E$4:$BN$405,'Earning(month)'!$C160,'Earning(month)'!E$2)</f>
        <v>#NUM!</v>
      </c>
      <c r="F160" s="18" t="e">
        <f>INDEX(Large!$E$4:$BN$405,'Earning(month)'!$C160,'Earning(month)'!F$2)</f>
        <v>#NUM!</v>
      </c>
      <c r="G160" s="18" t="e">
        <f>INDEX(Large!$E$4:$BN$405,'Earning(month)'!$C160,'Earning(month)'!G$2)</f>
        <v>#NUM!</v>
      </c>
      <c r="H160" s="18" t="e">
        <f>INDEX(Large!$E$4:$BN$405,'Earning(month)'!$C160,'Earning(month)'!H$2)</f>
        <v>#NUM!</v>
      </c>
      <c r="I160" s="18" t="e">
        <f>INDEX(Large!$E$4:$BN$405,'Earning(month)'!$C160,'Earning(month)'!I$2)</f>
        <v>#NUM!</v>
      </c>
      <c r="J160" s="18" t="e">
        <f>INDEX(Large!$E$4:$BN$405,'Earning(month)'!$C160,'Earning(month)'!J$2)</f>
        <v>#NUM!</v>
      </c>
      <c r="K160" s="18" t="e">
        <f>INDEX(Large!$E$4:$BN$405,'Earning(month)'!$C160,'Earning(month)'!K$2)</f>
        <v>#NUM!</v>
      </c>
      <c r="L160" s="18" t="e">
        <f>INDEX(Large!$E$4:$BN$405,'Earning(month)'!$C160,'Earning(month)'!L$2)</f>
        <v>#NUM!</v>
      </c>
      <c r="M160" s="18" t="e">
        <f>INDEX(Large!$E$4:$BN$405,'Earning(month)'!$C160,'Earning(month)'!M$2)</f>
        <v>#NUM!</v>
      </c>
      <c r="N160" s="5" t="e">
        <f>INDEX(Large!$E$4:$BN$405,'Earning(month)'!$C160,'Earning(month)'!N$2)</f>
        <v>#NUM!</v>
      </c>
    </row>
    <row r="161" spans="1:14">
      <c r="A161" s="18">
        <v>158</v>
      </c>
      <c r="B161" s="25" t="e">
        <f>LARGE(Large!$AW$4:$AW$32,'Earning(month)'!A161)</f>
        <v>#NUM!</v>
      </c>
      <c r="C161" s="18" t="e">
        <f>MATCH(B161,Large!$AW$4:$AW$405,0)</f>
        <v>#NUM!</v>
      </c>
      <c r="D161" s="18" t="e">
        <f>INDEX(Large!$E$4:$BN$405,'Earning(month)'!$C161,'Earning(month)'!D$2)</f>
        <v>#NUM!</v>
      </c>
      <c r="E161" s="18" t="e">
        <f>INDEX(Large!$E$4:$BN$405,'Earning(month)'!$C161,'Earning(month)'!E$2)</f>
        <v>#NUM!</v>
      </c>
      <c r="F161" s="18" t="e">
        <f>INDEX(Large!$E$4:$BN$405,'Earning(month)'!$C161,'Earning(month)'!F$2)</f>
        <v>#NUM!</v>
      </c>
      <c r="G161" s="18" t="e">
        <f>INDEX(Large!$E$4:$BN$405,'Earning(month)'!$C161,'Earning(month)'!G$2)</f>
        <v>#NUM!</v>
      </c>
      <c r="H161" s="18" t="e">
        <f>INDEX(Large!$E$4:$BN$405,'Earning(month)'!$C161,'Earning(month)'!H$2)</f>
        <v>#NUM!</v>
      </c>
      <c r="I161" s="18" t="e">
        <f>INDEX(Large!$E$4:$BN$405,'Earning(month)'!$C161,'Earning(month)'!I$2)</f>
        <v>#NUM!</v>
      </c>
      <c r="J161" s="18" t="e">
        <f>INDEX(Large!$E$4:$BN$405,'Earning(month)'!$C161,'Earning(month)'!J$2)</f>
        <v>#NUM!</v>
      </c>
      <c r="K161" s="18" t="e">
        <f>INDEX(Large!$E$4:$BN$405,'Earning(month)'!$C161,'Earning(month)'!K$2)</f>
        <v>#NUM!</v>
      </c>
      <c r="L161" s="18" t="e">
        <f>INDEX(Large!$E$4:$BN$405,'Earning(month)'!$C161,'Earning(month)'!L$2)</f>
        <v>#NUM!</v>
      </c>
      <c r="M161" s="18" t="e">
        <f>INDEX(Large!$E$4:$BN$405,'Earning(month)'!$C161,'Earning(month)'!M$2)</f>
        <v>#NUM!</v>
      </c>
      <c r="N161" s="5" t="e">
        <f>INDEX(Large!$E$4:$BN$405,'Earning(month)'!$C161,'Earning(month)'!N$2)</f>
        <v>#NUM!</v>
      </c>
    </row>
    <row r="162" spans="1:14">
      <c r="A162" s="18">
        <v>159</v>
      </c>
      <c r="B162" s="25" t="e">
        <f>LARGE(Large!$AW$4:$AW$32,'Earning(month)'!A162)</f>
        <v>#NUM!</v>
      </c>
      <c r="C162" s="18" t="e">
        <f>MATCH(B162,Large!$AW$4:$AW$405,0)</f>
        <v>#NUM!</v>
      </c>
      <c r="D162" s="18" t="e">
        <f>INDEX(Large!$E$4:$BN$405,'Earning(month)'!$C162,'Earning(month)'!D$2)</f>
        <v>#NUM!</v>
      </c>
      <c r="E162" s="18" t="e">
        <f>INDEX(Large!$E$4:$BN$405,'Earning(month)'!$C162,'Earning(month)'!E$2)</f>
        <v>#NUM!</v>
      </c>
      <c r="F162" s="18" t="e">
        <f>INDEX(Large!$E$4:$BN$405,'Earning(month)'!$C162,'Earning(month)'!F$2)</f>
        <v>#NUM!</v>
      </c>
      <c r="G162" s="18" t="e">
        <f>INDEX(Large!$E$4:$BN$405,'Earning(month)'!$C162,'Earning(month)'!G$2)</f>
        <v>#NUM!</v>
      </c>
      <c r="H162" s="18" t="e">
        <f>INDEX(Large!$E$4:$BN$405,'Earning(month)'!$C162,'Earning(month)'!H$2)</f>
        <v>#NUM!</v>
      </c>
      <c r="I162" s="18" t="e">
        <f>INDEX(Large!$E$4:$BN$405,'Earning(month)'!$C162,'Earning(month)'!I$2)</f>
        <v>#NUM!</v>
      </c>
      <c r="J162" s="18" t="e">
        <f>INDEX(Large!$E$4:$BN$405,'Earning(month)'!$C162,'Earning(month)'!J$2)</f>
        <v>#NUM!</v>
      </c>
      <c r="K162" s="18" t="e">
        <f>INDEX(Large!$E$4:$BN$405,'Earning(month)'!$C162,'Earning(month)'!K$2)</f>
        <v>#NUM!</v>
      </c>
      <c r="L162" s="18" t="e">
        <f>INDEX(Large!$E$4:$BN$405,'Earning(month)'!$C162,'Earning(month)'!L$2)</f>
        <v>#NUM!</v>
      </c>
      <c r="M162" s="18" t="e">
        <f>INDEX(Large!$E$4:$BN$405,'Earning(month)'!$C162,'Earning(month)'!M$2)</f>
        <v>#NUM!</v>
      </c>
      <c r="N162" s="5" t="e">
        <f>INDEX(Large!$E$4:$BN$405,'Earning(month)'!$C162,'Earning(month)'!N$2)</f>
        <v>#NUM!</v>
      </c>
    </row>
    <row r="163" spans="1:14">
      <c r="A163" s="18">
        <v>160</v>
      </c>
      <c r="B163" s="25" t="e">
        <f>LARGE(Large!$AW$4:$AW$32,'Earning(month)'!A163)</f>
        <v>#NUM!</v>
      </c>
      <c r="C163" s="18" t="e">
        <f>MATCH(B163,Large!$AW$4:$AW$405,0)</f>
        <v>#NUM!</v>
      </c>
      <c r="D163" s="18" t="e">
        <f>INDEX(Large!$E$4:$BN$405,'Earning(month)'!$C163,'Earning(month)'!D$2)</f>
        <v>#NUM!</v>
      </c>
      <c r="E163" s="18" t="e">
        <f>INDEX(Large!$E$4:$BN$405,'Earning(month)'!$C163,'Earning(month)'!E$2)</f>
        <v>#NUM!</v>
      </c>
      <c r="F163" s="18" t="e">
        <f>INDEX(Large!$E$4:$BN$405,'Earning(month)'!$C163,'Earning(month)'!F$2)</f>
        <v>#NUM!</v>
      </c>
      <c r="G163" s="18" t="e">
        <f>INDEX(Large!$E$4:$BN$405,'Earning(month)'!$C163,'Earning(month)'!G$2)</f>
        <v>#NUM!</v>
      </c>
      <c r="H163" s="18" t="e">
        <f>INDEX(Large!$E$4:$BN$405,'Earning(month)'!$C163,'Earning(month)'!H$2)</f>
        <v>#NUM!</v>
      </c>
      <c r="I163" s="18" t="e">
        <f>INDEX(Large!$E$4:$BN$405,'Earning(month)'!$C163,'Earning(month)'!I$2)</f>
        <v>#NUM!</v>
      </c>
      <c r="J163" s="18" t="e">
        <f>INDEX(Large!$E$4:$BN$405,'Earning(month)'!$C163,'Earning(month)'!J$2)</f>
        <v>#NUM!</v>
      </c>
      <c r="K163" s="18" t="e">
        <f>INDEX(Large!$E$4:$BN$405,'Earning(month)'!$C163,'Earning(month)'!K$2)</f>
        <v>#NUM!</v>
      </c>
      <c r="L163" s="18" t="e">
        <f>INDEX(Large!$E$4:$BN$405,'Earning(month)'!$C163,'Earning(month)'!L$2)</f>
        <v>#NUM!</v>
      </c>
      <c r="M163" s="18" t="e">
        <f>INDEX(Large!$E$4:$BN$405,'Earning(month)'!$C163,'Earning(month)'!M$2)</f>
        <v>#NUM!</v>
      </c>
      <c r="N163" s="5" t="e">
        <f>INDEX(Large!$E$4:$BN$405,'Earning(month)'!$C163,'Earning(month)'!N$2)</f>
        <v>#NUM!</v>
      </c>
    </row>
    <row r="164" spans="1:14">
      <c r="A164" s="18">
        <v>161</v>
      </c>
      <c r="B164" s="25" t="e">
        <f>LARGE(Large!$AW$4:$AW$32,'Earning(month)'!A164)</f>
        <v>#NUM!</v>
      </c>
      <c r="C164" s="18" t="e">
        <f>MATCH(B164,Large!$AW$4:$AW$405,0)</f>
        <v>#NUM!</v>
      </c>
      <c r="D164" s="18" t="e">
        <f>INDEX(Large!$E$4:$BN$405,'Earning(month)'!$C164,'Earning(month)'!D$2)</f>
        <v>#NUM!</v>
      </c>
      <c r="E164" s="18" t="e">
        <f>INDEX(Large!$E$4:$BN$405,'Earning(month)'!$C164,'Earning(month)'!E$2)</f>
        <v>#NUM!</v>
      </c>
      <c r="F164" s="18" t="e">
        <f>INDEX(Large!$E$4:$BN$405,'Earning(month)'!$C164,'Earning(month)'!F$2)</f>
        <v>#NUM!</v>
      </c>
      <c r="G164" s="18" t="e">
        <f>INDEX(Large!$E$4:$BN$405,'Earning(month)'!$C164,'Earning(month)'!G$2)</f>
        <v>#NUM!</v>
      </c>
      <c r="H164" s="18" t="e">
        <f>INDEX(Large!$E$4:$BN$405,'Earning(month)'!$C164,'Earning(month)'!H$2)</f>
        <v>#NUM!</v>
      </c>
      <c r="I164" s="18" t="e">
        <f>INDEX(Large!$E$4:$BN$405,'Earning(month)'!$C164,'Earning(month)'!I$2)</f>
        <v>#NUM!</v>
      </c>
      <c r="J164" s="18" t="e">
        <f>INDEX(Large!$E$4:$BN$405,'Earning(month)'!$C164,'Earning(month)'!J$2)</f>
        <v>#NUM!</v>
      </c>
      <c r="K164" s="18" t="e">
        <f>INDEX(Large!$E$4:$BN$405,'Earning(month)'!$C164,'Earning(month)'!K$2)</f>
        <v>#NUM!</v>
      </c>
      <c r="L164" s="18" t="e">
        <f>INDEX(Large!$E$4:$BN$405,'Earning(month)'!$C164,'Earning(month)'!L$2)</f>
        <v>#NUM!</v>
      </c>
      <c r="M164" s="18" t="e">
        <f>INDEX(Large!$E$4:$BN$405,'Earning(month)'!$C164,'Earning(month)'!M$2)</f>
        <v>#NUM!</v>
      </c>
      <c r="N164" s="5" t="e">
        <f>INDEX(Large!$E$4:$BN$405,'Earning(month)'!$C164,'Earning(month)'!N$2)</f>
        <v>#NUM!</v>
      </c>
    </row>
    <row r="165" spans="1:14">
      <c r="A165" s="18">
        <v>162</v>
      </c>
      <c r="B165" s="25" t="e">
        <f>LARGE(Large!$AW$4:$AW$32,'Earning(month)'!A165)</f>
        <v>#NUM!</v>
      </c>
      <c r="C165" s="18" t="e">
        <f>MATCH(B165,Large!$AW$4:$AW$405,0)</f>
        <v>#NUM!</v>
      </c>
      <c r="D165" s="18" t="e">
        <f>INDEX(Large!$E$4:$BN$405,'Earning(month)'!$C165,'Earning(month)'!D$2)</f>
        <v>#NUM!</v>
      </c>
      <c r="E165" s="18" t="e">
        <f>INDEX(Large!$E$4:$BN$405,'Earning(month)'!$C165,'Earning(month)'!E$2)</f>
        <v>#NUM!</v>
      </c>
      <c r="F165" s="18" t="e">
        <f>INDEX(Large!$E$4:$BN$405,'Earning(month)'!$C165,'Earning(month)'!F$2)</f>
        <v>#NUM!</v>
      </c>
      <c r="G165" s="18" t="e">
        <f>INDEX(Large!$E$4:$BN$405,'Earning(month)'!$C165,'Earning(month)'!G$2)</f>
        <v>#NUM!</v>
      </c>
      <c r="H165" s="18" t="e">
        <f>INDEX(Large!$E$4:$BN$405,'Earning(month)'!$C165,'Earning(month)'!H$2)</f>
        <v>#NUM!</v>
      </c>
      <c r="I165" s="18" t="e">
        <f>INDEX(Large!$E$4:$BN$405,'Earning(month)'!$C165,'Earning(month)'!I$2)</f>
        <v>#NUM!</v>
      </c>
      <c r="J165" s="18" t="e">
        <f>INDEX(Large!$E$4:$BN$405,'Earning(month)'!$C165,'Earning(month)'!J$2)</f>
        <v>#NUM!</v>
      </c>
      <c r="K165" s="18" t="e">
        <f>INDEX(Large!$E$4:$BN$405,'Earning(month)'!$C165,'Earning(month)'!K$2)</f>
        <v>#NUM!</v>
      </c>
      <c r="L165" s="18" t="e">
        <f>INDEX(Large!$E$4:$BN$405,'Earning(month)'!$C165,'Earning(month)'!L$2)</f>
        <v>#NUM!</v>
      </c>
      <c r="M165" s="18" t="e">
        <f>INDEX(Large!$E$4:$BN$405,'Earning(month)'!$C165,'Earning(month)'!M$2)</f>
        <v>#NUM!</v>
      </c>
      <c r="N165" s="5" t="e">
        <f>INDEX(Large!$E$4:$BN$405,'Earning(month)'!$C165,'Earning(month)'!N$2)</f>
        <v>#NUM!</v>
      </c>
    </row>
    <row r="166" spans="1:14">
      <c r="A166" s="18">
        <v>163</v>
      </c>
      <c r="B166" s="25" t="e">
        <f>LARGE(Large!$AW$4:$AW$32,'Earning(month)'!A166)</f>
        <v>#NUM!</v>
      </c>
      <c r="C166" s="18" t="e">
        <f>MATCH(B166,Large!$AW$4:$AW$405,0)</f>
        <v>#NUM!</v>
      </c>
      <c r="D166" s="18" t="e">
        <f>INDEX(Large!$E$4:$BN$405,'Earning(month)'!$C166,'Earning(month)'!D$2)</f>
        <v>#NUM!</v>
      </c>
      <c r="E166" s="18" t="e">
        <f>INDEX(Large!$E$4:$BN$405,'Earning(month)'!$C166,'Earning(month)'!E$2)</f>
        <v>#NUM!</v>
      </c>
      <c r="F166" s="18" t="e">
        <f>INDEX(Large!$E$4:$BN$405,'Earning(month)'!$C166,'Earning(month)'!F$2)</f>
        <v>#NUM!</v>
      </c>
      <c r="G166" s="18" t="e">
        <f>INDEX(Large!$E$4:$BN$405,'Earning(month)'!$C166,'Earning(month)'!G$2)</f>
        <v>#NUM!</v>
      </c>
      <c r="H166" s="18" t="e">
        <f>INDEX(Large!$E$4:$BN$405,'Earning(month)'!$C166,'Earning(month)'!H$2)</f>
        <v>#NUM!</v>
      </c>
      <c r="I166" s="18" t="e">
        <f>INDEX(Large!$E$4:$BN$405,'Earning(month)'!$C166,'Earning(month)'!I$2)</f>
        <v>#NUM!</v>
      </c>
      <c r="J166" s="18" t="e">
        <f>INDEX(Large!$E$4:$BN$405,'Earning(month)'!$C166,'Earning(month)'!J$2)</f>
        <v>#NUM!</v>
      </c>
      <c r="K166" s="18" t="e">
        <f>INDEX(Large!$E$4:$BN$405,'Earning(month)'!$C166,'Earning(month)'!K$2)</f>
        <v>#NUM!</v>
      </c>
      <c r="L166" s="18" t="e">
        <f>INDEX(Large!$E$4:$BN$405,'Earning(month)'!$C166,'Earning(month)'!L$2)</f>
        <v>#NUM!</v>
      </c>
      <c r="M166" s="18" t="e">
        <f>INDEX(Large!$E$4:$BN$405,'Earning(month)'!$C166,'Earning(month)'!M$2)</f>
        <v>#NUM!</v>
      </c>
      <c r="N166" s="5" t="e">
        <f>INDEX(Large!$E$4:$BN$405,'Earning(month)'!$C166,'Earning(month)'!N$2)</f>
        <v>#NUM!</v>
      </c>
    </row>
    <row r="167" spans="1:14">
      <c r="A167" s="18">
        <v>164</v>
      </c>
      <c r="B167" s="25" t="e">
        <f>LARGE(Large!$AW$4:$AW$32,'Earning(month)'!A167)</f>
        <v>#NUM!</v>
      </c>
      <c r="C167" s="18" t="e">
        <f>MATCH(B167,Large!$AW$4:$AW$405,0)</f>
        <v>#NUM!</v>
      </c>
      <c r="D167" s="18" t="e">
        <f>INDEX(Large!$E$4:$BN$405,'Earning(month)'!$C167,'Earning(month)'!D$2)</f>
        <v>#NUM!</v>
      </c>
      <c r="E167" s="18" t="e">
        <f>INDEX(Large!$E$4:$BN$405,'Earning(month)'!$C167,'Earning(month)'!E$2)</f>
        <v>#NUM!</v>
      </c>
      <c r="F167" s="18" t="e">
        <f>INDEX(Large!$E$4:$BN$405,'Earning(month)'!$C167,'Earning(month)'!F$2)</f>
        <v>#NUM!</v>
      </c>
      <c r="G167" s="18" t="e">
        <f>INDEX(Large!$E$4:$BN$405,'Earning(month)'!$C167,'Earning(month)'!G$2)</f>
        <v>#NUM!</v>
      </c>
      <c r="H167" s="18" t="e">
        <f>INDEX(Large!$E$4:$BN$405,'Earning(month)'!$C167,'Earning(month)'!H$2)</f>
        <v>#NUM!</v>
      </c>
      <c r="I167" s="18" t="e">
        <f>INDEX(Large!$E$4:$BN$405,'Earning(month)'!$C167,'Earning(month)'!I$2)</f>
        <v>#NUM!</v>
      </c>
      <c r="J167" s="18" t="e">
        <f>INDEX(Large!$E$4:$BN$405,'Earning(month)'!$C167,'Earning(month)'!J$2)</f>
        <v>#NUM!</v>
      </c>
      <c r="K167" s="18" t="e">
        <f>INDEX(Large!$E$4:$BN$405,'Earning(month)'!$C167,'Earning(month)'!K$2)</f>
        <v>#NUM!</v>
      </c>
      <c r="L167" s="18" t="e">
        <f>INDEX(Large!$E$4:$BN$405,'Earning(month)'!$C167,'Earning(month)'!L$2)</f>
        <v>#NUM!</v>
      </c>
      <c r="M167" s="18" t="e">
        <f>INDEX(Large!$E$4:$BN$405,'Earning(month)'!$C167,'Earning(month)'!M$2)</f>
        <v>#NUM!</v>
      </c>
      <c r="N167" s="5" t="e">
        <f>INDEX(Large!$E$4:$BN$405,'Earning(month)'!$C167,'Earning(month)'!N$2)</f>
        <v>#NUM!</v>
      </c>
    </row>
    <row r="168" spans="1:14">
      <c r="A168" s="18">
        <v>165</v>
      </c>
      <c r="B168" s="25" t="e">
        <f>LARGE(Large!$AW$4:$AW$32,'Earning(month)'!A168)</f>
        <v>#NUM!</v>
      </c>
      <c r="C168" s="18" t="e">
        <f>MATCH(B168,Large!$AW$4:$AW$405,0)</f>
        <v>#NUM!</v>
      </c>
      <c r="D168" s="18" t="e">
        <f>INDEX(Large!$E$4:$BN$405,'Earning(month)'!$C168,'Earning(month)'!D$2)</f>
        <v>#NUM!</v>
      </c>
      <c r="E168" s="18" t="e">
        <f>INDEX(Large!$E$4:$BN$405,'Earning(month)'!$C168,'Earning(month)'!E$2)</f>
        <v>#NUM!</v>
      </c>
      <c r="F168" s="18" t="e">
        <f>INDEX(Large!$E$4:$BN$405,'Earning(month)'!$C168,'Earning(month)'!F$2)</f>
        <v>#NUM!</v>
      </c>
      <c r="G168" s="18" t="e">
        <f>INDEX(Large!$E$4:$BN$405,'Earning(month)'!$C168,'Earning(month)'!G$2)</f>
        <v>#NUM!</v>
      </c>
      <c r="H168" s="18" t="e">
        <f>INDEX(Large!$E$4:$BN$405,'Earning(month)'!$C168,'Earning(month)'!H$2)</f>
        <v>#NUM!</v>
      </c>
      <c r="I168" s="18" t="e">
        <f>INDEX(Large!$E$4:$BN$405,'Earning(month)'!$C168,'Earning(month)'!I$2)</f>
        <v>#NUM!</v>
      </c>
      <c r="J168" s="18" t="e">
        <f>INDEX(Large!$E$4:$BN$405,'Earning(month)'!$C168,'Earning(month)'!J$2)</f>
        <v>#NUM!</v>
      </c>
      <c r="K168" s="18" t="e">
        <f>INDEX(Large!$E$4:$BN$405,'Earning(month)'!$C168,'Earning(month)'!K$2)</f>
        <v>#NUM!</v>
      </c>
      <c r="L168" s="18" t="e">
        <f>INDEX(Large!$E$4:$BN$405,'Earning(month)'!$C168,'Earning(month)'!L$2)</f>
        <v>#NUM!</v>
      </c>
      <c r="M168" s="18" t="e">
        <f>INDEX(Large!$E$4:$BN$405,'Earning(month)'!$C168,'Earning(month)'!M$2)</f>
        <v>#NUM!</v>
      </c>
      <c r="N168" s="5" t="e">
        <f>INDEX(Large!$E$4:$BN$405,'Earning(month)'!$C168,'Earning(month)'!N$2)</f>
        <v>#NUM!</v>
      </c>
    </row>
    <row r="169" spans="1:14">
      <c r="A169" s="18">
        <v>166</v>
      </c>
      <c r="B169" s="25" t="e">
        <f>LARGE(Large!$AW$4:$AW$32,'Earning(month)'!A169)</f>
        <v>#NUM!</v>
      </c>
      <c r="C169" s="18" t="e">
        <f>MATCH(B169,Large!$AW$4:$AW$405,0)</f>
        <v>#NUM!</v>
      </c>
      <c r="D169" s="18" t="e">
        <f>INDEX(Large!$E$4:$BN$405,'Earning(month)'!$C169,'Earning(month)'!D$2)</f>
        <v>#NUM!</v>
      </c>
      <c r="E169" s="18" t="e">
        <f>INDEX(Large!$E$4:$BN$405,'Earning(month)'!$C169,'Earning(month)'!E$2)</f>
        <v>#NUM!</v>
      </c>
      <c r="F169" s="18" t="e">
        <f>INDEX(Large!$E$4:$BN$405,'Earning(month)'!$C169,'Earning(month)'!F$2)</f>
        <v>#NUM!</v>
      </c>
      <c r="G169" s="18" t="e">
        <f>INDEX(Large!$E$4:$BN$405,'Earning(month)'!$C169,'Earning(month)'!G$2)</f>
        <v>#NUM!</v>
      </c>
      <c r="H169" s="18" t="e">
        <f>INDEX(Large!$E$4:$BN$405,'Earning(month)'!$C169,'Earning(month)'!H$2)</f>
        <v>#NUM!</v>
      </c>
      <c r="I169" s="18" t="e">
        <f>INDEX(Large!$E$4:$BN$405,'Earning(month)'!$C169,'Earning(month)'!I$2)</f>
        <v>#NUM!</v>
      </c>
      <c r="J169" s="18" t="e">
        <f>INDEX(Large!$E$4:$BN$405,'Earning(month)'!$C169,'Earning(month)'!J$2)</f>
        <v>#NUM!</v>
      </c>
      <c r="K169" s="18" t="e">
        <f>INDEX(Large!$E$4:$BN$405,'Earning(month)'!$C169,'Earning(month)'!K$2)</f>
        <v>#NUM!</v>
      </c>
      <c r="L169" s="18" t="e">
        <f>INDEX(Large!$E$4:$BN$405,'Earning(month)'!$C169,'Earning(month)'!L$2)</f>
        <v>#NUM!</v>
      </c>
      <c r="M169" s="18" t="e">
        <f>INDEX(Large!$E$4:$BN$405,'Earning(month)'!$C169,'Earning(month)'!M$2)</f>
        <v>#NUM!</v>
      </c>
      <c r="N169" s="5" t="e">
        <f>INDEX(Large!$E$4:$BN$405,'Earning(month)'!$C169,'Earning(month)'!N$2)</f>
        <v>#NUM!</v>
      </c>
    </row>
    <row r="170" spans="1:14">
      <c r="A170" s="18">
        <v>167</v>
      </c>
      <c r="B170" s="25" t="e">
        <f>LARGE(Large!$AW$4:$AW$32,'Earning(month)'!A170)</f>
        <v>#NUM!</v>
      </c>
      <c r="C170" s="18" t="e">
        <f>MATCH(B170,Large!$AW$4:$AW$405,0)</f>
        <v>#NUM!</v>
      </c>
      <c r="D170" s="18" t="e">
        <f>INDEX(Large!$E$4:$BN$405,'Earning(month)'!$C170,'Earning(month)'!D$2)</f>
        <v>#NUM!</v>
      </c>
      <c r="E170" s="18" t="e">
        <f>INDEX(Large!$E$4:$BN$405,'Earning(month)'!$C170,'Earning(month)'!E$2)</f>
        <v>#NUM!</v>
      </c>
      <c r="F170" s="18" t="e">
        <f>INDEX(Large!$E$4:$BN$405,'Earning(month)'!$C170,'Earning(month)'!F$2)</f>
        <v>#NUM!</v>
      </c>
      <c r="G170" s="18" t="e">
        <f>INDEX(Large!$E$4:$BN$405,'Earning(month)'!$C170,'Earning(month)'!G$2)</f>
        <v>#NUM!</v>
      </c>
      <c r="H170" s="18" t="e">
        <f>INDEX(Large!$E$4:$BN$405,'Earning(month)'!$C170,'Earning(month)'!H$2)</f>
        <v>#NUM!</v>
      </c>
      <c r="I170" s="18" t="e">
        <f>INDEX(Large!$E$4:$BN$405,'Earning(month)'!$C170,'Earning(month)'!I$2)</f>
        <v>#NUM!</v>
      </c>
      <c r="J170" s="18" t="e">
        <f>INDEX(Large!$E$4:$BN$405,'Earning(month)'!$C170,'Earning(month)'!J$2)</f>
        <v>#NUM!</v>
      </c>
      <c r="K170" s="18" t="e">
        <f>INDEX(Large!$E$4:$BN$405,'Earning(month)'!$C170,'Earning(month)'!K$2)</f>
        <v>#NUM!</v>
      </c>
      <c r="L170" s="18" t="e">
        <f>INDEX(Large!$E$4:$BN$405,'Earning(month)'!$C170,'Earning(month)'!L$2)</f>
        <v>#NUM!</v>
      </c>
      <c r="M170" s="18" t="e">
        <f>INDEX(Large!$E$4:$BN$405,'Earning(month)'!$C170,'Earning(month)'!M$2)</f>
        <v>#NUM!</v>
      </c>
      <c r="N170" s="5" t="e">
        <f>INDEX(Large!$E$4:$BN$405,'Earning(month)'!$C170,'Earning(month)'!N$2)</f>
        <v>#NUM!</v>
      </c>
    </row>
    <row r="171" spans="1:14">
      <c r="A171" s="18">
        <v>168</v>
      </c>
      <c r="B171" s="25" t="e">
        <f>LARGE(Large!$AW$4:$AW$32,'Earning(month)'!A171)</f>
        <v>#NUM!</v>
      </c>
      <c r="C171" s="18" t="e">
        <f>MATCH(B171,Large!$AW$4:$AW$405,0)</f>
        <v>#NUM!</v>
      </c>
      <c r="D171" s="18" t="e">
        <f>INDEX(Large!$E$4:$BN$405,'Earning(month)'!$C171,'Earning(month)'!D$2)</f>
        <v>#NUM!</v>
      </c>
      <c r="E171" s="18" t="e">
        <f>INDEX(Large!$E$4:$BN$405,'Earning(month)'!$C171,'Earning(month)'!E$2)</f>
        <v>#NUM!</v>
      </c>
      <c r="F171" s="18" t="e">
        <f>INDEX(Large!$E$4:$BN$405,'Earning(month)'!$C171,'Earning(month)'!F$2)</f>
        <v>#NUM!</v>
      </c>
      <c r="G171" s="18" t="e">
        <f>INDEX(Large!$E$4:$BN$405,'Earning(month)'!$C171,'Earning(month)'!G$2)</f>
        <v>#NUM!</v>
      </c>
      <c r="H171" s="18" t="e">
        <f>INDEX(Large!$E$4:$BN$405,'Earning(month)'!$C171,'Earning(month)'!H$2)</f>
        <v>#NUM!</v>
      </c>
      <c r="I171" s="18" t="e">
        <f>INDEX(Large!$E$4:$BN$405,'Earning(month)'!$C171,'Earning(month)'!I$2)</f>
        <v>#NUM!</v>
      </c>
      <c r="J171" s="18" t="e">
        <f>INDEX(Large!$E$4:$BN$405,'Earning(month)'!$C171,'Earning(month)'!J$2)</f>
        <v>#NUM!</v>
      </c>
      <c r="K171" s="18" t="e">
        <f>INDEX(Large!$E$4:$BN$405,'Earning(month)'!$C171,'Earning(month)'!K$2)</f>
        <v>#NUM!</v>
      </c>
      <c r="L171" s="18" t="e">
        <f>INDEX(Large!$E$4:$BN$405,'Earning(month)'!$C171,'Earning(month)'!L$2)</f>
        <v>#NUM!</v>
      </c>
      <c r="M171" s="18" t="e">
        <f>INDEX(Large!$E$4:$BN$405,'Earning(month)'!$C171,'Earning(month)'!M$2)</f>
        <v>#NUM!</v>
      </c>
      <c r="N171" s="5" t="e">
        <f>INDEX(Large!$E$4:$BN$405,'Earning(month)'!$C171,'Earning(month)'!N$2)</f>
        <v>#NUM!</v>
      </c>
    </row>
    <row r="172" spans="1:14">
      <c r="A172" s="18">
        <v>169</v>
      </c>
      <c r="B172" s="25" t="e">
        <f>LARGE(Large!$AW$4:$AW$32,'Earning(month)'!A172)</f>
        <v>#NUM!</v>
      </c>
      <c r="C172" s="18" t="e">
        <f>MATCH(B172,Large!$AW$4:$AW$405,0)</f>
        <v>#NUM!</v>
      </c>
      <c r="D172" s="18" t="e">
        <f>INDEX(Large!$E$4:$BN$405,'Earning(month)'!$C172,'Earning(month)'!D$2)</f>
        <v>#NUM!</v>
      </c>
      <c r="E172" s="18" t="e">
        <f>INDEX(Large!$E$4:$BN$405,'Earning(month)'!$C172,'Earning(month)'!E$2)</f>
        <v>#NUM!</v>
      </c>
      <c r="F172" s="18" t="e">
        <f>INDEX(Large!$E$4:$BN$405,'Earning(month)'!$C172,'Earning(month)'!F$2)</f>
        <v>#NUM!</v>
      </c>
      <c r="G172" s="18" t="e">
        <f>INDEX(Large!$E$4:$BN$405,'Earning(month)'!$C172,'Earning(month)'!G$2)</f>
        <v>#NUM!</v>
      </c>
      <c r="H172" s="18" t="e">
        <f>INDEX(Large!$E$4:$BN$405,'Earning(month)'!$C172,'Earning(month)'!H$2)</f>
        <v>#NUM!</v>
      </c>
      <c r="I172" s="18" t="e">
        <f>INDEX(Large!$E$4:$BN$405,'Earning(month)'!$C172,'Earning(month)'!I$2)</f>
        <v>#NUM!</v>
      </c>
      <c r="J172" s="18" t="e">
        <f>INDEX(Large!$E$4:$BN$405,'Earning(month)'!$C172,'Earning(month)'!J$2)</f>
        <v>#NUM!</v>
      </c>
      <c r="K172" s="18" t="e">
        <f>INDEX(Large!$E$4:$BN$405,'Earning(month)'!$C172,'Earning(month)'!K$2)</f>
        <v>#NUM!</v>
      </c>
      <c r="L172" s="18" t="e">
        <f>INDEX(Large!$E$4:$BN$405,'Earning(month)'!$C172,'Earning(month)'!L$2)</f>
        <v>#NUM!</v>
      </c>
      <c r="M172" s="18" t="e">
        <f>INDEX(Large!$E$4:$BN$405,'Earning(month)'!$C172,'Earning(month)'!M$2)</f>
        <v>#NUM!</v>
      </c>
      <c r="N172" s="5" t="e">
        <f>INDEX(Large!$E$4:$BN$405,'Earning(month)'!$C172,'Earning(month)'!N$2)</f>
        <v>#NUM!</v>
      </c>
    </row>
    <row r="173" spans="1:14">
      <c r="A173" s="18">
        <v>170</v>
      </c>
      <c r="B173" s="25" t="e">
        <f>LARGE(Large!$AW$4:$AW$32,'Earning(month)'!A173)</f>
        <v>#NUM!</v>
      </c>
      <c r="C173" s="18" t="e">
        <f>MATCH(B173,Large!$AW$4:$AW$405,0)</f>
        <v>#NUM!</v>
      </c>
      <c r="D173" s="18" t="e">
        <f>INDEX(Large!$E$4:$BN$405,'Earning(month)'!$C173,'Earning(month)'!D$2)</f>
        <v>#NUM!</v>
      </c>
      <c r="E173" s="18" t="e">
        <f>INDEX(Large!$E$4:$BN$405,'Earning(month)'!$C173,'Earning(month)'!E$2)</f>
        <v>#NUM!</v>
      </c>
      <c r="F173" s="18" t="e">
        <f>INDEX(Large!$E$4:$BN$405,'Earning(month)'!$C173,'Earning(month)'!F$2)</f>
        <v>#NUM!</v>
      </c>
      <c r="G173" s="18" t="e">
        <f>INDEX(Large!$E$4:$BN$405,'Earning(month)'!$C173,'Earning(month)'!G$2)</f>
        <v>#NUM!</v>
      </c>
      <c r="H173" s="18" t="e">
        <f>INDEX(Large!$E$4:$BN$405,'Earning(month)'!$C173,'Earning(month)'!H$2)</f>
        <v>#NUM!</v>
      </c>
      <c r="I173" s="18" t="e">
        <f>INDEX(Large!$E$4:$BN$405,'Earning(month)'!$C173,'Earning(month)'!I$2)</f>
        <v>#NUM!</v>
      </c>
      <c r="J173" s="18" t="e">
        <f>INDEX(Large!$E$4:$BN$405,'Earning(month)'!$C173,'Earning(month)'!J$2)</f>
        <v>#NUM!</v>
      </c>
      <c r="K173" s="18" t="e">
        <f>INDEX(Large!$E$4:$BN$405,'Earning(month)'!$C173,'Earning(month)'!K$2)</f>
        <v>#NUM!</v>
      </c>
      <c r="L173" s="18" t="e">
        <f>INDEX(Large!$E$4:$BN$405,'Earning(month)'!$C173,'Earning(month)'!L$2)</f>
        <v>#NUM!</v>
      </c>
      <c r="M173" s="18" t="e">
        <f>INDEX(Large!$E$4:$BN$405,'Earning(month)'!$C173,'Earning(month)'!M$2)</f>
        <v>#NUM!</v>
      </c>
      <c r="N173" s="5" t="e">
        <f>INDEX(Large!$E$4:$BN$405,'Earning(month)'!$C173,'Earning(month)'!N$2)</f>
        <v>#NUM!</v>
      </c>
    </row>
    <row r="174" spans="1:14">
      <c r="A174" s="18">
        <v>171</v>
      </c>
      <c r="B174" s="25" t="e">
        <f>LARGE(Large!$AW$4:$AW$32,'Earning(month)'!A174)</f>
        <v>#NUM!</v>
      </c>
      <c r="C174" s="18" t="e">
        <f>MATCH(B174,Large!$AW$4:$AW$405,0)</f>
        <v>#NUM!</v>
      </c>
      <c r="D174" s="18" t="e">
        <f>INDEX(Large!$E$4:$BN$405,'Earning(month)'!$C174,'Earning(month)'!D$2)</f>
        <v>#NUM!</v>
      </c>
      <c r="E174" s="18" t="e">
        <f>INDEX(Large!$E$4:$BN$405,'Earning(month)'!$C174,'Earning(month)'!E$2)</f>
        <v>#NUM!</v>
      </c>
      <c r="F174" s="18" t="e">
        <f>INDEX(Large!$E$4:$BN$405,'Earning(month)'!$C174,'Earning(month)'!F$2)</f>
        <v>#NUM!</v>
      </c>
      <c r="G174" s="18" t="e">
        <f>INDEX(Large!$E$4:$BN$405,'Earning(month)'!$C174,'Earning(month)'!G$2)</f>
        <v>#NUM!</v>
      </c>
      <c r="H174" s="18" t="e">
        <f>INDEX(Large!$E$4:$BN$405,'Earning(month)'!$C174,'Earning(month)'!H$2)</f>
        <v>#NUM!</v>
      </c>
      <c r="I174" s="18" t="e">
        <f>INDEX(Large!$E$4:$BN$405,'Earning(month)'!$C174,'Earning(month)'!I$2)</f>
        <v>#NUM!</v>
      </c>
      <c r="J174" s="18" t="e">
        <f>INDEX(Large!$E$4:$BN$405,'Earning(month)'!$C174,'Earning(month)'!J$2)</f>
        <v>#NUM!</v>
      </c>
      <c r="K174" s="18" t="e">
        <f>INDEX(Large!$E$4:$BN$405,'Earning(month)'!$C174,'Earning(month)'!K$2)</f>
        <v>#NUM!</v>
      </c>
      <c r="L174" s="18" t="e">
        <f>INDEX(Large!$E$4:$BN$405,'Earning(month)'!$C174,'Earning(month)'!L$2)</f>
        <v>#NUM!</v>
      </c>
      <c r="M174" s="18" t="e">
        <f>INDEX(Large!$E$4:$BN$405,'Earning(month)'!$C174,'Earning(month)'!M$2)</f>
        <v>#NUM!</v>
      </c>
      <c r="N174" s="5" t="e">
        <f>INDEX(Large!$E$4:$BN$405,'Earning(month)'!$C174,'Earning(month)'!N$2)</f>
        <v>#NUM!</v>
      </c>
    </row>
    <row r="175" spans="1:14">
      <c r="A175" s="18">
        <v>172</v>
      </c>
      <c r="B175" s="25" t="e">
        <f>LARGE(Large!$AW$4:$AW$32,'Earning(month)'!A175)</f>
        <v>#NUM!</v>
      </c>
      <c r="C175" s="18" t="e">
        <f>MATCH(B175,Large!$AW$4:$AW$405,0)</f>
        <v>#NUM!</v>
      </c>
      <c r="D175" s="18" t="e">
        <f>INDEX(Large!$E$4:$BN$405,'Earning(month)'!$C175,'Earning(month)'!D$2)</f>
        <v>#NUM!</v>
      </c>
      <c r="E175" s="18" t="e">
        <f>INDEX(Large!$E$4:$BN$405,'Earning(month)'!$C175,'Earning(month)'!E$2)</f>
        <v>#NUM!</v>
      </c>
      <c r="F175" s="18" t="e">
        <f>INDEX(Large!$E$4:$BN$405,'Earning(month)'!$C175,'Earning(month)'!F$2)</f>
        <v>#NUM!</v>
      </c>
      <c r="G175" s="18" t="e">
        <f>INDEX(Large!$E$4:$BN$405,'Earning(month)'!$C175,'Earning(month)'!G$2)</f>
        <v>#NUM!</v>
      </c>
      <c r="H175" s="18" t="e">
        <f>INDEX(Large!$E$4:$BN$405,'Earning(month)'!$C175,'Earning(month)'!H$2)</f>
        <v>#NUM!</v>
      </c>
      <c r="I175" s="18" t="e">
        <f>INDEX(Large!$E$4:$BN$405,'Earning(month)'!$C175,'Earning(month)'!I$2)</f>
        <v>#NUM!</v>
      </c>
      <c r="J175" s="18" t="e">
        <f>INDEX(Large!$E$4:$BN$405,'Earning(month)'!$C175,'Earning(month)'!J$2)</f>
        <v>#NUM!</v>
      </c>
      <c r="K175" s="18" t="e">
        <f>INDEX(Large!$E$4:$BN$405,'Earning(month)'!$C175,'Earning(month)'!K$2)</f>
        <v>#NUM!</v>
      </c>
      <c r="L175" s="18" t="e">
        <f>INDEX(Large!$E$4:$BN$405,'Earning(month)'!$C175,'Earning(month)'!L$2)</f>
        <v>#NUM!</v>
      </c>
      <c r="M175" s="18" t="e">
        <f>INDEX(Large!$E$4:$BN$405,'Earning(month)'!$C175,'Earning(month)'!M$2)</f>
        <v>#NUM!</v>
      </c>
      <c r="N175" s="5" t="e">
        <f>INDEX(Large!$E$4:$BN$405,'Earning(month)'!$C175,'Earning(month)'!N$2)</f>
        <v>#NUM!</v>
      </c>
    </row>
    <row r="176" spans="1:14">
      <c r="A176" s="18">
        <v>173</v>
      </c>
      <c r="B176" s="25" t="e">
        <f>LARGE(Large!$AW$4:$AW$32,'Earning(month)'!A176)</f>
        <v>#NUM!</v>
      </c>
      <c r="C176" s="18" t="e">
        <f>MATCH(B176,Large!$AW$4:$AW$405,0)</f>
        <v>#NUM!</v>
      </c>
      <c r="D176" s="18" t="e">
        <f>INDEX(Large!$E$4:$BN$405,'Earning(month)'!$C176,'Earning(month)'!D$2)</f>
        <v>#NUM!</v>
      </c>
      <c r="E176" s="18" t="e">
        <f>INDEX(Large!$E$4:$BN$405,'Earning(month)'!$C176,'Earning(month)'!E$2)</f>
        <v>#NUM!</v>
      </c>
      <c r="F176" s="18" t="e">
        <f>INDEX(Large!$E$4:$BN$405,'Earning(month)'!$C176,'Earning(month)'!F$2)</f>
        <v>#NUM!</v>
      </c>
      <c r="G176" s="18" t="e">
        <f>INDEX(Large!$E$4:$BN$405,'Earning(month)'!$C176,'Earning(month)'!G$2)</f>
        <v>#NUM!</v>
      </c>
      <c r="H176" s="18" t="e">
        <f>INDEX(Large!$E$4:$BN$405,'Earning(month)'!$C176,'Earning(month)'!H$2)</f>
        <v>#NUM!</v>
      </c>
      <c r="I176" s="18" t="e">
        <f>INDEX(Large!$E$4:$BN$405,'Earning(month)'!$C176,'Earning(month)'!I$2)</f>
        <v>#NUM!</v>
      </c>
      <c r="J176" s="18" t="e">
        <f>INDEX(Large!$E$4:$BN$405,'Earning(month)'!$C176,'Earning(month)'!J$2)</f>
        <v>#NUM!</v>
      </c>
      <c r="K176" s="18" t="e">
        <f>INDEX(Large!$E$4:$BN$405,'Earning(month)'!$C176,'Earning(month)'!K$2)</f>
        <v>#NUM!</v>
      </c>
      <c r="L176" s="18" t="e">
        <f>INDEX(Large!$E$4:$BN$405,'Earning(month)'!$C176,'Earning(month)'!L$2)</f>
        <v>#NUM!</v>
      </c>
      <c r="M176" s="18" t="e">
        <f>INDEX(Large!$E$4:$BN$405,'Earning(month)'!$C176,'Earning(month)'!M$2)</f>
        <v>#NUM!</v>
      </c>
      <c r="N176" s="5" t="e">
        <f>INDEX(Large!$E$4:$BN$405,'Earning(month)'!$C176,'Earning(month)'!N$2)</f>
        <v>#NUM!</v>
      </c>
    </row>
    <row r="177" spans="1:14">
      <c r="A177" s="18">
        <v>174</v>
      </c>
      <c r="B177" s="25" t="e">
        <f>LARGE(Large!$AW$4:$AW$32,'Earning(month)'!A177)</f>
        <v>#NUM!</v>
      </c>
      <c r="C177" s="18" t="e">
        <f>MATCH(B177,Large!$AW$4:$AW$405,0)</f>
        <v>#NUM!</v>
      </c>
      <c r="D177" s="18" t="e">
        <f>INDEX(Large!$E$4:$BN$405,'Earning(month)'!$C177,'Earning(month)'!D$2)</f>
        <v>#NUM!</v>
      </c>
      <c r="E177" s="18" t="e">
        <f>INDEX(Large!$E$4:$BN$405,'Earning(month)'!$C177,'Earning(month)'!E$2)</f>
        <v>#NUM!</v>
      </c>
      <c r="F177" s="18" t="e">
        <f>INDEX(Large!$E$4:$BN$405,'Earning(month)'!$C177,'Earning(month)'!F$2)</f>
        <v>#NUM!</v>
      </c>
      <c r="G177" s="18" t="e">
        <f>INDEX(Large!$E$4:$BN$405,'Earning(month)'!$C177,'Earning(month)'!G$2)</f>
        <v>#NUM!</v>
      </c>
      <c r="H177" s="18" t="e">
        <f>INDEX(Large!$E$4:$BN$405,'Earning(month)'!$C177,'Earning(month)'!H$2)</f>
        <v>#NUM!</v>
      </c>
      <c r="I177" s="18" t="e">
        <f>INDEX(Large!$E$4:$BN$405,'Earning(month)'!$C177,'Earning(month)'!I$2)</f>
        <v>#NUM!</v>
      </c>
      <c r="J177" s="18" t="e">
        <f>INDEX(Large!$E$4:$BN$405,'Earning(month)'!$C177,'Earning(month)'!J$2)</f>
        <v>#NUM!</v>
      </c>
      <c r="K177" s="18" t="e">
        <f>INDEX(Large!$E$4:$BN$405,'Earning(month)'!$C177,'Earning(month)'!K$2)</f>
        <v>#NUM!</v>
      </c>
      <c r="L177" s="18" t="e">
        <f>INDEX(Large!$E$4:$BN$405,'Earning(month)'!$C177,'Earning(month)'!L$2)</f>
        <v>#NUM!</v>
      </c>
      <c r="M177" s="18" t="e">
        <f>INDEX(Large!$E$4:$BN$405,'Earning(month)'!$C177,'Earning(month)'!M$2)</f>
        <v>#NUM!</v>
      </c>
      <c r="N177" s="5" t="e">
        <f>INDEX(Large!$E$4:$BN$405,'Earning(month)'!$C177,'Earning(month)'!N$2)</f>
        <v>#NUM!</v>
      </c>
    </row>
    <row r="178" spans="1:14">
      <c r="A178" s="18">
        <v>175</v>
      </c>
      <c r="B178" s="25" t="e">
        <f>LARGE(Large!$AW$4:$AW$32,'Earning(month)'!A178)</f>
        <v>#NUM!</v>
      </c>
      <c r="C178" s="18" t="e">
        <f>MATCH(B178,Large!$AW$4:$AW$405,0)</f>
        <v>#NUM!</v>
      </c>
      <c r="D178" s="18" t="e">
        <f>INDEX(Large!$E$4:$BN$405,'Earning(month)'!$C178,'Earning(month)'!D$2)</f>
        <v>#NUM!</v>
      </c>
      <c r="E178" s="18" t="e">
        <f>INDEX(Large!$E$4:$BN$405,'Earning(month)'!$C178,'Earning(month)'!E$2)</f>
        <v>#NUM!</v>
      </c>
      <c r="F178" s="18" t="e">
        <f>INDEX(Large!$E$4:$BN$405,'Earning(month)'!$C178,'Earning(month)'!F$2)</f>
        <v>#NUM!</v>
      </c>
      <c r="G178" s="18" t="e">
        <f>INDEX(Large!$E$4:$BN$405,'Earning(month)'!$C178,'Earning(month)'!G$2)</f>
        <v>#NUM!</v>
      </c>
      <c r="H178" s="18" t="e">
        <f>INDEX(Large!$E$4:$BN$405,'Earning(month)'!$C178,'Earning(month)'!H$2)</f>
        <v>#NUM!</v>
      </c>
      <c r="I178" s="18" t="e">
        <f>INDEX(Large!$E$4:$BN$405,'Earning(month)'!$C178,'Earning(month)'!I$2)</f>
        <v>#NUM!</v>
      </c>
      <c r="J178" s="18" t="e">
        <f>INDEX(Large!$E$4:$BN$405,'Earning(month)'!$C178,'Earning(month)'!J$2)</f>
        <v>#NUM!</v>
      </c>
      <c r="K178" s="18" t="e">
        <f>INDEX(Large!$E$4:$BN$405,'Earning(month)'!$C178,'Earning(month)'!K$2)</f>
        <v>#NUM!</v>
      </c>
      <c r="L178" s="18" t="e">
        <f>INDEX(Large!$E$4:$BN$405,'Earning(month)'!$C178,'Earning(month)'!L$2)</f>
        <v>#NUM!</v>
      </c>
      <c r="M178" s="18" t="e">
        <f>INDEX(Large!$E$4:$BN$405,'Earning(month)'!$C178,'Earning(month)'!M$2)</f>
        <v>#NUM!</v>
      </c>
      <c r="N178" s="5" t="e">
        <f>INDEX(Large!$E$4:$BN$405,'Earning(month)'!$C178,'Earning(month)'!N$2)</f>
        <v>#NUM!</v>
      </c>
    </row>
    <row r="179" spans="1:14">
      <c r="A179" s="18">
        <v>176</v>
      </c>
      <c r="B179" s="25" t="e">
        <f>LARGE(Large!$AW$4:$AW$32,'Earning(month)'!A179)</f>
        <v>#NUM!</v>
      </c>
      <c r="C179" s="18" t="e">
        <f>MATCH(B179,Large!$AW$4:$AW$405,0)</f>
        <v>#NUM!</v>
      </c>
      <c r="D179" s="18" t="e">
        <f>INDEX(Large!$E$4:$BN$405,'Earning(month)'!$C179,'Earning(month)'!D$2)</f>
        <v>#NUM!</v>
      </c>
      <c r="E179" s="18" t="e">
        <f>INDEX(Large!$E$4:$BN$405,'Earning(month)'!$C179,'Earning(month)'!E$2)</f>
        <v>#NUM!</v>
      </c>
      <c r="F179" s="18" t="e">
        <f>INDEX(Large!$E$4:$BN$405,'Earning(month)'!$C179,'Earning(month)'!F$2)</f>
        <v>#NUM!</v>
      </c>
      <c r="G179" s="18" t="e">
        <f>INDEX(Large!$E$4:$BN$405,'Earning(month)'!$C179,'Earning(month)'!G$2)</f>
        <v>#NUM!</v>
      </c>
      <c r="H179" s="18" t="e">
        <f>INDEX(Large!$E$4:$BN$405,'Earning(month)'!$C179,'Earning(month)'!H$2)</f>
        <v>#NUM!</v>
      </c>
      <c r="I179" s="18" t="e">
        <f>INDEX(Large!$E$4:$BN$405,'Earning(month)'!$C179,'Earning(month)'!I$2)</f>
        <v>#NUM!</v>
      </c>
      <c r="J179" s="18" t="e">
        <f>INDEX(Large!$E$4:$BN$405,'Earning(month)'!$C179,'Earning(month)'!J$2)</f>
        <v>#NUM!</v>
      </c>
      <c r="K179" s="18" t="e">
        <f>INDEX(Large!$E$4:$BN$405,'Earning(month)'!$C179,'Earning(month)'!K$2)</f>
        <v>#NUM!</v>
      </c>
      <c r="L179" s="18" t="e">
        <f>INDEX(Large!$E$4:$BN$405,'Earning(month)'!$C179,'Earning(month)'!L$2)</f>
        <v>#NUM!</v>
      </c>
      <c r="M179" s="18" t="e">
        <f>INDEX(Large!$E$4:$BN$405,'Earning(month)'!$C179,'Earning(month)'!M$2)</f>
        <v>#NUM!</v>
      </c>
      <c r="N179" s="5" t="e">
        <f>INDEX(Large!$E$4:$BN$405,'Earning(month)'!$C179,'Earning(month)'!N$2)</f>
        <v>#NUM!</v>
      </c>
    </row>
    <row r="180" spans="1:14">
      <c r="A180" s="18">
        <v>177</v>
      </c>
      <c r="B180" s="25" t="e">
        <f>LARGE(Large!$AW$4:$AW$32,'Earning(month)'!A180)</f>
        <v>#NUM!</v>
      </c>
      <c r="C180" s="18" t="e">
        <f>MATCH(B180,Large!$AW$4:$AW$405,0)</f>
        <v>#NUM!</v>
      </c>
      <c r="D180" s="18" t="e">
        <f>INDEX(Large!$E$4:$BN$405,'Earning(month)'!$C180,'Earning(month)'!D$2)</f>
        <v>#NUM!</v>
      </c>
      <c r="E180" s="18" t="e">
        <f>INDEX(Large!$E$4:$BN$405,'Earning(month)'!$C180,'Earning(month)'!E$2)</f>
        <v>#NUM!</v>
      </c>
      <c r="F180" s="18" t="e">
        <f>INDEX(Large!$E$4:$BN$405,'Earning(month)'!$C180,'Earning(month)'!F$2)</f>
        <v>#NUM!</v>
      </c>
      <c r="G180" s="18" t="e">
        <f>INDEX(Large!$E$4:$BN$405,'Earning(month)'!$C180,'Earning(month)'!G$2)</f>
        <v>#NUM!</v>
      </c>
      <c r="H180" s="18" t="e">
        <f>INDEX(Large!$E$4:$BN$405,'Earning(month)'!$C180,'Earning(month)'!H$2)</f>
        <v>#NUM!</v>
      </c>
      <c r="I180" s="18" t="e">
        <f>INDEX(Large!$E$4:$BN$405,'Earning(month)'!$C180,'Earning(month)'!I$2)</f>
        <v>#NUM!</v>
      </c>
      <c r="J180" s="18" t="e">
        <f>INDEX(Large!$E$4:$BN$405,'Earning(month)'!$C180,'Earning(month)'!J$2)</f>
        <v>#NUM!</v>
      </c>
      <c r="K180" s="18" t="e">
        <f>INDEX(Large!$E$4:$BN$405,'Earning(month)'!$C180,'Earning(month)'!K$2)</f>
        <v>#NUM!</v>
      </c>
      <c r="L180" s="18" t="e">
        <f>INDEX(Large!$E$4:$BN$405,'Earning(month)'!$C180,'Earning(month)'!L$2)</f>
        <v>#NUM!</v>
      </c>
      <c r="M180" s="18" t="e">
        <f>INDEX(Large!$E$4:$BN$405,'Earning(month)'!$C180,'Earning(month)'!M$2)</f>
        <v>#NUM!</v>
      </c>
      <c r="N180" s="5" t="e">
        <f>INDEX(Large!$E$4:$BN$405,'Earning(month)'!$C180,'Earning(month)'!N$2)</f>
        <v>#NUM!</v>
      </c>
    </row>
    <row r="181" spans="1:14">
      <c r="A181" s="18">
        <v>178</v>
      </c>
      <c r="B181" s="25" t="e">
        <f>LARGE(Large!$AW$4:$AW$32,'Earning(month)'!A181)</f>
        <v>#NUM!</v>
      </c>
      <c r="C181" s="18" t="e">
        <f>MATCH(B181,Large!$AW$4:$AW$405,0)</f>
        <v>#NUM!</v>
      </c>
      <c r="D181" s="18" t="e">
        <f>INDEX(Large!$E$4:$BN$405,'Earning(month)'!$C181,'Earning(month)'!D$2)</f>
        <v>#NUM!</v>
      </c>
      <c r="E181" s="18" t="e">
        <f>INDEX(Large!$E$4:$BN$405,'Earning(month)'!$C181,'Earning(month)'!E$2)</f>
        <v>#NUM!</v>
      </c>
      <c r="F181" s="18" t="e">
        <f>INDEX(Large!$E$4:$BN$405,'Earning(month)'!$C181,'Earning(month)'!F$2)</f>
        <v>#NUM!</v>
      </c>
      <c r="G181" s="18" t="e">
        <f>INDEX(Large!$E$4:$BN$405,'Earning(month)'!$C181,'Earning(month)'!G$2)</f>
        <v>#NUM!</v>
      </c>
      <c r="H181" s="18" t="e">
        <f>INDEX(Large!$E$4:$BN$405,'Earning(month)'!$C181,'Earning(month)'!H$2)</f>
        <v>#NUM!</v>
      </c>
      <c r="I181" s="18" t="e">
        <f>INDEX(Large!$E$4:$BN$405,'Earning(month)'!$C181,'Earning(month)'!I$2)</f>
        <v>#NUM!</v>
      </c>
      <c r="J181" s="18" t="e">
        <f>INDEX(Large!$E$4:$BN$405,'Earning(month)'!$C181,'Earning(month)'!J$2)</f>
        <v>#NUM!</v>
      </c>
      <c r="K181" s="18" t="e">
        <f>INDEX(Large!$E$4:$BN$405,'Earning(month)'!$C181,'Earning(month)'!K$2)</f>
        <v>#NUM!</v>
      </c>
      <c r="L181" s="18" t="e">
        <f>INDEX(Large!$E$4:$BN$405,'Earning(month)'!$C181,'Earning(month)'!L$2)</f>
        <v>#NUM!</v>
      </c>
      <c r="M181" s="18" t="e">
        <f>INDEX(Large!$E$4:$BN$405,'Earning(month)'!$C181,'Earning(month)'!M$2)</f>
        <v>#NUM!</v>
      </c>
      <c r="N181" s="5" t="e">
        <f>INDEX(Large!$E$4:$BN$405,'Earning(month)'!$C181,'Earning(month)'!N$2)</f>
        <v>#NUM!</v>
      </c>
    </row>
    <row r="182" spans="1:14">
      <c r="A182" s="18">
        <v>179</v>
      </c>
      <c r="B182" s="25" t="e">
        <f>LARGE(Large!$AW$4:$AW$32,'Earning(month)'!A182)</f>
        <v>#NUM!</v>
      </c>
      <c r="C182" s="18" t="e">
        <f>MATCH(B182,Large!$AW$4:$AW$405,0)</f>
        <v>#NUM!</v>
      </c>
      <c r="D182" s="18" t="e">
        <f>INDEX(Large!$E$4:$BN$405,'Earning(month)'!$C182,'Earning(month)'!D$2)</f>
        <v>#NUM!</v>
      </c>
      <c r="E182" s="18" t="e">
        <f>INDEX(Large!$E$4:$BN$405,'Earning(month)'!$C182,'Earning(month)'!E$2)</f>
        <v>#NUM!</v>
      </c>
      <c r="F182" s="18" t="e">
        <f>INDEX(Large!$E$4:$BN$405,'Earning(month)'!$C182,'Earning(month)'!F$2)</f>
        <v>#NUM!</v>
      </c>
      <c r="G182" s="18" t="e">
        <f>INDEX(Large!$E$4:$BN$405,'Earning(month)'!$C182,'Earning(month)'!G$2)</f>
        <v>#NUM!</v>
      </c>
      <c r="H182" s="18" t="e">
        <f>INDEX(Large!$E$4:$BN$405,'Earning(month)'!$C182,'Earning(month)'!H$2)</f>
        <v>#NUM!</v>
      </c>
      <c r="I182" s="18" t="e">
        <f>INDEX(Large!$E$4:$BN$405,'Earning(month)'!$C182,'Earning(month)'!I$2)</f>
        <v>#NUM!</v>
      </c>
      <c r="J182" s="18" t="e">
        <f>INDEX(Large!$E$4:$BN$405,'Earning(month)'!$C182,'Earning(month)'!J$2)</f>
        <v>#NUM!</v>
      </c>
      <c r="K182" s="18" t="e">
        <f>INDEX(Large!$E$4:$BN$405,'Earning(month)'!$C182,'Earning(month)'!K$2)</f>
        <v>#NUM!</v>
      </c>
      <c r="L182" s="18" t="e">
        <f>INDEX(Large!$E$4:$BN$405,'Earning(month)'!$C182,'Earning(month)'!L$2)</f>
        <v>#NUM!</v>
      </c>
      <c r="M182" s="18" t="e">
        <f>INDEX(Large!$E$4:$BN$405,'Earning(month)'!$C182,'Earning(month)'!M$2)</f>
        <v>#NUM!</v>
      </c>
      <c r="N182" s="5" t="e">
        <f>INDEX(Large!$E$4:$BN$405,'Earning(month)'!$C182,'Earning(month)'!N$2)</f>
        <v>#NUM!</v>
      </c>
    </row>
    <row r="183" spans="1:14">
      <c r="A183" s="18">
        <v>180</v>
      </c>
      <c r="B183" s="25" t="e">
        <f>LARGE(Large!$AW$4:$AW$32,'Earning(month)'!A183)</f>
        <v>#NUM!</v>
      </c>
      <c r="C183" s="18" t="e">
        <f>MATCH(B183,Large!$AW$4:$AW$405,0)</f>
        <v>#NUM!</v>
      </c>
      <c r="D183" s="18" t="e">
        <f>INDEX(Large!$E$4:$BN$405,'Earning(month)'!$C183,'Earning(month)'!D$2)</f>
        <v>#NUM!</v>
      </c>
      <c r="E183" s="18" t="e">
        <f>INDEX(Large!$E$4:$BN$405,'Earning(month)'!$C183,'Earning(month)'!E$2)</f>
        <v>#NUM!</v>
      </c>
      <c r="F183" s="18" t="e">
        <f>INDEX(Large!$E$4:$BN$405,'Earning(month)'!$C183,'Earning(month)'!F$2)</f>
        <v>#NUM!</v>
      </c>
      <c r="G183" s="18" t="e">
        <f>INDEX(Large!$E$4:$BN$405,'Earning(month)'!$C183,'Earning(month)'!G$2)</f>
        <v>#NUM!</v>
      </c>
      <c r="H183" s="18" t="e">
        <f>INDEX(Large!$E$4:$BN$405,'Earning(month)'!$C183,'Earning(month)'!H$2)</f>
        <v>#NUM!</v>
      </c>
      <c r="I183" s="18" t="e">
        <f>INDEX(Large!$E$4:$BN$405,'Earning(month)'!$C183,'Earning(month)'!I$2)</f>
        <v>#NUM!</v>
      </c>
      <c r="J183" s="18" t="e">
        <f>INDEX(Large!$E$4:$BN$405,'Earning(month)'!$C183,'Earning(month)'!J$2)</f>
        <v>#NUM!</v>
      </c>
      <c r="K183" s="18" t="e">
        <f>INDEX(Large!$E$4:$BN$405,'Earning(month)'!$C183,'Earning(month)'!K$2)</f>
        <v>#NUM!</v>
      </c>
      <c r="L183" s="18" t="e">
        <f>INDEX(Large!$E$4:$BN$405,'Earning(month)'!$C183,'Earning(month)'!L$2)</f>
        <v>#NUM!</v>
      </c>
      <c r="M183" s="18" t="e">
        <f>INDEX(Large!$E$4:$BN$405,'Earning(month)'!$C183,'Earning(month)'!M$2)</f>
        <v>#NUM!</v>
      </c>
      <c r="N183" s="5" t="e">
        <f>INDEX(Large!$E$4:$BN$405,'Earning(month)'!$C183,'Earning(month)'!N$2)</f>
        <v>#NUM!</v>
      </c>
    </row>
    <row r="184" spans="1:14">
      <c r="A184" s="18">
        <v>181</v>
      </c>
      <c r="B184" s="25" t="e">
        <f>LARGE(Large!$AW$4:$AW$32,'Earning(month)'!A184)</f>
        <v>#NUM!</v>
      </c>
      <c r="C184" s="18" t="e">
        <f>MATCH(B184,Large!$AW$4:$AW$405,0)</f>
        <v>#NUM!</v>
      </c>
      <c r="D184" s="18" t="e">
        <f>INDEX(Large!$E$4:$BN$405,'Earning(month)'!$C184,'Earning(month)'!D$2)</f>
        <v>#NUM!</v>
      </c>
      <c r="E184" s="18" t="e">
        <f>INDEX(Large!$E$4:$BN$405,'Earning(month)'!$C184,'Earning(month)'!E$2)</f>
        <v>#NUM!</v>
      </c>
      <c r="F184" s="18" t="e">
        <f>INDEX(Large!$E$4:$BN$405,'Earning(month)'!$C184,'Earning(month)'!F$2)</f>
        <v>#NUM!</v>
      </c>
      <c r="G184" s="18" t="e">
        <f>INDEX(Large!$E$4:$BN$405,'Earning(month)'!$C184,'Earning(month)'!G$2)</f>
        <v>#NUM!</v>
      </c>
      <c r="H184" s="18" t="e">
        <f>INDEX(Large!$E$4:$BN$405,'Earning(month)'!$C184,'Earning(month)'!H$2)</f>
        <v>#NUM!</v>
      </c>
      <c r="I184" s="18" t="e">
        <f>INDEX(Large!$E$4:$BN$405,'Earning(month)'!$C184,'Earning(month)'!I$2)</f>
        <v>#NUM!</v>
      </c>
      <c r="J184" s="18" t="e">
        <f>INDEX(Large!$E$4:$BN$405,'Earning(month)'!$C184,'Earning(month)'!J$2)</f>
        <v>#NUM!</v>
      </c>
      <c r="K184" s="18" t="e">
        <f>INDEX(Large!$E$4:$BN$405,'Earning(month)'!$C184,'Earning(month)'!K$2)</f>
        <v>#NUM!</v>
      </c>
      <c r="L184" s="18" t="e">
        <f>INDEX(Large!$E$4:$BN$405,'Earning(month)'!$C184,'Earning(month)'!L$2)</f>
        <v>#NUM!</v>
      </c>
      <c r="M184" s="18" t="e">
        <f>INDEX(Large!$E$4:$BN$405,'Earning(month)'!$C184,'Earning(month)'!M$2)</f>
        <v>#NUM!</v>
      </c>
      <c r="N184" s="5" t="e">
        <f>INDEX(Large!$E$4:$BN$405,'Earning(month)'!$C184,'Earning(month)'!N$2)</f>
        <v>#NUM!</v>
      </c>
    </row>
    <row r="185" spans="1:14">
      <c r="A185" s="18">
        <v>182</v>
      </c>
      <c r="B185" s="25" t="e">
        <f>LARGE(Large!$AW$4:$AW$32,'Earning(month)'!A185)</f>
        <v>#NUM!</v>
      </c>
      <c r="C185" s="18" t="e">
        <f>MATCH(B185,Large!$AW$4:$AW$405,0)</f>
        <v>#NUM!</v>
      </c>
      <c r="D185" s="18" t="e">
        <f>INDEX(Large!$E$4:$BN$405,'Earning(month)'!$C185,'Earning(month)'!D$2)</f>
        <v>#NUM!</v>
      </c>
      <c r="E185" s="18" t="e">
        <f>INDEX(Large!$E$4:$BN$405,'Earning(month)'!$C185,'Earning(month)'!E$2)</f>
        <v>#NUM!</v>
      </c>
      <c r="F185" s="18" t="e">
        <f>INDEX(Large!$E$4:$BN$405,'Earning(month)'!$C185,'Earning(month)'!F$2)</f>
        <v>#NUM!</v>
      </c>
      <c r="G185" s="18" t="e">
        <f>INDEX(Large!$E$4:$BN$405,'Earning(month)'!$C185,'Earning(month)'!G$2)</f>
        <v>#NUM!</v>
      </c>
      <c r="H185" s="18" t="e">
        <f>INDEX(Large!$E$4:$BN$405,'Earning(month)'!$C185,'Earning(month)'!H$2)</f>
        <v>#NUM!</v>
      </c>
      <c r="I185" s="18" t="e">
        <f>INDEX(Large!$E$4:$BN$405,'Earning(month)'!$C185,'Earning(month)'!I$2)</f>
        <v>#NUM!</v>
      </c>
      <c r="J185" s="18" t="e">
        <f>INDEX(Large!$E$4:$BN$405,'Earning(month)'!$C185,'Earning(month)'!J$2)</f>
        <v>#NUM!</v>
      </c>
      <c r="K185" s="18" t="e">
        <f>INDEX(Large!$E$4:$BN$405,'Earning(month)'!$C185,'Earning(month)'!K$2)</f>
        <v>#NUM!</v>
      </c>
      <c r="L185" s="18" t="e">
        <f>INDEX(Large!$E$4:$BN$405,'Earning(month)'!$C185,'Earning(month)'!L$2)</f>
        <v>#NUM!</v>
      </c>
      <c r="M185" s="18" t="e">
        <f>INDEX(Large!$E$4:$BN$405,'Earning(month)'!$C185,'Earning(month)'!M$2)</f>
        <v>#NUM!</v>
      </c>
      <c r="N185" s="5" t="e">
        <f>INDEX(Large!$E$4:$BN$405,'Earning(month)'!$C185,'Earning(month)'!N$2)</f>
        <v>#NUM!</v>
      </c>
    </row>
    <row r="186" spans="1:14">
      <c r="A186" s="18">
        <v>183</v>
      </c>
      <c r="B186" s="25" t="e">
        <f>LARGE(Large!$AW$4:$AW$32,'Earning(month)'!A186)</f>
        <v>#NUM!</v>
      </c>
      <c r="C186" s="18" t="e">
        <f>MATCH(B186,Large!$AW$4:$AW$405,0)</f>
        <v>#NUM!</v>
      </c>
      <c r="D186" s="18" t="e">
        <f>INDEX(Large!$E$4:$BN$405,'Earning(month)'!$C186,'Earning(month)'!D$2)</f>
        <v>#NUM!</v>
      </c>
      <c r="E186" s="18" t="e">
        <f>INDEX(Large!$E$4:$BN$405,'Earning(month)'!$C186,'Earning(month)'!E$2)</f>
        <v>#NUM!</v>
      </c>
      <c r="F186" s="18" t="e">
        <f>INDEX(Large!$E$4:$BN$405,'Earning(month)'!$C186,'Earning(month)'!F$2)</f>
        <v>#NUM!</v>
      </c>
      <c r="G186" s="18" t="e">
        <f>INDEX(Large!$E$4:$BN$405,'Earning(month)'!$C186,'Earning(month)'!G$2)</f>
        <v>#NUM!</v>
      </c>
      <c r="H186" s="18" t="e">
        <f>INDEX(Large!$E$4:$BN$405,'Earning(month)'!$C186,'Earning(month)'!H$2)</f>
        <v>#NUM!</v>
      </c>
      <c r="I186" s="18" t="e">
        <f>INDEX(Large!$E$4:$BN$405,'Earning(month)'!$C186,'Earning(month)'!I$2)</f>
        <v>#NUM!</v>
      </c>
      <c r="J186" s="18" t="e">
        <f>INDEX(Large!$E$4:$BN$405,'Earning(month)'!$C186,'Earning(month)'!J$2)</f>
        <v>#NUM!</v>
      </c>
      <c r="K186" s="18" t="e">
        <f>INDEX(Large!$E$4:$BN$405,'Earning(month)'!$C186,'Earning(month)'!K$2)</f>
        <v>#NUM!</v>
      </c>
      <c r="L186" s="18" t="e">
        <f>INDEX(Large!$E$4:$BN$405,'Earning(month)'!$C186,'Earning(month)'!L$2)</f>
        <v>#NUM!</v>
      </c>
      <c r="M186" s="18" t="e">
        <f>INDEX(Large!$E$4:$BN$405,'Earning(month)'!$C186,'Earning(month)'!M$2)</f>
        <v>#NUM!</v>
      </c>
      <c r="N186" s="5" t="e">
        <f>INDEX(Large!$E$4:$BN$405,'Earning(month)'!$C186,'Earning(month)'!N$2)</f>
        <v>#NUM!</v>
      </c>
    </row>
    <row r="187" spans="1:14">
      <c r="A187" s="18">
        <v>184</v>
      </c>
      <c r="B187" s="25" t="e">
        <f>LARGE(Large!$AW$4:$AW$32,'Earning(month)'!A187)</f>
        <v>#NUM!</v>
      </c>
      <c r="C187" s="18" t="e">
        <f>MATCH(B187,Large!$AW$4:$AW$405,0)</f>
        <v>#NUM!</v>
      </c>
      <c r="D187" s="18" t="e">
        <f>INDEX(Large!$E$4:$BN$405,'Earning(month)'!$C187,'Earning(month)'!D$2)</f>
        <v>#NUM!</v>
      </c>
      <c r="E187" s="18" t="e">
        <f>INDEX(Large!$E$4:$BN$405,'Earning(month)'!$C187,'Earning(month)'!E$2)</f>
        <v>#NUM!</v>
      </c>
      <c r="F187" s="18" t="e">
        <f>INDEX(Large!$E$4:$BN$405,'Earning(month)'!$C187,'Earning(month)'!F$2)</f>
        <v>#NUM!</v>
      </c>
      <c r="G187" s="18" t="e">
        <f>INDEX(Large!$E$4:$BN$405,'Earning(month)'!$C187,'Earning(month)'!G$2)</f>
        <v>#NUM!</v>
      </c>
      <c r="H187" s="18" t="e">
        <f>INDEX(Large!$E$4:$BN$405,'Earning(month)'!$C187,'Earning(month)'!H$2)</f>
        <v>#NUM!</v>
      </c>
      <c r="I187" s="18" t="e">
        <f>INDEX(Large!$E$4:$BN$405,'Earning(month)'!$C187,'Earning(month)'!I$2)</f>
        <v>#NUM!</v>
      </c>
      <c r="J187" s="18" t="e">
        <f>INDEX(Large!$E$4:$BN$405,'Earning(month)'!$C187,'Earning(month)'!J$2)</f>
        <v>#NUM!</v>
      </c>
      <c r="K187" s="18" t="e">
        <f>INDEX(Large!$E$4:$BN$405,'Earning(month)'!$C187,'Earning(month)'!K$2)</f>
        <v>#NUM!</v>
      </c>
      <c r="L187" s="18" t="e">
        <f>INDEX(Large!$E$4:$BN$405,'Earning(month)'!$C187,'Earning(month)'!L$2)</f>
        <v>#NUM!</v>
      </c>
      <c r="M187" s="18" t="e">
        <f>INDEX(Large!$E$4:$BN$405,'Earning(month)'!$C187,'Earning(month)'!M$2)</f>
        <v>#NUM!</v>
      </c>
      <c r="N187" s="5" t="e">
        <f>INDEX(Large!$E$4:$BN$405,'Earning(month)'!$C187,'Earning(month)'!N$2)</f>
        <v>#NUM!</v>
      </c>
    </row>
    <row r="188" spans="1:14">
      <c r="A188" s="18">
        <v>185</v>
      </c>
      <c r="B188" s="25" t="e">
        <f>LARGE(Large!$AW$4:$AW$32,'Earning(month)'!A188)</f>
        <v>#NUM!</v>
      </c>
      <c r="C188" s="18" t="e">
        <f>MATCH(B188,Large!$AW$4:$AW$405,0)</f>
        <v>#NUM!</v>
      </c>
      <c r="D188" s="18" t="e">
        <f>INDEX(Large!$E$4:$BN$405,'Earning(month)'!$C188,'Earning(month)'!D$2)</f>
        <v>#NUM!</v>
      </c>
      <c r="E188" s="18" t="e">
        <f>INDEX(Large!$E$4:$BN$405,'Earning(month)'!$C188,'Earning(month)'!E$2)</f>
        <v>#NUM!</v>
      </c>
      <c r="F188" s="18" t="e">
        <f>INDEX(Large!$E$4:$BN$405,'Earning(month)'!$C188,'Earning(month)'!F$2)</f>
        <v>#NUM!</v>
      </c>
      <c r="G188" s="18" t="e">
        <f>INDEX(Large!$E$4:$BN$405,'Earning(month)'!$C188,'Earning(month)'!G$2)</f>
        <v>#NUM!</v>
      </c>
      <c r="H188" s="18" t="e">
        <f>INDEX(Large!$E$4:$BN$405,'Earning(month)'!$C188,'Earning(month)'!H$2)</f>
        <v>#NUM!</v>
      </c>
      <c r="I188" s="18" t="e">
        <f>INDEX(Large!$E$4:$BN$405,'Earning(month)'!$C188,'Earning(month)'!I$2)</f>
        <v>#NUM!</v>
      </c>
      <c r="J188" s="18" t="e">
        <f>INDEX(Large!$E$4:$BN$405,'Earning(month)'!$C188,'Earning(month)'!J$2)</f>
        <v>#NUM!</v>
      </c>
      <c r="K188" s="18" t="e">
        <f>INDEX(Large!$E$4:$BN$405,'Earning(month)'!$C188,'Earning(month)'!K$2)</f>
        <v>#NUM!</v>
      </c>
      <c r="L188" s="18" t="e">
        <f>INDEX(Large!$E$4:$BN$405,'Earning(month)'!$C188,'Earning(month)'!L$2)</f>
        <v>#NUM!</v>
      </c>
      <c r="M188" s="18" t="e">
        <f>INDEX(Large!$E$4:$BN$405,'Earning(month)'!$C188,'Earning(month)'!M$2)</f>
        <v>#NUM!</v>
      </c>
      <c r="N188" s="5" t="e">
        <f>INDEX(Large!$E$4:$BN$405,'Earning(month)'!$C188,'Earning(month)'!N$2)</f>
        <v>#NUM!</v>
      </c>
    </row>
    <row r="189" spans="1:14">
      <c r="A189" s="18">
        <v>186</v>
      </c>
      <c r="B189" s="25" t="e">
        <f>LARGE(Large!$AW$4:$AW$32,'Earning(month)'!A189)</f>
        <v>#NUM!</v>
      </c>
      <c r="C189" s="18" t="e">
        <f>MATCH(B189,Large!$AW$4:$AW$405,0)</f>
        <v>#NUM!</v>
      </c>
      <c r="D189" s="18" t="e">
        <f>INDEX(Large!$E$4:$BN$405,'Earning(month)'!$C189,'Earning(month)'!D$2)</f>
        <v>#NUM!</v>
      </c>
      <c r="E189" s="18" t="e">
        <f>INDEX(Large!$E$4:$BN$405,'Earning(month)'!$C189,'Earning(month)'!E$2)</f>
        <v>#NUM!</v>
      </c>
      <c r="F189" s="18" t="e">
        <f>INDEX(Large!$E$4:$BN$405,'Earning(month)'!$C189,'Earning(month)'!F$2)</f>
        <v>#NUM!</v>
      </c>
      <c r="G189" s="18" t="e">
        <f>INDEX(Large!$E$4:$BN$405,'Earning(month)'!$C189,'Earning(month)'!G$2)</f>
        <v>#NUM!</v>
      </c>
      <c r="H189" s="18" t="e">
        <f>INDEX(Large!$E$4:$BN$405,'Earning(month)'!$C189,'Earning(month)'!H$2)</f>
        <v>#NUM!</v>
      </c>
      <c r="I189" s="18" t="e">
        <f>INDEX(Large!$E$4:$BN$405,'Earning(month)'!$C189,'Earning(month)'!I$2)</f>
        <v>#NUM!</v>
      </c>
      <c r="J189" s="18" t="e">
        <f>INDEX(Large!$E$4:$BN$405,'Earning(month)'!$C189,'Earning(month)'!J$2)</f>
        <v>#NUM!</v>
      </c>
      <c r="K189" s="18" t="e">
        <f>INDEX(Large!$E$4:$BN$405,'Earning(month)'!$C189,'Earning(month)'!K$2)</f>
        <v>#NUM!</v>
      </c>
      <c r="L189" s="18" t="e">
        <f>INDEX(Large!$E$4:$BN$405,'Earning(month)'!$C189,'Earning(month)'!L$2)</f>
        <v>#NUM!</v>
      </c>
      <c r="M189" s="18" t="e">
        <f>INDEX(Large!$E$4:$BN$405,'Earning(month)'!$C189,'Earning(month)'!M$2)</f>
        <v>#NUM!</v>
      </c>
      <c r="N189" s="5" t="e">
        <f>INDEX(Large!$E$4:$BN$405,'Earning(month)'!$C189,'Earning(month)'!N$2)</f>
        <v>#NUM!</v>
      </c>
    </row>
    <row r="190" spans="1:14">
      <c r="A190" s="18">
        <v>187</v>
      </c>
      <c r="B190" s="25" t="e">
        <f>LARGE(Large!$AW$4:$AW$32,'Earning(month)'!A190)</f>
        <v>#NUM!</v>
      </c>
      <c r="C190" s="18" t="e">
        <f>MATCH(B190,Large!$AW$4:$AW$405,0)</f>
        <v>#NUM!</v>
      </c>
      <c r="D190" s="18" t="e">
        <f>INDEX(Large!$E$4:$BN$405,'Earning(month)'!$C190,'Earning(month)'!D$2)</f>
        <v>#NUM!</v>
      </c>
      <c r="E190" s="18" t="e">
        <f>INDEX(Large!$E$4:$BN$405,'Earning(month)'!$C190,'Earning(month)'!E$2)</f>
        <v>#NUM!</v>
      </c>
      <c r="F190" s="18" t="e">
        <f>INDEX(Large!$E$4:$BN$405,'Earning(month)'!$C190,'Earning(month)'!F$2)</f>
        <v>#NUM!</v>
      </c>
      <c r="G190" s="18" t="e">
        <f>INDEX(Large!$E$4:$BN$405,'Earning(month)'!$C190,'Earning(month)'!G$2)</f>
        <v>#NUM!</v>
      </c>
      <c r="H190" s="18" t="e">
        <f>INDEX(Large!$E$4:$BN$405,'Earning(month)'!$C190,'Earning(month)'!H$2)</f>
        <v>#NUM!</v>
      </c>
      <c r="I190" s="18" t="e">
        <f>INDEX(Large!$E$4:$BN$405,'Earning(month)'!$C190,'Earning(month)'!I$2)</f>
        <v>#NUM!</v>
      </c>
      <c r="J190" s="18" t="e">
        <f>INDEX(Large!$E$4:$BN$405,'Earning(month)'!$C190,'Earning(month)'!J$2)</f>
        <v>#NUM!</v>
      </c>
      <c r="K190" s="18" t="e">
        <f>INDEX(Large!$E$4:$BN$405,'Earning(month)'!$C190,'Earning(month)'!K$2)</f>
        <v>#NUM!</v>
      </c>
      <c r="L190" s="18" t="e">
        <f>INDEX(Large!$E$4:$BN$405,'Earning(month)'!$C190,'Earning(month)'!L$2)</f>
        <v>#NUM!</v>
      </c>
      <c r="M190" s="18" t="e">
        <f>INDEX(Large!$E$4:$BN$405,'Earning(month)'!$C190,'Earning(month)'!M$2)</f>
        <v>#NUM!</v>
      </c>
      <c r="N190" s="5" t="e">
        <f>INDEX(Large!$E$4:$BN$405,'Earning(month)'!$C190,'Earning(month)'!N$2)</f>
        <v>#NUM!</v>
      </c>
    </row>
    <row r="191" spans="1:14">
      <c r="A191" s="18">
        <v>188</v>
      </c>
      <c r="B191" s="25" t="e">
        <f>LARGE(Large!$AW$4:$AW$32,'Earning(month)'!A191)</f>
        <v>#NUM!</v>
      </c>
      <c r="C191" s="18" t="e">
        <f>MATCH(B191,Large!$AW$4:$AW$405,0)</f>
        <v>#NUM!</v>
      </c>
      <c r="D191" s="18" t="e">
        <f>INDEX(Large!$E$4:$BN$405,'Earning(month)'!$C191,'Earning(month)'!D$2)</f>
        <v>#NUM!</v>
      </c>
      <c r="E191" s="18" t="e">
        <f>INDEX(Large!$E$4:$BN$405,'Earning(month)'!$C191,'Earning(month)'!E$2)</f>
        <v>#NUM!</v>
      </c>
      <c r="F191" s="18" t="e">
        <f>INDEX(Large!$E$4:$BN$405,'Earning(month)'!$C191,'Earning(month)'!F$2)</f>
        <v>#NUM!</v>
      </c>
      <c r="G191" s="18" t="e">
        <f>INDEX(Large!$E$4:$BN$405,'Earning(month)'!$C191,'Earning(month)'!G$2)</f>
        <v>#NUM!</v>
      </c>
      <c r="H191" s="18" t="e">
        <f>INDEX(Large!$E$4:$BN$405,'Earning(month)'!$C191,'Earning(month)'!H$2)</f>
        <v>#NUM!</v>
      </c>
      <c r="I191" s="18" t="e">
        <f>INDEX(Large!$E$4:$BN$405,'Earning(month)'!$C191,'Earning(month)'!I$2)</f>
        <v>#NUM!</v>
      </c>
      <c r="J191" s="18" t="e">
        <f>INDEX(Large!$E$4:$BN$405,'Earning(month)'!$C191,'Earning(month)'!J$2)</f>
        <v>#NUM!</v>
      </c>
      <c r="K191" s="18" t="e">
        <f>INDEX(Large!$E$4:$BN$405,'Earning(month)'!$C191,'Earning(month)'!K$2)</f>
        <v>#NUM!</v>
      </c>
      <c r="L191" s="18" t="e">
        <f>INDEX(Large!$E$4:$BN$405,'Earning(month)'!$C191,'Earning(month)'!L$2)</f>
        <v>#NUM!</v>
      </c>
      <c r="M191" s="18" t="e">
        <f>INDEX(Large!$E$4:$BN$405,'Earning(month)'!$C191,'Earning(month)'!M$2)</f>
        <v>#NUM!</v>
      </c>
      <c r="N191" s="5" t="e">
        <f>INDEX(Large!$E$4:$BN$405,'Earning(month)'!$C191,'Earning(month)'!N$2)</f>
        <v>#NUM!</v>
      </c>
    </row>
    <row r="192" spans="1:14">
      <c r="A192" s="18">
        <v>189</v>
      </c>
      <c r="B192" s="25" t="e">
        <f>LARGE(Large!$AW$4:$AW$32,'Earning(month)'!A192)</f>
        <v>#NUM!</v>
      </c>
      <c r="C192" s="18" t="e">
        <f>MATCH(B192,Large!$AW$4:$AW$405,0)</f>
        <v>#NUM!</v>
      </c>
      <c r="D192" s="18" t="e">
        <f>INDEX(Large!$E$4:$BN$405,'Earning(month)'!$C192,'Earning(month)'!D$2)</f>
        <v>#NUM!</v>
      </c>
      <c r="E192" s="18" t="e">
        <f>INDEX(Large!$E$4:$BN$405,'Earning(month)'!$C192,'Earning(month)'!E$2)</f>
        <v>#NUM!</v>
      </c>
      <c r="F192" s="18" t="e">
        <f>INDEX(Large!$E$4:$BN$405,'Earning(month)'!$C192,'Earning(month)'!F$2)</f>
        <v>#NUM!</v>
      </c>
      <c r="G192" s="18" t="e">
        <f>INDEX(Large!$E$4:$BN$405,'Earning(month)'!$C192,'Earning(month)'!G$2)</f>
        <v>#NUM!</v>
      </c>
      <c r="H192" s="18" t="e">
        <f>INDEX(Large!$E$4:$BN$405,'Earning(month)'!$C192,'Earning(month)'!H$2)</f>
        <v>#NUM!</v>
      </c>
      <c r="I192" s="18" t="e">
        <f>INDEX(Large!$E$4:$BN$405,'Earning(month)'!$C192,'Earning(month)'!I$2)</f>
        <v>#NUM!</v>
      </c>
      <c r="J192" s="18" t="e">
        <f>INDEX(Large!$E$4:$BN$405,'Earning(month)'!$C192,'Earning(month)'!J$2)</f>
        <v>#NUM!</v>
      </c>
      <c r="K192" s="18" t="e">
        <f>INDEX(Large!$E$4:$BN$405,'Earning(month)'!$C192,'Earning(month)'!K$2)</f>
        <v>#NUM!</v>
      </c>
      <c r="L192" s="18" t="e">
        <f>INDEX(Large!$E$4:$BN$405,'Earning(month)'!$C192,'Earning(month)'!L$2)</f>
        <v>#NUM!</v>
      </c>
      <c r="M192" s="18" t="e">
        <f>INDEX(Large!$E$4:$BN$405,'Earning(month)'!$C192,'Earning(month)'!M$2)</f>
        <v>#NUM!</v>
      </c>
      <c r="N192" s="5" t="e">
        <f>INDEX(Large!$E$4:$BN$405,'Earning(month)'!$C192,'Earning(month)'!N$2)</f>
        <v>#NUM!</v>
      </c>
    </row>
    <row r="193" spans="1:14">
      <c r="A193" s="18">
        <v>190</v>
      </c>
      <c r="B193" s="25" t="e">
        <f>LARGE(Large!$AW$4:$AW$32,'Earning(month)'!A193)</f>
        <v>#NUM!</v>
      </c>
      <c r="C193" s="18" t="e">
        <f>MATCH(B193,Large!$AW$4:$AW$405,0)</f>
        <v>#NUM!</v>
      </c>
      <c r="D193" s="18" t="e">
        <f>INDEX(Large!$E$4:$BN$405,'Earning(month)'!$C193,'Earning(month)'!D$2)</f>
        <v>#NUM!</v>
      </c>
      <c r="E193" s="18" t="e">
        <f>INDEX(Large!$E$4:$BN$405,'Earning(month)'!$C193,'Earning(month)'!E$2)</f>
        <v>#NUM!</v>
      </c>
      <c r="F193" s="18" t="e">
        <f>INDEX(Large!$E$4:$BN$405,'Earning(month)'!$C193,'Earning(month)'!F$2)</f>
        <v>#NUM!</v>
      </c>
      <c r="G193" s="18" t="e">
        <f>INDEX(Large!$E$4:$BN$405,'Earning(month)'!$C193,'Earning(month)'!G$2)</f>
        <v>#NUM!</v>
      </c>
      <c r="H193" s="18" t="e">
        <f>INDEX(Large!$E$4:$BN$405,'Earning(month)'!$C193,'Earning(month)'!H$2)</f>
        <v>#NUM!</v>
      </c>
      <c r="I193" s="18" t="e">
        <f>INDEX(Large!$E$4:$BN$405,'Earning(month)'!$C193,'Earning(month)'!I$2)</f>
        <v>#NUM!</v>
      </c>
      <c r="J193" s="18" t="e">
        <f>INDEX(Large!$E$4:$BN$405,'Earning(month)'!$C193,'Earning(month)'!J$2)</f>
        <v>#NUM!</v>
      </c>
      <c r="K193" s="18" t="e">
        <f>INDEX(Large!$E$4:$BN$405,'Earning(month)'!$C193,'Earning(month)'!K$2)</f>
        <v>#NUM!</v>
      </c>
      <c r="L193" s="18" t="e">
        <f>INDEX(Large!$E$4:$BN$405,'Earning(month)'!$C193,'Earning(month)'!L$2)</f>
        <v>#NUM!</v>
      </c>
      <c r="M193" s="18" t="e">
        <f>INDEX(Large!$E$4:$BN$405,'Earning(month)'!$C193,'Earning(month)'!M$2)</f>
        <v>#NUM!</v>
      </c>
      <c r="N193" s="5" t="e">
        <f>INDEX(Large!$E$4:$BN$405,'Earning(month)'!$C193,'Earning(month)'!N$2)</f>
        <v>#NUM!</v>
      </c>
    </row>
    <row r="194" spans="1:14">
      <c r="A194" s="18">
        <v>191</v>
      </c>
      <c r="B194" s="25" t="e">
        <f>LARGE(Large!$AW$4:$AW$32,'Earning(month)'!A194)</f>
        <v>#NUM!</v>
      </c>
      <c r="C194" s="18" t="e">
        <f>MATCH(B194,Large!$AW$4:$AW$405,0)</f>
        <v>#NUM!</v>
      </c>
      <c r="D194" s="18" t="e">
        <f>INDEX(Large!$E$4:$BN$405,'Earning(month)'!$C194,'Earning(month)'!D$2)</f>
        <v>#NUM!</v>
      </c>
      <c r="E194" s="18" t="e">
        <f>INDEX(Large!$E$4:$BN$405,'Earning(month)'!$C194,'Earning(month)'!E$2)</f>
        <v>#NUM!</v>
      </c>
      <c r="F194" s="18" t="e">
        <f>INDEX(Large!$E$4:$BN$405,'Earning(month)'!$C194,'Earning(month)'!F$2)</f>
        <v>#NUM!</v>
      </c>
      <c r="G194" s="18" t="e">
        <f>INDEX(Large!$E$4:$BN$405,'Earning(month)'!$C194,'Earning(month)'!G$2)</f>
        <v>#NUM!</v>
      </c>
      <c r="H194" s="18" t="e">
        <f>INDEX(Large!$E$4:$BN$405,'Earning(month)'!$C194,'Earning(month)'!H$2)</f>
        <v>#NUM!</v>
      </c>
      <c r="I194" s="18" t="e">
        <f>INDEX(Large!$E$4:$BN$405,'Earning(month)'!$C194,'Earning(month)'!I$2)</f>
        <v>#NUM!</v>
      </c>
      <c r="J194" s="18" t="e">
        <f>INDEX(Large!$E$4:$BN$405,'Earning(month)'!$C194,'Earning(month)'!J$2)</f>
        <v>#NUM!</v>
      </c>
      <c r="K194" s="18" t="e">
        <f>INDEX(Large!$E$4:$BN$405,'Earning(month)'!$C194,'Earning(month)'!K$2)</f>
        <v>#NUM!</v>
      </c>
      <c r="L194" s="18" t="e">
        <f>INDEX(Large!$E$4:$BN$405,'Earning(month)'!$C194,'Earning(month)'!L$2)</f>
        <v>#NUM!</v>
      </c>
      <c r="M194" s="18" t="e">
        <f>INDEX(Large!$E$4:$BN$405,'Earning(month)'!$C194,'Earning(month)'!M$2)</f>
        <v>#NUM!</v>
      </c>
      <c r="N194" s="5" t="e">
        <f>INDEX(Large!$E$4:$BN$405,'Earning(month)'!$C194,'Earning(month)'!N$2)</f>
        <v>#NUM!</v>
      </c>
    </row>
    <row r="195" spans="1:14">
      <c r="A195" s="18">
        <v>192</v>
      </c>
      <c r="B195" s="25" t="e">
        <f>LARGE(Large!$AW$4:$AW$32,'Earning(month)'!A195)</f>
        <v>#NUM!</v>
      </c>
      <c r="C195" s="18" t="e">
        <f>MATCH(B195,Large!$AW$4:$AW$405,0)</f>
        <v>#NUM!</v>
      </c>
      <c r="D195" s="18" t="e">
        <f>INDEX(Large!$E$4:$BN$405,'Earning(month)'!$C195,'Earning(month)'!D$2)</f>
        <v>#NUM!</v>
      </c>
      <c r="E195" s="18" t="e">
        <f>INDEX(Large!$E$4:$BN$405,'Earning(month)'!$C195,'Earning(month)'!E$2)</f>
        <v>#NUM!</v>
      </c>
      <c r="F195" s="18" t="e">
        <f>INDEX(Large!$E$4:$BN$405,'Earning(month)'!$C195,'Earning(month)'!F$2)</f>
        <v>#NUM!</v>
      </c>
      <c r="G195" s="18" t="e">
        <f>INDEX(Large!$E$4:$BN$405,'Earning(month)'!$C195,'Earning(month)'!G$2)</f>
        <v>#NUM!</v>
      </c>
      <c r="H195" s="18" t="e">
        <f>INDEX(Large!$E$4:$BN$405,'Earning(month)'!$C195,'Earning(month)'!H$2)</f>
        <v>#NUM!</v>
      </c>
      <c r="I195" s="18" t="e">
        <f>INDEX(Large!$E$4:$BN$405,'Earning(month)'!$C195,'Earning(month)'!I$2)</f>
        <v>#NUM!</v>
      </c>
      <c r="J195" s="18" t="e">
        <f>INDEX(Large!$E$4:$BN$405,'Earning(month)'!$C195,'Earning(month)'!J$2)</f>
        <v>#NUM!</v>
      </c>
      <c r="K195" s="18" t="e">
        <f>INDEX(Large!$E$4:$BN$405,'Earning(month)'!$C195,'Earning(month)'!K$2)</f>
        <v>#NUM!</v>
      </c>
      <c r="L195" s="18" t="e">
        <f>INDEX(Large!$E$4:$BN$405,'Earning(month)'!$C195,'Earning(month)'!L$2)</f>
        <v>#NUM!</v>
      </c>
      <c r="M195" s="18" t="e">
        <f>INDEX(Large!$E$4:$BN$405,'Earning(month)'!$C195,'Earning(month)'!M$2)</f>
        <v>#NUM!</v>
      </c>
      <c r="N195" s="5" t="e">
        <f>INDEX(Large!$E$4:$BN$405,'Earning(month)'!$C195,'Earning(month)'!N$2)</f>
        <v>#NUM!</v>
      </c>
    </row>
    <row r="196" spans="1:14">
      <c r="A196" s="18">
        <v>193</v>
      </c>
      <c r="B196" s="25" t="e">
        <f>LARGE(Large!$AW$4:$AW$32,'Earning(month)'!A196)</f>
        <v>#NUM!</v>
      </c>
      <c r="C196" s="18" t="e">
        <f>MATCH(B196,Large!$AW$4:$AW$405,0)</f>
        <v>#NUM!</v>
      </c>
      <c r="D196" s="18" t="e">
        <f>INDEX(Large!$E$4:$BN$405,'Earning(month)'!$C196,'Earning(month)'!D$2)</f>
        <v>#NUM!</v>
      </c>
      <c r="E196" s="18" t="e">
        <f>INDEX(Large!$E$4:$BN$405,'Earning(month)'!$C196,'Earning(month)'!E$2)</f>
        <v>#NUM!</v>
      </c>
      <c r="F196" s="18" t="e">
        <f>INDEX(Large!$E$4:$BN$405,'Earning(month)'!$C196,'Earning(month)'!F$2)</f>
        <v>#NUM!</v>
      </c>
      <c r="G196" s="18" t="e">
        <f>INDEX(Large!$E$4:$BN$405,'Earning(month)'!$C196,'Earning(month)'!G$2)</f>
        <v>#NUM!</v>
      </c>
      <c r="H196" s="18" t="e">
        <f>INDEX(Large!$E$4:$BN$405,'Earning(month)'!$C196,'Earning(month)'!H$2)</f>
        <v>#NUM!</v>
      </c>
      <c r="I196" s="18" t="e">
        <f>INDEX(Large!$E$4:$BN$405,'Earning(month)'!$C196,'Earning(month)'!I$2)</f>
        <v>#NUM!</v>
      </c>
      <c r="J196" s="18" t="e">
        <f>INDEX(Large!$E$4:$BN$405,'Earning(month)'!$C196,'Earning(month)'!J$2)</f>
        <v>#NUM!</v>
      </c>
      <c r="K196" s="18" t="e">
        <f>INDEX(Large!$E$4:$BN$405,'Earning(month)'!$C196,'Earning(month)'!K$2)</f>
        <v>#NUM!</v>
      </c>
      <c r="L196" s="18" t="e">
        <f>INDEX(Large!$E$4:$BN$405,'Earning(month)'!$C196,'Earning(month)'!L$2)</f>
        <v>#NUM!</v>
      </c>
      <c r="M196" s="18" t="e">
        <f>INDEX(Large!$E$4:$BN$405,'Earning(month)'!$C196,'Earning(month)'!M$2)</f>
        <v>#NUM!</v>
      </c>
      <c r="N196" s="5" t="e">
        <f>INDEX(Large!$E$4:$BN$405,'Earning(month)'!$C196,'Earning(month)'!N$2)</f>
        <v>#NUM!</v>
      </c>
    </row>
    <row r="197" spans="1:14">
      <c r="A197" s="18">
        <v>194</v>
      </c>
      <c r="B197" s="25" t="e">
        <f>LARGE(Large!$AW$4:$AW$32,'Earning(month)'!A197)</f>
        <v>#NUM!</v>
      </c>
      <c r="C197" s="18" t="e">
        <f>MATCH(B197,Large!$AW$4:$AW$405,0)</f>
        <v>#NUM!</v>
      </c>
      <c r="D197" s="18" t="e">
        <f>INDEX(Large!$E$4:$BN$405,'Earning(month)'!$C197,'Earning(month)'!D$2)</f>
        <v>#NUM!</v>
      </c>
      <c r="E197" s="18" t="e">
        <f>INDEX(Large!$E$4:$BN$405,'Earning(month)'!$C197,'Earning(month)'!E$2)</f>
        <v>#NUM!</v>
      </c>
      <c r="F197" s="18" t="e">
        <f>INDEX(Large!$E$4:$BN$405,'Earning(month)'!$C197,'Earning(month)'!F$2)</f>
        <v>#NUM!</v>
      </c>
      <c r="G197" s="18" t="e">
        <f>INDEX(Large!$E$4:$BN$405,'Earning(month)'!$C197,'Earning(month)'!G$2)</f>
        <v>#NUM!</v>
      </c>
      <c r="H197" s="18" t="e">
        <f>INDEX(Large!$E$4:$BN$405,'Earning(month)'!$C197,'Earning(month)'!H$2)</f>
        <v>#NUM!</v>
      </c>
      <c r="I197" s="18" t="e">
        <f>INDEX(Large!$E$4:$BN$405,'Earning(month)'!$C197,'Earning(month)'!I$2)</f>
        <v>#NUM!</v>
      </c>
      <c r="J197" s="18" t="e">
        <f>INDEX(Large!$E$4:$BN$405,'Earning(month)'!$C197,'Earning(month)'!J$2)</f>
        <v>#NUM!</v>
      </c>
      <c r="K197" s="18" t="e">
        <f>INDEX(Large!$E$4:$BN$405,'Earning(month)'!$C197,'Earning(month)'!K$2)</f>
        <v>#NUM!</v>
      </c>
      <c r="L197" s="18" t="e">
        <f>INDEX(Large!$E$4:$BN$405,'Earning(month)'!$C197,'Earning(month)'!L$2)</f>
        <v>#NUM!</v>
      </c>
      <c r="M197" s="18" t="e">
        <f>INDEX(Large!$E$4:$BN$405,'Earning(month)'!$C197,'Earning(month)'!M$2)</f>
        <v>#NUM!</v>
      </c>
      <c r="N197" s="5" t="e">
        <f>INDEX(Large!$E$4:$BN$405,'Earning(month)'!$C197,'Earning(month)'!N$2)</f>
        <v>#NUM!</v>
      </c>
    </row>
    <row r="198" spans="1:14">
      <c r="A198" s="18">
        <v>195</v>
      </c>
      <c r="B198" s="25" t="e">
        <f>LARGE(Large!$AW$4:$AW$32,'Earning(month)'!A198)</f>
        <v>#NUM!</v>
      </c>
      <c r="C198" s="18" t="e">
        <f>MATCH(B198,Large!$AW$4:$AW$405,0)</f>
        <v>#NUM!</v>
      </c>
      <c r="D198" s="18" t="e">
        <f>INDEX(Large!$E$4:$BN$405,'Earning(month)'!$C198,'Earning(month)'!D$2)</f>
        <v>#NUM!</v>
      </c>
      <c r="E198" s="18" t="e">
        <f>INDEX(Large!$E$4:$BN$405,'Earning(month)'!$C198,'Earning(month)'!E$2)</f>
        <v>#NUM!</v>
      </c>
      <c r="F198" s="18" t="e">
        <f>INDEX(Large!$E$4:$BN$405,'Earning(month)'!$C198,'Earning(month)'!F$2)</f>
        <v>#NUM!</v>
      </c>
      <c r="G198" s="18" t="e">
        <f>INDEX(Large!$E$4:$BN$405,'Earning(month)'!$C198,'Earning(month)'!G$2)</f>
        <v>#NUM!</v>
      </c>
      <c r="H198" s="18" t="e">
        <f>INDEX(Large!$E$4:$BN$405,'Earning(month)'!$C198,'Earning(month)'!H$2)</f>
        <v>#NUM!</v>
      </c>
      <c r="I198" s="18" t="e">
        <f>INDEX(Large!$E$4:$BN$405,'Earning(month)'!$C198,'Earning(month)'!I$2)</f>
        <v>#NUM!</v>
      </c>
      <c r="J198" s="18" t="e">
        <f>INDEX(Large!$E$4:$BN$405,'Earning(month)'!$C198,'Earning(month)'!J$2)</f>
        <v>#NUM!</v>
      </c>
      <c r="K198" s="18" t="e">
        <f>INDEX(Large!$E$4:$BN$405,'Earning(month)'!$C198,'Earning(month)'!K$2)</f>
        <v>#NUM!</v>
      </c>
      <c r="L198" s="18" t="e">
        <f>INDEX(Large!$E$4:$BN$405,'Earning(month)'!$C198,'Earning(month)'!L$2)</f>
        <v>#NUM!</v>
      </c>
      <c r="M198" s="18" t="e">
        <f>INDEX(Large!$E$4:$BN$405,'Earning(month)'!$C198,'Earning(month)'!M$2)</f>
        <v>#NUM!</v>
      </c>
      <c r="N198" s="5" t="e">
        <f>INDEX(Large!$E$4:$BN$405,'Earning(month)'!$C198,'Earning(month)'!N$2)</f>
        <v>#NUM!</v>
      </c>
    </row>
    <row r="199" spans="1:14">
      <c r="A199" s="18">
        <v>196</v>
      </c>
      <c r="B199" s="25" t="e">
        <f>LARGE(Large!$AW$4:$AW$32,'Earning(month)'!A199)</f>
        <v>#NUM!</v>
      </c>
      <c r="C199" s="18" t="e">
        <f>MATCH(B199,Large!$AW$4:$AW$405,0)</f>
        <v>#NUM!</v>
      </c>
      <c r="D199" s="18" t="e">
        <f>INDEX(Large!$E$4:$BN$405,'Earning(month)'!$C199,'Earning(month)'!D$2)</f>
        <v>#NUM!</v>
      </c>
      <c r="E199" s="18" t="e">
        <f>INDEX(Large!$E$4:$BN$405,'Earning(month)'!$C199,'Earning(month)'!E$2)</f>
        <v>#NUM!</v>
      </c>
      <c r="F199" s="18" t="e">
        <f>INDEX(Large!$E$4:$BN$405,'Earning(month)'!$C199,'Earning(month)'!F$2)</f>
        <v>#NUM!</v>
      </c>
      <c r="G199" s="18" t="e">
        <f>INDEX(Large!$E$4:$BN$405,'Earning(month)'!$C199,'Earning(month)'!G$2)</f>
        <v>#NUM!</v>
      </c>
      <c r="H199" s="18" t="e">
        <f>INDEX(Large!$E$4:$BN$405,'Earning(month)'!$C199,'Earning(month)'!H$2)</f>
        <v>#NUM!</v>
      </c>
      <c r="I199" s="18" t="e">
        <f>INDEX(Large!$E$4:$BN$405,'Earning(month)'!$C199,'Earning(month)'!I$2)</f>
        <v>#NUM!</v>
      </c>
      <c r="J199" s="18" t="e">
        <f>INDEX(Large!$E$4:$BN$405,'Earning(month)'!$C199,'Earning(month)'!J$2)</f>
        <v>#NUM!</v>
      </c>
      <c r="K199" s="18" t="e">
        <f>INDEX(Large!$E$4:$BN$405,'Earning(month)'!$C199,'Earning(month)'!K$2)</f>
        <v>#NUM!</v>
      </c>
      <c r="L199" s="18" t="e">
        <f>INDEX(Large!$E$4:$BN$405,'Earning(month)'!$C199,'Earning(month)'!L$2)</f>
        <v>#NUM!</v>
      </c>
      <c r="M199" s="18" t="e">
        <f>INDEX(Large!$E$4:$BN$405,'Earning(month)'!$C199,'Earning(month)'!M$2)</f>
        <v>#NUM!</v>
      </c>
      <c r="N199" s="5" t="e">
        <f>INDEX(Large!$E$4:$BN$405,'Earning(month)'!$C199,'Earning(month)'!N$2)</f>
        <v>#NUM!</v>
      </c>
    </row>
    <row r="200" spans="1:14">
      <c r="A200" s="18">
        <v>197</v>
      </c>
      <c r="B200" s="25" t="e">
        <f>LARGE(Large!$AW$4:$AW$32,'Earning(month)'!A200)</f>
        <v>#NUM!</v>
      </c>
      <c r="C200" s="18" t="e">
        <f>MATCH(B200,Large!$AW$4:$AW$405,0)</f>
        <v>#NUM!</v>
      </c>
      <c r="D200" s="18" t="e">
        <f>INDEX(Large!$E$4:$BN$405,'Earning(month)'!$C200,'Earning(month)'!D$2)</f>
        <v>#NUM!</v>
      </c>
      <c r="E200" s="18" t="e">
        <f>INDEX(Large!$E$4:$BN$405,'Earning(month)'!$C200,'Earning(month)'!E$2)</f>
        <v>#NUM!</v>
      </c>
      <c r="F200" s="18" t="e">
        <f>INDEX(Large!$E$4:$BN$405,'Earning(month)'!$C200,'Earning(month)'!F$2)</f>
        <v>#NUM!</v>
      </c>
      <c r="G200" s="18" t="e">
        <f>INDEX(Large!$E$4:$BN$405,'Earning(month)'!$C200,'Earning(month)'!G$2)</f>
        <v>#NUM!</v>
      </c>
      <c r="H200" s="18" t="e">
        <f>INDEX(Large!$E$4:$BN$405,'Earning(month)'!$C200,'Earning(month)'!H$2)</f>
        <v>#NUM!</v>
      </c>
      <c r="I200" s="18" t="e">
        <f>INDEX(Large!$E$4:$BN$405,'Earning(month)'!$C200,'Earning(month)'!I$2)</f>
        <v>#NUM!</v>
      </c>
      <c r="J200" s="18" t="e">
        <f>INDEX(Large!$E$4:$BN$405,'Earning(month)'!$C200,'Earning(month)'!J$2)</f>
        <v>#NUM!</v>
      </c>
      <c r="K200" s="18" t="e">
        <f>INDEX(Large!$E$4:$BN$405,'Earning(month)'!$C200,'Earning(month)'!K$2)</f>
        <v>#NUM!</v>
      </c>
      <c r="L200" s="18" t="e">
        <f>INDEX(Large!$E$4:$BN$405,'Earning(month)'!$C200,'Earning(month)'!L$2)</f>
        <v>#NUM!</v>
      </c>
      <c r="M200" s="18" t="e">
        <f>INDEX(Large!$E$4:$BN$405,'Earning(month)'!$C200,'Earning(month)'!M$2)</f>
        <v>#NUM!</v>
      </c>
      <c r="N200" s="5" t="e">
        <f>INDEX(Large!$E$4:$BN$405,'Earning(month)'!$C200,'Earning(month)'!N$2)</f>
        <v>#NUM!</v>
      </c>
    </row>
    <row r="201" spans="1:14">
      <c r="A201" s="18">
        <v>198</v>
      </c>
      <c r="B201" s="25" t="e">
        <f>LARGE(Large!$AW$4:$AW$32,'Earning(month)'!A201)</f>
        <v>#NUM!</v>
      </c>
      <c r="C201" s="18" t="e">
        <f>MATCH(B201,Large!$AW$4:$AW$405,0)</f>
        <v>#NUM!</v>
      </c>
      <c r="D201" s="18" t="e">
        <f>INDEX(Large!$E$4:$BN$405,'Earning(month)'!$C201,'Earning(month)'!D$2)</f>
        <v>#NUM!</v>
      </c>
      <c r="E201" s="18" t="e">
        <f>INDEX(Large!$E$4:$BN$405,'Earning(month)'!$C201,'Earning(month)'!E$2)</f>
        <v>#NUM!</v>
      </c>
      <c r="F201" s="18" t="e">
        <f>INDEX(Large!$E$4:$BN$405,'Earning(month)'!$C201,'Earning(month)'!F$2)</f>
        <v>#NUM!</v>
      </c>
      <c r="G201" s="18" t="e">
        <f>INDEX(Large!$E$4:$BN$405,'Earning(month)'!$C201,'Earning(month)'!G$2)</f>
        <v>#NUM!</v>
      </c>
      <c r="H201" s="18" t="e">
        <f>INDEX(Large!$E$4:$BN$405,'Earning(month)'!$C201,'Earning(month)'!H$2)</f>
        <v>#NUM!</v>
      </c>
      <c r="I201" s="18" t="e">
        <f>INDEX(Large!$E$4:$BN$405,'Earning(month)'!$C201,'Earning(month)'!I$2)</f>
        <v>#NUM!</v>
      </c>
      <c r="J201" s="18" t="e">
        <f>INDEX(Large!$E$4:$BN$405,'Earning(month)'!$C201,'Earning(month)'!J$2)</f>
        <v>#NUM!</v>
      </c>
      <c r="K201" s="18" t="e">
        <f>INDEX(Large!$E$4:$BN$405,'Earning(month)'!$C201,'Earning(month)'!K$2)</f>
        <v>#NUM!</v>
      </c>
      <c r="L201" s="18" t="e">
        <f>INDEX(Large!$E$4:$BN$405,'Earning(month)'!$C201,'Earning(month)'!L$2)</f>
        <v>#NUM!</v>
      </c>
      <c r="M201" s="18" t="e">
        <f>INDEX(Large!$E$4:$BN$405,'Earning(month)'!$C201,'Earning(month)'!M$2)</f>
        <v>#NUM!</v>
      </c>
      <c r="N201" s="5" t="e">
        <f>INDEX(Large!$E$4:$BN$405,'Earning(month)'!$C201,'Earning(month)'!N$2)</f>
        <v>#NUM!</v>
      </c>
    </row>
    <row r="202" spans="1:14">
      <c r="A202" s="18">
        <v>199</v>
      </c>
      <c r="B202" s="25" t="e">
        <f>LARGE(Large!$AW$4:$AW$32,'Earning(month)'!A202)</f>
        <v>#NUM!</v>
      </c>
      <c r="C202" s="18" t="e">
        <f>MATCH(B202,Large!$AW$4:$AW$405,0)</f>
        <v>#NUM!</v>
      </c>
      <c r="D202" s="18" t="e">
        <f>INDEX(Large!$E$4:$BN$405,'Earning(month)'!$C202,'Earning(month)'!D$2)</f>
        <v>#NUM!</v>
      </c>
      <c r="E202" s="18" t="e">
        <f>INDEX(Large!$E$4:$BN$405,'Earning(month)'!$C202,'Earning(month)'!E$2)</f>
        <v>#NUM!</v>
      </c>
      <c r="F202" s="18" t="e">
        <f>INDEX(Large!$E$4:$BN$405,'Earning(month)'!$C202,'Earning(month)'!F$2)</f>
        <v>#NUM!</v>
      </c>
      <c r="G202" s="18" t="e">
        <f>INDEX(Large!$E$4:$BN$405,'Earning(month)'!$C202,'Earning(month)'!G$2)</f>
        <v>#NUM!</v>
      </c>
      <c r="H202" s="18" t="e">
        <f>INDEX(Large!$E$4:$BN$405,'Earning(month)'!$C202,'Earning(month)'!H$2)</f>
        <v>#NUM!</v>
      </c>
      <c r="I202" s="18" t="e">
        <f>INDEX(Large!$E$4:$BN$405,'Earning(month)'!$C202,'Earning(month)'!I$2)</f>
        <v>#NUM!</v>
      </c>
      <c r="J202" s="18" t="e">
        <f>INDEX(Large!$E$4:$BN$405,'Earning(month)'!$C202,'Earning(month)'!J$2)</f>
        <v>#NUM!</v>
      </c>
      <c r="K202" s="18" t="e">
        <f>INDEX(Large!$E$4:$BN$405,'Earning(month)'!$C202,'Earning(month)'!K$2)</f>
        <v>#NUM!</v>
      </c>
      <c r="L202" s="18" t="e">
        <f>INDEX(Large!$E$4:$BN$405,'Earning(month)'!$C202,'Earning(month)'!L$2)</f>
        <v>#NUM!</v>
      </c>
      <c r="M202" s="18" t="e">
        <f>INDEX(Large!$E$4:$BN$405,'Earning(month)'!$C202,'Earning(month)'!M$2)</f>
        <v>#NUM!</v>
      </c>
      <c r="N202" s="5" t="e">
        <f>INDEX(Large!$E$4:$BN$405,'Earning(month)'!$C202,'Earning(month)'!N$2)</f>
        <v>#NUM!</v>
      </c>
    </row>
    <row r="203" spans="1:14">
      <c r="A203" s="18">
        <v>200</v>
      </c>
      <c r="B203" s="25" t="e">
        <f>LARGE(Large!$AW$4:$AW$32,'Earning(month)'!A203)</f>
        <v>#NUM!</v>
      </c>
      <c r="C203" s="18" t="e">
        <f>MATCH(B203,Large!$AW$4:$AW$405,0)</f>
        <v>#NUM!</v>
      </c>
      <c r="D203" s="18" t="e">
        <f>INDEX(Large!$E$4:$BN$405,'Earning(month)'!$C203,'Earning(month)'!D$2)</f>
        <v>#NUM!</v>
      </c>
      <c r="E203" s="18" t="e">
        <f>INDEX(Large!$E$4:$BN$405,'Earning(month)'!$C203,'Earning(month)'!E$2)</f>
        <v>#NUM!</v>
      </c>
      <c r="F203" s="18" t="e">
        <f>INDEX(Large!$E$4:$BN$405,'Earning(month)'!$C203,'Earning(month)'!F$2)</f>
        <v>#NUM!</v>
      </c>
      <c r="G203" s="18" t="e">
        <f>INDEX(Large!$E$4:$BN$405,'Earning(month)'!$C203,'Earning(month)'!G$2)</f>
        <v>#NUM!</v>
      </c>
      <c r="H203" s="18" t="e">
        <f>INDEX(Large!$E$4:$BN$405,'Earning(month)'!$C203,'Earning(month)'!H$2)</f>
        <v>#NUM!</v>
      </c>
      <c r="I203" s="18" t="e">
        <f>INDEX(Large!$E$4:$BN$405,'Earning(month)'!$C203,'Earning(month)'!I$2)</f>
        <v>#NUM!</v>
      </c>
      <c r="J203" s="18" t="e">
        <f>INDEX(Large!$E$4:$BN$405,'Earning(month)'!$C203,'Earning(month)'!J$2)</f>
        <v>#NUM!</v>
      </c>
      <c r="K203" s="18" t="e">
        <f>INDEX(Large!$E$4:$BN$405,'Earning(month)'!$C203,'Earning(month)'!K$2)</f>
        <v>#NUM!</v>
      </c>
      <c r="L203" s="18" t="e">
        <f>INDEX(Large!$E$4:$BN$405,'Earning(month)'!$C203,'Earning(month)'!L$2)</f>
        <v>#NUM!</v>
      </c>
      <c r="M203" s="18" t="e">
        <f>INDEX(Large!$E$4:$BN$405,'Earning(month)'!$C203,'Earning(month)'!M$2)</f>
        <v>#NUM!</v>
      </c>
      <c r="N203" s="5" t="e">
        <f>INDEX(Large!$E$4:$BN$405,'Earning(month)'!$C203,'Earning(month)'!N$2)</f>
        <v>#NUM!</v>
      </c>
    </row>
    <row r="204" spans="1:14">
      <c r="A204" s="18">
        <v>201</v>
      </c>
      <c r="B204" s="25" t="e">
        <f>LARGE(Large!$AW$4:$AW$32,'Earning(month)'!A204)</f>
        <v>#NUM!</v>
      </c>
      <c r="C204" s="18" t="e">
        <f>MATCH(B204,Large!$AW$4:$AW$405,0)</f>
        <v>#NUM!</v>
      </c>
      <c r="D204" s="18" t="e">
        <f>INDEX(Large!$E$4:$BN$405,'Earning(month)'!$C204,'Earning(month)'!D$2)</f>
        <v>#NUM!</v>
      </c>
      <c r="E204" s="18" t="e">
        <f>INDEX(Large!$E$4:$BN$405,'Earning(month)'!$C204,'Earning(month)'!E$2)</f>
        <v>#NUM!</v>
      </c>
      <c r="F204" s="18" t="e">
        <f>INDEX(Large!$E$4:$BN$405,'Earning(month)'!$C204,'Earning(month)'!F$2)</f>
        <v>#NUM!</v>
      </c>
      <c r="G204" s="18" t="e">
        <f>INDEX(Large!$E$4:$BN$405,'Earning(month)'!$C204,'Earning(month)'!G$2)</f>
        <v>#NUM!</v>
      </c>
      <c r="H204" s="18" t="e">
        <f>INDEX(Large!$E$4:$BN$405,'Earning(month)'!$C204,'Earning(month)'!H$2)</f>
        <v>#NUM!</v>
      </c>
      <c r="I204" s="18" t="e">
        <f>INDEX(Large!$E$4:$BN$405,'Earning(month)'!$C204,'Earning(month)'!I$2)</f>
        <v>#NUM!</v>
      </c>
      <c r="J204" s="18" t="e">
        <f>INDEX(Large!$E$4:$BN$405,'Earning(month)'!$C204,'Earning(month)'!J$2)</f>
        <v>#NUM!</v>
      </c>
      <c r="K204" s="18" t="e">
        <f>INDEX(Large!$E$4:$BN$405,'Earning(month)'!$C204,'Earning(month)'!K$2)</f>
        <v>#NUM!</v>
      </c>
      <c r="L204" s="18" t="e">
        <f>INDEX(Large!$E$4:$BN$405,'Earning(month)'!$C204,'Earning(month)'!L$2)</f>
        <v>#NUM!</v>
      </c>
      <c r="M204" s="18" t="e">
        <f>INDEX(Large!$E$4:$BN$405,'Earning(month)'!$C204,'Earning(month)'!M$2)</f>
        <v>#NUM!</v>
      </c>
      <c r="N204" s="5" t="e">
        <f>INDEX(Large!$E$4:$BN$405,'Earning(month)'!$C204,'Earning(month)'!N$2)</f>
        <v>#NUM!</v>
      </c>
    </row>
    <row r="205" spans="1:14">
      <c r="A205" s="18">
        <v>202</v>
      </c>
      <c r="B205" s="25" t="e">
        <f>LARGE(Large!$AW$4:$AW$32,'Earning(month)'!A205)</f>
        <v>#NUM!</v>
      </c>
      <c r="C205" s="18" t="e">
        <f>MATCH(B205,Large!$AW$4:$AW$405,0)</f>
        <v>#NUM!</v>
      </c>
      <c r="D205" s="18" t="e">
        <f>INDEX(Large!$E$4:$BN$405,'Earning(month)'!$C205,'Earning(month)'!D$2)</f>
        <v>#NUM!</v>
      </c>
      <c r="E205" s="18" t="e">
        <f>INDEX(Large!$E$4:$BN$405,'Earning(month)'!$C205,'Earning(month)'!E$2)</f>
        <v>#NUM!</v>
      </c>
      <c r="F205" s="18" t="e">
        <f>INDEX(Large!$E$4:$BN$405,'Earning(month)'!$C205,'Earning(month)'!F$2)</f>
        <v>#NUM!</v>
      </c>
      <c r="G205" s="18" t="e">
        <f>INDEX(Large!$E$4:$BN$405,'Earning(month)'!$C205,'Earning(month)'!G$2)</f>
        <v>#NUM!</v>
      </c>
      <c r="H205" s="18" t="e">
        <f>INDEX(Large!$E$4:$BN$405,'Earning(month)'!$C205,'Earning(month)'!H$2)</f>
        <v>#NUM!</v>
      </c>
      <c r="I205" s="18" t="e">
        <f>INDEX(Large!$E$4:$BN$405,'Earning(month)'!$C205,'Earning(month)'!I$2)</f>
        <v>#NUM!</v>
      </c>
      <c r="J205" s="18" t="e">
        <f>INDEX(Large!$E$4:$BN$405,'Earning(month)'!$C205,'Earning(month)'!J$2)</f>
        <v>#NUM!</v>
      </c>
      <c r="K205" s="18" t="e">
        <f>INDEX(Large!$E$4:$BN$405,'Earning(month)'!$C205,'Earning(month)'!K$2)</f>
        <v>#NUM!</v>
      </c>
      <c r="L205" s="18" t="e">
        <f>INDEX(Large!$E$4:$BN$405,'Earning(month)'!$C205,'Earning(month)'!L$2)</f>
        <v>#NUM!</v>
      </c>
      <c r="M205" s="18" t="e">
        <f>INDEX(Large!$E$4:$BN$405,'Earning(month)'!$C205,'Earning(month)'!M$2)</f>
        <v>#NUM!</v>
      </c>
      <c r="N205" s="5" t="e">
        <f>INDEX(Large!$E$4:$BN$405,'Earning(month)'!$C205,'Earning(month)'!N$2)</f>
        <v>#NUM!</v>
      </c>
    </row>
    <row r="206" spans="1:14">
      <c r="A206" s="18">
        <v>203</v>
      </c>
      <c r="B206" s="25" t="e">
        <f>LARGE(Large!$AW$4:$AW$32,'Earning(month)'!A206)</f>
        <v>#NUM!</v>
      </c>
      <c r="C206" s="18" t="e">
        <f>MATCH(B206,Large!$AW$4:$AW$405,0)</f>
        <v>#NUM!</v>
      </c>
      <c r="D206" s="18" t="e">
        <f>INDEX(Large!$E$4:$BN$405,'Earning(month)'!$C206,'Earning(month)'!D$2)</f>
        <v>#NUM!</v>
      </c>
      <c r="E206" s="18" t="e">
        <f>INDEX(Large!$E$4:$BN$405,'Earning(month)'!$C206,'Earning(month)'!E$2)</f>
        <v>#NUM!</v>
      </c>
      <c r="F206" s="18" t="e">
        <f>INDEX(Large!$E$4:$BN$405,'Earning(month)'!$C206,'Earning(month)'!F$2)</f>
        <v>#NUM!</v>
      </c>
      <c r="G206" s="18" t="e">
        <f>INDEX(Large!$E$4:$BN$405,'Earning(month)'!$C206,'Earning(month)'!G$2)</f>
        <v>#NUM!</v>
      </c>
      <c r="H206" s="18" t="e">
        <f>INDEX(Large!$E$4:$BN$405,'Earning(month)'!$C206,'Earning(month)'!H$2)</f>
        <v>#NUM!</v>
      </c>
      <c r="I206" s="18" t="e">
        <f>INDEX(Large!$E$4:$BN$405,'Earning(month)'!$C206,'Earning(month)'!I$2)</f>
        <v>#NUM!</v>
      </c>
      <c r="J206" s="18" t="e">
        <f>INDEX(Large!$E$4:$BN$405,'Earning(month)'!$C206,'Earning(month)'!J$2)</f>
        <v>#NUM!</v>
      </c>
      <c r="K206" s="18" t="e">
        <f>INDEX(Large!$E$4:$BN$405,'Earning(month)'!$C206,'Earning(month)'!K$2)</f>
        <v>#NUM!</v>
      </c>
      <c r="L206" s="18" t="e">
        <f>INDEX(Large!$E$4:$BN$405,'Earning(month)'!$C206,'Earning(month)'!L$2)</f>
        <v>#NUM!</v>
      </c>
      <c r="M206" s="18" t="e">
        <f>INDEX(Large!$E$4:$BN$405,'Earning(month)'!$C206,'Earning(month)'!M$2)</f>
        <v>#NUM!</v>
      </c>
      <c r="N206" s="5" t="e">
        <f>INDEX(Large!$E$4:$BN$405,'Earning(month)'!$C206,'Earning(month)'!N$2)</f>
        <v>#NUM!</v>
      </c>
    </row>
    <row r="207" spans="1:14">
      <c r="A207" s="18">
        <v>204</v>
      </c>
      <c r="B207" s="25" t="e">
        <f>LARGE(Large!$AW$4:$AW$32,'Earning(month)'!A207)</f>
        <v>#NUM!</v>
      </c>
      <c r="C207" s="18" t="e">
        <f>MATCH(B207,Large!$AW$4:$AW$405,0)</f>
        <v>#NUM!</v>
      </c>
      <c r="D207" s="18" t="e">
        <f>INDEX(Large!$E$4:$BN$405,'Earning(month)'!$C207,'Earning(month)'!D$2)</f>
        <v>#NUM!</v>
      </c>
      <c r="E207" s="18" t="e">
        <f>INDEX(Large!$E$4:$BN$405,'Earning(month)'!$C207,'Earning(month)'!E$2)</f>
        <v>#NUM!</v>
      </c>
      <c r="F207" s="18" t="e">
        <f>INDEX(Large!$E$4:$BN$405,'Earning(month)'!$C207,'Earning(month)'!F$2)</f>
        <v>#NUM!</v>
      </c>
      <c r="G207" s="18" t="e">
        <f>INDEX(Large!$E$4:$BN$405,'Earning(month)'!$C207,'Earning(month)'!G$2)</f>
        <v>#NUM!</v>
      </c>
      <c r="H207" s="18" t="e">
        <f>INDEX(Large!$E$4:$BN$405,'Earning(month)'!$C207,'Earning(month)'!H$2)</f>
        <v>#NUM!</v>
      </c>
      <c r="I207" s="18" t="e">
        <f>INDEX(Large!$E$4:$BN$405,'Earning(month)'!$C207,'Earning(month)'!I$2)</f>
        <v>#NUM!</v>
      </c>
      <c r="J207" s="18" t="e">
        <f>INDEX(Large!$E$4:$BN$405,'Earning(month)'!$C207,'Earning(month)'!J$2)</f>
        <v>#NUM!</v>
      </c>
      <c r="K207" s="18" t="e">
        <f>INDEX(Large!$E$4:$BN$405,'Earning(month)'!$C207,'Earning(month)'!K$2)</f>
        <v>#NUM!</v>
      </c>
      <c r="L207" s="18" t="e">
        <f>INDEX(Large!$E$4:$BN$405,'Earning(month)'!$C207,'Earning(month)'!L$2)</f>
        <v>#NUM!</v>
      </c>
      <c r="M207" s="18" t="e">
        <f>INDEX(Large!$E$4:$BN$405,'Earning(month)'!$C207,'Earning(month)'!M$2)</f>
        <v>#NUM!</v>
      </c>
      <c r="N207" s="5" t="e">
        <f>INDEX(Large!$E$4:$BN$405,'Earning(month)'!$C207,'Earning(month)'!N$2)</f>
        <v>#NUM!</v>
      </c>
    </row>
    <row r="208" spans="1:14">
      <c r="A208" s="18">
        <v>205</v>
      </c>
      <c r="B208" s="25" t="e">
        <f>LARGE(Large!$AW$4:$AW$32,'Earning(month)'!A208)</f>
        <v>#NUM!</v>
      </c>
      <c r="C208" s="18" t="e">
        <f>MATCH(B208,Large!$AW$4:$AW$405,0)</f>
        <v>#NUM!</v>
      </c>
      <c r="D208" s="18" t="e">
        <f>INDEX(Large!$E$4:$BN$405,'Earning(month)'!$C208,'Earning(month)'!D$2)</f>
        <v>#NUM!</v>
      </c>
      <c r="E208" s="18" t="e">
        <f>INDEX(Large!$E$4:$BN$405,'Earning(month)'!$C208,'Earning(month)'!E$2)</f>
        <v>#NUM!</v>
      </c>
      <c r="F208" s="18" t="e">
        <f>INDEX(Large!$E$4:$BN$405,'Earning(month)'!$C208,'Earning(month)'!F$2)</f>
        <v>#NUM!</v>
      </c>
      <c r="G208" s="18" t="e">
        <f>INDEX(Large!$E$4:$BN$405,'Earning(month)'!$C208,'Earning(month)'!G$2)</f>
        <v>#NUM!</v>
      </c>
      <c r="H208" s="18" t="e">
        <f>INDEX(Large!$E$4:$BN$405,'Earning(month)'!$C208,'Earning(month)'!H$2)</f>
        <v>#NUM!</v>
      </c>
      <c r="I208" s="18" t="e">
        <f>INDEX(Large!$E$4:$BN$405,'Earning(month)'!$C208,'Earning(month)'!I$2)</f>
        <v>#NUM!</v>
      </c>
      <c r="J208" s="18" t="e">
        <f>INDEX(Large!$E$4:$BN$405,'Earning(month)'!$C208,'Earning(month)'!J$2)</f>
        <v>#NUM!</v>
      </c>
      <c r="K208" s="18" t="e">
        <f>INDEX(Large!$E$4:$BN$405,'Earning(month)'!$C208,'Earning(month)'!K$2)</f>
        <v>#NUM!</v>
      </c>
      <c r="L208" s="18" t="e">
        <f>INDEX(Large!$E$4:$BN$405,'Earning(month)'!$C208,'Earning(month)'!L$2)</f>
        <v>#NUM!</v>
      </c>
      <c r="M208" s="18" t="e">
        <f>INDEX(Large!$E$4:$BN$405,'Earning(month)'!$C208,'Earning(month)'!M$2)</f>
        <v>#NUM!</v>
      </c>
      <c r="N208" s="5" t="e">
        <f>INDEX(Large!$E$4:$BN$405,'Earning(month)'!$C208,'Earning(month)'!N$2)</f>
        <v>#NUM!</v>
      </c>
    </row>
    <row r="209" spans="1:14">
      <c r="A209" s="18">
        <v>206</v>
      </c>
      <c r="B209" s="25" t="e">
        <f>LARGE(Large!$AW$4:$AW$32,'Earning(month)'!A209)</f>
        <v>#NUM!</v>
      </c>
      <c r="C209" s="18" t="e">
        <f>MATCH(B209,Large!$AW$4:$AW$405,0)</f>
        <v>#NUM!</v>
      </c>
      <c r="D209" s="18" t="e">
        <f>INDEX(Large!$E$4:$BN$405,'Earning(month)'!$C209,'Earning(month)'!D$2)</f>
        <v>#NUM!</v>
      </c>
      <c r="E209" s="18" t="e">
        <f>INDEX(Large!$E$4:$BN$405,'Earning(month)'!$C209,'Earning(month)'!E$2)</f>
        <v>#NUM!</v>
      </c>
      <c r="F209" s="18" t="e">
        <f>INDEX(Large!$E$4:$BN$405,'Earning(month)'!$C209,'Earning(month)'!F$2)</f>
        <v>#NUM!</v>
      </c>
      <c r="G209" s="18" t="e">
        <f>INDEX(Large!$E$4:$BN$405,'Earning(month)'!$C209,'Earning(month)'!G$2)</f>
        <v>#NUM!</v>
      </c>
      <c r="H209" s="18" t="e">
        <f>INDEX(Large!$E$4:$BN$405,'Earning(month)'!$C209,'Earning(month)'!H$2)</f>
        <v>#NUM!</v>
      </c>
      <c r="I209" s="18" t="e">
        <f>INDEX(Large!$E$4:$BN$405,'Earning(month)'!$C209,'Earning(month)'!I$2)</f>
        <v>#NUM!</v>
      </c>
      <c r="J209" s="18" t="e">
        <f>INDEX(Large!$E$4:$BN$405,'Earning(month)'!$C209,'Earning(month)'!J$2)</f>
        <v>#NUM!</v>
      </c>
      <c r="K209" s="18" t="e">
        <f>INDEX(Large!$E$4:$BN$405,'Earning(month)'!$C209,'Earning(month)'!K$2)</f>
        <v>#NUM!</v>
      </c>
      <c r="L209" s="18" t="e">
        <f>INDEX(Large!$E$4:$BN$405,'Earning(month)'!$C209,'Earning(month)'!L$2)</f>
        <v>#NUM!</v>
      </c>
      <c r="M209" s="18" t="e">
        <f>INDEX(Large!$E$4:$BN$405,'Earning(month)'!$C209,'Earning(month)'!M$2)</f>
        <v>#NUM!</v>
      </c>
      <c r="N209" s="5" t="e">
        <f>INDEX(Large!$E$4:$BN$405,'Earning(month)'!$C209,'Earning(month)'!N$2)</f>
        <v>#NUM!</v>
      </c>
    </row>
    <row r="210" spans="1:14">
      <c r="A210" s="18">
        <v>207</v>
      </c>
      <c r="B210" s="25" t="e">
        <f>LARGE(Large!$AW$4:$AW$32,'Earning(month)'!A210)</f>
        <v>#NUM!</v>
      </c>
      <c r="C210" s="18" t="e">
        <f>MATCH(B210,Large!$AW$4:$AW$405,0)</f>
        <v>#NUM!</v>
      </c>
      <c r="D210" s="18" t="e">
        <f>INDEX(Large!$E$4:$BN$405,'Earning(month)'!$C210,'Earning(month)'!D$2)</f>
        <v>#NUM!</v>
      </c>
      <c r="E210" s="18" t="e">
        <f>INDEX(Large!$E$4:$BN$405,'Earning(month)'!$C210,'Earning(month)'!E$2)</f>
        <v>#NUM!</v>
      </c>
      <c r="F210" s="18" t="e">
        <f>INDEX(Large!$E$4:$BN$405,'Earning(month)'!$C210,'Earning(month)'!F$2)</f>
        <v>#NUM!</v>
      </c>
      <c r="G210" s="18" t="e">
        <f>INDEX(Large!$E$4:$BN$405,'Earning(month)'!$C210,'Earning(month)'!G$2)</f>
        <v>#NUM!</v>
      </c>
      <c r="H210" s="18" t="e">
        <f>INDEX(Large!$E$4:$BN$405,'Earning(month)'!$C210,'Earning(month)'!H$2)</f>
        <v>#NUM!</v>
      </c>
      <c r="I210" s="18" t="e">
        <f>INDEX(Large!$E$4:$BN$405,'Earning(month)'!$C210,'Earning(month)'!I$2)</f>
        <v>#NUM!</v>
      </c>
      <c r="J210" s="18" t="e">
        <f>INDEX(Large!$E$4:$BN$405,'Earning(month)'!$C210,'Earning(month)'!J$2)</f>
        <v>#NUM!</v>
      </c>
      <c r="K210" s="18" t="e">
        <f>INDEX(Large!$E$4:$BN$405,'Earning(month)'!$C210,'Earning(month)'!K$2)</f>
        <v>#NUM!</v>
      </c>
      <c r="L210" s="18" t="e">
        <f>INDEX(Large!$E$4:$BN$405,'Earning(month)'!$C210,'Earning(month)'!L$2)</f>
        <v>#NUM!</v>
      </c>
      <c r="M210" s="18" t="e">
        <f>INDEX(Large!$E$4:$BN$405,'Earning(month)'!$C210,'Earning(month)'!M$2)</f>
        <v>#NUM!</v>
      </c>
      <c r="N210" s="5" t="e">
        <f>INDEX(Large!$E$4:$BN$405,'Earning(month)'!$C210,'Earning(month)'!N$2)</f>
        <v>#NUM!</v>
      </c>
    </row>
    <row r="211" spans="1:14">
      <c r="A211" s="18">
        <v>208</v>
      </c>
      <c r="B211" s="25" t="e">
        <f>LARGE(Large!$AW$4:$AW$32,'Earning(month)'!A211)</f>
        <v>#NUM!</v>
      </c>
      <c r="C211" s="18" t="e">
        <f>MATCH(B211,Large!$AW$4:$AW$405,0)</f>
        <v>#NUM!</v>
      </c>
      <c r="D211" s="18" t="e">
        <f>INDEX(Large!$E$4:$BN$405,'Earning(month)'!$C211,'Earning(month)'!D$2)</f>
        <v>#NUM!</v>
      </c>
      <c r="E211" s="18" t="e">
        <f>INDEX(Large!$E$4:$BN$405,'Earning(month)'!$C211,'Earning(month)'!E$2)</f>
        <v>#NUM!</v>
      </c>
      <c r="F211" s="18" t="e">
        <f>INDEX(Large!$E$4:$BN$405,'Earning(month)'!$C211,'Earning(month)'!F$2)</f>
        <v>#NUM!</v>
      </c>
      <c r="G211" s="18" t="e">
        <f>INDEX(Large!$E$4:$BN$405,'Earning(month)'!$C211,'Earning(month)'!G$2)</f>
        <v>#NUM!</v>
      </c>
      <c r="H211" s="18" t="e">
        <f>INDEX(Large!$E$4:$BN$405,'Earning(month)'!$C211,'Earning(month)'!H$2)</f>
        <v>#NUM!</v>
      </c>
      <c r="I211" s="18" t="e">
        <f>INDEX(Large!$E$4:$BN$405,'Earning(month)'!$C211,'Earning(month)'!I$2)</f>
        <v>#NUM!</v>
      </c>
      <c r="J211" s="18" t="e">
        <f>INDEX(Large!$E$4:$BN$405,'Earning(month)'!$C211,'Earning(month)'!J$2)</f>
        <v>#NUM!</v>
      </c>
      <c r="K211" s="18" t="e">
        <f>INDEX(Large!$E$4:$BN$405,'Earning(month)'!$C211,'Earning(month)'!K$2)</f>
        <v>#NUM!</v>
      </c>
      <c r="L211" s="18" t="e">
        <f>INDEX(Large!$E$4:$BN$405,'Earning(month)'!$C211,'Earning(month)'!L$2)</f>
        <v>#NUM!</v>
      </c>
      <c r="M211" s="18" t="e">
        <f>INDEX(Large!$E$4:$BN$405,'Earning(month)'!$C211,'Earning(month)'!M$2)</f>
        <v>#NUM!</v>
      </c>
      <c r="N211" s="5" t="e">
        <f>INDEX(Large!$E$4:$BN$405,'Earning(month)'!$C211,'Earning(month)'!N$2)</f>
        <v>#NUM!</v>
      </c>
    </row>
    <row r="212" spans="1:14">
      <c r="A212" s="18">
        <v>209</v>
      </c>
      <c r="B212" s="25" t="e">
        <f>LARGE(Large!$AW$4:$AW$32,'Earning(month)'!A212)</f>
        <v>#NUM!</v>
      </c>
      <c r="C212" s="18" t="e">
        <f>MATCH(B212,Large!$AW$4:$AW$405,0)</f>
        <v>#NUM!</v>
      </c>
      <c r="D212" s="18" t="e">
        <f>INDEX(Large!$E$4:$BN$405,'Earning(month)'!$C212,'Earning(month)'!D$2)</f>
        <v>#NUM!</v>
      </c>
      <c r="E212" s="18" t="e">
        <f>INDEX(Large!$E$4:$BN$405,'Earning(month)'!$C212,'Earning(month)'!E$2)</f>
        <v>#NUM!</v>
      </c>
      <c r="F212" s="18" t="e">
        <f>INDEX(Large!$E$4:$BN$405,'Earning(month)'!$C212,'Earning(month)'!F$2)</f>
        <v>#NUM!</v>
      </c>
      <c r="G212" s="18" t="e">
        <f>INDEX(Large!$E$4:$BN$405,'Earning(month)'!$C212,'Earning(month)'!G$2)</f>
        <v>#NUM!</v>
      </c>
      <c r="H212" s="18" t="e">
        <f>INDEX(Large!$E$4:$BN$405,'Earning(month)'!$C212,'Earning(month)'!H$2)</f>
        <v>#NUM!</v>
      </c>
      <c r="I212" s="18" t="e">
        <f>INDEX(Large!$E$4:$BN$405,'Earning(month)'!$C212,'Earning(month)'!I$2)</f>
        <v>#NUM!</v>
      </c>
      <c r="J212" s="18" t="e">
        <f>INDEX(Large!$E$4:$BN$405,'Earning(month)'!$C212,'Earning(month)'!J$2)</f>
        <v>#NUM!</v>
      </c>
      <c r="K212" s="18" t="e">
        <f>INDEX(Large!$E$4:$BN$405,'Earning(month)'!$C212,'Earning(month)'!K$2)</f>
        <v>#NUM!</v>
      </c>
      <c r="L212" s="18" t="e">
        <f>INDEX(Large!$E$4:$BN$405,'Earning(month)'!$C212,'Earning(month)'!L$2)</f>
        <v>#NUM!</v>
      </c>
      <c r="M212" s="18" t="e">
        <f>INDEX(Large!$E$4:$BN$405,'Earning(month)'!$C212,'Earning(month)'!M$2)</f>
        <v>#NUM!</v>
      </c>
      <c r="N212" s="5" t="e">
        <f>INDEX(Large!$E$4:$BN$405,'Earning(month)'!$C212,'Earning(month)'!N$2)</f>
        <v>#NUM!</v>
      </c>
    </row>
    <row r="213" spans="1:14">
      <c r="A213" s="18">
        <v>210</v>
      </c>
      <c r="B213" s="25" t="e">
        <f>LARGE(Large!$AW$4:$AW$32,'Earning(month)'!A213)</f>
        <v>#NUM!</v>
      </c>
      <c r="C213" s="18" t="e">
        <f>MATCH(B213,Large!$AW$4:$AW$405,0)</f>
        <v>#NUM!</v>
      </c>
      <c r="D213" s="18" t="e">
        <f>INDEX(Large!$E$4:$BN$405,'Earning(month)'!$C213,'Earning(month)'!D$2)</f>
        <v>#NUM!</v>
      </c>
      <c r="E213" s="18" t="e">
        <f>INDEX(Large!$E$4:$BN$405,'Earning(month)'!$C213,'Earning(month)'!E$2)</f>
        <v>#NUM!</v>
      </c>
      <c r="F213" s="18" t="e">
        <f>INDEX(Large!$E$4:$BN$405,'Earning(month)'!$C213,'Earning(month)'!F$2)</f>
        <v>#NUM!</v>
      </c>
      <c r="G213" s="18" t="e">
        <f>INDEX(Large!$E$4:$BN$405,'Earning(month)'!$C213,'Earning(month)'!G$2)</f>
        <v>#NUM!</v>
      </c>
      <c r="H213" s="18" t="e">
        <f>INDEX(Large!$E$4:$BN$405,'Earning(month)'!$C213,'Earning(month)'!H$2)</f>
        <v>#NUM!</v>
      </c>
      <c r="I213" s="18" t="e">
        <f>INDEX(Large!$E$4:$BN$405,'Earning(month)'!$C213,'Earning(month)'!I$2)</f>
        <v>#NUM!</v>
      </c>
      <c r="J213" s="18" t="e">
        <f>INDEX(Large!$E$4:$BN$405,'Earning(month)'!$C213,'Earning(month)'!J$2)</f>
        <v>#NUM!</v>
      </c>
      <c r="K213" s="18" t="e">
        <f>INDEX(Large!$E$4:$BN$405,'Earning(month)'!$C213,'Earning(month)'!K$2)</f>
        <v>#NUM!</v>
      </c>
      <c r="L213" s="18" t="e">
        <f>INDEX(Large!$E$4:$BN$405,'Earning(month)'!$C213,'Earning(month)'!L$2)</f>
        <v>#NUM!</v>
      </c>
      <c r="M213" s="18" t="e">
        <f>INDEX(Large!$E$4:$BN$405,'Earning(month)'!$C213,'Earning(month)'!M$2)</f>
        <v>#NUM!</v>
      </c>
      <c r="N213" s="5" t="e">
        <f>INDEX(Large!$E$4:$BN$405,'Earning(month)'!$C213,'Earning(month)'!N$2)</f>
        <v>#NUM!</v>
      </c>
    </row>
    <row r="214" spans="1:14">
      <c r="A214" s="18">
        <v>211</v>
      </c>
      <c r="B214" s="25" t="e">
        <f>LARGE(Large!$AW$4:$AW$32,'Earning(month)'!A214)</f>
        <v>#NUM!</v>
      </c>
      <c r="C214" s="18" t="e">
        <f>MATCH(B214,Large!$AW$4:$AW$405,0)</f>
        <v>#NUM!</v>
      </c>
      <c r="D214" s="18" t="e">
        <f>INDEX(Large!$E$4:$BN$405,'Earning(month)'!$C214,'Earning(month)'!D$2)</f>
        <v>#NUM!</v>
      </c>
      <c r="E214" s="18" t="e">
        <f>INDEX(Large!$E$4:$BN$405,'Earning(month)'!$C214,'Earning(month)'!E$2)</f>
        <v>#NUM!</v>
      </c>
      <c r="F214" s="18" t="e">
        <f>INDEX(Large!$E$4:$BN$405,'Earning(month)'!$C214,'Earning(month)'!F$2)</f>
        <v>#NUM!</v>
      </c>
      <c r="G214" s="18" t="e">
        <f>INDEX(Large!$E$4:$BN$405,'Earning(month)'!$C214,'Earning(month)'!G$2)</f>
        <v>#NUM!</v>
      </c>
      <c r="H214" s="18" t="e">
        <f>INDEX(Large!$E$4:$BN$405,'Earning(month)'!$C214,'Earning(month)'!H$2)</f>
        <v>#NUM!</v>
      </c>
      <c r="I214" s="18" t="e">
        <f>INDEX(Large!$E$4:$BN$405,'Earning(month)'!$C214,'Earning(month)'!I$2)</f>
        <v>#NUM!</v>
      </c>
      <c r="J214" s="18" t="e">
        <f>INDEX(Large!$E$4:$BN$405,'Earning(month)'!$C214,'Earning(month)'!J$2)</f>
        <v>#NUM!</v>
      </c>
      <c r="K214" s="18" t="e">
        <f>INDEX(Large!$E$4:$BN$405,'Earning(month)'!$C214,'Earning(month)'!K$2)</f>
        <v>#NUM!</v>
      </c>
      <c r="L214" s="18" t="e">
        <f>INDEX(Large!$E$4:$BN$405,'Earning(month)'!$C214,'Earning(month)'!L$2)</f>
        <v>#NUM!</v>
      </c>
      <c r="M214" s="18" t="e">
        <f>INDEX(Large!$E$4:$BN$405,'Earning(month)'!$C214,'Earning(month)'!M$2)</f>
        <v>#NUM!</v>
      </c>
      <c r="N214" s="5" t="e">
        <f>INDEX(Large!$E$4:$BN$405,'Earning(month)'!$C214,'Earning(month)'!N$2)</f>
        <v>#NUM!</v>
      </c>
    </row>
    <row r="215" spans="1:14">
      <c r="A215" s="18">
        <v>212</v>
      </c>
      <c r="B215" s="25" t="e">
        <f>LARGE(Large!$AW$4:$AW$32,'Earning(month)'!A215)</f>
        <v>#NUM!</v>
      </c>
      <c r="C215" s="18" t="e">
        <f>MATCH(B215,Large!$AW$4:$AW$405,0)</f>
        <v>#NUM!</v>
      </c>
      <c r="D215" s="18" t="e">
        <f>INDEX(Large!$E$4:$BN$405,'Earning(month)'!$C215,'Earning(month)'!D$2)</f>
        <v>#NUM!</v>
      </c>
      <c r="E215" s="18" t="e">
        <f>INDEX(Large!$E$4:$BN$405,'Earning(month)'!$C215,'Earning(month)'!E$2)</f>
        <v>#NUM!</v>
      </c>
      <c r="F215" s="18" t="e">
        <f>INDEX(Large!$E$4:$BN$405,'Earning(month)'!$C215,'Earning(month)'!F$2)</f>
        <v>#NUM!</v>
      </c>
      <c r="G215" s="18" t="e">
        <f>INDEX(Large!$E$4:$BN$405,'Earning(month)'!$C215,'Earning(month)'!G$2)</f>
        <v>#NUM!</v>
      </c>
      <c r="H215" s="18" t="e">
        <f>INDEX(Large!$E$4:$BN$405,'Earning(month)'!$C215,'Earning(month)'!H$2)</f>
        <v>#NUM!</v>
      </c>
      <c r="I215" s="18" t="e">
        <f>INDEX(Large!$E$4:$BN$405,'Earning(month)'!$C215,'Earning(month)'!I$2)</f>
        <v>#NUM!</v>
      </c>
      <c r="J215" s="18" t="e">
        <f>INDEX(Large!$E$4:$BN$405,'Earning(month)'!$C215,'Earning(month)'!J$2)</f>
        <v>#NUM!</v>
      </c>
      <c r="K215" s="18" t="e">
        <f>INDEX(Large!$E$4:$BN$405,'Earning(month)'!$C215,'Earning(month)'!K$2)</f>
        <v>#NUM!</v>
      </c>
      <c r="L215" s="18" t="e">
        <f>INDEX(Large!$E$4:$BN$405,'Earning(month)'!$C215,'Earning(month)'!L$2)</f>
        <v>#NUM!</v>
      </c>
      <c r="M215" s="18" t="e">
        <f>INDEX(Large!$E$4:$BN$405,'Earning(month)'!$C215,'Earning(month)'!M$2)</f>
        <v>#NUM!</v>
      </c>
      <c r="N215" s="5" t="e">
        <f>INDEX(Large!$E$4:$BN$405,'Earning(month)'!$C215,'Earning(month)'!N$2)</f>
        <v>#NUM!</v>
      </c>
    </row>
    <row r="216" spans="1:14">
      <c r="A216" s="18">
        <v>213</v>
      </c>
      <c r="B216" s="25" t="e">
        <f>LARGE(Large!$AW$4:$AW$32,'Earning(month)'!A216)</f>
        <v>#NUM!</v>
      </c>
      <c r="C216" s="18" t="e">
        <f>MATCH(B216,Large!$AW$4:$AW$405,0)</f>
        <v>#NUM!</v>
      </c>
      <c r="D216" s="18" t="e">
        <f>INDEX(Large!$E$4:$BN$405,'Earning(month)'!$C216,'Earning(month)'!D$2)</f>
        <v>#NUM!</v>
      </c>
      <c r="E216" s="18" t="e">
        <f>INDEX(Large!$E$4:$BN$405,'Earning(month)'!$C216,'Earning(month)'!E$2)</f>
        <v>#NUM!</v>
      </c>
      <c r="F216" s="18" t="e">
        <f>INDEX(Large!$E$4:$BN$405,'Earning(month)'!$C216,'Earning(month)'!F$2)</f>
        <v>#NUM!</v>
      </c>
      <c r="G216" s="18" t="e">
        <f>INDEX(Large!$E$4:$BN$405,'Earning(month)'!$C216,'Earning(month)'!G$2)</f>
        <v>#NUM!</v>
      </c>
      <c r="H216" s="18" t="e">
        <f>INDEX(Large!$E$4:$BN$405,'Earning(month)'!$C216,'Earning(month)'!H$2)</f>
        <v>#NUM!</v>
      </c>
      <c r="I216" s="18" t="e">
        <f>INDEX(Large!$E$4:$BN$405,'Earning(month)'!$C216,'Earning(month)'!I$2)</f>
        <v>#NUM!</v>
      </c>
      <c r="J216" s="18" t="e">
        <f>INDEX(Large!$E$4:$BN$405,'Earning(month)'!$C216,'Earning(month)'!J$2)</f>
        <v>#NUM!</v>
      </c>
      <c r="K216" s="18" t="e">
        <f>INDEX(Large!$E$4:$BN$405,'Earning(month)'!$C216,'Earning(month)'!K$2)</f>
        <v>#NUM!</v>
      </c>
      <c r="L216" s="18" t="e">
        <f>INDEX(Large!$E$4:$BN$405,'Earning(month)'!$C216,'Earning(month)'!L$2)</f>
        <v>#NUM!</v>
      </c>
      <c r="M216" s="18" t="e">
        <f>INDEX(Large!$E$4:$BN$405,'Earning(month)'!$C216,'Earning(month)'!M$2)</f>
        <v>#NUM!</v>
      </c>
      <c r="N216" s="5" t="e">
        <f>INDEX(Large!$E$4:$BN$405,'Earning(month)'!$C216,'Earning(month)'!N$2)</f>
        <v>#NUM!</v>
      </c>
    </row>
    <row r="217" spans="1:14">
      <c r="A217" s="18">
        <v>214</v>
      </c>
      <c r="B217" s="25" t="e">
        <f>LARGE(Large!$AW$4:$AW$32,'Earning(month)'!A217)</f>
        <v>#NUM!</v>
      </c>
      <c r="C217" s="18" t="e">
        <f>MATCH(B217,Large!$AW$4:$AW$405,0)</f>
        <v>#NUM!</v>
      </c>
      <c r="D217" s="18" t="e">
        <f>INDEX(Large!$E$4:$BN$405,'Earning(month)'!$C217,'Earning(month)'!D$2)</f>
        <v>#NUM!</v>
      </c>
      <c r="E217" s="18" t="e">
        <f>INDEX(Large!$E$4:$BN$405,'Earning(month)'!$C217,'Earning(month)'!E$2)</f>
        <v>#NUM!</v>
      </c>
      <c r="F217" s="18" t="e">
        <f>INDEX(Large!$E$4:$BN$405,'Earning(month)'!$C217,'Earning(month)'!F$2)</f>
        <v>#NUM!</v>
      </c>
      <c r="G217" s="18" t="e">
        <f>INDEX(Large!$E$4:$BN$405,'Earning(month)'!$C217,'Earning(month)'!G$2)</f>
        <v>#NUM!</v>
      </c>
      <c r="H217" s="18" t="e">
        <f>INDEX(Large!$E$4:$BN$405,'Earning(month)'!$C217,'Earning(month)'!H$2)</f>
        <v>#NUM!</v>
      </c>
      <c r="I217" s="18" t="e">
        <f>INDEX(Large!$E$4:$BN$405,'Earning(month)'!$C217,'Earning(month)'!I$2)</f>
        <v>#NUM!</v>
      </c>
      <c r="J217" s="18" t="e">
        <f>INDEX(Large!$E$4:$BN$405,'Earning(month)'!$C217,'Earning(month)'!J$2)</f>
        <v>#NUM!</v>
      </c>
      <c r="K217" s="18" t="e">
        <f>INDEX(Large!$E$4:$BN$405,'Earning(month)'!$C217,'Earning(month)'!K$2)</f>
        <v>#NUM!</v>
      </c>
      <c r="L217" s="18" t="e">
        <f>INDEX(Large!$E$4:$BN$405,'Earning(month)'!$C217,'Earning(month)'!L$2)</f>
        <v>#NUM!</v>
      </c>
      <c r="M217" s="18" t="e">
        <f>INDEX(Large!$E$4:$BN$405,'Earning(month)'!$C217,'Earning(month)'!M$2)</f>
        <v>#NUM!</v>
      </c>
      <c r="N217" s="5" t="e">
        <f>INDEX(Large!$E$4:$BN$405,'Earning(month)'!$C217,'Earning(month)'!N$2)</f>
        <v>#NUM!</v>
      </c>
    </row>
    <row r="218" spans="1:14">
      <c r="A218" s="18">
        <v>215</v>
      </c>
      <c r="B218" s="25" t="e">
        <f>LARGE(Large!$AW$4:$AW$32,'Earning(month)'!A218)</f>
        <v>#NUM!</v>
      </c>
      <c r="C218" s="18" t="e">
        <f>MATCH(B218,Large!$AW$4:$AW$405,0)</f>
        <v>#NUM!</v>
      </c>
      <c r="D218" s="18" t="e">
        <f>INDEX(Large!$E$4:$BN$405,'Earning(month)'!$C218,'Earning(month)'!D$2)</f>
        <v>#NUM!</v>
      </c>
      <c r="E218" s="18" t="e">
        <f>INDEX(Large!$E$4:$BN$405,'Earning(month)'!$C218,'Earning(month)'!E$2)</f>
        <v>#NUM!</v>
      </c>
      <c r="F218" s="18" t="e">
        <f>INDEX(Large!$E$4:$BN$405,'Earning(month)'!$C218,'Earning(month)'!F$2)</f>
        <v>#NUM!</v>
      </c>
      <c r="G218" s="18" t="e">
        <f>INDEX(Large!$E$4:$BN$405,'Earning(month)'!$C218,'Earning(month)'!G$2)</f>
        <v>#NUM!</v>
      </c>
      <c r="H218" s="18" t="e">
        <f>INDEX(Large!$E$4:$BN$405,'Earning(month)'!$C218,'Earning(month)'!H$2)</f>
        <v>#NUM!</v>
      </c>
      <c r="I218" s="18" t="e">
        <f>INDEX(Large!$E$4:$BN$405,'Earning(month)'!$C218,'Earning(month)'!I$2)</f>
        <v>#NUM!</v>
      </c>
      <c r="J218" s="18" t="e">
        <f>INDEX(Large!$E$4:$BN$405,'Earning(month)'!$C218,'Earning(month)'!J$2)</f>
        <v>#NUM!</v>
      </c>
      <c r="K218" s="18" t="e">
        <f>INDEX(Large!$E$4:$BN$405,'Earning(month)'!$C218,'Earning(month)'!K$2)</f>
        <v>#NUM!</v>
      </c>
      <c r="L218" s="18" t="e">
        <f>INDEX(Large!$E$4:$BN$405,'Earning(month)'!$C218,'Earning(month)'!L$2)</f>
        <v>#NUM!</v>
      </c>
      <c r="M218" s="18" t="e">
        <f>INDEX(Large!$E$4:$BN$405,'Earning(month)'!$C218,'Earning(month)'!M$2)</f>
        <v>#NUM!</v>
      </c>
      <c r="N218" s="5" t="e">
        <f>INDEX(Large!$E$4:$BN$405,'Earning(month)'!$C218,'Earning(month)'!N$2)</f>
        <v>#NUM!</v>
      </c>
    </row>
    <row r="219" spans="1:14">
      <c r="A219" s="18">
        <v>216</v>
      </c>
      <c r="B219" s="25" t="e">
        <f>LARGE(Large!$AW$4:$AW$32,'Earning(month)'!A219)</f>
        <v>#NUM!</v>
      </c>
      <c r="C219" s="18" t="e">
        <f>MATCH(B219,Large!$AW$4:$AW$405,0)</f>
        <v>#NUM!</v>
      </c>
      <c r="D219" s="18" t="e">
        <f>INDEX(Large!$E$4:$BN$405,'Earning(month)'!$C219,'Earning(month)'!D$2)</f>
        <v>#NUM!</v>
      </c>
      <c r="E219" s="18" t="e">
        <f>INDEX(Large!$E$4:$BN$405,'Earning(month)'!$C219,'Earning(month)'!E$2)</f>
        <v>#NUM!</v>
      </c>
      <c r="F219" s="18" t="e">
        <f>INDEX(Large!$E$4:$BN$405,'Earning(month)'!$C219,'Earning(month)'!F$2)</f>
        <v>#NUM!</v>
      </c>
      <c r="G219" s="18" t="e">
        <f>INDEX(Large!$E$4:$BN$405,'Earning(month)'!$C219,'Earning(month)'!G$2)</f>
        <v>#NUM!</v>
      </c>
      <c r="H219" s="18" t="e">
        <f>INDEX(Large!$E$4:$BN$405,'Earning(month)'!$C219,'Earning(month)'!H$2)</f>
        <v>#NUM!</v>
      </c>
      <c r="I219" s="18" t="e">
        <f>INDEX(Large!$E$4:$BN$405,'Earning(month)'!$C219,'Earning(month)'!I$2)</f>
        <v>#NUM!</v>
      </c>
      <c r="J219" s="18" t="e">
        <f>INDEX(Large!$E$4:$BN$405,'Earning(month)'!$C219,'Earning(month)'!J$2)</f>
        <v>#NUM!</v>
      </c>
      <c r="K219" s="18" t="e">
        <f>INDEX(Large!$E$4:$BN$405,'Earning(month)'!$C219,'Earning(month)'!K$2)</f>
        <v>#NUM!</v>
      </c>
      <c r="L219" s="18" t="e">
        <f>INDEX(Large!$E$4:$BN$405,'Earning(month)'!$C219,'Earning(month)'!L$2)</f>
        <v>#NUM!</v>
      </c>
      <c r="M219" s="18" t="e">
        <f>INDEX(Large!$E$4:$BN$405,'Earning(month)'!$C219,'Earning(month)'!M$2)</f>
        <v>#NUM!</v>
      </c>
      <c r="N219" s="5" t="e">
        <f>INDEX(Large!$E$4:$BN$405,'Earning(month)'!$C219,'Earning(month)'!N$2)</f>
        <v>#NUM!</v>
      </c>
    </row>
    <row r="220" spans="1:14">
      <c r="A220" s="18">
        <v>217</v>
      </c>
      <c r="B220" s="25" t="e">
        <f>LARGE(Large!$AW$4:$AW$32,'Earning(month)'!A220)</f>
        <v>#NUM!</v>
      </c>
      <c r="C220" s="18" t="e">
        <f>MATCH(B220,Large!$AW$4:$AW$405,0)</f>
        <v>#NUM!</v>
      </c>
      <c r="D220" s="18" t="e">
        <f>INDEX(Large!$E$4:$BN$405,'Earning(month)'!$C220,'Earning(month)'!D$2)</f>
        <v>#NUM!</v>
      </c>
      <c r="E220" s="18" t="e">
        <f>INDEX(Large!$E$4:$BN$405,'Earning(month)'!$C220,'Earning(month)'!E$2)</f>
        <v>#NUM!</v>
      </c>
      <c r="F220" s="18" t="e">
        <f>INDEX(Large!$E$4:$BN$405,'Earning(month)'!$C220,'Earning(month)'!F$2)</f>
        <v>#NUM!</v>
      </c>
      <c r="G220" s="18" t="e">
        <f>INDEX(Large!$E$4:$BN$405,'Earning(month)'!$C220,'Earning(month)'!G$2)</f>
        <v>#NUM!</v>
      </c>
      <c r="H220" s="18" t="e">
        <f>INDEX(Large!$E$4:$BN$405,'Earning(month)'!$C220,'Earning(month)'!H$2)</f>
        <v>#NUM!</v>
      </c>
      <c r="I220" s="18" t="e">
        <f>INDEX(Large!$E$4:$BN$405,'Earning(month)'!$C220,'Earning(month)'!I$2)</f>
        <v>#NUM!</v>
      </c>
      <c r="J220" s="18" t="e">
        <f>INDEX(Large!$E$4:$BN$405,'Earning(month)'!$C220,'Earning(month)'!J$2)</f>
        <v>#NUM!</v>
      </c>
      <c r="K220" s="18" t="e">
        <f>INDEX(Large!$E$4:$BN$405,'Earning(month)'!$C220,'Earning(month)'!K$2)</f>
        <v>#NUM!</v>
      </c>
      <c r="L220" s="18" t="e">
        <f>INDEX(Large!$E$4:$BN$405,'Earning(month)'!$C220,'Earning(month)'!L$2)</f>
        <v>#NUM!</v>
      </c>
      <c r="M220" s="18" t="e">
        <f>INDEX(Large!$E$4:$BN$405,'Earning(month)'!$C220,'Earning(month)'!M$2)</f>
        <v>#NUM!</v>
      </c>
      <c r="N220" s="5" t="e">
        <f>INDEX(Large!$E$4:$BN$405,'Earning(month)'!$C220,'Earning(month)'!N$2)</f>
        <v>#NUM!</v>
      </c>
    </row>
    <row r="221" spans="1:14">
      <c r="A221" s="18">
        <v>218</v>
      </c>
      <c r="B221" s="25" t="e">
        <f>LARGE(Large!$AW$4:$AW$32,'Earning(month)'!A221)</f>
        <v>#NUM!</v>
      </c>
      <c r="C221" s="18" t="e">
        <f>MATCH(B221,Large!$AW$4:$AW$405,0)</f>
        <v>#NUM!</v>
      </c>
      <c r="D221" s="18" t="e">
        <f>INDEX(Large!$E$4:$BN$405,'Earning(month)'!$C221,'Earning(month)'!D$2)</f>
        <v>#NUM!</v>
      </c>
      <c r="E221" s="18" t="e">
        <f>INDEX(Large!$E$4:$BN$405,'Earning(month)'!$C221,'Earning(month)'!E$2)</f>
        <v>#NUM!</v>
      </c>
      <c r="F221" s="18" t="e">
        <f>INDEX(Large!$E$4:$BN$405,'Earning(month)'!$C221,'Earning(month)'!F$2)</f>
        <v>#NUM!</v>
      </c>
      <c r="G221" s="18" t="e">
        <f>INDEX(Large!$E$4:$BN$405,'Earning(month)'!$C221,'Earning(month)'!G$2)</f>
        <v>#NUM!</v>
      </c>
      <c r="H221" s="18" t="e">
        <f>INDEX(Large!$E$4:$BN$405,'Earning(month)'!$C221,'Earning(month)'!H$2)</f>
        <v>#NUM!</v>
      </c>
      <c r="I221" s="18" t="e">
        <f>INDEX(Large!$E$4:$BN$405,'Earning(month)'!$C221,'Earning(month)'!I$2)</f>
        <v>#NUM!</v>
      </c>
      <c r="J221" s="18" t="e">
        <f>INDEX(Large!$E$4:$BN$405,'Earning(month)'!$C221,'Earning(month)'!J$2)</f>
        <v>#NUM!</v>
      </c>
      <c r="K221" s="18" t="e">
        <f>INDEX(Large!$E$4:$BN$405,'Earning(month)'!$C221,'Earning(month)'!K$2)</f>
        <v>#NUM!</v>
      </c>
      <c r="L221" s="18" t="e">
        <f>INDEX(Large!$E$4:$BN$405,'Earning(month)'!$C221,'Earning(month)'!L$2)</f>
        <v>#NUM!</v>
      </c>
      <c r="M221" s="18" t="e">
        <f>INDEX(Large!$E$4:$BN$405,'Earning(month)'!$C221,'Earning(month)'!M$2)</f>
        <v>#NUM!</v>
      </c>
      <c r="N221" s="5" t="e">
        <f>INDEX(Large!$E$4:$BN$405,'Earning(month)'!$C221,'Earning(month)'!N$2)</f>
        <v>#NUM!</v>
      </c>
    </row>
    <row r="222" spans="1:14">
      <c r="A222" s="18">
        <v>219</v>
      </c>
      <c r="B222" s="25" t="e">
        <f>LARGE(Large!$AW$4:$AW$32,'Earning(month)'!A222)</f>
        <v>#NUM!</v>
      </c>
      <c r="C222" s="18" t="e">
        <f>MATCH(B222,Large!$AW$4:$AW$405,0)</f>
        <v>#NUM!</v>
      </c>
      <c r="D222" s="18" t="e">
        <f>INDEX(Large!$E$4:$BN$405,'Earning(month)'!$C222,'Earning(month)'!D$2)</f>
        <v>#NUM!</v>
      </c>
      <c r="E222" s="18" t="e">
        <f>INDEX(Large!$E$4:$BN$405,'Earning(month)'!$C222,'Earning(month)'!E$2)</f>
        <v>#NUM!</v>
      </c>
      <c r="F222" s="18" t="e">
        <f>INDEX(Large!$E$4:$BN$405,'Earning(month)'!$C222,'Earning(month)'!F$2)</f>
        <v>#NUM!</v>
      </c>
      <c r="G222" s="18" t="e">
        <f>INDEX(Large!$E$4:$BN$405,'Earning(month)'!$C222,'Earning(month)'!G$2)</f>
        <v>#NUM!</v>
      </c>
      <c r="H222" s="18" t="e">
        <f>INDEX(Large!$E$4:$BN$405,'Earning(month)'!$C222,'Earning(month)'!H$2)</f>
        <v>#NUM!</v>
      </c>
      <c r="I222" s="18" t="e">
        <f>INDEX(Large!$E$4:$BN$405,'Earning(month)'!$C222,'Earning(month)'!I$2)</f>
        <v>#NUM!</v>
      </c>
      <c r="J222" s="18" t="e">
        <f>INDEX(Large!$E$4:$BN$405,'Earning(month)'!$C222,'Earning(month)'!J$2)</f>
        <v>#NUM!</v>
      </c>
      <c r="K222" s="18" t="e">
        <f>INDEX(Large!$E$4:$BN$405,'Earning(month)'!$C222,'Earning(month)'!K$2)</f>
        <v>#NUM!</v>
      </c>
      <c r="L222" s="18" t="e">
        <f>INDEX(Large!$E$4:$BN$405,'Earning(month)'!$C222,'Earning(month)'!L$2)</f>
        <v>#NUM!</v>
      </c>
      <c r="M222" s="18" t="e">
        <f>INDEX(Large!$E$4:$BN$405,'Earning(month)'!$C222,'Earning(month)'!M$2)</f>
        <v>#NUM!</v>
      </c>
      <c r="N222" s="5" t="e">
        <f>INDEX(Large!$E$4:$BN$405,'Earning(month)'!$C222,'Earning(month)'!N$2)</f>
        <v>#NUM!</v>
      </c>
    </row>
    <row r="223" spans="1:14">
      <c r="A223" s="18">
        <v>220</v>
      </c>
      <c r="B223" s="25" t="e">
        <f>LARGE(Large!$AW$4:$AW$32,'Earning(month)'!A223)</f>
        <v>#NUM!</v>
      </c>
      <c r="C223" s="18" t="e">
        <f>MATCH(B223,Large!$AW$4:$AW$405,0)</f>
        <v>#NUM!</v>
      </c>
      <c r="D223" s="18" t="e">
        <f>INDEX(Large!$E$4:$BN$405,'Earning(month)'!$C223,'Earning(month)'!D$2)</f>
        <v>#NUM!</v>
      </c>
      <c r="E223" s="18" t="e">
        <f>INDEX(Large!$E$4:$BN$405,'Earning(month)'!$C223,'Earning(month)'!E$2)</f>
        <v>#NUM!</v>
      </c>
      <c r="F223" s="18" t="e">
        <f>INDEX(Large!$E$4:$BN$405,'Earning(month)'!$C223,'Earning(month)'!F$2)</f>
        <v>#NUM!</v>
      </c>
      <c r="G223" s="18" t="e">
        <f>INDEX(Large!$E$4:$BN$405,'Earning(month)'!$C223,'Earning(month)'!G$2)</f>
        <v>#NUM!</v>
      </c>
      <c r="H223" s="18" t="e">
        <f>INDEX(Large!$E$4:$BN$405,'Earning(month)'!$C223,'Earning(month)'!H$2)</f>
        <v>#NUM!</v>
      </c>
      <c r="I223" s="18" t="e">
        <f>INDEX(Large!$E$4:$BN$405,'Earning(month)'!$C223,'Earning(month)'!I$2)</f>
        <v>#NUM!</v>
      </c>
      <c r="J223" s="18" t="e">
        <f>INDEX(Large!$E$4:$BN$405,'Earning(month)'!$C223,'Earning(month)'!J$2)</f>
        <v>#NUM!</v>
      </c>
      <c r="K223" s="18" t="e">
        <f>INDEX(Large!$E$4:$BN$405,'Earning(month)'!$C223,'Earning(month)'!K$2)</f>
        <v>#NUM!</v>
      </c>
      <c r="L223" s="18" t="e">
        <f>INDEX(Large!$E$4:$BN$405,'Earning(month)'!$C223,'Earning(month)'!L$2)</f>
        <v>#NUM!</v>
      </c>
      <c r="M223" s="18" t="e">
        <f>INDEX(Large!$E$4:$BN$405,'Earning(month)'!$C223,'Earning(month)'!M$2)</f>
        <v>#NUM!</v>
      </c>
      <c r="N223" s="5" t="e">
        <f>INDEX(Large!$E$4:$BN$405,'Earning(month)'!$C223,'Earning(month)'!N$2)</f>
        <v>#NUM!</v>
      </c>
    </row>
    <row r="224" spans="1:14">
      <c r="A224" s="18">
        <v>221</v>
      </c>
      <c r="B224" s="25" t="e">
        <f>LARGE(Large!$AW$4:$AW$32,'Earning(month)'!A224)</f>
        <v>#NUM!</v>
      </c>
      <c r="C224" s="18" t="e">
        <f>MATCH(B224,Large!$AW$4:$AW$405,0)</f>
        <v>#NUM!</v>
      </c>
      <c r="D224" s="18" t="e">
        <f>INDEX(Large!$E$4:$BN$405,'Earning(month)'!$C224,'Earning(month)'!D$2)</f>
        <v>#NUM!</v>
      </c>
      <c r="E224" s="18" t="e">
        <f>INDEX(Large!$E$4:$BN$405,'Earning(month)'!$C224,'Earning(month)'!E$2)</f>
        <v>#NUM!</v>
      </c>
      <c r="F224" s="18" t="e">
        <f>INDEX(Large!$E$4:$BN$405,'Earning(month)'!$C224,'Earning(month)'!F$2)</f>
        <v>#NUM!</v>
      </c>
      <c r="G224" s="18" t="e">
        <f>INDEX(Large!$E$4:$BN$405,'Earning(month)'!$C224,'Earning(month)'!G$2)</f>
        <v>#NUM!</v>
      </c>
      <c r="H224" s="18" t="e">
        <f>INDEX(Large!$E$4:$BN$405,'Earning(month)'!$C224,'Earning(month)'!H$2)</f>
        <v>#NUM!</v>
      </c>
      <c r="I224" s="18" t="e">
        <f>INDEX(Large!$E$4:$BN$405,'Earning(month)'!$C224,'Earning(month)'!I$2)</f>
        <v>#NUM!</v>
      </c>
      <c r="J224" s="18" t="e">
        <f>INDEX(Large!$E$4:$BN$405,'Earning(month)'!$C224,'Earning(month)'!J$2)</f>
        <v>#NUM!</v>
      </c>
      <c r="K224" s="18" t="e">
        <f>INDEX(Large!$E$4:$BN$405,'Earning(month)'!$C224,'Earning(month)'!K$2)</f>
        <v>#NUM!</v>
      </c>
      <c r="L224" s="18" t="e">
        <f>INDEX(Large!$E$4:$BN$405,'Earning(month)'!$C224,'Earning(month)'!L$2)</f>
        <v>#NUM!</v>
      </c>
      <c r="M224" s="18" t="e">
        <f>INDEX(Large!$E$4:$BN$405,'Earning(month)'!$C224,'Earning(month)'!M$2)</f>
        <v>#NUM!</v>
      </c>
      <c r="N224" s="5" t="e">
        <f>INDEX(Large!$E$4:$BN$405,'Earning(month)'!$C224,'Earning(month)'!N$2)</f>
        <v>#NUM!</v>
      </c>
    </row>
    <row r="225" spans="1:14">
      <c r="A225" s="18">
        <v>222</v>
      </c>
      <c r="B225" s="25" t="e">
        <f>LARGE(Large!$AW$4:$AW$32,'Earning(month)'!A225)</f>
        <v>#NUM!</v>
      </c>
      <c r="C225" s="18" t="e">
        <f>MATCH(B225,Large!$AW$4:$AW$405,0)</f>
        <v>#NUM!</v>
      </c>
      <c r="D225" s="18" t="e">
        <f>INDEX(Large!$E$4:$BN$405,'Earning(month)'!$C225,'Earning(month)'!D$2)</f>
        <v>#NUM!</v>
      </c>
      <c r="E225" s="18" t="e">
        <f>INDEX(Large!$E$4:$BN$405,'Earning(month)'!$C225,'Earning(month)'!E$2)</f>
        <v>#NUM!</v>
      </c>
      <c r="F225" s="18" t="e">
        <f>INDEX(Large!$E$4:$BN$405,'Earning(month)'!$C225,'Earning(month)'!F$2)</f>
        <v>#NUM!</v>
      </c>
      <c r="G225" s="18" t="e">
        <f>INDEX(Large!$E$4:$BN$405,'Earning(month)'!$C225,'Earning(month)'!G$2)</f>
        <v>#NUM!</v>
      </c>
      <c r="H225" s="18" t="e">
        <f>INDEX(Large!$E$4:$BN$405,'Earning(month)'!$C225,'Earning(month)'!H$2)</f>
        <v>#NUM!</v>
      </c>
      <c r="I225" s="18" t="e">
        <f>INDEX(Large!$E$4:$BN$405,'Earning(month)'!$C225,'Earning(month)'!I$2)</f>
        <v>#NUM!</v>
      </c>
      <c r="J225" s="18" t="e">
        <f>INDEX(Large!$E$4:$BN$405,'Earning(month)'!$C225,'Earning(month)'!J$2)</f>
        <v>#NUM!</v>
      </c>
      <c r="K225" s="18" t="e">
        <f>INDEX(Large!$E$4:$BN$405,'Earning(month)'!$C225,'Earning(month)'!K$2)</f>
        <v>#NUM!</v>
      </c>
      <c r="L225" s="18" t="e">
        <f>INDEX(Large!$E$4:$BN$405,'Earning(month)'!$C225,'Earning(month)'!L$2)</f>
        <v>#NUM!</v>
      </c>
      <c r="M225" s="18" t="e">
        <f>INDEX(Large!$E$4:$BN$405,'Earning(month)'!$C225,'Earning(month)'!M$2)</f>
        <v>#NUM!</v>
      </c>
      <c r="N225" s="5" t="e">
        <f>INDEX(Large!$E$4:$BN$405,'Earning(month)'!$C225,'Earning(month)'!N$2)</f>
        <v>#NUM!</v>
      </c>
    </row>
    <row r="226" spans="1:14">
      <c r="A226" s="18">
        <v>223</v>
      </c>
      <c r="B226" s="25" t="e">
        <f>LARGE(Large!$AW$4:$AW$32,'Earning(month)'!A226)</f>
        <v>#NUM!</v>
      </c>
      <c r="C226" s="18" t="e">
        <f>MATCH(B226,Large!$AW$4:$AW$405,0)</f>
        <v>#NUM!</v>
      </c>
      <c r="D226" s="18" t="e">
        <f>INDEX(Large!$E$4:$BN$405,'Earning(month)'!$C226,'Earning(month)'!D$2)</f>
        <v>#NUM!</v>
      </c>
      <c r="E226" s="18" t="e">
        <f>INDEX(Large!$E$4:$BN$405,'Earning(month)'!$C226,'Earning(month)'!E$2)</f>
        <v>#NUM!</v>
      </c>
      <c r="F226" s="18" t="e">
        <f>INDEX(Large!$E$4:$BN$405,'Earning(month)'!$C226,'Earning(month)'!F$2)</f>
        <v>#NUM!</v>
      </c>
      <c r="G226" s="18" t="e">
        <f>INDEX(Large!$E$4:$BN$405,'Earning(month)'!$C226,'Earning(month)'!G$2)</f>
        <v>#NUM!</v>
      </c>
      <c r="H226" s="18" t="e">
        <f>INDEX(Large!$E$4:$BN$405,'Earning(month)'!$C226,'Earning(month)'!H$2)</f>
        <v>#NUM!</v>
      </c>
      <c r="I226" s="18" t="e">
        <f>INDEX(Large!$E$4:$BN$405,'Earning(month)'!$C226,'Earning(month)'!I$2)</f>
        <v>#NUM!</v>
      </c>
      <c r="J226" s="18" t="e">
        <f>INDEX(Large!$E$4:$BN$405,'Earning(month)'!$C226,'Earning(month)'!J$2)</f>
        <v>#NUM!</v>
      </c>
      <c r="K226" s="18" t="e">
        <f>INDEX(Large!$E$4:$BN$405,'Earning(month)'!$C226,'Earning(month)'!K$2)</f>
        <v>#NUM!</v>
      </c>
      <c r="L226" s="18" t="e">
        <f>INDEX(Large!$E$4:$BN$405,'Earning(month)'!$C226,'Earning(month)'!L$2)</f>
        <v>#NUM!</v>
      </c>
      <c r="M226" s="18" t="e">
        <f>INDEX(Large!$E$4:$BN$405,'Earning(month)'!$C226,'Earning(month)'!M$2)</f>
        <v>#NUM!</v>
      </c>
      <c r="N226" s="5" t="e">
        <f>INDEX(Large!$E$4:$BN$405,'Earning(month)'!$C226,'Earning(month)'!N$2)</f>
        <v>#NUM!</v>
      </c>
    </row>
    <row r="227" spans="1:14">
      <c r="A227" s="18">
        <v>224</v>
      </c>
      <c r="B227" s="25" t="e">
        <f>LARGE(Large!$AW$4:$AW$32,'Earning(month)'!A227)</f>
        <v>#NUM!</v>
      </c>
      <c r="C227" s="18" t="e">
        <f>MATCH(B227,Large!$AW$4:$AW$405,0)</f>
        <v>#NUM!</v>
      </c>
      <c r="D227" s="18" t="e">
        <f>INDEX(Large!$E$4:$BN$405,'Earning(month)'!$C227,'Earning(month)'!D$2)</f>
        <v>#NUM!</v>
      </c>
      <c r="E227" s="18" t="e">
        <f>INDEX(Large!$E$4:$BN$405,'Earning(month)'!$C227,'Earning(month)'!E$2)</f>
        <v>#NUM!</v>
      </c>
      <c r="F227" s="18" t="e">
        <f>INDEX(Large!$E$4:$BN$405,'Earning(month)'!$C227,'Earning(month)'!F$2)</f>
        <v>#NUM!</v>
      </c>
      <c r="G227" s="18" t="e">
        <f>INDEX(Large!$E$4:$BN$405,'Earning(month)'!$C227,'Earning(month)'!G$2)</f>
        <v>#NUM!</v>
      </c>
      <c r="H227" s="18" t="e">
        <f>INDEX(Large!$E$4:$BN$405,'Earning(month)'!$C227,'Earning(month)'!H$2)</f>
        <v>#NUM!</v>
      </c>
      <c r="I227" s="18" t="e">
        <f>INDEX(Large!$E$4:$BN$405,'Earning(month)'!$C227,'Earning(month)'!I$2)</f>
        <v>#NUM!</v>
      </c>
      <c r="J227" s="18" t="e">
        <f>INDEX(Large!$E$4:$BN$405,'Earning(month)'!$C227,'Earning(month)'!J$2)</f>
        <v>#NUM!</v>
      </c>
      <c r="K227" s="18" t="e">
        <f>INDEX(Large!$E$4:$BN$405,'Earning(month)'!$C227,'Earning(month)'!K$2)</f>
        <v>#NUM!</v>
      </c>
      <c r="L227" s="18" t="e">
        <f>INDEX(Large!$E$4:$BN$405,'Earning(month)'!$C227,'Earning(month)'!L$2)</f>
        <v>#NUM!</v>
      </c>
      <c r="M227" s="18" t="e">
        <f>INDEX(Large!$E$4:$BN$405,'Earning(month)'!$C227,'Earning(month)'!M$2)</f>
        <v>#NUM!</v>
      </c>
      <c r="N227" s="5" t="e">
        <f>INDEX(Large!$E$4:$BN$405,'Earning(month)'!$C227,'Earning(month)'!N$2)</f>
        <v>#NUM!</v>
      </c>
    </row>
    <row r="228" spans="1:14">
      <c r="A228" s="18">
        <v>225</v>
      </c>
      <c r="B228" s="25" t="e">
        <f>LARGE(Large!$AW$4:$AW$32,'Earning(month)'!A228)</f>
        <v>#NUM!</v>
      </c>
      <c r="C228" s="18" t="e">
        <f>MATCH(B228,Large!$AW$4:$AW$405,0)</f>
        <v>#NUM!</v>
      </c>
      <c r="D228" s="18" t="e">
        <f>INDEX(Large!$E$4:$BN$405,'Earning(month)'!$C228,'Earning(month)'!D$2)</f>
        <v>#NUM!</v>
      </c>
      <c r="E228" s="18" t="e">
        <f>INDEX(Large!$E$4:$BN$405,'Earning(month)'!$C228,'Earning(month)'!E$2)</f>
        <v>#NUM!</v>
      </c>
      <c r="F228" s="18" t="e">
        <f>INDEX(Large!$E$4:$BN$405,'Earning(month)'!$C228,'Earning(month)'!F$2)</f>
        <v>#NUM!</v>
      </c>
      <c r="G228" s="18" t="e">
        <f>INDEX(Large!$E$4:$BN$405,'Earning(month)'!$C228,'Earning(month)'!G$2)</f>
        <v>#NUM!</v>
      </c>
      <c r="H228" s="18" t="e">
        <f>INDEX(Large!$E$4:$BN$405,'Earning(month)'!$C228,'Earning(month)'!H$2)</f>
        <v>#NUM!</v>
      </c>
      <c r="I228" s="18" t="e">
        <f>INDEX(Large!$E$4:$BN$405,'Earning(month)'!$C228,'Earning(month)'!I$2)</f>
        <v>#NUM!</v>
      </c>
      <c r="J228" s="18" t="e">
        <f>INDEX(Large!$E$4:$BN$405,'Earning(month)'!$C228,'Earning(month)'!J$2)</f>
        <v>#NUM!</v>
      </c>
      <c r="K228" s="18" t="e">
        <f>INDEX(Large!$E$4:$BN$405,'Earning(month)'!$C228,'Earning(month)'!K$2)</f>
        <v>#NUM!</v>
      </c>
      <c r="L228" s="18" t="e">
        <f>INDEX(Large!$E$4:$BN$405,'Earning(month)'!$C228,'Earning(month)'!L$2)</f>
        <v>#NUM!</v>
      </c>
      <c r="M228" s="18" t="e">
        <f>INDEX(Large!$E$4:$BN$405,'Earning(month)'!$C228,'Earning(month)'!M$2)</f>
        <v>#NUM!</v>
      </c>
      <c r="N228" s="5" t="e">
        <f>INDEX(Large!$E$4:$BN$405,'Earning(month)'!$C228,'Earning(month)'!N$2)</f>
        <v>#NUM!</v>
      </c>
    </row>
    <row r="229" spans="1:14">
      <c r="A229" s="18">
        <v>226</v>
      </c>
      <c r="B229" s="25" t="e">
        <f>LARGE(Large!$AW$4:$AW$32,'Earning(month)'!A229)</f>
        <v>#NUM!</v>
      </c>
      <c r="C229" s="18" t="e">
        <f>MATCH(B229,Large!$AW$4:$AW$405,0)</f>
        <v>#NUM!</v>
      </c>
      <c r="D229" s="18" t="e">
        <f>INDEX(Large!$E$4:$BN$405,'Earning(month)'!$C229,'Earning(month)'!D$2)</f>
        <v>#NUM!</v>
      </c>
      <c r="E229" s="18" t="e">
        <f>INDEX(Large!$E$4:$BN$405,'Earning(month)'!$C229,'Earning(month)'!E$2)</f>
        <v>#NUM!</v>
      </c>
      <c r="F229" s="18" t="e">
        <f>INDEX(Large!$E$4:$BN$405,'Earning(month)'!$C229,'Earning(month)'!F$2)</f>
        <v>#NUM!</v>
      </c>
      <c r="G229" s="18" t="e">
        <f>INDEX(Large!$E$4:$BN$405,'Earning(month)'!$C229,'Earning(month)'!G$2)</f>
        <v>#NUM!</v>
      </c>
      <c r="H229" s="18" t="e">
        <f>INDEX(Large!$E$4:$BN$405,'Earning(month)'!$C229,'Earning(month)'!H$2)</f>
        <v>#NUM!</v>
      </c>
      <c r="I229" s="18" t="e">
        <f>INDEX(Large!$E$4:$BN$405,'Earning(month)'!$C229,'Earning(month)'!I$2)</f>
        <v>#NUM!</v>
      </c>
      <c r="J229" s="18" t="e">
        <f>INDEX(Large!$E$4:$BN$405,'Earning(month)'!$C229,'Earning(month)'!J$2)</f>
        <v>#NUM!</v>
      </c>
      <c r="K229" s="18" t="e">
        <f>INDEX(Large!$E$4:$BN$405,'Earning(month)'!$C229,'Earning(month)'!K$2)</f>
        <v>#NUM!</v>
      </c>
      <c r="L229" s="18" t="e">
        <f>INDEX(Large!$E$4:$BN$405,'Earning(month)'!$C229,'Earning(month)'!L$2)</f>
        <v>#NUM!</v>
      </c>
      <c r="M229" s="18" t="e">
        <f>INDEX(Large!$E$4:$BN$405,'Earning(month)'!$C229,'Earning(month)'!M$2)</f>
        <v>#NUM!</v>
      </c>
      <c r="N229" s="5" t="e">
        <f>INDEX(Large!$E$4:$BN$405,'Earning(month)'!$C229,'Earning(month)'!N$2)</f>
        <v>#NUM!</v>
      </c>
    </row>
    <row r="230" spans="1:14">
      <c r="A230" s="18">
        <v>227</v>
      </c>
      <c r="B230" s="25" t="e">
        <f>LARGE(Large!$AW$4:$AW$32,'Earning(month)'!A230)</f>
        <v>#NUM!</v>
      </c>
      <c r="C230" s="18" t="e">
        <f>MATCH(B230,Large!$AW$4:$AW$405,0)</f>
        <v>#NUM!</v>
      </c>
      <c r="D230" s="18" t="e">
        <f>INDEX(Large!$E$4:$BN$405,'Earning(month)'!$C230,'Earning(month)'!D$2)</f>
        <v>#NUM!</v>
      </c>
      <c r="E230" s="18" t="e">
        <f>INDEX(Large!$E$4:$BN$405,'Earning(month)'!$C230,'Earning(month)'!E$2)</f>
        <v>#NUM!</v>
      </c>
      <c r="F230" s="18" t="e">
        <f>INDEX(Large!$E$4:$BN$405,'Earning(month)'!$C230,'Earning(month)'!F$2)</f>
        <v>#NUM!</v>
      </c>
      <c r="G230" s="18" t="e">
        <f>INDEX(Large!$E$4:$BN$405,'Earning(month)'!$C230,'Earning(month)'!G$2)</f>
        <v>#NUM!</v>
      </c>
      <c r="H230" s="18" t="e">
        <f>INDEX(Large!$E$4:$BN$405,'Earning(month)'!$C230,'Earning(month)'!H$2)</f>
        <v>#NUM!</v>
      </c>
      <c r="I230" s="18" t="e">
        <f>INDEX(Large!$E$4:$BN$405,'Earning(month)'!$C230,'Earning(month)'!I$2)</f>
        <v>#NUM!</v>
      </c>
      <c r="J230" s="18" t="e">
        <f>INDEX(Large!$E$4:$BN$405,'Earning(month)'!$C230,'Earning(month)'!J$2)</f>
        <v>#NUM!</v>
      </c>
      <c r="K230" s="18" t="e">
        <f>INDEX(Large!$E$4:$BN$405,'Earning(month)'!$C230,'Earning(month)'!K$2)</f>
        <v>#NUM!</v>
      </c>
      <c r="L230" s="18" t="e">
        <f>INDEX(Large!$E$4:$BN$405,'Earning(month)'!$C230,'Earning(month)'!L$2)</f>
        <v>#NUM!</v>
      </c>
      <c r="M230" s="18" t="e">
        <f>INDEX(Large!$E$4:$BN$405,'Earning(month)'!$C230,'Earning(month)'!M$2)</f>
        <v>#NUM!</v>
      </c>
      <c r="N230" s="5" t="e">
        <f>INDEX(Large!$E$4:$BN$405,'Earning(month)'!$C230,'Earning(month)'!N$2)</f>
        <v>#NUM!</v>
      </c>
    </row>
    <row r="231" spans="1:14">
      <c r="A231" s="18">
        <v>228</v>
      </c>
      <c r="B231" s="25" t="e">
        <f>LARGE(Large!$AW$4:$AW$32,'Earning(month)'!A231)</f>
        <v>#NUM!</v>
      </c>
      <c r="C231" s="18" t="e">
        <f>MATCH(B231,Large!$AW$4:$AW$405,0)</f>
        <v>#NUM!</v>
      </c>
      <c r="D231" s="18" t="e">
        <f>INDEX(Large!$E$4:$BN$405,'Earning(month)'!$C231,'Earning(month)'!D$2)</f>
        <v>#NUM!</v>
      </c>
      <c r="E231" s="18" t="e">
        <f>INDEX(Large!$E$4:$BN$405,'Earning(month)'!$C231,'Earning(month)'!E$2)</f>
        <v>#NUM!</v>
      </c>
      <c r="F231" s="18" t="e">
        <f>INDEX(Large!$E$4:$BN$405,'Earning(month)'!$C231,'Earning(month)'!F$2)</f>
        <v>#NUM!</v>
      </c>
      <c r="G231" s="18" t="e">
        <f>INDEX(Large!$E$4:$BN$405,'Earning(month)'!$C231,'Earning(month)'!G$2)</f>
        <v>#NUM!</v>
      </c>
      <c r="H231" s="18" t="e">
        <f>INDEX(Large!$E$4:$BN$405,'Earning(month)'!$C231,'Earning(month)'!H$2)</f>
        <v>#NUM!</v>
      </c>
      <c r="I231" s="18" t="e">
        <f>INDEX(Large!$E$4:$BN$405,'Earning(month)'!$C231,'Earning(month)'!I$2)</f>
        <v>#NUM!</v>
      </c>
      <c r="J231" s="18" t="e">
        <f>INDEX(Large!$E$4:$BN$405,'Earning(month)'!$C231,'Earning(month)'!J$2)</f>
        <v>#NUM!</v>
      </c>
      <c r="K231" s="18" t="e">
        <f>INDEX(Large!$E$4:$BN$405,'Earning(month)'!$C231,'Earning(month)'!K$2)</f>
        <v>#NUM!</v>
      </c>
      <c r="L231" s="18" t="e">
        <f>INDEX(Large!$E$4:$BN$405,'Earning(month)'!$C231,'Earning(month)'!L$2)</f>
        <v>#NUM!</v>
      </c>
      <c r="M231" s="18" t="e">
        <f>INDEX(Large!$E$4:$BN$405,'Earning(month)'!$C231,'Earning(month)'!M$2)</f>
        <v>#NUM!</v>
      </c>
      <c r="N231" s="5" t="e">
        <f>INDEX(Large!$E$4:$BN$405,'Earning(month)'!$C231,'Earning(month)'!N$2)</f>
        <v>#NUM!</v>
      </c>
    </row>
    <row r="232" spans="1:14">
      <c r="A232" s="18">
        <v>229</v>
      </c>
      <c r="B232" s="25" t="e">
        <f>LARGE(Large!$AW$4:$AW$32,'Earning(month)'!A232)</f>
        <v>#NUM!</v>
      </c>
      <c r="C232" s="18" t="e">
        <f>MATCH(B232,Large!$AW$4:$AW$405,0)</f>
        <v>#NUM!</v>
      </c>
      <c r="D232" s="18" t="e">
        <f>INDEX(Large!$E$4:$BN$405,'Earning(month)'!$C232,'Earning(month)'!D$2)</f>
        <v>#NUM!</v>
      </c>
      <c r="E232" s="18" t="e">
        <f>INDEX(Large!$E$4:$BN$405,'Earning(month)'!$C232,'Earning(month)'!E$2)</f>
        <v>#NUM!</v>
      </c>
      <c r="F232" s="18" t="e">
        <f>INDEX(Large!$E$4:$BN$405,'Earning(month)'!$C232,'Earning(month)'!F$2)</f>
        <v>#NUM!</v>
      </c>
      <c r="G232" s="18" t="e">
        <f>INDEX(Large!$E$4:$BN$405,'Earning(month)'!$C232,'Earning(month)'!G$2)</f>
        <v>#NUM!</v>
      </c>
      <c r="H232" s="18" t="e">
        <f>INDEX(Large!$E$4:$BN$405,'Earning(month)'!$C232,'Earning(month)'!H$2)</f>
        <v>#NUM!</v>
      </c>
      <c r="I232" s="18" t="e">
        <f>INDEX(Large!$E$4:$BN$405,'Earning(month)'!$C232,'Earning(month)'!I$2)</f>
        <v>#NUM!</v>
      </c>
      <c r="J232" s="18" t="e">
        <f>INDEX(Large!$E$4:$BN$405,'Earning(month)'!$C232,'Earning(month)'!J$2)</f>
        <v>#NUM!</v>
      </c>
      <c r="K232" s="18" t="e">
        <f>INDEX(Large!$E$4:$BN$405,'Earning(month)'!$C232,'Earning(month)'!K$2)</f>
        <v>#NUM!</v>
      </c>
      <c r="L232" s="18" t="e">
        <f>INDEX(Large!$E$4:$BN$405,'Earning(month)'!$C232,'Earning(month)'!L$2)</f>
        <v>#NUM!</v>
      </c>
      <c r="M232" s="18" t="e">
        <f>INDEX(Large!$E$4:$BN$405,'Earning(month)'!$C232,'Earning(month)'!M$2)</f>
        <v>#NUM!</v>
      </c>
      <c r="N232" s="5" t="e">
        <f>INDEX(Large!$E$4:$BN$405,'Earning(month)'!$C232,'Earning(month)'!N$2)</f>
        <v>#NUM!</v>
      </c>
    </row>
    <row r="233" spans="1:14">
      <c r="A233" s="18">
        <v>230</v>
      </c>
      <c r="B233" s="25" t="e">
        <f>LARGE(Large!$AW$4:$AW$32,'Earning(month)'!A233)</f>
        <v>#NUM!</v>
      </c>
      <c r="C233" s="18" t="e">
        <f>MATCH(B233,Large!$AW$4:$AW$405,0)</f>
        <v>#NUM!</v>
      </c>
      <c r="D233" s="18" t="e">
        <f>INDEX(Large!$E$4:$BN$405,'Earning(month)'!$C233,'Earning(month)'!D$2)</f>
        <v>#NUM!</v>
      </c>
      <c r="E233" s="18" t="e">
        <f>INDEX(Large!$E$4:$BN$405,'Earning(month)'!$C233,'Earning(month)'!E$2)</f>
        <v>#NUM!</v>
      </c>
      <c r="F233" s="18" t="e">
        <f>INDEX(Large!$E$4:$BN$405,'Earning(month)'!$C233,'Earning(month)'!F$2)</f>
        <v>#NUM!</v>
      </c>
      <c r="G233" s="18" t="e">
        <f>INDEX(Large!$E$4:$BN$405,'Earning(month)'!$C233,'Earning(month)'!G$2)</f>
        <v>#NUM!</v>
      </c>
      <c r="H233" s="18" t="e">
        <f>INDEX(Large!$E$4:$BN$405,'Earning(month)'!$C233,'Earning(month)'!H$2)</f>
        <v>#NUM!</v>
      </c>
      <c r="I233" s="18" t="e">
        <f>INDEX(Large!$E$4:$BN$405,'Earning(month)'!$C233,'Earning(month)'!I$2)</f>
        <v>#NUM!</v>
      </c>
      <c r="J233" s="18" t="e">
        <f>INDEX(Large!$E$4:$BN$405,'Earning(month)'!$C233,'Earning(month)'!J$2)</f>
        <v>#NUM!</v>
      </c>
      <c r="K233" s="18" t="e">
        <f>INDEX(Large!$E$4:$BN$405,'Earning(month)'!$C233,'Earning(month)'!K$2)</f>
        <v>#NUM!</v>
      </c>
      <c r="L233" s="18" t="e">
        <f>INDEX(Large!$E$4:$BN$405,'Earning(month)'!$C233,'Earning(month)'!L$2)</f>
        <v>#NUM!</v>
      </c>
      <c r="M233" s="18" t="e">
        <f>INDEX(Large!$E$4:$BN$405,'Earning(month)'!$C233,'Earning(month)'!M$2)</f>
        <v>#NUM!</v>
      </c>
      <c r="N233" s="5" t="e">
        <f>INDEX(Large!$E$4:$BN$405,'Earning(month)'!$C233,'Earning(month)'!N$2)</f>
        <v>#NUM!</v>
      </c>
    </row>
    <row r="234" spans="1:14">
      <c r="A234" s="18">
        <v>231</v>
      </c>
      <c r="B234" s="25" t="e">
        <f>LARGE(Large!$AW$4:$AW$32,'Earning(month)'!A234)</f>
        <v>#NUM!</v>
      </c>
      <c r="C234" s="18" t="e">
        <f>MATCH(B234,Large!$AW$4:$AW$405,0)</f>
        <v>#NUM!</v>
      </c>
      <c r="D234" s="18" t="e">
        <f>INDEX(Large!$E$4:$BN$405,'Earning(month)'!$C234,'Earning(month)'!D$2)</f>
        <v>#NUM!</v>
      </c>
      <c r="E234" s="18" t="e">
        <f>INDEX(Large!$E$4:$BN$405,'Earning(month)'!$C234,'Earning(month)'!E$2)</f>
        <v>#NUM!</v>
      </c>
      <c r="F234" s="18" t="e">
        <f>INDEX(Large!$E$4:$BN$405,'Earning(month)'!$C234,'Earning(month)'!F$2)</f>
        <v>#NUM!</v>
      </c>
      <c r="G234" s="18" t="e">
        <f>INDEX(Large!$E$4:$BN$405,'Earning(month)'!$C234,'Earning(month)'!G$2)</f>
        <v>#NUM!</v>
      </c>
      <c r="H234" s="18" t="e">
        <f>INDEX(Large!$E$4:$BN$405,'Earning(month)'!$C234,'Earning(month)'!H$2)</f>
        <v>#NUM!</v>
      </c>
      <c r="I234" s="18" t="e">
        <f>INDEX(Large!$E$4:$BN$405,'Earning(month)'!$C234,'Earning(month)'!I$2)</f>
        <v>#NUM!</v>
      </c>
      <c r="J234" s="18" t="e">
        <f>INDEX(Large!$E$4:$BN$405,'Earning(month)'!$C234,'Earning(month)'!J$2)</f>
        <v>#NUM!</v>
      </c>
      <c r="K234" s="18" t="e">
        <f>INDEX(Large!$E$4:$BN$405,'Earning(month)'!$C234,'Earning(month)'!K$2)</f>
        <v>#NUM!</v>
      </c>
      <c r="L234" s="18" t="e">
        <f>INDEX(Large!$E$4:$BN$405,'Earning(month)'!$C234,'Earning(month)'!L$2)</f>
        <v>#NUM!</v>
      </c>
      <c r="M234" s="18" t="e">
        <f>INDEX(Large!$E$4:$BN$405,'Earning(month)'!$C234,'Earning(month)'!M$2)</f>
        <v>#NUM!</v>
      </c>
      <c r="N234" s="5" t="e">
        <f>INDEX(Large!$E$4:$BN$405,'Earning(month)'!$C234,'Earning(month)'!N$2)</f>
        <v>#NUM!</v>
      </c>
    </row>
    <row r="235" spans="1:14">
      <c r="A235" s="18">
        <v>232</v>
      </c>
      <c r="B235" s="25" t="e">
        <f>LARGE(Large!$AW$4:$AW$32,'Earning(month)'!A235)</f>
        <v>#NUM!</v>
      </c>
      <c r="C235" s="18" t="e">
        <f>MATCH(B235,Large!$AW$4:$AW$405,0)</f>
        <v>#NUM!</v>
      </c>
      <c r="D235" s="18" t="e">
        <f>INDEX(Large!$E$4:$BN$405,'Earning(month)'!$C235,'Earning(month)'!D$2)</f>
        <v>#NUM!</v>
      </c>
      <c r="E235" s="18" t="e">
        <f>INDEX(Large!$E$4:$BN$405,'Earning(month)'!$C235,'Earning(month)'!E$2)</f>
        <v>#NUM!</v>
      </c>
      <c r="F235" s="18" t="e">
        <f>INDEX(Large!$E$4:$BN$405,'Earning(month)'!$C235,'Earning(month)'!F$2)</f>
        <v>#NUM!</v>
      </c>
      <c r="G235" s="18" t="e">
        <f>INDEX(Large!$E$4:$BN$405,'Earning(month)'!$C235,'Earning(month)'!G$2)</f>
        <v>#NUM!</v>
      </c>
      <c r="H235" s="18" t="e">
        <f>INDEX(Large!$E$4:$BN$405,'Earning(month)'!$C235,'Earning(month)'!H$2)</f>
        <v>#NUM!</v>
      </c>
      <c r="I235" s="18" t="e">
        <f>INDEX(Large!$E$4:$BN$405,'Earning(month)'!$C235,'Earning(month)'!I$2)</f>
        <v>#NUM!</v>
      </c>
      <c r="J235" s="18" t="e">
        <f>INDEX(Large!$E$4:$BN$405,'Earning(month)'!$C235,'Earning(month)'!J$2)</f>
        <v>#NUM!</v>
      </c>
      <c r="K235" s="18" t="e">
        <f>INDEX(Large!$E$4:$BN$405,'Earning(month)'!$C235,'Earning(month)'!K$2)</f>
        <v>#NUM!</v>
      </c>
      <c r="L235" s="18" t="e">
        <f>INDEX(Large!$E$4:$BN$405,'Earning(month)'!$C235,'Earning(month)'!L$2)</f>
        <v>#NUM!</v>
      </c>
      <c r="M235" s="18" t="e">
        <f>INDEX(Large!$E$4:$BN$405,'Earning(month)'!$C235,'Earning(month)'!M$2)</f>
        <v>#NUM!</v>
      </c>
      <c r="N235" s="5" t="e">
        <f>INDEX(Large!$E$4:$BN$405,'Earning(month)'!$C235,'Earning(month)'!N$2)</f>
        <v>#NUM!</v>
      </c>
    </row>
    <row r="236" spans="1:14">
      <c r="A236" s="18">
        <v>233</v>
      </c>
      <c r="B236" s="25" t="e">
        <f>LARGE(Large!$AW$4:$AW$32,'Earning(month)'!A236)</f>
        <v>#NUM!</v>
      </c>
      <c r="C236" s="18" t="e">
        <f>MATCH(B236,Large!$AW$4:$AW$405,0)</f>
        <v>#NUM!</v>
      </c>
      <c r="D236" s="18" t="e">
        <f>INDEX(Large!$E$4:$BN$405,'Earning(month)'!$C236,'Earning(month)'!D$2)</f>
        <v>#NUM!</v>
      </c>
      <c r="E236" s="18" t="e">
        <f>INDEX(Large!$E$4:$BN$405,'Earning(month)'!$C236,'Earning(month)'!E$2)</f>
        <v>#NUM!</v>
      </c>
      <c r="F236" s="18" t="e">
        <f>INDEX(Large!$E$4:$BN$405,'Earning(month)'!$C236,'Earning(month)'!F$2)</f>
        <v>#NUM!</v>
      </c>
      <c r="G236" s="18" t="e">
        <f>INDEX(Large!$E$4:$BN$405,'Earning(month)'!$C236,'Earning(month)'!G$2)</f>
        <v>#NUM!</v>
      </c>
      <c r="H236" s="18" t="e">
        <f>INDEX(Large!$E$4:$BN$405,'Earning(month)'!$C236,'Earning(month)'!H$2)</f>
        <v>#NUM!</v>
      </c>
      <c r="I236" s="18" t="e">
        <f>INDEX(Large!$E$4:$BN$405,'Earning(month)'!$C236,'Earning(month)'!I$2)</f>
        <v>#NUM!</v>
      </c>
      <c r="J236" s="18" t="e">
        <f>INDEX(Large!$E$4:$BN$405,'Earning(month)'!$C236,'Earning(month)'!J$2)</f>
        <v>#NUM!</v>
      </c>
      <c r="K236" s="18" t="e">
        <f>INDEX(Large!$E$4:$BN$405,'Earning(month)'!$C236,'Earning(month)'!K$2)</f>
        <v>#NUM!</v>
      </c>
      <c r="L236" s="18" t="e">
        <f>INDEX(Large!$E$4:$BN$405,'Earning(month)'!$C236,'Earning(month)'!L$2)</f>
        <v>#NUM!</v>
      </c>
      <c r="M236" s="18" t="e">
        <f>INDEX(Large!$E$4:$BN$405,'Earning(month)'!$C236,'Earning(month)'!M$2)</f>
        <v>#NUM!</v>
      </c>
      <c r="N236" s="5" t="e">
        <f>INDEX(Large!$E$4:$BN$405,'Earning(month)'!$C236,'Earning(month)'!N$2)</f>
        <v>#NUM!</v>
      </c>
    </row>
    <row r="237" spans="1:14">
      <c r="A237" s="18">
        <v>234</v>
      </c>
      <c r="B237" s="25" t="e">
        <f>LARGE(Large!$AW$4:$AW$32,'Earning(month)'!A237)</f>
        <v>#NUM!</v>
      </c>
      <c r="C237" s="18" t="e">
        <f>MATCH(B237,Large!$AW$4:$AW$405,0)</f>
        <v>#NUM!</v>
      </c>
      <c r="D237" s="18" t="e">
        <f>INDEX(Large!$E$4:$BN$405,'Earning(month)'!$C237,'Earning(month)'!D$2)</f>
        <v>#NUM!</v>
      </c>
      <c r="E237" s="18" t="e">
        <f>INDEX(Large!$E$4:$BN$405,'Earning(month)'!$C237,'Earning(month)'!E$2)</f>
        <v>#NUM!</v>
      </c>
      <c r="F237" s="18" t="e">
        <f>INDEX(Large!$E$4:$BN$405,'Earning(month)'!$C237,'Earning(month)'!F$2)</f>
        <v>#NUM!</v>
      </c>
      <c r="G237" s="18" t="e">
        <f>INDEX(Large!$E$4:$BN$405,'Earning(month)'!$C237,'Earning(month)'!G$2)</f>
        <v>#NUM!</v>
      </c>
      <c r="H237" s="18" t="e">
        <f>INDEX(Large!$E$4:$BN$405,'Earning(month)'!$C237,'Earning(month)'!H$2)</f>
        <v>#NUM!</v>
      </c>
      <c r="I237" s="18" t="e">
        <f>INDEX(Large!$E$4:$BN$405,'Earning(month)'!$C237,'Earning(month)'!I$2)</f>
        <v>#NUM!</v>
      </c>
      <c r="J237" s="18" t="e">
        <f>INDEX(Large!$E$4:$BN$405,'Earning(month)'!$C237,'Earning(month)'!J$2)</f>
        <v>#NUM!</v>
      </c>
      <c r="K237" s="18" t="e">
        <f>INDEX(Large!$E$4:$BN$405,'Earning(month)'!$C237,'Earning(month)'!K$2)</f>
        <v>#NUM!</v>
      </c>
      <c r="L237" s="18" t="e">
        <f>INDEX(Large!$E$4:$BN$405,'Earning(month)'!$C237,'Earning(month)'!L$2)</f>
        <v>#NUM!</v>
      </c>
      <c r="M237" s="18" t="e">
        <f>INDEX(Large!$E$4:$BN$405,'Earning(month)'!$C237,'Earning(month)'!M$2)</f>
        <v>#NUM!</v>
      </c>
      <c r="N237" s="5" t="e">
        <f>INDEX(Large!$E$4:$BN$405,'Earning(month)'!$C237,'Earning(month)'!N$2)</f>
        <v>#NUM!</v>
      </c>
    </row>
    <row r="238" spans="1:14">
      <c r="A238" s="18">
        <v>235</v>
      </c>
      <c r="B238" s="25" t="e">
        <f>LARGE(Large!$AW$4:$AW$32,'Earning(month)'!A238)</f>
        <v>#NUM!</v>
      </c>
      <c r="C238" s="18" t="e">
        <f>MATCH(B238,Large!$AW$4:$AW$405,0)</f>
        <v>#NUM!</v>
      </c>
      <c r="D238" s="18" t="e">
        <f>INDEX(Large!$E$4:$BN$405,'Earning(month)'!$C238,'Earning(month)'!D$2)</f>
        <v>#NUM!</v>
      </c>
      <c r="E238" s="18" t="e">
        <f>INDEX(Large!$E$4:$BN$405,'Earning(month)'!$C238,'Earning(month)'!E$2)</f>
        <v>#NUM!</v>
      </c>
      <c r="F238" s="18" t="e">
        <f>INDEX(Large!$E$4:$BN$405,'Earning(month)'!$C238,'Earning(month)'!F$2)</f>
        <v>#NUM!</v>
      </c>
      <c r="G238" s="18" t="e">
        <f>INDEX(Large!$E$4:$BN$405,'Earning(month)'!$C238,'Earning(month)'!G$2)</f>
        <v>#NUM!</v>
      </c>
      <c r="H238" s="18" t="e">
        <f>INDEX(Large!$E$4:$BN$405,'Earning(month)'!$C238,'Earning(month)'!H$2)</f>
        <v>#NUM!</v>
      </c>
      <c r="I238" s="18" t="e">
        <f>INDEX(Large!$E$4:$BN$405,'Earning(month)'!$C238,'Earning(month)'!I$2)</f>
        <v>#NUM!</v>
      </c>
      <c r="J238" s="18" t="e">
        <f>INDEX(Large!$E$4:$BN$405,'Earning(month)'!$C238,'Earning(month)'!J$2)</f>
        <v>#NUM!</v>
      </c>
      <c r="K238" s="18" t="e">
        <f>INDEX(Large!$E$4:$BN$405,'Earning(month)'!$C238,'Earning(month)'!K$2)</f>
        <v>#NUM!</v>
      </c>
      <c r="L238" s="18" t="e">
        <f>INDEX(Large!$E$4:$BN$405,'Earning(month)'!$C238,'Earning(month)'!L$2)</f>
        <v>#NUM!</v>
      </c>
      <c r="M238" s="18" t="e">
        <f>INDEX(Large!$E$4:$BN$405,'Earning(month)'!$C238,'Earning(month)'!M$2)</f>
        <v>#NUM!</v>
      </c>
      <c r="N238" s="5" t="e">
        <f>INDEX(Large!$E$4:$BN$405,'Earning(month)'!$C238,'Earning(month)'!N$2)</f>
        <v>#NUM!</v>
      </c>
    </row>
    <row r="239" spans="1:14">
      <c r="A239" s="18">
        <v>236</v>
      </c>
      <c r="B239" s="25" t="e">
        <f>LARGE(Large!$AW$4:$AW$32,'Earning(month)'!A239)</f>
        <v>#NUM!</v>
      </c>
      <c r="C239" s="18" t="e">
        <f>MATCH(B239,Large!$AW$4:$AW$405,0)</f>
        <v>#NUM!</v>
      </c>
      <c r="D239" s="18" t="e">
        <f>INDEX(Large!$E$4:$BN$405,'Earning(month)'!$C239,'Earning(month)'!D$2)</f>
        <v>#NUM!</v>
      </c>
      <c r="E239" s="18" t="e">
        <f>INDEX(Large!$E$4:$BN$405,'Earning(month)'!$C239,'Earning(month)'!E$2)</f>
        <v>#NUM!</v>
      </c>
      <c r="F239" s="18" t="e">
        <f>INDEX(Large!$E$4:$BN$405,'Earning(month)'!$C239,'Earning(month)'!F$2)</f>
        <v>#NUM!</v>
      </c>
      <c r="G239" s="18" t="e">
        <f>INDEX(Large!$E$4:$BN$405,'Earning(month)'!$C239,'Earning(month)'!G$2)</f>
        <v>#NUM!</v>
      </c>
      <c r="H239" s="18" t="e">
        <f>INDEX(Large!$E$4:$BN$405,'Earning(month)'!$C239,'Earning(month)'!H$2)</f>
        <v>#NUM!</v>
      </c>
      <c r="I239" s="18" t="e">
        <f>INDEX(Large!$E$4:$BN$405,'Earning(month)'!$C239,'Earning(month)'!I$2)</f>
        <v>#NUM!</v>
      </c>
      <c r="J239" s="18" t="e">
        <f>INDEX(Large!$E$4:$BN$405,'Earning(month)'!$C239,'Earning(month)'!J$2)</f>
        <v>#NUM!</v>
      </c>
      <c r="K239" s="18" t="e">
        <f>INDEX(Large!$E$4:$BN$405,'Earning(month)'!$C239,'Earning(month)'!K$2)</f>
        <v>#NUM!</v>
      </c>
      <c r="L239" s="18" t="e">
        <f>INDEX(Large!$E$4:$BN$405,'Earning(month)'!$C239,'Earning(month)'!L$2)</f>
        <v>#NUM!</v>
      </c>
      <c r="M239" s="18" t="e">
        <f>INDEX(Large!$E$4:$BN$405,'Earning(month)'!$C239,'Earning(month)'!M$2)</f>
        <v>#NUM!</v>
      </c>
      <c r="N239" s="5" t="e">
        <f>INDEX(Large!$E$4:$BN$405,'Earning(month)'!$C239,'Earning(month)'!N$2)</f>
        <v>#NUM!</v>
      </c>
    </row>
    <row r="240" spans="1:14">
      <c r="A240" s="18">
        <v>237</v>
      </c>
      <c r="B240" s="25" t="e">
        <f>LARGE(Large!$AW$4:$AW$32,'Earning(month)'!A240)</f>
        <v>#NUM!</v>
      </c>
      <c r="C240" s="18" t="e">
        <f>MATCH(B240,Large!$AW$4:$AW$405,0)</f>
        <v>#NUM!</v>
      </c>
      <c r="D240" s="18" t="e">
        <f>INDEX(Large!$E$4:$BN$405,'Earning(month)'!$C240,'Earning(month)'!D$2)</f>
        <v>#NUM!</v>
      </c>
      <c r="E240" s="18" t="e">
        <f>INDEX(Large!$E$4:$BN$405,'Earning(month)'!$C240,'Earning(month)'!E$2)</f>
        <v>#NUM!</v>
      </c>
      <c r="F240" s="18" t="e">
        <f>INDEX(Large!$E$4:$BN$405,'Earning(month)'!$C240,'Earning(month)'!F$2)</f>
        <v>#NUM!</v>
      </c>
      <c r="G240" s="18" t="e">
        <f>INDEX(Large!$E$4:$BN$405,'Earning(month)'!$C240,'Earning(month)'!G$2)</f>
        <v>#NUM!</v>
      </c>
      <c r="H240" s="18" t="e">
        <f>INDEX(Large!$E$4:$BN$405,'Earning(month)'!$C240,'Earning(month)'!H$2)</f>
        <v>#NUM!</v>
      </c>
      <c r="I240" s="18" t="e">
        <f>INDEX(Large!$E$4:$BN$405,'Earning(month)'!$C240,'Earning(month)'!I$2)</f>
        <v>#NUM!</v>
      </c>
      <c r="J240" s="18" t="e">
        <f>INDEX(Large!$E$4:$BN$405,'Earning(month)'!$C240,'Earning(month)'!J$2)</f>
        <v>#NUM!</v>
      </c>
      <c r="K240" s="18" t="e">
        <f>INDEX(Large!$E$4:$BN$405,'Earning(month)'!$C240,'Earning(month)'!K$2)</f>
        <v>#NUM!</v>
      </c>
      <c r="L240" s="18" t="e">
        <f>INDEX(Large!$E$4:$BN$405,'Earning(month)'!$C240,'Earning(month)'!L$2)</f>
        <v>#NUM!</v>
      </c>
      <c r="M240" s="18" t="e">
        <f>INDEX(Large!$E$4:$BN$405,'Earning(month)'!$C240,'Earning(month)'!M$2)</f>
        <v>#NUM!</v>
      </c>
      <c r="N240" s="5" t="e">
        <f>INDEX(Large!$E$4:$BN$405,'Earning(month)'!$C240,'Earning(month)'!N$2)</f>
        <v>#NUM!</v>
      </c>
    </row>
    <row r="241" spans="1:14">
      <c r="A241" s="18">
        <v>238</v>
      </c>
      <c r="B241" s="25" t="e">
        <f>LARGE(Large!$AW$4:$AW$32,'Earning(month)'!A241)</f>
        <v>#NUM!</v>
      </c>
      <c r="C241" s="18" t="e">
        <f>MATCH(B241,Large!$AW$4:$AW$405,0)</f>
        <v>#NUM!</v>
      </c>
      <c r="D241" s="18" t="e">
        <f>INDEX(Large!$E$4:$BN$405,'Earning(month)'!$C241,'Earning(month)'!D$2)</f>
        <v>#NUM!</v>
      </c>
      <c r="E241" s="18" t="e">
        <f>INDEX(Large!$E$4:$BN$405,'Earning(month)'!$C241,'Earning(month)'!E$2)</f>
        <v>#NUM!</v>
      </c>
      <c r="F241" s="18" t="e">
        <f>INDEX(Large!$E$4:$BN$405,'Earning(month)'!$C241,'Earning(month)'!F$2)</f>
        <v>#NUM!</v>
      </c>
      <c r="G241" s="18" t="e">
        <f>INDEX(Large!$E$4:$BN$405,'Earning(month)'!$C241,'Earning(month)'!G$2)</f>
        <v>#NUM!</v>
      </c>
      <c r="H241" s="18" t="e">
        <f>INDEX(Large!$E$4:$BN$405,'Earning(month)'!$C241,'Earning(month)'!H$2)</f>
        <v>#NUM!</v>
      </c>
      <c r="I241" s="18" t="e">
        <f>INDEX(Large!$E$4:$BN$405,'Earning(month)'!$C241,'Earning(month)'!I$2)</f>
        <v>#NUM!</v>
      </c>
      <c r="J241" s="18" t="e">
        <f>INDEX(Large!$E$4:$BN$405,'Earning(month)'!$C241,'Earning(month)'!J$2)</f>
        <v>#NUM!</v>
      </c>
      <c r="K241" s="18" t="e">
        <f>INDEX(Large!$E$4:$BN$405,'Earning(month)'!$C241,'Earning(month)'!K$2)</f>
        <v>#NUM!</v>
      </c>
      <c r="L241" s="18" t="e">
        <f>INDEX(Large!$E$4:$BN$405,'Earning(month)'!$C241,'Earning(month)'!L$2)</f>
        <v>#NUM!</v>
      </c>
      <c r="M241" s="18" t="e">
        <f>INDEX(Large!$E$4:$BN$405,'Earning(month)'!$C241,'Earning(month)'!M$2)</f>
        <v>#NUM!</v>
      </c>
      <c r="N241" s="5" t="e">
        <f>INDEX(Large!$E$4:$BN$405,'Earning(month)'!$C241,'Earning(month)'!N$2)</f>
        <v>#NUM!</v>
      </c>
    </row>
    <row r="242" spans="1:14">
      <c r="A242" s="18">
        <v>239</v>
      </c>
      <c r="B242" s="25" t="e">
        <f>LARGE(Large!$AW$4:$AW$32,'Earning(month)'!A242)</f>
        <v>#NUM!</v>
      </c>
      <c r="C242" s="18" t="e">
        <f>MATCH(B242,Large!$AW$4:$AW$405,0)</f>
        <v>#NUM!</v>
      </c>
      <c r="D242" s="18" t="e">
        <f>INDEX(Large!$E$4:$BN$405,'Earning(month)'!$C242,'Earning(month)'!D$2)</f>
        <v>#NUM!</v>
      </c>
      <c r="E242" s="18" t="e">
        <f>INDEX(Large!$E$4:$BN$405,'Earning(month)'!$C242,'Earning(month)'!E$2)</f>
        <v>#NUM!</v>
      </c>
      <c r="F242" s="18" t="e">
        <f>INDEX(Large!$E$4:$BN$405,'Earning(month)'!$C242,'Earning(month)'!F$2)</f>
        <v>#NUM!</v>
      </c>
      <c r="G242" s="18" t="e">
        <f>INDEX(Large!$E$4:$BN$405,'Earning(month)'!$C242,'Earning(month)'!G$2)</f>
        <v>#NUM!</v>
      </c>
      <c r="H242" s="18" t="e">
        <f>INDEX(Large!$E$4:$BN$405,'Earning(month)'!$C242,'Earning(month)'!H$2)</f>
        <v>#NUM!</v>
      </c>
      <c r="I242" s="18" t="e">
        <f>INDEX(Large!$E$4:$BN$405,'Earning(month)'!$C242,'Earning(month)'!I$2)</f>
        <v>#NUM!</v>
      </c>
      <c r="J242" s="18" t="e">
        <f>INDEX(Large!$E$4:$BN$405,'Earning(month)'!$C242,'Earning(month)'!J$2)</f>
        <v>#NUM!</v>
      </c>
      <c r="K242" s="18" t="e">
        <f>INDEX(Large!$E$4:$BN$405,'Earning(month)'!$C242,'Earning(month)'!K$2)</f>
        <v>#NUM!</v>
      </c>
      <c r="L242" s="18" t="e">
        <f>INDEX(Large!$E$4:$BN$405,'Earning(month)'!$C242,'Earning(month)'!L$2)</f>
        <v>#NUM!</v>
      </c>
      <c r="M242" s="18" t="e">
        <f>INDEX(Large!$E$4:$BN$405,'Earning(month)'!$C242,'Earning(month)'!M$2)</f>
        <v>#NUM!</v>
      </c>
      <c r="N242" s="5" t="e">
        <f>INDEX(Large!$E$4:$BN$405,'Earning(month)'!$C242,'Earning(month)'!N$2)</f>
        <v>#NUM!</v>
      </c>
    </row>
    <row r="243" spans="1:14">
      <c r="A243" s="18">
        <v>240</v>
      </c>
      <c r="B243" s="25" t="e">
        <f>LARGE(Large!$AW$4:$AW$32,'Earning(month)'!A243)</f>
        <v>#NUM!</v>
      </c>
      <c r="C243" s="18" t="e">
        <f>MATCH(B243,Large!$AW$4:$AW$405,0)</f>
        <v>#NUM!</v>
      </c>
      <c r="D243" s="18" t="e">
        <f>INDEX(Large!$E$4:$BN$405,'Earning(month)'!$C243,'Earning(month)'!D$2)</f>
        <v>#NUM!</v>
      </c>
      <c r="E243" s="18" t="e">
        <f>INDEX(Large!$E$4:$BN$405,'Earning(month)'!$C243,'Earning(month)'!E$2)</f>
        <v>#NUM!</v>
      </c>
      <c r="F243" s="18" t="e">
        <f>INDEX(Large!$E$4:$BN$405,'Earning(month)'!$C243,'Earning(month)'!F$2)</f>
        <v>#NUM!</v>
      </c>
      <c r="G243" s="18" t="e">
        <f>INDEX(Large!$E$4:$BN$405,'Earning(month)'!$C243,'Earning(month)'!G$2)</f>
        <v>#NUM!</v>
      </c>
      <c r="H243" s="18" t="e">
        <f>INDEX(Large!$E$4:$BN$405,'Earning(month)'!$C243,'Earning(month)'!H$2)</f>
        <v>#NUM!</v>
      </c>
      <c r="I243" s="18" t="e">
        <f>INDEX(Large!$E$4:$BN$405,'Earning(month)'!$C243,'Earning(month)'!I$2)</f>
        <v>#NUM!</v>
      </c>
      <c r="J243" s="18" t="e">
        <f>INDEX(Large!$E$4:$BN$405,'Earning(month)'!$C243,'Earning(month)'!J$2)</f>
        <v>#NUM!</v>
      </c>
      <c r="K243" s="18" t="e">
        <f>INDEX(Large!$E$4:$BN$405,'Earning(month)'!$C243,'Earning(month)'!K$2)</f>
        <v>#NUM!</v>
      </c>
      <c r="L243" s="18" t="e">
        <f>INDEX(Large!$E$4:$BN$405,'Earning(month)'!$C243,'Earning(month)'!L$2)</f>
        <v>#NUM!</v>
      </c>
      <c r="M243" s="18" t="e">
        <f>INDEX(Large!$E$4:$BN$405,'Earning(month)'!$C243,'Earning(month)'!M$2)</f>
        <v>#NUM!</v>
      </c>
      <c r="N243" s="5" t="e">
        <f>INDEX(Large!$E$4:$BN$405,'Earning(month)'!$C243,'Earning(month)'!N$2)</f>
        <v>#NUM!</v>
      </c>
    </row>
    <row r="244" spans="1:14">
      <c r="A244" s="18">
        <v>241</v>
      </c>
      <c r="B244" s="25" t="e">
        <f>LARGE(Large!$AW$4:$AW$32,'Earning(month)'!A244)</f>
        <v>#NUM!</v>
      </c>
      <c r="C244" s="18" t="e">
        <f>MATCH(B244,Large!$AW$4:$AW$405,0)</f>
        <v>#NUM!</v>
      </c>
      <c r="D244" s="18" t="e">
        <f>INDEX(Large!$E$4:$BN$405,'Earning(month)'!$C244,'Earning(month)'!D$2)</f>
        <v>#NUM!</v>
      </c>
      <c r="E244" s="18" t="e">
        <f>INDEX(Large!$E$4:$BN$405,'Earning(month)'!$C244,'Earning(month)'!E$2)</f>
        <v>#NUM!</v>
      </c>
      <c r="F244" s="18" t="e">
        <f>INDEX(Large!$E$4:$BN$405,'Earning(month)'!$C244,'Earning(month)'!F$2)</f>
        <v>#NUM!</v>
      </c>
      <c r="G244" s="18" t="e">
        <f>INDEX(Large!$E$4:$BN$405,'Earning(month)'!$C244,'Earning(month)'!G$2)</f>
        <v>#NUM!</v>
      </c>
      <c r="H244" s="18" t="e">
        <f>INDEX(Large!$E$4:$BN$405,'Earning(month)'!$C244,'Earning(month)'!H$2)</f>
        <v>#NUM!</v>
      </c>
      <c r="I244" s="18" t="e">
        <f>INDEX(Large!$E$4:$BN$405,'Earning(month)'!$C244,'Earning(month)'!I$2)</f>
        <v>#NUM!</v>
      </c>
      <c r="J244" s="18" t="e">
        <f>INDEX(Large!$E$4:$BN$405,'Earning(month)'!$C244,'Earning(month)'!J$2)</f>
        <v>#NUM!</v>
      </c>
      <c r="K244" s="18" t="e">
        <f>INDEX(Large!$E$4:$BN$405,'Earning(month)'!$C244,'Earning(month)'!K$2)</f>
        <v>#NUM!</v>
      </c>
      <c r="L244" s="18" t="e">
        <f>INDEX(Large!$E$4:$BN$405,'Earning(month)'!$C244,'Earning(month)'!L$2)</f>
        <v>#NUM!</v>
      </c>
      <c r="M244" s="18" t="e">
        <f>INDEX(Large!$E$4:$BN$405,'Earning(month)'!$C244,'Earning(month)'!M$2)</f>
        <v>#NUM!</v>
      </c>
      <c r="N244" s="5" t="e">
        <f>INDEX(Large!$E$4:$BN$405,'Earning(month)'!$C244,'Earning(month)'!N$2)</f>
        <v>#NUM!</v>
      </c>
    </row>
    <row r="245" spans="1:14">
      <c r="A245" s="18">
        <v>242</v>
      </c>
      <c r="B245" s="25" t="e">
        <f>LARGE(Large!$AW$4:$AW$32,'Earning(month)'!A245)</f>
        <v>#NUM!</v>
      </c>
      <c r="C245" s="18" t="e">
        <f>MATCH(B245,Large!$AW$4:$AW$405,0)</f>
        <v>#NUM!</v>
      </c>
      <c r="D245" s="18" t="e">
        <f>INDEX(Large!$E$4:$BN$405,'Earning(month)'!$C245,'Earning(month)'!D$2)</f>
        <v>#NUM!</v>
      </c>
      <c r="E245" s="18" t="e">
        <f>INDEX(Large!$E$4:$BN$405,'Earning(month)'!$C245,'Earning(month)'!E$2)</f>
        <v>#NUM!</v>
      </c>
      <c r="F245" s="18" t="e">
        <f>INDEX(Large!$E$4:$BN$405,'Earning(month)'!$C245,'Earning(month)'!F$2)</f>
        <v>#NUM!</v>
      </c>
      <c r="G245" s="18" t="e">
        <f>INDEX(Large!$E$4:$BN$405,'Earning(month)'!$C245,'Earning(month)'!G$2)</f>
        <v>#NUM!</v>
      </c>
      <c r="H245" s="18" t="e">
        <f>INDEX(Large!$E$4:$BN$405,'Earning(month)'!$C245,'Earning(month)'!H$2)</f>
        <v>#NUM!</v>
      </c>
      <c r="I245" s="18" t="e">
        <f>INDEX(Large!$E$4:$BN$405,'Earning(month)'!$C245,'Earning(month)'!I$2)</f>
        <v>#NUM!</v>
      </c>
      <c r="J245" s="18" t="e">
        <f>INDEX(Large!$E$4:$BN$405,'Earning(month)'!$C245,'Earning(month)'!J$2)</f>
        <v>#NUM!</v>
      </c>
      <c r="K245" s="18" t="e">
        <f>INDEX(Large!$E$4:$BN$405,'Earning(month)'!$C245,'Earning(month)'!K$2)</f>
        <v>#NUM!</v>
      </c>
      <c r="L245" s="18" t="e">
        <f>INDEX(Large!$E$4:$BN$405,'Earning(month)'!$C245,'Earning(month)'!L$2)</f>
        <v>#NUM!</v>
      </c>
      <c r="M245" s="18" t="e">
        <f>INDEX(Large!$E$4:$BN$405,'Earning(month)'!$C245,'Earning(month)'!M$2)</f>
        <v>#NUM!</v>
      </c>
      <c r="N245" s="5" t="e">
        <f>INDEX(Large!$E$4:$BN$405,'Earning(month)'!$C245,'Earning(month)'!N$2)</f>
        <v>#NUM!</v>
      </c>
    </row>
    <row r="246" spans="1:14">
      <c r="A246" s="18">
        <v>243</v>
      </c>
      <c r="B246" s="25" t="e">
        <f>LARGE(Large!$AW$4:$AW$32,'Earning(month)'!A246)</f>
        <v>#NUM!</v>
      </c>
      <c r="C246" s="18" t="e">
        <f>MATCH(B246,Large!$AW$4:$AW$405,0)</f>
        <v>#NUM!</v>
      </c>
      <c r="D246" s="18" t="e">
        <f>INDEX(Large!$E$4:$BN$405,'Earning(month)'!$C246,'Earning(month)'!D$2)</f>
        <v>#NUM!</v>
      </c>
      <c r="E246" s="18" t="e">
        <f>INDEX(Large!$E$4:$BN$405,'Earning(month)'!$C246,'Earning(month)'!E$2)</f>
        <v>#NUM!</v>
      </c>
      <c r="F246" s="18" t="e">
        <f>INDEX(Large!$E$4:$BN$405,'Earning(month)'!$C246,'Earning(month)'!F$2)</f>
        <v>#NUM!</v>
      </c>
      <c r="G246" s="18" t="e">
        <f>INDEX(Large!$E$4:$BN$405,'Earning(month)'!$C246,'Earning(month)'!G$2)</f>
        <v>#NUM!</v>
      </c>
      <c r="H246" s="18" t="e">
        <f>INDEX(Large!$E$4:$BN$405,'Earning(month)'!$C246,'Earning(month)'!H$2)</f>
        <v>#NUM!</v>
      </c>
      <c r="I246" s="18" t="e">
        <f>INDEX(Large!$E$4:$BN$405,'Earning(month)'!$C246,'Earning(month)'!I$2)</f>
        <v>#NUM!</v>
      </c>
      <c r="J246" s="18" t="e">
        <f>INDEX(Large!$E$4:$BN$405,'Earning(month)'!$C246,'Earning(month)'!J$2)</f>
        <v>#NUM!</v>
      </c>
      <c r="K246" s="18" t="e">
        <f>INDEX(Large!$E$4:$BN$405,'Earning(month)'!$C246,'Earning(month)'!K$2)</f>
        <v>#NUM!</v>
      </c>
      <c r="L246" s="18" t="e">
        <f>INDEX(Large!$E$4:$BN$405,'Earning(month)'!$C246,'Earning(month)'!L$2)</f>
        <v>#NUM!</v>
      </c>
      <c r="M246" s="18" t="e">
        <f>INDEX(Large!$E$4:$BN$405,'Earning(month)'!$C246,'Earning(month)'!M$2)</f>
        <v>#NUM!</v>
      </c>
      <c r="N246" s="5" t="e">
        <f>INDEX(Large!$E$4:$BN$405,'Earning(month)'!$C246,'Earning(month)'!N$2)</f>
        <v>#NUM!</v>
      </c>
    </row>
    <row r="247" spans="1:14">
      <c r="A247" s="18">
        <v>244</v>
      </c>
      <c r="B247" s="25" t="e">
        <f>LARGE(Large!$AW$4:$AW$32,'Earning(month)'!A247)</f>
        <v>#NUM!</v>
      </c>
      <c r="C247" s="18" t="e">
        <f>MATCH(B247,Large!$AW$4:$AW$405,0)</f>
        <v>#NUM!</v>
      </c>
      <c r="D247" s="18" t="e">
        <f>INDEX(Large!$E$4:$BN$405,'Earning(month)'!$C247,'Earning(month)'!D$2)</f>
        <v>#NUM!</v>
      </c>
      <c r="E247" s="18" t="e">
        <f>INDEX(Large!$E$4:$BN$405,'Earning(month)'!$C247,'Earning(month)'!E$2)</f>
        <v>#NUM!</v>
      </c>
      <c r="F247" s="18" t="e">
        <f>INDEX(Large!$E$4:$BN$405,'Earning(month)'!$C247,'Earning(month)'!F$2)</f>
        <v>#NUM!</v>
      </c>
      <c r="G247" s="18" t="e">
        <f>INDEX(Large!$E$4:$BN$405,'Earning(month)'!$C247,'Earning(month)'!G$2)</f>
        <v>#NUM!</v>
      </c>
      <c r="H247" s="18" t="e">
        <f>INDEX(Large!$E$4:$BN$405,'Earning(month)'!$C247,'Earning(month)'!H$2)</f>
        <v>#NUM!</v>
      </c>
      <c r="I247" s="18" t="e">
        <f>INDEX(Large!$E$4:$BN$405,'Earning(month)'!$C247,'Earning(month)'!I$2)</f>
        <v>#NUM!</v>
      </c>
      <c r="J247" s="18" t="e">
        <f>INDEX(Large!$E$4:$BN$405,'Earning(month)'!$C247,'Earning(month)'!J$2)</f>
        <v>#NUM!</v>
      </c>
      <c r="K247" s="18" t="e">
        <f>INDEX(Large!$E$4:$BN$405,'Earning(month)'!$C247,'Earning(month)'!K$2)</f>
        <v>#NUM!</v>
      </c>
      <c r="L247" s="18" t="e">
        <f>INDEX(Large!$E$4:$BN$405,'Earning(month)'!$C247,'Earning(month)'!L$2)</f>
        <v>#NUM!</v>
      </c>
      <c r="M247" s="18" t="e">
        <f>INDEX(Large!$E$4:$BN$405,'Earning(month)'!$C247,'Earning(month)'!M$2)</f>
        <v>#NUM!</v>
      </c>
      <c r="N247" s="5" t="e">
        <f>INDEX(Large!$E$4:$BN$405,'Earning(month)'!$C247,'Earning(month)'!N$2)</f>
        <v>#NUM!</v>
      </c>
    </row>
    <row r="248" spans="1:14">
      <c r="A248" s="18">
        <v>245</v>
      </c>
      <c r="B248" s="25" t="e">
        <f>LARGE(Large!$AW$4:$AW$32,'Earning(month)'!A248)</f>
        <v>#NUM!</v>
      </c>
      <c r="C248" s="18" t="e">
        <f>MATCH(B248,Large!$AW$4:$AW$405,0)</f>
        <v>#NUM!</v>
      </c>
      <c r="D248" s="18" t="e">
        <f>INDEX(Large!$E$4:$BN$405,'Earning(month)'!$C248,'Earning(month)'!D$2)</f>
        <v>#NUM!</v>
      </c>
      <c r="E248" s="18" t="e">
        <f>INDEX(Large!$E$4:$BN$405,'Earning(month)'!$C248,'Earning(month)'!E$2)</f>
        <v>#NUM!</v>
      </c>
      <c r="F248" s="18" t="e">
        <f>INDEX(Large!$E$4:$BN$405,'Earning(month)'!$C248,'Earning(month)'!F$2)</f>
        <v>#NUM!</v>
      </c>
      <c r="G248" s="18" t="e">
        <f>INDEX(Large!$E$4:$BN$405,'Earning(month)'!$C248,'Earning(month)'!G$2)</f>
        <v>#NUM!</v>
      </c>
      <c r="H248" s="18" t="e">
        <f>INDEX(Large!$E$4:$BN$405,'Earning(month)'!$C248,'Earning(month)'!H$2)</f>
        <v>#NUM!</v>
      </c>
      <c r="I248" s="18" t="e">
        <f>INDEX(Large!$E$4:$BN$405,'Earning(month)'!$C248,'Earning(month)'!I$2)</f>
        <v>#NUM!</v>
      </c>
      <c r="J248" s="18" t="e">
        <f>INDEX(Large!$E$4:$BN$405,'Earning(month)'!$C248,'Earning(month)'!J$2)</f>
        <v>#NUM!</v>
      </c>
      <c r="K248" s="18" t="e">
        <f>INDEX(Large!$E$4:$BN$405,'Earning(month)'!$C248,'Earning(month)'!K$2)</f>
        <v>#NUM!</v>
      </c>
      <c r="L248" s="18" t="e">
        <f>INDEX(Large!$E$4:$BN$405,'Earning(month)'!$C248,'Earning(month)'!L$2)</f>
        <v>#NUM!</v>
      </c>
      <c r="M248" s="18" t="e">
        <f>INDEX(Large!$E$4:$BN$405,'Earning(month)'!$C248,'Earning(month)'!M$2)</f>
        <v>#NUM!</v>
      </c>
      <c r="N248" s="5" t="e">
        <f>INDEX(Large!$E$4:$BN$405,'Earning(month)'!$C248,'Earning(month)'!N$2)</f>
        <v>#NUM!</v>
      </c>
    </row>
    <row r="249" spans="1:14">
      <c r="A249" s="18">
        <v>246</v>
      </c>
      <c r="B249" s="25" t="e">
        <f>LARGE(Large!$AW$4:$AW$32,'Earning(month)'!A249)</f>
        <v>#NUM!</v>
      </c>
      <c r="C249" s="18" t="e">
        <f>MATCH(B249,Large!$AW$4:$AW$405,0)</f>
        <v>#NUM!</v>
      </c>
      <c r="D249" s="18" t="e">
        <f>INDEX(Large!$E$4:$BN$405,'Earning(month)'!$C249,'Earning(month)'!D$2)</f>
        <v>#NUM!</v>
      </c>
      <c r="E249" s="18" t="e">
        <f>INDEX(Large!$E$4:$BN$405,'Earning(month)'!$C249,'Earning(month)'!E$2)</f>
        <v>#NUM!</v>
      </c>
      <c r="F249" s="18" t="e">
        <f>INDEX(Large!$E$4:$BN$405,'Earning(month)'!$C249,'Earning(month)'!F$2)</f>
        <v>#NUM!</v>
      </c>
      <c r="G249" s="18" t="e">
        <f>INDEX(Large!$E$4:$BN$405,'Earning(month)'!$C249,'Earning(month)'!G$2)</f>
        <v>#NUM!</v>
      </c>
      <c r="H249" s="18" t="e">
        <f>INDEX(Large!$E$4:$BN$405,'Earning(month)'!$C249,'Earning(month)'!H$2)</f>
        <v>#NUM!</v>
      </c>
      <c r="I249" s="18" t="e">
        <f>INDEX(Large!$E$4:$BN$405,'Earning(month)'!$C249,'Earning(month)'!I$2)</f>
        <v>#NUM!</v>
      </c>
      <c r="J249" s="18" t="e">
        <f>INDEX(Large!$E$4:$BN$405,'Earning(month)'!$C249,'Earning(month)'!J$2)</f>
        <v>#NUM!</v>
      </c>
      <c r="K249" s="18" t="e">
        <f>INDEX(Large!$E$4:$BN$405,'Earning(month)'!$C249,'Earning(month)'!K$2)</f>
        <v>#NUM!</v>
      </c>
      <c r="L249" s="18" t="e">
        <f>INDEX(Large!$E$4:$BN$405,'Earning(month)'!$C249,'Earning(month)'!L$2)</f>
        <v>#NUM!</v>
      </c>
      <c r="M249" s="18" t="e">
        <f>INDEX(Large!$E$4:$BN$405,'Earning(month)'!$C249,'Earning(month)'!M$2)</f>
        <v>#NUM!</v>
      </c>
      <c r="N249" s="5" t="e">
        <f>INDEX(Large!$E$4:$BN$405,'Earning(month)'!$C249,'Earning(month)'!N$2)</f>
        <v>#NUM!</v>
      </c>
    </row>
    <row r="250" spans="1:14">
      <c r="A250" s="18">
        <v>247</v>
      </c>
      <c r="B250" s="25" t="e">
        <f>LARGE(Large!$AW$4:$AW$32,'Earning(month)'!A250)</f>
        <v>#NUM!</v>
      </c>
      <c r="C250" s="18" t="e">
        <f>MATCH(B250,Large!$AW$4:$AW$405,0)</f>
        <v>#NUM!</v>
      </c>
      <c r="D250" s="18" t="e">
        <f>INDEX(Large!$E$4:$BN$405,'Earning(month)'!$C250,'Earning(month)'!D$2)</f>
        <v>#NUM!</v>
      </c>
      <c r="E250" s="18" t="e">
        <f>INDEX(Large!$E$4:$BN$405,'Earning(month)'!$C250,'Earning(month)'!E$2)</f>
        <v>#NUM!</v>
      </c>
      <c r="F250" s="18" t="e">
        <f>INDEX(Large!$E$4:$BN$405,'Earning(month)'!$C250,'Earning(month)'!F$2)</f>
        <v>#NUM!</v>
      </c>
      <c r="G250" s="18" t="e">
        <f>INDEX(Large!$E$4:$BN$405,'Earning(month)'!$C250,'Earning(month)'!G$2)</f>
        <v>#NUM!</v>
      </c>
      <c r="H250" s="18" t="e">
        <f>INDEX(Large!$E$4:$BN$405,'Earning(month)'!$C250,'Earning(month)'!H$2)</f>
        <v>#NUM!</v>
      </c>
      <c r="I250" s="18" t="e">
        <f>INDEX(Large!$E$4:$BN$405,'Earning(month)'!$C250,'Earning(month)'!I$2)</f>
        <v>#NUM!</v>
      </c>
      <c r="J250" s="18" t="e">
        <f>INDEX(Large!$E$4:$BN$405,'Earning(month)'!$C250,'Earning(month)'!J$2)</f>
        <v>#NUM!</v>
      </c>
      <c r="K250" s="18" t="e">
        <f>INDEX(Large!$E$4:$BN$405,'Earning(month)'!$C250,'Earning(month)'!K$2)</f>
        <v>#NUM!</v>
      </c>
      <c r="L250" s="18" t="e">
        <f>INDEX(Large!$E$4:$BN$405,'Earning(month)'!$C250,'Earning(month)'!L$2)</f>
        <v>#NUM!</v>
      </c>
      <c r="M250" s="18" t="e">
        <f>INDEX(Large!$E$4:$BN$405,'Earning(month)'!$C250,'Earning(month)'!M$2)</f>
        <v>#NUM!</v>
      </c>
      <c r="N250" s="5" t="e">
        <f>INDEX(Large!$E$4:$BN$405,'Earning(month)'!$C250,'Earning(month)'!N$2)</f>
        <v>#NUM!</v>
      </c>
    </row>
    <row r="251" spans="1:14">
      <c r="A251" s="18">
        <v>248</v>
      </c>
      <c r="B251" s="25" t="e">
        <f>LARGE(Large!$AW$4:$AW$32,'Earning(month)'!A251)</f>
        <v>#NUM!</v>
      </c>
      <c r="C251" s="18" t="e">
        <f>MATCH(B251,Large!$AW$4:$AW$405,0)</f>
        <v>#NUM!</v>
      </c>
      <c r="D251" s="18" t="e">
        <f>INDEX(Large!$E$4:$BN$405,'Earning(month)'!$C251,'Earning(month)'!D$2)</f>
        <v>#NUM!</v>
      </c>
      <c r="E251" s="18" t="e">
        <f>INDEX(Large!$E$4:$BN$405,'Earning(month)'!$C251,'Earning(month)'!E$2)</f>
        <v>#NUM!</v>
      </c>
      <c r="F251" s="18" t="e">
        <f>INDEX(Large!$E$4:$BN$405,'Earning(month)'!$C251,'Earning(month)'!F$2)</f>
        <v>#NUM!</v>
      </c>
      <c r="G251" s="18" t="e">
        <f>INDEX(Large!$E$4:$BN$405,'Earning(month)'!$C251,'Earning(month)'!G$2)</f>
        <v>#NUM!</v>
      </c>
      <c r="H251" s="18" t="e">
        <f>INDEX(Large!$E$4:$BN$405,'Earning(month)'!$C251,'Earning(month)'!H$2)</f>
        <v>#NUM!</v>
      </c>
      <c r="I251" s="18" t="e">
        <f>INDEX(Large!$E$4:$BN$405,'Earning(month)'!$C251,'Earning(month)'!I$2)</f>
        <v>#NUM!</v>
      </c>
      <c r="J251" s="18" t="e">
        <f>INDEX(Large!$E$4:$BN$405,'Earning(month)'!$C251,'Earning(month)'!J$2)</f>
        <v>#NUM!</v>
      </c>
      <c r="K251" s="18" t="e">
        <f>INDEX(Large!$E$4:$BN$405,'Earning(month)'!$C251,'Earning(month)'!K$2)</f>
        <v>#NUM!</v>
      </c>
      <c r="L251" s="18" t="e">
        <f>INDEX(Large!$E$4:$BN$405,'Earning(month)'!$C251,'Earning(month)'!L$2)</f>
        <v>#NUM!</v>
      </c>
      <c r="M251" s="18" t="e">
        <f>INDEX(Large!$E$4:$BN$405,'Earning(month)'!$C251,'Earning(month)'!M$2)</f>
        <v>#NUM!</v>
      </c>
      <c r="N251" s="5" t="e">
        <f>INDEX(Large!$E$4:$BN$405,'Earning(month)'!$C251,'Earning(month)'!N$2)</f>
        <v>#NUM!</v>
      </c>
    </row>
    <row r="252" spans="1:14">
      <c r="A252" s="18">
        <v>249</v>
      </c>
      <c r="B252" s="25" t="e">
        <f>LARGE(Large!$AW$4:$AW$32,'Earning(month)'!A252)</f>
        <v>#NUM!</v>
      </c>
      <c r="C252" s="18" t="e">
        <f>MATCH(B252,Large!$AW$4:$AW$405,0)</f>
        <v>#NUM!</v>
      </c>
      <c r="D252" s="18" t="e">
        <f>INDEX(Large!$E$4:$BN$405,'Earning(month)'!$C252,'Earning(month)'!D$2)</f>
        <v>#NUM!</v>
      </c>
      <c r="E252" s="18" t="e">
        <f>INDEX(Large!$E$4:$BN$405,'Earning(month)'!$C252,'Earning(month)'!E$2)</f>
        <v>#NUM!</v>
      </c>
      <c r="F252" s="18" t="e">
        <f>INDEX(Large!$E$4:$BN$405,'Earning(month)'!$C252,'Earning(month)'!F$2)</f>
        <v>#NUM!</v>
      </c>
      <c r="G252" s="18" t="e">
        <f>INDEX(Large!$E$4:$BN$405,'Earning(month)'!$C252,'Earning(month)'!G$2)</f>
        <v>#NUM!</v>
      </c>
      <c r="H252" s="18" t="e">
        <f>INDEX(Large!$E$4:$BN$405,'Earning(month)'!$C252,'Earning(month)'!H$2)</f>
        <v>#NUM!</v>
      </c>
      <c r="I252" s="18" t="e">
        <f>INDEX(Large!$E$4:$BN$405,'Earning(month)'!$C252,'Earning(month)'!I$2)</f>
        <v>#NUM!</v>
      </c>
      <c r="J252" s="18" t="e">
        <f>INDEX(Large!$E$4:$BN$405,'Earning(month)'!$C252,'Earning(month)'!J$2)</f>
        <v>#NUM!</v>
      </c>
      <c r="K252" s="18" t="e">
        <f>INDEX(Large!$E$4:$BN$405,'Earning(month)'!$C252,'Earning(month)'!K$2)</f>
        <v>#NUM!</v>
      </c>
      <c r="L252" s="18" t="e">
        <f>INDEX(Large!$E$4:$BN$405,'Earning(month)'!$C252,'Earning(month)'!L$2)</f>
        <v>#NUM!</v>
      </c>
      <c r="M252" s="18" t="e">
        <f>INDEX(Large!$E$4:$BN$405,'Earning(month)'!$C252,'Earning(month)'!M$2)</f>
        <v>#NUM!</v>
      </c>
      <c r="N252" s="5" t="e">
        <f>INDEX(Large!$E$4:$BN$405,'Earning(month)'!$C252,'Earning(month)'!N$2)</f>
        <v>#NUM!</v>
      </c>
    </row>
    <row r="253" spans="1:14">
      <c r="A253" s="18">
        <v>250</v>
      </c>
      <c r="B253" s="25" t="e">
        <f>LARGE(Large!$AW$4:$AW$32,'Earning(month)'!A253)</f>
        <v>#NUM!</v>
      </c>
      <c r="C253" s="18" t="e">
        <f>MATCH(B253,Large!$AW$4:$AW$405,0)</f>
        <v>#NUM!</v>
      </c>
      <c r="D253" s="18" t="e">
        <f>INDEX(Large!$E$4:$BN$405,'Earning(month)'!$C253,'Earning(month)'!D$2)</f>
        <v>#NUM!</v>
      </c>
      <c r="E253" s="18" t="e">
        <f>INDEX(Large!$E$4:$BN$405,'Earning(month)'!$C253,'Earning(month)'!E$2)</f>
        <v>#NUM!</v>
      </c>
      <c r="F253" s="18" t="e">
        <f>INDEX(Large!$E$4:$BN$405,'Earning(month)'!$C253,'Earning(month)'!F$2)</f>
        <v>#NUM!</v>
      </c>
      <c r="G253" s="18" t="e">
        <f>INDEX(Large!$E$4:$BN$405,'Earning(month)'!$C253,'Earning(month)'!G$2)</f>
        <v>#NUM!</v>
      </c>
      <c r="H253" s="18" t="e">
        <f>INDEX(Large!$E$4:$BN$405,'Earning(month)'!$C253,'Earning(month)'!H$2)</f>
        <v>#NUM!</v>
      </c>
      <c r="I253" s="18" t="e">
        <f>INDEX(Large!$E$4:$BN$405,'Earning(month)'!$C253,'Earning(month)'!I$2)</f>
        <v>#NUM!</v>
      </c>
      <c r="J253" s="18" t="e">
        <f>INDEX(Large!$E$4:$BN$405,'Earning(month)'!$C253,'Earning(month)'!J$2)</f>
        <v>#NUM!</v>
      </c>
      <c r="K253" s="18" t="e">
        <f>INDEX(Large!$E$4:$BN$405,'Earning(month)'!$C253,'Earning(month)'!K$2)</f>
        <v>#NUM!</v>
      </c>
      <c r="L253" s="18" t="e">
        <f>INDEX(Large!$E$4:$BN$405,'Earning(month)'!$C253,'Earning(month)'!L$2)</f>
        <v>#NUM!</v>
      </c>
      <c r="M253" s="18" t="e">
        <f>INDEX(Large!$E$4:$BN$405,'Earning(month)'!$C253,'Earning(month)'!M$2)</f>
        <v>#NUM!</v>
      </c>
      <c r="N253" s="5" t="e">
        <f>INDEX(Large!$E$4:$BN$405,'Earning(month)'!$C253,'Earning(month)'!N$2)</f>
        <v>#NUM!</v>
      </c>
    </row>
    <row r="254" spans="1:14">
      <c r="A254" s="18">
        <v>251</v>
      </c>
      <c r="B254" s="25" t="e">
        <f>LARGE(Large!$AW$4:$AW$32,'Earning(month)'!A254)</f>
        <v>#NUM!</v>
      </c>
      <c r="C254" s="18" t="e">
        <f>MATCH(B254,Large!$AW$4:$AW$405,0)</f>
        <v>#NUM!</v>
      </c>
      <c r="D254" s="18" t="e">
        <f>INDEX(Large!$E$4:$BN$405,'Earning(month)'!$C254,'Earning(month)'!D$2)</f>
        <v>#NUM!</v>
      </c>
      <c r="E254" s="18" t="e">
        <f>INDEX(Large!$E$4:$BN$405,'Earning(month)'!$C254,'Earning(month)'!E$2)</f>
        <v>#NUM!</v>
      </c>
      <c r="F254" s="18" t="e">
        <f>INDEX(Large!$E$4:$BN$405,'Earning(month)'!$C254,'Earning(month)'!F$2)</f>
        <v>#NUM!</v>
      </c>
      <c r="G254" s="18" t="e">
        <f>INDEX(Large!$E$4:$BN$405,'Earning(month)'!$C254,'Earning(month)'!G$2)</f>
        <v>#NUM!</v>
      </c>
      <c r="H254" s="18" t="e">
        <f>INDEX(Large!$E$4:$BN$405,'Earning(month)'!$C254,'Earning(month)'!H$2)</f>
        <v>#NUM!</v>
      </c>
      <c r="I254" s="18" t="e">
        <f>INDEX(Large!$E$4:$BN$405,'Earning(month)'!$C254,'Earning(month)'!I$2)</f>
        <v>#NUM!</v>
      </c>
      <c r="J254" s="18" t="e">
        <f>INDEX(Large!$E$4:$BN$405,'Earning(month)'!$C254,'Earning(month)'!J$2)</f>
        <v>#NUM!</v>
      </c>
      <c r="K254" s="18" t="e">
        <f>INDEX(Large!$E$4:$BN$405,'Earning(month)'!$C254,'Earning(month)'!K$2)</f>
        <v>#NUM!</v>
      </c>
      <c r="L254" s="18" t="e">
        <f>INDEX(Large!$E$4:$BN$405,'Earning(month)'!$C254,'Earning(month)'!L$2)</f>
        <v>#NUM!</v>
      </c>
      <c r="M254" s="18" t="e">
        <f>INDEX(Large!$E$4:$BN$405,'Earning(month)'!$C254,'Earning(month)'!M$2)</f>
        <v>#NUM!</v>
      </c>
      <c r="N254" s="5" t="e">
        <f>INDEX(Large!$E$4:$BN$405,'Earning(month)'!$C254,'Earning(month)'!N$2)</f>
        <v>#NUM!</v>
      </c>
    </row>
    <row r="255" spans="1:14">
      <c r="A255" s="18">
        <v>252</v>
      </c>
      <c r="B255" s="25" t="e">
        <f>LARGE(Large!$AW$4:$AW$32,'Earning(month)'!A255)</f>
        <v>#NUM!</v>
      </c>
      <c r="C255" s="18" t="e">
        <f>MATCH(B255,Large!$AW$4:$AW$405,0)</f>
        <v>#NUM!</v>
      </c>
      <c r="D255" s="18" t="e">
        <f>INDEX(Large!$E$4:$BN$405,'Earning(month)'!$C255,'Earning(month)'!D$2)</f>
        <v>#NUM!</v>
      </c>
      <c r="E255" s="18" t="e">
        <f>INDEX(Large!$E$4:$BN$405,'Earning(month)'!$C255,'Earning(month)'!E$2)</f>
        <v>#NUM!</v>
      </c>
      <c r="F255" s="18" t="e">
        <f>INDEX(Large!$E$4:$BN$405,'Earning(month)'!$C255,'Earning(month)'!F$2)</f>
        <v>#NUM!</v>
      </c>
      <c r="G255" s="18" t="e">
        <f>INDEX(Large!$E$4:$BN$405,'Earning(month)'!$C255,'Earning(month)'!G$2)</f>
        <v>#NUM!</v>
      </c>
      <c r="H255" s="18" t="e">
        <f>INDEX(Large!$E$4:$BN$405,'Earning(month)'!$C255,'Earning(month)'!H$2)</f>
        <v>#NUM!</v>
      </c>
      <c r="I255" s="18" t="e">
        <f>INDEX(Large!$E$4:$BN$405,'Earning(month)'!$C255,'Earning(month)'!I$2)</f>
        <v>#NUM!</v>
      </c>
      <c r="J255" s="18" t="e">
        <f>INDEX(Large!$E$4:$BN$405,'Earning(month)'!$C255,'Earning(month)'!J$2)</f>
        <v>#NUM!</v>
      </c>
      <c r="K255" s="18" t="e">
        <f>INDEX(Large!$E$4:$BN$405,'Earning(month)'!$C255,'Earning(month)'!K$2)</f>
        <v>#NUM!</v>
      </c>
      <c r="L255" s="18" t="e">
        <f>INDEX(Large!$E$4:$BN$405,'Earning(month)'!$C255,'Earning(month)'!L$2)</f>
        <v>#NUM!</v>
      </c>
      <c r="M255" s="18" t="e">
        <f>INDEX(Large!$E$4:$BN$405,'Earning(month)'!$C255,'Earning(month)'!M$2)</f>
        <v>#NUM!</v>
      </c>
      <c r="N255" s="5" t="e">
        <f>INDEX(Large!$E$4:$BN$405,'Earning(month)'!$C255,'Earning(month)'!N$2)</f>
        <v>#NUM!</v>
      </c>
    </row>
    <row r="256" spans="1:14">
      <c r="A256" s="18">
        <v>253</v>
      </c>
      <c r="B256" s="25" t="e">
        <f>LARGE(Large!$AW$4:$AW$32,'Earning(month)'!A256)</f>
        <v>#NUM!</v>
      </c>
      <c r="C256" s="18" t="e">
        <f>MATCH(B256,Large!$AW$4:$AW$405,0)</f>
        <v>#NUM!</v>
      </c>
      <c r="D256" s="18" t="e">
        <f>INDEX(Large!$E$4:$BN$405,'Earning(month)'!$C256,'Earning(month)'!D$2)</f>
        <v>#NUM!</v>
      </c>
      <c r="E256" s="18" t="e">
        <f>INDEX(Large!$E$4:$BN$405,'Earning(month)'!$C256,'Earning(month)'!E$2)</f>
        <v>#NUM!</v>
      </c>
      <c r="F256" s="18" t="e">
        <f>INDEX(Large!$E$4:$BN$405,'Earning(month)'!$C256,'Earning(month)'!F$2)</f>
        <v>#NUM!</v>
      </c>
      <c r="G256" s="18" t="e">
        <f>INDEX(Large!$E$4:$BN$405,'Earning(month)'!$C256,'Earning(month)'!G$2)</f>
        <v>#NUM!</v>
      </c>
      <c r="H256" s="18" t="e">
        <f>INDEX(Large!$E$4:$BN$405,'Earning(month)'!$C256,'Earning(month)'!H$2)</f>
        <v>#NUM!</v>
      </c>
      <c r="I256" s="18" t="e">
        <f>INDEX(Large!$E$4:$BN$405,'Earning(month)'!$C256,'Earning(month)'!I$2)</f>
        <v>#NUM!</v>
      </c>
      <c r="J256" s="18" t="e">
        <f>INDEX(Large!$E$4:$BN$405,'Earning(month)'!$C256,'Earning(month)'!J$2)</f>
        <v>#NUM!</v>
      </c>
      <c r="K256" s="18" t="e">
        <f>INDEX(Large!$E$4:$BN$405,'Earning(month)'!$C256,'Earning(month)'!K$2)</f>
        <v>#NUM!</v>
      </c>
      <c r="L256" s="18" t="e">
        <f>INDEX(Large!$E$4:$BN$405,'Earning(month)'!$C256,'Earning(month)'!L$2)</f>
        <v>#NUM!</v>
      </c>
      <c r="M256" s="18" t="e">
        <f>INDEX(Large!$E$4:$BN$405,'Earning(month)'!$C256,'Earning(month)'!M$2)</f>
        <v>#NUM!</v>
      </c>
      <c r="N256" s="5" t="e">
        <f>INDEX(Large!$E$4:$BN$405,'Earning(month)'!$C256,'Earning(month)'!N$2)</f>
        <v>#NUM!</v>
      </c>
    </row>
    <row r="257" spans="1:14">
      <c r="A257" s="18">
        <v>254</v>
      </c>
      <c r="B257" s="25" t="e">
        <f>LARGE(Large!$AW$4:$AW$32,'Earning(month)'!A257)</f>
        <v>#NUM!</v>
      </c>
      <c r="C257" s="18" t="e">
        <f>MATCH(B257,Large!$AW$4:$AW$405,0)</f>
        <v>#NUM!</v>
      </c>
      <c r="D257" s="18" t="e">
        <f>INDEX(Large!$E$4:$BN$405,'Earning(month)'!$C257,'Earning(month)'!D$2)</f>
        <v>#NUM!</v>
      </c>
      <c r="E257" s="18" t="e">
        <f>INDEX(Large!$E$4:$BN$405,'Earning(month)'!$C257,'Earning(month)'!E$2)</f>
        <v>#NUM!</v>
      </c>
      <c r="F257" s="18" t="e">
        <f>INDEX(Large!$E$4:$BN$405,'Earning(month)'!$C257,'Earning(month)'!F$2)</f>
        <v>#NUM!</v>
      </c>
      <c r="G257" s="18" t="e">
        <f>INDEX(Large!$E$4:$BN$405,'Earning(month)'!$C257,'Earning(month)'!G$2)</f>
        <v>#NUM!</v>
      </c>
      <c r="H257" s="18" t="e">
        <f>INDEX(Large!$E$4:$BN$405,'Earning(month)'!$C257,'Earning(month)'!H$2)</f>
        <v>#NUM!</v>
      </c>
      <c r="I257" s="18" t="e">
        <f>INDEX(Large!$E$4:$BN$405,'Earning(month)'!$C257,'Earning(month)'!I$2)</f>
        <v>#NUM!</v>
      </c>
      <c r="J257" s="18" t="e">
        <f>INDEX(Large!$E$4:$BN$405,'Earning(month)'!$C257,'Earning(month)'!J$2)</f>
        <v>#NUM!</v>
      </c>
      <c r="K257" s="18" t="e">
        <f>INDEX(Large!$E$4:$BN$405,'Earning(month)'!$C257,'Earning(month)'!K$2)</f>
        <v>#NUM!</v>
      </c>
      <c r="L257" s="18" t="e">
        <f>INDEX(Large!$E$4:$BN$405,'Earning(month)'!$C257,'Earning(month)'!L$2)</f>
        <v>#NUM!</v>
      </c>
      <c r="M257" s="18" t="e">
        <f>INDEX(Large!$E$4:$BN$405,'Earning(month)'!$C257,'Earning(month)'!M$2)</f>
        <v>#NUM!</v>
      </c>
      <c r="N257" s="5" t="e">
        <f>INDEX(Large!$E$4:$BN$405,'Earning(month)'!$C257,'Earning(month)'!N$2)</f>
        <v>#NUM!</v>
      </c>
    </row>
    <row r="258" spans="1:14">
      <c r="A258" s="18">
        <v>255</v>
      </c>
      <c r="B258" s="25" t="e">
        <f>LARGE(Large!$AW$4:$AW$32,'Earning(month)'!A258)</f>
        <v>#NUM!</v>
      </c>
      <c r="C258" s="18" t="e">
        <f>MATCH(B258,Large!$AW$4:$AW$405,0)</f>
        <v>#NUM!</v>
      </c>
      <c r="D258" s="18" t="e">
        <f>INDEX(Large!$E$4:$BN$405,'Earning(month)'!$C258,'Earning(month)'!D$2)</f>
        <v>#NUM!</v>
      </c>
      <c r="E258" s="18" t="e">
        <f>INDEX(Large!$E$4:$BN$405,'Earning(month)'!$C258,'Earning(month)'!E$2)</f>
        <v>#NUM!</v>
      </c>
      <c r="F258" s="18" t="e">
        <f>INDEX(Large!$E$4:$BN$405,'Earning(month)'!$C258,'Earning(month)'!F$2)</f>
        <v>#NUM!</v>
      </c>
      <c r="G258" s="18" t="e">
        <f>INDEX(Large!$E$4:$BN$405,'Earning(month)'!$C258,'Earning(month)'!G$2)</f>
        <v>#NUM!</v>
      </c>
      <c r="H258" s="18" t="e">
        <f>INDEX(Large!$E$4:$BN$405,'Earning(month)'!$C258,'Earning(month)'!H$2)</f>
        <v>#NUM!</v>
      </c>
      <c r="I258" s="18" t="e">
        <f>INDEX(Large!$E$4:$BN$405,'Earning(month)'!$C258,'Earning(month)'!I$2)</f>
        <v>#NUM!</v>
      </c>
      <c r="J258" s="18" t="e">
        <f>INDEX(Large!$E$4:$BN$405,'Earning(month)'!$C258,'Earning(month)'!J$2)</f>
        <v>#NUM!</v>
      </c>
      <c r="K258" s="18" t="e">
        <f>INDEX(Large!$E$4:$BN$405,'Earning(month)'!$C258,'Earning(month)'!K$2)</f>
        <v>#NUM!</v>
      </c>
      <c r="L258" s="18" t="e">
        <f>INDEX(Large!$E$4:$BN$405,'Earning(month)'!$C258,'Earning(month)'!L$2)</f>
        <v>#NUM!</v>
      </c>
      <c r="M258" s="18" t="e">
        <f>INDEX(Large!$E$4:$BN$405,'Earning(month)'!$C258,'Earning(month)'!M$2)</f>
        <v>#NUM!</v>
      </c>
      <c r="N258" s="5" t="e">
        <f>INDEX(Large!$E$4:$BN$405,'Earning(month)'!$C258,'Earning(month)'!N$2)</f>
        <v>#NUM!</v>
      </c>
    </row>
    <row r="259" spans="1:14">
      <c r="A259" s="18">
        <v>256</v>
      </c>
      <c r="B259" s="25" t="e">
        <f>LARGE(Large!$AW$4:$AW$32,'Earning(month)'!A259)</f>
        <v>#NUM!</v>
      </c>
      <c r="C259" s="18" t="e">
        <f>MATCH(B259,Large!$AW$4:$AW$405,0)</f>
        <v>#NUM!</v>
      </c>
      <c r="D259" s="18" t="e">
        <f>INDEX(Large!$E$4:$BN$405,'Earning(month)'!$C259,'Earning(month)'!D$2)</f>
        <v>#NUM!</v>
      </c>
      <c r="E259" s="18" t="e">
        <f>INDEX(Large!$E$4:$BN$405,'Earning(month)'!$C259,'Earning(month)'!E$2)</f>
        <v>#NUM!</v>
      </c>
      <c r="F259" s="18" t="e">
        <f>INDEX(Large!$E$4:$BN$405,'Earning(month)'!$C259,'Earning(month)'!F$2)</f>
        <v>#NUM!</v>
      </c>
      <c r="G259" s="18" t="e">
        <f>INDEX(Large!$E$4:$BN$405,'Earning(month)'!$C259,'Earning(month)'!G$2)</f>
        <v>#NUM!</v>
      </c>
      <c r="H259" s="18" t="e">
        <f>INDEX(Large!$E$4:$BN$405,'Earning(month)'!$C259,'Earning(month)'!H$2)</f>
        <v>#NUM!</v>
      </c>
      <c r="I259" s="18" t="e">
        <f>INDEX(Large!$E$4:$BN$405,'Earning(month)'!$C259,'Earning(month)'!I$2)</f>
        <v>#NUM!</v>
      </c>
      <c r="J259" s="18" t="e">
        <f>INDEX(Large!$E$4:$BN$405,'Earning(month)'!$C259,'Earning(month)'!J$2)</f>
        <v>#NUM!</v>
      </c>
      <c r="K259" s="18" t="e">
        <f>INDEX(Large!$E$4:$BN$405,'Earning(month)'!$C259,'Earning(month)'!K$2)</f>
        <v>#NUM!</v>
      </c>
      <c r="L259" s="18" t="e">
        <f>INDEX(Large!$E$4:$BN$405,'Earning(month)'!$C259,'Earning(month)'!L$2)</f>
        <v>#NUM!</v>
      </c>
      <c r="M259" s="18" t="e">
        <f>INDEX(Large!$E$4:$BN$405,'Earning(month)'!$C259,'Earning(month)'!M$2)</f>
        <v>#NUM!</v>
      </c>
      <c r="N259" s="5" t="e">
        <f>INDEX(Large!$E$4:$BN$405,'Earning(month)'!$C259,'Earning(month)'!N$2)</f>
        <v>#NUM!</v>
      </c>
    </row>
    <row r="260" spans="1:14">
      <c r="A260" s="18">
        <v>257</v>
      </c>
      <c r="B260" s="25" t="e">
        <f>LARGE(Large!$AW$4:$AW$32,'Earning(month)'!A260)</f>
        <v>#NUM!</v>
      </c>
      <c r="C260" s="18" t="e">
        <f>MATCH(B260,Large!$AW$4:$AW$405,0)</f>
        <v>#NUM!</v>
      </c>
      <c r="D260" s="18" t="e">
        <f>INDEX(Large!$E$4:$BN$405,'Earning(month)'!$C260,'Earning(month)'!D$2)</f>
        <v>#NUM!</v>
      </c>
      <c r="E260" s="18" t="e">
        <f>INDEX(Large!$E$4:$BN$405,'Earning(month)'!$C260,'Earning(month)'!E$2)</f>
        <v>#NUM!</v>
      </c>
      <c r="F260" s="18" t="e">
        <f>INDEX(Large!$E$4:$BN$405,'Earning(month)'!$C260,'Earning(month)'!F$2)</f>
        <v>#NUM!</v>
      </c>
      <c r="G260" s="18" t="e">
        <f>INDEX(Large!$E$4:$BN$405,'Earning(month)'!$C260,'Earning(month)'!G$2)</f>
        <v>#NUM!</v>
      </c>
      <c r="H260" s="18" t="e">
        <f>INDEX(Large!$E$4:$BN$405,'Earning(month)'!$C260,'Earning(month)'!H$2)</f>
        <v>#NUM!</v>
      </c>
      <c r="I260" s="18" t="e">
        <f>INDEX(Large!$E$4:$BN$405,'Earning(month)'!$C260,'Earning(month)'!I$2)</f>
        <v>#NUM!</v>
      </c>
      <c r="J260" s="18" t="e">
        <f>INDEX(Large!$E$4:$BN$405,'Earning(month)'!$C260,'Earning(month)'!J$2)</f>
        <v>#NUM!</v>
      </c>
      <c r="K260" s="18" t="e">
        <f>INDEX(Large!$E$4:$BN$405,'Earning(month)'!$C260,'Earning(month)'!K$2)</f>
        <v>#NUM!</v>
      </c>
      <c r="L260" s="18" t="e">
        <f>INDEX(Large!$E$4:$BN$405,'Earning(month)'!$C260,'Earning(month)'!L$2)</f>
        <v>#NUM!</v>
      </c>
      <c r="M260" s="18" t="e">
        <f>INDEX(Large!$E$4:$BN$405,'Earning(month)'!$C260,'Earning(month)'!M$2)</f>
        <v>#NUM!</v>
      </c>
      <c r="N260" s="5" t="e">
        <f>INDEX(Large!$E$4:$BN$405,'Earning(month)'!$C260,'Earning(month)'!N$2)</f>
        <v>#NUM!</v>
      </c>
    </row>
    <row r="261" spans="1:14">
      <c r="A261" s="18">
        <v>258</v>
      </c>
      <c r="B261" s="25" t="e">
        <f>LARGE(Large!$AW$4:$AW$32,'Earning(month)'!A261)</f>
        <v>#NUM!</v>
      </c>
      <c r="C261" s="18" t="e">
        <f>MATCH(B261,Large!$AW$4:$AW$405,0)</f>
        <v>#NUM!</v>
      </c>
      <c r="D261" s="18" t="e">
        <f>INDEX(Large!$E$4:$BN$405,'Earning(month)'!$C261,'Earning(month)'!D$2)</f>
        <v>#NUM!</v>
      </c>
      <c r="E261" s="18" t="e">
        <f>INDEX(Large!$E$4:$BN$405,'Earning(month)'!$C261,'Earning(month)'!E$2)</f>
        <v>#NUM!</v>
      </c>
      <c r="F261" s="18" t="e">
        <f>INDEX(Large!$E$4:$BN$405,'Earning(month)'!$C261,'Earning(month)'!F$2)</f>
        <v>#NUM!</v>
      </c>
      <c r="G261" s="18" t="e">
        <f>INDEX(Large!$E$4:$BN$405,'Earning(month)'!$C261,'Earning(month)'!G$2)</f>
        <v>#NUM!</v>
      </c>
      <c r="H261" s="18" t="e">
        <f>INDEX(Large!$E$4:$BN$405,'Earning(month)'!$C261,'Earning(month)'!H$2)</f>
        <v>#NUM!</v>
      </c>
      <c r="I261" s="18" t="e">
        <f>INDEX(Large!$E$4:$BN$405,'Earning(month)'!$C261,'Earning(month)'!I$2)</f>
        <v>#NUM!</v>
      </c>
      <c r="J261" s="18" t="e">
        <f>INDEX(Large!$E$4:$BN$405,'Earning(month)'!$C261,'Earning(month)'!J$2)</f>
        <v>#NUM!</v>
      </c>
      <c r="K261" s="18" t="e">
        <f>INDEX(Large!$E$4:$BN$405,'Earning(month)'!$C261,'Earning(month)'!K$2)</f>
        <v>#NUM!</v>
      </c>
      <c r="L261" s="18" t="e">
        <f>INDEX(Large!$E$4:$BN$405,'Earning(month)'!$C261,'Earning(month)'!L$2)</f>
        <v>#NUM!</v>
      </c>
      <c r="M261" s="18" t="e">
        <f>INDEX(Large!$E$4:$BN$405,'Earning(month)'!$C261,'Earning(month)'!M$2)</f>
        <v>#NUM!</v>
      </c>
      <c r="N261" s="5" t="e">
        <f>INDEX(Large!$E$4:$BN$405,'Earning(month)'!$C261,'Earning(month)'!N$2)</f>
        <v>#NUM!</v>
      </c>
    </row>
    <row r="262" spans="1:14">
      <c r="A262" s="18">
        <v>259</v>
      </c>
      <c r="B262" s="25" t="e">
        <f>LARGE(Large!$AW$4:$AW$32,'Earning(month)'!A262)</f>
        <v>#NUM!</v>
      </c>
      <c r="C262" s="18" t="e">
        <f>MATCH(B262,Large!$AW$4:$AW$405,0)</f>
        <v>#NUM!</v>
      </c>
      <c r="D262" s="18" t="e">
        <f>INDEX(Large!$E$4:$BN$405,'Earning(month)'!$C262,'Earning(month)'!D$2)</f>
        <v>#NUM!</v>
      </c>
      <c r="E262" s="18" t="e">
        <f>INDEX(Large!$E$4:$BN$405,'Earning(month)'!$C262,'Earning(month)'!E$2)</f>
        <v>#NUM!</v>
      </c>
      <c r="F262" s="18" t="e">
        <f>INDEX(Large!$E$4:$BN$405,'Earning(month)'!$C262,'Earning(month)'!F$2)</f>
        <v>#NUM!</v>
      </c>
      <c r="G262" s="18" t="e">
        <f>INDEX(Large!$E$4:$BN$405,'Earning(month)'!$C262,'Earning(month)'!G$2)</f>
        <v>#NUM!</v>
      </c>
      <c r="H262" s="18" t="e">
        <f>INDEX(Large!$E$4:$BN$405,'Earning(month)'!$C262,'Earning(month)'!H$2)</f>
        <v>#NUM!</v>
      </c>
      <c r="I262" s="18" t="e">
        <f>INDEX(Large!$E$4:$BN$405,'Earning(month)'!$C262,'Earning(month)'!I$2)</f>
        <v>#NUM!</v>
      </c>
      <c r="J262" s="18" t="e">
        <f>INDEX(Large!$E$4:$BN$405,'Earning(month)'!$C262,'Earning(month)'!J$2)</f>
        <v>#NUM!</v>
      </c>
      <c r="K262" s="18" t="e">
        <f>INDEX(Large!$E$4:$BN$405,'Earning(month)'!$C262,'Earning(month)'!K$2)</f>
        <v>#NUM!</v>
      </c>
      <c r="L262" s="18" t="e">
        <f>INDEX(Large!$E$4:$BN$405,'Earning(month)'!$C262,'Earning(month)'!L$2)</f>
        <v>#NUM!</v>
      </c>
      <c r="M262" s="18" t="e">
        <f>INDEX(Large!$E$4:$BN$405,'Earning(month)'!$C262,'Earning(month)'!M$2)</f>
        <v>#NUM!</v>
      </c>
      <c r="N262" s="5" t="e">
        <f>INDEX(Large!$E$4:$BN$405,'Earning(month)'!$C262,'Earning(month)'!N$2)</f>
        <v>#NUM!</v>
      </c>
    </row>
    <row r="263" spans="1:14">
      <c r="A263" s="18">
        <v>260</v>
      </c>
      <c r="B263" s="25" t="e">
        <f>LARGE(Large!$AW$4:$AW$32,'Earning(month)'!A263)</f>
        <v>#NUM!</v>
      </c>
      <c r="C263" s="18" t="e">
        <f>MATCH(B263,Large!$AW$4:$AW$405,0)</f>
        <v>#NUM!</v>
      </c>
      <c r="D263" s="18" t="e">
        <f>INDEX(Large!$E$4:$BN$405,'Earning(month)'!$C263,'Earning(month)'!D$2)</f>
        <v>#NUM!</v>
      </c>
      <c r="E263" s="18" t="e">
        <f>INDEX(Large!$E$4:$BN$405,'Earning(month)'!$C263,'Earning(month)'!E$2)</f>
        <v>#NUM!</v>
      </c>
      <c r="F263" s="18" t="e">
        <f>INDEX(Large!$E$4:$BN$405,'Earning(month)'!$C263,'Earning(month)'!F$2)</f>
        <v>#NUM!</v>
      </c>
      <c r="G263" s="18" t="e">
        <f>INDEX(Large!$E$4:$BN$405,'Earning(month)'!$C263,'Earning(month)'!G$2)</f>
        <v>#NUM!</v>
      </c>
      <c r="H263" s="18" t="e">
        <f>INDEX(Large!$E$4:$BN$405,'Earning(month)'!$C263,'Earning(month)'!H$2)</f>
        <v>#NUM!</v>
      </c>
      <c r="I263" s="18" t="e">
        <f>INDEX(Large!$E$4:$BN$405,'Earning(month)'!$C263,'Earning(month)'!I$2)</f>
        <v>#NUM!</v>
      </c>
      <c r="J263" s="18" t="e">
        <f>INDEX(Large!$E$4:$BN$405,'Earning(month)'!$C263,'Earning(month)'!J$2)</f>
        <v>#NUM!</v>
      </c>
      <c r="K263" s="18" t="e">
        <f>INDEX(Large!$E$4:$BN$405,'Earning(month)'!$C263,'Earning(month)'!K$2)</f>
        <v>#NUM!</v>
      </c>
      <c r="L263" s="18" t="e">
        <f>INDEX(Large!$E$4:$BN$405,'Earning(month)'!$C263,'Earning(month)'!L$2)</f>
        <v>#NUM!</v>
      </c>
      <c r="M263" s="18" t="e">
        <f>INDEX(Large!$E$4:$BN$405,'Earning(month)'!$C263,'Earning(month)'!M$2)</f>
        <v>#NUM!</v>
      </c>
      <c r="N263" s="5" t="e">
        <f>INDEX(Large!$E$4:$BN$405,'Earning(month)'!$C263,'Earning(month)'!N$2)</f>
        <v>#NUM!</v>
      </c>
    </row>
    <row r="264" spans="1:14">
      <c r="A264" s="18">
        <v>261</v>
      </c>
      <c r="B264" s="25" t="e">
        <f>LARGE(Large!$AW$4:$AW$32,'Earning(month)'!A264)</f>
        <v>#NUM!</v>
      </c>
      <c r="C264" s="18" t="e">
        <f>MATCH(B264,Large!$AW$4:$AW$405,0)</f>
        <v>#NUM!</v>
      </c>
      <c r="D264" s="18" t="e">
        <f>INDEX(Large!$E$4:$BN$405,'Earning(month)'!$C264,'Earning(month)'!D$2)</f>
        <v>#NUM!</v>
      </c>
      <c r="E264" s="18" t="e">
        <f>INDEX(Large!$E$4:$BN$405,'Earning(month)'!$C264,'Earning(month)'!E$2)</f>
        <v>#NUM!</v>
      </c>
      <c r="F264" s="18" t="e">
        <f>INDEX(Large!$E$4:$BN$405,'Earning(month)'!$C264,'Earning(month)'!F$2)</f>
        <v>#NUM!</v>
      </c>
      <c r="G264" s="18" t="e">
        <f>INDEX(Large!$E$4:$BN$405,'Earning(month)'!$C264,'Earning(month)'!G$2)</f>
        <v>#NUM!</v>
      </c>
      <c r="H264" s="18" t="e">
        <f>INDEX(Large!$E$4:$BN$405,'Earning(month)'!$C264,'Earning(month)'!H$2)</f>
        <v>#NUM!</v>
      </c>
      <c r="I264" s="18" t="e">
        <f>INDEX(Large!$E$4:$BN$405,'Earning(month)'!$C264,'Earning(month)'!I$2)</f>
        <v>#NUM!</v>
      </c>
      <c r="J264" s="18" t="e">
        <f>INDEX(Large!$E$4:$BN$405,'Earning(month)'!$C264,'Earning(month)'!J$2)</f>
        <v>#NUM!</v>
      </c>
      <c r="K264" s="18" t="e">
        <f>INDEX(Large!$E$4:$BN$405,'Earning(month)'!$C264,'Earning(month)'!K$2)</f>
        <v>#NUM!</v>
      </c>
      <c r="L264" s="18" t="e">
        <f>INDEX(Large!$E$4:$BN$405,'Earning(month)'!$C264,'Earning(month)'!L$2)</f>
        <v>#NUM!</v>
      </c>
      <c r="M264" s="18" t="e">
        <f>INDEX(Large!$E$4:$BN$405,'Earning(month)'!$C264,'Earning(month)'!M$2)</f>
        <v>#NUM!</v>
      </c>
      <c r="N264" s="5" t="e">
        <f>INDEX(Large!$E$4:$BN$405,'Earning(month)'!$C264,'Earning(month)'!N$2)</f>
        <v>#NUM!</v>
      </c>
    </row>
    <row r="265" spans="1:14">
      <c r="A265" s="18">
        <v>262</v>
      </c>
      <c r="B265" s="25" t="e">
        <f>LARGE(Large!$AW$4:$AW$32,'Earning(month)'!A265)</f>
        <v>#NUM!</v>
      </c>
      <c r="C265" s="18" t="e">
        <f>MATCH(B265,Large!$AW$4:$AW$405,0)</f>
        <v>#NUM!</v>
      </c>
      <c r="D265" s="18" t="e">
        <f>INDEX(Large!$E$4:$BN$405,'Earning(month)'!$C265,'Earning(month)'!D$2)</f>
        <v>#NUM!</v>
      </c>
      <c r="E265" s="18" t="e">
        <f>INDEX(Large!$E$4:$BN$405,'Earning(month)'!$C265,'Earning(month)'!E$2)</f>
        <v>#NUM!</v>
      </c>
      <c r="F265" s="18" t="e">
        <f>INDEX(Large!$E$4:$BN$405,'Earning(month)'!$C265,'Earning(month)'!F$2)</f>
        <v>#NUM!</v>
      </c>
      <c r="G265" s="18" t="e">
        <f>INDEX(Large!$E$4:$BN$405,'Earning(month)'!$C265,'Earning(month)'!G$2)</f>
        <v>#NUM!</v>
      </c>
      <c r="H265" s="18" t="e">
        <f>INDEX(Large!$E$4:$BN$405,'Earning(month)'!$C265,'Earning(month)'!H$2)</f>
        <v>#NUM!</v>
      </c>
      <c r="I265" s="18" t="e">
        <f>INDEX(Large!$E$4:$BN$405,'Earning(month)'!$C265,'Earning(month)'!I$2)</f>
        <v>#NUM!</v>
      </c>
      <c r="J265" s="18" t="e">
        <f>INDEX(Large!$E$4:$BN$405,'Earning(month)'!$C265,'Earning(month)'!J$2)</f>
        <v>#NUM!</v>
      </c>
      <c r="K265" s="18" t="e">
        <f>INDEX(Large!$E$4:$BN$405,'Earning(month)'!$C265,'Earning(month)'!K$2)</f>
        <v>#NUM!</v>
      </c>
      <c r="L265" s="18" t="e">
        <f>INDEX(Large!$E$4:$BN$405,'Earning(month)'!$C265,'Earning(month)'!L$2)</f>
        <v>#NUM!</v>
      </c>
      <c r="M265" s="18" t="e">
        <f>INDEX(Large!$E$4:$BN$405,'Earning(month)'!$C265,'Earning(month)'!M$2)</f>
        <v>#NUM!</v>
      </c>
      <c r="N265" s="5" t="e">
        <f>INDEX(Large!$E$4:$BN$405,'Earning(month)'!$C265,'Earning(month)'!N$2)</f>
        <v>#NUM!</v>
      </c>
    </row>
    <row r="266" spans="1:14">
      <c r="A266" s="18">
        <v>263</v>
      </c>
      <c r="B266" s="25" t="e">
        <f>LARGE(Large!$AW$4:$AW$32,'Earning(month)'!A266)</f>
        <v>#NUM!</v>
      </c>
      <c r="C266" s="18" t="e">
        <f>MATCH(B266,Large!$AW$4:$AW$405,0)</f>
        <v>#NUM!</v>
      </c>
      <c r="D266" s="18" t="e">
        <f>INDEX(Large!$E$4:$BN$405,'Earning(month)'!$C266,'Earning(month)'!D$2)</f>
        <v>#NUM!</v>
      </c>
      <c r="E266" s="18" t="e">
        <f>INDEX(Large!$E$4:$BN$405,'Earning(month)'!$C266,'Earning(month)'!E$2)</f>
        <v>#NUM!</v>
      </c>
      <c r="F266" s="18" t="e">
        <f>INDEX(Large!$E$4:$BN$405,'Earning(month)'!$C266,'Earning(month)'!F$2)</f>
        <v>#NUM!</v>
      </c>
      <c r="G266" s="18" t="e">
        <f>INDEX(Large!$E$4:$BN$405,'Earning(month)'!$C266,'Earning(month)'!G$2)</f>
        <v>#NUM!</v>
      </c>
      <c r="H266" s="18" t="e">
        <f>INDEX(Large!$E$4:$BN$405,'Earning(month)'!$C266,'Earning(month)'!H$2)</f>
        <v>#NUM!</v>
      </c>
      <c r="I266" s="18" t="e">
        <f>INDEX(Large!$E$4:$BN$405,'Earning(month)'!$C266,'Earning(month)'!I$2)</f>
        <v>#NUM!</v>
      </c>
      <c r="J266" s="18" t="e">
        <f>INDEX(Large!$E$4:$BN$405,'Earning(month)'!$C266,'Earning(month)'!J$2)</f>
        <v>#NUM!</v>
      </c>
      <c r="K266" s="18" t="e">
        <f>INDEX(Large!$E$4:$BN$405,'Earning(month)'!$C266,'Earning(month)'!K$2)</f>
        <v>#NUM!</v>
      </c>
      <c r="L266" s="18" t="e">
        <f>INDEX(Large!$E$4:$BN$405,'Earning(month)'!$C266,'Earning(month)'!L$2)</f>
        <v>#NUM!</v>
      </c>
      <c r="M266" s="18" t="e">
        <f>INDEX(Large!$E$4:$BN$405,'Earning(month)'!$C266,'Earning(month)'!M$2)</f>
        <v>#NUM!</v>
      </c>
      <c r="N266" s="5" t="e">
        <f>INDEX(Large!$E$4:$BN$405,'Earning(month)'!$C266,'Earning(month)'!N$2)</f>
        <v>#NUM!</v>
      </c>
    </row>
    <row r="267" spans="1:14">
      <c r="A267" s="18">
        <v>264</v>
      </c>
      <c r="B267" s="25" t="e">
        <f>LARGE(Large!$AW$4:$AW$32,'Earning(month)'!A267)</f>
        <v>#NUM!</v>
      </c>
      <c r="C267" s="18" t="e">
        <f>MATCH(B267,Large!$AW$4:$AW$405,0)</f>
        <v>#NUM!</v>
      </c>
      <c r="D267" s="18" t="e">
        <f>INDEX(Large!$E$4:$BN$405,'Earning(month)'!$C267,'Earning(month)'!D$2)</f>
        <v>#NUM!</v>
      </c>
      <c r="E267" s="18" t="e">
        <f>INDEX(Large!$E$4:$BN$405,'Earning(month)'!$C267,'Earning(month)'!E$2)</f>
        <v>#NUM!</v>
      </c>
      <c r="F267" s="18" t="e">
        <f>INDEX(Large!$E$4:$BN$405,'Earning(month)'!$C267,'Earning(month)'!F$2)</f>
        <v>#NUM!</v>
      </c>
      <c r="G267" s="18" t="e">
        <f>INDEX(Large!$E$4:$BN$405,'Earning(month)'!$C267,'Earning(month)'!G$2)</f>
        <v>#NUM!</v>
      </c>
      <c r="H267" s="18" t="e">
        <f>INDEX(Large!$E$4:$BN$405,'Earning(month)'!$C267,'Earning(month)'!H$2)</f>
        <v>#NUM!</v>
      </c>
      <c r="I267" s="18" t="e">
        <f>INDEX(Large!$E$4:$BN$405,'Earning(month)'!$C267,'Earning(month)'!I$2)</f>
        <v>#NUM!</v>
      </c>
      <c r="J267" s="18" t="e">
        <f>INDEX(Large!$E$4:$BN$405,'Earning(month)'!$C267,'Earning(month)'!J$2)</f>
        <v>#NUM!</v>
      </c>
      <c r="K267" s="18" t="e">
        <f>INDEX(Large!$E$4:$BN$405,'Earning(month)'!$C267,'Earning(month)'!K$2)</f>
        <v>#NUM!</v>
      </c>
      <c r="L267" s="18" t="e">
        <f>INDEX(Large!$E$4:$BN$405,'Earning(month)'!$C267,'Earning(month)'!L$2)</f>
        <v>#NUM!</v>
      </c>
      <c r="M267" s="18" t="e">
        <f>INDEX(Large!$E$4:$BN$405,'Earning(month)'!$C267,'Earning(month)'!M$2)</f>
        <v>#NUM!</v>
      </c>
      <c r="N267" s="5" t="e">
        <f>INDEX(Large!$E$4:$BN$405,'Earning(month)'!$C267,'Earning(month)'!N$2)</f>
        <v>#NUM!</v>
      </c>
    </row>
    <row r="268" spans="1:14">
      <c r="A268" s="18">
        <v>265</v>
      </c>
      <c r="B268" s="25" t="e">
        <f>LARGE(Large!$AW$4:$AW$32,'Earning(month)'!A268)</f>
        <v>#NUM!</v>
      </c>
      <c r="C268" s="18" t="e">
        <f>MATCH(B268,Large!$AW$4:$AW$405,0)</f>
        <v>#NUM!</v>
      </c>
      <c r="D268" s="18" t="e">
        <f>INDEX(Large!$E$4:$BN$405,'Earning(month)'!$C268,'Earning(month)'!D$2)</f>
        <v>#NUM!</v>
      </c>
      <c r="E268" s="18" t="e">
        <f>INDEX(Large!$E$4:$BN$405,'Earning(month)'!$C268,'Earning(month)'!E$2)</f>
        <v>#NUM!</v>
      </c>
      <c r="F268" s="18" t="e">
        <f>INDEX(Large!$E$4:$BN$405,'Earning(month)'!$C268,'Earning(month)'!F$2)</f>
        <v>#NUM!</v>
      </c>
      <c r="G268" s="18" t="e">
        <f>INDEX(Large!$E$4:$BN$405,'Earning(month)'!$C268,'Earning(month)'!G$2)</f>
        <v>#NUM!</v>
      </c>
      <c r="H268" s="18" t="e">
        <f>INDEX(Large!$E$4:$BN$405,'Earning(month)'!$C268,'Earning(month)'!H$2)</f>
        <v>#NUM!</v>
      </c>
      <c r="I268" s="18" t="e">
        <f>INDEX(Large!$E$4:$BN$405,'Earning(month)'!$C268,'Earning(month)'!I$2)</f>
        <v>#NUM!</v>
      </c>
      <c r="J268" s="18" t="e">
        <f>INDEX(Large!$E$4:$BN$405,'Earning(month)'!$C268,'Earning(month)'!J$2)</f>
        <v>#NUM!</v>
      </c>
      <c r="K268" s="18" t="e">
        <f>INDEX(Large!$E$4:$BN$405,'Earning(month)'!$C268,'Earning(month)'!K$2)</f>
        <v>#NUM!</v>
      </c>
      <c r="L268" s="18" t="e">
        <f>INDEX(Large!$E$4:$BN$405,'Earning(month)'!$C268,'Earning(month)'!L$2)</f>
        <v>#NUM!</v>
      </c>
      <c r="M268" s="18" t="e">
        <f>INDEX(Large!$E$4:$BN$405,'Earning(month)'!$C268,'Earning(month)'!M$2)</f>
        <v>#NUM!</v>
      </c>
      <c r="N268" s="5" t="e">
        <f>INDEX(Large!$E$4:$BN$405,'Earning(month)'!$C268,'Earning(month)'!N$2)</f>
        <v>#NUM!</v>
      </c>
    </row>
    <row r="269" spans="1:14">
      <c r="A269" s="18">
        <v>266</v>
      </c>
      <c r="B269" s="25" t="e">
        <f>LARGE(Large!$AW$4:$AW$32,'Earning(month)'!A269)</f>
        <v>#NUM!</v>
      </c>
      <c r="C269" s="18" t="e">
        <f>MATCH(B269,Large!$AW$4:$AW$405,0)</f>
        <v>#NUM!</v>
      </c>
      <c r="D269" s="18" t="e">
        <f>INDEX(Large!$E$4:$BN$405,'Earning(month)'!$C269,'Earning(month)'!D$2)</f>
        <v>#NUM!</v>
      </c>
      <c r="E269" s="18" t="e">
        <f>INDEX(Large!$E$4:$BN$405,'Earning(month)'!$C269,'Earning(month)'!E$2)</f>
        <v>#NUM!</v>
      </c>
      <c r="F269" s="18" t="e">
        <f>INDEX(Large!$E$4:$BN$405,'Earning(month)'!$C269,'Earning(month)'!F$2)</f>
        <v>#NUM!</v>
      </c>
      <c r="G269" s="18" t="e">
        <f>INDEX(Large!$E$4:$BN$405,'Earning(month)'!$C269,'Earning(month)'!G$2)</f>
        <v>#NUM!</v>
      </c>
      <c r="H269" s="18" t="e">
        <f>INDEX(Large!$E$4:$BN$405,'Earning(month)'!$C269,'Earning(month)'!H$2)</f>
        <v>#NUM!</v>
      </c>
      <c r="I269" s="18" t="e">
        <f>INDEX(Large!$E$4:$BN$405,'Earning(month)'!$C269,'Earning(month)'!I$2)</f>
        <v>#NUM!</v>
      </c>
      <c r="J269" s="18" t="e">
        <f>INDEX(Large!$E$4:$BN$405,'Earning(month)'!$C269,'Earning(month)'!J$2)</f>
        <v>#NUM!</v>
      </c>
      <c r="K269" s="18" t="e">
        <f>INDEX(Large!$E$4:$BN$405,'Earning(month)'!$C269,'Earning(month)'!K$2)</f>
        <v>#NUM!</v>
      </c>
      <c r="L269" s="18" t="e">
        <f>INDEX(Large!$E$4:$BN$405,'Earning(month)'!$C269,'Earning(month)'!L$2)</f>
        <v>#NUM!</v>
      </c>
      <c r="M269" s="18" t="e">
        <f>INDEX(Large!$E$4:$BN$405,'Earning(month)'!$C269,'Earning(month)'!M$2)</f>
        <v>#NUM!</v>
      </c>
      <c r="N269" s="5" t="e">
        <f>INDEX(Large!$E$4:$BN$405,'Earning(month)'!$C269,'Earning(month)'!N$2)</f>
        <v>#NUM!</v>
      </c>
    </row>
    <row r="270" spans="1:14">
      <c r="A270" s="18">
        <v>267</v>
      </c>
      <c r="B270" s="25" t="e">
        <f>LARGE(Large!$AW$4:$AW$32,'Earning(month)'!A270)</f>
        <v>#NUM!</v>
      </c>
      <c r="C270" s="18" t="e">
        <f>MATCH(B270,Large!$AW$4:$AW$405,0)</f>
        <v>#NUM!</v>
      </c>
      <c r="D270" s="18" t="e">
        <f>INDEX(Large!$E$4:$BN$405,'Earning(month)'!$C270,'Earning(month)'!D$2)</f>
        <v>#NUM!</v>
      </c>
      <c r="E270" s="18" t="e">
        <f>INDEX(Large!$E$4:$BN$405,'Earning(month)'!$C270,'Earning(month)'!E$2)</f>
        <v>#NUM!</v>
      </c>
      <c r="F270" s="18" t="e">
        <f>INDEX(Large!$E$4:$BN$405,'Earning(month)'!$C270,'Earning(month)'!F$2)</f>
        <v>#NUM!</v>
      </c>
      <c r="G270" s="18" t="e">
        <f>INDEX(Large!$E$4:$BN$405,'Earning(month)'!$C270,'Earning(month)'!G$2)</f>
        <v>#NUM!</v>
      </c>
      <c r="H270" s="18" t="e">
        <f>INDEX(Large!$E$4:$BN$405,'Earning(month)'!$C270,'Earning(month)'!H$2)</f>
        <v>#NUM!</v>
      </c>
      <c r="I270" s="18" t="e">
        <f>INDEX(Large!$E$4:$BN$405,'Earning(month)'!$C270,'Earning(month)'!I$2)</f>
        <v>#NUM!</v>
      </c>
      <c r="J270" s="18" t="e">
        <f>INDEX(Large!$E$4:$BN$405,'Earning(month)'!$C270,'Earning(month)'!J$2)</f>
        <v>#NUM!</v>
      </c>
      <c r="K270" s="18" t="e">
        <f>INDEX(Large!$E$4:$BN$405,'Earning(month)'!$C270,'Earning(month)'!K$2)</f>
        <v>#NUM!</v>
      </c>
      <c r="L270" s="18" t="e">
        <f>INDEX(Large!$E$4:$BN$405,'Earning(month)'!$C270,'Earning(month)'!L$2)</f>
        <v>#NUM!</v>
      </c>
      <c r="M270" s="18" t="e">
        <f>INDEX(Large!$E$4:$BN$405,'Earning(month)'!$C270,'Earning(month)'!M$2)</f>
        <v>#NUM!</v>
      </c>
      <c r="N270" s="5" t="e">
        <f>INDEX(Large!$E$4:$BN$405,'Earning(month)'!$C270,'Earning(month)'!N$2)</f>
        <v>#NUM!</v>
      </c>
    </row>
    <row r="271" spans="1:14">
      <c r="A271" s="18">
        <v>268</v>
      </c>
      <c r="B271" s="25" t="e">
        <f>LARGE(Large!$AW$4:$AW$32,'Earning(month)'!A271)</f>
        <v>#NUM!</v>
      </c>
      <c r="C271" s="18" t="e">
        <f>MATCH(B271,Large!$AW$4:$AW$405,0)</f>
        <v>#NUM!</v>
      </c>
      <c r="D271" s="18" t="e">
        <f>INDEX(Large!$E$4:$BN$405,'Earning(month)'!$C271,'Earning(month)'!D$2)</f>
        <v>#NUM!</v>
      </c>
      <c r="E271" s="18" t="e">
        <f>INDEX(Large!$E$4:$BN$405,'Earning(month)'!$C271,'Earning(month)'!E$2)</f>
        <v>#NUM!</v>
      </c>
      <c r="F271" s="18" t="e">
        <f>INDEX(Large!$E$4:$BN$405,'Earning(month)'!$C271,'Earning(month)'!F$2)</f>
        <v>#NUM!</v>
      </c>
      <c r="G271" s="18" t="e">
        <f>INDEX(Large!$E$4:$BN$405,'Earning(month)'!$C271,'Earning(month)'!G$2)</f>
        <v>#NUM!</v>
      </c>
      <c r="H271" s="18" t="e">
        <f>INDEX(Large!$E$4:$BN$405,'Earning(month)'!$C271,'Earning(month)'!H$2)</f>
        <v>#NUM!</v>
      </c>
      <c r="I271" s="18" t="e">
        <f>INDEX(Large!$E$4:$BN$405,'Earning(month)'!$C271,'Earning(month)'!I$2)</f>
        <v>#NUM!</v>
      </c>
      <c r="J271" s="18" t="e">
        <f>INDEX(Large!$E$4:$BN$405,'Earning(month)'!$C271,'Earning(month)'!J$2)</f>
        <v>#NUM!</v>
      </c>
      <c r="K271" s="18" t="e">
        <f>INDEX(Large!$E$4:$BN$405,'Earning(month)'!$C271,'Earning(month)'!K$2)</f>
        <v>#NUM!</v>
      </c>
      <c r="L271" s="18" t="e">
        <f>INDEX(Large!$E$4:$BN$405,'Earning(month)'!$C271,'Earning(month)'!L$2)</f>
        <v>#NUM!</v>
      </c>
      <c r="M271" s="18" t="e">
        <f>INDEX(Large!$E$4:$BN$405,'Earning(month)'!$C271,'Earning(month)'!M$2)</f>
        <v>#NUM!</v>
      </c>
      <c r="N271" s="5" t="e">
        <f>INDEX(Large!$E$4:$BN$405,'Earning(month)'!$C271,'Earning(month)'!N$2)</f>
        <v>#NUM!</v>
      </c>
    </row>
    <row r="272" spans="1:14">
      <c r="A272" s="18">
        <v>269</v>
      </c>
      <c r="B272" s="25" t="e">
        <f>LARGE(Large!$AW$4:$AW$32,'Earning(month)'!A272)</f>
        <v>#NUM!</v>
      </c>
      <c r="C272" s="18" t="e">
        <f>MATCH(B272,Large!$AW$4:$AW$405,0)</f>
        <v>#NUM!</v>
      </c>
      <c r="D272" s="18" t="e">
        <f>INDEX(Large!$E$4:$BN$405,'Earning(month)'!$C272,'Earning(month)'!D$2)</f>
        <v>#NUM!</v>
      </c>
      <c r="E272" s="18" t="e">
        <f>INDEX(Large!$E$4:$BN$405,'Earning(month)'!$C272,'Earning(month)'!E$2)</f>
        <v>#NUM!</v>
      </c>
      <c r="F272" s="18" t="e">
        <f>INDEX(Large!$E$4:$BN$405,'Earning(month)'!$C272,'Earning(month)'!F$2)</f>
        <v>#NUM!</v>
      </c>
      <c r="G272" s="18" t="e">
        <f>INDEX(Large!$E$4:$BN$405,'Earning(month)'!$C272,'Earning(month)'!G$2)</f>
        <v>#NUM!</v>
      </c>
      <c r="H272" s="18" t="e">
        <f>INDEX(Large!$E$4:$BN$405,'Earning(month)'!$C272,'Earning(month)'!H$2)</f>
        <v>#NUM!</v>
      </c>
      <c r="I272" s="18" t="e">
        <f>INDEX(Large!$E$4:$BN$405,'Earning(month)'!$C272,'Earning(month)'!I$2)</f>
        <v>#NUM!</v>
      </c>
      <c r="J272" s="18" t="e">
        <f>INDEX(Large!$E$4:$BN$405,'Earning(month)'!$C272,'Earning(month)'!J$2)</f>
        <v>#NUM!</v>
      </c>
      <c r="K272" s="18" t="e">
        <f>INDEX(Large!$E$4:$BN$405,'Earning(month)'!$C272,'Earning(month)'!K$2)</f>
        <v>#NUM!</v>
      </c>
      <c r="L272" s="18" t="e">
        <f>INDEX(Large!$E$4:$BN$405,'Earning(month)'!$C272,'Earning(month)'!L$2)</f>
        <v>#NUM!</v>
      </c>
      <c r="M272" s="18" t="e">
        <f>INDEX(Large!$E$4:$BN$405,'Earning(month)'!$C272,'Earning(month)'!M$2)</f>
        <v>#NUM!</v>
      </c>
      <c r="N272" s="5" t="e">
        <f>INDEX(Large!$E$4:$BN$405,'Earning(month)'!$C272,'Earning(month)'!N$2)</f>
        <v>#NUM!</v>
      </c>
    </row>
    <row r="273" spans="1:14">
      <c r="A273" s="18">
        <v>270</v>
      </c>
      <c r="B273" s="25" t="e">
        <f>LARGE(Large!$AW$4:$AW$32,'Earning(month)'!A273)</f>
        <v>#NUM!</v>
      </c>
      <c r="C273" s="18" t="e">
        <f>MATCH(B273,Large!$AW$4:$AW$405,0)</f>
        <v>#NUM!</v>
      </c>
      <c r="D273" s="18" t="e">
        <f>INDEX(Large!$E$4:$BN$405,'Earning(month)'!$C273,'Earning(month)'!D$2)</f>
        <v>#NUM!</v>
      </c>
      <c r="E273" s="18" t="e">
        <f>INDEX(Large!$E$4:$BN$405,'Earning(month)'!$C273,'Earning(month)'!E$2)</f>
        <v>#NUM!</v>
      </c>
      <c r="F273" s="18" t="e">
        <f>INDEX(Large!$E$4:$BN$405,'Earning(month)'!$C273,'Earning(month)'!F$2)</f>
        <v>#NUM!</v>
      </c>
      <c r="G273" s="18" t="e">
        <f>INDEX(Large!$E$4:$BN$405,'Earning(month)'!$C273,'Earning(month)'!G$2)</f>
        <v>#NUM!</v>
      </c>
      <c r="H273" s="18" t="e">
        <f>INDEX(Large!$E$4:$BN$405,'Earning(month)'!$C273,'Earning(month)'!H$2)</f>
        <v>#NUM!</v>
      </c>
      <c r="I273" s="18" t="e">
        <f>INDEX(Large!$E$4:$BN$405,'Earning(month)'!$C273,'Earning(month)'!I$2)</f>
        <v>#NUM!</v>
      </c>
      <c r="J273" s="18" t="e">
        <f>INDEX(Large!$E$4:$BN$405,'Earning(month)'!$C273,'Earning(month)'!J$2)</f>
        <v>#NUM!</v>
      </c>
      <c r="K273" s="18" t="e">
        <f>INDEX(Large!$E$4:$BN$405,'Earning(month)'!$C273,'Earning(month)'!K$2)</f>
        <v>#NUM!</v>
      </c>
      <c r="L273" s="18" t="e">
        <f>INDEX(Large!$E$4:$BN$405,'Earning(month)'!$C273,'Earning(month)'!L$2)</f>
        <v>#NUM!</v>
      </c>
      <c r="M273" s="18" t="e">
        <f>INDEX(Large!$E$4:$BN$405,'Earning(month)'!$C273,'Earning(month)'!M$2)</f>
        <v>#NUM!</v>
      </c>
      <c r="N273" s="5" t="e">
        <f>INDEX(Large!$E$4:$BN$405,'Earning(month)'!$C273,'Earning(month)'!N$2)</f>
        <v>#NUM!</v>
      </c>
    </row>
    <row r="274" spans="1:14">
      <c r="A274" s="18">
        <v>271</v>
      </c>
      <c r="B274" s="25" t="e">
        <f>LARGE(Large!$AW$4:$AW$32,'Earning(month)'!A274)</f>
        <v>#NUM!</v>
      </c>
      <c r="C274" s="18" t="e">
        <f>MATCH(B274,Large!$AW$4:$AW$405,0)</f>
        <v>#NUM!</v>
      </c>
      <c r="D274" s="18" t="e">
        <f>INDEX(Large!$E$4:$BN$405,'Earning(month)'!$C274,'Earning(month)'!D$2)</f>
        <v>#NUM!</v>
      </c>
      <c r="E274" s="18" t="e">
        <f>INDEX(Large!$E$4:$BN$405,'Earning(month)'!$C274,'Earning(month)'!E$2)</f>
        <v>#NUM!</v>
      </c>
      <c r="F274" s="18" t="e">
        <f>INDEX(Large!$E$4:$BN$405,'Earning(month)'!$C274,'Earning(month)'!F$2)</f>
        <v>#NUM!</v>
      </c>
      <c r="G274" s="18" t="e">
        <f>INDEX(Large!$E$4:$BN$405,'Earning(month)'!$C274,'Earning(month)'!G$2)</f>
        <v>#NUM!</v>
      </c>
      <c r="H274" s="18" t="e">
        <f>INDEX(Large!$E$4:$BN$405,'Earning(month)'!$C274,'Earning(month)'!H$2)</f>
        <v>#NUM!</v>
      </c>
      <c r="I274" s="18" t="e">
        <f>INDEX(Large!$E$4:$BN$405,'Earning(month)'!$C274,'Earning(month)'!I$2)</f>
        <v>#NUM!</v>
      </c>
      <c r="J274" s="18" t="e">
        <f>INDEX(Large!$E$4:$BN$405,'Earning(month)'!$C274,'Earning(month)'!J$2)</f>
        <v>#NUM!</v>
      </c>
      <c r="K274" s="18" t="e">
        <f>INDEX(Large!$E$4:$BN$405,'Earning(month)'!$C274,'Earning(month)'!K$2)</f>
        <v>#NUM!</v>
      </c>
      <c r="L274" s="18" t="e">
        <f>INDEX(Large!$E$4:$BN$405,'Earning(month)'!$C274,'Earning(month)'!L$2)</f>
        <v>#NUM!</v>
      </c>
      <c r="M274" s="18" t="e">
        <f>INDEX(Large!$E$4:$BN$405,'Earning(month)'!$C274,'Earning(month)'!M$2)</f>
        <v>#NUM!</v>
      </c>
      <c r="N274" s="5" t="e">
        <f>INDEX(Large!$E$4:$BN$405,'Earning(month)'!$C274,'Earning(month)'!N$2)</f>
        <v>#NUM!</v>
      </c>
    </row>
    <row r="275" spans="1:14">
      <c r="A275" s="18">
        <v>272</v>
      </c>
      <c r="B275" s="25" t="e">
        <f>LARGE(Large!$AW$4:$AW$32,'Earning(month)'!A275)</f>
        <v>#NUM!</v>
      </c>
      <c r="C275" s="18" t="e">
        <f>MATCH(B275,Large!$AW$4:$AW$405,0)</f>
        <v>#NUM!</v>
      </c>
      <c r="D275" s="18" t="e">
        <f>INDEX(Large!$E$4:$BN$405,'Earning(month)'!$C275,'Earning(month)'!D$2)</f>
        <v>#NUM!</v>
      </c>
      <c r="E275" s="18" t="e">
        <f>INDEX(Large!$E$4:$BN$405,'Earning(month)'!$C275,'Earning(month)'!E$2)</f>
        <v>#NUM!</v>
      </c>
      <c r="F275" s="18" t="e">
        <f>INDEX(Large!$E$4:$BN$405,'Earning(month)'!$C275,'Earning(month)'!F$2)</f>
        <v>#NUM!</v>
      </c>
      <c r="G275" s="18" t="e">
        <f>INDEX(Large!$E$4:$BN$405,'Earning(month)'!$C275,'Earning(month)'!G$2)</f>
        <v>#NUM!</v>
      </c>
      <c r="H275" s="18" t="e">
        <f>INDEX(Large!$E$4:$BN$405,'Earning(month)'!$C275,'Earning(month)'!H$2)</f>
        <v>#NUM!</v>
      </c>
      <c r="I275" s="18" t="e">
        <f>INDEX(Large!$E$4:$BN$405,'Earning(month)'!$C275,'Earning(month)'!I$2)</f>
        <v>#NUM!</v>
      </c>
      <c r="J275" s="18" t="e">
        <f>INDEX(Large!$E$4:$BN$405,'Earning(month)'!$C275,'Earning(month)'!J$2)</f>
        <v>#NUM!</v>
      </c>
      <c r="K275" s="18" t="e">
        <f>INDEX(Large!$E$4:$BN$405,'Earning(month)'!$C275,'Earning(month)'!K$2)</f>
        <v>#NUM!</v>
      </c>
      <c r="L275" s="18" t="e">
        <f>INDEX(Large!$E$4:$BN$405,'Earning(month)'!$C275,'Earning(month)'!L$2)</f>
        <v>#NUM!</v>
      </c>
      <c r="M275" s="18" t="e">
        <f>INDEX(Large!$E$4:$BN$405,'Earning(month)'!$C275,'Earning(month)'!M$2)</f>
        <v>#NUM!</v>
      </c>
      <c r="N275" s="5" t="e">
        <f>INDEX(Large!$E$4:$BN$405,'Earning(month)'!$C275,'Earning(month)'!N$2)</f>
        <v>#NUM!</v>
      </c>
    </row>
    <row r="276" spans="1:14">
      <c r="A276" s="18">
        <v>273</v>
      </c>
      <c r="B276" s="25" t="e">
        <f>LARGE(Large!$AW$4:$AW$32,'Earning(month)'!A276)</f>
        <v>#NUM!</v>
      </c>
      <c r="C276" s="18" t="e">
        <f>MATCH(B276,Large!$AW$4:$AW$405,0)</f>
        <v>#NUM!</v>
      </c>
      <c r="D276" s="18" t="e">
        <f>INDEX(Large!$E$4:$BN$405,'Earning(month)'!$C276,'Earning(month)'!D$2)</f>
        <v>#NUM!</v>
      </c>
      <c r="E276" s="18" t="e">
        <f>INDEX(Large!$E$4:$BN$405,'Earning(month)'!$C276,'Earning(month)'!E$2)</f>
        <v>#NUM!</v>
      </c>
      <c r="F276" s="18" t="e">
        <f>INDEX(Large!$E$4:$BN$405,'Earning(month)'!$C276,'Earning(month)'!F$2)</f>
        <v>#NUM!</v>
      </c>
      <c r="G276" s="18" t="e">
        <f>INDEX(Large!$E$4:$BN$405,'Earning(month)'!$C276,'Earning(month)'!G$2)</f>
        <v>#NUM!</v>
      </c>
      <c r="H276" s="18" t="e">
        <f>INDEX(Large!$E$4:$BN$405,'Earning(month)'!$C276,'Earning(month)'!H$2)</f>
        <v>#NUM!</v>
      </c>
      <c r="I276" s="18" t="e">
        <f>INDEX(Large!$E$4:$BN$405,'Earning(month)'!$C276,'Earning(month)'!I$2)</f>
        <v>#NUM!</v>
      </c>
      <c r="J276" s="18" t="e">
        <f>INDEX(Large!$E$4:$BN$405,'Earning(month)'!$C276,'Earning(month)'!J$2)</f>
        <v>#NUM!</v>
      </c>
      <c r="K276" s="18" t="e">
        <f>INDEX(Large!$E$4:$BN$405,'Earning(month)'!$C276,'Earning(month)'!K$2)</f>
        <v>#NUM!</v>
      </c>
      <c r="L276" s="18" t="e">
        <f>INDEX(Large!$E$4:$BN$405,'Earning(month)'!$C276,'Earning(month)'!L$2)</f>
        <v>#NUM!</v>
      </c>
      <c r="M276" s="18" t="e">
        <f>INDEX(Large!$E$4:$BN$405,'Earning(month)'!$C276,'Earning(month)'!M$2)</f>
        <v>#NUM!</v>
      </c>
      <c r="N276" s="5" t="e">
        <f>INDEX(Large!$E$4:$BN$405,'Earning(month)'!$C276,'Earning(month)'!N$2)</f>
        <v>#NUM!</v>
      </c>
    </row>
    <row r="277" spans="1:14">
      <c r="A277" s="18">
        <v>274</v>
      </c>
      <c r="B277" s="25" t="e">
        <f>LARGE(Large!$AW$4:$AW$32,'Earning(month)'!A277)</f>
        <v>#NUM!</v>
      </c>
      <c r="C277" s="18" t="e">
        <f>MATCH(B277,Large!$AW$4:$AW$405,0)</f>
        <v>#NUM!</v>
      </c>
      <c r="D277" s="18" t="e">
        <f>INDEX(Large!$E$4:$BN$405,'Earning(month)'!$C277,'Earning(month)'!D$2)</f>
        <v>#NUM!</v>
      </c>
      <c r="E277" s="18" t="e">
        <f>INDEX(Large!$E$4:$BN$405,'Earning(month)'!$C277,'Earning(month)'!E$2)</f>
        <v>#NUM!</v>
      </c>
      <c r="F277" s="18" t="e">
        <f>INDEX(Large!$E$4:$BN$405,'Earning(month)'!$C277,'Earning(month)'!F$2)</f>
        <v>#NUM!</v>
      </c>
      <c r="G277" s="18" t="e">
        <f>INDEX(Large!$E$4:$BN$405,'Earning(month)'!$C277,'Earning(month)'!G$2)</f>
        <v>#NUM!</v>
      </c>
      <c r="H277" s="18" t="e">
        <f>INDEX(Large!$E$4:$BN$405,'Earning(month)'!$C277,'Earning(month)'!H$2)</f>
        <v>#NUM!</v>
      </c>
      <c r="I277" s="18" t="e">
        <f>INDEX(Large!$E$4:$BN$405,'Earning(month)'!$C277,'Earning(month)'!I$2)</f>
        <v>#NUM!</v>
      </c>
      <c r="J277" s="18" t="e">
        <f>INDEX(Large!$E$4:$BN$405,'Earning(month)'!$C277,'Earning(month)'!J$2)</f>
        <v>#NUM!</v>
      </c>
      <c r="K277" s="18" t="e">
        <f>INDEX(Large!$E$4:$BN$405,'Earning(month)'!$C277,'Earning(month)'!K$2)</f>
        <v>#NUM!</v>
      </c>
      <c r="L277" s="18" t="e">
        <f>INDEX(Large!$E$4:$BN$405,'Earning(month)'!$C277,'Earning(month)'!L$2)</f>
        <v>#NUM!</v>
      </c>
      <c r="M277" s="18" t="e">
        <f>INDEX(Large!$E$4:$BN$405,'Earning(month)'!$C277,'Earning(month)'!M$2)</f>
        <v>#NUM!</v>
      </c>
      <c r="N277" s="5" t="e">
        <f>INDEX(Large!$E$4:$BN$405,'Earning(month)'!$C277,'Earning(month)'!N$2)</f>
        <v>#NUM!</v>
      </c>
    </row>
    <row r="278" spans="1:14">
      <c r="A278" s="18">
        <v>275</v>
      </c>
      <c r="B278" s="25" t="e">
        <f>LARGE(Large!$AW$4:$AW$32,'Earning(month)'!A278)</f>
        <v>#NUM!</v>
      </c>
      <c r="C278" s="18" t="e">
        <f>MATCH(B278,Large!$AW$4:$AW$405,0)</f>
        <v>#NUM!</v>
      </c>
      <c r="D278" s="18" t="e">
        <f>INDEX(Large!$E$4:$BN$405,'Earning(month)'!$C278,'Earning(month)'!D$2)</f>
        <v>#NUM!</v>
      </c>
      <c r="E278" s="18" t="e">
        <f>INDEX(Large!$E$4:$BN$405,'Earning(month)'!$C278,'Earning(month)'!E$2)</f>
        <v>#NUM!</v>
      </c>
      <c r="F278" s="18" t="e">
        <f>INDEX(Large!$E$4:$BN$405,'Earning(month)'!$C278,'Earning(month)'!F$2)</f>
        <v>#NUM!</v>
      </c>
      <c r="G278" s="18" t="e">
        <f>INDEX(Large!$E$4:$BN$405,'Earning(month)'!$C278,'Earning(month)'!G$2)</f>
        <v>#NUM!</v>
      </c>
      <c r="H278" s="18" t="e">
        <f>INDEX(Large!$E$4:$BN$405,'Earning(month)'!$C278,'Earning(month)'!H$2)</f>
        <v>#NUM!</v>
      </c>
      <c r="I278" s="18" t="e">
        <f>INDEX(Large!$E$4:$BN$405,'Earning(month)'!$C278,'Earning(month)'!I$2)</f>
        <v>#NUM!</v>
      </c>
      <c r="J278" s="18" t="e">
        <f>INDEX(Large!$E$4:$BN$405,'Earning(month)'!$C278,'Earning(month)'!J$2)</f>
        <v>#NUM!</v>
      </c>
      <c r="K278" s="18" t="e">
        <f>INDEX(Large!$E$4:$BN$405,'Earning(month)'!$C278,'Earning(month)'!K$2)</f>
        <v>#NUM!</v>
      </c>
      <c r="L278" s="18" t="e">
        <f>INDEX(Large!$E$4:$BN$405,'Earning(month)'!$C278,'Earning(month)'!L$2)</f>
        <v>#NUM!</v>
      </c>
      <c r="M278" s="18" t="e">
        <f>INDEX(Large!$E$4:$BN$405,'Earning(month)'!$C278,'Earning(month)'!M$2)</f>
        <v>#NUM!</v>
      </c>
      <c r="N278" s="5" t="e">
        <f>INDEX(Large!$E$4:$BN$405,'Earning(month)'!$C278,'Earning(month)'!N$2)</f>
        <v>#NUM!</v>
      </c>
    </row>
    <row r="279" spans="1:14">
      <c r="A279" s="18">
        <v>276</v>
      </c>
      <c r="B279" s="25" t="e">
        <f>LARGE(Large!$AW$4:$AW$32,'Earning(month)'!A279)</f>
        <v>#NUM!</v>
      </c>
      <c r="C279" s="18" t="e">
        <f>MATCH(B279,Large!$AW$4:$AW$405,0)</f>
        <v>#NUM!</v>
      </c>
      <c r="D279" s="18" t="e">
        <f>INDEX(Large!$E$4:$BN$405,'Earning(month)'!$C279,'Earning(month)'!D$2)</f>
        <v>#NUM!</v>
      </c>
      <c r="E279" s="18" t="e">
        <f>INDEX(Large!$E$4:$BN$405,'Earning(month)'!$C279,'Earning(month)'!E$2)</f>
        <v>#NUM!</v>
      </c>
      <c r="F279" s="18" t="e">
        <f>INDEX(Large!$E$4:$BN$405,'Earning(month)'!$C279,'Earning(month)'!F$2)</f>
        <v>#NUM!</v>
      </c>
      <c r="G279" s="18" t="e">
        <f>INDEX(Large!$E$4:$BN$405,'Earning(month)'!$C279,'Earning(month)'!G$2)</f>
        <v>#NUM!</v>
      </c>
      <c r="H279" s="18" t="e">
        <f>INDEX(Large!$E$4:$BN$405,'Earning(month)'!$C279,'Earning(month)'!H$2)</f>
        <v>#NUM!</v>
      </c>
      <c r="I279" s="18" t="e">
        <f>INDEX(Large!$E$4:$BN$405,'Earning(month)'!$C279,'Earning(month)'!I$2)</f>
        <v>#NUM!</v>
      </c>
      <c r="J279" s="18" t="e">
        <f>INDEX(Large!$E$4:$BN$405,'Earning(month)'!$C279,'Earning(month)'!J$2)</f>
        <v>#NUM!</v>
      </c>
      <c r="K279" s="18" t="e">
        <f>INDEX(Large!$E$4:$BN$405,'Earning(month)'!$C279,'Earning(month)'!K$2)</f>
        <v>#NUM!</v>
      </c>
      <c r="L279" s="18" t="e">
        <f>INDEX(Large!$E$4:$BN$405,'Earning(month)'!$C279,'Earning(month)'!L$2)</f>
        <v>#NUM!</v>
      </c>
      <c r="M279" s="18" t="e">
        <f>INDEX(Large!$E$4:$BN$405,'Earning(month)'!$C279,'Earning(month)'!M$2)</f>
        <v>#NUM!</v>
      </c>
      <c r="N279" s="5" t="e">
        <f>INDEX(Large!$E$4:$BN$405,'Earning(month)'!$C279,'Earning(month)'!N$2)</f>
        <v>#NUM!</v>
      </c>
    </row>
    <row r="280" spans="1:14">
      <c r="A280" s="18">
        <v>277</v>
      </c>
      <c r="B280" s="25" t="e">
        <f>LARGE(Large!$AW$4:$AW$32,'Earning(month)'!A280)</f>
        <v>#NUM!</v>
      </c>
      <c r="C280" s="18" t="e">
        <f>MATCH(B280,Large!$AW$4:$AW$405,0)</f>
        <v>#NUM!</v>
      </c>
      <c r="D280" s="18" t="e">
        <f>INDEX(Large!$E$4:$BN$405,'Earning(month)'!$C280,'Earning(month)'!D$2)</f>
        <v>#NUM!</v>
      </c>
      <c r="E280" s="18" t="e">
        <f>INDEX(Large!$E$4:$BN$405,'Earning(month)'!$C280,'Earning(month)'!E$2)</f>
        <v>#NUM!</v>
      </c>
      <c r="F280" s="18" t="e">
        <f>INDEX(Large!$E$4:$BN$405,'Earning(month)'!$C280,'Earning(month)'!F$2)</f>
        <v>#NUM!</v>
      </c>
      <c r="G280" s="18" t="e">
        <f>INDEX(Large!$E$4:$BN$405,'Earning(month)'!$C280,'Earning(month)'!G$2)</f>
        <v>#NUM!</v>
      </c>
      <c r="H280" s="18" t="e">
        <f>INDEX(Large!$E$4:$BN$405,'Earning(month)'!$C280,'Earning(month)'!H$2)</f>
        <v>#NUM!</v>
      </c>
      <c r="I280" s="18" t="e">
        <f>INDEX(Large!$E$4:$BN$405,'Earning(month)'!$C280,'Earning(month)'!I$2)</f>
        <v>#NUM!</v>
      </c>
      <c r="J280" s="18" t="e">
        <f>INDEX(Large!$E$4:$BN$405,'Earning(month)'!$C280,'Earning(month)'!J$2)</f>
        <v>#NUM!</v>
      </c>
      <c r="K280" s="18" t="e">
        <f>INDEX(Large!$E$4:$BN$405,'Earning(month)'!$C280,'Earning(month)'!K$2)</f>
        <v>#NUM!</v>
      </c>
      <c r="L280" s="18" t="e">
        <f>INDEX(Large!$E$4:$BN$405,'Earning(month)'!$C280,'Earning(month)'!L$2)</f>
        <v>#NUM!</v>
      </c>
      <c r="M280" s="18" t="e">
        <f>INDEX(Large!$E$4:$BN$405,'Earning(month)'!$C280,'Earning(month)'!M$2)</f>
        <v>#NUM!</v>
      </c>
      <c r="N280" s="5" t="e">
        <f>INDEX(Large!$E$4:$BN$405,'Earning(month)'!$C280,'Earning(month)'!N$2)</f>
        <v>#NUM!</v>
      </c>
    </row>
    <row r="281" spans="1:14">
      <c r="A281" s="18">
        <v>278</v>
      </c>
      <c r="B281" s="25" t="e">
        <f>LARGE(Large!$AW$4:$AW$32,'Earning(month)'!A281)</f>
        <v>#NUM!</v>
      </c>
      <c r="C281" s="18" t="e">
        <f>MATCH(B281,Large!$AW$4:$AW$405,0)</f>
        <v>#NUM!</v>
      </c>
      <c r="D281" s="18" t="e">
        <f>INDEX(Large!$E$4:$BN$405,'Earning(month)'!$C281,'Earning(month)'!D$2)</f>
        <v>#NUM!</v>
      </c>
      <c r="E281" s="18" t="e">
        <f>INDEX(Large!$E$4:$BN$405,'Earning(month)'!$C281,'Earning(month)'!E$2)</f>
        <v>#NUM!</v>
      </c>
      <c r="F281" s="18" t="e">
        <f>INDEX(Large!$E$4:$BN$405,'Earning(month)'!$C281,'Earning(month)'!F$2)</f>
        <v>#NUM!</v>
      </c>
      <c r="G281" s="18" t="e">
        <f>INDEX(Large!$E$4:$BN$405,'Earning(month)'!$C281,'Earning(month)'!G$2)</f>
        <v>#NUM!</v>
      </c>
      <c r="H281" s="18" t="e">
        <f>INDEX(Large!$E$4:$BN$405,'Earning(month)'!$C281,'Earning(month)'!H$2)</f>
        <v>#NUM!</v>
      </c>
      <c r="I281" s="18" t="e">
        <f>INDEX(Large!$E$4:$BN$405,'Earning(month)'!$C281,'Earning(month)'!I$2)</f>
        <v>#NUM!</v>
      </c>
      <c r="J281" s="18" t="e">
        <f>INDEX(Large!$E$4:$BN$405,'Earning(month)'!$C281,'Earning(month)'!J$2)</f>
        <v>#NUM!</v>
      </c>
      <c r="K281" s="18" t="e">
        <f>INDEX(Large!$E$4:$BN$405,'Earning(month)'!$C281,'Earning(month)'!K$2)</f>
        <v>#NUM!</v>
      </c>
      <c r="L281" s="18" t="e">
        <f>INDEX(Large!$E$4:$BN$405,'Earning(month)'!$C281,'Earning(month)'!L$2)</f>
        <v>#NUM!</v>
      </c>
      <c r="M281" s="18" t="e">
        <f>INDEX(Large!$E$4:$BN$405,'Earning(month)'!$C281,'Earning(month)'!M$2)</f>
        <v>#NUM!</v>
      </c>
      <c r="N281" s="5" t="e">
        <f>INDEX(Large!$E$4:$BN$405,'Earning(month)'!$C281,'Earning(month)'!N$2)</f>
        <v>#NUM!</v>
      </c>
    </row>
    <row r="282" spans="1:14">
      <c r="A282" s="18">
        <v>279</v>
      </c>
      <c r="B282" s="25" t="e">
        <f>LARGE(Large!$AW$4:$AW$32,'Earning(month)'!A282)</f>
        <v>#NUM!</v>
      </c>
      <c r="C282" s="18" t="e">
        <f>MATCH(B282,Large!$AW$4:$AW$405,0)</f>
        <v>#NUM!</v>
      </c>
      <c r="D282" s="18" t="e">
        <f>INDEX(Large!$E$4:$BN$405,'Earning(month)'!$C282,'Earning(month)'!D$2)</f>
        <v>#NUM!</v>
      </c>
      <c r="E282" s="18" t="e">
        <f>INDEX(Large!$E$4:$BN$405,'Earning(month)'!$C282,'Earning(month)'!E$2)</f>
        <v>#NUM!</v>
      </c>
      <c r="F282" s="18" t="e">
        <f>INDEX(Large!$E$4:$BN$405,'Earning(month)'!$C282,'Earning(month)'!F$2)</f>
        <v>#NUM!</v>
      </c>
      <c r="G282" s="18" t="e">
        <f>INDEX(Large!$E$4:$BN$405,'Earning(month)'!$C282,'Earning(month)'!G$2)</f>
        <v>#NUM!</v>
      </c>
      <c r="H282" s="18" t="e">
        <f>INDEX(Large!$E$4:$BN$405,'Earning(month)'!$C282,'Earning(month)'!H$2)</f>
        <v>#NUM!</v>
      </c>
      <c r="I282" s="18" t="e">
        <f>INDEX(Large!$E$4:$BN$405,'Earning(month)'!$C282,'Earning(month)'!I$2)</f>
        <v>#NUM!</v>
      </c>
      <c r="J282" s="18" t="e">
        <f>INDEX(Large!$E$4:$BN$405,'Earning(month)'!$C282,'Earning(month)'!J$2)</f>
        <v>#NUM!</v>
      </c>
      <c r="K282" s="18" t="e">
        <f>INDEX(Large!$E$4:$BN$405,'Earning(month)'!$C282,'Earning(month)'!K$2)</f>
        <v>#NUM!</v>
      </c>
      <c r="L282" s="18" t="e">
        <f>INDEX(Large!$E$4:$BN$405,'Earning(month)'!$C282,'Earning(month)'!L$2)</f>
        <v>#NUM!</v>
      </c>
      <c r="M282" s="18" t="e">
        <f>INDEX(Large!$E$4:$BN$405,'Earning(month)'!$C282,'Earning(month)'!M$2)</f>
        <v>#NUM!</v>
      </c>
      <c r="N282" s="5" t="e">
        <f>INDEX(Large!$E$4:$BN$405,'Earning(month)'!$C282,'Earning(month)'!N$2)</f>
        <v>#NUM!</v>
      </c>
    </row>
    <row r="283" spans="1:14">
      <c r="A283" s="18">
        <v>280</v>
      </c>
      <c r="B283" s="25" t="e">
        <f>LARGE(Large!$AW$4:$AW$32,'Earning(month)'!A283)</f>
        <v>#NUM!</v>
      </c>
      <c r="C283" s="18" t="e">
        <f>MATCH(B283,Large!$AW$4:$AW$405,0)</f>
        <v>#NUM!</v>
      </c>
      <c r="D283" s="18" t="e">
        <f>INDEX(Large!$E$4:$BN$405,'Earning(month)'!$C283,'Earning(month)'!D$2)</f>
        <v>#NUM!</v>
      </c>
      <c r="E283" s="18" t="e">
        <f>INDEX(Large!$E$4:$BN$405,'Earning(month)'!$C283,'Earning(month)'!E$2)</f>
        <v>#NUM!</v>
      </c>
      <c r="F283" s="18" t="e">
        <f>INDEX(Large!$E$4:$BN$405,'Earning(month)'!$C283,'Earning(month)'!F$2)</f>
        <v>#NUM!</v>
      </c>
      <c r="G283" s="18" t="e">
        <f>INDEX(Large!$E$4:$BN$405,'Earning(month)'!$C283,'Earning(month)'!G$2)</f>
        <v>#NUM!</v>
      </c>
      <c r="H283" s="18" t="e">
        <f>INDEX(Large!$E$4:$BN$405,'Earning(month)'!$C283,'Earning(month)'!H$2)</f>
        <v>#NUM!</v>
      </c>
      <c r="I283" s="18" t="e">
        <f>INDEX(Large!$E$4:$BN$405,'Earning(month)'!$C283,'Earning(month)'!I$2)</f>
        <v>#NUM!</v>
      </c>
      <c r="J283" s="18" t="e">
        <f>INDEX(Large!$E$4:$BN$405,'Earning(month)'!$C283,'Earning(month)'!J$2)</f>
        <v>#NUM!</v>
      </c>
      <c r="K283" s="18" t="e">
        <f>INDEX(Large!$E$4:$BN$405,'Earning(month)'!$C283,'Earning(month)'!K$2)</f>
        <v>#NUM!</v>
      </c>
      <c r="L283" s="18" t="e">
        <f>INDEX(Large!$E$4:$BN$405,'Earning(month)'!$C283,'Earning(month)'!L$2)</f>
        <v>#NUM!</v>
      </c>
      <c r="M283" s="18" t="e">
        <f>INDEX(Large!$E$4:$BN$405,'Earning(month)'!$C283,'Earning(month)'!M$2)</f>
        <v>#NUM!</v>
      </c>
      <c r="N283" s="5" t="e">
        <f>INDEX(Large!$E$4:$BN$405,'Earning(month)'!$C283,'Earning(month)'!N$2)</f>
        <v>#NUM!</v>
      </c>
    </row>
    <row r="284" spans="1:14">
      <c r="A284" s="18">
        <v>281</v>
      </c>
      <c r="B284" s="25" t="e">
        <f>LARGE(Large!$AW$4:$AW$32,'Earning(month)'!A284)</f>
        <v>#NUM!</v>
      </c>
      <c r="C284" s="18" t="e">
        <f>MATCH(B284,Large!$AW$4:$AW$405,0)</f>
        <v>#NUM!</v>
      </c>
      <c r="D284" s="18" t="e">
        <f>INDEX(Large!$E$4:$BN$405,'Earning(month)'!$C284,'Earning(month)'!D$2)</f>
        <v>#NUM!</v>
      </c>
      <c r="E284" s="18" t="e">
        <f>INDEX(Large!$E$4:$BN$405,'Earning(month)'!$C284,'Earning(month)'!E$2)</f>
        <v>#NUM!</v>
      </c>
      <c r="F284" s="18" t="e">
        <f>INDEX(Large!$E$4:$BN$405,'Earning(month)'!$C284,'Earning(month)'!F$2)</f>
        <v>#NUM!</v>
      </c>
      <c r="G284" s="18" t="e">
        <f>INDEX(Large!$E$4:$BN$405,'Earning(month)'!$C284,'Earning(month)'!G$2)</f>
        <v>#NUM!</v>
      </c>
      <c r="H284" s="18" t="e">
        <f>INDEX(Large!$E$4:$BN$405,'Earning(month)'!$C284,'Earning(month)'!H$2)</f>
        <v>#NUM!</v>
      </c>
      <c r="I284" s="18" t="e">
        <f>INDEX(Large!$E$4:$BN$405,'Earning(month)'!$C284,'Earning(month)'!I$2)</f>
        <v>#NUM!</v>
      </c>
      <c r="J284" s="18" t="e">
        <f>INDEX(Large!$E$4:$BN$405,'Earning(month)'!$C284,'Earning(month)'!J$2)</f>
        <v>#NUM!</v>
      </c>
      <c r="K284" s="18" t="e">
        <f>INDEX(Large!$E$4:$BN$405,'Earning(month)'!$C284,'Earning(month)'!K$2)</f>
        <v>#NUM!</v>
      </c>
      <c r="L284" s="18" t="e">
        <f>INDEX(Large!$E$4:$BN$405,'Earning(month)'!$C284,'Earning(month)'!L$2)</f>
        <v>#NUM!</v>
      </c>
      <c r="M284" s="18" t="e">
        <f>INDEX(Large!$E$4:$BN$405,'Earning(month)'!$C284,'Earning(month)'!M$2)</f>
        <v>#NUM!</v>
      </c>
      <c r="N284" s="5" t="e">
        <f>INDEX(Large!$E$4:$BN$405,'Earning(month)'!$C284,'Earning(month)'!N$2)</f>
        <v>#NUM!</v>
      </c>
    </row>
    <row r="285" spans="1:14">
      <c r="A285" s="18">
        <v>282</v>
      </c>
      <c r="B285" s="25" t="e">
        <f>LARGE(Large!$AW$4:$AW$32,'Earning(month)'!A285)</f>
        <v>#NUM!</v>
      </c>
      <c r="C285" s="18" t="e">
        <f>MATCH(B285,Large!$AW$4:$AW$405,0)</f>
        <v>#NUM!</v>
      </c>
      <c r="D285" s="18" t="e">
        <f>INDEX(Large!$E$4:$BN$405,'Earning(month)'!$C285,'Earning(month)'!D$2)</f>
        <v>#NUM!</v>
      </c>
      <c r="E285" s="18" t="e">
        <f>INDEX(Large!$E$4:$BN$405,'Earning(month)'!$C285,'Earning(month)'!E$2)</f>
        <v>#NUM!</v>
      </c>
      <c r="F285" s="18" t="e">
        <f>INDEX(Large!$E$4:$BN$405,'Earning(month)'!$C285,'Earning(month)'!F$2)</f>
        <v>#NUM!</v>
      </c>
      <c r="G285" s="18" t="e">
        <f>INDEX(Large!$E$4:$BN$405,'Earning(month)'!$C285,'Earning(month)'!G$2)</f>
        <v>#NUM!</v>
      </c>
      <c r="H285" s="18" t="e">
        <f>INDEX(Large!$E$4:$BN$405,'Earning(month)'!$C285,'Earning(month)'!H$2)</f>
        <v>#NUM!</v>
      </c>
      <c r="I285" s="18" t="e">
        <f>INDEX(Large!$E$4:$BN$405,'Earning(month)'!$C285,'Earning(month)'!I$2)</f>
        <v>#NUM!</v>
      </c>
      <c r="J285" s="18" t="e">
        <f>INDEX(Large!$E$4:$BN$405,'Earning(month)'!$C285,'Earning(month)'!J$2)</f>
        <v>#NUM!</v>
      </c>
      <c r="K285" s="18" t="e">
        <f>INDEX(Large!$E$4:$BN$405,'Earning(month)'!$C285,'Earning(month)'!K$2)</f>
        <v>#NUM!</v>
      </c>
      <c r="L285" s="18" t="e">
        <f>INDEX(Large!$E$4:$BN$405,'Earning(month)'!$C285,'Earning(month)'!L$2)</f>
        <v>#NUM!</v>
      </c>
      <c r="M285" s="18" t="e">
        <f>INDEX(Large!$E$4:$BN$405,'Earning(month)'!$C285,'Earning(month)'!M$2)</f>
        <v>#NUM!</v>
      </c>
      <c r="N285" s="5" t="e">
        <f>INDEX(Large!$E$4:$BN$405,'Earning(month)'!$C285,'Earning(month)'!N$2)</f>
        <v>#NUM!</v>
      </c>
    </row>
    <row r="286" spans="1:14">
      <c r="A286" s="18">
        <v>283</v>
      </c>
      <c r="B286" s="25" t="e">
        <f>LARGE(Large!$AW$4:$AW$32,'Earning(month)'!A286)</f>
        <v>#NUM!</v>
      </c>
      <c r="C286" s="18" t="e">
        <f>MATCH(B286,Large!$AW$4:$AW$405,0)</f>
        <v>#NUM!</v>
      </c>
      <c r="D286" s="18" t="e">
        <f>INDEX(Large!$E$4:$BN$405,'Earning(month)'!$C286,'Earning(month)'!D$2)</f>
        <v>#NUM!</v>
      </c>
      <c r="E286" s="18" t="e">
        <f>INDEX(Large!$E$4:$BN$405,'Earning(month)'!$C286,'Earning(month)'!E$2)</f>
        <v>#NUM!</v>
      </c>
      <c r="F286" s="18" t="e">
        <f>INDEX(Large!$E$4:$BN$405,'Earning(month)'!$C286,'Earning(month)'!F$2)</f>
        <v>#NUM!</v>
      </c>
      <c r="G286" s="18" t="e">
        <f>INDEX(Large!$E$4:$BN$405,'Earning(month)'!$C286,'Earning(month)'!G$2)</f>
        <v>#NUM!</v>
      </c>
      <c r="H286" s="18" t="e">
        <f>INDEX(Large!$E$4:$BN$405,'Earning(month)'!$C286,'Earning(month)'!H$2)</f>
        <v>#NUM!</v>
      </c>
      <c r="I286" s="18" t="e">
        <f>INDEX(Large!$E$4:$BN$405,'Earning(month)'!$C286,'Earning(month)'!I$2)</f>
        <v>#NUM!</v>
      </c>
      <c r="J286" s="18" t="e">
        <f>INDEX(Large!$E$4:$BN$405,'Earning(month)'!$C286,'Earning(month)'!J$2)</f>
        <v>#NUM!</v>
      </c>
      <c r="K286" s="18" t="e">
        <f>INDEX(Large!$E$4:$BN$405,'Earning(month)'!$C286,'Earning(month)'!K$2)</f>
        <v>#NUM!</v>
      </c>
      <c r="L286" s="18" t="e">
        <f>INDEX(Large!$E$4:$BN$405,'Earning(month)'!$C286,'Earning(month)'!L$2)</f>
        <v>#NUM!</v>
      </c>
      <c r="M286" s="18" t="e">
        <f>INDEX(Large!$E$4:$BN$405,'Earning(month)'!$C286,'Earning(month)'!M$2)</f>
        <v>#NUM!</v>
      </c>
      <c r="N286" s="5" t="e">
        <f>INDEX(Large!$E$4:$BN$405,'Earning(month)'!$C286,'Earning(month)'!N$2)</f>
        <v>#NUM!</v>
      </c>
    </row>
    <row r="287" spans="1:14">
      <c r="A287" s="18">
        <v>284</v>
      </c>
      <c r="B287" s="25" t="e">
        <f>LARGE(Large!$AW$4:$AW$32,'Earning(month)'!A287)</f>
        <v>#NUM!</v>
      </c>
      <c r="C287" s="18" t="e">
        <f>MATCH(B287,Large!$AW$4:$AW$405,0)</f>
        <v>#NUM!</v>
      </c>
      <c r="D287" s="18" t="e">
        <f>INDEX(Large!$E$4:$BN$405,'Earning(month)'!$C287,'Earning(month)'!D$2)</f>
        <v>#NUM!</v>
      </c>
      <c r="E287" s="18" t="e">
        <f>INDEX(Large!$E$4:$BN$405,'Earning(month)'!$C287,'Earning(month)'!E$2)</f>
        <v>#NUM!</v>
      </c>
      <c r="F287" s="18" t="e">
        <f>INDEX(Large!$E$4:$BN$405,'Earning(month)'!$C287,'Earning(month)'!F$2)</f>
        <v>#NUM!</v>
      </c>
      <c r="G287" s="18" t="e">
        <f>INDEX(Large!$E$4:$BN$405,'Earning(month)'!$C287,'Earning(month)'!G$2)</f>
        <v>#NUM!</v>
      </c>
      <c r="H287" s="18" t="e">
        <f>INDEX(Large!$E$4:$BN$405,'Earning(month)'!$C287,'Earning(month)'!H$2)</f>
        <v>#NUM!</v>
      </c>
      <c r="I287" s="18" t="e">
        <f>INDEX(Large!$E$4:$BN$405,'Earning(month)'!$C287,'Earning(month)'!I$2)</f>
        <v>#NUM!</v>
      </c>
      <c r="J287" s="18" t="e">
        <f>INDEX(Large!$E$4:$BN$405,'Earning(month)'!$C287,'Earning(month)'!J$2)</f>
        <v>#NUM!</v>
      </c>
      <c r="K287" s="18" t="e">
        <f>INDEX(Large!$E$4:$BN$405,'Earning(month)'!$C287,'Earning(month)'!K$2)</f>
        <v>#NUM!</v>
      </c>
      <c r="L287" s="18" t="e">
        <f>INDEX(Large!$E$4:$BN$405,'Earning(month)'!$C287,'Earning(month)'!L$2)</f>
        <v>#NUM!</v>
      </c>
      <c r="M287" s="18" t="e">
        <f>INDEX(Large!$E$4:$BN$405,'Earning(month)'!$C287,'Earning(month)'!M$2)</f>
        <v>#NUM!</v>
      </c>
      <c r="N287" s="5" t="e">
        <f>INDEX(Large!$E$4:$BN$405,'Earning(month)'!$C287,'Earning(month)'!N$2)</f>
        <v>#NUM!</v>
      </c>
    </row>
    <row r="288" spans="1:14">
      <c r="A288" s="18">
        <v>285</v>
      </c>
      <c r="B288" s="25" t="e">
        <f>LARGE(Large!$AW$4:$AW$32,'Earning(month)'!A288)</f>
        <v>#NUM!</v>
      </c>
      <c r="C288" s="18" t="e">
        <f>MATCH(B288,Large!$AW$4:$AW$405,0)</f>
        <v>#NUM!</v>
      </c>
      <c r="D288" s="18" t="e">
        <f>INDEX(Large!$E$4:$BN$405,'Earning(month)'!$C288,'Earning(month)'!D$2)</f>
        <v>#NUM!</v>
      </c>
      <c r="E288" s="18" t="e">
        <f>INDEX(Large!$E$4:$BN$405,'Earning(month)'!$C288,'Earning(month)'!E$2)</f>
        <v>#NUM!</v>
      </c>
      <c r="F288" s="18" t="e">
        <f>INDEX(Large!$E$4:$BN$405,'Earning(month)'!$C288,'Earning(month)'!F$2)</f>
        <v>#NUM!</v>
      </c>
      <c r="G288" s="18" t="e">
        <f>INDEX(Large!$E$4:$BN$405,'Earning(month)'!$C288,'Earning(month)'!G$2)</f>
        <v>#NUM!</v>
      </c>
      <c r="H288" s="18" t="e">
        <f>INDEX(Large!$E$4:$BN$405,'Earning(month)'!$C288,'Earning(month)'!H$2)</f>
        <v>#NUM!</v>
      </c>
      <c r="I288" s="18" t="e">
        <f>INDEX(Large!$E$4:$BN$405,'Earning(month)'!$C288,'Earning(month)'!I$2)</f>
        <v>#NUM!</v>
      </c>
      <c r="J288" s="18" t="e">
        <f>INDEX(Large!$E$4:$BN$405,'Earning(month)'!$C288,'Earning(month)'!J$2)</f>
        <v>#NUM!</v>
      </c>
      <c r="K288" s="18" t="e">
        <f>INDEX(Large!$E$4:$BN$405,'Earning(month)'!$C288,'Earning(month)'!K$2)</f>
        <v>#NUM!</v>
      </c>
      <c r="L288" s="18" t="e">
        <f>INDEX(Large!$E$4:$BN$405,'Earning(month)'!$C288,'Earning(month)'!L$2)</f>
        <v>#NUM!</v>
      </c>
      <c r="M288" s="18" t="e">
        <f>INDEX(Large!$E$4:$BN$405,'Earning(month)'!$C288,'Earning(month)'!M$2)</f>
        <v>#NUM!</v>
      </c>
      <c r="N288" s="5" t="e">
        <f>INDEX(Large!$E$4:$BN$405,'Earning(month)'!$C288,'Earning(month)'!N$2)</f>
        <v>#NUM!</v>
      </c>
    </row>
    <row r="289" spans="1:14">
      <c r="A289" s="18">
        <v>286</v>
      </c>
      <c r="B289" s="25" t="e">
        <f>LARGE(Large!$AW$4:$AW$32,'Earning(month)'!A289)</f>
        <v>#NUM!</v>
      </c>
      <c r="C289" s="18" t="e">
        <f>MATCH(B289,Large!$AW$4:$AW$405,0)</f>
        <v>#NUM!</v>
      </c>
      <c r="D289" s="18" t="e">
        <f>INDEX(Large!$E$4:$BN$405,'Earning(month)'!$C289,'Earning(month)'!D$2)</f>
        <v>#NUM!</v>
      </c>
      <c r="E289" s="18" t="e">
        <f>INDEX(Large!$E$4:$BN$405,'Earning(month)'!$C289,'Earning(month)'!E$2)</f>
        <v>#NUM!</v>
      </c>
      <c r="F289" s="18" t="e">
        <f>INDEX(Large!$E$4:$BN$405,'Earning(month)'!$C289,'Earning(month)'!F$2)</f>
        <v>#NUM!</v>
      </c>
      <c r="G289" s="18" t="e">
        <f>INDEX(Large!$E$4:$BN$405,'Earning(month)'!$C289,'Earning(month)'!G$2)</f>
        <v>#NUM!</v>
      </c>
      <c r="H289" s="18" t="e">
        <f>INDEX(Large!$E$4:$BN$405,'Earning(month)'!$C289,'Earning(month)'!H$2)</f>
        <v>#NUM!</v>
      </c>
      <c r="I289" s="18" t="e">
        <f>INDEX(Large!$E$4:$BN$405,'Earning(month)'!$C289,'Earning(month)'!I$2)</f>
        <v>#NUM!</v>
      </c>
      <c r="J289" s="18" t="e">
        <f>INDEX(Large!$E$4:$BN$405,'Earning(month)'!$C289,'Earning(month)'!J$2)</f>
        <v>#NUM!</v>
      </c>
      <c r="K289" s="18" t="e">
        <f>INDEX(Large!$E$4:$BN$405,'Earning(month)'!$C289,'Earning(month)'!K$2)</f>
        <v>#NUM!</v>
      </c>
      <c r="L289" s="18" t="e">
        <f>INDEX(Large!$E$4:$BN$405,'Earning(month)'!$C289,'Earning(month)'!L$2)</f>
        <v>#NUM!</v>
      </c>
      <c r="M289" s="18" t="e">
        <f>INDEX(Large!$E$4:$BN$405,'Earning(month)'!$C289,'Earning(month)'!M$2)</f>
        <v>#NUM!</v>
      </c>
      <c r="N289" s="5" t="e">
        <f>INDEX(Large!$E$4:$BN$405,'Earning(month)'!$C289,'Earning(month)'!N$2)</f>
        <v>#NUM!</v>
      </c>
    </row>
    <row r="290" spans="1:14">
      <c r="A290" s="18">
        <v>287</v>
      </c>
      <c r="B290" s="25" t="e">
        <f>LARGE(Large!$AW$4:$AW$32,'Earning(month)'!A290)</f>
        <v>#NUM!</v>
      </c>
      <c r="C290" s="18" t="e">
        <f>MATCH(B290,Large!$AW$4:$AW$405,0)</f>
        <v>#NUM!</v>
      </c>
      <c r="D290" s="18" t="e">
        <f>INDEX(Large!$E$4:$BN$405,'Earning(month)'!$C290,'Earning(month)'!D$2)</f>
        <v>#NUM!</v>
      </c>
      <c r="E290" s="18" t="e">
        <f>INDEX(Large!$E$4:$BN$405,'Earning(month)'!$C290,'Earning(month)'!E$2)</f>
        <v>#NUM!</v>
      </c>
      <c r="F290" s="18" t="e">
        <f>INDEX(Large!$E$4:$BN$405,'Earning(month)'!$C290,'Earning(month)'!F$2)</f>
        <v>#NUM!</v>
      </c>
      <c r="G290" s="18" t="e">
        <f>INDEX(Large!$E$4:$BN$405,'Earning(month)'!$C290,'Earning(month)'!G$2)</f>
        <v>#NUM!</v>
      </c>
      <c r="H290" s="18" t="e">
        <f>INDEX(Large!$E$4:$BN$405,'Earning(month)'!$C290,'Earning(month)'!H$2)</f>
        <v>#NUM!</v>
      </c>
      <c r="I290" s="18" t="e">
        <f>INDEX(Large!$E$4:$BN$405,'Earning(month)'!$C290,'Earning(month)'!I$2)</f>
        <v>#NUM!</v>
      </c>
      <c r="J290" s="18" t="e">
        <f>INDEX(Large!$E$4:$BN$405,'Earning(month)'!$C290,'Earning(month)'!J$2)</f>
        <v>#NUM!</v>
      </c>
      <c r="K290" s="18" t="e">
        <f>INDEX(Large!$E$4:$BN$405,'Earning(month)'!$C290,'Earning(month)'!K$2)</f>
        <v>#NUM!</v>
      </c>
      <c r="L290" s="18" t="e">
        <f>INDEX(Large!$E$4:$BN$405,'Earning(month)'!$C290,'Earning(month)'!L$2)</f>
        <v>#NUM!</v>
      </c>
      <c r="M290" s="18" t="e">
        <f>INDEX(Large!$E$4:$BN$405,'Earning(month)'!$C290,'Earning(month)'!M$2)</f>
        <v>#NUM!</v>
      </c>
      <c r="N290" s="5" t="e">
        <f>INDEX(Large!$E$4:$BN$405,'Earning(month)'!$C290,'Earning(month)'!N$2)</f>
        <v>#NUM!</v>
      </c>
    </row>
    <row r="291" spans="1:14">
      <c r="A291" s="18">
        <v>288</v>
      </c>
      <c r="B291" s="25" t="e">
        <f>LARGE(Large!$AW$4:$AW$32,'Earning(month)'!A291)</f>
        <v>#NUM!</v>
      </c>
      <c r="C291" s="18" t="e">
        <f>MATCH(B291,Large!$AW$4:$AW$405,0)</f>
        <v>#NUM!</v>
      </c>
      <c r="D291" s="18" t="e">
        <f>INDEX(Large!$E$4:$BN$405,'Earning(month)'!$C291,'Earning(month)'!D$2)</f>
        <v>#NUM!</v>
      </c>
      <c r="E291" s="18" t="e">
        <f>INDEX(Large!$E$4:$BN$405,'Earning(month)'!$C291,'Earning(month)'!E$2)</f>
        <v>#NUM!</v>
      </c>
      <c r="F291" s="18" t="e">
        <f>INDEX(Large!$E$4:$BN$405,'Earning(month)'!$C291,'Earning(month)'!F$2)</f>
        <v>#NUM!</v>
      </c>
      <c r="G291" s="18" t="e">
        <f>INDEX(Large!$E$4:$BN$405,'Earning(month)'!$C291,'Earning(month)'!G$2)</f>
        <v>#NUM!</v>
      </c>
      <c r="H291" s="18" t="e">
        <f>INDEX(Large!$E$4:$BN$405,'Earning(month)'!$C291,'Earning(month)'!H$2)</f>
        <v>#NUM!</v>
      </c>
      <c r="I291" s="18" t="e">
        <f>INDEX(Large!$E$4:$BN$405,'Earning(month)'!$C291,'Earning(month)'!I$2)</f>
        <v>#NUM!</v>
      </c>
      <c r="J291" s="18" t="e">
        <f>INDEX(Large!$E$4:$BN$405,'Earning(month)'!$C291,'Earning(month)'!J$2)</f>
        <v>#NUM!</v>
      </c>
      <c r="K291" s="18" t="e">
        <f>INDEX(Large!$E$4:$BN$405,'Earning(month)'!$C291,'Earning(month)'!K$2)</f>
        <v>#NUM!</v>
      </c>
      <c r="L291" s="18" t="e">
        <f>INDEX(Large!$E$4:$BN$405,'Earning(month)'!$C291,'Earning(month)'!L$2)</f>
        <v>#NUM!</v>
      </c>
      <c r="M291" s="18" t="e">
        <f>INDEX(Large!$E$4:$BN$405,'Earning(month)'!$C291,'Earning(month)'!M$2)</f>
        <v>#NUM!</v>
      </c>
      <c r="N291" s="5" t="e">
        <f>INDEX(Large!$E$4:$BN$405,'Earning(month)'!$C291,'Earning(month)'!N$2)</f>
        <v>#NUM!</v>
      </c>
    </row>
    <row r="292" spans="1:14">
      <c r="A292" s="18">
        <v>289</v>
      </c>
      <c r="B292" s="25" t="e">
        <f>LARGE(Large!$AW$4:$AW$32,'Earning(month)'!A292)</f>
        <v>#NUM!</v>
      </c>
      <c r="C292" s="18" t="e">
        <f>MATCH(B292,Large!$AW$4:$AW$405,0)</f>
        <v>#NUM!</v>
      </c>
      <c r="D292" s="18" t="e">
        <f>INDEX(Large!$E$4:$BN$405,'Earning(month)'!$C292,'Earning(month)'!D$2)</f>
        <v>#NUM!</v>
      </c>
      <c r="E292" s="18" t="e">
        <f>INDEX(Large!$E$4:$BN$405,'Earning(month)'!$C292,'Earning(month)'!E$2)</f>
        <v>#NUM!</v>
      </c>
      <c r="F292" s="18" t="e">
        <f>INDEX(Large!$E$4:$BN$405,'Earning(month)'!$C292,'Earning(month)'!F$2)</f>
        <v>#NUM!</v>
      </c>
      <c r="G292" s="18" t="e">
        <f>INDEX(Large!$E$4:$BN$405,'Earning(month)'!$C292,'Earning(month)'!G$2)</f>
        <v>#NUM!</v>
      </c>
      <c r="H292" s="18" t="e">
        <f>INDEX(Large!$E$4:$BN$405,'Earning(month)'!$C292,'Earning(month)'!H$2)</f>
        <v>#NUM!</v>
      </c>
      <c r="I292" s="18" t="e">
        <f>INDEX(Large!$E$4:$BN$405,'Earning(month)'!$C292,'Earning(month)'!I$2)</f>
        <v>#NUM!</v>
      </c>
      <c r="J292" s="18" t="e">
        <f>INDEX(Large!$E$4:$BN$405,'Earning(month)'!$C292,'Earning(month)'!J$2)</f>
        <v>#NUM!</v>
      </c>
      <c r="K292" s="18" t="e">
        <f>INDEX(Large!$E$4:$BN$405,'Earning(month)'!$C292,'Earning(month)'!K$2)</f>
        <v>#NUM!</v>
      </c>
      <c r="L292" s="18" t="e">
        <f>INDEX(Large!$E$4:$BN$405,'Earning(month)'!$C292,'Earning(month)'!L$2)</f>
        <v>#NUM!</v>
      </c>
      <c r="M292" s="18" t="e">
        <f>INDEX(Large!$E$4:$BN$405,'Earning(month)'!$C292,'Earning(month)'!M$2)</f>
        <v>#NUM!</v>
      </c>
      <c r="N292" s="5" t="e">
        <f>INDEX(Large!$E$4:$BN$405,'Earning(month)'!$C292,'Earning(month)'!N$2)</f>
        <v>#NUM!</v>
      </c>
    </row>
    <row r="293" spans="1:14">
      <c r="A293" s="18">
        <v>290</v>
      </c>
      <c r="B293" s="25" t="e">
        <f>LARGE(Large!$AW$4:$AW$32,'Earning(month)'!A293)</f>
        <v>#NUM!</v>
      </c>
      <c r="C293" s="18" t="e">
        <f>MATCH(B293,Large!$AW$4:$AW$405,0)</f>
        <v>#NUM!</v>
      </c>
      <c r="D293" s="18" t="e">
        <f>INDEX(Large!$E$4:$BN$405,'Earning(month)'!$C293,'Earning(month)'!D$2)</f>
        <v>#NUM!</v>
      </c>
      <c r="E293" s="18" t="e">
        <f>INDEX(Large!$E$4:$BN$405,'Earning(month)'!$C293,'Earning(month)'!E$2)</f>
        <v>#NUM!</v>
      </c>
      <c r="F293" s="18" t="e">
        <f>INDEX(Large!$E$4:$BN$405,'Earning(month)'!$C293,'Earning(month)'!F$2)</f>
        <v>#NUM!</v>
      </c>
      <c r="G293" s="18" t="e">
        <f>INDEX(Large!$E$4:$BN$405,'Earning(month)'!$C293,'Earning(month)'!G$2)</f>
        <v>#NUM!</v>
      </c>
      <c r="H293" s="18" t="e">
        <f>INDEX(Large!$E$4:$BN$405,'Earning(month)'!$C293,'Earning(month)'!H$2)</f>
        <v>#NUM!</v>
      </c>
      <c r="I293" s="18" t="e">
        <f>INDEX(Large!$E$4:$BN$405,'Earning(month)'!$C293,'Earning(month)'!I$2)</f>
        <v>#NUM!</v>
      </c>
      <c r="J293" s="18" t="e">
        <f>INDEX(Large!$E$4:$BN$405,'Earning(month)'!$C293,'Earning(month)'!J$2)</f>
        <v>#NUM!</v>
      </c>
      <c r="K293" s="18" t="e">
        <f>INDEX(Large!$E$4:$BN$405,'Earning(month)'!$C293,'Earning(month)'!K$2)</f>
        <v>#NUM!</v>
      </c>
      <c r="L293" s="18" t="e">
        <f>INDEX(Large!$E$4:$BN$405,'Earning(month)'!$C293,'Earning(month)'!L$2)</f>
        <v>#NUM!</v>
      </c>
      <c r="M293" s="18" t="e">
        <f>INDEX(Large!$E$4:$BN$405,'Earning(month)'!$C293,'Earning(month)'!M$2)</f>
        <v>#NUM!</v>
      </c>
      <c r="N293" s="5" t="e">
        <f>INDEX(Large!$E$4:$BN$405,'Earning(month)'!$C293,'Earning(month)'!N$2)</f>
        <v>#NUM!</v>
      </c>
    </row>
    <row r="294" spans="1:14">
      <c r="A294" s="18">
        <v>291</v>
      </c>
      <c r="B294" s="25" t="e">
        <f>LARGE(Large!$AW$4:$AW$32,'Earning(month)'!A294)</f>
        <v>#NUM!</v>
      </c>
      <c r="C294" s="18" t="e">
        <f>MATCH(B294,Large!$AW$4:$AW$405,0)</f>
        <v>#NUM!</v>
      </c>
      <c r="D294" s="18" t="e">
        <f>INDEX(Large!$E$4:$BN$405,'Earning(month)'!$C294,'Earning(month)'!D$2)</f>
        <v>#NUM!</v>
      </c>
      <c r="E294" s="18" t="e">
        <f>INDEX(Large!$E$4:$BN$405,'Earning(month)'!$C294,'Earning(month)'!E$2)</f>
        <v>#NUM!</v>
      </c>
      <c r="F294" s="18" t="e">
        <f>INDEX(Large!$E$4:$BN$405,'Earning(month)'!$C294,'Earning(month)'!F$2)</f>
        <v>#NUM!</v>
      </c>
      <c r="G294" s="18" t="e">
        <f>INDEX(Large!$E$4:$BN$405,'Earning(month)'!$C294,'Earning(month)'!G$2)</f>
        <v>#NUM!</v>
      </c>
      <c r="H294" s="18" t="e">
        <f>INDEX(Large!$E$4:$BN$405,'Earning(month)'!$C294,'Earning(month)'!H$2)</f>
        <v>#NUM!</v>
      </c>
      <c r="I294" s="18" t="e">
        <f>INDEX(Large!$E$4:$BN$405,'Earning(month)'!$C294,'Earning(month)'!I$2)</f>
        <v>#NUM!</v>
      </c>
      <c r="J294" s="18" t="e">
        <f>INDEX(Large!$E$4:$BN$405,'Earning(month)'!$C294,'Earning(month)'!J$2)</f>
        <v>#NUM!</v>
      </c>
      <c r="K294" s="18" t="e">
        <f>INDEX(Large!$E$4:$BN$405,'Earning(month)'!$C294,'Earning(month)'!K$2)</f>
        <v>#NUM!</v>
      </c>
      <c r="L294" s="18" t="e">
        <f>INDEX(Large!$E$4:$BN$405,'Earning(month)'!$C294,'Earning(month)'!L$2)</f>
        <v>#NUM!</v>
      </c>
      <c r="M294" s="18" t="e">
        <f>INDEX(Large!$E$4:$BN$405,'Earning(month)'!$C294,'Earning(month)'!M$2)</f>
        <v>#NUM!</v>
      </c>
      <c r="N294" s="5" t="e">
        <f>INDEX(Large!$E$4:$BN$405,'Earning(month)'!$C294,'Earning(month)'!N$2)</f>
        <v>#NUM!</v>
      </c>
    </row>
    <row r="295" spans="1:14">
      <c r="A295" s="18">
        <v>292</v>
      </c>
      <c r="B295" s="25" t="e">
        <f>LARGE(Large!$AW$4:$AW$32,'Earning(month)'!A295)</f>
        <v>#NUM!</v>
      </c>
      <c r="C295" s="18" t="e">
        <f>MATCH(B295,Large!$AW$4:$AW$405,0)</f>
        <v>#NUM!</v>
      </c>
      <c r="D295" s="18" t="e">
        <f>INDEX(Large!$E$4:$BN$405,'Earning(month)'!$C295,'Earning(month)'!D$2)</f>
        <v>#NUM!</v>
      </c>
      <c r="E295" s="18" t="e">
        <f>INDEX(Large!$E$4:$BN$405,'Earning(month)'!$C295,'Earning(month)'!E$2)</f>
        <v>#NUM!</v>
      </c>
      <c r="F295" s="18" t="e">
        <f>INDEX(Large!$E$4:$BN$405,'Earning(month)'!$C295,'Earning(month)'!F$2)</f>
        <v>#NUM!</v>
      </c>
      <c r="G295" s="18" t="e">
        <f>INDEX(Large!$E$4:$BN$405,'Earning(month)'!$C295,'Earning(month)'!G$2)</f>
        <v>#NUM!</v>
      </c>
      <c r="H295" s="18" t="e">
        <f>INDEX(Large!$E$4:$BN$405,'Earning(month)'!$C295,'Earning(month)'!H$2)</f>
        <v>#NUM!</v>
      </c>
      <c r="I295" s="18" t="e">
        <f>INDEX(Large!$E$4:$BN$405,'Earning(month)'!$C295,'Earning(month)'!I$2)</f>
        <v>#NUM!</v>
      </c>
      <c r="J295" s="18" t="e">
        <f>INDEX(Large!$E$4:$BN$405,'Earning(month)'!$C295,'Earning(month)'!J$2)</f>
        <v>#NUM!</v>
      </c>
      <c r="K295" s="18" t="e">
        <f>INDEX(Large!$E$4:$BN$405,'Earning(month)'!$C295,'Earning(month)'!K$2)</f>
        <v>#NUM!</v>
      </c>
      <c r="L295" s="18" t="e">
        <f>INDEX(Large!$E$4:$BN$405,'Earning(month)'!$C295,'Earning(month)'!L$2)</f>
        <v>#NUM!</v>
      </c>
      <c r="M295" s="18" t="e">
        <f>INDEX(Large!$E$4:$BN$405,'Earning(month)'!$C295,'Earning(month)'!M$2)</f>
        <v>#NUM!</v>
      </c>
      <c r="N295" s="5" t="e">
        <f>INDEX(Large!$E$4:$BN$405,'Earning(month)'!$C295,'Earning(month)'!N$2)</f>
        <v>#NUM!</v>
      </c>
    </row>
    <row r="296" spans="1:14">
      <c r="A296" s="18">
        <v>293</v>
      </c>
      <c r="B296" s="25" t="e">
        <f>LARGE(Large!$AW$4:$AW$32,'Earning(month)'!A296)</f>
        <v>#NUM!</v>
      </c>
      <c r="C296" s="18" t="e">
        <f>MATCH(B296,Large!$AW$4:$AW$405,0)</f>
        <v>#NUM!</v>
      </c>
      <c r="D296" s="18" t="e">
        <f>INDEX(Large!$E$4:$BN$405,'Earning(month)'!$C296,'Earning(month)'!D$2)</f>
        <v>#NUM!</v>
      </c>
      <c r="E296" s="18" t="e">
        <f>INDEX(Large!$E$4:$BN$405,'Earning(month)'!$C296,'Earning(month)'!E$2)</f>
        <v>#NUM!</v>
      </c>
      <c r="F296" s="18" t="e">
        <f>INDEX(Large!$E$4:$BN$405,'Earning(month)'!$C296,'Earning(month)'!F$2)</f>
        <v>#NUM!</v>
      </c>
      <c r="G296" s="18" t="e">
        <f>INDEX(Large!$E$4:$BN$405,'Earning(month)'!$C296,'Earning(month)'!G$2)</f>
        <v>#NUM!</v>
      </c>
      <c r="H296" s="18" t="e">
        <f>INDEX(Large!$E$4:$BN$405,'Earning(month)'!$C296,'Earning(month)'!H$2)</f>
        <v>#NUM!</v>
      </c>
      <c r="I296" s="18" t="e">
        <f>INDEX(Large!$E$4:$BN$405,'Earning(month)'!$C296,'Earning(month)'!I$2)</f>
        <v>#NUM!</v>
      </c>
      <c r="J296" s="18" t="e">
        <f>INDEX(Large!$E$4:$BN$405,'Earning(month)'!$C296,'Earning(month)'!J$2)</f>
        <v>#NUM!</v>
      </c>
      <c r="K296" s="18" t="e">
        <f>INDEX(Large!$E$4:$BN$405,'Earning(month)'!$C296,'Earning(month)'!K$2)</f>
        <v>#NUM!</v>
      </c>
      <c r="L296" s="18" t="e">
        <f>INDEX(Large!$E$4:$BN$405,'Earning(month)'!$C296,'Earning(month)'!L$2)</f>
        <v>#NUM!</v>
      </c>
      <c r="M296" s="18" t="e">
        <f>INDEX(Large!$E$4:$BN$405,'Earning(month)'!$C296,'Earning(month)'!M$2)</f>
        <v>#NUM!</v>
      </c>
      <c r="N296" s="5" t="e">
        <f>INDEX(Large!$E$4:$BN$405,'Earning(month)'!$C296,'Earning(month)'!N$2)</f>
        <v>#NUM!</v>
      </c>
    </row>
    <row r="297" spans="1:14">
      <c r="A297" s="18">
        <v>294</v>
      </c>
      <c r="B297" s="25" t="e">
        <f>LARGE(Large!$AW$4:$AW$32,'Earning(month)'!A297)</f>
        <v>#NUM!</v>
      </c>
      <c r="C297" s="18" t="e">
        <f>MATCH(B297,Large!$AW$4:$AW$405,0)</f>
        <v>#NUM!</v>
      </c>
      <c r="D297" s="18" t="e">
        <f>INDEX(Large!$E$4:$BN$405,'Earning(month)'!$C297,'Earning(month)'!D$2)</f>
        <v>#NUM!</v>
      </c>
      <c r="E297" s="18" t="e">
        <f>INDEX(Large!$E$4:$BN$405,'Earning(month)'!$C297,'Earning(month)'!E$2)</f>
        <v>#NUM!</v>
      </c>
      <c r="F297" s="18" t="e">
        <f>INDEX(Large!$E$4:$BN$405,'Earning(month)'!$C297,'Earning(month)'!F$2)</f>
        <v>#NUM!</v>
      </c>
      <c r="G297" s="18" t="e">
        <f>INDEX(Large!$E$4:$BN$405,'Earning(month)'!$C297,'Earning(month)'!G$2)</f>
        <v>#NUM!</v>
      </c>
      <c r="H297" s="18" t="e">
        <f>INDEX(Large!$E$4:$BN$405,'Earning(month)'!$C297,'Earning(month)'!H$2)</f>
        <v>#NUM!</v>
      </c>
      <c r="I297" s="18" t="e">
        <f>INDEX(Large!$E$4:$BN$405,'Earning(month)'!$C297,'Earning(month)'!I$2)</f>
        <v>#NUM!</v>
      </c>
      <c r="J297" s="18" t="e">
        <f>INDEX(Large!$E$4:$BN$405,'Earning(month)'!$C297,'Earning(month)'!J$2)</f>
        <v>#NUM!</v>
      </c>
      <c r="K297" s="18" t="e">
        <f>INDEX(Large!$E$4:$BN$405,'Earning(month)'!$C297,'Earning(month)'!K$2)</f>
        <v>#NUM!</v>
      </c>
      <c r="L297" s="18" t="e">
        <f>INDEX(Large!$E$4:$BN$405,'Earning(month)'!$C297,'Earning(month)'!L$2)</f>
        <v>#NUM!</v>
      </c>
      <c r="M297" s="18" t="e">
        <f>INDEX(Large!$E$4:$BN$405,'Earning(month)'!$C297,'Earning(month)'!M$2)</f>
        <v>#NUM!</v>
      </c>
      <c r="N297" s="5" t="e">
        <f>INDEX(Large!$E$4:$BN$405,'Earning(month)'!$C297,'Earning(month)'!N$2)</f>
        <v>#NUM!</v>
      </c>
    </row>
    <row r="298" spans="1:14">
      <c r="A298" s="18">
        <v>295</v>
      </c>
      <c r="B298" s="25" t="e">
        <f>LARGE(Large!$AW$4:$AW$32,'Earning(month)'!A298)</f>
        <v>#NUM!</v>
      </c>
      <c r="C298" s="18" t="e">
        <f>MATCH(B298,Large!$AW$4:$AW$405,0)</f>
        <v>#NUM!</v>
      </c>
      <c r="D298" s="18" t="e">
        <f>INDEX(Large!$E$4:$BN$405,'Earning(month)'!$C298,'Earning(month)'!D$2)</f>
        <v>#NUM!</v>
      </c>
      <c r="E298" s="18" t="e">
        <f>INDEX(Large!$E$4:$BN$405,'Earning(month)'!$C298,'Earning(month)'!E$2)</f>
        <v>#NUM!</v>
      </c>
      <c r="F298" s="18" t="e">
        <f>INDEX(Large!$E$4:$BN$405,'Earning(month)'!$C298,'Earning(month)'!F$2)</f>
        <v>#NUM!</v>
      </c>
      <c r="G298" s="18" t="e">
        <f>INDEX(Large!$E$4:$BN$405,'Earning(month)'!$C298,'Earning(month)'!G$2)</f>
        <v>#NUM!</v>
      </c>
      <c r="H298" s="18" t="e">
        <f>INDEX(Large!$E$4:$BN$405,'Earning(month)'!$C298,'Earning(month)'!H$2)</f>
        <v>#NUM!</v>
      </c>
      <c r="I298" s="18" t="e">
        <f>INDEX(Large!$E$4:$BN$405,'Earning(month)'!$C298,'Earning(month)'!I$2)</f>
        <v>#NUM!</v>
      </c>
      <c r="J298" s="18" t="e">
        <f>INDEX(Large!$E$4:$BN$405,'Earning(month)'!$C298,'Earning(month)'!J$2)</f>
        <v>#NUM!</v>
      </c>
      <c r="K298" s="18" t="e">
        <f>INDEX(Large!$E$4:$BN$405,'Earning(month)'!$C298,'Earning(month)'!K$2)</f>
        <v>#NUM!</v>
      </c>
      <c r="L298" s="18" t="e">
        <f>INDEX(Large!$E$4:$BN$405,'Earning(month)'!$C298,'Earning(month)'!L$2)</f>
        <v>#NUM!</v>
      </c>
      <c r="M298" s="18" t="e">
        <f>INDEX(Large!$E$4:$BN$405,'Earning(month)'!$C298,'Earning(month)'!M$2)</f>
        <v>#NUM!</v>
      </c>
      <c r="N298" s="5" t="e">
        <f>INDEX(Large!$E$4:$BN$405,'Earning(month)'!$C298,'Earning(month)'!N$2)</f>
        <v>#NUM!</v>
      </c>
    </row>
    <row r="299" spans="1:14">
      <c r="A299" s="18">
        <v>296</v>
      </c>
      <c r="B299" s="25" t="e">
        <f>LARGE(Large!$AW$4:$AW$32,'Earning(month)'!A299)</f>
        <v>#NUM!</v>
      </c>
      <c r="C299" s="18" t="e">
        <f>MATCH(B299,Large!$AW$4:$AW$405,0)</f>
        <v>#NUM!</v>
      </c>
      <c r="D299" s="18" t="e">
        <f>INDEX(Large!$E$4:$BN$405,'Earning(month)'!$C299,'Earning(month)'!D$2)</f>
        <v>#NUM!</v>
      </c>
      <c r="E299" s="18" t="e">
        <f>INDEX(Large!$E$4:$BN$405,'Earning(month)'!$C299,'Earning(month)'!E$2)</f>
        <v>#NUM!</v>
      </c>
      <c r="F299" s="18" t="e">
        <f>INDEX(Large!$E$4:$BN$405,'Earning(month)'!$C299,'Earning(month)'!F$2)</f>
        <v>#NUM!</v>
      </c>
      <c r="G299" s="18" t="e">
        <f>INDEX(Large!$E$4:$BN$405,'Earning(month)'!$C299,'Earning(month)'!G$2)</f>
        <v>#NUM!</v>
      </c>
      <c r="H299" s="18" t="e">
        <f>INDEX(Large!$E$4:$BN$405,'Earning(month)'!$C299,'Earning(month)'!H$2)</f>
        <v>#NUM!</v>
      </c>
      <c r="I299" s="18" t="e">
        <f>INDEX(Large!$E$4:$BN$405,'Earning(month)'!$C299,'Earning(month)'!I$2)</f>
        <v>#NUM!</v>
      </c>
      <c r="J299" s="18" t="e">
        <f>INDEX(Large!$E$4:$BN$405,'Earning(month)'!$C299,'Earning(month)'!J$2)</f>
        <v>#NUM!</v>
      </c>
      <c r="K299" s="18" t="e">
        <f>INDEX(Large!$E$4:$BN$405,'Earning(month)'!$C299,'Earning(month)'!K$2)</f>
        <v>#NUM!</v>
      </c>
      <c r="L299" s="18" t="e">
        <f>INDEX(Large!$E$4:$BN$405,'Earning(month)'!$C299,'Earning(month)'!L$2)</f>
        <v>#NUM!</v>
      </c>
      <c r="M299" s="18" t="e">
        <f>INDEX(Large!$E$4:$BN$405,'Earning(month)'!$C299,'Earning(month)'!M$2)</f>
        <v>#NUM!</v>
      </c>
      <c r="N299" s="5" t="e">
        <f>INDEX(Large!$E$4:$BN$405,'Earning(month)'!$C299,'Earning(month)'!N$2)</f>
        <v>#NUM!</v>
      </c>
    </row>
    <row r="300" spans="1:14">
      <c r="A300" s="18">
        <v>297</v>
      </c>
      <c r="B300" s="25" t="e">
        <f>LARGE(Large!$AW$4:$AW$32,'Earning(month)'!A300)</f>
        <v>#NUM!</v>
      </c>
      <c r="C300" s="18" t="e">
        <f>MATCH(B300,Large!$AW$4:$AW$405,0)</f>
        <v>#NUM!</v>
      </c>
      <c r="D300" s="18" t="e">
        <f>INDEX(Large!$E$4:$BN$405,'Earning(month)'!$C300,'Earning(month)'!D$2)</f>
        <v>#NUM!</v>
      </c>
      <c r="E300" s="18" t="e">
        <f>INDEX(Large!$E$4:$BN$405,'Earning(month)'!$C300,'Earning(month)'!E$2)</f>
        <v>#NUM!</v>
      </c>
      <c r="F300" s="18" t="e">
        <f>INDEX(Large!$E$4:$BN$405,'Earning(month)'!$C300,'Earning(month)'!F$2)</f>
        <v>#NUM!</v>
      </c>
      <c r="G300" s="18" t="e">
        <f>INDEX(Large!$E$4:$BN$405,'Earning(month)'!$C300,'Earning(month)'!G$2)</f>
        <v>#NUM!</v>
      </c>
      <c r="H300" s="18" t="e">
        <f>INDEX(Large!$E$4:$BN$405,'Earning(month)'!$C300,'Earning(month)'!H$2)</f>
        <v>#NUM!</v>
      </c>
      <c r="I300" s="18" t="e">
        <f>INDEX(Large!$E$4:$BN$405,'Earning(month)'!$C300,'Earning(month)'!I$2)</f>
        <v>#NUM!</v>
      </c>
      <c r="J300" s="18" t="e">
        <f>INDEX(Large!$E$4:$BN$405,'Earning(month)'!$C300,'Earning(month)'!J$2)</f>
        <v>#NUM!</v>
      </c>
      <c r="K300" s="18" t="e">
        <f>INDEX(Large!$E$4:$BN$405,'Earning(month)'!$C300,'Earning(month)'!K$2)</f>
        <v>#NUM!</v>
      </c>
      <c r="L300" s="18" t="e">
        <f>INDEX(Large!$E$4:$BN$405,'Earning(month)'!$C300,'Earning(month)'!L$2)</f>
        <v>#NUM!</v>
      </c>
      <c r="M300" s="18" t="e">
        <f>INDEX(Large!$E$4:$BN$405,'Earning(month)'!$C300,'Earning(month)'!M$2)</f>
        <v>#NUM!</v>
      </c>
      <c r="N300" s="5" t="e">
        <f>INDEX(Large!$E$4:$BN$405,'Earning(month)'!$C300,'Earning(month)'!N$2)</f>
        <v>#NUM!</v>
      </c>
    </row>
    <row r="301" spans="1:14">
      <c r="A301" s="18">
        <v>298</v>
      </c>
      <c r="B301" s="25" t="e">
        <f>LARGE(Large!$AW$4:$AW$32,'Earning(month)'!A301)</f>
        <v>#NUM!</v>
      </c>
      <c r="C301" s="18" t="e">
        <f>MATCH(B301,Large!$AW$4:$AW$405,0)</f>
        <v>#NUM!</v>
      </c>
      <c r="D301" s="18" t="e">
        <f>INDEX(Large!$E$4:$BN$405,'Earning(month)'!$C301,'Earning(month)'!D$2)</f>
        <v>#NUM!</v>
      </c>
      <c r="E301" s="18" t="e">
        <f>INDEX(Large!$E$4:$BN$405,'Earning(month)'!$C301,'Earning(month)'!E$2)</f>
        <v>#NUM!</v>
      </c>
      <c r="F301" s="18" t="e">
        <f>INDEX(Large!$E$4:$BN$405,'Earning(month)'!$C301,'Earning(month)'!F$2)</f>
        <v>#NUM!</v>
      </c>
      <c r="G301" s="18" t="e">
        <f>INDEX(Large!$E$4:$BN$405,'Earning(month)'!$C301,'Earning(month)'!G$2)</f>
        <v>#NUM!</v>
      </c>
      <c r="H301" s="18" t="e">
        <f>INDEX(Large!$E$4:$BN$405,'Earning(month)'!$C301,'Earning(month)'!H$2)</f>
        <v>#NUM!</v>
      </c>
      <c r="I301" s="18" t="e">
        <f>INDEX(Large!$E$4:$BN$405,'Earning(month)'!$C301,'Earning(month)'!I$2)</f>
        <v>#NUM!</v>
      </c>
      <c r="J301" s="18" t="e">
        <f>INDEX(Large!$E$4:$BN$405,'Earning(month)'!$C301,'Earning(month)'!J$2)</f>
        <v>#NUM!</v>
      </c>
      <c r="K301" s="18" t="e">
        <f>INDEX(Large!$E$4:$BN$405,'Earning(month)'!$C301,'Earning(month)'!K$2)</f>
        <v>#NUM!</v>
      </c>
      <c r="L301" s="18" t="e">
        <f>INDEX(Large!$E$4:$BN$405,'Earning(month)'!$C301,'Earning(month)'!L$2)</f>
        <v>#NUM!</v>
      </c>
      <c r="M301" s="18" t="e">
        <f>INDEX(Large!$E$4:$BN$405,'Earning(month)'!$C301,'Earning(month)'!M$2)</f>
        <v>#NUM!</v>
      </c>
      <c r="N301" s="5" t="e">
        <f>INDEX(Large!$E$4:$BN$405,'Earning(month)'!$C301,'Earning(month)'!N$2)</f>
        <v>#NUM!</v>
      </c>
    </row>
    <row r="302" spans="1:14">
      <c r="A302" s="18">
        <v>299</v>
      </c>
      <c r="B302" s="25" t="e">
        <f>LARGE(Large!$AW$4:$AW$32,'Earning(month)'!A302)</f>
        <v>#NUM!</v>
      </c>
      <c r="C302" s="18" t="e">
        <f>MATCH(B302,Large!$AW$4:$AW$405,0)</f>
        <v>#NUM!</v>
      </c>
      <c r="D302" s="18" t="e">
        <f>INDEX(Large!$E$4:$BN$405,'Earning(month)'!$C302,'Earning(month)'!D$2)</f>
        <v>#NUM!</v>
      </c>
      <c r="E302" s="18" t="e">
        <f>INDEX(Large!$E$4:$BN$405,'Earning(month)'!$C302,'Earning(month)'!E$2)</f>
        <v>#NUM!</v>
      </c>
      <c r="F302" s="18" t="e">
        <f>INDEX(Large!$E$4:$BN$405,'Earning(month)'!$C302,'Earning(month)'!F$2)</f>
        <v>#NUM!</v>
      </c>
      <c r="G302" s="18" t="e">
        <f>INDEX(Large!$E$4:$BN$405,'Earning(month)'!$C302,'Earning(month)'!G$2)</f>
        <v>#NUM!</v>
      </c>
      <c r="H302" s="18" t="e">
        <f>INDEX(Large!$E$4:$BN$405,'Earning(month)'!$C302,'Earning(month)'!H$2)</f>
        <v>#NUM!</v>
      </c>
      <c r="I302" s="18" t="e">
        <f>INDEX(Large!$E$4:$BN$405,'Earning(month)'!$C302,'Earning(month)'!I$2)</f>
        <v>#NUM!</v>
      </c>
      <c r="J302" s="18" t="e">
        <f>INDEX(Large!$E$4:$BN$405,'Earning(month)'!$C302,'Earning(month)'!J$2)</f>
        <v>#NUM!</v>
      </c>
      <c r="K302" s="18" t="e">
        <f>INDEX(Large!$E$4:$BN$405,'Earning(month)'!$C302,'Earning(month)'!K$2)</f>
        <v>#NUM!</v>
      </c>
      <c r="L302" s="18" t="e">
        <f>INDEX(Large!$E$4:$BN$405,'Earning(month)'!$C302,'Earning(month)'!L$2)</f>
        <v>#NUM!</v>
      </c>
      <c r="M302" s="18" t="e">
        <f>INDEX(Large!$E$4:$BN$405,'Earning(month)'!$C302,'Earning(month)'!M$2)</f>
        <v>#NUM!</v>
      </c>
      <c r="N302" s="5" t="e">
        <f>INDEX(Large!$E$4:$BN$405,'Earning(month)'!$C302,'Earning(month)'!N$2)</f>
        <v>#NUM!</v>
      </c>
    </row>
    <row r="303" spans="1:14">
      <c r="A303" s="18">
        <v>300</v>
      </c>
      <c r="B303" s="25" t="e">
        <f>LARGE(Large!$AW$4:$AW$32,'Earning(month)'!A303)</f>
        <v>#NUM!</v>
      </c>
      <c r="C303" s="18" t="e">
        <f>MATCH(B303,Large!$AW$4:$AW$405,0)</f>
        <v>#NUM!</v>
      </c>
      <c r="D303" s="18" t="e">
        <f>INDEX(Large!$E$4:$BN$405,'Earning(month)'!$C303,'Earning(month)'!D$2)</f>
        <v>#NUM!</v>
      </c>
      <c r="E303" s="18" t="e">
        <f>INDEX(Large!$E$4:$BN$405,'Earning(month)'!$C303,'Earning(month)'!E$2)</f>
        <v>#NUM!</v>
      </c>
      <c r="F303" s="18" t="e">
        <f>INDEX(Large!$E$4:$BN$405,'Earning(month)'!$C303,'Earning(month)'!F$2)</f>
        <v>#NUM!</v>
      </c>
      <c r="G303" s="18" t="e">
        <f>INDEX(Large!$E$4:$BN$405,'Earning(month)'!$C303,'Earning(month)'!G$2)</f>
        <v>#NUM!</v>
      </c>
      <c r="H303" s="18" t="e">
        <f>INDEX(Large!$E$4:$BN$405,'Earning(month)'!$C303,'Earning(month)'!H$2)</f>
        <v>#NUM!</v>
      </c>
      <c r="I303" s="18" t="e">
        <f>INDEX(Large!$E$4:$BN$405,'Earning(month)'!$C303,'Earning(month)'!I$2)</f>
        <v>#NUM!</v>
      </c>
      <c r="J303" s="18" t="e">
        <f>INDEX(Large!$E$4:$BN$405,'Earning(month)'!$C303,'Earning(month)'!J$2)</f>
        <v>#NUM!</v>
      </c>
      <c r="K303" s="18" t="e">
        <f>INDEX(Large!$E$4:$BN$405,'Earning(month)'!$C303,'Earning(month)'!K$2)</f>
        <v>#NUM!</v>
      </c>
      <c r="L303" s="18" t="e">
        <f>INDEX(Large!$E$4:$BN$405,'Earning(month)'!$C303,'Earning(month)'!L$2)</f>
        <v>#NUM!</v>
      </c>
      <c r="M303" s="18" t="e">
        <f>INDEX(Large!$E$4:$BN$405,'Earning(month)'!$C303,'Earning(month)'!M$2)</f>
        <v>#NUM!</v>
      </c>
      <c r="N303" s="5" t="e">
        <f>INDEX(Large!$E$4:$BN$405,'Earning(month)'!$C303,'Earning(month)'!N$2)</f>
        <v>#NUM!</v>
      </c>
    </row>
    <row r="304" spans="1:14">
      <c r="A304" s="18">
        <v>301</v>
      </c>
      <c r="B304" s="25" t="e">
        <f>LARGE(Large!$AW$4:$AW$32,'Earning(month)'!A304)</f>
        <v>#NUM!</v>
      </c>
      <c r="C304" s="18" t="e">
        <f>MATCH(B304,Large!$AW$4:$AW$405,0)</f>
        <v>#NUM!</v>
      </c>
      <c r="D304" s="18" t="e">
        <f>INDEX(Large!$E$4:$BN$405,'Earning(month)'!$C304,'Earning(month)'!D$2)</f>
        <v>#NUM!</v>
      </c>
      <c r="E304" s="18" t="e">
        <f>INDEX(Large!$E$4:$BN$405,'Earning(month)'!$C304,'Earning(month)'!E$2)</f>
        <v>#NUM!</v>
      </c>
      <c r="F304" s="18" t="e">
        <f>INDEX(Large!$E$4:$BN$405,'Earning(month)'!$C304,'Earning(month)'!F$2)</f>
        <v>#NUM!</v>
      </c>
      <c r="G304" s="18" t="e">
        <f>INDEX(Large!$E$4:$BN$405,'Earning(month)'!$C304,'Earning(month)'!G$2)</f>
        <v>#NUM!</v>
      </c>
      <c r="H304" s="18" t="e">
        <f>INDEX(Large!$E$4:$BN$405,'Earning(month)'!$C304,'Earning(month)'!H$2)</f>
        <v>#NUM!</v>
      </c>
      <c r="I304" s="18" t="e">
        <f>INDEX(Large!$E$4:$BN$405,'Earning(month)'!$C304,'Earning(month)'!I$2)</f>
        <v>#NUM!</v>
      </c>
      <c r="J304" s="18" t="e">
        <f>INDEX(Large!$E$4:$BN$405,'Earning(month)'!$C304,'Earning(month)'!J$2)</f>
        <v>#NUM!</v>
      </c>
      <c r="K304" s="18" t="e">
        <f>INDEX(Large!$E$4:$BN$405,'Earning(month)'!$C304,'Earning(month)'!K$2)</f>
        <v>#NUM!</v>
      </c>
      <c r="L304" s="18" t="e">
        <f>INDEX(Large!$E$4:$BN$405,'Earning(month)'!$C304,'Earning(month)'!L$2)</f>
        <v>#NUM!</v>
      </c>
      <c r="M304" s="18" t="e">
        <f>INDEX(Large!$E$4:$BN$405,'Earning(month)'!$C304,'Earning(month)'!M$2)</f>
        <v>#NUM!</v>
      </c>
      <c r="N304" s="5" t="e">
        <f>INDEX(Large!$E$4:$BN$405,'Earning(month)'!$C304,'Earning(month)'!N$2)</f>
        <v>#NUM!</v>
      </c>
    </row>
    <row r="305" spans="1:14">
      <c r="A305" s="18">
        <v>302</v>
      </c>
      <c r="B305" s="25" t="e">
        <f>LARGE(Large!$AW$4:$AW$32,'Earning(month)'!A305)</f>
        <v>#NUM!</v>
      </c>
      <c r="C305" s="18" t="e">
        <f>MATCH(B305,Large!$AW$4:$AW$405,0)</f>
        <v>#NUM!</v>
      </c>
      <c r="D305" s="18" t="e">
        <f>INDEX(Large!$E$4:$BN$405,'Earning(month)'!$C305,'Earning(month)'!D$2)</f>
        <v>#NUM!</v>
      </c>
      <c r="E305" s="18" t="e">
        <f>INDEX(Large!$E$4:$BN$405,'Earning(month)'!$C305,'Earning(month)'!E$2)</f>
        <v>#NUM!</v>
      </c>
      <c r="F305" s="18" t="e">
        <f>INDEX(Large!$E$4:$BN$405,'Earning(month)'!$C305,'Earning(month)'!F$2)</f>
        <v>#NUM!</v>
      </c>
      <c r="G305" s="18" t="e">
        <f>INDEX(Large!$E$4:$BN$405,'Earning(month)'!$C305,'Earning(month)'!G$2)</f>
        <v>#NUM!</v>
      </c>
      <c r="H305" s="18" t="e">
        <f>INDEX(Large!$E$4:$BN$405,'Earning(month)'!$C305,'Earning(month)'!H$2)</f>
        <v>#NUM!</v>
      </c>
      <c r="I305" s="18" t="e">
        <f>INDEX(Large!$E$4:$BN$405,'Earning(month)'!$C305,'Earning(month)'!I$2)</f>
        <v>#NUM!</v>
      </c>
      <c r="J305" s="18" t="e">
        <f>INDEX(Large!$E$4:$BN$405,'Earning(month)'!$C305,'Earning(month)'!J$2)</f>
        <v>#NUM!</v>
      </c>
      <c r="K305" s="18" t="e">
        <f>INDEX(Large!$E$4:$BN$405,'Earning(month)'!$C305,'Earning(month)'!K$2)</f>
        <v>#NUM!</v>
      </c>
      <c r="L305" s="18" t="e">
        <f>INDEX(Large!$E$4:$BN$405,'Earning(month)'!$C305,'Earning(month)'!L$2)</f>
        <v>#NUM!</v>
      </c>
      <c r="M305" s="18" t="e">
        <f>INDEX(Large!$E$4:$BN$405,'Earning(month)'!$C305,'Earning(month)'!M$2)</f>
        <v>#NUM!</v>
      </c>
      <c r="N305" s="5" t="e">
        <f>INDEX(Large!$E$4:$BN$405,'Earning(month)'!$C305,'Earning(month)'!N$2)</f>
        <v>#NUM!</v>
      </c>
    </row>
    <row r="306" spans="1:14">
      <c r="A306" s="18">
        <v>303</v>
      </c>
      <c r="B306" s="25" t="e">
        <f>LARGE(Large!$AW$4:$AW$32,'Earning(month)'!A306)</f>
        <v>#NUM!</v>
      </c>
      <c r="C306" s="18" t="e">
        <f>MATCH(B306,Large!$AW$4:$AW$405,0)</f>
        <v>#NUM!</v>
      </c>
      <c r="D306" s="18" t="e">
        <f>INDEX(Large!$E$4:$BN$405,'Earning(month)'!$C306,'Earning(month)'!D$2)</f>
        <v>#NUM!</v>
      </c>
      <c r="E306" s="18" t="e">
        <f>INDEX(Large!$E$4:$BN$405,'Earning(month)'!$C306,'Earning(month)'!E$2)</f>
        <v>#NUM!</v>
      </c>
      <c r="F306" s="18" t="e">
        <f>INDEX(Large!$E$4:$BN$405,'Earning(month)'!$C306,'Earning(month)'!F$2)</f>
        <v>#NUM!</v>
      </c>
      <c r="G306" s="18" t="e">
        <f>INDEX(Large!$E$4:$BN$405,'Earning(month)'!$C306,'Earning(month)'!G$2)</f>
        <v>#NUM!</v>
      </c>
      <c r="H306" s="18" t="e">
        <f>INDEX(Large!$E$4:$BN$405,'Earning(month)'!$C306,'Earning(month)'!H$2)</f>
        <v>#NUM!</v>
      </c>
      <c r="I306" s="18" t="e">
        <f>INDEX(Large!$E$4:$BN$405,'Earning(month)'!$C306,'Earning(month)'!I$2)</f>
        <v>#NUM!</v>
      </c>
      <c r="J306" s="18" t="e">
        <f>INDEX(Large!$E$4:$BN$405,'Earning(month)'!$C306,'Earning(month)'!J$2)</f>
        <v>#NUM!</v>
      </c>
      <c r="K306" s="18" t="e">
        <f>INDEX(Large!$E$4:$BN$405,'Earning(month)'!$C306,'Earning(month)'!K$2)</f>
        <v>#NUM!</v>
      </c>
      <c r="L306" s="18" t="e">
        <f>INDEX(Large!$E$4:$BN$405,'Earning(month)'!$C306,'Earning(month)'!L$2)</f>
        <v>#NUM!</v>
      </c>
      <c r="M306" s="18" t="e">
        <f>INDEX(Large!$E$4:$BN$405,'Earning(month)'!$C306,'Earning(month)'!M$2)</f>
        <v>#NUM!</v>
      </c>
      <c r="N306" s="5" t="e">
        <f>INDEX(Large!$E$4:$BN$405,'Earning(month)'!$C306,'Earning(month)'!N$2)</f>
        <v>#NUM!</v>
      </c>
    </row>
    <row r="307" spans="1:14">
      <c r="A307" s="18">
        <v>304</v>
      </c>
      <c r="B307" s="25" t="e">
        <f>LARGE(Large!$AW$4:$AW$32,'Earning(month)'!A307)</f>
        <v>#NUM!</v>
      </c>
      <c r="C307" s="18" t="e">
        <f>MATCH(B307,Large!$AW$4:$AW$405,0)</f>
        <v>#NUM!</v>
      </c>
      <c r="D307" s="18" t="e">
        <f>INDEX(Large!$E$4:$BN$405,'Earning(month)'!$C307,'Earning(month)'!D$2)</f>
        <v>#NUM!</v>
      </c>
      <c r="E307" s="18" t="e">
        <f>INDEX(Large!$E$4:$BN$405,'Earning(month)'!$C307,'Earning(month)'!E$2)</f>
        <v>#NUM!</v>
      </c>
      <c r="F307" s="18" t="e">
        <f>INDEX(Large!$E$4:$BN$405,'Earning(month)'!$C307,'Earning(month)'!F$2)</f>
        <v>#NUM!</v>
      </c>
      <c r="G307" s="18" t="e">
        <f>INDEX(Large!$E$4:$BN$405,'Earning(month)'!$C307,'Earning(month)'!G$2)</f>
        <v>#NUM!</v>
      </c>
      <c r="H307" s="18" t="e">
        <f>INDEX(Large!$E$4:$BN$405,'Earning(month)'!$C307,'Earning(month)'!H$2)</f>
        <v>#NUM!</v>
      </c>
      <c r="I307" s="18" t="e">
        <f>INDEX(Large!$E$4:$BN$405,'Earning(month)'!$C307,'Earning(month)'!I$2)</f>
        <v>#NUM!</v>
      </c>
      <c r="J307" s="18" t="e">
        <f>INDEX(Large!$E$4:$BN$405,'Earning(month)'!$C307,'Earning(month)'!J$2)</f>
        <v>#NUM!</v>
      </c>
      <c r="K307" s="18" t="e">
        <f>INDEX(Large!$E$4:$BN$405,'Earning(month)'!$C307,'Earning(month)'!K$2)</f>
        <v>#NUM!</v>
      </c>
      <c r="L307" s="18" t="e">
        <f>INDEX(Large!$E$4:$BN$405,'Earning(month)'!$C307,'Earning(month)'!L$2)</f>
        <v>#NUM!</v>
      </c>
      <c r="M307" s="18" t="e">
        <f>INDEX(Large!$E$4:$BN$405,'Earning(month)'!$C307,'Earning(month)'!M$2)</f>
        <v>#NUM!</v>
      </c>
      <c r="N307" s="5" t="e">
        <f>INDEX(Large!$E$4:$BN$405,'Earning(month)'!$C307,'Earning(month)'!N$2)</f>
        <v>#NUM!</v>
      </c>
    </row>
    <row r="308" spans="1:14">
      <c r="A308" s="18">
        <v>305</v>
      </c>
      <c r="B308" s="25" t="e">
        <f>LARGE(Large!$AW$4:$AW$32,'Earning(month)'!A308)</f>
        <v>#NUM!</v>
      </c>
      <c r="C308" s="18" t="e">
        <f>MATCH(B308,Large!$AW$4:$AW$405,0)</f>
        <v>#NUM!</v>
      </c>
      <c r="D308" s="18" t="e">
        <f>INDEX(Large!$E$4:$BN$405,'Earning(month)'!$C308,'Earning(month)'!D$2)</f>
        <v>#NUM!</v>
      </c>
      <c r="E308" s="18" t="e">
        <f>INDEX(Large!$E$4:$BN$405,'Earning(month)'!$C308,'Earning(month)'!E$2)</f>
        <v>#NUM!</v>
      </c>
      <c r="F308" s="18" t="e">
        <f>INDEX(Large!$E$4:$BN$405,'Earning(month)'!$C308,'Earning(month)'!F$2)</f>
        <v>#NUM!</v>
      </c>
      <c r="G308" s="18" t="e">
        <f>INDEX(Large!$E$4:$BN$405,'Earning(month)'!$C308,'Earning(month)'!G$2)</f>
        <v>#NUM!</v>
      </c>
      <c r="H308" s="18" t="e">
        <f>INDEX(Large!$E$4:$BN$405,'Earning(month)'!$C308,'Earning(month)'!H$2)</f>
        <v>#NUM!</v>
      </c>
      <c r="I308" s="18" t="e">
        <f>INDEX(Large!$E$4:$BN$405,'Earning(month)'!$C308,'Earning(month)'!I$2)</f>
        <v>#NUM!</v>
      </c>
      <c r="J308" s="18" t="e">
        <f>INDEX(Large!$E$4:$BN$405,'Earning(month)'!$C308,'Earning(month)'!J$2)</f>
        <v>#NUM!</v>
      </c>
      <c r="K308" s="18" t="e">
        <f>INDEX(Large!$E$4:$BN$405,'Earning(month)'!$C308,'Earning(month)'!K$2)</f>
        <v>#NUM!</v>
      </c>
      <c r="L308" s="18" t="e">
        <f>INDEX(Large!$E$4:$BN$405,'Earning(month)'!$C308,'Earning(month)'!L$2)</f>
        <v>#NUM!</v>
      </c>
      <c r="M308" s="18" t="e">
        <f>INDEX(Large!$E$4:$BN$405,'Earning(month)'!$C308,'Earning(month)'!M$2)</f>
        <v>#NUM!</v>
      </c>
      <c r="N308" s="5" t="e">
        <f>INDEX(Large!$E$4:$BN$405,'Earning(month)'!$C308,'Earning(month)'!N$2)</f>
        <v>#NUM!</v>
      </c>
    </row>
    <row r="309" spans="1:14">
      <c r="A309" s="18">
        <v>306</v>
      </c>
      <c r="B309" s="25" t="e">
        <f>LARGE(Large!$AW$4:$AW$32,'Earning(month)'!A309)</f>
        <v>#NUM!</v>
      </c>
      <c r="C309" s="18" t="e">
        <f>MATCH(B309,Large!$AW$4:$AW$405,0)</f>
        <v>#NUM!</v>
      </c>
      <c r="D309" s="18" t="e">
        <f>INDEX(Large!$E$4:$BN$405,'Earning(month)'!$C309,'Earning(month)'!D$2)</f>
        <v>#NUM!</v>
      </c>
      <c r="E309" s="18" t="e">
        <f>INDEX(Large!$E$4:$BN$405,'Earning(month)'!$C309,'Earning(month)'!E$2)</f>
        <v>#NUM!</v>
      </c>
      <c r="F309" s="18" t="e">
        <f>INDEX(Large!$E$4:$BN$405,'Earning(month)'!$C309,'Earning(month)'!F$2)</f>
        <v>#NUM!</v>
      </c>
      <c r="G309" s="18" t="e">
        <f>INDEX(Large!$E$4:$BN$405,'Earning(month)'!$C309,'Earning(month)'!G$2)</f>
        <v>#NUM!</v>
      </c>
      <c r="H309" s="18" t="e">
        <f>INDEX(Large!$E$4:$BN$405,'Earning(month)'!$C309,'Earning(month)'!H$2)</f>
        <v>#NUM!</v>
      </c>
      <c r="I309" s="18" t="e">
        <f>INDEX(Large!$E$4:$BN$405,'Earning(month)'!$C309,'Earning(month)'!I$2)</f>
        <v>#NUM!</v>
      </c>
      <c r="J309" s="18" t="e">
        <f>INDEX(Large!$E$4:$BN$405,'Earning(month)'!$C309,'Earning(month)'!J$2)</f>
        <v>#NUM!</v>
      </c>
      <c r="K309" s="18" t="e">
        <f>INDEX(Large!$E$4:$BN$405,'Earning(month)'!$C309,'Earning(month)'!K$2)</f>
        <v>#NUM!</v>
      </c>
      <c r="L309" s="18" t="e">
        <f>INDEX(Large!$E$4:$BN$405,'Earning(month)'!$C309,'Earning(month)'!L$2)</f>
        <v>#NUM!</v>
      </c>
      <c r="M309" s="18" t="e">
        <f>INDEX(Large!$E$4:$BN$405,'Earning(month)'!$C309,'Earning(month)'!M$2)</f>
        <v>#NUM!</v>
      </c>
      <c r="N309" s="5" t="e">
        <f>INDEX(Large!$E$4:$BN$405,'Earning(month)'!$C309,'Earning(month)'!N$2)</f>
        <v>#NUM!</v>
      </c>
    </row>
    <row r="310" spans="1:14">
      <c r="A310" s="18">
        <v>307</v>
      </c>
      <c r="B310" s="25" t="e">
        <f>LARGE(Large!$AW$4:$AW$32,'Earning(month)'!A310)</f>
        <v>#NUM!</v>
      </c>
      <c r="C310" s="18" t="e">
        <f>MATCH(B310,Large!$AW$4:$AW$405,0)</f>
        <v>#NUM!</v>
      </c>
      <c r="D310" s="18" t="e">
        <f>INDEX(Large!$E$4:$BN$405,'Earning(month)'!$C310,'Earning(month)'!D$2)</f>
        <v>#NUM!</v>
      </c>
      <c r="E310" s="18" t="e">
        <f>INDEX(Large!$E$4:$BN$405,'Earning(month)'!$C310,'Earning(month)'!E$2)</f>
        <v>#NUM!</v>
      </c>
      <c r="F310" s="18" t="e">
        <f>INDEX(Large!$E$4:$BN$405,'Earning(month)'!$C310,'Earning(month)'!F$2)</f>
        <v>#NUM!</v>
      </c>
      <c r="G310" s="18" t="e">
        <f>INDEX(Large!$E$4:$BN$405,'Earning(month)'!$C310,'Earning(month)'!G$2)</f>
        <v>#NUM!</v>
      </c>
      <c r="H310" s="18" t="e">
        <f>INDEX(Large!$E$4:$BN$405,'Earning(month)'!$C310,'Earning(month)'!H$2)</f>
        <v>#NUM!</v>
      </c>
      <c r="I310" s="18" t="e">
        <f>INDEX(Large!$E$4:$BN$405,'Earning(month)'!$C310,'Earning(month)'!I$2)</f>
        <v>#NUM!</v>
      </c>
      <c r="J310" s="18" t="e">
        <f>INDEX(Large!$E$4:$BN$405,'Earning(month)'!$C310,'Earning(month)'!J$2)</f>
        <v>#NUM!</v>
      </c>
      <c r="K310" s="18" t="e">
        <f>INDEX(Large!$E$4:$BN$405,'Earning(month)'!$C310,'Earning(month)'!K$2)</f>
        <v>#NUM!</v>
      </c>
      <c r="L310" s="18" t="e">
        <f>INDEX(Large!$E$4:$BN$405,'Earning(month)'!$C310,'Earning(month)'!L$2)</f>
        <v>#NUM!</v>
      </c>
      <c r="M310" s="18" t="e">
        <f>INDEX(Large!$E$4:$BN$405,'Earning(month)'!$C310,'Earning(month)'!M$2)</f>
        <v>#NUM!</v>
      </c>
      <c r="N310" s="5" t="e">
        <f>INDEX(Large!$E$4:$BN$405,'Earning(month)'!$C310,'Earning(month)'!N$2)</f>
        <v>#NUM!</v>
      </c>
    </row>
    <row r="311" spans="1:14">
      <c r="A311" s="18">
        <v>308</v>
      </c>
      <c r="B311" s="25" t="e">
        <f>LARGE(Large!$AW$4:$AW$32,'Earning(month)'!A311)</f>
        <v>#NUM!</v>
      </c>
      <c r="C311" s="18" t="e">
        <f>MATCH(B311,Large!$AW$4:$AW$405,0)</f>
        <v>#NUM!</v>
      </c>
      <c r="D311" s="18" t="e">
        <f>INDEX(Large!$E$4:$BN$405,'Earning(month)'!$C311,'Earning(month)'!D$2)</f>
        <v>#NUM!</v>
      </c>
      <c r="E311" s="18" t="e">
        <f>INDEX(Large!$E$4:$BN$405,'Earning(month)'!$C311,'Earning(month)'!E$2)</f>
        <v>#NUM!</v>
      </c>
      <c r="F311" s="18" t="e">
        <f>INDEX(Large!$E$4:$BN$405,'Earning(month)'!$C311,'Earning(month)'!F$2)</f>
        <v>#NUM!</v>
      </c>
      <c r="G311" s="18" t="e">
        <f>INDEX(Large!$E$4:$BN$405,'Earning(month)'!$C311,'Earning(month)'!G$2)</f>
        <v>#NUM!</v>
      </c>
      <c r="H311" s="18" t="e">
        <f>INDEX(Large!$E$4:$BN$405,'Earning(month)'!$C311,'Earning(month)'!H$2)</f>
        <v>#NUM!</v>
      </c>
      <c r="I311" s="18" t="e">
        <f>INDEX(Large!$E$4:$BN$405,'Earning(month)'!$C311,'Earning(month)'!I$2)</f>
        <v>#NUM!</v>
      </c>
      <c r="J311" s="18" t="e">
        <f>INDEX(Large!$E$4:$BN$405,'Earning(month)'!$C311,'Earning(month)'!J$2)</f>
        <v>#NUM!</v>
      </c>
      <c r="K311" s="18" t="e">
        <f>INDEX(Large!$E$4:$BN$405,'Earning(month)'!$C311,'Earning(month)'!K$2)</f>
        <v>#NUM!</v>
      </c>
      <c r="L311" s="18" t="e">
        <f>INDEX(Large!$E$4:$BN$405,'Earning(month)'!$C311,'Earning(month)'!L$2)</f>
        <v>#NUM!</v>
      </c>
      <c r="M311" s="18" t="e">
        <f>INDEX(Large!$E$4:$BN$405,'Earning(month)'!$C311,'Earning(month)'!M$2)</f>
        <v>#NUM!</v>
      </c>
      <c r="N311" s="5" t="e">
        <f>INDEX(Large!$E$4:$BN$405,'Earning(month)'!$C311,'Earning(month)'!N$2)</f>
        <v>#NUM!</v>
      </c>
    </row>
    <row r="312" spans="1:14">
      <c r="A312" s="18">
        <v>309</v>
      </c>
      <c r="B312" s="25" t="e">
        <f>LARGE(Large!$AW$4:$AW$32,'Earning(month)'!A312)</f>
        <v>#NUM!</v>
      </c>
      <c r="C312" s="18" t="e">
        <f>MATCH(B312,Large!$AW$4:$AW$405,0)</f>
        <v>#NUM!</v>
      </c>
      <c r="D312" s="18" t="e">
        <f>INDEX(Large!$E$4:$BN$405,'Earning(month)'!$C312,'Earning(month)'!D$2)</f>
        <v>#NUM!</v>
      </c>
      <c r="E312" s="18" t="e">
        <f>INDEX(Large!$E$4:$BN$405,'Earning(month)'!$C312,'Earning(month)'!E$2)</f>
        <v>#NUM!</v>
      </c>
      <c r="F312" s="18" t="e">
        <f>INDEX(Large!$E$4:$BN$405,'Earning(month)'!$C312,'Earning(month)'!F$2)</f>
        <v>#NUM!</v>
      </c>
      <c r="G312" s="18" t="e">
        <f>INDEX(Large!$E$4:$BN$405,'Earning(month)'!$C312,'Earning(month)'!G$2)</f>
        <v>#NUM!</v>
      </c>
      <c r="H312" s="18" t="e">
        <f>INDEX(Large!$E$4:$BN$405,'Earning(month)'!$C312,'Earning(month)'!H$2)</f>
        <v>#NUM!</v>
      </c>
      <c r="I312" s="18" t="e">
        <f>INDEX(Large!$E$4:$BN$405,'Earning(month)'!$C312,'Earning(month)'!I$2)</f>
        <v>#NUM!</v>
      </c>
      <c r="J312" s="18" t="e">
        <f>INDEX(Large!$E$4:$BN$405,'Earning(month)'!$C312,'Earning(month)'!J$2)</f>
        <v>#NUM!</v>
      </c>
      <c r="K312" s="18" t="e">
        <f>INDEX(Large!$E$4:$BN$405,'Earning(month)'!$C312,'Earning(month)'!K$2)</f>
        <v>#NUM!</v>
      </c>
      <c r="L312" s="18" t="e">
        <f>INDEX(Large!$E$4:$BN$405,'Earning(month)'!$C312,'Earning(month)'!L$2)</f>
        <v>#NUM!</v>
      </c>
      <c r="M312" s="18" t="e">
        <f>INDEX(Large!$E$4:$BN$405,'Earning(month)'!$C312,'Earning(month)'!M$2)</f>
        <v>#NUM!</v>
      </c>
      <c r="N312" s="5" t="e">
        <f>INDEX(Large!$E$4:$BN$405,'Earning(month)'!$C312,'Earning(month)'!N$2)</f>
        <v>#NUM!</v>
      </c>
    </row>
    <row r="313" spans="1:14">
      <c r="A313" s="18">
        <v>310</v>
      </c>
      <c r="B313" s="25" t="e">
        <f>LARGE(Large!$AW$4:$AW$32,'Earning(month)'!A313)</f>
        <v>#NUM!</v>
      </c>
      <c r="C313" s="18" t="e">
        <f>MATCH(B313,Large!$AW$4:$AW$405,0)</f>
        <v>#NUM!</v>
      </c>
      <c r="D313" s="18" t="e">
        <f>INDEX(Large!$E$4:$BN$405,'Earning(month)'!$C313,'Earning(month)'!D$2)</f>
        <v>#NUM!</v>
      </c>
      <c r="E313" s="18" t="e">
        <f>INDEX(Large!$E$4:$BN$405,'Earning(month)'!$C313,'Earning(month)'!E$2)</f>
        <v>#NUM!</v>
      </c>
      <c r="F313" s="18" t="e">
        <f>INDEX(Large!$E$4:$BN$405,'Earning(month)'!$C313,'Earning(month)'!F$2)</f>
        <v>#NUM!</v>
      </c>
      <c r="G313" s="18" t="e">
        <f>INDEX(Large!$E$4:$BN$405,'Earning(month)'!$C313,'Earning(month)'!G$2)</f>
        <v>#NUM!</v>
      </c>
      <c r="H313" s="18" t="e">
        <f>INDEX(Large!$E$4:$BN$405,'Earning(month)'!$C313,'Earning(month)'!H$2)</f>
        <v>#NUM!</v>
      </c>
      <c r="I313" s="18" t="e">
        <f>INDEX(Large!$E$4:$BN$405,'Earning(month)'!$C313,'Earning(month)'!I$2)</f>
        <v>#NUM!</v>
      </c>
      <c r="J313" s="18" t="e">
        <f>INDEX(Large!$E$4:$BN$405,'Earning(month)'!$C313,'Earning(month)'!J$2)</f>
        <v>#NUM!</v>
      </c>
      <c r="K313" s="18" t="e">
        <f>INDEX(Large!$E$4:$BN$405,'Earning(month)'!$C313,'Earning(month)'!K$2)</f>
        <v>#NUM!</v>
      </c>
      <c r="L313" s="18" t="e">
        <f>INDEX(Large!$E$4:$BN$405,'Earning(month)'!$C313,'Earning(month)'!L$2)</f>
        <v>#NUM!</v>
      </c>
      <c r="M313" s="18" t="e">
        <f>INDEX(Large!$E$4:$BN$405,'Earning(month)'!$C313,'Earning(month)'!M$2)</f>
        <v>#NUM!</v>
      </c>
      <c r="N313" s="5" t="e">
        <f>INDEX(Large!$E$4:$BN$405,'Earning(month)'!$C313,'Earning(month)'!N$2)</f>
        <v>#NUM!</v>
      </c>
    </row>
    <row r="314" spans="1:14">
      <c r="A314" s="18">
        <v>311</v>
      </c>
      <c r="B314" s="25" t="e">
        <f>LARGE(Large!$AW$4:$AW$32,'Earning(month)'!A314)</f>
        <v>#NUM!</v>
      </c>
      <c r="C314" s="18" t="e">
        <f>MATCH(B314,Large!$AW$4:$AW$405,0)</f>
        <v>#NUM!</v>
      </c>
      <c r="D314" s="18" t="e">
        <f>INDEX(Large!$E$4:$BN$405,'Earning(month)'!$C314,'Earning(month)'!D$2)</f>
        <v>#NUM!</v>
      </c>
      <c r="E314" s="18" t="e">
        <f>INDEX(Large!$E$4:$BN$405,'Earning(month)'!$C314,'Earning(month)'!E$2)</f>
        <v>#NUM!</v>
      </c>
      <c r="F314" s="18" t="e">
        <f>INDEX(Large!$E$4:$BN$405,'Earning(month)'!$C314,'Earning(month)'!F$2)</f>
        <v>#NUM!</v>
      </c>
      <c r="G314" s="18" t="e">
        <f>INDEX(Large!$E$4:$BN$405,'Earning(month)'!$C314,'Earning(month)'!G$2)</f>
        <v>#NUM!</v>
      </c>
      <c r="H314" s="18" t="e">
        <f>INDEX(Large!$E$4:$BN$405,'Earning(month)'!$C314,'Earning(month)'!H$2)</f>
        <v>#NUM!</v>
      </c>
      <c r="I314" s="18" t="e">
        <f>INDEX(Large!$E$4:$BN$405,'Earning(month)'!$C314,'Earning(month)'!I$2)</f>
        <v>#NUM!</v>
      </c>
      <c r="J314" s="18" t="e">
        <f>INDEX(Large!$E$4:$BN$405,'Earning(month)'!$C314,'Earning(month)'!J$2)</f>
        <v>#NUM!</v>
      </c>
      <c r="K314" s="18" t="e">
        <f>INDEX(Large!$E$4:$BN$405,'Earning(month)'!$C314,'Earning(month)'!K$2)</f>
        <v>#NUM!</v>
      </c>
      <c r="L314" s="18" t="e">
        <f>INDEX(Large!$E$4:$BN$405,'Earning(month)'!$C314,'Earning(month)'!L$2)</f>
        <v>#NUM!</v>
      </c>
      <c r="M314" s="18" t="e">
        <f>INDEX(Large!$E$4:$BN$405,'Earning(month)'!$C314,'Earning(month)'!M$2)</f>
        <v>#NUM!</v>
      </c>
      <c r="N314" s="5" t="e">
        <f>INDEX(Large!$E$4:$BN$405,'Earning(month)'!$C314,'Earning(month)'!N$2)</f>
        <v>#NUM!</v>
      </c>
    </row>
    <row r="315" spans="1:14">
      <c r="A315" s="18">
        <v>312</v>
      </c>
      <c r="B315" s="25" t="e">
        <f>LARGE(Large!$AW$4:$AW$32,'Earning(month)'!A315)</f>
        <v>#NUM!</v>
      </c>
      <c r="C315" s="18" t="e">
        <f>MATCH(B315,Large!$AW$4:$AW$405,0)</f>
        <v>#NUM!</v>
      </c>
      <c r="D315" s="18" t="e">
        <f>INDEX(Large!$E$4:$BN$405,'Earning(month)'!$C315,'Earning(month)'!D$2)</f>
        <v>#NUM!</v>
      </c>
      <c r="E315" s="18" t="e">
        <f>INDEX(Large!$E$4:$BN$405,'Earning(month)'!$C315,'Earning(month)'!E$2)</f>
        <v>#NUM!</v>
      </c>
      <c r="F315" s="18" t="e">
        <f>INDEX(Large!$E$4:$BN$405,'Earning(month)'!$C315,'Earning(month)'!F$2)</f>
        <v>#NUM!</v>
      </c>
      <c r="G315" s="18" t="e">
        <f>INDEX(Large!$E$4:$BN$405,'Earning(month)'!$C315,'Earning(month)'!G$2)</f>
        <v>#NUM!</v>
      </c>
      <c r="H315" s="18" t="e">
        <f>INDEX(Large!$E$4:$BN$405,'Earning(month)'!$C315,'Earning(month)'!H$2)</f>
        <v>#NUM!</v>
      </c>
      <c r="I315" s="18" t="e">
        <f>INDEX(Large!$E$4:$BN$405,'Earning(month)'!$C315,'Earning(month)'!I$2)</f>
        <v>#NUM!</v>
      </c>
      <c r="J315" s="18" t="e">
        <f>INDEX(Large!$E$4:$BN$405,'Earning(month)'!$C315,'Earning(month)'!J$2)</f>
        <v>#NUM!</v>
      </c>
      <c r="K315" s="18" t="e">
        <f>INDEX(Large!$E$4:$BN$405,'Earning(month)'!$C315,'Earning(month)'!K$2)</f>
        <v>#NUM!</v>
      </c>
      <c r="L315" s="18" t="e">
        <f>INDEX(Large!$E$4:$BN$405,'Earning(month)'!$C315,'Earning(month)'!L$2)</f>
        <v>#NUM!</v>
      </c>
      <c r="M315" s="18" t="e">
        <f>INDEX(Large!$E$4:$BN$405,'Earning(month)'!$C315,'Earning(month)'!M$2)</f>
        <v>#NUM!</v>
      </c>
      <c r="N315" s="5" t="e">
        <f>INDEX(Large!$E$4:$BN$405,'Earning(month)'!$C315,'Earning(month)'!N$2)</f>
        <v>#NUM!</v>
      </c>
    </row>
    <row r="316" spans="1:14">
      <c r="A316" s="18">
        <v>313</v>
      </c>
      <c r="B316" s="25" t="e">
        <f>LARGE(Large!$AW$4:$AW$32,'Earning(month)'!A316)</f>
        <v>#NUM!</v>
      </c>
      <c r="C316" s="18" t="e">
        <f>MATCH(B316,Large!$AW$4:$AW$405,0)</f>
        <v>#NUM!</v>
      </c>
      <c r="D316" s="18" t="e">
        <f>INDEX(Large!$E$4:$BN$405,'Earning(month)'!$C316,'Earning(month)'!D$2)</f>
        <v>#NUM!</v>
      </c>
      <c r="E316" s="18" t="e">
        <f>INDEX(Large!$E$4:$BN$405,'Earning(month)'!$C316,'Earning(month)'!E$2)</f>
        <v>#NUM!</v>
      </c>
      <c r="F316" s="18" t="e">
        <f>INDEX(Large!$E$4:$BN$405,'Earning(month)'!$C316,'Earning(month)'!F$2)</f>
        <v>#NUM!</v>
      </c>
      <c r="G316" s="18" t="e">
        <f>INDEX(Large!$E$4:$BN$405,'Earning(month)'!$C316,'Earning(month)'!G$2)</f>
        <v>#NUM!</v>
      </c>
      <c r="H316" s="18" t="e">
        <f>INDEX(Large!$E$4:$BN$405,'Earning(month)'!$C316,'Earning(month)'!H$2)</f>
        <v>#NUM!</v>
      </c>
      <c r="I316" s="18" t="e">
        <f>INDEX(Large!$E$4:$BN$405,'Earning(month)'!$C316,'Earning(month)'!I$2)</f>
        <v>#NUM!</v>
      </c>
      <c r="J316" s="18" t="e">
        <f>INDEX(Large!$E$4:$BN$405,'Earning(month)'!$C316,'Earning(month)'!J$2)</f>
        <v>#NUM!</v>
      </c>
      <c r="K316" s="18" t="e">
        <f>INDEX(Large!$E$4:$BN$405,'Earning(month)'!$C316,'Earning(month)'!K$2)</f>
        <v>#NUM!</v>
      </c>
      <c r="L316" s="18" t="e">
        <f>INDEX(Large!$E$4:$BN$405,'Earning(month)'!$C316,'Earning(month)'!L$2)</f>
        <v>#NUM!</v>
      </c>
      <c r="M316" s="18" t="e">
        <f>INDEX(Large!$E$4:$BN$405,'Earning(month)'!$C316,'Earning(month)'!M$2)</f>
        <v>#NUM!</v>
      </c>
      <c r="N316" s="5" t="e">
        <f>INDEX(Large!$E$4:$BN$405,'Earning(month)'!$C316,'Earning(month)'!N$2)</f>
        <v>#NUM!</v>
      </c>
    </row>
    <row r="317" spans="1:14">
      <c r="A317" s="18">
        <v>314</v>
      </c>
      <c r="B317" s="25" t="e">
        <f>LARGE(Large!$AW$4:$AW$32,'Earning(month)'!A317)</f>
        <v>#NUM!</v>
      </c>
      <c r="C317" s="18" t="e">
        <f>MATCH(B317,Large!$AW$4:$AW$405,0)</f>
        <v>#NUM!</v>
      </c>
      <c r="D317" s="18" t="e">
        <f>INDEX(Large!$E$4:$BN$405,'Earning(month)'!$C317,'Earning(month)'!D$2)</f>
        <v>#NUM!</v>
      </c>
      <c r="E317" s="18" t="e">
        <f>INDEX(Large!$E$4:$BN$405,'Earning(month)'!$C317,'Earning(month)'!E$2)</f>
        <v>#NUM!</v>
      </c>
      <c r="F317" s="18" t="e">
        <f>INDEX(Large!$E$4:$BN$405,'Earning(month)'!$C317,'Earning(month)'!F$2)</f>
        <v>#NUM!</v>
      </c>
      <c r="G317" s="18" t="e">
        <f>INDEX(Large!$E$4:$BN$405,'Earning(month)'!$C317,'Earning(month)'!G$2)</f>
        <v>#NUM!</v>
      </c>
      <c r="H317" s="18" t="e">
        <f>INDEX(Large!$E$4:$BN$405,'Earning(month)'!$C317,'Earning(month)'!H$2)</f>
        <v>#NUM!</v>
      </c>
      <c r="I317" s="18" t="e">
        <f>INDEX(Large!$E$4:$BN$405,'Earning(month)'!$C317,'Earning(month)'!I$2)</f>
        <v>#NUM!</v>
      </c>
      <c r="J317" s="18" t="e">
        <f>INDEX(Large!$E$4:$BN$405,'Earning(month)'!$C317,'Earning(month)'!J$2)</f>
        <v>#NUM!</v>
      </c>
      <c r="K317" s="18" t="e">
        <f>INDEX(Large!$E$4:$BN$405,'Earning(month)'!$C317,'Earning(month)'!K$2)</f>
        <v>#NUM!</v>
      </c>
      <c r="L317" s="18" t="e">
        <f>INDEX(Large!$E$4:$BN$405,'Earning(month)'!$C317,'Earning(month)'!L$2)</f>
        <v>#NUM!</v>
      </c>
      <c r="M317" s="18" t="e">
        <f>INDEX(Large!$E$4:$BN$405,'Earning(month)'!$C317,'Earning(month)'!M$2)</f>
        <v>#NUM!</v>
      </c>
      <c r="N317" s="5" t="e">
        <f>INDEX(Large!$E$4:$BN$405,'Earning(month)'!$C317,'Earning(month)'!N$2)</f>
        <v>#NUM!</v>
      </c>
    </row>
    <row r="318" spans="1:14">
      <c r="A318" s="18">
        <v>315</v>
      </c>
      <c r="B318" s="25" t="e">
        <f>LARGE(Large!$AW$4:$AW$32,'Earning(month)'!A318)</f>
        <v>#NUM!</v>
      </c>
      <c r="C318" s="18" t="e">
        <f>MATCH(B318,Large!$AW$4:$AW$405,0)</f>
        <v>#NUM!</v>
      </c>
      <c r="D318" s="18" t="e">
        <f>INDEX(Large!$E$4:$BN$405,'Earning(month)'!$C318,'Earning(month)'!D$2)</f>
        <v>#NUM!</v>
      </c>
      <c r="E318" s="18" t="e">
        <f>INDEX(Large!$E$4:$BN$405,'Earning(month)'!$C318,'Earning(month)'!E$2)</f>
        <v>#NUM!</v>
      </c>
      <c r="F318" s="18" t="e">
        <f>INDEX(Large!$E$4:$BN$405,'Earning(month)'!$C318,'Earning(month)'!F$2)</f>
        <v>#NUM!</v>
      </c>
      <c r="G318" s="18" t="e">
        <f>INDEX(Large!$E$4:$BN$405,'Earning(month)'!$C318,'Earning(month)'!G$2)</f>
        <v>#NUM!</v>
      </c>
      <c r="H318" s="18" t="e">
        <f>INDEX(Large!$E$4:$BN$405,'Earning(month)'!$C318,'Earning(month)'!H$2)</f>
        <v>#NUM!</v>
      </c>
      <c r="I318" s="18" t="e">
        <f>INDEX(Large!$E$4:$BN$405,'Earning(month)'!$C318,'Earning(month)'!I$2)</f>
        <v>#NUM!</v>
      </c>
      <c r="J318" s="18" t="e">
        <f>INDEX(Large!$E$4:$BN$405,'Earning(month)'!$C318,'Earning(month)'!J$2)</f>
        <v>#NUM!</v>
      </c>
      <c r="K318" s="18" t="e">
        <f>INDEX(Large!$E$4:$BN$405,'Earning(month)'!$C318,'Earning(month)'!K$2)</f>
        <v>#NUM!</v>
      </c>
      <c r="L318" s="18" t="e">
        <f>INDEX(Large!$E$4:$BN$405,'Earning(month)'!$C318,'Earning(month)'!L$2)</f>
        <v>#NUM!</v>
      </c>
      <c r="M318" s="18" t="e">
        <f>INDEX(Large!$E$4:$BN$405,'Earning(month)'!$C318,'Earning(month)'!M$2)</f>
        <v>#NUM!</v>
      </c>
      <c r="N318" s="5" t="e">
        <f>INDEX(Large!$E$4:$BN$405,'Earning(month)'!$C318,'Earning(month)'!N$2)</f>
        <v>#NUM!</v>
      </c>
    </row>
    <row r="319" spans="1:14">
      <c r="A319" s="18">
        <v>316</v>
      </c>
      <c r="B319" s="25" t="e">
        <f>LARGE(Large!$AW$4:$AW$32,'Earning(month)'!A319)</f>
        <v>#NUM!</v>
      </c>
      <c r="C319" s="18" t="e">
        <f>MATCH(B319,Large!$AW$4:$AW$405,0)</f>
        <v>#NUM!</v>
      </c>
      <c r="D319" s="18" t="e">
        <f>INDEX(Large!$E$4:$BN$405,'Earning(month)'!$C319,'Earning(month)'!D$2)</f>
        <v>#NUM!</v>
      </c>
      <c r="E319" s="18" t="e">
        <f>INDEX(Large!$E$4:$BN$405,'Earning(month)'!$C319,'Earning(month)'!E$2)</f>
        <v>#NUM!</v>
      </c>
      <c r="F319" s="18" t="e">
        <f>INDEX(Large!$E$4:$BN$405,'Earning(month)'!$C319,'Earning(month)'!F$2)</f>
        <v>#NUM!</v>
      </c>
      <c r="G319" s="18" t="e">
        <f>INDEX(Large!$E$4:$BN$405,'Earning(month)'!$C319,'Earning(month)'!G$2)</f>
        <v>#NUM!</v>
      </c>
      <c r="H319" s="18" t="e">
        <f>INDEX(Large!$E$4:$BN$405,'Earning(month)'!$C319,'Earning(month)'!H$2)</f>
        <v>#NUM!</v>
      </c>
      <c r="I319" s="18" t="e">
        <f>INDEX(Large!$E$4:$BN$405,'Earning(month)'!$C319,'Earning(month)'!I$2)</f>
        <v>#NUM!</v>
      </c>
      <c r="J319" s="18" t="e">
        <f>INDEX(Large!$E$4:$BN$405,'Earning(month)'!$C319,'Earning(month)'!J$2)</f>
        <v>#NUM!</v>
      </c>
      <c r="K319" s="18" t="e">
        <f>INDEX(Large!$E$4:$BN$405,'Earning(month)'!$C319,'Earning(month)'!K$2)</f>
        <v>#NUM!</v>
      </c>
      <c r="L319" s="18" t="e">
        <f>INDEX(Large!$E$4:$BN$405,'Earning(month)'!$C319,'Earning(month)'!L$2)</f>
        <v>#NUM!</v>
      </c>
      <c r="M319" s="18" t="e">
        <f>INDEX(Large!$E$4:$BN$405,'Earning(month)'!$C319,'Earning(month)'!M$2)</f>
        <v>#NUM!</v>
      </c>
      <c r="N319" s="5" t="e">
        <f>INDEX(Large!$E$4:$BN$405,'Earning(month)'!$C319,'Earning(month)'!N$2)</f>
        <v>#NUM!</v>
      </c>
    </row>
    <row r="320" spans="1:14">
      <c r="A320" s="18">
        <v>317</v>
      </c>
      <c r="B320" s="25" t="e">
        <f>LARGE(Large!$AW$4:$AW$32,'Earning(month)'!A320)</f>
        <v>#NUM!</v>
      </c>
      <c r="C320" s="18" t="e">
        <f>MATCH(B320,Large!$AW$4:$AW$405,0)</f>
        <v>#NUM!</v>
      </c>
      <c r="D320" s="18" t="e">
        <f>INDEX(Large!$E$4:$BN$405,'Earning(month)'!$C320,'Earning(month)'!D$2)</f>
        <v>#NUM!</v>
      </c>
      <c r="E320" s="18" t="e">
        <f>INDEX(Large!$E$4:$BN$405,'Earning(month)'!$C320,'Earning(month)'!E$2)</f>
        <v>#NUM!</v>
      </c>
      <c r="F320" s="18" t="e">
        <f>INDEX(Large!$E$4:$BN$405,'Earning(month)'!$C320,'Earning(month)'!F$2)</f>
        <v>#NUM!</v>
      </c>
      <c r="G320" s="18" t="e">
        <f>INDEX(Large!$E$4:$BN$405,'Earning(month)'!$C320,'Earning(month)'!G$2)</f>
        <v>#NUM!</v>
      </c>
      <c r="H320" s="18" t="e">
        <f>INDEX(Large!$E$4:$BN$405,'Earning(month)'!$C320,'Earning(month)'!H$2)</f>
        <v>#NUM!</v>
      </c>
      <c r="I320" s="18" t="e">
        <f>INDEX(Large!$E$4:$BN$405,'Earning(month)'!$C320,'Earning(month)'!I$2)</f>
        <v>#NUM!</v>
      </c>
      <c r="J320" s="18" t="e">
        <f>INDEX(Large!$E$4:$BN$405,'Earning(month)'!$C320,'Earning(month)'!J$2)</f>
        <v>#NUM!</v>
      </c>
      <c r="K320" s="18" t="e">
        <f>INDEX(Large!$E$4:$BN$405,'Earning(month)'!$C320,'Earning(month)'!K$2)</f>
        <v>#NUM!</v>
      </c>
      <c r="L320" s="18" t="e">
        <f>INDEX(Large!$E$4:$BN$405,'Earning(month)'!$C320,'Earning(month)'!L$2)</f>
        <v>#NUM!</v>
      </c>
      <c r="M320" s="18" t="e">
        <f>INDEX(Large!$E$4:$BN$405,'Earning(month)'!$C320,'Earning(month)'!M$2)</f>
        <v>#NUM!</v>
      </c>
      <c r="N320" s="5" t="e">
        <f>INDEX(Large!$E$4:$BN$405,'Earning(month)'!$C320,'Earning(month)'!N$2)</f>
        <v>#NUM!</v>
      </c>
    </row>
    <row r="321" spans="1:14">
      <c r="A321" s="18">
        <v>318</v>
      </c>
      <c r="B321" s="25" t="e">
        <f>LARGE(Large!$AW$4:$AW$32,'Earning(month)'!A321)</f>
        <v>#NUM!</v>
      </c>
      <c r="C321" s="18" t="e">
        <f>MATCH(B321,Large!$AW$4:$AW$405,0)</f>
        <v>#NUM!</v>
      </c>
      <c r="D321" s="18" t="e">
        <f>INDEX(Large!$E$4:$BN$405,'Earning(month)'!$C321,'Earning(month)'!D$2)</f>
        <v>#NUM!</v>
      </c>
      <c r="E321" s="18" t="e">
        <f>INDEX(Large!$E$4:$BN$405,'Earning(month)'!$C321,'Earning(month)'!E$2)</f>
        <v>#NUM!</v>
      </c>
      <c r="F321" s="18" t="e">
        <f>INDEX(Large!$E$4:$BN$405,'Earning(month)'!$C321,'Earning(month)'!F$2)</f>
        <v>#NUM!</v>
      </c>
      <c r="G321" s="18" t="e">
        <f>INDEX(Large!$E$4:$BN$405,'Earning(month)'!$C321,'Earning(month)'!G$2)</f>
        <v>#NUM!</v>
      </c>
      <c r="H321" s="18" t="e">
        <f>INDEX(Large!$E$4:$BN$405,'Earning(month)'!$C321,'Earning(month)'!H$2)</f>
        <v>#NUM!</v>
      </c>
      <c r="I321" s="18" t="e">
        <f>INDEX(Large!$E$4:$BN$405,'Earning(month)'!$C321,'Earning(month)'!I$2)</f>
        <v>#NUM!</v>
      </c>
      <c r="J321" s="18" t="e">
        <f>INDEX(Large!$E$4:$BN$405,'Earning(month)'!$C321,'Earning(month)'!J$2)</f>
        <v>#NUM!</v>
      </c>
      <c r="K321" s="18" t="e">
        <f>INDEX(Large!$E$4:$BN$405,'Earning(month)'!$C321,'Earning(month)'!K$2)</f>
        <v>#NUM!</v>
      </c>
      <c r="L321" s="18" t="e">
        <f>INDEX(Large!$E$4:$BN$405,'Earning(month)'!$C321,'Earning(month)'!L$2)</f>
        <v>#NUM!</v>
      </c>
      <c r="M321" s="18" t="e">
        <f>INDEX(Large!$E$4:$BN$405,'Earning(month)'!$C321,'Earning(month)'!M$2)</f>
        <v>#NUM!</v>
      </c>
      <c r="N321" s="5" t="e">
        <f>INDEX(Large!$E$4:$BN$405,'Earning(month)'!$C321,'Earning(month)'!N$2)</f>
        <v>#NUM!</v>
      </c>
    </row>
    <row r="322" spans="1:14">
      <c r="A322" s="18">
        <v>319</v>
      </c>
      <c r="B322" s="25" t="e">
        <f>LARGE(Large!$AW$4:$AW$32,'Earning(month)'!A322)</f>
        <v>#NUM!</v>
      </c>
      <c r="C322" s="18" t="e">
        <f>MATCH(B322,Large!$AW$4:$AW$405,0)</f>
        <v>#NUM!</v>
      </c>
      <c r="D322" s="18" t="e">
        <f>INDEX(Large!$E$4:$BN$405,'Earning(month)'!$C322,'Earning(month)'!D$2)</f>
        <v>#NUM!</v>
      </c>
      <c r="E322" s="18" t="e">
        <f>INDEX(Large!$E$4:$BN$405,'Earning(month)'!$C322,'Earning(month)'!E$2)</f>
        <v>#NUM!</v>
      </c>
      <c r="F322" s="18" t="e">
        <f>INDEX(Large!$E$4:$BN$405,'Earning(month)'!$C322,'Earning(month)'!F$2)</f>
        <v>#NUM!</v>
      </c>
      <c r="G322" s="18" t="e">
        <f>INDEX(Large!$E$4:$BN$405,'Earning(month)'!$C322,'Earning(month)'!G$2)</f>
        <v>#NUM!</v>
      </c>
      <c r="H322" s="18" t="e">
        <f>INDEX(Large!$E$4:$BN$405,'Earning(month)'!$C322,'Earning(month)'!H$2)</f>
        <v>#NUM!</v>
      </c>
      <c r="I322" s="18" t="e">
        <f>INDEX(Large!$E$4:$BN$405,'Earning(month)'!$C322,'Earning(month)'!I$2)</f>
        <v>#NUM!</v>
      </c>
      <c r="J322" s="18" t="e">
        <f>INDEX(Large!$E$4:$BN$405,'Earning(month)'!$C322,'Earning(month)'!J$2)</f>
        <v>#NUM!</v>
      </c>
      <c r="K322" s="18" t="e">
        <f>INDEX(Large!$E$4:$BN$405,'Earning(month)'!$C322,'Earning(month)'!K$2)</f>
        <v>#NUM!</v>
      </c>
      <c r="L322" s="18" t="e">
        <f>INDEX(Large!$E$4:$BN$405,'Earning(month)'!$C322,'Earning(month)'!L$2)</f>
        <v>#NUM!</v>
      </c>
      <c r="M322" s="18" t="e">
        <f>INDEX(Large!$E$4:$BN$405,'Earning(month)'!$C322,'Earning(month)'!M$2)</f>
        <v>#NUM!</v>
      </c>
      <c r="N322" s="5" t="e">
        <f>INDEX(Large!$E$4:$BN$405,'Earning(month)'!$C322,'Earning(month)'!N$2)</f>
        <v>#NUM!</v>
      </c>
    </row>
    <row r="323" spans="1:14">
      <c r="A323" s="18">
        <v>320</v>
      </c>
      <c r="B323" s="25" t="e">
        <f>LARGE(Large!$AW$4:$AW$32,'Earning(month)'!A323)</f>
        <v>#NUM!</v>
      </c>
      <c r="C323" s="18" t="e">
        <f>MATCH(B323,Large!$AW$4:$AW$405,0)</f>
        <v>#NUM!</v>
      </c>
      <c r="D323" s="18" t="e">
        <f>INDEX(Large!$E$4:$BN$405,'Earning(month)'!$C323,'Earning(month)'!D$2)</f>
        <v>#NUM!</v>
      </c>
      <c r="E323" s="18" t="e">
        <f>INDEX(Large!$E$4:$BN$405,'Earning(month)'!$C323,'Earning(month)'!E$2)</f>
        <v>#NUM!</v>
      </c>
      <c r="F323" s="18" t="e">
        <f>INDEX(Large!$E$4:$BN$405,'Earning(month)'!$C323,'Earning(month)'!F$2)</f>
        <v>#NUM!</v>
      </c>
      <c r="G323" s="18" t="e">
        <f>INDEX(Large!$E$4:$BN$405,'Earning(month)'!$C323,'Earning(month)'!G$2)</f>
        <v>#NUM!</v>
      </c>
      <c r="H323" s="18" t="e">
        <f>INDEX(Large!$E$4:$BN$405,'Earning(month)'!$C323,'Earning(month)'!H$2)</f>
        <v>#NUM!</v>
      </c>
      <c r="I323" s="18" t="e">
        <f>INDEX(Large!$E$4:$BN$405,'Earning(month)'!$C323,'Earning(month)'!I$2)</f>
        <v>#NUM!</v>
      </c>
      <c r="J323" s="18" t="e">
        <f>INDEX(Large!$E$4:$BN$405,'Earning(month)'!$C323,'Earning(month)'!J$2)</f>
        <v>#NUM!</v>
      </c>
      <c r="K323" s="18" t="e">
        <f>INDEX(Large!$E$4:$BN$405,'Earning(month)'!$C323,'Earning(month)'!K$2)</f>
        <v>#NUM!</v>
      </c>
      <c r="L323" s="18" t="e">
        <f>INDEX(Large!$E$4:$BN$405,'Earning(month)'!$C323,'Earning(month)'!L$2)</f>
        <v>#NUM!</v>
      </c>
      <c r="M323" s="18" t="e">
        <f>INDEX(Large!$E$4:$BN$405,'Earning(month)'!$C323,'Earning(month)'!M$2)</f>
        <v>#NUM!</v>
      </c>
      <c r="N323" s="5" t="e">
        <f>INDEX(Large!$E$4:$BN$405,'Earning(month)'!$C323,'Earning(month)'!N$2)</f>
        <v>#NUM!</v>
      </c>
    </row>
    <row r="324" spans="1:14">
      <c r="A324" s="18">
        <v>321</v>
      </c>
      <c r="B324" s="25" t="e">
        <f>LARGE(Large!$AW$4:$AW$32,'Earning(month)'!A324)</f>
        <v>#NUM!</v>
      </c>
      <c r="C324" s="18" t="e">
        <f>MATCH(B324,Large!$AW$4:$AW$405,0)</f>
        <v>#NUM!</v>
      </c>
      <c r="D324" s="18" t="e">
        <f>INDEX(Large!$E$4:$BN$405,'Earning(month)'!$C324,'Earning(month)'!D$2)</f>
        <v>#NUM!</v>
      </c>
      <c r="E324" s="18" t="e">
        <f>INDEX(Large!$E$4:$BN$405,'Earning(month)'!$C324,'Earning(month)'!E$2)</f>
        <v>#NUM!</v>
      </c>
      <c r="F324" s="18" t="e">
        <f>INDEX(Large!$E$4:$BN$405,'Earning(month)'!$C324,'Earning(month)'!F$2)</f>
        <v>#NUM!</v>
      </c>
      <c r="G324" s="18" t="e">
        <f>INDEX(Large!$E$4:$BN$405,'Earning(month)'!$C324,'Earning(month)'!G$2)</f>
        <v>#NUM!</v>
      </c>
      <c r="H324" s="18" t="e">
        <f>INDEX(Large!$E$4:$BN$405,'Earning(month)'!$C324,'Earning(month)'!H$2)</f>
        <v>#NUM!</v>
      </c>
      <c r="I324" s="18" t="e">
        <f>INDEX(Large!$E$4:$BN$405,'Earning(month)'!$C324,'Earning(month)'!I$2)</f>
        <v>#NUM!</v>
      </c>
      <c r="J324" s="18" t="e">
        <f>INDEX(Large!$E$4:$BN$405,'Earning(month)'!$C324,'Earning(month)'!J$2)</f>
        <v>#NUM!</v>
      </c>
      <c r="K324" s="18" t="e">
        <f>INDEX(Large!$E$4:$BN$405,'Earning(month)'!$C324,'Earning(month)'!K$2)</f>
        <v>#NUM!</v>
      </c>
      <c r="L324" s="18" t="e">
        <f>INDEX(Large!$E$4:$BN$405,'Earning(month)'!$C324,'Earning(month)'!L$2)</f>
        <v>#NUM!</v>
      </c>
      <c r="M324" s="18" t="e">
        <f>INDEX(Large!$E$4:$BN$405,'Earning(month)'!$C324,'Earning(month)'!M$2)</f>
        <v>#NUM!</v>
      </c>
      <c r="N324" s="5" t="e">
        <f>INDEX(Large!$E$4:$BN$405,'Earning(month)'!$C324,'Earning(month)'!N$2)</f>
        <v>#NUM!</v>
      </c>
    </row>
    <row r="325" spans="1:14">
      <c r="A325" s="18">
        <v>322</v>
      </c>
      <c r="B325" s="25" t="e">
        <f>LARGE(Large!$AW$4:$AW$32,'Earning(month)'!A325)</f>
        <v>#NUM!</v>
      </c>
      <c r="C325" s="18" t="e">
        <f>MATCH(B325,Large!$AW$4:$AW$405,0)</f>
        <v>#NUM!</v>
      </c>
      <c r="D325" s="18" t="e">
        <f>INDEX(Large!$E$4:$BN$405,'Earning(month)'!$C325,'Earning(month)'!D$2)</f>
        <v>#NUM!</v>
      </c>
      <c r="E325" s="18" t="e">
        <f>INDEX(Large!$E$4:$BN$405,'Earning(month)'!$C325,'Earning(month)'!E$2)</f>
        <v>#NUM!</v>
      </c>
      <c r="F325" s="18" t="e">
        <f>INDEX(Large!$E$4:$BN$405,'Earning(month)'!$C325,'Earning(month)'!F$2)</f>
        <v>#NUM!</v>
      </c>
      <c r="G325" s="18" t="e">
        <f>INDEX(Large!$E$4:$BN$405,'Earning(month)'!$C325,'Earning(month)'!G$2)</f>
        <v>#NUM!</v>
      </c>
      <c r="H325" s="18" t="e">
        <f>INDEX(Large!$E$4:$BN$405,'Earning(month)'!$C325,'Earning(month)'!H$2)</f>
        <v>#NUM!</v>
      </c>
      <c r="I325" s="18" t="e">
        <f>INDEX(Large!$E$4:$BN$405,'Earning(month)'!$C325,'Earning(month)'!I$2)</f>
        <v>#NUM!</v>
      </c>
      <c r="J325" s="18" t="e">
        <f>INDEX(Large!$E$4:$BN$405,'Earning(month)'!$C325,'Earning(month)'!J$2)</f>
        <v>#NUM!</v>
      </c>
      <c r="K325" s="18" t="e">
        <f>INDEX(Large!$E$4:$BN$405,'Earning(month)'!$C325,'Earning(month)'!K$2)</f>
        <v>#NUM!</v>
      </c>
      <c r="L325" s="18" t="e">
        <f>INDEX(Large!$E$4:$BN$405,'Earning(month)'!$C325,'Earning(month)'!L$2)</f>
        <v>#NUM!</v>
      </c>
      <c r="M325" s="18" t="e">
        <f>INDEX(Large!$E$4:$BN$405,'Earning(month)'!$C325,'Earning(month)'!M$2)</f>
        <v>#NUM!</v>
      </c>
      <c r="N325" s="5" t="e">
        <f>INDEX(Large!$E$4:$BN$405,'Earning(month)'!$C325,'Earning(month)'!N$2)</f>
        <v>#NUM!</v>
      </c>
    </row>
    <row r="326" spans="1:14">
      <c r="A326" s="18">
        <v>323</v>
      </c>
      <c r="B326" s="25" t="e">
        <f>LARGE(Large!$AW$4:$AW$32,'Earning(month)'!A326)</f>
        <v>#NUM!</v>
      </c>
      <c r="C326" s="18" t="e">
        <f>MATCH(B326,Large!$AW$4:$AW$405,0)</f>
        <v>#NUM!</v>
      </c>
      <c r="D326" s="18" t="e">
        <f>INDEX(Large!$E$4:$BN$405,'Earning(month)'!$C326,'Earning(month)'!D$2)</f>
        <v>#NUM!</v>
      </c>
      <c r="E326" s="18" t="e">
        <f>INDEX(Large!$E$4:$BN$405,'Earning(month)'!$C326,'Earning(month)'!E$2)</f>
        <v>#NUM!</v>
      </c>
      <c r="F326" s="18" t="e">
        <f>INDEX(Large!$E$4:$BN$405,'Earning(month)'!$C326,'Earning(month)'!F$2)</f>
        <v>#NUM!</v>
      </c>
      <c r="G326" s="18" t="e">
        <f>INDEX(Large!$E$4:$BN$405,'Earning(month)'!$C326,'Earning(month)'!G$2)</f>
        <v>#NUM!</v>
      </c>
      <c r="H326" s="18" t="e">
        <f>INDEX(Large!$E$4:$BN$405,'Earning(month)'!$C326,'Earning(month)'!H$2)</f>
        <v>#NUM!</v>
      </c>
      <c r="I326" s="18" t="e">
        <f>INDEX(Large!$E$4:$BN$405,'Earning(month)'!$C326,'Earning(month)'!I$2)</f>
        <v>#NUM!</v>
      </c>
      <c r="J326" s="18" t="e">
        <f>INDEX(Large!$E$4:$BN$405,'Earning(month)'!$C326,'Earning(month)'!J$2)</f>
        <v>#NUM!</v>
      </c>
      <c r="K326" s="18" t="e">
        <f>INDEX(Large!$E$4:$BN$405,'Earning(month)'!$C326,'Earning(month)'!K$2)</f>
        <v>#NUM!</v>
      </c>
      <c r="L326" s="18" t="e">
        <f>INDEX(Large!$E$4:$BN$405,'Earning(month)'!$C326,'Earning(month)'!L$2)</f>
        <v>#NUM!</v>
      </c>
      <c r="M326" s="18" t="e">
        <f>INDEX(Large!$E$4:$BN$405,'Earning(month)'!$C326,'Earning(month)'!M$2)</f>
        <v>#NUM!</v>
      </c>
      <c r="N326" s="5" t="e">
        <f>INDEX(Large!$E$4:$BN$405,'Earning(month)'!$C326,'Earning(month)'!N$2)</f>
        <v>#NUM!</v>
      </c>
    </row>
    <row r="327" spans="1:14">
      <c r="A327" s="18">
        <v>324</v>
      </c>
      <c r="B327" s="25" t="e">
        <f>LARGE(Large!$AW$4:$AW$32,'Earning(month)'!A327)</f>
        <v>#NUM!</v>
      </c>
      <c r="C327" s="18" t="e">
        <f>MATCH(B327,Large!$AW$4:$AW$405,0)</f>
        <v>#NUM!</v>
      </c>
      <c r="D327" s="18" t="e">
        <f>INDEX(Large!$E$4:$BN$405,'Earning(month)'!$C327,'Earning(month)'!D$2)</f>
        <v>#NUM!</v>
      </c>
      <c r="E327" s="18" t="e">
        <f>INDEX(Large!$E$4:$BN$405,'Earning(month)'!$C327,'Earning(month)'!E$2)</f>
        <v>#NUM!</v>
      </c>
      <c r="F327" s="18" t="e">
        <f>INDEX(Large!$E$4:$BN$405,'Earning(month)'!$C327,'Earning(month)'!F$2)</f>
        <v>#NUM!</v>
      </c>
      <c r="G327" s="18" t="e">
        <f>INDEX(Large!$E$4:$BN$405,'Earning(month)'!$C327,'Earning(month)'!G$2)</f>
        <v>#NUM!</v>
      </c>
      <c r="H327" s="18" t="e">
        <f>INDEX(Large!$E$4:$BN$405,'Earning(month)'!$C327,'Earning(month)'!H$2)</f>
        <v>#NUM!</v>
      </c>
      <c r="I327" s="18" t="e">
        <f>INDEX(Large!$E$4:$BN$405,'Earning(month)'!$C327,'Earning(month)'!I$2)</f>
        <v>#NUM!</v>
      </c>
      <c r="J327" s="18" t="e">
        <f>INDEX(Large!$E$4:$BN$405,'Earning(month)'!$C327,'Earning(month)'!J$2)</f>
        <v>#NUM!</v>
      </c>
      <c r="K327" s="18" t="e">
        <f>INDEX(Large!$E$4:$BN$405,'Earning(month)'!$C327,'Earning(month)'!K$2)</f>
        <v>#NUM!</v>
      </c>
      <c r="L327" s="18" t="e">
        <f>INDEX(Large!$E$4:$BN$405,'Earning(month)'!$C327,'Earning(month)'!L$2)</f>
        <v>#NUM!</v>
      </c>
      <c r="M327" s="18" t="e">
        <f>INDEX(Large!$E$4:$BN$405,'Earning(month)'!$C327,'Earning(month)'!M$2)</f>
        <v>#NUM!</v>
      </c>
      <c r="N327" s="5" t="e">
        <f>INDEX(Large!$E$4:$BN$405,'Earning(month)'!$C327,'Earning(month)'!N$2)</f>
        <v>#NUM!</v>
      </c>
    </row>
    <row r="328" spans="1:14">
      <c r="A328" s="18">
        <v>325</v>
      </c>
      <c r="B328" s="25" t="e">
        <f>LARGE(Large!$AW$4:$AW$32,'Earning(month)'!A328)</f>
        <v>#NUM!</v>
      </c>
      <c r="C328" s="18" t="e">
        <f>MATCH(B328,Large!$AW$4:$AW$405,0)</f>
        <v>#NUM!</v>
      </c>
      <c r="D328" s="18" t="e">
        <f>INDEX(Large!$E$4:$BN$405,'Earning(month)'!$C328,'Earning(month)'!D$2)</f>
        <v>#NUM!</v>
      </c>
      <c r="E328" s="18" t="e">
        <f>INDEX(Large!$E$4:$BN$405,'Earning(month)'!$C328,'Earning(month)'!E$2)</f>
        <v>#NUM!</v>
      </c>
      <c r="F328" s="18" t="e">
        <f>INDEX(Large!$E$4:$BN$405,'Earning(month)'!$C328,'Earning(month)'!F$2)</f>
        <v>#NUM!</v>
      </c>
      <c r="G328" s="18" t="e">
        <f>INDEX(Large!$E$4:$BN$405,'Earning(month)'!$C328,'Earning(month)'!G$2)</f>
        <v>#NUM!</v>
      </c>
      <c r="H328" s="18" t="e">
        <f>INDEX(Large!$E$4:$BN$405,'Earning(month)'!$C328,'Earning(month)'!H$2)</f>
        <v>#NUM!</v>
      </c>
      <c r="I328" s="18" t="e">
        <f>INDEX(Large!$E$4:$BN$405,'Earning(month)'!$C328,'Earning(month)'!I$2)</f>
        <v>#NUM!</v>
      </c>
      <c r="J328" s="18" t="e">
        <f>INDEX(Large!$E$4:$BN$405,'Earning(month)'!$C328,'Earning(month)'!J$2)</f>
        <v>#NUM!</v>
      </c>
      <c r="K328" s="18" t="e">
        <f>INDEX(Large!$E$4:$BN$405,'Earning(month)'!$C328,'Earning(month)'!K$2)</f>
        <v>#NUM!</v>
      </c>
      <c r="L328" s="18" t="e">
        <f>INDEX(Large!$E$4:$BN$405,'Earning(month)'!$C328,'Earning(month)'!L$2)</f>
        <v>#NUM!</v>
      </c>
      <c r="M328" s="18" t="e">
        <f>INDEX(Large!$E$4:$BN$405,'Earning(month)'!$C328,'Earning(month)'!M$2)</f>
        <v>#NUM!</v>
      </c>
      <c r="N328" s="5" t="e">
        <f>INDEX(Large!$E$4:$BN$405,'Earning(month)'!$C328,'Earning(month)'!N$2)</f>
        <v>#NUM!</v>
      </c>
    </row>
    <row r="329" spans="1:14">
      <c r="A329" s="18">
        <v>326</v>
      </c>
      <c r="B329" s="25" t="e">
        <f>LARGE(Large!$AW$4:$AW$32,'Earning(month)'!A329)</f>
        <v>#NUM!</v>
      </c>
      <c r="C329" s="18" t="e">
        <f>MATCH(B329,Large!$AW$4:$AW$405,0)</f>
        <v>#NUM!</v>
      </c>
      <c r="D329" s="18" t="e">
        <f>INDEX(Large!$E$4:$BN$405,'Earning(month)'!$C329,'Earning(month)'!D$2)</f>
        <v>#NUM!</v>
      </c>
      <c r="E329" s="18" t="e">
        <f>INDEX(Large!$E$4:$BN$405,'Earning(month)'!$C329,'Earning(month)'!E$2)</f>
        <v>#NUM!</v>
      </c>
      <c r="F329" s="18" t="e">
        <f>INDEX(Large!$E$4:$BN$405,'Earning(month)'!$C329,'Earning(month)'!F$2)</f>
        <v>#NUM!</v>
      </c>
      <c r="G329" s="18" t="e">
        <f>INDEX(Large!$E$4:$BN$405,'Earning(month)'!$C329,'Earning(month)'!G$2)</f>
        <v>#NUM!</v>
      </c>
      <c r="H329" s="18" t="e">
        <f>INDEX(Large!$E$4:$BN$405,'Earning(month)'!$C329,'Earning(month)'!H$2)</f>
        <v>#NUM!</v>
      </c>
      <c r="I329" s="18" t="e">
        <f>INDEX(Large!$E$4:$BN$405,'Earning(month)'!$C329,'Earning(month)'!I$2)</f>
        <v>#NUM!</v>
      </c>
      <c r="J329" s="18" t="e">
        <f>INDEX(Large!$E$4:$BN$405,'Earning(month)'!$C329,'Earning(month)'!J$2)</f>
        <v>#NUM!</v>
      </c>
      <c r="K329" s="18" t="e">
        <f>INDEX(Large!$E$4:$BN$405,'Earning(month)'!$C329,'Earning(month)'!K$2)</f>
        <v>#NUM!</v>
      </c>
      <c r="L329" s="18" t="e">
        <f>INDEX(Large!$E$4:$BN$405,'Earning(month)'!$C329,'Earning(month)'!L$2)</f>
        <v>#NUM!</v>
      </c>
      <c r="M329" s="18" t="e">
        <f>INDEX(Large!$E$4:$BN$405,'Earning(month)'!$C329,'Earning(month)'!M$2)</f>
        <v>#NUM!</v>
      </c>
      <c r="N329" s="5" t="e">
        <f>INDEX(Large!$E$4:$BN$405,'Earning(month)'!$C329,'Earning(month)'!N$2)</f>
        <v>#NUM!</v>
      </c>
    </row>
    <row r="330" spans="1:14">
      <c r="A330" s="18">
        <v>327</v>
      </c>
      <c r="B330" s="25" t="e">
        <f>LARGE(Large!$AW$4:$AW$32,'Earning(month)'!A330)</f>
        <v>#NUM!</v>
      </c>
      <c r="C330" s="18" t="e">
        <f>MATCH(B330,Large!$AW$4:$AW$405,0)</f>
        <v>#NUM!</v>
      </c>
      <c r="D330" s="18" t="e">
        <f>INDEX(Large!$E$4:$BN$405,'Earning(month)'!$C330,'Earning(month)'!D$2)</f>
        <v>#NUM!</v>
      </c>
      <c r="E330" s="18" t="e">
        <f>INDEX(Large!$E$4:$BN$405,'Earning(month)'!$C330,'Earning(month)'!E$2)</f>
        <v>#NUM!</v>
      </c>
      <c r="F330" s="18" t="e">
        <f>INDEX(Large!$E$4:$BN$405,'Earning(month)'!$C330,'Earning(month)'!F$2)</f>
        <v>#NUM!</v>
      </c>
      <c r="G330" s="18" t="e">
        <f>INDEX(Large!$E$4:$BN$405,'Earning(month)'!$C330,'Earning(month)'!G$2)</f>
        <v>#NUM!</v>
      </c>
      <c r="H330" s="18" t="e">
        <f>INDEX(Large!$E$4:$BN$405,'Earning(month)'!$C330,'Earning(month)'!H$2)</f>
        <v>#NUM!</v>
      </c>
      <c r="I330" s="18" t="e">
        <f>INDEX(Large!$E$4:$BN$405,'Earning(month)'!$C330,'Earning(month)'!I$2)</f>
        <v>#NUM!</v>
      </c>
      <c r="J330" s="18" t="e">
        <f>INDEX(Large!$E$4:$BN$405,'Earning(month)'!$C330,'Earning(month)'!J$2)</f>
        <v>#NUM!</v>
      </c>
      <c r="K330" s="18" t="e">
        <f>INDEX(Large!$E$4:$BN$405,'Earning(month)'!$C330,'Earning(month)'!K$2)</f>
        <v>#NUM!</v>
      </c>
      <c r="L330" s="18" t="e">
        <f>INDEX(Large!$E$4:$BN$405,'Earning(month)'!$C330,'Earning(month)'!L$2)</f>
        <v>#NUM!</v>
      </c>
      <c r="M330" s="18" t="e">
        <f>INDEX(Large!$E$4:$BN$405,'Earning(month)'!$C330,'Earning(month)'!M$2)</f>
        <v>#NUM!</v>
      </c>
      <c r="N330" s="5" t="e">
        <f>INDEX(Large!$E$4:$BN$405,'Earning(month)'!$C330,'Earning(month)'!N$2)</f>
        <v>#NUM!</v>
      </c>
    </row>
    <row r="331" spans="1:14">
      <c r="A331" s="18">
        <v>328</v>
      </c>
      <c r="B331" s="25" t="e">
        <f>LARGE(Large!$AW$4:$AW$32,'Earning(month)'!A331)</f>
        <v>#NUM!</v>
      </c>
      <c r="C331" s="18" t="e">
        <f>MATCH(B331,Large!$AW$4:$AW$405,0)</f>
        <v>#NUM!</v>
      </c>
      <c r="D331" s="18" t="e">
        <f>INDEX(Large!$E$4:$BN$405,'Earning(month)'!$C331,'Earning(month)'!D$2)</f>
        <v>#NUM!</v>
      </c>
      <c r="E331" s="18" t="e">
        <f>INDEX(Large!$E$4:$BN$405,'Earning(month)'!$C331,'Earning(month)'!E$2)</f>
        <v>#NUM!</v>
      </c>
      <c r="F331" s="18" t="e">
        <f>INDEX(Large!$E$4:$BN$405,'Earning(month)'!$C331,'Earning(month)'!F$2)</f>
        <v>#NUM!</v>
      </c>
      <c r="G331" s="18" t="e">
        <f>INDEX(Large!$E$4:$BN$405,'Earning(month)'!$C331,'Earning(month)'!G$2)</f>
        <v>#NUM!</v>
      </c>
      <c r="H331" s="18" t="e">
        <f>INDEX(Large!$E$4:$BN$405,'Earning(month)'!$C331,'Earning(month)'!H$2)</f>
        <v>#NUM!</v>
      </c>
      <c r="I331" s="18" t="e">
        <f>INDEX(Large!$E$4:$BN$405,'Earning(month)'!$C331,'Earning(month)'!I$2)</f>
        <v>#NUM!</v>
      </c>
      <c r="J331" s="18" t="e">
        <f>INDEX(Large!$E$4:$BN$405,'Earning(month)'!$C331,'Earning(month)'!J$2)</f>
        <v>#NUM!</v>
      </c>
      <c r="K331" s="18" t="e">
        <f>INDEX(Large!$E$4:$BN$405,'Earning(month)'!$C331,'Earning(month)'!K$2)</f>
        <v>#NUM!</v>
      </c>
      <c r="L331" s="18" t="e">
        <f>INDEX(Large!$E$4:$BN$405,'Earning(month)'!$C331,'Earning(month)'!L$2)</f>
        <v>#NUM!</v>
      </c>
      <c r="M331" s="18" t="e">
        <f>INDEX(Large!$E$4:$BN$405,'Earning(month)'!$C331,'Earning(month)'!M$2)</f>
        <v>#NUM!</v>
      </c>
      <c r="N331" s="5" t="e">
        <f>INDEX(Large!$E$4:$BN$405,'Earning(month)'!$C331,'Earning(month)'!N$2)</f>
        <v>#NUM!</v>
      </c>
    </row>
    <row r="332" spans="1:14">
      <c r="A332" s="18">
        <v>329</v>
      </c>
      <c r="B332" s="25" t="e">
        <f>LARGE(Large!$AW$4:$AW$32,'Earning(month)'!A332)</f>
        <v>#NUM!</v>
      </c>
      <c r="C332" s="18" t="e">
        <f>MATCH(B332,Large!$AW$4:$AW$405,0)</f>
        <v>#NUM!</v>
      </c>
      <c r="D332" s="18" t="e">
        <f>INDEX(Large!$E$4:$BN$405,'Earning(month)'!$C332,'Earning(month)'!D$2)</f>
        <v>#NUM!</v>
      </c>
      <c r="E332" s="18" t="e">
        <f>INDEX(Large!$E$4:$BN$405,'Earning(month)'!$C332,'Earning(month)'!E$2)</f>
        <v>#NUM!</v>
      </c>
      <c r="F332" s="18" t="e">
        <f>INDEX(Large!$E$4:$BN$405,'Earning(month)'!$C332,'Earning(month)'!F$2)</f>
        <v>#NUM!</v>
      </c>
      <c r="G332" s="18" t="e">
        <f>INDEX(Large!$E$4:$BN$405,'Earning(month)'!$C332,'Earning(month)'!G$2)</f>
        <v>#NUM!</v>
      </c>
      <c r="H332" s="18" t="e">
        <f>INDEX(Large!$E$4:$BN$405,'Earning(month)'!$C332,'Earning(month)'!H$2)</f>
        <v>#NUM!</v>
      </c>
      <c r="I332" s="18" t="e">
        <f>INDEX(Large!$E$4:$BN$405,'Earning(month)'!$C332,'Earning(month)'!I$2)</f>
        <v>#NUM!</v>
      </c>
      <c r="J332" s="18" t="e">
        <f>INDEX(Large!$E$4:$BN$405,'Earning(month)'!$C332,'Earning(month)'!J$2)</f>
        <v>#NUM!</v>
      </c>
      <c r="K332" s="18" t="e">
        <f>INDEX(Large!$E$4:$BN$405,'Earning(month)'!$C332,'Earning(month)'!K$2)</f>
        <v>#NUM!</v>
      </c>
      <c r="L332" s="18" t="e">
        <f>INDEX(Large!$E$4:$BN$405,'Earning(month)'!$C332,'Earning(month)'!L$2)</f>
        <v>#NUM!</v>
      </c>
      <c r="M332" s="18" t="e">
        <f>INDEX(Large!$E$4:$BN$405,'Earning(month)'!$C332,'Earning(month)'!M$2)</f>
        <v>#NUM!</v>
      </c>
      <c r="N332" s="5" t="e">
        <f>INDEX(Large!$E$4:$BN$405,'Earning(month)'!$C332,'Earning(month)'!N$2)</f>
        <v>#NUM!</v>
      </c>
    </row>
    <row r="333" spans="1:14">
      <c r="A333" s="18">
        <v>330</v>
      </c>
      <c r="B333" s="25" t="e">
        <f>LARGE(Large!$AW$4:$AW$32,'Earning(month)'!A333)</f>
        <v>#NUM!</v>
      </c>
      <c r="C333" s="18" t="e">
        <f>MATCH(B333,Large!$AW$4:$AW$405,0)</f>
        <v>#NUM!</v>
      </c>
      <c r="D333" s="18" t="e">
        <f>INDEX(Large!$E$4:$BN$405,'Earning(month)'!$C333,'Earning(month)'!D$2)</f>
        <v>#NUM!</v>
      </c>
      <c r="E333" s="18" t="e">
        <f>INDEX(Large!$E$4:$BN$405,'Earning(month)'!$C333,'Earning(month)'!E$2)</f>
        <v>#NUM!</v>
      </c>
      <c r="F333" s="18" t="e">
        <f>INDEX(Large!$E$4:$BN$405,'Earning(month)'!$C333,'Earning(month)'!F$2)</f>
        <v>#NUM!</v>
      </c>
      <c r="G333" s="18" t="e">
        <f>INDEX(Large!$E$4:$BN$405,'Earning(month)'!$C333,'Earning(month)'!G$2)</f>
        <v>#NUM!</v>
      </c>
      <c r="H333" s="18" t="e">
        <f>INDEX(Large!$E$4:$BN$405,'Earning(month)'!$C333,'Earning(month)'!H$2)</f>
        <v>#NUM!</v>
      </c>
      <c r="I333" s="18" t="e">
        <f>INDEX(Large!$E$4:$BN$405,'Earning(month)'!$C333,'Earning(month)'!I$2)</f>
        <v>#NUM!</v>
      </c>
      <c r="J333" s="18" t="e">
        <f>INDEX(Large!$E$4:$BN$405,'Earning(month)'!$C333,'Earning(month)'!J$2)</f>
        <v>#NUM!</v>
      </c>
      <c r="K333" s="18" t="e">
        <f>INDEX(Large!$E$4:$BN$405,'Earning(month)'!$C333,'Earning(month)'!K$2)</f>
        <v>#NUM!</v>
      </c>
      <c r="L333" s="18" t="e">
        <f>INDEX(Large!$E$4:$BN$405,'Earning(month)'!$C333,'Earning(month)'!L$2)</f>
        <v>#NUM!</v>
      </c>
      <c r="M333" s="18" t="e">
        <f>INDEX(Large!$E$4:$BN$405,'Earning(month)'!$C333,'Earning(month)'!M$2)</f>
        <v>#NUM!</v>
      </c>
      <c r="N333" s="5" t="e">
        <f>INDEX(Large!$E$4:$BN$405,'Earning(month)'!$C333,'Earning(month)'!N$2)</f>
        <v>#NUM!</v>
      </c>
    </row>
    <row r="334" spans="1:14">
      <c r="A334" s="18">
        <v>331</v>
      </c>
      <c r="B334" s="25" t="e">
        <f>LARGE(Large!$AW$4:$AW$32,'Earning(month)'!A334)</f>
        <v>#NUM!</v>
      </c>
      <c r="C334" s="18" t="e">
        <f>MATCH(B334,Large!$AW$4:$AW$405,0)</f>
        <v>#NUM!</v>
      </c>
      <c r="D334" s="18" t="e">
        <f>INDEX(Large!$E$4:$BN$405,'Earning(month)'!$C334,'Earning(month)'!D$2)</f>
        <v>#NUM!</v>
      </c>
      <c r="E334" s="18" t="e">
        <f>INDEX(Large!$E$4:$BN$405,'Earning(month)'!$C334,'Earning(month)'!E$2)</f>
        <v>#NUM!</v>
      </c>
      <c r="F334" s="18" t="e">
        <f>INDEX(Large!$E$4:$BN$405,'Earning(month)'!$C334,'Earning(month)'!F$2)</f>
        <v>#NUM!</v>
      </c>
      <c r="G334" s="18" t="e">
        <f>INDEX(Large!$E$4:$BN$405,'Earning(month)'!$C334,'Earning(month)'!G$2)</f>
        <v>#NUM!</v>
      </c>
      <c r="H334" s="18" t="e">
        <f>INDEX(Large!$E$4:$BN$405,'Earning(month)'!$C334,'Earning(month)'!H$2)</f>
        <v>#NUM!</v>
      </c>
      <c r="I334" s="18" t="e">
        <f>INDEX(Large!$E$4:$BN$405,'Earning(month)'!$C334,'Earning(month)'!I$2)</f>
        <v>#NUM!</v>
      </c>
      <c r="J334" s="18" t="e">
        <f>INDEX(Large!$E$4:$BN$405,'Earning(month)'!$C334,'Earning(month)'!J$2)</f>
        <v>#NUM!</v>
      </c>
      <c r="K334" s="18" t="e">
        <f>INDEX(Large!$E$4:$BN$405,'Earning(month)'!$C334,'Earning(month)'!K$2)</f>
        <v>#NUM!</v>
      </c>
      <c r="L334" s="18" t="e">
        <f>INDEX(Large!$E$4:$BN$405,'Earning(month)'!$C334,'Earning(month)'!L$2)</f>
        <v>#NUM!</v>
      </c>
      <c r="M334" s="18" t="e">
        <f>INDEX(Large!$E$4:$BN$405,'Earning(month)'!$C334,'Earning(month)'!M$2)</f>
        <v>#NUM!</v>
      </c>
      <c r="N334" s="5" t="e">
        <f>INDEX(Large!$E$4:$BN$405,'Earning(month)'!$C334,'Earning(month)'!N$2)</f>
        <v>#NUM!</v>
      </c>
    </row>
    <row r="335" spans="1:14">
      <c r="A335" s="18">
        <v>332</v>
      </c>
      <c r="B335" s="25" t="e">
        <f>LARGE(Large!$AW$4:$AW$32,'Earning(month)'!A335)</f>
        <v>#NUM!</v>
      </c>
      <c r="C335" s="18" t="e">
        <f>MATCH(B335,Large!$AW$4:$AW$405,0)</f>
        <v>#NUM!</v>
      </c>
      <c r="D335" s="18" t="e">
        <f>INDEX(Large!$E$4:$BN$405,'Earning(month)'!$C335,'Earning(month)'!D$2)</f>
        <v>#NUM!</v>
      </c>
      <c r="E335" s="18" t="e">
        <f>INDEX(Large!$E$4:$BN$405,'Earning(month)'!$C335,'Earning(month)'!E$2)</f>
        <v>#NUM!</v>
      </c>
      <c r="F335" s="18" t="e">
        <f>INDEX(Large!$E$4:$BN$405,'Earning(month)'!$C335,'Earning(month)'!F$2)</f>
        <v>#NUM!</v>
      </c>
      <c r="G335" s="18" t="e">
        <f>INDEX(Large!$E$4:$BN$405,'Earning(month)'!$C335,'Earning(month)'!G$2)</f>
        <v>#NUM!</v>
      </c>
      <c r="H335" s="18" t="e">
        <f>INDEX(Large!$E$4:$BN$405,'Earning(month)'!$C335,'Earning(month)'!H$2)</f>
        <v>#NUM!</v>
      </c>
      <c r="I335" s="18" t="e">
        <f>INDEX(Large!$E$4:$BN$405,'Earning(month)'!$C335,'Earning(month)'!I$2)</f>
        <v>#NUM!</v>
      </c>
      <c r="J335" s="18" t="e">
        <f>INDEX(Large!$E$4:$BN$405,'Earning(month)'!$C335,'Earning(month)'!J$2)</f>
        <v>#NUM!</v>
      </c>
      <c r="K335" s="18" t="e">
        <f>INDEX(Large!$E$4:$BN$405,'Earning(month)'!$C335,'Earning(month)'!K$2)</f>
        <v>#NUM!</v>
      </c>
      <c r="L335" s="18" t="e">
        <f>INDEX(Large!$E$4:$BN$405,'Earning(month)'!$C335,'Earning(month)'!L$2)</f>
        <v>#NUM!</v>
      </c>
      <c r="M335" s="18" t="e">
        <f>INDEX(Large!$E$4:$BN$405,'Earning(month)'!$C335,'Earning(month)'!M$2)</f>
        <v>#NUM!</v>
      </c>
      <c r="N335" s="5" t="e">
        <f>INDEX(Large!$E$4:$BN$405,'Earning(month)'!$C335,'Earning(month)'!N$2)</f>
        <v>#NUM!</v>
      </c>
    </row>
    <row r="336" spans="1:14">
      <c r="A336" s="18">
        <v>333</v>
      </c>
      <c r="B336" s="25" t="e">
        <f>LARGE(Large!$AW$4:$AW$32,'Earning(month)'!A336)</f>
        <v>#NUM!</v>
      </c>
      <c r="C336" s="18" t="e">
        <f>MATCH(B336,Large!$AW$4:$AW$405,0)</f>
        <v>#NUM!</v>
      </c>
      <c r="D336" s="18" t="e">
        <f>INDEX(Large!$E$4:$BN$405,'Earning(month)'!$C336,'Earning(month)'!D$2)</f>
        <v>#NUM!</v>
      </c>
      <c r="E336" s="18" t="e">
        <f>INDEX(Large!$E$4:$BN$405,'Earning(month)'!$C336,'Earning(month)'!E$2)</f>
        <v>#NUM!</v>
      </c>
      <c r="F336" s="18" t="e">
        <f>INDEX(Large!$E$4:$BN$405,'Earning(month)'!$C336,'Earning(month)'!F$2)</f>
        <v>#NUM!</v>
      </c>
      <c r="G336" s="18" t="e">
        <f>INDEX(Large!$E$4:$BN$405,'Earning(month)'!$C336,'Earning(month)'!G$2)</f>
        <v>#NUM!</v>
      </c>
      <c r="H336" s="18" t="e">
        <f>INDEX(Large!$E$4:$BN$405,'Earning(month)'!$C336,'Earning(month)'!H$2)</f>
        <v>#NUM!</v>
      </c>
      <c r="I336" s="18" t="e">
        <f>INDEX(Large!$E$4:$BN$405,'Earning(month)'!$C336,'Earning(month)'!I$2)</f>
        <v>#NUM!</v>
      </c>
      <c r="J336" s="18" t="e">
        <f>INDEX(Large!$E$4:$BN$405,'Earning(month)'!$C336,'Earning(month)'!J$2)</f>
        <v>#NUM!</v>
      </c>
      <c r="K336" s="18" t="e">
        <f>INDEX(Large!$E$4:$BN$405,'Earning(month)'!$C336,'Earning(month)'!K$2)</f>
        <v>#NUM!</v>
      </c>
      <c r="L336" s="18" t="e">
        <f>INDEX(Large!$E$4:$BN$405,'Earning(month)'!$C336,'Earning(month)'!L$2)</f>
        <v>#NUM!</v>
      </c>
      <c r="M336" s="18" t="e">
        <f>INDEX(Large!$E$4:$BN$405,'Earning(month)'!$C336,'Earning(month)'!M$2)</f>
        <v>#NUM!</v>
      </c>
      <c r="N336" s="5" t="e">
        <f>INDEX(Large!$E$4:$BN$405,'Earning(month)'!$C336,'Earning(month)'!N$2)</f>
        <v>#NUM!</v>
      </c>
    </row>
    <row r="337" spans="1:14">
      <c r="A337" s="18">
        <v>334</v>
      </c>
      <c r="B337" s="25" t="e">
        <f>LARGE(Large!$AW$4:$AW$32,'Earning(month)'!A337)</f>
        <v>#NUM!</v>
      </c>
      <c r="C337" s="18" t="e">
        <f>MATCH(B337,Large!$AW$4:$AW$405,0)</f>
        <v>#NUM!</v>
      </c>
      <c r="D337" s="18" t="e">
        <f>INDEX(Large!$E$4:$BN$405,'Earning(month)'!$C337,'Earning(month)'!D$2)</f>
        <v>#NUM!</v>
      </c>
      <c r="E337" s="18" t="e">
        <f>INDEX(Large!$E$4:$BN$405,'Earning(month)'!$C337,'Earning(month)'!E$2)</f>
        <v>#NUM!</v>
      </c>
      <c r="F337" s="18" t="e">
        <f>INDEX(Large!$E$4:$BN$405,'Earning(month)'!$C337,'Earning(month)'!F$2)</f>
        <v>#NUM!</v>
      </c>
      <c r="G337" s="18" t="e">
        <f>INDEX(Large!$E$4:$BN$405,'Earning(month)'!$C337,'Earning(month)'!G$2)</f>
        <v>#NUM!</v>
      </c>
      <c r="H337" s="18" t="e">
        <f>INDEX(Large!$E$4:$BN$405,'Earning(month)'!$C337,'Earning(month)'!H$2)</f>
        <v>#NUM!</v>
      </c>
      <c r="I337" s="18" t="e">
        <f>INDEX(Large!$E$4:$BN$405,'Earning(month)'!$C337,'Earning(month)'!I$2)</f>
        <v>#NUM!</v>
      </c>
      <c r="J337" s="18" t="e">
        <f>INDEX(Large!$E$4:$BN$405,'Earning(month)'!$C337,'Earning(month)'!J$2)</f>
        <v>#NUM!</v>
      </c>
      <c r="K337" s="18" t="e">
        <f>INDEX(Large!$E$4:$BN$405,'Earning(month)'!$C337,'Earning(month)'!K$2)</f>
        <v>#NUM!</v>
      </c>
      <c r="L337" s="18" t="e">
        <f>INDEX(Large!$E$4:$BN$405,'Earning(month)'!$C337,'Earning(month)'!L$2)</f>
        <v>#NUM!</v>
      </c>
      <c r="M337" s="18" t="e">
        <f>INDEX(Large!$E$4:$BN$405,'Earning(month)'!$C337,'Earning(month)'!M$2)</f>
        <v>#NUM!</v>
      </c>
      <c r="N337" s="5" t="e">
        <f>INDEX(Large!$E$4:$BN$405,'Earning(month)'!$C337,'Earning(month)'!N$2)</f>
        <v>#NUM!</v>
      </c>
    </row>
    <row r="338" spans="1:14">
      <c r="A338" s="18">
        <v>335</v>
      </c>
      <c r="B338" s="25" t="e">
        <f>LARGE(Large!$AW$4:$AW$32,'Earning(month)'!A338)</f>
        <v>#NUM!</v>
      </c>
      <c r="C338" s="18" t="e">
        <f>MATCH(B338,Large!$AW$4:$AW$405,0)</f>
        <v>#NUM!</v>
      </c>
      <c r="D338" s="18" t="e">
        <f>INDEX(Large!$E$4:$BN$405,'Earning(month)'!$C338,'Earning(month)'!D$2)</f>
        <v>#NUM!</v>
      </c>
      <c r="E338" s="18" t="e">
        <f>INDEX(Large!$E$4:$BN$405,'Earning(month)'!$C338,'Earning(month)'!E$2)</f>
        <v>#NUM!</v>
      </c>
      <c r="F338" s="18" t="e">
        <f>INDEX(Large!$E$4:$BN$405,'Earning(month)'!$C338,'Earning(month)'!F$2)</f>
        <v>#NUM!</v>
      </c>
      <c r="G338" s="18" t="e">
        <f>INDEX(Large!$E$4:$BN$405,'Earning(month)'!$C338,'Earning(month)'!G$2)</f>
        <v>#NUM!</v>
      </c>
      <c r="H338" s="18" t="e">
        <f>INDEX(Large!$E$4:$BN$405,'Earning(month)'!$C338,'Earning(month)'!H$2)</f>
        <v>#NUM!</v>
      </c>
      <c r="I338" s="18" t="e">
        <f>INDEX(Large!$E$4:$BN$405,'Earning(month)'!$C338,'Earning(month)'!I$2)</f>
        <v>#NUM!</v>
      </c>
      <c r="J338" s="18" t="e">
        <f>INDEX(Large!$E$4:$BN$405,'Earning(month)'!$C338,'Earning(month)'!J$2)</f>
        <v>#NUM!</v>
      </c>
      <c r="K338" s="18" t="e">
        <f>INDEX(Large!$E$4:$BN$405,'Earning(month)'!$C338,'Earning(month)'!K$2)</f>
        <v>#NUM!</v>
      </c>
      <c r="L338" s="18" t="e">
        <f>INDEX(Large!$E$4:$BN$405,'Earning(month)'!$C338,'Earning(month)'!L$2)</f>
        <v>#NUM!</v>
      </c>
      <c r="M338" s="18" t="e">
        <f>INDEX(Large!$E$4:$BN$405,'Earning(month)'!$C338,'Earning(month)'!M$2)</f>
        <v>#NUM!</v>
      </c>
      <c r="N338" s="5" t="e">
        <f>INDEX(Large!$E$4:$BN$405,'Earning(month)'!$C338,'Earning(month)'!N$2)</f>
        <v>#NUM!</v>
      </c>
    </row>
    <row r="339" spans="1:14">
      <c r="A339" s="18">
        <v>336</v>
      </c>
      <c r="B339" s="25" t="e">
        <f>LARGE(Large!$AW$4:$AW$32,'Earning(month)'!A339)</f>
        <v>#NUM!</v>
      </c>
      <c r="C339" s="18" t="e">
        <f>MATCH(B339,Large!$AW$4:$AW$405,0)</f>
        <v>#NUM!</v>
      </c>
      <c r="D339" s="18" t="e">
        <f>INDEX(Large!$E$4:$BN$405,'Earning(month)'!$C339,'Earning(month)'!D$2)</f>
        <v>#NUM!</v>
      </c>
      <c r="E339" s="18" t="e">
        <f>INDEX(Large!$E$4:$BN$405,'Earning(month)'!$C339,'Earning(month)'!E$2)</f>
        <v>#NUM!</v>
      </c>
      <c r="F339" s="18" t="e">
        <f>INDEX(Large!$E$4:$BN$405,'Earning(month)'!$C339,'Earning(month)'!F$2)</f>
        <v>#NUM!</v>
      </c>
      <c r="G339" s="18" t="e">
        <f>INDEX(Large!$E$4:$BN$405,'Earning(month)'!$C339,'Earning(month)'!G$2)</f>
        <v>#NUM!</v>
      </c>
      <c r="H339" s="18" t="e">
        <f>INDEX(Large!$E$4:$BN$405,'Earning(month)'!$C339,'Earning(month)'!H$2)</f>
        <v>#NUM!</v>
      </c>
      <c r="I339" s="18" t="e">
        <f>INDEX(Large!$E$4:$BN$405,'Earning(month)'!$C339,'Earning(month)'!I$2)</f>
        <v>#NUM!</v>
      </c>
      <c r="J339" s="18" t="e">
        <f>INDEX(Large!$E$4:$BN$405,'Earning(month)'!$C339,'Earning(month)'!J$2)</f>
        <v>#NUM!</v>
      </c>
      <c r="K339" s="18" t="e">
        <f>INDEX(Large!$E$4:$BN$405,'Earning(month)'!$C339,'Earning(month)'!K$2)</f>
        <v>#NUM!</v>
      </c>
      <c r="L339" s="18" t="e">
        <f>INDEX(Large!$E$4:$BN$405,'Earning(month)'!$C339,'Earning(month)'!L$2)</f>
        <v>#NUM!</v>
      </c>
      <c r="M339" s="18" t="e">
        <f>INDEX(Large!$E$4:$BN$405,'Earning(month)'!$C339,'Earning(month)'!M$2)</f>
        <v>#NUM!</v>
      </c>
      <c r="N339" s="5" t="e">
        <f>INDEX(Large!$E$4:$BN$405,'Earning(month)'!$C339,'Earning(month)'!N$2)</f>
        <v>#NUM!</v>
      </c>
    </row>
    <row r="340" spans="1:14">
      <c r="A340" s="18">
        <v>337</v>
      </c>
      <c r="B340" s="25" t="e">
        <f>LARGE(Large!$AW$4:$AW$32,'Earning(month)'!A340)</f>
        <v>#NUM!</v>
      </c>
      <c r="C340" s="18" t="e">
        <f>MATCH(B340,Large!$AW$4:$AW$405,0)</f>
        <v>#NUM!</v>
      </c>
      <c r="D340" s="18" t="e">
        <f>INDEX(Large!$E$4:$BN$405,'Earning(month)'!$C340,'Earning(month)'!D$2)</f>
        <v>#NUM!</v>
      </c>
      <c r="E340" s="18" t="e">
        <f>INDEX(Large!$E$4:$BN$405,'Earning(month)'!$C340,'Earning(month)'!E$2)</f>
        <v>#NUM!</v>
      </c>
      <c r="F340" s="18" t="e">
        <f>INDEX(Large!$E$4:$BN$405,'Earning(month)'!$C340,'Earning(month)'!F$2)</f>
        <v>#NUM!</v>
      </c>
      <c r="G340" s="18" t="e">
        <f>INDEX(Large!$E$4:$BN$405,'Earning(month)'!$C340,'Earning(month)'!G$2)</f>
        <v>#NUM!</v>
      </c>
      <c r="H340" s="18" t="e">
        <f>INDEX(Large!$E$4:$BN$405,'Earning(month)'!$C340,'Earning(month)'!H$2)</f>
        <v>#NUM!</v>
      </c>
      <c r="I340" s="18" t="e">
        <f>INDEX(Large!$E$4:$BN$405,'Earning(month)'!$C340,'Earning(month)'!I$2)</f>
        <v>#NUM!</v>
      </c>
      <c r="J340" s="18" t="e">
        <f>INDEX(Large!$E$4:$BN$405,'Earning(month)'!$C340,'Earning(month)'!J$2)</f>
        <v>#NUM!</v>
      </c>
      <c r="K340" s="18" t="e">
        <f>INDEX(Large!$E$4:$BN$405,'Earning(month)'!$C340,'Earning(month)'!K$2)</f>
        <v>#NUM!</v>
      </c>
      <c r="L340" s="18" t="e">
        <f>INDEX(Large!$E$4:$BN$405,'Earning(month)'!$C340,'Earning(month)'!L$2)</f>
        <v>#NUM!</v>
      </c>
      <c r="M340" s="18" t="e">
        <f>INDEX(Large!$E$4:$BN$405,'Earning(month)'!$C340,'Earning(month)'!M$2)</f>
        <v>#NUM!</v>
      </c>
      <c r="N340" s="5" t="e">
        <f>INDEX(Large!$E$4:$BN$405,'Earning(month)'!$C340,'Earning(month)'!N$2)</f>
        <v>#NUM!</v>
      </c>
    </row>
    <row r="341" spans="1:14">
      <c r="A341" s="18">
        <v>338</v>
      </c>
      <c r="B341" s="25" t="e">
        <f>LARGE(Large!$AW$4:$AW$32,'Earning(month)'!A341)</f>
        <v>#NUM!</v>
      </c>
      <c r="C341" s="18" t="e">
        <f>MATCH(B341,Large!$AW$4:$AW$405,0)</f>
        <v>#NUM!</v>
      </c>
      <c r="D341" s="18" t="e">
        <f>INDEX(Large!$E$4:$BN$405,'Earning(month)'!$C341,'Earning(month)'!D$2)</f>
        <v>#NUM!</v>
      </c>
      <c r="E341" s="18" t="e">
        <f>INDEX(Large!$E$4:$BN$405,'Earning(month)'!$C341,'Earning(month)'!E$2)</f>
        <v>#NUM!</v>
      </c>
      <c r="F341" s="18" t="e">
        <f>INDEX(Large!$E$4:$BN$405,'Earning(month)'!$C341,'Earning(month)'!F$2)</f>
        <v>#NUM!</v>
      </c>
      <c r="G341" s="18" t="e">
        <f>INDEX(Large!$E$4:$BN$405,'Earning(month)'!$C341,'Earning(month)'!G$2)</f>
        <v>#NUM!</v>
      </c>
      <c r="H341" s="18" t="e">
        <f>INDEX(Large!$E$4:$BN$405,'Earning(month)'!$C341,'Earning(month)'!H$2)</f>
        <v>#NUM!</v>
      </c>
      <c r="I341" s="18" t="e">
        <f>INDEX(Large!$E$4:$BN$405,'Earning(month)'!$C341,'Earning(month)'!I$2)</f>
        <v>#NUM!</v>
      </c>
      <c r="J341" s="18" t="e">
        <f>INDEX(Large!$E$4:$BN$405,'Earning(month)'!$C341,'Earning(month)'!J$2)</f>
        <v>#NUM!</v>
      </c>
      <c r="K341" s="18" t="e">
        <f>INDEX(Large!$E$4:$BN$405,'Earning(month)'!$C341,'Earning(month)'!K$2)</f>
        <v>#NUM!</v>
      </c>
      <c r="L341" s="18" t="e">
        <f>INDEX(Large!$E$4:$BN$405,'Earning(month)'!$C341,'Earning(month)'!L$2)</f>
        <v>#NUM!</v>
      </c>
      <c r="M341" s="18" t="e">
        <f>INDEX(Large!$E$4:$BN$405,'Earning(month)'!$C341,'Earning(month)'!M$2)</f>
        <v>#NUM!</v>
      </c>
      <c r="N341" s="5" t="e">
        <f>INDEX(Large!$E$4:$BN$405,'Earning(month)'!$C341,'Earning(month)'!N$2)</f>
        <v>#NUM!</v>
      </c>
    </row>
    <row r="342" spans="1:14">
      <c r="A342" s="18">
        <v>339</v>
      </c>
      <c r="B342" s="25" t="e">
        <f>LARGE(Large!$AW$4:$AW$32,'Earning(month)'!A342)</f>
        <v>#NUM!</v>
      </c>
      <c r="C342" s="18" t="e">
        <f>MATCH(B342,Large!$AW$4:$AW$405,0)</f>
        <v>#NUM!</v>
      </c>
      <c r="D342" s="18" t="e">
        <f>INDEX(Large!$E$4:$BN$405,'Earning(month)'!$C342,'Earning(month)'!D$2)</f>
        <v>#NUM!</v>
      </c>
      <c r="E342" s="18" t="e">
        <f>INDEX(Large!$E$4:$BN$405,'Earning(month)'!$C342,'Earning(month)'!E$2)</f>
        <v>#NUM!</v>
      </c>
      <c r="F342" s="18" t="e">
        <f>INDEX(Large!$E$4:$BN$405,'Earning(month)'!$C342,'Earning(month)'!F$2)</f>
        <v>#NUM!</v>
      </c>
      <c r="G342" s="18" t="e">
        <f>INDEX(Large!$E$4:$BN$405,'Earning(month)'!$C342,'Earning(month)'!G$2)</f>
        <v>#NUM!</v>
      </c>
      <c r="H342" s="18" t="e">
        <f>INDEX(Large!$E$4:$BN$405,'Earning(month)'!$C342,'Earning(month)'!H$2)</f>
        <v>#NUM!</v>
      </c>
      <c r="I342" s="18" t="e">
        <f>INDEX(Large!$E$4:$BN$405,'Earning(month)'!$C342,'Earning(month)'!I$2)</f>
        <v>#NUM!</v>
      </c>
      <c r="J342" s="18" t="e">
        <f>INDEX(Large!$E$4:$BN$405,'Earning(month)'!$C342,'Earning(month)'!J$2)</f>
        <v>#NUM!</v>
      </c>
      <c r="K342" s="18" t="e">
        <f>INDEX(Large!$E$4:$BN$405,'Earning(month)'!$C342,'Earning(month)'!K$2)</f>
        <v>#NUM!</v>
      </c>
      <c r="L342" s="18" t="e">
        <f>INDEX(Large!$E$4:$BN$405,'Earning(month)'!$C342,'Earning(month)'!L$2)</f>
        <v>#NUM!</v>
      </c>
      <c r="M342" s="18" t="e">
        <f>INDEX(Large!$E$4:$BN$405,'Earning(month)'!$C342,'Earning(month)'!M$2)</f>
        <v>#NUM!</v>
      </c>
      <c r="N342" s="5" t="e">
        <f>INDEX(Large!$E$4:$BN$405,'Earning(month)'!$C342,'Earning(month)'!N$2)</f>
        <v>#NUM!</v>
      </c>
    </row>
    <row r="343" spans="1:14">
      <c r="A343" s="18">
        <v>340</v>
      </c>
      <c r="B343" s="25" t="e">
        <f>LARGE(Large!$AW$4:$AW$32,'Earning(month)'!A343)</f>
        <v>#NUM!</v>
      </c>
      <c r="C343" s="18" t="e">
        <f>MATCH(B343,Large!$AW$4:$AW$405,0)</f>
        <v>#NUM!</v>
      </c>
      <c r="D343" s="18" t="e">
        <f>INDEX(Large!$E$4:$BN$405,'Earning(month)'!$C343,'Earning(month)'!D$2)</f>
        <v>#NUM!</v>
      </c>
      <c r="E343" s="18" t="e">
        <f>INDEX(Large!$E$4:$BN$405,'Earning(month)'!$C343,'Earning(month)'!E$2)</f>
        <v>#NUM!</v>
      </c>
      <c r="F343" s="18" t="e">
        <f>INDEX(Large!$E$4:$BN$405,'Earning(month)'!$C343,'Earning(month)'!F$2)</f>
        <v>#NUM!</v>
      </c>
      <c r="G343" s="18" t="e">
        <f>INDEX(Large!$E$4:$BN$405,'Earning(month)'!$C343,'Earning(month)'!G$2)</f>
        <v>#NUM!</v>
      </c>
      <c r="H343" s="18" t="e">
        <f>INDEX(Large!$E$4:$BN$405,'Earning(month)'!$C343,'Earning(month)'!H$2)</f>
        <v>#NUM!</v>
      </c>
      <c r="I343" s="18" t="e">
        <f>INDEX(Large!$E$4:$BN$405,'Earning(month)'!$C343,'Earning(month)'!I$2)</f>
        <v>#NUM!</v>
      </c>
      <c r="J343" s="18" t="e">
        <f>INDEX(Large!$E$4:$BN$405,'Earning(month)'!$C343,'Earning(month)'!J$2)</f>
        <v>#NUM!</v>
      </c>
      <c r="K343" s="18" t="e">
        <f>INDEX(Large!$E$4:$BN$405,'Earning(month)'!$C343,'Earning(month)'!K$2)</f>
        <v>#NUM!</v>
      </c>
      <c r="L343" s="18" t="e">
        <f>INDEX(Large!$E$4:$BN$405,'Earning(month)'!$C343,'Earning(month)'!L$2)</f>
        <v>#NUM!</v>
      </c>
      <c r="M343" s="18" t="e">
        <f>INDEX(Large!$E$4:$BN$405,'Earning(month)'!$C343,'Earning(month)'!M$2)</f>
        <v>#NUM!</v>
      </c>
      <c r="N343" s="5" t="e">
        <f>INDEX(Large!$E$4:$BN$405,'Earning(month)'!$C343,'Earning(month)'!N$2)</f>
        <v>#NUM!</v>
      </c>
    </row>
    <row r="344" spans="1:14">
      <c r="A344" s="18">
        <v>341</v>
      </c>
      <c r="B344" s="25" t="e">
        <f>LARGE(Large!$AW$4:$AW$32,'Earning(month)'!A344)</f>
        <v>#NUM!</v>
      </c>
      <c r="C344" s="18" t="e">
        <f>MATCH(B344,Large!$AW$4:$AW$405,0)</f>
        <v>#NUM!</v>
      </c>
      <c r="D344" s="18" t="e">
        <f>INDEX(Large!$E$4:$BN$405,'Earning(month)'!$C344,'Earning(month)'!D$2)</f>
        <v>#NUM!</v>
      </c>
      <c r="E344" s="18" t="e">
        <f>INDEX(Large!$E$4:$BN$405,'Earning(month)'!$C344,'Earning(month)'!E$2)</f>
        <v>#NUM!</v>
      </c>
      <c r="F344" s="18" t="e">
        <f>INDEX(Large!$E$4:$BN$405,'Earning(month)'!$C344,'Earning(month)'!F$2)</f>
        <v>#NUM!</v>
      </c>
      <c r="G344" s="18" t="e">
        <f>INDEX(Large!$E$4:$BN$405,'Earning(month)'!$C344,'Earning(month)'!G$2)</f>
        <v>#NUM!</v>
      </c>
      <c r="H344" s="18" t="e">
        <f>INDEX(Large!$E$4:$BN$405,'Earning(month)'!$C344,'Earning(month)'!H$2)</f>
        <v>#NUM!</v>
      </c>
      <c r="I344" s="18" t="e">
        <f>INDEX(Large!$E$4:$BN$405,'Earning(month)'!$C344,'Earning(month)'!I$2)</f>
        <v>#NUM!</v>
      </c>
      <c r="J344" s="18" t="e">
        <f>INDEX(Large!$E$4:$BN$405,'Earning(month)'!$C344,'Earning(month)'!J$2)</f>
        <v>#NUM!</v>
      </c>
      <c r="K344" s="18" t="e">
        <f>INDEX(Large!$E$4:$BN$405,'Earning(month)'!$C344,'Earning(month)'!K$2)</f>
        <v>#NUM!</v>
      </c>
      <c r="L344" s="18" t="e">
        <f>INDEX(Large!$E$4:$BN$405,'Earning(month)'!$C344,'Earning(month)'!L$2)</f>
        <v>#NUM!</v>
      </c>
      <c r="M344" s="18" t="e">
        <f>INDEX(Large!$E$4:$BN$405,'Earning(month)'!$C344,'Earning(month)'!M$2)</f>
        <v>#NUM!</v>
      </c>
      <c r="N344" s="5" t="e">
        <f>INDEX(Large!$E$4:$BN$405,'Earning(month)'!$C344,'Earning(month)'!N$2)</f>
        <v>#NUM!</v>
      </c>
    </row>
    <row r="345" spans="1:14">
      <c r="A345" s="18">
        <v>342</v>
      </c>
      <c r="B345" s="25" t="e">
        <f>LARGE(Large!$AW$4:$AW$32,'Earning(month)'!A345)</f>
        <v>#NUM!</v>
      </c>
      <c r="C345" s="18" t="e">
        <f>MATCH(B345,Large!$AW$4:$AW$405,0)</f>
        <v>#NUM!</v>
      </c>
      <c r="D345" s="18" t="e">
        <f>INDEX(Large!$E$4:$BN$405,'Earning(month)'!$C345,'Earning(month)'!D$2)</f>
        <v>#NUM!</v>
      </c>
      <c r="E345" s="18" t="e">
        <f>INDEX(Large!$E$4:$BN$405,'Earning(month)'!$C345,'Earning(month)'!E$2)</f>
        <v>#NUM!</v>
      </c>
      <c r="F345" s="18" t="e">
        <f>INDEX(Large!$E$4:$BN$405,'Earning(month)'!$C345,'Earning(month)'!F$2)</f>
        <v>#NUM!</v>
      </c>
      <c r="G345" s="18" t="e">
        <f>INDEX(Large!$E$4:$BN$405,'Earning(month)'!$C345,'Earning(month)'!G$2)</f>
        <v>#NUM!</v>
      </c>
      <c r="H345" s="18" t="e">
        <f>INDEX(Large!$E$4:$BN$405,'Earning(month)'!$C345,'Earning(month)'!H$2)</f>
        <v>#NUM!</v>
      </c>
      <c r="I345" s="18" t="e">
        <f>INDEX(Large!$E$4:$BN$405,'Earning(month)'!$C345,'Earning(month)'!I$2)</f>
        <v>#NUM!</v>
      </c>
      <c r="J345" s="18" t="e">
        <f>INDEX(Large!$E$4:$BN$405,'Earning(month)'!$C345,'Earning(month)'!J$2)</f>
        <v>#NUM!</v>
      </c>
      <c r="K345" s="18" t="e">
        <f>INDEX(Large!$E$4:$BN$405,'Earning(month)'!$C345,'Earning(month)'!K$2)</f>
        <v>#NUM!</v>
      </c>
      <c r="L345" s="18" t="e">
        <f>INDEX(Large!$E$4:$BN$405,'Earning(month)'!$C345,'Earning(month)'!L$2)</f>
        <v>#NUM!</v>
      </c>
      <c r="M345" s="18" t="e">
        <f>INDEX(Large!$E$4:$BN$405,'Earning(month)'!$C345,'Earning(month)'!M$2)</f>
        <v>#NUM!</v>
      </c>
      <c r="N345" s="5" t="e">
        <f>INDEX(Large!$E$4:$BN$405,'Earning(month)'!$C345,'Earning(month)'!N$2)</f>
        <v>#NUM!</v>
      </c>
    </row>
    <row r="346" spans="1:14">
      <c r="A346" s="18">
        <v>343</v>
      </c>
      <c r="B346" s="25" t="e">
        <f>LARGE(Large!$AW$4:$AW$32,'Earning(month)'!A346)</f>
        <v>#NUM!</v>
      </c>
      <c r="C346" s="18" t="e">
        <f>MATCH(B346,Large!$AW$4:$AW$405,0)</f>
        <v>#NUM!</v>
      </c>
      <c r="D346" s="18" t="e">
        <f>INDEX(Large!$E$4:$BN$405,'Earning(month)'!$C346,'Earning(month)'!D$2)</f>
        <v>#NUM!</v>
      </c>
      <c r="E346" s="18" t="e">
        <f>INDEX(Large!$E$4:$BN$405,'Earning(month)'!$C346,'Earning(month)'!E$2)</f>
        <v>#NUM!</v>
      </c>
      <c r="F346" s="18" t="e">
        <f>INDEX(Large!$E$4:$BN$405,'Earning(month)'!$C346,'Earning(month)'!F$2)</f>
        <v>#NUM!</v>
      </c>
      <c r="G346" s="18" t="e">
        <f>INDEX(Large!$E$4:$BN$405,'Earning(month)'!$C346,'Earning(month)'!G$2)</f>
        <v>#NUM!</v>
      </c>
      <c r="H346" s="18" t="e">
        <f>INDEX(Large!$E$4:$BN$405,'Earning(month)'!$C346,'Earning(month)'!H$2)</f>
        <v>#NUM!</v>
      </c>
      <c r="I346" s="18" t="e">
        <f>INDEX(Large!$E$4:$BN$405,'Earning(month)'!$C346,'Earning(month)'!I$2)</f>
        <v>#NUM!</v>
      </c>
      <c r="J346" s="18" t="e">
        <f>INDEX(Large!$E$4:$BN$405,'Earning(month)'!$C346,'Earning(month)'!J$2)</f>
        <v>#NUM!</v>
      </c>
      <c r="K346" s="18" t="e">
        <f>INDEX(Large!$E$4:$BN$405,'Earning(month)'!$C346,'Earning(month)'!K$2)</f>
        <v>#NUM!</v>
      </c>
      <c r="L346" s="18" t="e">
        <f>INDEX(Large!$E$4:$BN$405,'Earning(month)'!$C346,'Earning(month)'!L$2)</f>
        <v>#NUM!</v>
      </c>
      <c r="M346" s="18" t="e">
        <f>INDEX(Large!$E$4:$BN$405,'Earning(month)'!$C346,'Earning(month)'!M$2)</f>
        <v>#NUM!</v>
      </c>
      <c r="N346" s="5" t="e">
        <f>INDEX(Large!$E$4:$BN$405,'Earning(month)'!$C346,'Earning(month)'!N$2)</f>
        <v>#NUM!</v>
      </c>
    </row>
    <row r="347" spans="1:14">
      <c r="A347" s="18">
        <v>344</v>
      </c>
      <c r="B347" s="25" t="e">
        <f>LARGE(Large!$AW$4:$AW$32,'Earning(month)'!A347)</f>
        <v>#NUM!</v>
      </c>
      <c r="C347" s="18" t="e">
        <f>MATCH(B347,Large!$AW$4:$AW$405,0)</f>
        <v>#NUM!</v>
      </c>
      <c r="D347" s="18" t="e">
        <f>INDEX(Large!$E$4:$BN$405,'Earning(month)'!$C347,'Earning(month)'!D$2)</f>
        <v>#NUM!</v>
      </c>
      <c r="E347" s="18" t="e">
        <f>INDEX(Large!$E$4:$BN$405,'Earning(month)'!$C347,'Earning(month)'!E$2)</f>
        <v>#NUM!</v>
      </c>
      <c r="F347" s="18" t="e">
        <f>INDEX(Large!$E$4:$BN$405,'Earning(month)'!$C347,'Earning(month)'!F$2)</f>
        <v>#NUM!</v>
      </c>
      <c r="G347" s="18" t="e">
        <f>INDEX(Large!$E$4:$BN$405,'Earning(month)'!$C347,'Earning(month)'!G$2)</f>
        <v>#NUM!</v>
      </c>
      <c r="H347" s="18" t="e">
        <f>INDEX(Large!$E$4:$BN$405,'Earning(month)'!$C347,'Earning(month)'!H$2)</f>
        <v>#NUM!</v>
      </c>
      <c r="I347" s="18" t="e">
        <f>INDEX(Large!$E$4:$BN$405,'Earning(month)'!$C347,'Earning(month)'!I$2)</f>
        <v>#NUM!</v>
      </c>
      <c r="J347" s="18" t="e">
        <f>INDEX(Large!$E$4:$BN$405,'Earning(month)'!$C347,'Earning(month)'!J$2)</f>
        <v>#NUM!</v>
      </c>
      <c r="K347" s="18" t="e">
        <f>INDEX(Large!$E$4:$BN$405,'Earning(month)'!$C347,'Earning(month)'!K$2)</f>
        <v>#NUM!</v>
      </c>
      <c r="L347" s="18" t="e">
        <f>INDEX(Large!$E$4:$BN$405,'Earning(month)'!$C347,'Earning(month)'!L$2)</f>
        <v>#NUM!</v>
      </c>
      <c r="M347" s="18" t="e">
        <f>INDEX(Large!$E$4:$BN$405,'Earning(month)'!$C347,'Earning(month)'!M$2)</f>
        <v>#NUM!</v>
      </c>
      <c r="N347" s="5" t="e">
        <f>INDEX(Large!$E$4:$BN$405,'Earning(month)'!$C347,'Earning(month)'!N$2)</f>
        <v>#NUM!</v>
      </c>
    </row>
    <row r="348" spans="1:14">
      <c r="A348" s="18">
        <v>345</v>
      </c>
      <c r="B348" s="25" t="e">
        <f>LARGE(Large!$AW$4:$AW$32,'Earning(month)'!A348)</f>
        <v>#NUM!</v>
      </c>
      <c r="C348" s="18" t="e">
        <f>MATCH(B348,Large!$AW$4:$AW$405,0)</f>
        <v>#NUM!</v>
      </c>
      <c r="D348" s="18" t="e">
        <f>INDEX(Large!$E$4:$BN$405,'Earning(month)'!$C348,'Earning(month)'!D$2)</f>
        <v>#NUM!</v>
      </c>
      <c r="E348" s="18" t="e">
        <f>INDEX(Large!$E$4:$BN$405,'Earning(month)'!$C348,'Earning(month)'!E$2)</f>
        <v>#NUM!</v>
      </c>
      <c r="F348" s="18" t="e">
        <f>INDEX(Large!$E$4:$BN$405,'Earning(month)'!$C348,'Earning(month)'!F$2)</f>
        <v>#NUM!</v>
      </c>
      <c r="G348" s="18" t="e">
        <f>INDEX(Large!$E$4:$BN$405,'Earning(month)'!$C348,'Earning(month)'!G$2)</f>
        <v>#NUM!</v>
      </c>
      <c r="H348" s="18" t="e">
        <f>INDEX(Large!$E$4:$BN$405,'Earning(month)'!$C348,'Earning(month)'!H$2)</f>
        <v>#NUM!</v>
      </c>
      <c r="I348" s="18" t="e">
        <f>INDEX(Large!$E$4:$BN$405,'Earning(month)'!$C348,'Earning(month)'!I$2)</f>
        <v>#NUM!</v>
      </c>
      <c r="J348" s="18" t="e">
        <f>INDEX(Large!$E$4:$BN$405,'Earning(month)'!$C348,'Earning(month)'!J$2)</f>
        <v>#NUM!</v>
      </c>
      <c r="K348" s="18" t="e">
        <f>INDEX(Large!$E$4:$BN$405,'Earning(month)'!$C348,'Earning(month)'!K$2)</f>
        <v>#NUM!</v>
      </c>
      <c r="L348" s="18" t="e">
        <f>INDEX(Large!$E$4:$BN$405,'Earning(month)'!$C348,'Earning(month)'!L$2)</f>
        <v>#NUM!</v>
      </c>
      <c r="M348" s="18" t="e">
        <f>INDEX(Large!$E$4:$BN$405,'Earning(month)'!$C348,'Earning(month)'!M$2)</f>
        <v>#NUM!</v>
      </c>
      <c r="N348" s="5" t="e">
        <f>INDEX(Large!$E$4:$BN$405,'Earning(month)'!$C348,'Earning(month)'!N$2)</f>
        <v>#NUM!</v>
      </c>
    </row>
    <row r="349" spans="1:14">
      <c r="A349" s="18">
        <v>346</v>
      </c>
      <c r="B349" s="25" t="e">
        <f>LARGE(Large!$AW$4:$AW$32,'Earning(month)'!A349)</f>
        <v>#NUM!</v>
      </c>
      <c r="C349" s="18" t="e">
        <f>MATCH(B349,Large!$AW$4:$AW$405,0)</f>
        <v>#NUM!</v>
      </c>
      <c r="D349" s="18" t="e">
        <f>INDEX(Large!$E$4:$BN$405,'Earning(month)'!$C349,'Earning(month)'!D$2)</f>
        <v>#NUM!</v>
      </c>
      <c r="E349" s="18" t="e">
        <f>INDEX(Large!$E$4:$BN$405,'Earning(month)'!$C349,'Earning(month)'!E$2)</f>
        <v>#NUM!</v>
      </c>
      <c r="F349" s="18" t="e">
        <f>INDEX(Large!$E$4:$BN$405,'Earning(month)'!$C349,'Earning(month)'!F$2)</f>
        <v>#NUM!</v>
      </c>
      <c r="G349" s="18" t="e">
        <f>INDEX(Large!$E$4:$BN$405,'Earning(month)'!$C349,'Earning(month)'!G$2)</f>
        <v>#NUM!</v>
      </c>
      <c r="H349" s="18" t="e">
        <f>INDEX(Large!$E$4:$BN$405,'Earning(month)'!$C349,'Earning(month)'!H$2)</f>
        <v>#NUM!</v>
      </c>
      <c r="I349" s="18" t="e">
        <f>INDEX(Large!$E$4:$BN$405,'Earning(month)'!$C349,'Earning(month)'!I$2)</f>
        <v>#NUM!</v>
      </c>
      <c r="J349" s="18" t="e">
        <f>INDEX(Large!$E$4:$BN$405,'Earning(month)'!$C349,'Earning(month)'!J$2)</f>
        <v>#NUM!</v>
      </c>
      <c r="K349" s="18" t="e">
        <f>INDEX(Large!$E$4:$BN$405,'Earning(month)'!$C349,'Earning(month)'!K$2)</f>
        <v>#NUM!</v>
      </c>
      <c r="L349" s="18" t="e">
        <f>INDEX(Large!$E$4:$BN$405,'Earning(month)'!$C349,'Earning(month)'!L$2)</f>
        <v>#NUM!</v>
      </c>
      <c r="M349" s="18" t="e">
        <f>INDEX(Large!$E$4:$BN$405,'Earning(month)'!$C349,'Earning(month)'!M$2)</f>
        <v>#NUM!</v>
      </c>
      <c r="N349" s="5" t="e">
        <f>INDEX(Large!$E$4:$BN$405,'Earning(month)'!$C349,'Earning(month)'!N$2)</f>
        <v>#NUM!</v>
      </c>
    </row>
    <row r="350" spans="1:14">
      <c r="A350" s="18">
        <v>347</v>
      </c>
      <c r="B350" s="25" t="e">
        <f>LARGE(Large!$AW$4:$AW$32,'Earning(month)'!A350)</f>
        <v>#NUM!</v>
      </c>
      <c r="C350" s="18" t="e">
        <f>MATCH(B350,Large!$AW$4:$AW$405,0)</f>
        <v>#NUM!</v>
      </c>
      <c r="D350" s="18" t="e">
        <f>INDEX(Large!$E$4:$BN$405,'Earning(month)'!$C350,'Earning(month)'!D$2)</f>
        <v>#NUM!</v>
      </c>
      <c r="E350" s="18" t="e">
        <f>INDEX(Large!$E$4:$BN$405,'Earning(month)'!$C350,'Earning(month)'!E$2)</f>
        <v>#NUM!</v>
      </c>
      <c r="F350" s="18" t="e">
        <f>INDEX(Large!$E$4:$BN$405,'Earning(month)'!$C350,'Earning(month)'!F$2)</f>
        <v>#NUM!</v>
      </c>
      <c r="G350" s="18" t="e">
        <f>INDEX(Large!$E$4:$BN$405,'Earning(month)'!$C350,'Earning(month)'!G$2)</f>
        <v>#NUM!</v>
      </c>
      <c r="H350" s="18" t="e">
        <f>INDEX(Large!$E$4:$BN$405,'Earning(month)'!$C350,'Earning(month)'!H$2)</f>
        <v>#NUM!</v>
      </c>
      <c r="I350" s="18" t="e">
        <f>INDEX(Large!$E$4:$BN$405,'Earning(month)'!$C350,'Earning(month)'!I$2)</f>
        <v>#NUM!</v>
      </c>
      <c r="J350" s="18" t="e">
        <f>INDEX(Large!$E$4:$BN$405,'Earning(month)'!$C350,'Earning(month)'!J$2)</f>
        <v>#NUM!</v>
      </c>
      <c r="K350" s="18" t="e">
        <f>INDEX(Large!$E$4:$BN$405,'Earning(month)'!$C350,'Earning(month)'!K$2)</f>
        <v>#NUM!</v>
      </c>
      <c r="L350" s="18" t="e">
        <f>INDEX(Large!$E$4:$BN$405,'Earning(month)'!$C350,'Earning(month)'!L$2)</f>
        <v>#NUM!</v>
      </c>
      <c r="M350" s="18" t="e">
        <f>INDEX(Large!$E$4:$BN$405,'Earning(month)'!$C350,'Earning(month)'!M$2)</f>
        <v>#NUM!</v>
      </c>
      <c r="N350" s="5" t="e">
        <f>INDEX(Large!$E$4:$BN$405,'Earning(month)'!$C350,'Earning(month)'!N$2)</f>
        <v>#NUM!</v>
      </c>
    </row>
    <row r="351" spans="1:14">
      <c r="A351" s="18">
        <v>348</v>
      </c>
      <c r="B351" s="25" t="e">
        <f>LARGE(Large!$AW$4:$AW$32,'Earning(month)'!A351)</f>
        <v>#NUM!</v>
      </c>
      <c r="C351" s="18" t="e">
        <f>MATCH(B351,Large!$AW$4:$AW$405,0)</f>
        <v>#NUM!</v>
      </c>
      <c r="D351" s="18" t="e">
        <f>INDEX(Large!$E$4:$BN$405,'Earning(month)'!$C351,'Earning(month)'!D$2)</f>
        <v>#NUM!</v>
      </c>
      <c r="E351" s="18" t="e">
        <f>INDEX(Large!$E$4:$BN$405,'Earning(month)'!$C351,'Earning(month)'!E$2)</f>
        <v>#NUM!</v>
      </c>
      <c r="F351" s="18" t="e">
        <f>INDEX(Large!$E$4:$BN$405,'Earning(month)'!$C351,'Earning(month)'!F$2)</f>
        <v>#NUM!</v>
      </c>
      <c r="G351" s="18" t="e">
        <f>INDEX(Large!$E$4:$BN$405,'Earning(month)'!$C351,'Earning(month)'!G$2)</f>
        <v>#NUM!</v>
      </c>
      <c r="H351" s="18" t="e">
        <f>INDEX(Large!$E$4:$BN$405,'Earning(month)'!$C351,'Earning(month)'!H$2)</f>
        <v>#NUM!</v>
      </c>
      <c r="I351" s="18" t="e">
        <f>INDEX(Large!$E$4:$BN$405,'Earning(month)'!$C351,'Earning(month)'!I$2)</f>
        <v>#NUM!</v>
      </c>
      <c r="J351" s="18" t="e">
        <f>INDEX(Large!$E$4:$BN$405,'Earning(month)'!$C351,'Earning(month)'!J$2)</f>
        <v>#NUM!</v>
      </c>
      <c r="K351" s="18" t="e">
        <f>INDEX(Large!$E$4:$BN$405,'Earning(month)'!$C351,'Earning(month)'!K$2)</f>
        <v>#NUM!</v>
      </c>
      <c r="L351" s="18" t="e">
        <f>INDEX(Large!$E$4:$BN$405,'Earning(month)'!$C351,'Earning(month)'!L$2)</f>
        <v>#NUM!</v>
      </c>
      <c r="M351" s="18" t="e">
        <f>INDEX(Large!$E$4:$BN$405,'Earning(month)'!$C351,'Earning(month)'!M$2)</f>
        <v>#NUM!</v>
      </c>
      <c r="N351" s="5" t="e">
        <f>INDEX(Large!$E$4:$BN$405,'Earning(month)'!$C351,'Earning(month)'!N$2)</f>
        <v>#NUM!</v>
      </c>
    </row>
    <row r="352" spans="1:14">
      <c r="A352" s="18">
        <v>349</v>
      </c>
      <c r="B352" s="25" t="e">
        <f>LARGE(Large!$AW$4:$AW$32,'Earning(month)'!A352)</f>
        <v>#NUM!</v>
      </c>
      <c r="C352" s="18" t="e">
        <f>MATCH(B352,Large!$AW$4:$AW$405,0)</f>
        <v>#NUM!</v>
      </c>
      <c r="D352" s="18" t="e">
        <f>INDEX(Large!$E$4:$BN$405,'Earning(month)'!$C352,'Earning(month)'!D$2)</f>
        <v>#NUM!</v>
      </c>
      <c r="E352" s="18" t="e">
        <f>INDEX(Large!$E$4:$BN$405,'Earning(month)'!$C352,'Earning(month)'!E$2)</f>
        <v>#NUM!</v>
      </c>
      <c r="F352" s="18" t="e">
        <f>INDEX(Large!$E$4:$BN$405,'Earning(month)'!$C352,'Earning(month)'!F$2)</f>
        <v>#NUM!</v>
      </c>
      <c r="G352" s="18" t="e">
        <f>INDEX(Large!$E$4:$BN$405,'Earning(month)'!$C352,'Earning(month)'!G$2)</f>
        <v>#NUM!</v>
      </c>
      <c r="H352" s="18" t="e">
        <f>INDEX(Large!$E$4:$BN$405,'Earning(month)'!$C352,'Earning(month)'!H$2)</f>
        <v>#NUM!</v>
      </c>
      <c r="I352" s="18" t="e">
        <f>INDEX(Large!$E$4:$BN$405,'Earning(month)'!$C352,'Earning(month)'!I$2)</f>
        <v>#NUM!</v>
      </c>
      <c r="J352" s="18" t="e">
        <f>INDEX(Large!$E$4:$BN$405,'Earning(month)'!$C352,'Earning(month)'!J$2)</f>
        <v>#NUM!</v>
      </c>
      <c r="K352" s="18" t="e">
        <f>INDEX(Large!$E$4:$BN$405,'Earning(month)'!$C352,'Earning(month)'!K$2)</f>
        <v>#NUM!</v>
      </c>
      <c r="L352" s="18" t="e">
        <f>INDEX(Large!$E$4:$BN$405,'Earning(month)'!$C352,'Earning(month)'!L$2)</f>
        <v>#NUM!</v>
      </c>
      <c r="M352" s="18" t="e">
        <f>INDEX(Large!$E$4:$BN$405,'Earning(month)'!$C352,'Earning(month)'!M$2)</f>
        <v>#NUM!</v>
      </c>
      <c r="N352" s="5" t="e">
        <f>INDEX(Large!$E$4:$BN$405,'Earning(month)'!$C352,'Earning(month)'!N$2)</f>
        <v>#NUM!</v>
      </c>
    </row>
    <row r="353" spans="1:14">
      <c r="A353" s="18">
        <v>350</v>
      </c>
      <c r="B353" s="25" t="e">
        <f>LARGE(Large!$AW$4:$AW$32,'Earning(month)'!A353)</f>
        <v>#NUM!</v>
      </c>
      <c r="C353" s="18" t="e">
        <f>MATCH(B353,Large!$AW$4:$AW$405,0)</f>
        <v>#NUM!</v>
      </c>
      <c r="D353" s="18" t="e">
        <f>INDEX(Large!$E$4:$BN$405,'Earning(month)'!$C353,'Earning(month)'!D$2)</f>
        <v>#NUM!</v>
      </c>
      <c r="E353" s="18" t="e">
        <f>INDEX(Large!$E$4:$BN$405,'Earning(month)'!$C353,'Earning(month)'!E$2)</f>
        <v>#NUM!</v>
      </c>
      <c r="F353" s="18" t="e">
        <f>INDEX(Large!$E$4:$BN$405,'Earning(month)'!$C353,'Earning(month)'!F$2)</f>
        <v>#NUM!</v>
      </c>
      <c r="G353" s="18" t="e">
        <f>INDEX(Large!$E$4:$BN$405,'Earning(month)'!$C353,'Earning(month)'!G$2)</f>
        <v>#NUM!</v>
      </c>
      <c r="H353" s="18" t="e">
        <f>INDEX(Large!$E$4:$BN$405,'Earning(month)'!$C353,'Earning(month)'!H$2)</f>
        <v>#NUM!</v>
      </c>
      <c r="I353" s="18" t="e">
        <f>INDEX(Large!$E$4:$BN$405,'Earning(month)'!$C353,'Earning(month)'!I$2)</f>
        <v>#NUM!</v>
      </c>
      <c r="J353" s="18" t="e">
        <f>INDEX(Large!$E$4:$BN$405,'Earning(month)'!$C353,'Earning(month)'!J$2)</f>
        <v>#NUM!</v>
      </c>
      <c r="K353" s="18" t="e">
        <f>INDEX(Large!$E$4:$BN$405,'Earning(month)'!$C353,'Earning(month)'!K$2)</f>
        <v>#NUM!</v>
      </c>
      <c r="L353" s="18" t="e">
        <f>INDEX(Large!$E$4:$BN$405,'Earning(month)'!$C353,'Earning(month)'!L$2)</f>
        <v>#NUM!</v>
      </c>
      <c r="M353" s="18" t="e">
        <f>INDEX(Large!$E$4:$BN$405,'Earning(month)'!$C353,'Earning(month)'!M$2)</f>
        <v>#NUM!</v>
      </c>
      <c r="N353" s="5" t="e">
        <f>INDEX(Large!$E$4:$BN$405,'Earning(month)'!$C353,'Earning(month)'!N$2)</f>
        <v>#NUM!</v>
      </c>
    </row>
    <row r="354" spans="1:14">
      <c r="A354" s="18">
        <v>351</v>
      </c>
      <c r="B354" s="25" t="e">
        <f>LARGE(Large!$AW$4:$AW$32,'Earning(month)'!A354)</f>
        <v>#NUM!</v>
      </c>
      <c r="C354" s="18" t="e">
        <f>MATCH(B354,Large!$AW$4:$AW$405,0)</f>
        <v>#NUM!</v>
      </c>
      <c r="D354" s="18" t="e">
        <f>INDEX(Large!$E$4:$BN$405,'Earning(month)'!$C354,'Earning(month)'!D$2)</f>
        <v>#NUM!</v>
      </c>
      <c r="E354" s="18" t="e">
        <f>INDEX(Large!$E$4:$BN$405,'Earning(month)'!$C354,'Earning(month)'!E$2)</f>
        <v>#NUM!</v>
      </c>
      <c r="F354" s="18" t="e">
        <f>INDEX(Large!$E$4:$BN$405,'Earning(month)'!$C354,'Earning(month)'!F$2)</f>
        <v>#NUM!</v>
      </c>
      <c r="G354" s="18" t="e">
        <f>INDEX(Large!$E$4:$BN$405,'Earning(month)'!$C354,'Earning(month)'!G$2)</f>
        <v>#NUM!</v>
      </c>
      <c r="H354" s="18" t="e">
        <f>INDEX(Large!$E$4:$BN$405,'Earning(month)'!$C354,'Earning(month)'!H$2)</f>
        <v>#NUM!</v>
      </c>
      <c r="I354" s="18" t="e">
        <f>INDEX(Large!$E$4:$BN$405,'Earning(month)'!$C354,'Earning(month)'!I$2)</f>
        <v>#NUM!</v>
      </c>
      <c r="J354" s="18" t="e">
        <f>INDEX(Large!$E$4:$BN$405,'Earning(month)'!$C354,'Earning(month)'!J$2)</f>
        <v>#NUM!</v>
      </c>
      <c r="K354" s="18" t="e">
        <f>INDEX(Large!$E$4:$BN$405,'Earning(month)'!$C354,'Earning(month)'!K$2)</f>
        <v>#NUM!</v>
      </c>
      <c r="L354" s="18" t="e">
        <f>INDEX(Large!$E$4:$BN$405,'Earning(month)'!$C354,'Earning(month)'!L$2)</f>
        <v>#NUM!</v>
      </c>
      <c r="M354" s="18" t="e">
        <f>INDEX(Large!$E$4:$BN$405,'Earning(month)'!$C354,'Earning(month)'!M$2)</f>
        <v>#NUM!</v>
      </c>
      <c r="N354" s="5" t="e">
        <f>INDEX(Large!$E$4:$BN$405,'Earning(month)'!$C354,'Earning(month)'!N$2)</f>
        <v>#NUM!</v>
      </c>
    </row>
    <row r="355" spans="1:14">
      <c r="A355" s="18">
        <v>352</v>
      </c>
      <c r="B355" s="25" t="e">
        <f>LARGE(Large!$AW$4:$AW$32,'Earning(month)'!A355)</f>
        <v>#NUM!</v>
      </c>
      <c r="C355" s="18" t="e">
        <f>MATCH(B355,Large!$AW$4:$AW$405,0)</f>
        <v>#NUM!</v>
      </c>
      <c r="D355" s="18" t="e">
        <f>INDEX(Large!$E$4:$BN$405,'Earning(month)'!$C355,'Earning(month)'!D$2)</f>
        <v>#NUM!</v>
      </c>
      <c r="E355" s="18" t="e">
        <f>INDEX(Large!$E$4:$BN$405,'Earning(month)'!$C355,'Earning(month)'!E$2)</f>
        <v>#NUM!</v>
      </c>
      <c r="F355" s="18" t="e">
        <f>INDEX(Large!$E$4:$BN$405,'Earning(month)'!$C355,'Earning(month)'!F$2)</f>
        <v>#NUM!</v>
      </c>
      <c r="G355" s="18" t="e">
        <f>INDEX(Large!$E$4:$BN$405,'Earning(month)'!$C355,'Earning(month)'!G$2)</f>
        <v>#NUM!</v>
      </c>
      <c r="H355" s="18" t="e">
        <f>INDEX(Large!$E$4:$BN$405,'Earning(month)'!$C355,'Earning(month)'!H$2)</f>
        <v>#NUM!</v>
      </c>
      <c r="I355" s="18" t="e">
        <f>INDEX(Large!$E$4:$BN$405,'Earning(month)'!$C355,'Earning(month)'!I$2)</f>
        <v>#NUM!</v>
      </c>
      <c r="J355" s="18" t="e">
        <f>INDEX(Large!$E$4:$BN$405,'Earning(month)'!$C355,'Earning(month)'!J$2)</f>
        <v>#NUM!</v>
      </c>
      <c r="K355" s="18" t="e">
        <f>INDEX(Large!$E$4:$BN$405,'Earning(month)'!$C355,'Earning(month)'!K$2)</f>
        <v>#NUM!</v>
      </c>
      <c r="L355" s="18" t="e">
        <f>INDEX(Large!$E$4:$BN$405,'Earning(month)'!$C355,'Earning(month)'!L$2)</f>
        <v>#NUM!</v>
      </c>
      <c r="M355" s="18" t="e">
        <f>INDEX(Large!$E$4:$BN$405,'Earning(month)'!$C355,'Earning(month)'!M$2)</f>
        <v>#NUM!</v>
      </c>
      <c r="N355" s="5" t="e">
        <f>INDEX(Large!$E$4:$BN$405,'Earning(month)'!$C355,'Earning(month)'!N$2)</f>
        <v>#NUM!</v>
      </c>
    </row>
    <row r="356" spans="1:14">
      <c r="A356" s="18">
        <v>353</v>
      </c>
      <c r="B356" s="25" t="e">
        <f>LARGE(Large!$AW$4:$AW$32,'Earning(month)'!A356)</f>
        <v>#NUM!</v>
      </c>
      <c r="C356" s="18" t="e">
        <f>MATCH(B356,Large!$AW$4:$AW$405,0)</f>
        <v>#NUM!</v>
      </c>
      <c r="D356" s="18" t="e">
        <f>INDEX(Large!$E$4:$BN$405,'Earning(month)'!$C356,'Earning(month)'!D$2)</f>
        <v>#NUM!</v>
      </c>
      <c r="E356" s="18" t="e">
        <f>INDEX(Large!$E$4:$BN$405,'Earning(month)'!$C356,'Earning(month)'!E$2)</f>
        <v>#NUM!</v>
      </c>
      <c r="F356" s="18" t="e">
        <f>INDEX(Large!$E$4:$BN$405,'Earning(month)'!$C356,'Earning(month)'!F$2)</f>
        <v>#NUM!</v>
      </c>
      <c r="G356" s="18" t="e">
        <f>INDEX(Large!$E$4:$BN$405,'Earning(month)'!$C356,'Earning(month)'!G$2)</f>
        <v>#NUM!</v>
      </c>
      <c r="H356" s="18" t="e">
        <f>INDEX(Large!$E$4:$BN$405,'Earning(month)'!$C356,'Earning(month)'!H$2)</f>
        <v>#NUM!</v>
      </c>
      <c r="I356" s="18" t="e">
        <f>INDEX(Large!$E$4:$BN$405,'Earning(month)'!$C356,'Earning(month)'!I$2)</f>
        <v>#NUM!</v>
      </c>
      <c r="J356" s="18" t="e">
        <f>INDEX(Large!$E$4:$BN$405,'Earning(month)'!$C356,'Earning(month)'!J$2)</f>
        <v>#NUM!</v>
      </c>
      <c r="K356" s="18" t="e">
        <f>INDEX(Large!$E$4:$BN$405,'Earning(month)'!$C356,'Earning(month)'!K$2)</f>
        <v>#NUM!</v>
      </c>
      <c r="L356" s="18" t="e">
        <f>INDEX(Large!$E$4:$BN$405,'Earning(month)'!$C356,'Earning(month)'!L$2)</f>
        <v>#NUM!</v>
      </c>
      <c r="M356" s="18" t="e">
        <f>INDEX(Large!$E$4:$BN$405,'Earning(month)'!$C356,'Earning(month)'!M$2)</f>
        <v>#NUM!</v>
      </c>
      <c r="N356" s="5" t="e">
        <f>INDEX(Large!$E$4:$BN$405,'Earning(month)'!$C356,'Earning(month)'!N$2)</f>
        <v>#NUM!</v>
      </c>
    </row>
    <row r="357" spans="1:14">
      <c r="A357" s="18">
        <v>354</v>
      </c>
      <c r="B357" s="25" t="e">
        <f>LARGE(Large!$AW$4:$AW$32,'Earning(month)'!A357)</f>
        <v>#NUM!</v>
      </c>
      <c r="C357" s="18" t="e">
        <f>MATCH(B357,Large!$AW$4:$AW$405,0)</f>
        <v>#NUM!</v>
      </c>
      <c r="D357" s="18" t="e">
        <f>INDEX(Large!$E$4:$BN$405,'Earning(month)'!$C357,'Earning(month)'!D$2)</f>
        <v>#NUM!</v>
      </c>
      <c r="E357" s="18" t="e">
        <f>INDEX(Large!$E$4:$BN$405,'Earning(month)'!$C357,'Earning(month)'!E$2)</f>
        <v>#NUM!</v>
      </c>
      <c r="F357" s="18" t="e">
        <f>INDEX(Large!$E$4:$BN$405,'Earning(month)'!$C357,'Earning(month)'!F$2)</f>
        <v>#NUM!</v>
      </c>
      <c r="G357" s="18" t="e">
        <f>INDEX(Large!$E$4:$BN$405,'Earning(month)'!$C357,'Earning(month)'!G$2)</f>
        <v>#NUM!</v>
      </c>
      <c r="H357" s="18" t="e">
        <f>INDEX(Large!$E$4:$BN$405,'Earning(month)'!$C357,'Earning(month)'!H$2)</f>
        <v>#NUM!</v>
      </c>
      <c r="I357" s="18" t="e">
        <f>INDEX(Large!$E$4:$BN$405,'Earning(month)'!$C357,'Earning(month)'!I$2)</f>
        <v>#NUM!</v>
      </c>
      <c r="J357" s="18" t="e">
        <f>INDEX(Large!$E$4:$BN$405,'Earning(month)'!$C357,'Earning(month)'!J$2)</f>
        <v>#NUM!</v>
      </c>
      <c r="K357" s="18" t="e">
        <f>INDEX(Large!$E$4:$BN$405,'Earning(month)'!$C357,'Earning(month)'!K$2)</f>
        <v>#NUM!</v>
      </c>
      <c r="L357" s="18" t="e">
        <f>INDEX(Large!$E$4:$BN$405,'Earning(month)'!$C357,'Earning(month)'!L$2)</f>
        <v>#NUM!</v>
      </c>
      <c r="M357" s="18" t="e">
        <f>INDEX(Large!$E$4:$BN$405,'Earning(month)'!$C357,'Earning(month)'!M$2)</f>
        <v>#NUM!</v>
      </c>
      <c r="N357" s="5" t="e">
        <f>INDEX(Large!$E$4:$BN$405,'Earning(month)'!$C357,'Earning(month)'!N$2)</f>
        <v>#NUM!</v>
      </c>
    </row>
    <row r="358" spans="1:14">
      <c r="A358" s="18">
        <v>355</v>
      </c>
      <c r="B358" s="25" t="e">
        <f>LARGE(Large!$AW$4:$AW$32,'Earning(month)'!A358)</f>
        <v>#NUM!</v>
      </c>
      <c r="C358" s="18" t="e">
        <f>MATCH(B358,Large!$AW$4:$AW$405,0)</f>
        <v>#NUM!</v>
      </c>
      <c r="D358" s="18" t="e">
        <f>INDEX(Large!$E$4:$BN$405,'Earning(month)'!$C358,'Earning(month)'!D$2)</f>
        <v>#NUM!</v>
      </c>
      <c r="E358" s="18" t="e">
        <f>INDEX(Large!$E$4:$BN$405,'Earning(month)'!$C358,'Earning(month)'!E$2)</f>
        <v>#NUM!</v>
      </c>
      <c r="F358" s="18" t="e">
        <f>INDEX(Large!$E$4:$BN$405,'Earning(month)'!$C358,'Earning(month)'!F$2)</f>
        <v>#NUM!</v>
      </c>
      <c r="G358" s="18" t="e">
        <f>INDEX(Large!$E$4:$BN$405,'Earning(month)'!$C358,'Earning(month)'!G$2)</f>
        <v>#NUM!</v>
      </c>
      <c r="H358" s="18" t="e">
        <f>INDEX(Large!$E$4:$BN$405,'Earning(month)'!$C358,'Earning(month)'!H$2)</f>
        <v>#NUM!</v>
      </c>
      <c r="I358" s="18" t="e">
        <f>INDEX(Large!$E$4:$BN$405,'Earning(month)'!$C358,'Earning(month)'!I$2)</f>
        <v>#NUM!</v>
      </c>
      <c r="J358" s="18" t="e">
        <f>INDEX(Large!$E$4:$BN$405,'Earning(month)'!$C358,'Earning(month)'!J$2)</f>
        <v>#NUM!</v>
      </c>
      <c r="K358" s="18" t="e">
        <f>INDEX(Large!$E$4:$BN$405,'Earning(month)'!$C358,'Earning(month)'!K$2)</f>
        <v>#NUM!</v>
      </c>
      <c r="L358" s="18" t="e">
        <f>INDEX(Large!$E$4:$BN$405,'Earning(month)'!$C358,'Earning(month)'!L$2)</f>
        <v>#NUM!</v>
      </c>
      <c r="M358" s="18" t="e">
        <f>INDEX(Large!$E$4:$BN$405,'Earning(month)'!$C358,'Earning(month)'!M$2)</f>
        <v>#NUM!</v>
      </c>
      <c r="N358" s="5" t="e">
        <f>INDEX(Large!$E$4:$BN$405,'Earning(month)'!$C358,'Earning(month)'!N$2)</f>
        <v>#NUM!</v>
      </c>
    </row>
    <row r="359" spans="1:14">
      <c r="A359" s="18">
        <v>356</v>
      </c>
      <c r="B359" s="25" t="e">
        <f>LARGE(Large!$AW$4:$AW$32,'Earning(month)'!A359)</f>
        <v>#NUM!</v>
      </c>
      <c r="C359" s="18" t="e">
        <f>MATCH(B359,Large!$AW$4:$AW$405,0)</f>
        <v>#NUM!</v>
      </c>
      <c r="D359" s="18" t="e">
        <f>INDEX(Large!$E$4:$BN$405,'Earning(month)'!$C359,'Earning(month)'!D$2)</f>
        <v>#NUM!</v>
      </c>
      <c r="E359" s="18" t="e">
        <f>INDEX(Large!$E$4:$BN$405,'Earning(month)'!$C359,'Earning(month)'!E$2)</f>
        <v>#NUM!</v>
      </c>
      <c r="F359" s="18" t="e">
        <f>INDEX(Large!$E$4:$BN$405,'Earning(month)'!$C359,'Earning(month)'!F$2)</f>
        <v>#NUM!</v>
      </c>
      <c r="G359" s="18" t="e">
        <f>INDEX(Large!$E$4:$BN$405,'Earning(month)'!$C359,'Earning(month)'!G$2)</f>
        <v>#NUM!</v>
      </c>
      <c r="H359" s="18" t="e">
        <f>INDEX(Large!$E$4:$BN$405,'Earning(month)'!$C359,'Earning(month)'!H$2)</f>
        <v>#NUM!</v>
      </c>
      <c r="I359" s="18" t="e">
        <f>INDEX(Large!$E$4:$BN$405,'Earning(month)'!$C359,'Earning(month)'!I$2)</f>
        <v>#NUM!</v>
      </c>
      <c r="J359" s="18" t="e">
        <f>INDEX(Large!$E$4:$BN$405,'Earning(month)'!$C359,'Earning(month)'!J$2)</f>
        <v>#NUM!</v>
      </c>
      <c r="K359" s="18" t="e">
        <f>INDEX(Large!$E$4:$BN$405,'Earning(month)'!$C359,'Earning(month)'!K$2)</f>
        <v>#NUM!</v>
      </c>
      <c r="L359" s="18" t="e">
        <f>INDEX(Large!$E$4:$BN$405,'Earning(month)'!$C359,'Earning(month)'!L$2)</f>
        <v>#NUM!</v>
      </c>
      <c r="M359" s="18" t="e">
        <f>INDEX(Large!$E$4:$BN$405,'Earning(month)'!$C359,'Earning(month)'!M$2)</f>
        <v>#NUM!</v>
      </c>
      <c r="N359" s="5" t="e">
        <f>INDEX(Large!$E$4:$BN$405,'Earning(month)'!$C359,'Earning(month)'!N$2)</f>
        <v>#NUM!</v>
      </c>
    </row>
    <row r="360" spans="1:14">
      <c r="A360" s="18">
        <v>357</v>
      </c>
      <c r="B360" s="25" t="e">
        <f>LARGE(Large!$AW$4:$AW$32,'Earning(month)'!A360)</f>
        <v>#NUM!</v>
      </c>
      <c r="C360" s="18" t="e">
        <f>MATCH(B360,Large!$AW$4:$AW$405,0)</f>
        <v>#NUM!</v>
      </c>
      <c r="D360" s="18" t="e">
        <f>INDEX(Large!$E$4:$BN$405,'Earning(month)'!$C360,'Earning(month)'!D$2)</f>
        <v>#NUM!</v>
      </c>
      <c r="E360" s="18" t="e">
        <f>INDEX(Large!$E$4:$BN$405,'Earning(month)'!$C360,'Earning(month)'!E$2)</f>
        <v>#NUM!</v>
      </c>
      <c r="F360" s="18" t="e">
        <f>INDEX(Large!$E$4:$BN$405,'Earning(month)'!$C360,'Earning(month)'!F$2)</f>
        <v>#NUM!</v>
      </c>
      <c r="G360" s="18" t="e">
        <f>INDEX(Large!$E$4:$BN$405,'Earning(month)'!$C360,'Earning(month)'!G$2)</f>
        <v>#NUM!</v>
      </c>
      <c r="H360" s="18" t="e">
        <f>INDEX(Large!$E$4:$BN$405,'Earning(month)'!$C360,'Earning(month)'!H$2)</f>
        <v>#NUM!</v>
      </c>
      <c r="I360" s="18" t="e">
        <f>INDEX(Large!$E$4:$BN$405,'Earning(month)'!$C360,'Earning(month)'!I$2)</f>
        <v>#NUM!</v>
      </c>
      <c r="J360" s="18" t="e">
        <f>INDEX(Large!$E$4:$BN$405,'Earning(month)'!$C360,'Earning(month)'!J$2)</f>
        <v>#NUM!</v>
      </c>
      <c r="K360" s="18" t="e">
        <f>INDEX(Large!$E$4:$BN$405,'Earning(month)'!$C360,'Earning(month)'!K$2)</f>
        <v>#NUM!</v>
      </c>
      <c r="L360" s="18" t="e">
        <f>INDEX(Large!$E$4:$BN$405,'Earning(month)'!$C360,'Earning(month)'!L$2)</f>
        <v>#NUM!</v>
      </c>
      <c r="M360" s="18" t="e">
        <f>INDEX(Large!$E$4:$BN$405,'Earning(month)'!$C360,'Earning(month)'!M$2)</f>
        <v>#NUM!</v>
      </c>
      <c r="N360" s="5" t="e">
        <f>INDEX(Large!$E$4:$BN$405,'Earning(month)'!$C360,'Earning(month)'!N$2)</f>
        <v>#NUM!</v>
      </c>
    </row>
    <row r="361" spans="1:14">
      <c r="A361" s="18">
        <v>358</v>
      </c>
      <c r="B361" s="25" t="e">
        <f>LARGE(Large!$AW$4:$AW$32,'Earning(month)'!A361)</f>
        <v>#NUM!</v>
      </c>
      <c r="C361" s="18" t="e">
        <f>MATCH(B361,Large!$AW$4:$AW$405,0)</f>
        <v>#NUM!</v>
      </c>
      <c r="D361" s="18" t="e">
        <f>INDEX(Large!$E$4:$BN$405,'Earning(month)'!$C361,'Earning(month)'!D$2)</f>
        <v>#NUM!</v>
      </c>
      <c r="E361" s="18" t="e">
        <f>INDEX(Large!$E$4:$BN$405,'Earning(month)'!$C361,'Earning(month)'!E$2)</f>
        <v>#NUM!</v>
      </c>
      <c r="F361" s="18" t="e">
        <f>INDEX(Large!$E$4:$BN$405,'Earning(month)'!$C361,'Earning(month)'!F$2)</f>
        <v>#NUM!</v>
      </c>
      <c r="G361" s="18" t="e">
        <f>INDEX(Large!$E$4:$BN$405,'Earning(month)'!$C361,'Earning(month)'!G$2)</f>
        <v>#NUM!</v>
      </c>
      <c r="H361" s="18" t="e">
        <f>INDEX(Large!$E$4:$BN$405,'Earning(month)'!$C361,'Earning(month)'!H$2)</f>
        <v>#NUM!</v>
      </c>
      <c r="I361" s="18" t="e">
        <f>INDEX(Large!$E$4:$BN$405,'Earning(month)'!$C361,'Earning(month)'!I$2)</f>
        <v>#NUM!</v>
      </c>
      <c r="J361" s="18" t="e">
        <f>INDEX(Large!$E$4:$BN$405,'Earning(month)'!$C361,'Earning(month)'!J$2)</f>
        <v>#NUM!</v>
      </c>
      <c r="K361" s="18" t="e">
        <f>INDEX(Large!$E$4:$BN$405,'Earning(month)'!$C361,'Earning(month)'!K$2)</f>
        <v>#NUM!</v>
      </c>
      <c r="L361" s="18" t="e">
        <f>INDEX(Large!$E$4:$BN$405,'Earning(month)'!$C361,'Earning(month)'!L$2)</f>
        <v>#NUM!</v>
      </c>
      <c r="M361" s="18" t="e">
        <f>INDEX(Large!$E$4:$BN$405,'Earning(month)'!$C361,'Earning(month)'!M$2)</f>
        <v>#NUM!</v>
      </c>
      <c r="N361" s="5" t="e">
        <f>INDEX(Large!$E$4:$BN$405,'Earning(month)'!$C361,'Earning(month)'!N$2)</f>
        <v>#NUM!</v>
      </c>
    </row>
    <row r="362" spans="1:14">
      <c r="A362" s="18">
        <v>359</v>
      </c>
      <c r="B362" s="25" t="e">
        <f>LARGE(Large!$AW$4:$AW$32,'Earning(month)'!A362)</f>
        <v>#NUM!</v>
      </c>
      <c r="C362" s="18" t="e">
        <f>MATCH(B362,Large!$AW$4:$AW$405,0)</f>
        <v>#NUM!</v>
      </c>
      <c r="D362" s="18" t="e">
        <f>INDEX(Large!$E$4:$BN$405,'Earning(month)'!$C362,'Earning(month)'!D$2)</f>
        <v>#NUM!</v>
      </c>
      <c r="E362" s="18" t="e">
        <f>INDEX(Large!$E$4:$BN$405,'Earning(month)'!$C362,'Earning(month)'!E$2)</f>
        <v>#NUM!</v>
      </c>
      <c r="F362" s="18" t="e">
        <f>INDEX(Large!$E$4:$BN$405,'Earning(month)'!$C362,'Earning(month)'!F$2)</f>
        <v>#NUM!</v>
      </c>
      <c r="G362" s="18" t="e">
        <f>INDEX(Large!$E$4:$BN$405,'Earning(month)'!$C362,'Earning(month)'!G$2)</f>
        <v>#NUM!</v>
      </c>
      <c r="H362" s="18" t="e">
        <f>INDEX(Large!$E$4:$BN$405,'Earning(month)'!$C362,'Earning(month)'!H$2)</f>
        <v>#NUM!</v>
      </c>
      <c r="I362" s="18" t="e">
        <f>INDEX(Large!$E$4:$BN$405,'Earning(month)'!$C362,'Earning(month)'!I$2)</f>
        <v>#NUM!</v>
      </c>
      <c r="J362" s="18" t="e">
        <f>INDEX(Large!$E$4:$BN$405,'Earning(month)'!$C362,'Earning(month)'!J$2)</f>
        <v>#NUM!</v>
      </c>
      <c r="K362" s="18" t="e">
        <f>INDEX(Large!$E$4:$BN$405,'Earning(month)'!$C362,'Earning(month)'!K$2)</f>
        <v>#NUM!</v>
      </c>
      <c r="L362" s="18" t="e">
        <f>INDEX(Large!$E$4:$BN$405,'Earning(month)'!$C362,'Earning(month)'!L$2)</f>
        <v>#NUM!</v>
      </c>
      <c r="M362" s="18" t="e">
        <f>INDEX(Large!$E$4:$BN$405,'Earning(month)'!$C362,'Earning(month)'!M$2)</f>
        <v>#NUM!</v>
      </c>
      <c r="N362" s="5" t="e">
        <f>INDEX(Large!$E$4:$BN$405,'Earning(month)'!$C362,'Earning(month)'!N$2)</f>
        <v>#NUM!</v>
      </c>
    </row>
    <row r="363" spans="1:14">
      <c r="A363" s="18">
        <v>360</v>
      </c>
      <c r="B363" s="25" t="e">
        <f>LARGE(Large!$AW$4:$AW$32,'Earning(month)'!A363)</f>
        <v>#NUM!</v>
      </c>
      <c r="C363" s="18" t="e">
        <f>MATCH(B363,Large!$AW$4:$AW$405,0)</f>
        <v>#NUM!</v>
      </c>
      <c r="D363" s="18" t="e">
        <f>INDEX(Large!$E$4:$BN$405,'Earning(month)'!$C363,'Earning(month)'!D$2)</f>
        <v>#NUM!</v>
      </c>
      <c r="E363" s="18" t="e">
        <f>INDEX(Large!$E$4:$BN$405,'Earning(month)'!$C363,'Earning(month)'!E$2)</f>
        <v>#NUM!</v>
      </c>
      <c r="F363" s="18" t="e">
        <f>INDEX(Large!$E$4:$BN$405,'Earning(month)'!$C363,'Earning(month)'!F$2)</f>
        <v>#NUM!</v>
      </c>
      <c r="G363" s="18" t="e">
        <f>INDEX(Large!$E$4:$BN$405,'Earning(month)'!$C363,'Earning(month)'!G$2)</f>
        <v>#NUM!</v>
      </c>
      <c r="H363" s="18" t="e">
        <f>INDEX(Large!$E$4:$BN$405,'Earning(month)'!$C363,'Earning(month)'!H$2)</f>
        <v>#NUM!</v>
      </c>
      <c r="I363" s="18" t="e">
        <f>INDEX(Large!$E$4:$BN$405,'Earning(month)'!$C363,'Earning(month)'!I$2)</f>
        <v>#NUM!</v>
      </c>
      <c r="J363" s="18" t="e">
        <f>INDEX(Large!$E$4:$BN$405,'Earning(month)'!$C363,'Earning(month)'!J$2)</f>
        <v>#NUM!</v>
      </c>
      <c r="K363" s="18" t="e">
        <f>INDEX(Large!$E$4:$BN$405,'Earning(month)'!$C363,'Earning(month)'!K$2)</f>
        <v>#NUM!</v>
      </c>
      <c r="L363" s="18" t="e">
        <f>INDEX(Large!$E$4:$BN$405,'Earning(month)'!$C363,'Earning(month)'!L$2)</f>
        <v>#NUM!</v>
      </c>
      <c r="M363" s="18" t="e">
        <f>INDEX(Large!$E$4:$BN$405,'Earning(month)'!$C363,'Earning(month)'!M$2)</f>
        <v>#NUM!</v>
      </c>
      <c r="N363" s="5" t="e">
        <f>INDEX(Large!$E$4:$BN$405,'Earning(month)'!$C363,'Earning(month)'!N$2)</f>
        <v>#NUM!</v>
      </c>
    </row>
    <row r="364" spans="1:14">
      <c r="A364" s="18">
        <v>361</v>
      </c>
      <c r="B364" s="25" t="e">
        <f>LARGE(Large!$AW$4:$AW$32,'Earning(month)'!A364)</f>
        <v>#NUM!</v>
      </c>
      <c r="C364" s="18" t="e">
        <f>MATCH(B364,Large!$AW$4:$AW$405,0)</f>
        <v>#NUM!</v>
      </c>
      <c r="D364" s="18" t="e">
        <f>INDEX(Large!$E$4:$BN$405,'Earning(month)'!$C364,'Earning(month)'!D$2)</f>
        <v>#NUM!</v>
      </c>
      <c r="E364" s="18" t="e">
        <f>INDEX(Large!$E$4:$BN$405,'Earning(month)'!$C364,'Earning(month)'!E$2)</f>
        <v>#NUM!</v>
      </c>
      <c r="F364" s="18" t="e">
        <f>INDEX(Large!$E$4:$BN$405,'Earning(month)'!$C364,'Earning(month)'!F$2)</f>
        <v>#NUM!</v>
      </c>
      <c r="G364" s="18" t="e">
        <f>INDEX(Large!$E$4:$BN$405,'Earning(month)'!$C364,'Earning(month)'!G$2)</f>
        <v>#NUM!</v>
      </c>
      <c r="H364" s="18" t="e">
        <f>INDEX(Large!$E$4:$BN$405,'Earning(month)'!$C364,'Earning(month)'!H$2)</f>
        <v>#NUM!</v>
      </c>
      <c r="I364" s="18" t="e">
        <f>INDEX(Large!$E$4:$BN$405,'Earning(month)'!$C364,'Earning(month)'!I$2)</f>
        <v>#NUM!</v>
      </c>
      <c r="J364" s="18" t="e">
        <f>INDEX(Large!$E$4:$BN$405,'Earning(month)'!$C364,'Earning(month)'!J$2)</f>
        <v>#NUM!</v>
      </c>
      <c r="K364" s="18" t="e">
        <f>INDEX(Large!$E$4:$BN$405,'Earning(month)'!$C364,'Earning(month)'!K$2)</f>
        <v>#NUM!</v>
      </c>
      <c r="L364" s="18" t="e">
        <f>INDEX(Large!$E$4:$BN$405,'Earning(month)'!$C364,'Earning(month)'!L$2)</f>
        <v>#NUM!</v>
      </c>
      <c r="M364" s="18" t="e">
        <f>INDEX(Large!$E$4:$BN$405,'Earning(month)'!$C364,'Earning(month)'!M$2)</f>
        <v>#NUM!</v>
      </c>
      <c r="N364" s="5" t="e">
        <f>INDEX(Large!$E$4:$BN$405,'Earning(month)'!$C364,'Earning(month)'!N$2)</f>
        <v>#NUM!</v>
      </c>
    </row>
    <row r="365" spans="1:14">
      <c r="A365" s="18">
        <v>362</v>
      </c>
      <c r="B365" s="25" t="e">
        <f>LARGE(Large!$AW$4:$AW$32,'Earning(month)'!A365)</f>
        <v>#NUM!</v>
      </c>
      <c r="C365" s="18" t="e">
        <f>MATCH(B365,Large!$AW$4:$AW$405,0)</f>
        <v>#NUM!</v>
      </c>
      <c r="D365" s="18" t="e">
        <f>INDEX(Large!$E$4:$BN$405,'Earning(month)'!$C365,'Earning(month)'!D$2)</f>
        <v>#NUM!</v>
      </c>
      <c r="E365" s="18" t="e">
        <f>INDEX(Large!$E$4:$BN$405,'Earning(month)'!$C365,'Earning(month)'!E$2)</f>
        <v>#NUM!</v>
      </c>
      <c r="F365" s="18" t="e">
        <f>INDEX(Large!$E$4:$BN$405,'Earning(month)'!$C365,'Earning(month)'!F$2)</f>
        <v>#NUM!</v>
      </c>
      <c r="G365" s="18" t="e">
        <f>INDEX(Large!$E$4:$BN$405,'Earning(month)'!$C365,'Earning(month)'!G$2)</f>
        <v>#NUM!</v>
      </c>
      <c r="H365" s="18" t="e">
        <f>INDEX(Large!$E$4:$BN$405,'Earning(month)'!$C365,'Earning(month)'!H$2)</f>
        <v>#NUM!</v>
      </c>
      <c r="I365" s="18" t="e">
        <f>INDEX(Large!$E$4:$BN$405,'Earning(month)'!$C365,'Earning(month)'!I$2)</f>
        <v>#NUM!</v>
      </c>
      <c r="J365" s="18" t="e">
        <f>INDEX(Large!$E$4:$BN$405,'Earning(month)'!$C365,'Earning(month)'!J$2)</f>
        <v>#NUM!</v>
      </c>
      <c r="K365" s="18" t="e">
        <f>INDEX(Large!$E$4:$BN$405,'Earning(month)'!$C365,'Earning(month)'!K$2)</f>
        <v>#NUM!</v>
      </c>
      <c r="L365" s="18" t="e">
        <f>INDEX(Large!$E$4:$BN$405,'Earning(month)'!$C365,'Earning(month)'!L$2)</f>
        <v>#NUM!</v>
      </c>
      <c r="M365" s="18" t="e">
        <f>INDEX(Large!$E$4:$BN$405,'Earning(month)'!$C365,'Earning(month)'!M$2)</f>
        <v>#NUM!</v>
      </c>
      <c r="N365" s="5" t="e">
        <f>INDEX(Large!$E$4:$BN$405,'Earning(month)'!$C365,'Earning(month)'!N$2)</f>
        <v>#NUM!</v>
      </c>
    </row>
    <row r="366" spans="1:14">
      <c r="A366" s="18">
        <v>363</v>
      </c>
      <c r="B366" s="25" t="e">
        <f>LARGE(Large!$AW$4:$AW$32,'Earning(month)'!A366)</f>
        <v>#NUM!</v>
      </c>
      <c r="C366" s="18" t="e">
        <f>MATCH(B366,Large!$AW$4:$AW$405,0)</f>
        <v>#NUM!</v>
      </c>
      <c r="D366" s="18" t="e">
        <f>INDEX(Large!$E$4:$BN$405,'Earning(month)'!$C366,'Earning(month)'!D$2)</f>
        <v>#NUM!</v>
      </c>
      <c r="E366" s="18" t="e">
        <f>INDEX(Large!$E$4:$BN$405,'Earning(month)'!$C366,'Earning(month)'!E$2)</f>
        <v>#NUM!</v>
      </c>
      <c r="F366" s="18" t="e">
        <f>INDEX(Large!$E$4:$BN$405,'Earning(month)'!$C366,'Earning(month)'!F$2)</f>
        <v>#NUM!</v>
      </c>
      <c r="G366" s="18" t="e">
        <f>INDEX(Large!$E$4:$BN$405,'Earning(month)'!$C366,'Earning(month)'!G$2)</f>
        <v>#NUM!</v>
      </c>
      <c r="H366" s="18" t="e">
        <f>INDEX(Large!$E$4:$BN$405,'Earning(month)'!$C366,'Earning(month)'!H$2)</f>
        <v>#NUM!</v>
      </c>
      <c r="I366" s="18" t="e">
        <f>INDEX(Large!$E$4:$BN$405,'Earning(month)'!$C366,'Earning(month)'!I$2)</f>
        <v>#NUM!</v>
      </c>
      <c r="J366" s="18" t="e">
        <f>INDEX(Large!$E$4:$BN$405,'Earning(month)'!$C366,'Earning(month)'!J$2)</f>
        <v>#NUM!</v>
      </c>
      <c r="K366" s="18" t="e">
        <f>INDEX(Large!$E$4:$BN$405,'Earning(month)'!$C366,'Earning(month)'!K$2)</f>
        <v>#NUM!</v>
      </c>
      <c r="L366" s="18" t="e">
        <f>INDEX(Large!$E$4:$BN$405,'Earning(month)'!$C366,'Earning(month)'!L$2)</f>
        <v>#NUM!</v>
      </c>
      <c r="M366" s="18" t="e">
        <f>INDEX(Large!$E$4:$BN$405,'Earning(month)'!$C366,'Earning(month)'!M$2)</f>
        <v>#NUM!</v>
      </c>
      <c r="N366" s="5" t="e">
        <f>INDEX(Large!$E$4:$BN$405,'Earning(month)'!$C366,'Earning(month)'!N$2)</f>
        <v>#NUM!</v>
      </c>
    </row>
    <row r="367" spans="1:14">
      <c r="A367" s="18">
        <v>364</v>
      </c>
      <c r="B367" s="25" t="e">
        <f>LARGE(Large!$AW$4:$AW$32,'Earning(month)'!A367)</f>
        <v>#NUM!</v>
      </c>
      <c r="C367" s="18" t="e">
        <f>MATCH(B367,Large!$AW$4:$AW$405,0)</f>
        <v>#NUM!</v>
      </c>
      <c r="D367" s="18" t="e">
        <f>INDEX(Large!$E$4:$BN$405,'Earning(month)'!$C367,'Earning(month)'!D$2)</f>
        <v>#NUM!</v>
      </c>
      <c r="E367" s="18" t="e">
        <f>INDEX(Large!$E$4:$BN$405,'Earning(month)'!$C367,'Earning(month)'!E$2)</f>
        <v>#NUM!</v>
      </c>
      <c r="F367" s="18" t="e">
        <f>INDEX(Large!$E$4:$BN$405,'Earning(month)'!$C367,'Earning(month)'!F$2)</f>
        <v>#NUM!</v>
      </c>
      <c r="G367" s="18" t="e">
        <f>INDEX(Large!$E$4:$BN$405,'Earning(month)'!$C367,'Earning(month)'!G$2)</f>
        <v>#NUM!</v>
      </c>
      <c r="H367" s="18" t="e">
        <f>INDEX(Large!$E$4:$BN$405,'Earning(month)'!$C367,'Earning(month)'!H$2)</f>
        <v>#NUM!</v>
      </c>
      <c r="I367" s="18" t="e">
        <f>INDEX(Large!$E$4:$BN$405,'Earning(month)'!$C367,'Earning(month)'!I$2)</f>
        <v>#NUM!</v>
      </c>
      <c r="J367" s="18" t="e">
        <f>INDEX(Large!$E$4:$BN$405,'Earning(month)'!$C367,'Earning(month)'!J$2)</f>
        <v>#NUM!</v>
      </c>
      <c r="K367" s="18" t="e">
        <f>INDEX(Large!$E$4:$BN$405,'Earning(month)'!$C367,'Earning(month)'!K$2)</f>
        <v>#NUM!</v>
      </c>
      <c r="L367" s="18" t="e">
        <f>INDEX(Large!$E$4:$BN$405,'Earning(month)'!$C367,'Earning(month)'!L$2)</f>
        <v>#NUM!</v>
      </c>
      <c r="M367" s="18" t="e">
        <f>INDEX(Large!$E$4:$BN$405,'Earning(month)'!$C367,'Earning(month)'!M$2)</f>
        <v>#NUM!</v>
      </c>
      <c r="N367" s="5" t="e">
        <f>INDEX(Large!$E$4:$BN$405,'Earning(month)'!$C367,'Earning(month)'!N$2)</f>
        <v>#NUM!</v>
      </c>
    </row>
    <row r="368" spans="1:14">
      <c r="A368" s="18">
        <v>365</v>
      </c>
      <c r="B368" s="25" t="e">
        <f>LARGE(Large!$AW$4:$AW$32,'Earning(month)'!A368)</f>
        <v>#NUM!</v>
      </c>
      <c r="C368" s="18" t="e">
        <f>MATCH(B368,Large!$AW$4:$AW$405,0)</f>
        <v>#NUM!</v>
      </c>
      <c r="D368" s="18" t="e">
        <f>INDEX(Large!$E$4:$BN$405,'Earning(month)'!$C368,'Earning(month)'!D$2)</f>
        <v>#NUM!</v>
      </c>
      <c r="E368" s="18" t="e">
        <f>INDEX(Large!$E$4:$BN$405,'Earning(month)'!$C368,'Earning(month)'!E$2)</f>
        <v>#NUM!</v>
      </c>
      <c r="F368" s="18" t="e">
        <f>INDEX(Large!$E$4:$BN$405,'Earning(month)'!$C368,'Earning(month)'!F$2)</f>
        <v>#NUM!</v>
      </c>
      <c r="G368" s="18" t="e">
        <f>INDEX(Large!$E$4:$BN$405,'Earning(month)'!$C368,'Earning(month)'!G$2)</f>
        <v>#NUM!</v>
      </c>
      <c r="H368" s="18" t="e">
        <f>INDEX(Large!$E$4:$BN$405,'Earning(month)'!$C368,'Earning(month)'!H$2)</f>
        <v>#NUM!</v>
      </c>
      <c r="I368" s="18" t="e">
        <f>INDEX(Large!$E$4:$BN$405,'Earning(month)'!$C368,'Earning(month)'!I$2)</f>
        <v>#NUM!</v>
      </c>
      <c r="J368" s="18" t="e">
        <f>INDEX(Large!$E$4:$BN$405,'Earning(month)'!$C368,'Earning(month)'!J$2)</f>
        <v>#NUM!</v>
      </c>
      <c r="K368" s="18" t="e">
        <f>INDEX(Large!$E$4:$BN$405,'Earning(month)'!$C368,'Earning(month)'!K$2)</f>
        <v>#NUM!</v>
      </c>
      <c r="L368" s="18" t="e">
        <f>INDEX(Large!$E$4:$BN$405,'Earning(month)'!$C368,'Earning(month)'!L$2)</f>
        <v>#NUM!</v>
      </c>
      <c r="M368" s="18" t="e">
        <f>INDEX(Large!$E$4:$BN$405,'Earning(month)'!$C368,'Earning(month)'!M$2)</f>
        <v>#NUM!</v>
      </c>
      <c r="N368" s="5" t="e">
        <f>INDEX(Large!$E$4:$BN$405,'Earning(month)'!$C368,'Earning(month)'!N$2)</f>
        <v>#NUM!</v>
      </c>
    </row>
    <row r="369" spans="1:14">
      <c r="A369" s="18">
        <v>366</v>
      </c>
      <c r="B369" s="25" t="e">
        <f>LARGE(Large!$AW$4:$AW$32,'Earning(month)'!A369)</f>
        <v>#NUM!</v>
      </c>
      <c r="C369" s="18" t="e">
        <f>MATCH(B369,Large!$AW$4:$AW$405,0)</f>
        <v>#NUM!</v>
      </c>
      <c r="D369" s="18" t="e">
        <f>INDEX(Large!$E$4:$BN$405,'Earning(month)'!$C369,'Earning(month)'!D$2)</f>
        <v>#NUM!</v>
      </c>
      <c r="E369" s="18" t="e">
        <f>INDEX(Large!$E$4:$BN$405,'Earning(month)'!$C369,'Earning(month)'!E$2)</f>
        <v>#NUM!</v>
      </c>
      <c r="F369" s="18" t="e">
        <f>INDEX(Large!$E$4:$BN$405,'Earning(month)'!$C369,'Earning(month)'!F$2)</f>
        <v>#NUM!</v>
      </c>
      <c r="G369" s="18" t="e">
        <f>INDEX(Large!$E$4:$BN$405,'Earning(month)'!$C369,'Earning(month)'!G$2)</f>
        <v>#NUM!</v>
      </c>
      <c r="H369" s="18" t="e">
        <f>INDEX(Large!$E$4:$BN$405,'Earning(month)'!$C369,'Earning(month)'!H$2)</f>
        <v>#NUM!</v>
      </c>
      <c r="I369" s="18" t="e">
        <f>INDEX(Large!$E$4:$BN$405,'Earning(month)'!$C369,'Earning(month)'!I$2)</f>
        <v>#NUM!</v>
      </c>
      <c r="J369" s="18" t="e">
        <f>INDEX(Large!$E$4:$BN$405,'Earning(month)'!$C369,'Earning(month)'!J$2)</f>
        <v>#NUM!</v>
      </c>
      <c r="K369" s="18" t="e">
        <f>INDEX(Large!$E$4:$BN$405,'Earning(month)'!$C369,'Earning(month)'!K$2)</f>
        <v>#NUM!</v>
      </c>
      <c r="L369" s="18" t="e">
        <f>INDEX(Large!$E$4:$BN$405,'Earning(month)'!$C369,'Earning(month)'!L$2)</f>
        <v>#NUM!</v>
      </c>
      <c r="M369" s="18" t="e">
        <f>INDEX(Large!$E$4:$BN$405,'Earning(month)'!$C369,'Earning(month)'!M$2)</f>
        <v>#NUM!</v>
      </c>
      <c r="N369" s="5" t="e">
        <f>INDEX(Large!$E$4:$BN$405,'Earning(month)'!$C369,'Earning(month)'!N$2)</f>
        <v>#NUM!</v>
      </c>
    </row>
    <row r="370" spans="1:14">
      <c r="A370" s="18">
        <v>367</v>
      </c>
      <c r="B370" s="25" t="e">
        <f>LARGE(Large!$AW$4:$AW$32,'Earning(month)'!A370)</f>
        <v>#NUM!</v>
      </c>
      <c r="C370" s="18" t="e">
        <f>MATCH(B370,Large!$AW$4:$AW$405,0)</f>
        <v>#NUM!</v>
      </c>
      <c r="D370" s="18" t="e">
        <f>INDEX(Large!$E$4:$BN$405,'Earning(month)'!$C370,'Earning(month)'!D$2)</f>
        <v>#NUM!</v>
      </c>
      <c r="E370" s="18" t="e">
        <f>INDEX(Large!$E$4:$BN$405,'Earning(month)'!$C370,'Earning(month)'!E$2)</f>
        <v>#NUM!</v>
      </c>
      <c r="F370" s="18" t="e">
        <f>INDEX(Large!$E$4:$BN$405,'Earning(month)'!$C370,'Earning(month)'!F$2)</f>
        <v>#NUM!</v>
      </c>
      <c r="G370" s="18" t="e">
        <f>INDEX(Large!$E$4:$BN$405,'Earning(month)'!$C370,'Earning(month)'!G$2)</f>
        <v>#NUM!</v>
      </c>
      <c r="H370" s="18" t="e">
        <f>INDEX(Large!$E$4:$BN$405,'Earning(month)'!$C370,'Earning(month)'!H$2)</f>
        <v>#NUM!</v>
      </c>
      <c r="I370" s="18" t="e">
        <f>INDEX(Large!$E$4:$BN$405,'Earning(month)'!$C370,'Earning(month)'!I$2)</f>
        <v>#NUM!</v>
      </c>
      <c r="J370" s="18" t="e">
        <f>INDEX(Large!$E$4:$BN$405,'Earning(month)'!$C370,'Earning(month)'!J$2)</f>
        <v>#NUM!</v>
      </c>
      <c r="K370" s="18" t="e">
        <f>INDEX(Large!$E$4:$BN$405,'Earning(month)'!$C370,'Earning(month)'!K$2)</f>
        <v>#NUM!</v>
      </c>
      <c r="L370" s="18" t="e">
        <f>INDEX(Large!$E$4:$BN$405,'Earning(month)'!$C370,'Earning(month)'!L$2)</f>
        <v>#NUM!</v>
      </c>
      <c r="M370" s="18" t="e">
        <f>INDEX(Large!$E$4:$BN$405,'Earning(month)'!$C370,'Earning(month)'!M$2)</f>
        <v>#NUM!</v>
      </c>
      <c r="N370" s="5" t="e">
        <f>INDEX(Large!$E$4:$BN$405,'Earning(month)'!$C370,'Earning(month)'!N$2)</f>
        <v>#NUM!</v>
      </c>
    </row>
    <row r="371" spans="1:14">
      <c r="A371" s="18">
        <v>368</v>
      </c>
      <c r="B371" s="25" t="e">
        <f>LARGE(Large!$AW$4:$AW$32,'Earning(month)'!A371)</f>
        <v>#NUM!</v>
      </c>
      <c r="C371" s="18" t="e">
        <f>MATCH(B371,Large!$AW$4:$AW$405,0)</f>
        <v>#NUM!</v>
      </c>
      <c r="D371" s="18" t="e">
        <f>INDEX(Large!$E$4:$BN$405,'Earning(month)'!$C371,'Earning(month)'!D$2)</f>
        <v>#NUM!</v>
      </c>
      <c r="E371" s="18" t="e">
        <f>INDEX(Large!$E$4:$BN$405,'Earning(month)'!$C371,'Earning(month)'!E$2)</f>
        <v>#NUM!</v>
      </c>
      <c r="F371" s="18" t="e">
        <f>INDEX(Large!$E$4:$BN$405,'Earning(month)'!$C371,'Earning(month)'!F$2)</f>
        <v>#NUM!</v>
      </c>
      <c r="G371" s="18" t="e">
        <f>INDEX(Large!$E$4:$BN$405,'Earning(month)'!$C371,'Earning(month)'!G$2)</f>
        <v>#NUM!</v>
      </c>
      <c r="H371" s="18" t="e">
        <f>INDEX(Large!$E$4:$BN$405,'Earning(month)'!$C371,'Earning(month)'!H$2)</f>
        <v>#NUM!</v>
      </c>
      <c r="I371" s="18" t="e">
        <f>INDEX(Large!$E$4:$BN$405,'Earning(month)'!$C371,'Earning(month)'!I$2)</f>
        <v>#NUM!</v>
      </c>
      <c r="J371" s="18" t="e">
        <f>INDEX(Large!$E$4:$BN$405,'Earning(month)'!$C371,'Earning(month)'!J$2)</f>
        <v>#NUM!</v>
      </c>
      <c r="K371" s="18" t="e">
        <f>INDEX(Large!$E$4:$BN$405,'Earning(month)'!$C371,'Earning(month)'!K$2)</f>
        <v>#NUM!</v>
      </c>
      <c r="L371" s="18" t="e">
        <f>INDEX(Large!$E$4:$BN$405,'Earning(month)'!$C371,'Earning(month)'!L$2)</f>
        <v>#NUM!</v>
      </c>
      <c r="M371" s="18" t="e">
        <f>INDEX(Large!$E$4:$BN$405,'Earning(month)'!$C371,'Earning(month)'!M$2)</f>
        <v>#NUM!</v>
      </c>
      <c r="N371" s="5" t="e">
        <f>INDEX(Large!$E$4:$BN$405,'Earning(month)'!$C371,'Earning(month)'!N$2)</f>
        <v>#NUM!</v>
      </c>
    </row>
    <row r="372" spans="1:14">
      <c r="A372" s="18">
        <v>369</v>
      </c>
      <c r="B372" s="25" t="e">
        <f>LARGE(Large!$AW$4:$AW$32,'Earning(month)'!A372)</f>
        <v>#NUM!</v>
      </c>
      <c r="C372" s="18" t="e">
        <f>MATCH(B372,Large!$AW$4:$AW$405,0)</f>
        <v>#NUM!</v>
      </c>
      <c r="D372" s="18" t="e">
        <f>INDEX(Large!$E$4:$BN$405,'Earning(month)'!$C372,'Earning(month)'!D$2)</f>
        <v>#NUM!</v>
      </c>
      <c r="E372" s="18" t="e">
        <f>INDEX(Large!$E$4:$BN$405,'Earning(month)'!$C372,'Earning(month)'!E$2)</f>
        <v>#NUM!</v>
      </c>
      <c r="F372" s="18" t="e">
        <f>INDEX(Large!$E$4:$BN$405,'Earning(month)'!$C372,'Earning(month)'!F$2)</f>
        <v>#NUM!</v>
      </c>
      <c r="G372" s="18" t="e">
        <f>INDEX(Large!$E$4:$BN$405,'Earning(month)'!$C372,'Earning(month)'!G$2)</f>
        <v>#NUM!</v>
      </c>
      <c r="H372" s="18" t="e">
        <f>INDEX(Large!$E$4:$BN$405,'Earning(month)'!$C372,'Earning(month)'!H$2)</f>
        <v>#NUM!</v>
      </c>
      <c r="I372" s="18" t="e">
        <f>INDEX(Large!$E$4:$BN$405,'Earning(month)'!$C372,'Earning(month)'!I$2)</f>
        <v>#NUM!</v>
      </c>
      <c r="J372" s="18" t="e">
        <f>INDEX(Large!$E$4:$BN$405,'Earning(month)'!$C372,'Earning(month)'!J$2)</f>
        <v>#NUM!</v>
      </c>
      <c r="K372" s="18" t="e">
        <f>INDEX(Large!$E$4:$BN$405,'Earning(month)'!$C372,'Earning(month)'!K$2)</f>
        <v>#NUM!</v>
      </c>
      <c r="L372" s="18" t="e">
        <f>INDEX(Large!$E$4:$BN$405,'Earning(month)'!$C372,'Earning(month)'!L$2)</f>
        <v>#NUM!</v>
      </c>
      <c r="M372" s="18" t="e">
        <f>INDEX(Large!$E$4:$BN$405,'Earning(month)'!$C372,'Earning(month)'!M$2)</f>
        <v>#NUM!</v>
      </c>
      <c r="N372" s="5" t="e">
        <f>INDEX(Large!$E$4:$BN$405,'Earning(month)'!$C372,'Earning(month)'!N$2)</f>
        <v>#NUM!</v>
      </c>
    </row>
    <row r="373" spans="1:14">
      <c r="A373" s="18">
        <v>370</v>
      </c>
      <c r="B373" s="25" t="e">
        <f>LARGE(Large!$AW$4:$AW$32,'Earning(month)'!A373)</f>
        <v>#NUM!</v>
      </c>
      <c r="C373" s="18" t="e">
        <f>MATCH(B373,Large!$AW$4:$AW$405,0)</f>
        <v>#NUM!</v>
      </c>
      <c r="D373" s="18" t="e">
        <f>INDEX(Large!$E$4:$BN$405,'Earning(month)'!$C373,'Earning(month)'!D$2)</f>
        <v>#NUM!</v>
      </c>
      <c r="E373" s="18" t="e">
        <f>INDEX(Large!$E$4:$BN$405,'Earning(month)'!$C373,'Earning(month)'!E$2)</f>
        <v>#NUM!</v>
      </c>
      <c r="F373" s="18" t="e">
        <f>INDEX(Large!$E$4:$BN$405,'Earning(month)'!$C373,'Earning(month)'!F$2)</f>
        <v>#NUM!</v>
      </c>
      <c r="G373" s="18" t="e">
        <f>INDEX(Large!$E$4:$BN$405,'Earning(month)'!$C373,'Earning(month)'!G$2)</f>
        <v>#NUM!</v>
      </c>
      <c r="H373" s="18" t="e">
        <f>INDEX(Large!$E$4:$BN$405,'Earning(month)'!$C373,'Earning(month)'!H$2)</f>
        <v>#NUM!</v>
      </c>
      <c r="I373" s="18" t="e">
        <f>INDEX(Large!$E$4:$BN$405,'Earning(month)'!$C373,'Earning(month)'!I$2)</f>
        <v>#NUM!</v>
      </c>
      <c r="J373" s="18" t="e">
        <f>INDEX(Large!$E$4:$BN$405,'Earning(month)'!$C373,'Earning(month)'!J$2)</f>
        <v>#NUM!</v>
      </c>
      <c r="K373" s="18" t="e">
        <f>INDEX(Large!$E$4:$BN$405,'Earning(month)'!$C373,'Earning(month)'!K$2)</f>
        <v>#NUM!</v>
      </c>
      <c r="L373" s="18" t="e">
        <f>INDEX(Large!$E$4:$BN$405,'Earning(month)'!$C373,'Earning(month)'!L$2)</f>
        <v>#NUM!</v>
      </c>
      <c r="M373" s="18" t="e">
        <f>INDEX(Large!$E$4:$BN$405,'Earning(month)'!$C373,'Earning(month)'!M$2)</f>
        <v>#NUM!</v>
      </c>
      <c r="N373" s="5" t="e">
        <f>INDEX(Large!$E$4:$BN$405,'Earning(month)'!$C373,'Earning(month)'!N$2)</f>
        <v>#NUM!</v>
      </c>
    </row>
    <row r="374" spans="1:14">
      <c r="A374" s="18">
        <v>371</v>
      </c>
      <c r="B374" s="25" t="e">
        <f>LARGE(Large!$AW$4:$AW$32,'Earning(month)'!A374)</f>
        <v>#NUM!</v>
      </c>
      <c r="C374" s="18" t="e">
        <f>MATCH(B374,Large!$AW$4:$AW$405,0)</f>
        <v>#NUM!</v>
      </c>
      <c r="D374" s="18" t="e">
        <f>INDEX(Large!$E$4:$BN$405,'Earning(month)'!$C374,'Earning(month)'!D$2)</f>
        <v>#NUM!</v>
      </c>
      <c r="E374" s="18" t="e">
        <f>INDEX(Large!$E$4:$BN$405,'Earning(month)'!$C374,'Earning(month)'!E$2)</f>
        <v>#NUM!</v>
      </c>
      <c r="F374" s="18" t="e">
        <f>INDEX(Large!$E$4:$BN$405,'Earning(month)'!$C374,'Earning(month)'!F$2)</f>
        <v>#NUM!</v>
      </c>
      <c r="G374" s="18" t="e">
        <f>INDEX(Large!$E$4:$BN$405,'Earning(month)'!$C374,'Earning(month)'!G$2)</f>
        <v>#NUM!</v>
      </c>
      <c r="H374" s="18" t="e">
        <f>INDEX(Large!$E$4:$BN$405,'Earning(month)'!$C374,'Earning(month)'!H$2)</f>
        <v>#NUM!</v>
      </c>
      <c r="I374" s="18" t="e">
        <f>INDEX(Large!$E$4:$BN$405,'Earning(month)'!$C374,'Earning(month)'!I$2)</f>
        <v>#NUM!</v>
      </c>
      <c r="J374" s="18" t="e">
        <f>INDEX(Large!$E$4:$BN$405,'Earning(month)'!$C374,'Earning(month)'!J$2)</f>
        <v>#NUM!</v>
      </c>
      <c r="K374" s="18" t="e">
        <f>INDEX(Large!$E$4:$BN$405,'Earning(month)'!$C374,'Earning(month)'!K$2)</f>
        <v>#NUM!</v>
      </c>
      <c r="L374" s="18" t="e">
        <f>INDEX(Large!$E$4:$BN$405,'Earning(month)'!$C374,'Earning(month)'!L$2)</f>
        <v>#NUM!</v>
      </c>
      <c r="M374" s="18" t="e">
        <f>INDEX(Large!$E$4:$BN$405,'Earning(month)'!$C374,'Earning(month)'!M$2)</f>
        <v>#NUM!</v>
      </c>
      <c r="N374" s="5" t="e">
        <f>INDEX(Large!$E$4:$BN$405,'Earning(month)'!$C374,'Earning(month)'!N$2)</f>
        <v>#NUM!</v>
      </c>
    </row>
    <row r="375" spans="1:14">
      <c r="A375" s="18">
        <v>372</v>
      </c>
      <c r="B375" s="25" t="e">
        <f>LARGE(Large!$AW$4:$AW$32,'Earning(month)'!A375)</f>
        <v>#NUM!</v>
      </c>
      <c r="C375" s="18" t="e">
        <f>MATCH(B375,Large!$AW$4:$AW$405,0)</f>
        <v>#NUM!</v>
      </c>
      <c r="D375" s="18" t="e">
        <f>INDEX(Large!$E$4:$BN$405,'Earning(month)'!$C375,'Earning(month)'!D$2)</f>
        <v>#NUM!</v>
      </c>
      <c r="E375" s="18" t="e">
        <f>INDEX(Large!$E$4:$BN$405,'Earning(month)'!$C375,'Earning(month)'!E$2)</f>
        <v>#NUM!</v>
      </c>
      <c r="F375" s="18" t="e">
        <f>INDEX(Large!$E$4:$BN$405,'Earning(month)'!$C375,'Earning(month)'!F$2)</f>
        <v>#NUM!</v>
      </c>
      <c r="G375" s="18" t="e">
        <f>INDEX(Large!$E$4:$BN$405,'Earning(month)'!$C375,'Earning(month)'!G$2)</f>
        <v>#NUM!</v>
      </c>
      <c r="H375" s="18" t="e">
        <f>INDEX(Large!$E$4:$BN$405,'Earning(month)'!$C375,'Earning(month)'!H$2)</f>
        <v>#NUM!</v>
      </c>
      <c r="I375" s="18" t="e">
        <f>INDEX(Large!$E$4:$BN$405,'Earning(month)'!$C375,'Earning(month)'!I$2)</f>
        <v>#NUM!</v>
      </c>
      <c r="J375" s="18" t="e">
        <f>INDEX(Large!$E$4:$BN$405,'Earning(month)'!$C375,'Earning(month)'!J$2)</f>
        <v>#NUM!</v>
      </c>
      <c r="K375" s="18" t="e">
        <f>INDEX(Large!$E$4:$BN$405,'Earning(month)'!$C375,'Earning(month)'!K$2)</f>
        <v>#NUM!</v>
      </c>
      <c r="L375" s="18" t="e">
        <f>INDEX(Large!$E$4:$BN$405,'Earning(month)'!$C375,'Earning(month)'!L$2)</f>
        <v>#NUM!</v>
      </c>
      <c r="M375" s="18" t="e">
        <f>INDEX(Large!$E$4:$BN$405,'Earning(month)'!$C375,'Earning(month)'!M$2)</f>
        <v>#NUM!</v>
      </c>
      <c r="N375" s="5" t="e">
        <f>INDEX(Large!$E$4:$BN$405,'Earning(month)'!$C375,'Earning(month)'!N$2)</f>
        <v>#NUM!</v>
      </c>
    </row>
    <row r="376" spans="1:14">
      <c r="A376" s="18">
        <v>373</v>
      </c>
      <c r="B376" s="25" t="e">
        <f>LARGE(Large!$AW$4:$AW$32,'Earning(month)'!A376)</f>
        <v>#NUM!</v>
      </c>
      <c r="C376" s="18" t="e">
        <f>MATCH(B376,Large!$AW$4:$AW$405,0)</f>
        <v>#NUM!</v>
      </c>
      <c r="D376" s="18" t="e">
        <f>INDEX(Large!$E$4:$BN$405,'Earning(month)'!$C376,'Earning(month)'!D$2)</f>
        <v>#NUM!</v>
      </c>
      <c r="E376" s="18" t="e">
        <f>INDEX(Large!$E$4:$BN$405,'Earning(month)'!$C376,'Earning(month)'!E$2)</f>
        <v>#NUM!</v>
      </c>
      <c r="F376" s="18" t="e">
        <f>INDEX(Large!$E$4:$BN$405,'Earning(month)'!$C376,'Earning(month)'!F$2)</f>
        <v>#NUM!</v>
      </c>
      <c r="G376" s="18" t="e">
        <f>INDEX(Large!$E$4:$BN$405,'Earning(month)'!$C376,'Earning(month)'!G$2)</f>
        <v>#NUM!</v>
      </c>
      <c r="H376" s="18" t="e">
        <f>INDEX(Large!$E$4:$BN$405,'Earning(month)'!$C376,'Earning(month)'!H$2)</f>
        <v>#NUM!</v>
      </c>
      <c r="I376" s="18" t="e">
        <f>INDEX(Large!$E$4:$BN$405,'Earning(month)'!$C376,'Earning(month)'!I$2)</f>
        <v>#NUM!</v>
      </c>
      <c r="J376" s="18" t="e">
        <f>INDEX(Large!$E$4:$BN$405,'Earning(month)'!$C376,'Earning(month)'!J$2)</f>
        <v>#NUM!</v>
      </c>
      <c r="K376" s="18" t="e">
        <f>INDEX(Large!$E$4:$BN$405,'Earning(month)'!$C376,'Earning(month)'!K$2)</f>
        <v>#NUM!</v>
      </c>
      <c r="L376" s="18" t="e">
        <f>INDEX(Large!$E$4:$BN$405,'Earning(month)'!$C376,'Earning(month)'!L$2)</f>
        <v>#NUM!</v>
      </c>
      <c r="M376" s="18" t="e">
        <f>INDEX(Large!$E$4:$BN$405,'Earning(month)'!$C376,'Earning(month)'!M$2)</f>
        <v>#NUM!</v>
      </c>
      <c r="N376" s="5" t="e">
        <f>INDEX(Large!$E$4:$BN$405,'Earning(month)'!$C376,'Earning(month)'!N$2)</f>
        <v>#NUM!</v>
      </c>
    </row>
    <row r="377" spans="1:14">
      <c r="A377" s="18">
        <v>374</v>
      </c>
      <c r="B377" s="25" t="e">
        <f>LARGE(Large!$AW$4:$AW$32,'Earning(month)'!A377)</f>
        <v>#NUM!</v>
      </c>
      <c r="C377" s="18" t="e">
        <f>MATCH(B377,Large!$AW$4:$AW$405,0)</f>
        <v>#NUM!</v>
      </c>
      <c r="D377" s="18" t="e">
        <f>INDEX(Large!$E$4:$BN$405,'Earning(month)'!$C377,'Earning(month)'!D$2)</f>
        <v>#NUM!</v>
      </c>
      <c r="E377" s="18" t="e">
        <f>INDEX(Large!$E$4:$BN$405,'Earning(month)'!$C377,'Earning(month)'!E$2)</f>
        <v>#NUM!</v>
      </c>
      <c r="F377" s="18" t="e">
        <f>INDEX(Large!$E$4:$BN$405,'Earning(month)'!$C377,'Earning(month)'!F$2)</f>
        <v>#NUM!</v>
      </c>
      <c r="G377" s="18" t="e">
        <f>INDEX(Large!$E$4:$BN$405,'Earning(month)'!$C377,'Earning(month)'!G$2)</f>
        <v>#NUM!</v>
      </c>
      <c r="H377" s="18" t="e">
        <f>INDEX(Large!$E$4:$BN$405,'Earning(month)'!$C377,'Earning(month)'!H$2)</f>
        <v>#NUM!</v>
      </c>
      <c r="I377" s="18" t="e">
        <f>INDEX(Large!$E$4:$BN$405,'Earning(month)'!$C377,'Earning(month)'!I$2)</f>
        <v>#NUM!</v>
      </c>
      <c r="J377" s="18" t="e">
        <f>INDEX(Large!$E$4:$BN$405,'Earning(month)'!$C377,'Earning(month)'!J$2)</f>
        <v>#NUM!</v>
      </c>
      <c r="K377" s="18" t="e">
        <f>INDEX(Large!$E$4:$BN$405,'Earning(month)'!$C377,'Earning(month)'!K$2)</f>
        <v>#NUM!</v>
      </c>
      <c r="L377" s="18" t="e">
        <f>INDEX(Large!$E$4:$BN$405,'Earning(month)'!$C377,'Earning(month)'!L$2)</f>
        <v>#NUM!</v>
      </c>
      <c r="M377" s="18" t="e">
        <f>INDEX(Large!$E$4:$BN$405,'Earning(month)'!$C377,'Earning(month)'!M$2)</f>
        <v>#NUM!</v>
      </c>
      <c r="N377" s="5" t="e">
        <f>INDEX(Large!$E$4:$BN$405,'Earning(month)'!$C377,'Earning(month)'!N$2)</f>
        <v>#NUM!</v>
      </c>
    </row>
    <row r="378" spans="1:14">
      <c r="A378" s="18">
        <v>375</v>
      </c>
      <c r="B378" s="25" t="e">
        <f>LARGE(Large!$AW$4:$AW$32,'Earning(month)'!A378)</f>
        <v>#NUM!</v>
      </c>
      <c r="C378" s="18" t="e">
        <f>MATCH(B378,Large!$AW$4:$AW$405,0)</f>
        <v>#NUM!</v>
      </c>
      <c r="D378" s="18" t="e">
        <f>INDEX(Large!$E$4:$BN$405,'Earning(month)'!$C378,'Earning(month)'!D$2)</f>
        <v>#NUM!</v>
      </c>
      <c r="E378" s="18" t="e">
        <f>INDEX(Large!$E$4:$BN$405,'Earning(month)'!$C378,'Earning(month)'!E$2)</f>
        <v>#NUM!</v>
      </c>
      <c r="F378" s="18" t="e">
        <f>INDEX(Large!$E$4:$BN$405,'Earning(month)'!$C378,'Earning(month)'!F$2)</f>
        <v>#NUM!</v>
      </c>
      <c r="G378" s="18" t="e">
        <f>INDEX(Large!$E$4:$BN$405,'Earning(month)'!$C378,'Earning(month)'!G$2)</f>
        <v>#NUM!</v>
      </c>
      <c r="H378" s="18" t="e">
        <f>INDEX(Large!$E$4:$BN$405,'Earning(month)'!$C378,'Earning(month)'!H$2)</f>
        <v>#NUM!</v>
      </c>
      <c r="I378" s="18" t="e">
        <f>INDEX(Large!$E$4:$BN$405,'Earning(month)'!$C378,'Earning(month)'!I$2)</f>
        <v>#NUM!</v>
      </c>
      <c r="J378" s="18" t="e">
        <f>INDEX(Large!$E$4:$BN$405,'Earning(month)'!$C378,'Earning(month)'!J$2)</f>
        <v>#NUM!</v>
      </c>
      <c r="K378" s="18" t="e">
        <f>INDEX(Large!$E$4:$BN$405,'Earning(month)'!$C378,'Earning(month)'!K$2)</f>
        <v>#NUM!</v>
      </c>
      <c r="L378" s="18" t="e">
        <f>INDEX(Large!$E$4:$BN$405,'Earning(month)'!$C378,'Earning(month)'!L$2)</f>
        <v>#NUM!</v>
      </c>
      <c r="M378" s="18" t="e">
        <f>INDEX(Large!$E$4:$BN$405,'Earning(month)'!$C378,'Earning(month)'!M$2)</f>
        <v>#NUM!</v>
      </c>
      <c r="N378" s="5" t="e">
        <f>INDEX(Large!$E$4:$BN$405,'Earning(month)'!$C378,'Earning(month)'!N$2)</f>
        <v>#NUM!</v>
      </c>
    </row>
    <row r="379" spans="1:14">
      <c r="A379" s="18">
        <v>376</v>
      </c>
      <c r="B379" s="25" t="e">
        <f>LARGE(Large!$AW$4:$AW$32,'Earning(month)'!A379)</f>
        <v>#NUM!</v>
      </c>
      <c r="C379" s="18" t="e">
        <f>MATCH(B379,Large!$AW$4:$AW$405,0)</f>
        <v>#NUM!</v>
      </c>
      <c r="D379" s="18" t="e">
        <f>INDEX(Large!$E$4:$BN$405,'Earning(month)'!$C379,'Earning(month)'!D$2)</f>
        <v>#NUM!</v>
      </c>
      <c r="E379" s="18" t="e">
        <f>INDEX(Large!$E$4:$BN$405,'Earning(month)'!$C379,'Earning(month)'!E$2)</f>
        <v>#NUM!</v>
      </c>
      <c r="F379" s="18" t="e">
        <f>INDEX(Large!$E$4:$BN$405,'Earning(month)'!$C379,'Earning(month)'!F$2)</f>
        <v>#NUM!</v>
      </c>
      <c r="G379" s="18" t="e">
        <f>INDEX(Large!$E$4:$BN$405,'Earning(month)'!$C379,'Earning(month)'!G$2)</f>
        <v>#NUM!</v>
      </c>
      <c r="H379" s="18" t="e">
        <f>INDEX(Large!$E$4:$BN$405,'Earning(month)'!$C379,'Earning(month)'!H$2)</f>
        <v>#NUM!</v>
      </c>
      <c r="I379" s="18" t="e">
        <f>INDEX(Large!$E$4:$BN$405,'Earning(month)'!$C379,'Earning(month)'!I$2)</f>
        <v>#NUM!</v>
      </c>
      <c r="J379" s="18" t="e">
        <f>INDEX(Large!$E$4:$BN$405,'Earning(month)'!$C379,'Earning(month)'!J$2)</f>
        <v>#NUM!</v>
      </c>
      <c r="K379" s="18" t="e">
        <f>INDEX(Large!$E$4:$BN$405,'Earning(month)'!$C379,'Earning(month)'!K$2)</f>
        <v>#NUM!</v>
      </c>
      <c r="L379" s="18" t="e">
        <f>INDEX(Large!$E$4:$BN$405,'Earning(month)'!$C379,'Earning(month)'!L$2)</f>
        <v>#NUM!</v>
      </c>
      <c r="M379" s="18" t="e">
        <f>INDEX(Large!$E$4:$BN$405,'Earning(month)'!$C379,'Earning(month)'!M$2)</f>
        <v>#NUM!</v>
      </c>
      <c r="N379" s="5" t="e">
        <f>INDEX(Large!$E$4:$BN$405,'Earning(month)'!$C379,'Earning(month)'!N$2)</f>
        <v>#NUM!</v>
      </c>
    </row>
    <row r="380" spans="1:14">
      <c r="A380" s="18">
        <v>377</v>
      </c>
      <c r="B380" s="25" t="e">
        <f>LARGE(Large!$AW$4:$AW$32,'Earning(month)'!A380)</f>
        <v>#NUM!</v>
      </c>
      <c r="C380" s="18" t="e">
        <f>MATCH(B380,Large!$AW$4:$AW$405,0)</f>
        <v>#NUM!</v>
      </c>
      <c r="D380" s="18" t="e">
        <f>INDEX(Large!$E$4:$BN$405,'Earning(month)'!$C380,'Earning(month)'!D$2)</f>
        <v>#NUM!</v>
      </c>
      <c r="E380" s="18" t="e">
        <f>INDEX(Large!$E$4:$BN$405,'Earning(month)'!$C380,'Earning(month)'!E$2)</f>
        <v>#NUM!</v>
      </c>
      <c r="F380" s="18" t="e">
        <f>INDEX(Large!$E$4:$BN$405,'Earning(month)'!$C380,'Earning(month)'!F$2)</f>
        <v>#NUM!</v>
      </c>
      <c r="G380" s="18" t="e">
        <f>INDEX(Large!$E$4:$BN$405,'Earning(month)'!$C380,'Earning(month)'!G$2)</f>
        <v>#NUM!</v>
      </c>
      <c r="H380" s="18" t="e">
        <f>INDEX(Large!$E$4:$BN$405,'Earning(month)'!$C380,'Earning(month)'!H$2)</f>
        <v>#NUM!</v>
      </c>
      <c r="I380" s="18" t="e">
        <f>INDEX(Large!$E$4:$BN$405,'Earning(month)'!$C380,'Earning(month)'!I$2)</f>
        <v>#NUM!</v>
      </c>
      <c r="J380" s="18" t="e">
        <f>INDEX(Large!$E$4:$BN$405,'Earning(month)'!$C380,'Earning(month)'!J$2)</f>
        <v>#NUM!</v>
      </c>
      <c r="K380" s="18" t="e">
        <f>INDEX(Large!$E$4:$BN$405,'Earning(month)'!$C380,'Earning(month)'!K$2)</f>
        <v>#NUM!</v>
      </c>
      <c r="L380" s="18" t="e">
        <f>INDEX(Large!$E$4:$BN$405,'Earning(month)'!$C380,'Earning(month)'!L$2)</f>
        <v>#NUM!</v>
      </c>
      <c r="M380" s="18" t="e">
        <f>INDEX(Large!$E$4:$BN$405,'Earning(month)'!$C380,'Earning(month)'!M$2)</f>
        <v>#NUM!</v>
      </c>
      <c r="N380" s="5" t="e">
        <f>INDEX(Large!$E$4:$BN$405,'Earning(month)'!$C380,'Earning(month)'!N$2)</f>
        <v>#NUM!</v>
      </c>
    </row>
    <row r="381" spans="1:14">
      <c r="A381" s="18">
        <v>378</v>
      </c>
      <c r="B381" s="25" t="e">
        <f>LARGE(Large!$AW$4:$AW$32,'Earning(month)'!A381)</f>
        <v>#NUM!</v>
      </c>
      <c r="C381" s="18" t="e">
        <f>MATCH(B381,Large!$AW$4:$AW$405,0)</f>
        <v>#NUM!</v>
      </c>
      <c r="D381" s="18" t="e">
        <f>INDEX(Large!$E$4:$BN$405,'Earning(month)'!$C381,'Earning(month)'!D$2)</f>
        <v>#NUM!</v>
      </c>
      <c r="E381" s="18" t="e">
        <f>INDEX(Large!$E$4:$BN$405,'Earning(month)'!$C381,'Earning(month)'!E$2)</f>
        <v>#NUM!</v>
      </c>
      <c r="F381" s="18" t="e">
        <f>INDEX(Large!$E$4:$BN$405,'Earning(month)'!$C381,'Earning(month)'!F$2)</f>
        <v>#NUM!</v>
      </c>
      <c r="G381" s="18" t="e">
        <f>INDEX(Large!$E$4:$BN$405,'Earning(month)'!$C381,'Earning(month)'!G$2)</f>
        <v>#NUM!</v>
      </c>
      <c r="H381" s="18" t="e">
        <f>INDEX(Large!$E$4:$BN$405,'Earning(month)'!$C381,'Earning(month)'!H$2)</f>
        <v>#NUM!</v>
      </c>
      <c r="I381" s="18" t="e">
        <f>INDEX(Large!$E$4:$BN$405,'Earning(month)'!$C381,'Earning(month)'!I$2)</f>
        <v>#NUM!</v>
      </c>
      <c r="J381" s="18" t="e">
        <f>INDEX(Large!$E$4:$BN$405,'Earning(month)'!$C381,'Earning(month)'!J$2)</f>
        <v>#NUM!</v>
      </c>
      <c r="K381" s="18" t="e">
        <f>INDEX(Large!$E$4:$BN$405,'Earning(month)'!$C381,'Earning(month)'!K$2)</f>
        <v>#NUM!</v>
      </c>
      <c r="L381" s="18" t="e">
        <f>INDEX(Large!$E$4:$BN$405,'Earning(month)'!$C381,'Earning(month)'!L$2)</f>
        <v>#NUM!</v>
      </c>
      <c r="M381" s="18" t="e">
        <f>INDEX(Large!$E$4:$BN$405,'Earning(month)'!$C381,'Earning(month)'!M$2)</f>
        <v>#NUM!</v>
      </c>
      <c r="N381" s="5" t="e">
        <f>INDEX(Large!$E$4:$BN$405,'Earning(month)'!$C381,'Earning(month)'!N$2)</f>
        <v>#NUM!</v>
      </c>
    </row>
    <row r="382" spans="1:14">
      <c r="A382" s="18">
        <v>379</v>
      </c>
      <c r="B382" s="25" t="e">
        <f>LARGE(Large!$AW$4:$AW$32,'Earning(month)'!A382)</f>
        <v>#NUM!</v>
      </c>
      <c r="C382" s="18" t="e">
        <f>MATCH(B382,Large!$AW$4:$AW$405,0)</f>
        <v>#NUM!</v>
      </c>
      <c r="D382" s="18" t="e">
        <f>INDEX(Large!$E$4:$BN$405,'Earning(month)'!$C382,'Earning(month)'!D$2)</f>
        <v>#NUM!</v>
      </c>
      <c r="E382" s="18" t="e">
        <f>INDEX(Large!$E$4:$BN$405,'Earning(month)'!$C382,'Earning(month)'!E$2)</f>
        <v>#NUM!</v>
      </c>
      <c r="F382" s="18" t="e">
        <f>INDEX(Large!$E$4:$BN$405,'Earning(month)'!$C382,'Earning(month)'!F$2)</f>
        <v>#NUM!</v>
      </c>
      <c r="G382" s="18" t="e">
        <f>INDEX(Large!$E$4:$BN$405,'Earning(month)'!$C382,'Earning(month)'!G$2)</f>
        <v>#NUM!</v>
      </c>
      <c r="H382" s="18" t="e">
        <f>INDEX(Large!$E$4:$BN$405,'Earning(month)'!$C382,'Earning(month)'!H$2)</f>
        <v>#NUM!</v>
      </c>
      <c r="I382" s="18" t="e">
        <f>INDEX(Large!$E$4:$BN$405,'Earning(month)'!$C382,'Earning(month)'!I$2)</f>
        <v>#NUM!</v>
      </c>
      <c r="J382" s="18" t="e">
        <f>INDEX(Large!$E$4:$BN$405,'Earning(month)'!$C382,'Earning(month)'!J$2)</f>
        <v>#NUM!</v>
      </c>
      <c r="K382" s="18" t="e">
        <f>INDEX(Large!$E$4:$BN$405,'Earning(month)'!$C382,'Earning(month)'!K$2)</f>
        <v>#NUM!</v>
      </c>
      <c r="L382" s="18" t="e">
        <f>INDEX(Large!$E$4:$BN$405,'Earning(month)'!$C382,'Earning(month)'!L$2)</f>
        <v>#NUM!</v>
      </c>
      <c r="M382" s="18" t="e">
        <f>INDEX(Large!$E$4:$BN$405,'Earning(month)'!$C382,'Earning(month)'!M$2)</f>
        <v>#NUM!</v>
      </c>
      <c r="N382" s="5" t="e">
        <f>INDEX(Large!$E$4:$BN$405,'Earning(month)'!$C382,'Earning(month)'!N$2)</f>
        <v>#NUM!</v>
      </c>
    </row>
    <row r="383" spans="1:14">
      <c r="A383" s="18">
        <v>380</v>
      </c>
      <c r="B383" s="25" t="e">
        <f>LARGE(Large!$AW$4:$AW$32,'Earning(month)'!A383)</f>
        <v>#NUM!</v>
      </c>
      <c r="C383" s="18" t="e">
        <f>MATCH(B383,Large!$AW$4:$AW$405,0)</f>
        <v>#NUM!</v>
      </c>
      <c r="D383" s="18" t="e">
        <f>INDEX(Large!$E$4:$BN$405,'Earning(month)'!$C383,'Earning(month)'!D$2)</f>
        <v>#NUM!</v>
      </c>
      <c r="E383" s="18" t="e">
        <f>INDEX(Large!$E$4:$BN$405,'Earning(month)'!$C383,'Earning(month)'!E$2)</f>
        <v>#NUM!</v>
      </c>
      <c r="F383" s="18" t="e">
        <f>INDEX(Large!$E$4:$BN$405,'Earning(month)'!$C383,'Earning(month)'!F$2)</f>
        <v>#NUM!</v>
      </c>
      <c r="G383" s="18" t="e">
        <f>INDEX(Large!$E$4:$BN$405,'Earning(month)'!$C383,'Earning(month)'!G$2)</f>
        <v>#NUM!</v>
      </c>
      <c r="H383" s="18" t="e">
        <f>INDEX(Large!$E$4:$BN$405,'Earning(month)'!$C383,'Earning(month)'!H$2)</f>
        <v>#NUM!</v>
      </c>
      <c r="I383" s="18" t="e">
        <f>INDEX(Large!$E$4:$BN$405,'Earning(month)'!$C383,'Earning(month)'!I$2)</f>
        <v>#NUM!</v>
      </c>
      <c r="J383" s="18" t="e">
        <f>INDEX(Large!$E$4:$BN$405,'Earning(month)'!$C383,'Earning(month)'!J$2)</f>
        <v>#NUM!</v>
      </c>
      <c r="K383" s="18" t="e">
        <f>INDEX(Large!$E$4:$BN$405,'Earning(month)'!$C383,'Earning(month)'!K$2)</f>
        <v>#NUM!</v>
      </c>
      <c r="L383" s="18" t="e">
        <f>INDEX(Large!$E$4:$BN$405,'Earning(month)'!$C383,'Earning(month)'!L$2)</f>
        <v>#NUM!</v>
      </c>
      <c r="M383" s="18" t="e">
        <f>INDEX(Large!$E$4:$BN$405,'Earning(month)'!$C383,'Earning(month)'!M$2)</f>
        <v>#NUM!</v>
      </c>
      <c r="N383" s="5" t="e">
        <f>INDEX(Large!$E$4:$BN$405,'Earning(month)'!$C383,'Earning(month)'!N$2)</f>
        <v>#NUM!</v>
      </c>
    </row>
    <row r="384" spans="1:14">
      <c r="A384" s="18">
        <v>381</v>
      </c>
      <c r="B384" s="25" t="e">
        <f>LARGE(Large!$AW$4:$AW$32,'Earning(month)'!A384)</f>
        <v>#NUM!</v>
      </c>
      <c r="C384" s="18" t="e">
        <f>MATCH(B384,Large!$AW$4:$AW$405,0)</f>
        <v>#NUM!</v>
      </c>
      <c r="D384" s="18" t="e">
        <f>INDEX(Large!$E$4:$BN$405,'Earning(month)'!$C384,'Earning(month)'!D$2)</f>
        <v>#NUM!</v>
      </c>
      <c r="E384" s="18" t="e">
        <f>INDEX(Large!$E$4:$BN$405,'Earning(month)'!$C384,'Earning(month)'!E$2)</f>
        <v>#NUM!</v>
      </c>
      <c r="F384" s="18" t="e">
        <f>INDEX(Large!$E$4:$BN$405,'Earning(month)'!$C384,'Earning(month)'!F$2)</f>
        <v>#NUM!</v>
      </c>
      <c r="G384" s="18" t="e">
        <f>INDEX(Large!$E$4:$BN$405,'Earning(month)'!$C384,'Earning(month)'!G$2)</f>
        <v>#NUM!</v>
      </c>
      <c r="H384" s="18" t="e">
        <f>INDEX(Large!$E$4:$BN$405,'Earning(month)'!$C384,'Earning(month)'!H$2)</f>
        <v>#NUM!</v>
      </c>
      <c r="I384" s="18" t="e">
        <f>INDEX(Large!$E$4:$BN$405,'Earning(month)'!$C384,'Earning(month)'!I$2)</f>
        <v>#NUM!</v>
      </c>
      <c r="J384" s="18" t="e">
        <f>INDEX(Large!$E$4:$BN$405,'Earning(month)'!$C384,'Earning(month)'!J$2)</f>
        <v>#NUM!</v>
      </c>
      <c r="K384" s="18" t="e">
        <f>INDEX(Large!$E$4:$BN$405,'Earning(month)'!$C384,'Earning(month)'!K$2)</f>
        <v>#NUM!</v>
      </c>
      <c r="L384" s="18" t="e">
        <f>INDEX(Large!$E$4:$BN$405,'Earning(month)'!$C384,'Earning(month)'!L$2)</f>
        <v>#NUM!</v>
      </c>
      <c r="M384" s="18" t="e">
        <f>INDEX(Large!$E$4:$BN$405,'Earning(month)'!$C384,'Earning(month)'!M$2)</f>
        <v>#NUM!</v>
      </c>
      <c r="N384" s="5" t="e">
        <f>INDEX(Large!$E$4:$BN$405,'Earning(month)'!$C384,'Earning(month)'!N$2)</f>
        <v>#NUM!</v>
      </c>
    </row>
    <row r="385" spans="1:14">
      <c r="A385" s="18">
        <v>382</v>
      </c>
      <c r="B385" s="25" t="e">
        <f>LARGE(Large!$AW$4:$AW$32,'Earning(month)'!A385)</f>
        <v>#NUM!</v>
      </c>
      <c r="C385" s="18" t="e">
        <f>MATCH(B385,Large!$AW$4:$AW$405,0)</f>
        <v>#NUM!</v>
      </c>
      <c r="D385" s="18" t="e">
        <f>INDEX(Large!$E$4:$BN$405,'Earning(month)'!$C385,'Earning(month)'!D$2)</f>
        <v>#NUM!</v>
      </c>
      <c r="E385" s="18" t="e">
        <f>INDEX(Large!$E$4:$BN$405,'Earning(month)'!$C385,'Earning(month)'!E$2)</f>
        <v>#NUM!</v>
      </c>
      <c r="F385" s="18" t="e">
        <f>INDEX(Large!$E$4:$BN$405,'Earning(month)'!$C385,'Earning(month)'!F$2)</f>
        <v>#NUM!</v>
      </c>
      <c r="G385" s="18" t="e">
        <f>INDEX(Large!$E$4:$BN$405,'Earning(month)'!$C385,'Earning(month)'!G$2)</f>
        <v>#NUM!</v>
      </c>
      <c r="H385" s="18" t="e">
        <f>INDEX(Large!$E$4:$BN$405,'Earning(month)'!$C385,'Earning(month)'!H$2)</f>
        <v>#NUM!</v>
      </c>
      <c r="I385" s="18" t="e">
        <f>INDEX(Large!$E$4:$BN$405,'Earning(month)'!$C385,'Earning(month)'!I$2)</f>
        <v>#NUM!</v>
      </c>
      <c r="J385" s="18" t="e">
        <f>INDEX(Large!$E$4:$BN$405,'Earning(month)'!$C385,'Earning(month)'!J$2)</f>
        <v>#NUM!</v>
      </c>
      <c r="K385" s="18" t="e">
        <f>INDEX(Large!$E$4:$BN$405,'Earning(month)'!$C385,'Earning(month)'!K$2)</f>
        <v>#NUM!</v>
      </c>
      <c r="L385" s="18" t="e">
        <f>INDEX(Large!$E$4:$BN$405,'Earning(month)'!$C385,'Earning(month)'!L$2)</f>
        <v>#NUM!</v>
      </c>
      <c r="M385" s="18" t="e">
        <f>INDEX(Large!$E$4:$BN$405,'Earning(month)'!$C385,'Earning(month)'!M$2)</f>
        <v>#NUM!</v>
      </c>
      <c r="N385" s="5" t="e">
        <f>INDEX(Large!$E$4:$BN$405,'Earning(month)'!$C385,'Earning(month)'!N$2)</f>
        <v>#NUM!</v>
      </c>
    </row>
    <row r="386" spans="1:14">
      <c r="A386" s="18">
        <v>383</v>
      </c>
      <c r="B386" s="25" t="e">
        <f>LARGE(Large!$AW$4:$AW$32,'Earning(month)'!A386)</f>
        <v>#NUM!</v>
      </c>
      <c r="C386" s="18" t="e">
        <f>MATCH(B386,Large!$AW$4:$AW$405,0)</f>
        <v>#NUM!</v>
      </c>
      <c r="D386" s="18" t="e">
        <f>INDEX(Large!$E$4:$BN$405,'Earning(month)'!$C386,'Earning(month)'!D$2)</f>
        <v>#NUM!</v>
      </c>
      <c r="E386" s="18" t="e">
        <f>INDEX(Large!$E$4:$BN$405,'Earning(month)'!$C386,'Earning(month)'!E$2)</f>
        <v>#NUM!</v>
      </c>
      <c r="F386" s="18" t="e">
        <f>INDEX(Large!$E$4:$BN$405,'Earning(month)'!$C386,'Earning(month)'!F$2)</f>
        <v>#NUM!</v>
      </c>
      <c r="G386" s="18" t="e">
        <f>INDEX(Large!$E$4:$BN$405,'Earning(month)'!$C386,'Earning(month)'!G$2)</f>
        <v>#NUM!</v>
      </c>
      <c r="H386" s="18" t="e">
        <f>INDEX(Large!$E$4:$BN$405,'Earning(month)'!$C386,'Earning(month)'!H$2)</f>
        <v>#NUM!</v>
      </c>
      <c r="I386" s="18" t="e">
        <f>INDEX(Large!$E$4:$BN$405,'Earning(month)'!$C386,'Earning(month)'!I$2)</f>
        <v>#NUM!</v>
      </c>
      <c r="J386" s="18" t="e">
        <f>INDEX(Large!$E$4:$BN$405,'Earning(month)'!$C386,'Earning(month)'!J$2)</f>
        <v>#NUM!</v>
      </c>
      <c r="K386" s="18" t="e">
        <f>INDEX(Large!$E$4:$BN$405,'Earning(month)'!$C386,'Earning(month)'!K$2)</f>
        <v>#NUM!</v>
      </c>
      <c r="L386" s="18" t="e">
        <f>INDEX(Large!$E$4:$BN$405,'Earning(month)'!$C386,'Earning(month)'!L$2)</f>
        <v>#NUM!</v>
      </c>
      <c r="M386" s="18" t="e">
        <f>INDEX(Large!$E$4:$BN$405,'Earning(month)'!$C386,'Earning(month)'!M$2)</f>
        <v>#NUM!</v>
      </c>
      <c r="N386" s="5" t="e">
        <f>INDEX(Large!$E$4:$BN$405,'Earning(month)'!$C386,'Earning(month)'!N$2)</f>
        <v>#NUM!</v>
      </c>
    </row>
    <row r="387" spans="1:14">
      <c r="A387" s="18">
        <v>384</v>
      </c>
      <c r="B387" s="25" t="e">
        <f>LARGE(Large!$AW$4:$AW$32,'Earning(month)'!A387)</f>
        <v>#NUM!</v>
      </c>
      <c r="C387" s="18" t="e">
        <f>MATCH(B387,Large!$AW$4:$AW$405,0)</f>
        <v>#NUM!</v>
      </c>
      <c r="D387" s="18" t="e">
        <f>INDEX(Large!$E$4:$BN$405,'Earning(month)'!$C387,'Earning(month)'!D$2)</f>
        <v>#NUM!</v>
      </c>
      <c r="E387" s="18" t="e">
        <f>INDEX(Large!$E$4:$BN$405,'Earning(month)'!$C387,'Earning(month)'!E$2)</f>
        <v>#NUM!</v>
      </c>
      <c r="F387" s="18" t="e">
        <f>INDEX(Large!$E$4:$BN$405,'Earning(month)'!$C387,'Earning(month)'!F$2)</f>
        <v>#NUM!</v>
      </c>
      <c r="G387" s="18" t="e">
        <f>INDEX(Large!$E$4:$BN$405,'Earning(month)'!$C387,'Earning(month)'!G$2)</f>
        <v>#NUM!</v>
      </c>
      <c r="H387" s="18" t="e">
        <f>INDEX(Large!$E$4:$BN$405,'Earning(month)'!$C387,'Earning(month)'!H$2)</f>
        <v>#NUM!</v>
      </c>
      <c r="I387" s="18" t="e">
        <f>INDEX(Large!$E$4:$BN$405,'Earning(month)'!$C387,'Earning(month)'!I$2)</f>
        <v>#NUM!</v>
      </c>
      <c r="J387" s="18" t="e">
        <f>INDEX(Large!$E$4:$BN$405,'Earning(month)'!$C387,'Earning(month)'!J$2)</f>
        <v>#NUM!</v>
      </c>
      <c r="K387" s="18" t="e">
        <f>INDEX(Large!$E$4:$BN$405,'Earning(month)'!$C387,'Earning(month)'!K$2)</f>
        <v>#NUM!</v>
      </c>
      <c r="L387" s="18" t="e">
        <f>INDEX(Large!$E$4:$BN$405,'Earning(month)'!$C387,'Earning(month)'!L$2)</f>
        <v>#NUM!</v>
      </c>
      <c r="M387" s="18" t="e">
        <f>INDEX(Large!$E$4:$BN$405,'Earning(month)'!$C387,'Earning(month)'!M$2)</f>
        <v>#NUM!</v>
      </c>
      <c r="N387" s="5" t="e">
        <f>INDEX(Large!$E$4:$BN$405,'Earning(month)'!$C387,'Earning(month)'!N$2)</f>
        <v>#NUM!</v>
      </c>
    </row>
    <row r="388" spans="1:14">
      <c r="A388" s="18">
        <v>385</v>
      </c>
      <c r="B388" s="25" t="e">
        <f>LARGE(Large!$AW$4:$AW$32,'Earning(month)'!A388)</f>
        <v>#NUM!</v>
      </c>
      <c r="C388" s="18" t="e">
        <f>MATCH(B388,Large!$AW$4:$AW$405,0)</f>
        <v>#NUM!</v>
      </c>
      <c r="D388" s="18" t="e">
        <f>INDEX(Large!$E$4:$BN$405,'Earning(month)'!$C388,'Earning(month)'!D$2)</f>
        <v>#NUM!</v>
      </c>
      <c r="E388" s="18" t="e">
        <f>INDEX(Large!$E$4:$BN$405,'Earning(month)'!$C388,'Earning(month)'!E$2)</f>
        <v>#NUM!</v>
      </c>
      <c r="F388" s="18" t="e">
        <f>INDEX(Large!$E$4:$BN$405,'Earning(month)'!$C388,'Earning(month)'!F$2)</f>
        <v>#NUM!</v>
      </c>
      <c r="G388" s="18" t="e">
        <f>INDEX(Large!$E$4:$BN$405,'Earning(month)'!$C388,'Earning(month)'!G$2)</f>
        <v>#NUM!</v>
      </c>
      <c r="H388" s="18" t="e">
        <f>INDEX(Large!$E$4:$BN$405,'Earning(month)'!$C388,'Earning(month)'!H$2)</f>
        <v>#NUM!</v>
      </c>
      <c r="I388" s="18" t="e">
        <f>INDEX(Large!$E$4:$BN$405,'Earning(month)'!$C388,'Earning(month)'!I$2)</f>
        <v>#NUM!</v>
      </c>
      <c r="J388" s="18" t="e">
        <f>INDEX(Large!$E$4:$BN$405,'Earning(month)'!$C388,'Earning(month)'!J$2)</f>
        <v>#NUM!</v>
      </c>
      <c r="K388" s="18" t="e">
        <f>INDEX(Large!$E$4:$BN$405,'Earning(month)'!$C388,'Earning(month)'!K$2)</f>
        <v>#NUM!</v>
      </c>
      <c r="L388" s="18" t="e">
        <f>INDEX(Large!$E$4:$BN$405,'Earning(month)'!$C388,'Earning(month)'!L$2)</f>
        <v>#NUM!</v>
      </c>
      <c r="M388" s="18" t="e">
        <f>INDEX(Large!$E$4:$BN$405,'Earning(month)'!$C388,'Earning(month)'!M$2)</f>
        <v>#NUM!</v>
      </c>
      <c r="N388" s="5" t="e">
        <f>INDEX(Large!$E$4:$BN$405,'Earning(month)'!$C388,'Earning(month)'!N$2)</f>
        <v>#NUM!</v>
      </c>
    </row>
    <row r="389" spans="1:14">
      <c r="A389" s="18">
        <v>386</v>
      </c>
      <c r="B389" s="25" t="e">
        <f>LARGE(Large!$AW$4:$AW$32,'Earning(month)'!A389)</f>
        <v>#NUM!</v>
      </c>
      <c r="C389" s="18" t="e">
        <f>MATCH(B389,Large!$AW$4:$AW$405,0)</f>
        <v>#NUM!</v>
      </c>
      <c r="D389" s="18" t="e">
        <f>INDEX(Large!$E$4:$BN$405,'Earning(month)'!$C389,'Earning(month)'!D$2)</f>
        <v>#NUM!</v>
      </c>
      <c r="E389" s="18" t="e">
        <f>INDEX(Large!$E$4:$BN$405,'Earning(month)'!$C389,'Earning(month)'!E$2)</f>
        <v>#NUM!</v>
      </c>
      <c r="F389" s="18" t="e">
        <f>INDEX(Large!$E$4:$BN$405,'Earning(month)'!$C389,'Earning(month)'!F$2)</f>
        <v>#NUM!</v>
      </c>
      <c r="G389" s="18" t="e">
        <f>INDEX(Large!$E$4:$BN$405,'Earning(month)'!$C389,'Earning(month)'!G$2)</f>
        <v>#NUM!</v>
      </c>
      <c r="H389" s="18" t="e">
        <f>INDEX(Large!$E$4:$BN$405,'Earning(month)'!$C389,'Earning(month)'!H$2)</f>
        <v>#NUM!</v>
      </c>
      <c r="I389" s="18" t="e">
        <f>INDEX(Large!$E$4:$BN$405,'Earning(month)'!$C389,'Earning(month)'!I$2)</f>
        <v>#NUM!</v>
      </c>
      <c r="J389" s="18" t="e">
        <f>INDEX(Large!$E$4:$BN$405,'Earning(month)'!$C389,'Earning(month)'!J$2)</f>
        <v>#NUM!</v>
      </c>
      <c r="K389" s="18" t="e">
        <f>INDEX(Large!$E$4:$BN$405,'Earning(month)'!$C389,'Earning(month)'!K$2)</f>
        <v>#NUM!</v>
      </c>
      <c r="L389" s="18" t="e">
        <f>INDEX(Large!$E$4:$BN$405,'Earning(month)'!$C389,'Earning(month)'!L$2)</f>
        <v>#NUM!</v>
      </c>
      <c r="M389" s="18" t="e">
        <f>INDEX(Large!$E$4:$BN$405,'Earning(month)'!$C389,'Earning(month)'!M$2)</f>
        <v>#NUM!</v>
      </c>
      <c r="N389" s="5" t="e">
        <f>INDEX(Large!$E$4:$BN$405,'Earning(month)'!$C389,'Earning(month)'!N$2)</f>
        <v>#NUM!</v>
      </c>
    </row>
    <row r="390" spans="1:14">
      <c r="A390" s="18">
        <v>387</v>
      </c>
      <c r="B390" s="25" t="e">
        <f>LARGE(Large!$AW$4:$AW$32,'Earning(month)'!A390)</f>
        <v>#NUM!</v>
      </c>
      <c r="C390" s="18" t="e">
        <f>MATCH(B390,Large!$AW$4:$AW$405,0)</f>
        <v>#NUM!</v>
      </c>
      <c r="D390" s="18" t="e">
        <f>INDEX(Large!$E$4:$BN$405,'Earning(month)'!$C390,'Earning(month)'!D$2)</f>
        <v>#NUM!</v>
      </c>
      <c r="E390" s="18" t="e">
        <f>INDEX(Large!$E$4:$BN$405,'Earning(month)'!$C390,'Earning(month)'!E$2)</f>
        <v>#NUM!</v>
      </c>
      <c r="F390" s="18" t="e">
        <f>INDEX(Large!$E$4:$BN$405,'Earning(month)'!$C390,'Earning(month)'!F$2)</f>
        <v>#NUM!</v>
      </c>
      <c r="G390" s="18" t="e">
        <f>INDEX(Large!$E$4:$BN$405,'Earning(month)'!$C390,'Earning(month)'!G$2)</f>
        <v>#NUM!</v>
      </c>
      <c r="H390" s="18" t="e">
        <f>INDEX(Large!$E$4:$BN$405,'Earning(month)'!$C390,'Earning(month)'!H$2)</f>
        <v>#NUM!</v>
      </c>
      <c r="I390" s="18" t="e">
        <f>INDEX(Large!$E$4:$BN$405,'Earning(month)'!$C390,'Earning(month)'!I$2)</f>
        <v>#NUM!</v>
      </c>
      <c r="J390" s="18" t="e">
        <f>INDEX(Large!$E$4:$BN$405,'Earning(month)'!$C390,'Earning(month)'!J$2)</f>
        <v>#NUM!</v>
      </c>
      <c r="K390" s="18" t="e">
        <f>INDEX(Large!$E$4:$BN$405,'Earning(month)'!$C390,'Earning(month)'!K$2)</f>
        <v>#NUM!</v>
      </c>
      <c r="L390" s="18" t="e">
        <f>INDEX(Large!$E$4:$BN$405,'Earning(month)'!$C390,'Earning(month)'!L$2)</f>
        <v>#NUM!</v>
      </c>
      <c r="M390" s="18" t="e">
        <f>INDEX(Large!$E$4:$BN$405,'Earning(month)'!$C390,'Earning(month)'!M$2)</f>
        <v>#NUM!</v>
      </c>
      <c r="N390" s="5" t="e">
        <f>INDEX(Large!$E$4:$BN$405,'Earning(month)'!$C390,'Earning(month)'!N$2)</f>
        <v>#NUM!</v>
      </c>
    </row>
    <row r="391" spans="1:14">
      <c r="A391" s="18">
        <v>388</v>
      </c>
      <c r="B391" s="25" t="e">
        <f>LARGE(Large!$AW$4:$AW$32,'Earning(month)'!A391)</f>
        <v>#NUM!</v>
      </c>
      <c r="C391" s="18" t="e">
        <f>MATCH(B391,Large!$AW$4:$AW$405,0)</f>
        <v>#NUM!</v>
      </c>
      <c r="D391" s="18" t="e">
        <f>INDEX(Large!$E$4:$BN$405,'Earning(month)'!$C391,'Earning(month)'!D$2)</f>
        <v>#NUM!</v>
      </c>
      <c r="E391" s="18" t="e">
        <f>INDEX(Large!$E$4:$BN$405,'Earning(month)'!$C391,'Earning(month)'!E$2)</f>
        <v>#NUM!</v>
      </c>
      <c r="F391" s="18" t="e">
        <f>INDEX(Large!$E$4:$BN$405,'Earning(month)'!$C391,'Earning(month)'!F$2)</f>
        <v>#NUM!</v>
      </c>
      <c r="G391" s="18" t="e">
        <f>INDEX(Large!$E$4:$BN$405,'Earning(month)'!$C391,'Earning(month)'!G$2)</f>
        <v>#NUM!</v>
      </c>
      <c r="H391" s="18" t="e">
        <f>INDEX(Large!$E$4:$BN$405,'Earning(month)'!$C391,'Earning(month)'!H$2)</f>
        <v>#NUM!</v>
      </c>
      <c r="I391" s="18" t="e">
        <f>INDEX(Large!$E$4:$BN$405,'Earning(month)'!$C391,'Earning(month)'!I$2)</f>
        <v>#NUM!</v>
      </c>
      <c r="J391" s="18" t="e">
        <f>INDEX(Large!$E$4:$BN$405,'Earning(month)'!$C391,'Earning(month)'!J$2)</f>
        <v>#NUM!</v>
      </c>
      <c r="K391" s="18" t="e">
        <f>INDEX(Large!$E$4:$BN$405,'Earning(month)'!$C391,'Earning(month)'!K$2)</f>
        <v>#NUM!</v>
      </c>
      <c r="L391" s="18" t="e">
        <f>INDEX(Large!$E$4:$BN$405,'Earning(month)'!$C391,'Earning(month)'!L$2)</f>
        <v>#NUM!</v>
      </c>
      <c r="M391" s="18" t="e">
        <f>INDEX(Large!$E$4:$BN$405,'Earning(month)'!$C391,'Earning(month)'!M$2)</f>
        <v>#NUM!</v>
      </c>
      <c r="N391" s="5" t="e">
        <f>INDEX(Large!$E$4:$BN$405,'Earning(month)'!$C391,'Earning(month)'!N$2)</f>
        <v>#NUM!</v>
      </c>
    </row>
    <row r="392" spans="1:14">
      <c r="A392" s="18">
        <v>389</v>
      </c>
      <c r="B392" s="25" t="e">
        <f>LARGE(Large!$AW$4:$AW$32,'Earning(month)'!A392)</f>
        <v>#NUM!</v>
      </c>
      <c r="C392" s="18" t="e">
        <f>MATCH(B392,Large!$AW$4:$AW$405,0)</f>
        <v>#NUM!</v>
      </c>
      <c r="D392" s="18" t="e">
        <f>INDEX(Large!$E$4:$BN$405,'Earning(month)'!$C392,'Earning(month)'!D$2)</f>
        <v>#NUM!</v>
      </c>
      <c r="E392" s="18" t="e">
        <f>INDEX(Large!$E$4:$BN$405,'Earning(month)'!$C392,'Earning(month)'!E$2)</f>
        <v>#NUM!</v>
      </c>
      <c r="F392" s="18" t="e">
        <f>INDEX(Large!$E$4:$BN$405,'Earning(month)'!$C392,'Earning(month)'!F$2)</f>
        <v>#NUM!</v>
      </c>
      <c r="G392" s="18" t="e">
        <f>INDEX(Large!$E$4:$BN$405,'Earning(month)'!$C392,'Earning(month)'!G$2)</f>
        <v>#NUM!</v>
      </c>
      <c r="H392" s="18" t="e">
        <f>INDEX(Large!$E$4:$BN$405,'Earning(month)'!$C392,'Earning(month)'!H$2)</f>
        <v>#NUM!</v>
      </c>
      <c r="I392" s="18" t="e">
        <f>INDEX(Large!$E$4:$BN$405,'Earning(month)'!$C392,'Earning(month)'!I$2)</f>
        <v>#NUM!</v>
      </c>
      <c r="J392" s="18" t="e">
        <f>INDEX(Large!$E$4:$BN$405,'Earning(month)'!$C392,'Earning(month)'!J$2)</f>
        <v>#NUM!</v>
      </c>
      <c r="K392" s="18" t="e">
        <f>INDEX(Large!$E$4:$BN$405,'Earning(month)'!$C392,'Earning(month)'!K$2)</f>
        <v>#NUM!</v>
      </c>
      <c r="L392" s="18" t="e">
        <f>INDEX(Large!$E$4:$BN$405,'Earning(month)'!$C392,'Earning(month)'!L$2)</f>
        <v>#NUM!</v>
      </c>
      <c r="M392" s="18" t="e">
        <f>INDEX(Large!$E$4:$BN$405,'Earning(month)'!$C392,'Earning(month)'!M$2)</f>
        <v>#NUM!</v>
      </c>
      <c r="N392" s="5" t="e">
        <f>INDEX(Large!$E$4:$BN$405,'Earning(month)'!$C392,'Earning(month)'!N$2)</f>
        <v>#NUM!</v>
      </c>
    </row>
    <row r="393" spans="1:14">
      <c r="A393" s="18">
        <v>390</v>
      </c>
      <c r="B393" s="25" t="e">
        <f>LARGE(Large!$AW$4:$AW$32,'Earning(month)'!A393)</f>
        <v>#NUM!</v>
      </c>
      <c r="C393" s="18" t="e">
        <f>MATCH(B393,Large!$AW$4:$AW$405,0)</f>
        <v>#NUM!</v>
      </c>
      <c r="D393" s="18" t="e">
        <f>INDEX(Large!$E$4:$BN$405,'Earning(month)'!$C393,'Earning(month)'!D$2)</f>
        <v>#NUM!</v>
      </c>
      <c r="E393" s="18" t="e">
        <f>INDEX(Large!$E$4:$BN$405,'Earning(month)'!$C393,'Earning(month)'!E$2)</f>
        <v>#NUM!</v>
      </c>
      <c r="F393" s="18" t="e">
        <f>INDEX(Large!$E$4:$BN$405,'Earning(month)'!$C393,'Earning(month)'!F$2)</f>
        <v>#NUM!</v>
      </c>
      <c r="G393" s="18" t="e">
        <f>INDEX(Large!$E$4:$BN$405,'Earning(month)'!$C393,'Earning(month)'!G$2)</f>
        <v>#NUM!</v>
      </c>
      <c r="H393" s="18" t="e">
        <f>INDEX(Large!$E$4:$BN$405,'Earning(month)'!$C393,'Earning(month)'!H$2)</f>
        <v>#NUM!</v>
      </c>
      <c r="I393" s="18" t="e">
        <f>INDEX(Large!$E$4:$BN$405,'Earning(month)'!$C393,'Earning(month)'!I$2)</f>
        <v>#NUM!</v>
      </c>
      <c r="J393" s="18" t="e">
        <f>INDEX(Large!$E$4:$BN$405,'Earning(month)'!$C393,'Earning(month)'!J$2)</f>
        <v>#NUM!</v>
      </c>
      <c r="K393" s="18" t="e">
        <f>INDEX(Large!$E$4:$BN$405,'Earning(month)'!$C393,'Earning(month)'!K$2)</f>
        <v>#NUM!</v>
      </c>
      <c r="L393" s="18" t="e">
        <f>INDEX(Large!$E$4:$BN$405,'Earning(month)'!$C393,'Earning(month)'!L$2)</f>
        <v>#NUM!</v>
      </c>
      <c r="M393" s="18" t="e">
        <f>INDEX(Large!$E$4:$BN$405,'Earning(month)'!$C393,'Earning(month)'!M$2)</f>
        <v>#NUM!</v>
      </c>
      <c r="N393" s="5" t="e">
        <f>INDEX(Large!$E$4:$BN$405,'Earning(month)'!$C393,'Earning(month)'!N$2)</f>
        <v>#NUM!</v>
      </c>
    </row>
    <row r="394" spans="1:14">
      <c r="A394" s="18">
        <v>391</v>
      </c>
      <c r="B394" s="25" t="e">
        <f>LARGE(Large!$AW$4:$AW$32,'Earning(month)'!A394)</f>
        <v>#NUM!</v>
      </c>
      <c r="C394" s="18" t="e">
        <f>MATCH(B394,Large!$AW$4:$AW$405,0)</f>
        <v>#NUM!</v>
      </c>
      <c r="D394" s="18" t="e">
        <f>INDEX(Large!$E$4:$BN$405,'Earning(month)'!$C394,'Earning(month)'!D$2)</f>
        <v>#NUM!</v>
      </c>
      <c r="E394" s="18" t="e">
        <f>INDEX(Large!$E$4:$BN$405,'Earning(month)'!$C394,'Earning(month)'!E$2)</f>
        <v>#NUM!</v>
      </c>
      <c r="F394" s="18" t="e">
        <f>INDEX(Large!$E$4:$BN$405,'Earning(month)'!$C394,'Earning(month)'!F$2)</f>
        <v>#NUM!</v>
      </c>
      <c r="G394" s="18" t="e">
        <f>INDEX(Large!$E$4:$BN$405,'Earning(month)'!$C394,'Earning(month)'!G$2)</f>
        <v>#NUM!</v>
      </c>
      <c r="H394" s="18" t="e">
        <f>INDEX(Large!$E$4:$BN$405,'Earning(month)'!$C394,'Earning(month)'!H$2)</f>
        <v>#NUM!</v>
      </c>
      <c r="I394" s="18" t="e">
        <f>INDEX(Large!$E$4:$BN$405,'Earning(month)'!$C394,'Earning(month)'!I$2)</f>
        <v>#NUM!</v>
      </c>
      <c r="J394" s="18" t="e">
        <f>INDEX(Large!$E$4:$BN$405,'Earning(month)'!$C394,'Earning(month)'!J$2)</f>
        <v>#NUM!</v>
      </c>
      <c r="K394" s="18" t="e">
        <f>INDEX(Large!$E$4:$BN$405,'Earning(month)'!$C394,'Earning(month)'!K$2)</f>
        <v>#NUM!</v>
      </c>
      <c r="L394" s="18" t="e">
        <f>INDEX(Large!$E$4:$BN$405,'Earning(month)'!$C394,'Earning(month)'!L$2)</f>
        <v>#NUM!</v>
      </c>
      <c r="M394" s="18" t="e">
        <f>INDEX(Large!$E$4:$BN$405,'Earning(month)'!$C394,'Earning(month)'!M$2)</f>
        <v>#NUM!</v>
      </c>
      <c r="N394" s="5" t="e">
        <f>INDEX(Large!$E$4:$BN$405,'Earning(month)'!$C394,'Earning(month)'!N$2)</f>
        <v>#NUM!</v>
      </c>
    </row>
    <row r="395" spans="1:14">
      <c r="A395" s="18">
        <v>392</v>
      </c>
      <c r="B395" s="25" t="e">
        <f>LARGE(Large!$AW$4:$AW$32,'Earning(month)'!A395)</f>
        <v>#NUM!</v>
      </c>
      <c r="C395" s="18" t="e">
        <f>MATCH(B395,Large!$AW$4:$AW$405,0)</f>
        <v>#NUM!</v>
      </c>
      <c r="D395" s="18" t="e">
        <f>INDEX(Large!$E$4:$BN$405,'Earning(month)'!$C395,'Earning(month)'!D$2)</f>
        <v>#NUM!</v>
      </c>
      <c r="E395" s="18" t="e">
        <f>INDEX(Large!$E$4:$BN$405,'Earning(month)'!$C395,'Earning(month)'!E$2)</f>
        <v>#NUM!</v>
      </c>
      <c r="F395" s="18" t="e">
        <f>INDEX(Large!$E$4:$BN$405,'Earning(month)'!$C395,'Earning(month)'!F$2)</f>
        <v>#NUM!</v>
      </c>
      <c r="G395" s="18" t="e">
        <f>INDEX(Large!$E$4:$BN$405,'Earning(month)'!$C395,'Earning(month)'!G$2)</f>
        <v>#NUM!</v>
      </c>
      <c r="H395" s="18" t="e">
        <f>INDEX(Large!$E$4:$BN$405,'Earning(month)'!$C395,'Earning(month)'!H$2)</f>
        <v>#NUM!</v>
      </c>
      <c r="I395" s="18" t="e">
        <f>INDEX(Large!$E$4:$BN$405,'Earning(month)'!$C395,'Earning(month)'!I$2)</f>
        <v>#NUM!</v>
      </c>
      <c r="J395" s="18" t="e">
        <f>INDEX(Large!$E$4:$BN$405,'Earning(month)'!$C395,'Earning(month)'!J$2)</f>
        <v>#NUM!</v>
      </c>
      <c r="K395" s="18" t="e">
        <f>INDEX(Large!$E$4:$BN$405,'Earning(month)'!$C395,'Earning(month)'!K$2)</f>
        <v>#NUM!</v>
      </c>
      <c r="L395" s="18" t="e">
        <f>INDEX(Large!$E$4:$BN$405,'Earning(month)'!$C395,'Earning(month)'!L$2)</f>
        <v>#NUM!</v>
      </c>
      <c r="M395" s="18" t="e">
        <f>INDEX(Large!$E$4:$BN$405,'Earning(month)'!$C395,'Earning(month)'!M$2)</f>
        <v>#NUM!</v>
      </c>
      <c r="N395" s="5" t="e">
        <f>INDEX(Large!$E$4:$BN$405,'Earning(month)'!$C395,'Earning(month)'!N$2)</f>
        <v>#NUM!</v>
      </c>
    </row>
    <row r="396" spans="1:14">
      <c r="A396" s="18">
        <v>393</v>
      </c>
      <c r="B396" s="25" t="e">
        <f>LARGE(Large!$AW$4:$AW$32,'Earning(month)'!A396)</f>
        <v>#NUM!</v>
      </c>
      <c r="C396" s="18" t="e">
        <f>MATCH(B396,Large!$AW$4:$AW$405,0)</f>
        <v>#NUM!</v>
      </c>
      <c r="D396" s="18" t="e">
        <f>INDEX(Large!$E$4:$BN$405,'Earning(month)'!$C396,'Earning(month)'!D$2)</f>
        <v>#NUM!</v>
      </c>
      <c r="E396" s="18" t="e">
        <f>INDEX(Large!$E$4:$BN$405,'Earning(month)'!$C396,'Earning(month)'!E$2)</f>
        <v>#NUM!</v>
      </c>
      <c r="F396" s="18" t="e">
        <f>INDEX(Large!$E$4:$BN$405,'Earning(month)'!$C396,'Earning(month)'!F$2)</f>
        <v>#NUM!</v>
      </c>
      <c r="G396" s="18" t="e">
        <f>INDEX(Large!$E$4:$BN$405,'Earning(month)'!$C396,'Earning(month)'!G$2)</f>
        <v>#NUM!</v>
      </c>
      <c r="H396" s="18" t="e">
        <f>INDEX(Large!$E$4:$BN$405,'Earning(month)'!$C396,'Earning(month)'!H$2)</f>
        <v>#NUM!</v>
      </c>
      <c r="I396" s="18" t="e">
        <f>INDEX(Large!$E$4:$BN$405,'Earning(month)'!$C396,'Earning(month)'!I$2)</f>
        <v>#NUM!</v>
      </c>
      <c r="J396" s="18" t="e">
        <f>INDEX(Large!$E$4:$BN$405,'Earning(month)'!$C396,'Earning(month)'!J$2)</f>
        <v>#NUM!</v>
      </c>
      <c r="K396" s="18" t="e">
        <f>INDEX(Large!$E$4:$BN$405,'Earning(month)'!$C396,'Earning(month)'!K$2)</f>
        <v>#NUM!</v>
      </c>
      <c r="L396" s="18" t="e">
        <f>INDEX(Large!$E$4:$BN$405,'Earning(month)'!$C396,'Earning(month)'!L$2)</f>
        <v>#NUM!</v>
      </c>
      <c r="M396" s="18" t="e">
        <f>INDEX(Large!$E$4:$BN$405,'Earning(month)'!$C396,'Earning(month)'!M$2)</f>
        <v>#NUM!</v>
      </c>
      <c r="N396" s="5" t="e">
        <f>INDEX(Large!$E$4:$BN$405,'Earning(month)'!$C396,'Earning(month)'!N$2)</f>
        <v>#NUM!</v>
      </c>
    </row>
    <row r="397" spans="1:14">
      <c r="A397" s="18">
        <v>394</v>
      </c>
      <c r="B397" s="25" t="e">
        <f>LARGE(Large!$AW$4:$AW$32,'Earning(month)'!A397)</f>
        <v>#NUM!</v>
      </c>
      <c r="C397" s="18" t="e">
        <f>MATCH(B397,Large!$AW$4:$AW$405,0)</f>
        <v>#NUM!</v>
      </c>
      <c r="D397" s="18" t="e">
        <f>INDEX(Large!$E$4:$BN$405,'Earning(month)'!$C397,'Earning(month)'!D$2)</f>
        <v>#NUM!</v>
      </c>
      <c r="E397" s="18" t="e">
        <f>INDEX(Large!$E$4:$BN$405,'Earning(month)'!$C397,'Earning(month)'!E$2)</f>
        <v>#NUM!</v>
      </c>
      <c r="F397" s="18" t="e">
        <f>INDEX(Large!$E$4:$BN$405,'Earning(month)'!$C397,'Earning(month)'!F$2)</f>
        <v>#NUM!</v>
      </c>
      <c r="G397" s="18" t="e">
        <f>INDEX(Large!$E$4:$BN$405,'Earning(month)'!$C397,'Earning(month)'!G$2)</f>
        <v>#NUM!</v>
      </c>
      <c r="H397" s="18" t="e">
        <f>INDEX(Large!$E$4:$BN$405,'Earning(month)'!$C397,'Earning(month)'!H$2)</f>
        <v>#NUM!</v>
      </c>
      <c r="I397" s="18" t="e">
        <f>INDEX(Large!$E$4:$BN$405,'Earning(month)'!$C397,'Earning(month)'!I$2)</f>
        <v>#NUM!</v>
      </c>
      <c r="J397" s="18" t="e">
        <f>INDEX(Large!$E$4:$BN$405,'Earning(month)'!$C397,'Earning(month)'!J$2)</f>
        <v>#NUM!</v>
      </c>
      <c r="K397" s="18" t="e">
        <f>INDEX(Large!$E$4:$BN$405,'Earning(month)'!$C397,'Earning(month)'!K$2)</f>
        <v>#NUM!</v>
      </c>
      <c r="L397" s="18" t="e">
        <f>INDEX(Large!$E$4:$BN$405,'Earning(month)'!$C397,'Earning(month)'!L$2)</f>
        <v>#NUM!</v>
      </c>
      <c r="M397" s="18" t="e">
        <f>INDEX(Large!$E$4:$BN$405,'Earning(month)'!$C397,'Earning(month)'!M$2)</f>
        <v>#NUM!</v>
      </c>
      <c r="N397" s="5" t="e">
        <f>INDEX(Large!$E$4:$BN$405,'Earning(month)'!$C397,'Earning(month)'!N$2)</f>
        <v>#NUM!</v>
      </c>
    </row>
    <row r="398" spans="1:14">
      <c r="A398" s="18">
        <v>395</v>
      </c>
      <c r="B398" s="25" t="e">
        <f>LARGE(Large!$AW$4:$AW$32,'Earning(month)'!A398)</f>
        <v>#NUM!</v>
      </c>
      <c r="C398" s="18" t="e">
        <f>MATCH(B398,Large!$AW$4:$AW$405,0)</f>
        <v>#NUM!</v>
      </c>
      <c r="D398" s="18" t="e">
        <f>INDEX(Large!$E$4:$BN$405,'Earning(month)'!$C398,'Earning(month)'!D$2)</f>
        <v>#NUM!</v>
      </c>
      <c r="E398" s="18" t="e">
        <f>INDEX(Large!$E$4:$BN$405,'Earning(month)'!$C398,'Earning(month)'!E$2)</f>
        <v>#NUM!</v>
      </c>
      <c r="F398" s="18" t="e">
        <f>INDEX(Large!$E$4:$BN$405,'Earning(month)'!$C398,'Earning(month)'!F$2)</f>
        <v>#NUM!</v>
      </c>
      <c r="G398" s="18" t="e">
        <f>INDEX(Large!$E$4:$BN$405,'Earning(month)'!$C398,'Earning(month)'!G$2)</f>
        <v>#NUM!</v>
      </c>
      <c r="H398" s="18" t="e">
        <f>INDEX(Large!$E$4:$BN$405,'Earning(month)'!$C398,'Earning(month)'!H$2)</f>
        <v>#NUM!</v>
      </c>
      <c r="I398" s="18" t="e">
        <f>INDEX(Large!$E$4:$BN$405,'Earning(month)'!$C398,'Earning(month)'!I$2)</f>
        <v>#NUM!</v>
      </c>
      <c r="J398" s="18" t="e">
        <f>INDEX(Large!$E$4:$BN$405,'Earning(month)'!$C398,'Earning(month)'!J$2)</f>
        <v>#NUM!</v>
      </c>
      <c r="K398" s="18" t="e">
        <f>INDEX(Large!$E$4:$BN$405,'Earning(month)'!$C398,'Earning(month)'!K$2)</f>
        <v>#NUM!</v>
      </c>
      <c r="L398" s="18" t="e">
        <f>INDEX(Large!$E$4:$BN$405,'Earning(month)'!$C398,'Earning(month)'!L$2)</f>
        <v>#NUM!</v>
      </c>
      <c r="M398" s="18" t="e">
        <f>INDEX(Large!$E$4:$BN$405,'Earning(month)'!$C398,'Earning(month)'!M$2)</f>
        <v>#NUM!</v>
      </c>
      <c r="N398" s="5" t="e">
        <f>INDEX(Large!$E$4:$BN$405,'Earning(month)'!$C398,'Earning(month)'!N$2)</f>
        <v>#NUM!</v>
      </c>
    </row>
    <row r="399" spans="1:14">
      <c r="A399" s="18">
        <v>396</v>
      </c>
      <c r="B399" s="25" t="e">
        <f>LARGE(Large!$AW$4:$AW$32,'Earning(month)'!A399)</f>
        <v>#NUM!</v>
      </c>
      <c r="C399" s="18" t="e">
        <f>MATCH(B399,Large!$AW$4:$AW$405,0)</f>
        <v>#NUM!</v>
      </c>
      <c r="D399" s="18" t="e">
        <f>INDEX(Large!$E$4:$BN$405,'Earning(month)'!$C399,'Earning(month)'!D$2)</f>
        <v>#NUM!</v>
      </c>
      <c r="E399" s="18" t="e">
        <f>INDEX(Large!$E$4:$BN$405,'Earning(month)'!$C399,'Earning(month)'!E$2)</f>
        <v>#NUM!</v>
      </c>
      <c r="F399" s="18" t="e">
        <f>INDEX(Large!$E$4:$BN$405,'Earning(month)'!$C399,'Earning(month)'!F$2)</f>
        <v>#NUM!</v>
      </c>
      <c r="G399" s="18" t="e">
        <f>INDEX(Large!$E$4:$BN$405,'Earning(month)'!$C399,'Earning(month)'!G$2)</f>
        <v>#NUM!</v>
      </c>
      <c r="H399" s="18" t="e">
        <f>INDEX(Large!$E$4:$BN$405,'Earning(month)'!$C399,'Earning(month)'!H$2)</f>
        <v>#NUM!</v>
      </c>
      <c r="I399" s="18" t="e">
        <f>INDEX(Large!$E$4:$BN$405,'Earning(month)'!$C399,'Earning(month)'!I$2)</f>
        <v>#NUM!</v>
      </c>
      <c r="J399" s="18" t="e">
        <f>INDEX(Large!$E$4:$BN$405,'Earning(month)'!$C399,'Earning(month)'!J$2)</f>
        <v>#NUM!</v>
      </c>
      <c r="K399" s="18" t="e">
        <f>INDEX(Large!$E$4:$BN$405,'Earning(month)'!$C399,'Earning(month)'!K$2)</f>
        <v>#NUM!</v>
      </c>
      <c r="L399" s="18" t="e">
        <f>INDEX(Large!$E$4:$BN$405,'Earning(month)'!$C399,'Earning(month)'!L$2)</f>
        <v>#NUM!</v>
      </c>
      <c r="M399" s="18" t="e">
        <f>INDEX(Large!$E$4:$BN$405,'Earning(month)'!$C399,'Earning(month)'!M$2)</f>
        <v>#NUM!</v>
      </c>
      <c r="N399" s="5" t="e">
        <f>INDEX(Large!$E$4:$BN$405,'Earning(month)'!$C399,'Earning(month)'!N$2)</f>
        <v>#NUM!</v>
      </c>
    </row>
    <row r="400" spans="1:14">
      <c r="A400" s="18">
        <v>397</v>
      </c>
      <c r="B400" s="25" t="e">
        <f>LARGE(Large!$AW$4:$AW$32,'Earning(month)'!A400)</f>
        <v>#NUM!</v>
      </c>
      <c r="C400" s="18" t="e">
        <f>MATCH(B400,Large!$AW$4:$AW$405,0)</f>
        <v>#NUM!</v>
      </c>
      <c r="D400" s="18" t="e">
        <f>INDEX(Large!$E$4:$BN$405,'Earning(month)'!$C400,'Earning(month)'!D$2)</f>
        <v>#NUM!</v>
      </c>
      <c r="E400" s="18" t="e">
        <f>INDEX(Large!$E$4:$BN$405,'Earning(month)'!$C400,'Earning(month)'!E$2)</f>
        <v>#NUM!</v>
      </c>
      <c r="F400" s="18" t="e">
        <f>INDEX(Large!$E$4:$BN$405,'Earning(month)'!$C400,'Earning(month)'!F$2)</f>
        <v>#NUM!</v>
      </c>
      <c r="G400" s="18" t="e">
        <f>INDEX(Large!$E$4:$BN$405,'Earning(month)'!$C400,'Earning(month)'!G$2)</f>
        <v>#NUM!</v>
      </c>
      <c r="H400" s="18" t="e">
        <f>INDEX(Large!$E$4:$BN$405,'Earning(month)'!$C400,'Earning(month)'!H$2)</f>
        <v>#NUM!</v>
      </c>
      <c r="I400" s="18" t="e">
        <f>INDEX(Large!$E$4:$BN$405,'Earning(month)'!$C400,'Earning(month)'!I$2)</f>
        <v>#NUM!</v>
      </c>
      <c r="J400" s="18" t="e">
        <f>INDEX(Large!$E$4:$BN$405,'Earning(month)'!$C400,'Earning(month)'!J$2)</f>
        <v>#NUM!</v>
      </c>
      <c r="K400" s="18" t="e">
        <f>INDEX(Large!$E$4:$BN$405,'Earning(month)'!$C400,'Earning(month)'!K$2)</f>
        <v>#NUM!</v>
      </c>
      <c r="L400" s="18" t="e">
        <f>INDEX(Large!$E$4:$BN$405,'Earning(month)'!$C400,'Earning(month)'!L$2)</f>
        <v>#NUM!</v>
      </c>
      <c r="M400" s="18" t="e">
        <f>INDEX(Large!$E$4:$BN$405,'Earning(month)'!$C400,'Earning(month)'!M$2)</f>
        <v>#NUM!</v>
      </c>
      <c r="N400" s="5" t="e">
        <f>INDEX(Large!$E$4:$BN$405,'Earning(month)'!$C400,'Earning(month)'!N$2)</f>
        <v>#NUM!</v>
      </c>
    </row>
    <row r="401" spans="1:14">
      <c r="A401" s="18">
        <v>398</v>
      </c>
      <c r="B401" s="25" t="e">
        <f>LARGE(Large!$AW$4:$AW$32,'Earning(month)'!A401)</f>
        <v>#NUM!</v>
      </c>
      <c r="C401" s="18" t="e">
        <f>MATCH(B401,Large!$AW$4:$AW$405,0)</f>
        <v>#NUM!</v>
      </c>
      <c r="D401" s="18" t="e">
        <f>INDEX(Large!$E$4:$BN$405,'Earning(month)'!$C401,'Earning(month)'!D$2)</f>
        <v>#NUM!</v>
      </c>
      <c r="E401" s="18" t="e">
        <f>INDEX(Large!$E$4:$BN$405,'Earning(month)'!$C401,'Earning(month)'!E$2)</f>
        <v>#NUM!</v>
      </c>
      <c r="F401" s="18" t="e">
        <f>INDEX(Large!$E$4:$BN$405,'Earning(month)'!$C401,'Earning(month)'!F$2)</f>
        <v>#NUM!</v>
      </c>
      <c r="G401" s="18" t="e">
        <f>INDEX(Large!$E$4:$BN$405,'Earning(month)'!$C401,'Earning(month)'!G$2)</f>
        <v>#NUM!</v>
      </c>
      <c r="H401" s="18" t="e">
        <f>INDEX(Large!$E$4:$BN$405,'Earning(month)'!$C401,'Earning(month)'!H$2)</f>
        <v>#NUM!</v>
      </c>
      <c r="I401" s="18" t="e">
        <f>INDEX(Large!$E$4:$BN$405,'Earning(month)'!$C401,'Earning(month)'!I$2)</f>
        <v>#NUM!</v>
      </c>
      <c r="J401" s="18" t="e">
        <f>INDEX(Large!$E$4:$BN$405,'Earning(month)'!$C401,'Earning(month)'!J$2)</f>
        <v>#NUM!</v>
      </c>
      <c r="K401" s="18" t="e">
        <f>INDEX(Large!$E$4:$BN$405,'Earning(month)'!$C401,'Earning(month)'!K$2)</f>
        <v>#NUM!</v>
      </c>
      <c r="L401" s="18" t="e">
        <f>INDEX(Large!$E$4:$BN$405,'Earning(month)'!$C401,'Earning(month)'!L$2)</f>
        <v>#NUM!</v>
      </c>
      <c r="M401" s="18" t="e">
        <f>INDEX(Large!$E$4:$BN$405,'Earning(month)'!$C401,'Earning(month)'!M$2)</f>
        <v>#NUM!</v>
      </c>
      <c r="N401" s="5" t="e">
        <f>INDEX(Large!$E$4:$BN$405,'Earning(month)'!$C401,'Earning(month)'!N$2)</f>
        <v>#NUM!</v>
      </c>
    </row>
    <row r="402" spans="1:14">
      <c r="A402" s="18">
        <v>399</v>
      </c>
      <c r="B402" s="25" t="e">
        <f>LARGE(Large!$AW$4:$AW$32,'Earning(month)'!A402)</f>
        <v>#NUM!</v>
      </c>
      <c r="C402" s="18" t="e">
        <f>MATCH(B402,Large!$AW$4:$AW$405,0)</f>
        <v>#NUM!</v>
      </c>
      <c r="D402" s="18" t="e">
        <f>INDEX(Large!$E$4:$BN$405,'Earning(month)'!$C402,'Earning(month)'!D$2)</f>
        <v>#NUM!</v>
      </c>
      <c r="E402" s="18" t="e">
        <f>INDEX(Large!$E$4:$BN$405,'Earning(month)'!$C402,'Earning(month)'!E$2)</f>
        <v>#NUM!</v>
      </c>
      <c r="F402" s="18" t="e">
        <f>INDEX(Large!$E$4:$BN$405,'Earning(month)'!$C402,'Earning(month)'!F$2)</f>
        <v>#NUM!</v>
      </c>
      <c r="G402" s="18" t="e">
        <f>INDEX(Large!$E$4:$BN$405,'Earning(month)'!$C402,'Earning(month)'!G$2)</f>
        <v>#NUM!</v>
      </c>
      <c r="H402" s="18" t="e">
        <f>INDEX(Large!$E$4:$BN$405,'Earning(month)'!$C402,'Earning(month)'!H$2)</f>
        <v>#NUM!</v>
      </c>
      <c r="I402" s="18" t="e">
        <f>INDEX(Large!$E$4:$BN$405,'Earning(month)'!$C402,'Earning(month)'!I$2)</f>
        <v>#NUM!</v>
      </c>
      <c r="J402" s="18" t="e">
        <f>INDEX(Large!$E$4:$BN$405,'Earning(month)'!$C402,'Earning(month)'!J$2)</f>
        <v>#NUM!</v>
      </c>
      <c r="K402" s="18" t="e">
        <f>INDEX(Large!$E$4:$BN$405,'Earning(month)'!$C402,'Earning(month)'!K$2)</f>
        <v>#NUM!</v>
      </c>
      <c r="L402" s="18" t="e">
        <f>INDEX(Large!$E$4:$BN$405,'Earning(month)'!$C402,'Earning(month)'!L$2)</f>
        <v>#NUM!</v>
      </c>
      <c r="M402" s="18" t="e">
        <f>INDEX(Large!$E$4:$BN$405,'Earning(month)'!$C402,'Earning(month)'!M$2)</f>
        <v>#NUM!</v>
      </c>
      <c r="N402" s="5" t="e">
        <f>INDEX(Large!$E$4:$BN$405,'Earning(month)'!$C402,'Earning(month)'!N$2)</f>
        <v>#NUM!</v>
      </c>
    </row>
    <row r="403" spans="1:14">
      <c r="A403" s="18">
        <v>400</v>
      </c>
      <c r="B403" s="25" t="e">
        <f>LARGE(Large!$AW$4:$AW$32,'Earning(month)'!A403)</f>
        <v>#NUM!</v>
      </c>
      <c r="C403" s="18" t="e">
        <f>MATCH(B403,Large!$AW$4:$AW$405,0)</f>
        <v>#NUM!</v>
      </c>
      <c r="D403" s="18" t="e">
        <f>INDEX(Large!$E$4:$BN$405,'Earning(month)'!$C403,'Earning(month)'!D$2)</f>
        <v>#NUM!</v>
      </c>
      <c r="E403" s="18" t="e">
        <f>INDEX(Large!$E$4:$BN$405,'Earning(month)'!$C403,'Earning(month)'!E$2)</f>
        <v>#NUM!</v>
      </c>
      <c r="F403" s="18" t="e">
        <f>INDEX(Large!$E$4:$BN$405,'Earning(month)'!$C403,'Earning(month)'!F$2)</f>
        <v>#NUM!</v>
      </c>
      <c r="G403" s="18" t="e">
        <f>INDEX(Large!$E$4:$BN$405,'Earning(month)'!$C403,'Earning(month)'!G$2)</f>
        <v>#NUM!</v>
      </c>
      <c r="H403" s="18" t="e">
        <f>INDEX(Large!$E$4:$BN$405,'Earning(month)'!$C403,'Earning(month)'!H$2)</f>
        <v>#NUM!</v>
      </c>
      <c r="I403" s="18" t="e">
        <f>INDEX(Large!$E$4:$BN$405,'Earning(month)'!$C403,'Earning(month)'!I$2)</f>
        <v>#NUM!</v>
      </c>
      <c r="J403" s="18" t="e">
        <f>INDEX(Large!$E$4:$BN$405,'Earning(month)'!$C403,'Earning(month)'!J$2)</f>
        <v>#NUM!</v>
      </c>
      <c r="K403" s="18" t="e">
        <f>INDEX(Large!$E$4:$BN$405,'Earning(month)'!$C403,'Earning(month)'!K$2)</f>
        <v>#NUM!</v>
      </c>
      <c r="L403" s="18" t="e">
        <f>INDEX(Large!$E$4:$BN$405,'Earning(month)'!$C403,'Earning(month)'!L$2)</f>
        <v>#NUM!</v>
      </c>
      <c r="M403" s="18" t="e">
        <f>INDEX(Large!$E$4:$BN$405,'Earning(month)'!$C403,'Earning(month)'!M$2)</f>
        <v>#NUM!</v>
      </c>
      <c r="N403" s="5" t="e">
        <f>INDEX(Large!$E$4:$BN$405,'Earning(month)'!$C403,'Earning(month)'!N$2)</f>
        <v>#NUM!</v>
      </c>
    </row>
    <row r="404" spans="1:14">
      <c r="A404" s="18">
        <v>401</v>
      </c>
      <c r="B404" s="25" t="e">
        <f>LARGE(Large!$AW$4:$AW$32,'Earning(month)'!A404)</f>
        <v>#NUM!</v>
      </c>
      <c r="C404" s="18" t="e">
        <f>MATCH(B404,Large!$AW$4:$AW$405,0)</f>
        <v>#NUM!</v>
      </c>
      <c r="D404" s="18" t="e">
        <f>INDEX(Large!$E$4:$BN$405,'Earning(month)'!$C404,'Earning(month)'!D$2)</f>
        <v>#NUM!</v>
      </c>
      <c r="E404" s="18" t="e">
        <f>INDEX(Large!$E$4:$BN$405,'Earning(month)'!$C404,'Earning(month)'!E$2)</f>
        <v>#NUM!</v>
      </c>
      <c r="F404" s="18" t="e">
        <f>INDEX(Large!$E$4:$BN$405,'Earning(month)'!$C404,'Earning(month)'!F$2)</f>
        <v>#NUM!</v>
      </c>
      <c r="G404" s="18" t="e">
        <f>INDEX(Large!$E$4:$BN$405,'Earning(month)'!$C404,'Earning(month)'!G$2)</f>
        <v>#NUM!</v>
      </c>
      <c r="H404" s="18" t="e">
        <f>INDEX(Large!$E$4:$BN$405,'Earning(month)'!$C404,'Earning(month)'!H$2)</f>
        <v>#NUM!</v>
      </c>
      <c r="I404" s="18" t="e">
        <f>INDEX(Large!$E$4:$BN$405,'Earning(month)'!$C404,'Earning(month)'!I$2)</f>
        <v>#NUM!</v>
      </c>
      <c r="J404" s="18" t="e">
        <f>INDEX(Large!$E$4:$BN$405,'Earning(month)'!$C404,'Earning(month)'!J$2)</f>
        <v>#NUM!</v>
      </c>
      <c r="K404" s="18" t="e">
        <f>INDEX(Large!$E$4:$BN$405,'Earning(month)'!$C404,'Earning(month)'!K$2)</f>
        <v>#NUM!</v>
      </c>
      <c r="L404" s="18" t="e">
        <f>INDEX(Large!$E$4:$BN$405,'Earning(month)'!$C404,'Earning(month)'!L$2)</f>
        <v>#NUM!</v>
      </c>
      <c r="M404" s="18" t="e">
        <f>INDEX(Large!$E$4:$BN$405,'Earning(month)'!$C404,'Earning(month)'!M$2)</f>
        <v>#NUM!</v>
      </c>
      <c r="N404" s="5" t="e">
        <f>INDEX(Large!$E$4:$BN$405,'Earning(month)'!$C404,'Earning(month)'!N$2)</f>
        <v>#NUM!</v>
      </c>
    </row>
    <row r="405" spans="1:14">
      <c r="A405" s="18">
        <v>402</v>
      </c>
      <c r="B405" s="25" t="e">
        <f>LARGE(Large!$AW$4:$AW$32,'Earning(month)'!A405)</f>
        <v>#NUM!</v>
      </c>
      <c r="C405" s="18" t="e">
        <f>MATCH(B405,Large!$AW$4:$AW$405,0)</f>
        <v>#NUM!</v>
      </c>
      <c r="D405" s="18" t="e">
        <f>INDEX(Large!$E$4:$BN$405,'Earning(month)'!$C405,'Earning(month)'!D$2)</f>
        <v>#NUM!</v>
      </c>
      <c r="E405" s="18" t="e">
        <f>INDEX(Large!$E$4:$BN$405,'Earning(month)'!$C405,'Earning(month)'!E$2)</f>
        <v>#NUM!</v>
      </c>
      <c r="F405" s="18" t="e">
        <f>INDEX(Large!$E$4:$BN$405,'Earning(month)'!$C405,'Earning(month)'!F$2)</f>
        <v>#NUM!</v>
      </c>
      <c r="G405" s="18" t="e">
        <f>INDEX(Large!$E$4:$BN$405,'Earning(month)'!$C405,'Earning(month)'!G$2)</f>
        <v>#NUM!</v>
      </c>
      <c r="H405" s="18" t="e">
        <f>INDEX(Large!$E$4:$BN$405,'Earning(month)'!$C405,'Earning(month)'!H$2)</f>
        <v>#NUM!</v>
      </c>
      <c r="I405" s="18" t="e">
        <f>INDEX(Large!$E$4:$BN$405,'Earning(month)'!$C405,'Earning(month)'!I$2)</f>
        <v>#NUM!</v>
      </c>
      <c r="J405" s="18" t="e">
        <f>INDEX(Large!$E$4:$BN$405,'Earning(month)'!$C405,'Earning(month)'!J$2)</f>
        <v>#NUM!</v>
      </c>
      <c r="K405" s="18" t="e">
        <f>INDEX(Large!$E$4:$BN$405,'Earning(month)'!$C405,'Earning(month)'!K$2)</f>
        <v>#NUM!</v>
      </c>
      <c r="L405" s="18" t="e">
        <f>INDEX(Large!$E$4:$BN$405,'Earning(month)'!$C405,'Earning(month)'!L$2)</f>
        <v>#NUM!</v>
      </c>
      <c r="M405" s="18" t="e">
        <f>INDEX(Large!$E$4:$BN$405,'Earning(month)'!$C405,'Earning(month)'!M$2)</f>
        <v>#NUM!</v>
      </c>
      <c r="N405" s="5" t="e">
        <f>INDEX(Large!$E$4:$BN$405,'Earning(month)'!$C405,'Earning(month)'!N$2)</f>
        <v>#NUM!</v>
      </c>
    </row>
  </sheetData>
  <phoneticPr fontId="1" type="noConversion"/>
  <conditionalFormatting sqref="B4:B40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6"/>
  <dimension ref="A1:AB405"/>
  <sheetViews>
    <sheetView tabSelected="1" zoomScale="90" zoomScaleNormal="90" workbookViewId="0">
      <pane xSplit="7" ySplit="3" topLeftCell="N4" activePane="bottomRight" state="frozen"/>
      <selection pane="topRight" activeCell="I1" sqref="I1"/>
      <selection pane="bottomLeft" activeCell="A4" sqref="A4"/>
      <selection pane="bottomRight" activeCell="P10" sqref="P10"/>
    </sheetView>
  </sheetViews>
  <sheetFormatPr defaultRowHeight="16.5"/>
  <cols>
    <col min="2" max="2" width="11.875" bestFit="1" customWidth="1"/>
    <col min="3" max="3" width="11.25" bestFit="1" customWidth="1"/>
    <col min="6" max="7" width="9" customWidth="1"/>
    <col min="14" max="14" width="13.5" bestFit="1" customWidth="1"/>
    <col min="15" max="16" width="13.5" customWidth="1"/>
    <col min="17" max="17" width="20.25" bestFit="1" customWidth="1"/>
    <col min="18" max="18" width="13.375" style="28" bestFit="1" customWidth="1"/>
    <col min="19" max="20" width="14.125" style="28" bestFit="1" customWidth="1"/>
    <col min="21" max="21" width="11" bestFit="1" customWidth="1"/>
    <col min="22" max="22" width="11" style="28" customWidth="1"/>
    <col min="23" max="23" width="18.125" bestFit="1" customWidth="1"/>
    <col min="26" max="26" width="9" style="28"/>
  </cols>
  <sheetData>
    <row r="1" spans="1:28">
      <c r="A1" s="102" t="s">
        <v>336</v>
      </c>
      <c r="B1" s="102"/>
      <c r="C1" s="49" t="s">
        <v>445</v>
      </c>
      <c r="D1" s="59" t="s">
        <v>534</v>
      </c>
      <c r="E1" s="42" t="s">
        <v>320</v>
      </c>
      <c r="F1">
        <v>1.96</v>
      </c>
      <c r="P1" s="21"/>
      <c r="Q1" s="9" t="s">
        <v>316</v>
      </c>
      <c r="R1" s="101" t="s">
        <v>329</v>
      </c>
      <c r="S1" s="101"/>
      <c r="T1" s="101"/>
      <c r="U1" t="s">
        <v>334</v>
      </c>
      <c r="V1" s="28" t="s">
        <v>334</v>
      </c>
      <c r="W1" t="s">
        <v>333</v>
      </c>
    </row>
    <row r="2" spans="1:28">
      <c r="A2" s="102" t="s">
        <v>1171</v>
      </c>
      <c r="B2" s="102"/>
      <c r="D2">
        <v>1</v>
      </c>
      <c r="E2">
        <v>2</v>
      </c>
      <c r="F2">
        <v>3</v>
      </c>
      <c r="G2">
        <v>6</v>
      </c>
      <c r="H2">
        <v>7</v>
      </c>
      <c r="I2">
        <v>8</v>
      </c>
      <c r="J2">
        <v>11</v>
      </c>
      <c r="K2">
        <v>12</v>
      </c>
      <c r="L2">
        <v>13</v>
      </c>
      <c r="M2">
        <v>14</v>
      </c>
      <c r="N2">
        <v>45</v>
      </c>
      <c r="O2">
        <v>46</v>
      </c>
      <c r="P2" s="21"/>
      <c r="Q2" s="9">
        <f>return!I2</f>
        <v>0.34331304348743491</v>
      </c>
      <c r="R2" s="40">
        <f>IF(A2="D",return!Q11,IF(A2="W",return!R11,IF(A2="M",return!S11,"-")))</f>
        <v>1.8214884166039973</v>
      </c>
      <c r="S2" s="40">
        <f>IF(A2="D",return!Q5,IF(A2="W",return!R5,IF(A2="M",return!S5,"-")))</f>
        <v>9.7481435571905341E-3</v>
      </c>
      <c r="T2" s="41">
        <f>IF(A2="D",return!Q10,IF(A2="W",return!R10,IF(A2="M",return!S10,"-")))</f>
        <v>-1.8019921294896164</v>
      </c>
      <c r="U2" t="str">
        <f>IF(prosetity!I27&gt;W2,"up",IF(prosetity!I27&lt;-W2,"down","mideum"))</f>
        <v>mideum</v>
      </c>
      <c r="V2" s="28">
        <f>prosetity!I27</f>
        <v>2.6785714285714284E-2</v>
      </c>
      <c r="W2" s="11">
        <v>0.04</v>
      </c>
      <c r="Y2" s="100" t="s">
        <v>489</v>
      </c>
      <c r="Z2" s="100"/>
      <c r="AA2" s="100"/>
      <c r="AB2" s="100"/>
    </row>
    <row r="3" spans="1:28">
      <c r="B3" s="2" t="s">
        <v>444</v>
      </c>
      <c r="C3" s="2" t="s">
        <v>23</v>
      </c>
      <c r="D3" t="str">
        <f>Large!E3</f>
        <v>代碼</v>
      </c>
      <c r="E3" t="str">
        <f>Large!F3</f>
        <v>商品</v>
      </c>
      <c r="F3" t="str">
        <f>Large!G3</f>
        <v>時間</v>
      </c>
      <c r="G3" t="str">
        <f>Large!J3</f>
        <v>成交</v>
      </c>
      <c r="H3" t="str">
        <f>Large!K3</f>
        <v>漲跌</v>
      </c>
      <c r="I3" t="str">
        <f>Large!L3</f>
        <v>漲幅%</v>
      </c>
      <c r="J3" t="str">
        <f>Large!O3</f>
        <v>最高</v>
      </c>
      <c r="K3" t="str">
        <f>Large!P3</f>
        <v>最低</v>
      </c>
      <c r="L3" t="str">
        <f>Large!Q3</f>
        <v>開盤</v>
      </c>
      <c r="M3" t="str">
        <f>Large!R3</f>
        <v>均價</v>
      </c>
      <c r="N3" t="str">
        <f>Data!BF3</f>
        <v>資產報酬率%</v>
      </c>
      <c r="O3" t="str">
        <f>Data!BG3</f>
        <v>殖利率%</v>
      </c>
      <c r="P3" t="s">
        <v>194</v>
      </c>
      <c r="Q3" t="s">
        <v>50</v>
      </c>
      <c r="R3" s="28" t="s">
        <v>317</v>
      </c>
      <c r="S3" s="28" t="s">
        <v>318</v>
      </c>
      <c r="T3" s="28" t="s">
        <v>319</v>
      </c>
      <c r="U3" s="28" t="s">
        <v>367</v>
      </c>
      <c r="V3" t="s">
        <v>335</v>
      </c>
      <c r="W3" t="s">
        <v>368</v>
      </c>
      <c r="Y3" t="s">
        <v>490</v>
      </c>
      <c r="Z3" s="28" t="s">
        <v>493</v>
      </c>
      <c r="AA3" t="s">
        <v>492</v>
      </c>
      <c r="AB3" t="s">
        <v>491</v>
      </c>
    </row>
    <row r="4" spans="1:28">
      <c r="A4" s="18">
        <v>1</v>
      </c>
      <c r="B4">
        <f>IF($D$1="M",Data!BM4,IF($D$1="Y",Data!BN4,"-"))</f>
        <v>0.59333143214123463</v>
      </c>
      <c r="C4">
        <f>MATCH(B4,IF($D$1="M",Data!$BM$4:$BM$400,IF($D$1="Y",Data!$BN$4:$BN$400,"-")),0)</f>
        <v>1</v>
      </c>
      <c r="D4" t="str">
        <f>INDEX(Data!$C$4:$BA$398,$C4,D$2)</f>
        <v>1467</v>
      </c>
      <c r="E4" s="28" t="str">
        <f>INDEX(Data!$C$4:$BA$398,$C4,E$2)</f>
        <v>南緯</v>
      </c>
      <c r="F4" s="28" t="str">
        <f>INDEX(Data!$C$4:$BA$398,$C4,F$2)</f>
        <v>13:30:00</v>
      </c>
      <c r="G4" s="28">
        <f>INDEX(Data!$C$4:$BA$398,$C4,G$2)</f>
        <v>11.2</v>
      </c>
      <c r="H4" s="28">
        <f>INDEX(Data!$C$4:$BA$398,$C4,H$2)</f>
        <v>0.1</v>
      </c>
      <c r="I4" s="28">
        <f>INDEX(Data!$C$4:$BA$398,$C4,I$2)</f>
        <v>0.9</v>
      </c>
      <c r="J4" s="28">
        <f>INDEX(Data!$C$4:$BA$398,$C4,J$2)</f>
        <v>11.25</v>
      </c>
      <c r="K4" s="28">
        <f>INDEX(Data!$C$4:$BA$398,$C4,K$2)</f>
        <v>11.1</v>
      </c>
      <c r="L4" s="28">
        <f>INDEX(Data!$C$4:$BA$398,$C4,L$2)</f>
        <v>11.25</v>
      </c>
      <c r="M4" s="28">
        <f>INDEX(Data!$C$4:$BA$398,$C4,M$2)</f>
        <v>11.21</v>
      </c>
      <c r="N4" s="28" t="str">
        <f>INDEX(Data!$C$4:$BA$398,$C4,N$2)</f>
        <v>0.59</v>
      </c>
      <c r="O4" s="28" t="str">
        <f>INDEX(Data!$C$4:$BA$398,$C4,O$2)</f>
        <v>--</v>
      </c>
      <c r="P4" t="str">
        <f>IF((Data!$BP$12+($Q$2-Data!$BP$12)*B4)&gt;=O4,Data!$BP$12+($Q$2-Data!$BP$12)*B4,"-")</f>
        <v>-</v>
      </c>
      <c r="Q4" s="8">
        <f>(Data!$BP$12+($Q$2-Data!$BP$12)*CAPM!B4)</f>
        <v>0.32569899012279535</v>
      </c>
      <c r="R4" s="8">
        <f>M4*(1+((Data!$BP$12+($R$2-Data!$BP$12)*CAPM!B4))%)</f>
        <v>11.344827927625635</v>
      </c>
      <c r="S4" s="8">
        <f>M4*(1+((Data!$BP$12+($S$2-Data!$BP$12)*CAPM!B4))%)</f>
        <v>11.224324636882571</v>
      </c>
      <c r="T4" s="8">
        <f>M4*(1+((Data!$BP$12+($T$2-Data!$BP$12)*CAPM!B4))%)</f>
        <v>11.103821346139503</v>
      </c>
      <c r="U4" s="3">
        <f t="shared" ref="U4:U67" si="0">(J4-R4)/R4</f>
        <v>-8.3586924570906197E-3</v>
      </c>
      <c r="V4" s="12">
        <f t="shared" ref="V4:V67" si="1">(G4-S4)/S4</f>
        <v>-2.167135900777677E-3</v>
      </c>
      <c r="W4" s="3">
        <f>(K4-T4)/T4</f>
        <v>-3.4414694008308346E-4</v>
      </c>
      <c r="X4" s="30"/>
      <c r="Y4">
        <f>LARGE($B$4:$B$32,A4)</f>
        <v>1.6659180396897506</v>
      </c>
      <c r="Z4" s="28">
        <f>MATCH(Y4,$B$4:$B$405,0)</f>
        <v>14</v>
      </c>
      <c r="AA4" t="str">
        <f>INDEX($D$4:$E$405,Z4,1)</f>
        <v>3552</v>
      </c>
      <c r="AB4" s="28" t="str">
        <f>INDEX($D$4:$E$405,Z4,2)</f>
        <v>同致</v>
      </c>
    </row>
    <row r="5" spans="1:28">
      <c r="A5" s="18">
        <v>2</v>
      </c>
      <c r="B5" s="28">
        <f>IF($D$1="M",Data!BM5,IF($D$1="Y",Data!BN5,"-"))</f>
        <v>1.2414317363860574</v>
      </c>
      <c r="C5" s="28">
        <f>MATCH(B5,IF($D$1="M",Data!$BM$4:$BM$400,IF($D$1="Y",Data!$BN$4:$BN$400,"-")),0)</f>
        <v>2</v>
      </c>
      <c r="D5" s="28" t="str">
        <f>INDEX(Data!$C$4:$BA$398,$C5,D$2)</f>
        <v>3094</v>
      </c>
      <c r="E5" s="28" t="str">
        <f>INDEX(Data!$C$4:$BA$398,$C5,E$2)</f>
        <v>聯傑</v>
      </c>
      <c r="F5" s="28" t="str">
        <f>INDEX(Data!$C$4:$BA$398,$C5,F$2)</f>
        <v>13:30:00</v>
      </c>
      <c r="G5" s="28">
        <f>INDEX(Data!$C$4:$BA$398,$C5,G$2)</f>
        <v>20.149999999999999</v>
      </c>
      <c r="H5" s="28">
        <f>INDEX(Data!$C$4:$BA$398,$C5,H$2)</f>
        <v>-0.15</v>
      </c>
      <c r="I5" s="28">
        <f>INDEX(Data!$C$4:$BA$398,$C5,I$2)</f>
        <v>-0.74</v>
      </c>
      <c r="J5" s="28">
        <f>INDEX(Data!$C$4:$BA$398,$C5,J$2)</f>
        <v>20.3</v>
      </c>
      <c r="K5" s="28">
        <f>INDEX(Data!$C$4:$BA$398,$C5,K$2)</f>
        <v>20.100000000000001</v>
      </c>
      <c r="L5" s="28">
        <f>INDEX(Data!$C$4:$BA$398,$C5,L$2)</f>
        <v>20.3</v>
      </c>
      <c r="M5" s="28">
        <f>INDEX(Data!$C$4:$BA$398,$C5,M$2)</f>
        <v>20.149999999999999</v>
      </c>
      <c r="N5" s="28" t="str">
        <f>INDEX(Data!$C$4:$BA$398,$C5,N$2)</f>
        <v>--</v>
      </c>
      <c r="O5" s="28" t="str">
        <f>INDEX(Data!$C$4:$BA$398,$C5,O$2)</f>
        <v>5.76</v>
      </c>
      <c r="P5" t="str">
        <f>IF((Data!$BP$12+($Q$2-Data!$BP$12)*B5)&gt;=O5,Data!$BP$12+($Q$2-Data!$BP$12)*B5,"-")</f>
        <v>-</v>
      </c>
      <c r="Q5" s="8">
        <f>(Data!$BP$12+($Q$2-Data!$BP$12)*CAPM!B5)</f>
        <v>0.35377018678477112</v>
      </c>
      <c r="R5" s="8">
        <f>M5*(1+((Data!$BP$12+($R$2-Data!$BP$12)*CAPM!B5))%)</f>
        <v>20.59104803739357</v>
      </c>
      <c r="S5" s="8">
        <f>M5*(1+((Data!$BP$12+($S$2-Data!$BP$12)*CAPM!B5))%)</f>
        <v>20.137843934974185</v>
      </c>
      <c r="T5" s="8">
        <f>M5*(1+((Data!$BP$12+($T$2-Data!$BP$12)*CAPM!B5))%)</f>
        <v>19.684639832554801</v>
      </c>
      <c r="U5" s="3">
        <f t="shared" si="0"/>
        <v>-1.4134687892768871E-2</v>
      </c>
      <c r="V5" s="12">
        <f t="shared" si="1"/>
        <v>6.0364282616677339E-4</v>
      </c>
      <c r="W5" s="3">
        <f t="shared" ref="W5:W68" si="2">(K5-T5)/T5</f>
        <v>2.1100724777207792E-2</v>
      </c>
      <c r="X5" s="30"/>
      <c r="Y5" s="28">
        <f t="shared" ref="Y5:Y68" si="3">LARGE($B$4:$B$32,A5)</f>
        <v>1.6063840097033801</v>
      </c>
      <c r="Z5" s="28">
        <f t="shared" ref="Z5:Z68" si="4">MATCH(Y5,$B$4:$B$405,0)</f>
        <v>22</v>
      </c>
      <c r="AA5" s="28" t="str">
        <f t="shared" ref="AA5:AA68" si="5">INDEX($D$4:$E$405,Z5,1)</f>
        <v>2474</v>
      </c>
      <c r="AB5" s="28" t="str">
        <f t="shared" ref="AB5:AB68" si="6">INDEX($D$4:$E$405,Z5,2)</f>
        <v>可成</v>
      </c>
    </row>
    <row r="6" spans="1:28">
      <c r="A6" s="18">
        <v>3</v>
      </c>
      <c r="B6" s="28">
        <f>IF($D$1="M",Data!BM6,IF($D$1="Y",Data!BN6,"-"))</f>
        <v>0.76633293470500408</v>
      </c>
      <c r="C6" s="28">
        <f>MATCH(B6,IF($D$1="M",Data!$BM$4:$BM$400,IF($D$1="Y",Data!$BN$4:$BN$400,"-")),0)</f>
        <v>3</v>
      </c>
      <c r="D6" s="28" t="str">
        <f>INDEX(Data!$C$4:$BA$398,$C6,D$2)</f>
        <v>2345</v>
      </c>
      <c r="E6" s="28" t="str">
        <f>INDEX(Data!$C$4:$BA$398,$C6,E$2)</f>
        <v>智邦</v>
      </c>
      <c r="F6" s="28" t="str">
        <f>INDEX(Data!$C$4:$BA$398,$C6,F$2)</f>
        <v>13:30:00</v>
      </c>
      <c r="G6" s="28">
        <f>INDEX(Data!$C$4:$BA$398,$C6,G$2)</f>
        <v>42.8</v>
      </c>
      <c r="H6" s="28">
        <f>INDEX(Data!$C$4:$BA$398,$C6,H$2)</f>
        <v>0.15</v>
      </c>
      <c r="I6" s="28">
        <f>INDEX(Data!$C$4:$BA$398,$C6,I$2)</f>
        <v>0.35</v>
      </c>
      <c r="J6" s="28">
        <f>INDEX(Data!$C$4:$BA$398,$C6,J$2)</f>
        <v>43.15</v>
      </c>
      <c r="K6" s="28">
        <f>INDEX(Data!$C$4:$BA$398,$C6,K$2)</f>
        <v>42.65</v>
      </c>
      <c r="L6" s="28">
        <f>INDEX(Data!$C$4:$BA$398,$C6,L$2)</f>
        <v>42.65</v>
      </c>
      <c r="M6" s="28">
        <f>INDEX(Data!$C$4:$BA$398,$C6,M$2)</f>
        <v>42.89</v>
      </c>
      <c r="N6" s="28" t="str">
        <f>INDEX(Data!$C$4:$BA$398,$C6,N$2)</f>
        <v>9.01</v>
      </c>
      <c r="O6" s="28" t="str">
        <f>INDEX(Data!$C$4:$BA$398,$C6,O$2)</f>
        <v>4.58</v>
      </c>
      <c r="P6" t="str">
        <f>IF((Data!$BP$12+($Q$2-Data!$BP$12)*B6)&gt;=O6,Data!$BP$12+($Q$2-Data!$BP$12)*B6,"-")</f>
        <v>-</v>
      </c>
      <c r="Q6" s="8">
        <f>(Data!$BP$12+($Q$2-Data!$BP$12)*CAPM!B6)</f>
        <v>0.33319221172673147</v>
      </c>
      <c r="R6" s="8">
        <f>M6*(1+((Data!$BP$12+($R$2-Data!$BP$12)*CAPM!B6))%)</f>
        <v>43.518753110517039</v>
      </c>
      <c r="S6" s="8">
        <f>M6*(1+((Data!$BP$12+($S$2-Data!$BP$12)*CAPM!B6))%)</f>
        <v>42.92326996302355</v>
      </c>
      <c r="T6" s="8">
        <f>M6*(1+((Data!$BP$12+($T$2-Data!$BP$12)*CAPM!B6))%)</f>
        <v>42.327786815530054</v>
      </c>
      <c r="U6" s="3">
        <f t="shared" si="0"/>
        <v>-8.4734300539489795E-3</v>
      </c>
      <c r="V6" s="12">
        <f t="shared" si="1"/>
        <v>-2.8718679431866318E-3</v>
      </c>
      <c r="W6" s="3">
        <f t="shared" si="2"/>
        <v>7.6123324348185573E-3</v>
      </c>
      <c r="X6" s="30"/>
      <c r="Y6" s="28">
        <f t="shared" si="3"/>
        <v>1.3562309380476405</v>
      </c>
      <c r="Z6" s="28">
        <f t="shared" si="4"/>
        <v>23</v>
      </c>
      <c r="AA6" s="28" t="str">
        <f t="shared" si="5"/>
        <v>2330</v>
      </c>
      <c r="AB6" s="28" t="str">
        <f t="shared" si="6"/>
        <v>台積電</v>
      </c>
    </row>
    <row r="7" spans="1:28">
      <c r="A7" s="18">
        <v>4</v>
      </c>
      <c r="B7" s="28">
        <f>IF($D$1="M",Data!BM7,IF($D$1="Y",Data!BN7,"-"))</f>
        <v>0.88656916661257923</v>
      </c>
      <c r="C7" s="28">
        <f>MATCH(B7,IF($D$1="M",Data!$BM$4:$BM$400,IF($D$1="Y",Data!$BN$4:$BN$400,"-")),0)</f>
        <v>4</v>
      </c>
      <c r="D7" s="28" t="str">
        <f>INDEX(Data!$C$4:$BA$398,$C7,D$2)</f>
        <v>2105</v>
      </c>
      <c r="E7" s="28" t="str">
        <f>INDEX(Data!$C$4:$BA$398,$C7,E$2)</f>
        <v>正新</v>
      </c>
      <c r="F7" s="28" t="str">
        <f>INDEX(Data!$C$4:$BA$398,$C7,F$2)</f>
        <v>13:30:00</v>
      </c>
      <c r="G7" s="28">
        <f>INDEX(Data!$C$4:$BA$398,$C7,G$2)</f>
        <v>58.5</v>
      </c>
      <c r="H7" s="28">
        <f>INDEX(Data!$C$4:$BA$398,$C7,H$2)</f>
        <v>-0.4</v>
      </c>
      <c r="I7" s="28">
        <f>INDEX(Data!$C$4:$BA$398,$C7,I$2)</f>
        <v>-0.68</v>
      </c>
      <c r="J7" s="28">
        <f>INDEX(Data!$C$4:$BA$398,$C7,J$2)</f>
        <v>58.9</v>
      </c>
      <c r="K7" s="28">
        <f>INDEX(Data!$C$4:$BA$398,$C7,K$2)</f>
        <v>58.5</v>
      </c>
      <c r="L7" s="28">
        <f>INDEX(Data!$C$4:$BA$398,$C7,L$2)</f>
        <v>58.9</v>
      </c>
      <c r="M7" s="28">
        <f>INDEX(Data!$C$4:$BA$398,$C7,M$2)</f>
        <v>58.59</v>
      </c>
      <c r="N7" s="28" t="str">
        <f>INDEX(Data!$C$4:$BA$398,$C7,N$2)</f>
        <v>--</v>
      </c>
      <c r="O7" s="28" t="str">
        <f>INDEX(Data!$C$4:$BA$398,$C7,O$2)</f>
        <v>5.13</v>
      </c>
      <c r="P7" t="str">
        <f>IF((Data!$BP$12+($Q$2-Data!$BP$12)*B7)&gt;=O7,Data!$BP$12+($Q$2-Data!$BP$12)*B7,"-")</f>
        <v>-</v>
      </c>
      <c r="Q7" s="8">
        <f>(Data!$BP$12+($Q$2-Data!$BP$12)*CAPM!B7)</f>
        <v>0.33840000886810956</v>
      </c>
      <c r="R7" s="8">
        <f>M7*(1+((Data!$BP$12+($R$2-Data!$BP$12)*CAPM!B7))%)</f>
        <v>59.556093273994563</v>
      </c>
      <c r="S7" s="8">
        <f>M7*(1+((Data!$BP$12+($S$2-Data!$BP$12)*CAPM!B7))%)</f>
        <v>58.615001321800733</v>
      </c>
      <c r="T7" s="8">
        <f>M7*(1+((Data!$BP$12+($T$2-Data!$BP$12)*CAPM!B7))%)</f>
        <v>57.673909369606918</v>
      </c>
      <c r="U7" s="3">
        <f t="shared" si="0"/>
        <v>-1.1016392075553591E-2</v>
      </c>
      <c r="V7" s="12">
        <f t="shared" si="1"/>
        <v>-1.9619776372496733E-3</v>
      </c>
      <c r="W7" s="3">
        <f t="shared" si="2"/>
        <v>1.4323472076412023E-2</v>
      </c>
      <c r="X7" s="30"/>
      <c r="Y7" s="28">
        <f t="shared" si="3"/>
        <v>1.3150525483546449</v>
      </c>
      <c r="Z7" s="28">
        <f t="shared" si="4"/>
        <v>7</v>
      </c>
      <c r="AA7" s="28" t="str">
        <f t="shared" si="5"/>
        <v>2409</v>
      </c>
      <c r="AB7" s="28" t="str">
        <f t="shared" si="6"/>
        <v>友達</v>
      </c>
    </row>
    <row r="8" spans="1:28">
      <c r="A8" s="18">
        <v>5</v>
      </c>
      <c r="B8" s="28">
        <f>IF($D$1="M",Data!BM8,IF($D$1="Y",Data!BN8,"-"))</f>
        <v>0.9884082957421948</v>
      </c>
      <c r="C8" s="28">
        <f>MATCH(B8,IF($D$1="M",Data!$BM$4:$BM$400,IF($D$1="Y",Data!$BN$4:$BN$400,"-")),0)</f>
        <v>5</v>
      </c>
      <c r="D8" s="28" t="str">
        <f>INDEX(Data!$C$4:$BA$398,$C8,D$2)</f>
        <v>3231</v>
      </c>
      <c r="E8" s="28" t="str">
        <f>INDEX(Data!$C$4:$BA$398,$C8,E$2)</f>
        <v>緯創</v>
      </c>
      <c r="F8" s="28" t="str">
        <f>INDEX(Data!$C$4:$BA$398,$C8,F$2)</f>
        <v>13:30:00</v>
      </c>
      <c r="G8" s="28">
        <f>INDEX(Data!$C$4:$BA$398,$C8,G$2)</f>
        <v>23.25</v>
      </c>
      <c r="H8" s="28">
        <f>INDEX(Data!$C$4:$BA$398,$C8,H$2)</f>
        <v>-0.05</v>
      </c>
      <c r="I8" s="28">
        <f>INDEX(Data!$C$4:$BA$398,$C8,I$2)</f>
        <v>-0.21</v>
      </c>
      <c r="J8" s="28">
        <f>INDEX(Data!$C$4:$BA$398,$C8,J$2)</f>
        <v>23.6</v>
      </c>
      <c r="K8" s="28">
        <f>INDEX(Data!$C$4:$BA$398,$C8,K$2)</f>
        <v>23.25</v>
      </c>
      <c r="L8" s="28">
        <f>INDEX(Data!$C$4:$BA$398,$C8,L$2)</f>
        <v>23.3</v>
      </c>
      <c r="M8" s="28">
        <f>INDEX(Data!$C$4:$BA$398,$C8,M$2)</f>
        <v>23.48</v>
      </c>
      <c r="N8" s="28" t="str">
        <f>INDEX(Data!$C$4:$BA$398,$C8,N$2)</f>
        <v>0.93</v>
      </c>
      <c r="O8" s="28" t="str">
        <f>INDEX(Data!$C$4:$BA$398,$C8,O$2)</f>
        <v>6.45</v>
      </c>
      <c r="P8" t="str">
        <f>IF((Data!$BP$12+($Q$2-Data!$BP$12)*B8)&gt;=O8,Data!$BP$12+($Q$2-Data!$BP$12)*B8,"-")</f>
        <v>-</v>
      </c>
      <c r="Q8" s="8">
        <f>(Data!$BP$12+($Q$2-Data!$BP$12)*CAPM!B8)</f>
        <v>0.3428109714968231</v>
      </c>
      <c r="R8" s="8">
        <f>M8*(1+((Data!$BP$12+($R$2-Data!$BP$12)*CAPM!B8))%)</f>
        <v>23.90354439626449</v>
      </c>
      <c r="S8" s="8">
        <f>M8*(1+((Data!$BP$12+($S$2-Data!$BP$12)*CAPM!B8))%)</f>
        <v>23.483078851919331</v>
      </c>
      <c r="T8" s="8">
        <f>M8*(1+((Data!$BP$12+($T$2-Data!$BP$12)*CAPM!B8))%)</f>
        <v>23.062613307574175</v>
      </c>
      <c r="U8" s="3">
        <f t="shared" si="0"/>
        <v>-1.2698719120162136E-2</v>
      </c>
      <c r="V8" s="12">
        <f t="shared" si="1"/>
        <v>-9.9253957877112192E-3</v>
      </c>
      <c r="W8" s="3">
        <f t="shared" si="2"/>
        <v>8.1251283159781383E-3</v>
      </c>
      <c r="X8" s="30"/>
      <c r="Y8" s="28">
        <f t="shared" si="3"/>
        <v>1.2414317363860574</v>
      </c>
      <c r="Z8" s="28">
        <f t="shared" si="4"/>
        <v>2</v>
      </c>
      <c r="AA8" s="28" t="str">
        <f t="shared" si="5"/>
        <v>3094</v>
      </c>
      <c r="AB8" s="28" t="str">
        <f t="shared" si="6"/>
        <v>聯傑</v>
      </c>
    </row>
    <row r="9" spans="1:28">
      <c r="A9" s="18">
        <v>6</v>
      </c>
      <c r="B9" s="28">
        <f>IF($D$1="M",Data!BM9,IF($D$1="Y",Data!BN9,"-"))</f>
        <v>1.1984191471409105</v>
      </c>
      <c r="C9" s="28">
        <f>MATCH(B9,IF($D$1="M",Data!$BM$4:$BM$400,IF($D$1="Y",Data!$BN$4:$BN$400,"-")),0)</f>
        <v>6</v>
      </c>
      <c r="D9" s="28" t="str">
        <f>INDEX(Data!$C$4:$BA$398,$C9,D$2)</f>
        <v>2313</v>
      </c>
      <c r="E9" s="28" t="str">
        <f>INDEX(Data!$C$4:$BA$398,$C9,E$2)</f>
        <v>華通</v>
      </c>
      <c r="F9" s="28" t="str">
        <f>INDEX(Data!$C$4:$BA$398,$C9,F$2)</f>
        <v>13:30:00</v>
      </c>
      <c r="G9" s="28">
        <f>INDEX(Data!$C$4:$BA$398,$C9,G$2)</f>
        <v>15.8</v>
      </c>
      <c r="H9" s="28">
        <f>INDEX(Data!$C$4:$BA$398,$C9,H$2)</f>
        <v>0.05</v>
      </c>
      <c r="I9" s="28">
        <f>INDEX(Data!$C$4:$BA$398,$C9,I$2)</f>
        <v>0.32</v>
      </c>
      <c r="J9" s="28">
        <f>INDEX(Data!$C$4:$BA$398,$C9,J$2)</f>
        <v>15.8</v>
      </c>
      <c r="K9" s="28">
        <f>INDEX(Data!$C$4:$BA$398,$C9,K$2)</f>
        <v>15.6</v>
      </c>
      <c r="L9" s="28">
        <f>INDEX(Data!$C$4:$BA$398,$C9,L$2)</f>
        <v>15.75</v>
      </c>
      <c r="M9" s="28">
        <f>INDEX(Data!$C$4:$BA$398,$C9,M$2)</f>
        <v>15.69</v>
      </c>
      <c r="N9" s="28" t="str">
        <f>INDEX(Data!$C$4:$BA$398,$C9,N$2)</f>
        <v>1.93</v>
      </c>
      <c r="O9" s="28" t="str">
        <f>INDEX(Data!$C$4:$BA$398,$C9,O$2)</f>
        <v>6.33</v>
      </c>
      <c r="P9" t="str">
        <f>IF((Data!$BP$12+($Q$2-Data!$BP$12)*B9)&gt;=O9,Data!$BP$12+($Q$2-Data!$BP$12)*B9,"-")</f>
        <v>-</v>
      </c>
      <c r="Q9" s="8">
        <f>(Data!$BP$12+($Q$2-Data!$BP$12)*CAPM!B9)</f>
        <v>0.3519071806362889</v>
      </c>
      <c r="R9" s="8">
        <f>M9*(1+((Data!$BP$12+($R$2-Data!$BP$12)*CAPM!B9))%)</f>
        <v>16.023158455460919</v>
      </c>
      <c r="S9" s="8">
        <f>M9*(1+((Data!$BP$12+($S$2-Data!$BP$12)*CAPM!B9))%)</f>
        <v>15.682493373324307</v>
      </c>
      <c r="T9" s="8">
        <f>M9*(1+((Data!$BP$12+($T$2-Data!$BP$12)*CAPM!B9))%)</f>
        <v>15.341828291187694</v>
      </c>
      <c r="U9" s="3">
        <f t="shared" si="0"/>
        <v>-1.3927245123439626E-2</v>
      </c>
      <c r="V9" s="12">
        <f t="shared" si="1"/>
        <v>7.4928535838293597E-3</v>
      </c>
      <c r="W9" s="3">
        <f t="shared" si="2"/>
        <v>1.682796234661281E-2</v>
      </c>
      <c r="X9" s="30"/>
      <c r="Y9" s="28">
        <f t="shared" si="3"/>
        <v>1.2412119604725131</v>
      </c>
      <c r="Z9" s="28">
        <f t="shared" si="4"/>
        <v>11</v>
      </c>
      <c r="AA9" s="28" t="str">
        <f t="shared" si="5"/>
        <v>8038</v>
      </c>
      <c r="AB9" s="28" t="str">
        <f t="shared" si="6"/>
        <v>長園科</v>
      </c>
    </row>
    <row r="10" spans="1:28">
      <c r="A10" s="18">
        <v>7</v>
      </c>
      <c r="B10" s="28">
        <f>IF($D$1="M",Data!BM10,IF($D$1="Y",Data!BN10,"-"))</f>
        <v>1.3150525483546449</v>
      </c>
      <c r="C10" s="28">
        <f>MATCH(B10,IF($D$1="M",Data!$BM$4:$BM$400,IF($D$1="Y",Data!$BN$4:$BN$400,"-")),0)</f>
        <v>7</v>
      </c>
      <c r="D10" s="28" t="str">
        <f>INDEX(Data!$C$4:$BA$398,$C10,D$2)</f>
        <v>2409</v>
      </c>
      <c r="E10" s="28" t="str">
        <f>INDEX(Data!$C$4:$BA$398,$C10,E$2)</f>
        <v>友達</v>
      </c>
      <c r="F10" s="28" t="str">
        <f>INDEX(Data!$C$4:$BA$398,$C10,F$2)</f>
        <v>13:30:00</v>
      </c>
      <c r="G10" s="28">
        <f>INDEX(Data!$C$4:$BA$398,$C10,G$2)</f>
        <v>11.75</v>
      </c>
      <c r="H10" s="28">
        <f>INDEX(Data!$C$4:$BA$398,$C10,H$2)</f>
        <v>0.1</v>
      </c>
      <c r="I10" s="28">
        <f>INDEX(Data!$C$4:$BA$398,$C10,I$2)</f>
        <v>0.86</v>
      </c>
      <c r="J10" s="28">
        <f>INDEX(Data!$C$4:$BA$398,$C10,J$2)</f>
        <v>11.85</v>
      </c>
      <c r="K10" s="28">
        <f>INDEX(Data!$C$4:$BA$398,$C10,K$2)</f>
        <v>11.65</v>
      </c>
      <c r="L10" s="28">
        <f>INDEX(Data!$C$4:$BA$398,$C10,L$2)</f>
        <v>11.65</v>
      </c>
      <c r="M10" s="28">
        <f>INDEX(Data!$C$4:$BA$398,$C10,M$2)</f>
        <v>11.76</v>
      </c>
      <c r="N10" s="28" t="str">
        <f>INDEX(Data!$C$4:$BA$398,$C10,N$2)</f>
        <v>0.00</v>
      </c>
      <c r="O10" s="28" t="str">
        <f>INDEX(Data!$C$4:$BA$398,$C10,O$2)</f>
        <v>2.98</v>
      </c>
      <c r="P10" t="str">
        <f>IF((Data!$BP$12+($Q$2-Data!$BP$12)*B10)&gt;=O10,Data!$BP$12+($Q$2-Data!$BP$12)*B10,"-")</f>
        <v>-</v>
      </c>
      <c r="Q10" s="8">
        <f>(Data!$BP$12+($Q$2-Data!$BP$12)*CAPM!B10)</f>
        <v>0.35695892821514685</v>
      </c>
      <c r="R10" s="8">
        <f>M10*(1+((Data!$BP$12+($R$2-Data!$BP$12)*CAPM!B10))%)</f>
        <v>12.030578457018747</v>
      </c>
      <c r="S10" s="8">
        <f>M10*(1+((Data!$BP$12+($S$2-Data!$BP$12)*CAPM!B10))%)</f>
        <v>11.750392498246777</v>
      </c>
      <c r="T10" s="8">
        <f>M10*(1+((Data!$BP$12+($T$2-Data!$BP$12)*CAPM!B10))%)</f>
        <v>11.470206539474809</v>
      </c>
      <c r="U10" s="3">
        <f t="shared" si="0"/>
        <v>-1.5009956309573452E-2</v>
      </c>
      <c r="V10" s="12">
        <f t="shared" si="1"/>
        <v>-3.3402990311639248E-5</v>
      </c>
      <c r="W10" s="3">
        <f t="shared" si="2"/>
        <v>1.5674823282948808E-2</v>
      </c>
      <c r="X10" s="30"/>
      <c r="Y10" s="28">
        <f t="shared" si="3"/>
        <v>1.1984191471409105</v>
      </c>
      <c r="Z10" s="28">
        <f t="shared" si="4"/>
        <v>6</v>
      </c>
      <c r="AA10" s="28" t="str">
        <f t="shared" si="5"/>
        <v>2313</v>
      </c>
      <c r="AB10" s="28" t="str">
        <f t="shared" si="6"/>
        <v>華通</v>
      </c>
    </row>
    <row r="11" spans="1:28">
      <c r="A11" s="18">
        <v>8</v>
      </c>
      <c r="B11" s="28">
        <f>IF($D$1="M",Data!BM11,IF($D$1="Y",Data!BN11,"-"))</f>
        <v>0.51235164048809001</v>
      </c>
      <c r="C11" s="28">
        <f>MATCH(B11,IF($D$1="M",Data!$BM$4:$BM$400,IF($D$1="Y",Data!$BN$4:$BN$400,"-")),0)</f>
        <v>8</v>
      </c>
      <c r="D11" s="28" t="str">
        <f>INDEX(Data!$C$4:$BA$398,$C11,D$2)</f>
        <v>2538</v>
      </c>
      <c r="E11" s="28" t="str">
        <f>INDEX(Data!$C$4:$BA$398,$C11,E$2)</f>
        <v>基泰</v>
      </c>
      <c r="F11" s="28" t="str">
        <f>INDEX(Data!$C$4:$BA$398,$C11,F$2)</f>
        <v>13:30:00</v>
      </c>
      <c r="G11" s="28">
        <f>INDEX(Data!$C$4:$BA$398,$C11,G$2)</f>
        <v>8.93</v>
      </c>
      <c r="H11" s="28">
        <f>INDEX(Data!$C$4:$BA$398,$C11,H$2)</f>
        <v>-0.04</v>
      </c>
      <c r="I11" s="28">
        <f>INDEX(Data!$C$4:$BA$398,$C11,I$2)</f>
        <v>-0.45</v>
      </c>
      <c r="J11" s="28">
        <f>INDEX(Data!$C$4:$BA$398,$C11,J$2)</f>
        <v>9.0399999999999991</v>
      </c>
      <c r="K11" s="28">
        <f>INDEX(Data!$C$4:$BA$398,$C11,K$2)</f>
        <v>8.93</v>
      </c>
      <c r="L11" s="28">
        <f>INDEX(Data!$C$4:$BA$398,$C11,L$2)</f>
        <v>9.01</v>
      </c>
      <c r="M11" s="28">
        <f>INDEX(Data!$C$4:$BA$398,$C11,M$2)</f>
        <v>8.9700000000000006</v>
      </c>
      <c r="N11" s="28" t="str">
        <f>INDEX(Data!$C$4:$BA$398,$C11,N$2)</f>
        <v>-0.05</v>
      </c>
      <c r="O11" s="28" t="str">
        <f>INDEX(Data!$C$4:$BA$398,$C11,O$2)</f>
        <v>14.56</v>
      </c>
      <c r="P11" t="str">
        <f>IF((Data!$BP$12+($Q$2-Data!$BP$12)*B11)&gt;=O11,Data!$BP$12+($Q$2-Data!$BP$12)*B11,"-")</f>
        <v>-</v>
      </c>
      <c r="Q11" s="8">
        <f>(Data!$BP$12+($Q$2-Data!$BP$12)*CAPM!B11)</f>
        <v>0.32219150888531928</v>
      </c>
      <c r="R11" s="8">
        <f>M11*(1+((Data!$BP$12+($R$2-Data!$BP$12)*CAPM!B11))%)</f>
        <v>9.0668344766348916</v>
      </c>
      <c r="S11" s="8">
        <f>M11*(1+((Data!$BP$12+($S$2-Data!$BP$12)*CAPM!B11))%)</f>
        <v>8.9835706219721541</v>
      </c>
      <c r="T11" s="8">
        <f>M11*(1+((Data!$BP$12+($T$2-Data!$BP$12)*CAPM!B11))%)</f>
        <v>8.9003067673094165</v>
      </c>
      <c r="U11" s="3">
        <f t="shared" si="0"/>
        <v>-2.9596301447924905E-3</v>
      </c>
      <c r="V11" s="12">
        <f t="shared" si="1"/>
        <v>-5.9631770290902485E-3</v>
      </c>
      <c r="W11" s="3">
        <f t="shared" si="2"/>
        <v>3.3362032867951977E-3</v>
      </c>
      <c r="X11" s="30"/>
      <c r="Y11" s="28">
        <f t="shared" si="3"/>
        <v>1.1782851512299597</v>
      </c>
      <c r="Z11" s="28">
        <f t="shared" si="4"/>
        <v>15</v>
      </c>
      <c r="AA11" s="28" t="str">
        <f t="shared" si="5"/>
        <v>6279</v>
      </c>
      <c r="AB11" s="28" t="str">
        <f t="shared" si="6"/>
        <v>胡連</v>
      </c>
    </row>
    <row r="12" spans="1:28">
      <c r="A12" s="18">
        <v>9</v>
      </c>
      <c r="B12" s="28">
        <f>IF($D$1="M",Data!BM12,IF($D$1="Y",Data!BN12,"-"))</f>
        <v>0.30922599305510523</v>
      </c>
      <c r="C12" s="28">
        <f>MATCH(B12,IF($D$1="M",Data!$BM$4:$BM$400,IF($D$1="Y",Data!$BN$4:$BN$400,"-")),0)</f>
        <v>9</v>
      </c>
      <c r="D12" s="28" t="str">
        <f>INDEX(Data!$C$4:$BA$398,$C12,D$2)</f>
        <v>1726</v>
      </c>
      <c r="E12" s="28" t="str">
        <f>INDEX(Data!$C$4:$BA$398,$C12,E$2)</f>
        <v>永記</v>
      </c>
      <c r="F12" s="28" t="str">
        <f>INDEX(Data!$C$4:$BA$398,$C12,F$2)</f>
        <v>13:30:00</v>
      </c>
      <c r="G12" s="28">
        <f>INDEX(Data!$C$4:$BA$398,$C12,G$2)</f>
        <v>78.099999999999994</v>
      </c>
      <c r="H12" s="28">
        <f>INDEX(Data!$C$4:$BA$398,$C12,H$2)</f>
        <v>0</v>
      </c>
      <c r="I12" s="28">
        <f>INDEX(Data!$C$4:$BA$398,$C12,I$2)</f>
        <v>0</v>
      </c>
      <c r="J12" s="28">
        <f>INDEX(Data!$C$4:$BA$398,$C12,J$2)</f>
        <v>78.8</v>
      </c>
      <c r="K12" s="28">
        <f>INDEX(Data!$C$4:$BA$398,$C12,K$2)</f>
        <v>77.8</v>
      </c>
      <c r="L12" s="28">
        <f>INDEX(Data!$C$4:$BA$398,$C12,L$2)</f>
        <v>77.8</v>
      </c>
      <c r="M12" s="28">
        <f>INDEX(Data!$C$4:$BA$398,$C12,M$2)</f>
        <v>78.41</v>
      </c>
      <c r="N12" s="28" t="str">
        <f>INDEX(Data!$C$4:$BA$398,$C12,N$2)</f>
        <v>8.30</v>
      </c>
      <c r="O12" s="28" t="str">
        <f>INDEX(Data!$C$4:$BA$398,$C12,O$2)</f>
        <v>4.87</v>
      </c>
      <c r="P12" t="str">
        <f>IF((Data!$BP$12+($Q$2-Data!$BP$12)*B12)&gt;=O12,Data!$BP$12+($Q$2-Data!$BP$12)*B12,"-")</f>
        <v>-</v>
      </c>
      <c r="Q12" s="8">
        <f>(Data!$BP$12+($Q$2-Data!$BP$12)*CAPM!B12)</f>
        <v>0.31339351888464101</v>
      </c>
      <c r="R12" s="8">
        <f>M12*(1+((Data!$BP$12+($R$2-Data!$BP$12)*CAPM!B12))%)</f>
        <v>79.014136321348872</v>
      </c>
      <c r="S12" s="8">
        <f>M12*(1+((Data!$BP$12+($S$2-Data!$BP$12)*CAPM!B12))%)</f>
        <v>78.574854344519167</v>
      </c>
      <c r="T12" s="8">
        <f>M12*(1+((Data!$BP$12+($T$2-Data!$BP$12)*CAPM!B12))%)</f>
        <v>78.135572367689448</v>
      </c>
      <c r="U12" s="3">
        <f t="shared" si="0"/>
        <v>-2.7101013985394522E-3</v>
      </c>
      <c r="V12" s="12">
        <f t="shared" si="1"/>
        <v>-6.0433372543985554E-3</v>
      </c>
      <c r="W12" s="3">
        <f t="shared" si="2"/>
        <v>-4.2947451144316039E-3</v>
      </c>
      <c r="X12" s="30"/>
      <c r="Y12" s="28">
        <f t="shared" si="3"/>
        <v>1.172768174368791</v>
      </c>
      <c r="Z12" s="28">
        <f t="shared" si="4"/>
        <v>26</v>
      </c>
      <c r="AA12" s="28" t="str">
        <f t="shared" si="5"/>
        <v>2484</v>
      </c>
      <c r="AB12" s="28" t="str">
        <f t="shared" si="6"/>
        <v>希華</v>
      </c>
    </row>
    <row r="13" spans="1:28">
      <c r="A13" s="18">
        <v>10</v>
      </c>
      <c r="B13" s="28">
        <f>IF($D$1="M",Data!BM13,IF($D$1="Y",Data!BN13,"-"))</f>
        <v>0.75907763516583504</v>
      </c>
      <c r="C13" s="28">
        <f>MATCH(B13,IF($D$1="M",Data!$BM$4:$BM$400,IF($D$1="Y",Data!$BN$4:$BN$400,"-")),0)</f>
        <v>10</v>
      </c>
      <c r="D13" s="28" t="str">
        <f>INDEX(Data!$C$4:$BA$398,$C13,D$2)</f>
        <v>4144</v>
      </c>
      <c r="E13" s="28" t="str">
        <f>INDEX(Data!$C$4:$BA$398,$C13,E$2)</f>
        <v>康聯-KY</v>
      </c>
      <c r="F13" s="28" t="str">
        <f>INDEX(Data!$C$4:$BA$398,$C13,F$2)</f>
        <v>13:30:00</v>
      </c>
      <c r="G13" s="28">
        <f>INDEX(Data!$C$4:$BA$398,$C13,G$2)</f>
        <v>49.9</v>
      </c>
      <c r="H13" s="28">
        <f>INDEX(Data!$C$4:$BA$398,$C13,H$2)</f>
        <v>-0.4</v>
      </c>
      <c r="I13" s="28">
        <f>INDEX(Data!$C$4:$BA$398,$C13,I$2)</f>
        <v>-0.8</v>
      </c>
      <c r="J13" s="28">
        <f>INDEX(Data!$C$4:$BA$398,$C13,J$2)</f>
        <v>51.3</v>
      </c>
      <c r="K13" s="28">
        <f>INDEX(Data!$C$4:$BA$398,$C13,K$2)</f>
        <v>49.65</v>
      </c>
      <c r="L13" s="28">
        <f>INDEX(Data!$C$4:$BA$398,$C13,L$2)</f>
        <v>51.1</v>
      </c>
      <c r="M13" s="28">
        <f>INDEX(Data!$C$4:$BA$398,$C13,M$2)</f>
        <v>50.34</v>
      </c>
      <c r="N13" s="28" t="str">
        <f>INDEX(Data!$C$4:$BA$398,$C13,N$2)</f>
        <v>--</v>
      </c>
      <c r="O13" s="28" t="str">
        <f>INDEX(Data!$C$4:$BA$398,$C13,O$2)</f>
        <v>3.01</v>
      </c>
      <c r="P13" t="str">
        <f>IF((Data!$BP$12+($Q$2-Data!$BP$12)*B13)&gt;=O13,Data!$BP$12+($Q$2-Data!$BP$12)*B13,"-")</f>
        <v>-</v>
      </c>
      <c r="Q13" s="8">
        <f>(Data!$BP$12+($Q$2-Data!$BP$12)*CAPM!B13)</f>
        <v>0.33287796262227709</v>
      </c>
      <c r="R13" s="8">
        <f>M13*(1+((Data!$BP$12+($R$2-Data!$BP$12)*CAPM!B13))%)</f>
        <v>51.072410669223295</v>
      </c>
      <c r="S13" s="8">
        <f>M13*(1+((Data!$BP$12+($S$2-Data!$BP$12)*CAPM!B13))%)</f>
        <v>50.380109053048969</v>
      </c>
      <c r="T13" s="8">
        <f>M13*(1+((Data!$BP$12+($T$2-Data!$BP$12)*CAPM!B13))%)</f>
        <v>49.687807436874628</v>
      </c>
      <c r="U13" s="3">
        <f t="shared" si="0"/>
        <v>4.4562088962416943E-3</v>
      </c>
      <c r="V13" s="12">
        <f t="shared" si="1"/>
        <v>-9.5297342954027281E-3</v>
      </c>
      <c r="W13" s="3">
        <f t="shared" si="2"/>
        <v>-7.6089968193226889E-4</v>
      </c>
      <c r="X13" s="30"/>
      <c r="Y13" s="28">
        <f t="shared" si="3"/>
        <v>1.1290228345881745</v>
      </c>
      <c r="Z13" s="28">
        <f t="shared" si="4"/>
        <v>21</v>
      </c>
      <c r="AA13" s="28" t="str">
        <f t="shared" si="5"/>
        <v>3019</v>
      </c>
      <c r="AB13" s="28" t="str">
        <f t="shared" si="6"/>
        <v>亞光</v>
      </c>
    </row>
    <row r="14" spans="1:28">
      <c r="A14" s="18">
        <v>11</v>
      </c>
      <c r="B14" s="28">
        <f>IF($D$1="M",Data!BM14,IF($D$1="Y",Data!BN14,"-"))</f>
        <v>1.2412119604725131</v>
      </c>
      <c r="C14" s="28">
        <f>MATCH(B14,IF($D$1="M",Data!$BM$4:$BM$400,IF($D$1="Y",Data!$BN$4:$BN$400,"-")),0)</f>
        <v>11</v>
      </c>
      <c r="D14" s="28" t="str">
        <f>INDEX(Data!$C$4:$BA$398,$C14,D$2)</f>
        <v>8038</v>
      </c>
      <c r="E14" s="28" t="str">
        <f>INDEX(Data!$C$4:$BA$398,$C14,E$2)</f>
        <v>長園科</v>
      </c>
      <c r="F14" s="28" t="str">
        <f>INDEX(Data!$C$4:$BA$398,$C14,F$2)</f>
        <v>13:30:00</v>
      </c>
      <c r="G14" s="28">
        <f>INDEX(Data!$C$4:$BA$398,$C14,G$2)</f>
        <v>47.2</v>
      </c>
      <c r="H14" s="28">
        <f>INDEX(Data!$C$4:$BA$398,$C14,H$2)</f>
        <v>4.25</v>
      </c>
      <c r="I14" s="28">
        <f>INDEX(Data!$C$4:$BA$398,$C14,I$2)</f>
        <v>9.9</v>
      </c>
      <c r="J14" s="28">
        <f>INDEX(Data!$C$4:$BA$398,$C14,J$2)</f>
        <v>47.2</v>
      </c>
      <c r="K14" s="28">
        <f>INDEX(Data!$C$4:$BA$398,$C14,K$2)</f>
        <v>44.1</v>
      </c>
      <c r="L14" s="28">
        <f>INDEX(Data!$C$4:$BA$398,$C14,L$2)</f>
        <v>44.1</v>
      </c>
      <c r="M14" s="28">
        <f>INDEX(Data!$C$4:$BA$398,$C14,M$2)</f>
        <v>46.1</v>
      </c>
      <c r="N14" s="28" t="str">
        <f>INDEX(Data!$C$4:$BA$398,$C14,N$2)</f>
        <v>-1.98</v>
      </c>
      <c r="O14" s="28" t="str">
        <f>INDEX(Data!$C$4:$BA$398,$C14,O$2)</f>
        <v>--</v>
      </c>
      <c r="P14" t="str">
        <f>IF((Data!$BP$12+($Q$2-Data!$BP$12)*B14)&gt;=O14,Data!$BP$12+($Q$2-Data!$BP$12)*B14,"-")</f>
        <v>-</v>
      </c>
      <c r="Q14" s="8">
        <f>(Data!$BP$12+($Q$2-Data!$BP$12)*CAPM!B14)</f>
        <v>0.35376066762107028</v>
      </c>
      <c r="R14" s="8">
        <f>M14*(1+((Data!$BP$12+($R$2-Data!$BP$12)*CAPM!B14))%)</f>
        <v>47.108893715008676</v>
      </c>
      <c r="S14" s="8">
        <f>M14*(1+((Data!$BP$12+($S$2-Data!$BP$12)*CAPM!B14))%)</f>
        <v>46.072218261071797</v>
      </c>
      <c r="T14" s="8">
        <f>M14*(1+((Data!$BP$12+($T$2-Data!$BP$12)*CAPM!B14))%)</f>
        <v>45.035542807134924</v>
      </c>
      <c r="U14" s="3">
        <f t="shared" si="0"/>
        <v>1.9339508489094577E-3</v>
      </c>
      <c r="V14" s="12">
        <f t="shared" si="1"/>
        <v>2.4478563904554013E-2</v>
      </c>
      <c r="W14" s="3">
        <f t="shared" si="2"/>
        <v>-2.0773432467360103E-2</v>
      </c>
      <c r="X14" s="30"/>
      <c r="Y14" s="28">
        <f t="shared" si="3"/>
        <v>1.1158460553644451</v>
      </c>
      <c r="Z14" s="28">
        <f t="shared" si="4"/>
        <v>16</v>
      </c>
      <c r="AA14" s="28" t="str">
        <f t="shared" si="5"/>
        <v>4529</v>
      </c>
      <c r="AB14" s="28" t="str">
        <f t="shared" si="6"/>
        <v>昶洧</v>
      </c>
    </row>
    <row r="15" spans="1:28">
      <c r="A15" s="18">
        <v>12</v>
      </c>
      <c r="B15" s="28">
        <f>IF($D$1="M",Data!BM15,IF($D$1="Y",Data!BN15,"-"))</f>
        <v>0.4986148398455249</v>
      </c>
      <c r="C15" s="28">
        <f>MATCH(B15,IF($D$1="M",Data!$BM$4:$BM$400,IF($D$1="Y",Data!$BN$4:$BN$400,"-")),0)</f>
        <v>12</v>
      </c>
      <c r="D15" s="28" t="str">
        <f>INDEX(Data!$C$4:$BA$398,$C15,D$2)</f>
        <v>1723</v>
      </c>
      <c r="E15" s="28" t="str">
        <f>INDEX(Data!$C$4:$BA$398,$C15,E$2)</f>
        <v>中碳</v>
      </c>
      <c r="F15" s="28" t="str">
        <f>INDEX(Data!$C$4:$BA$398,$C15,F$2)</f>
        <v>13:30:00</v>
      </c>
      <c r="G15" s="28">
        <f>INDEX(Data!$C$4:$BA$398,$C15,G$2)</f>
        <v>107.5</v>
      </c>
      <c r="H15" s="28">
        <f>INDEX(Data!$C$4:$BA$398,$C15,H$2)</f>
        <v>-0.5</v>
      </c>
      <c r="I15" s="28">
        <f>INDEX(Data!$C$4:$BA$398,$C15,I$2)</f>
        <v>-0.46</v>
      </c>
      <c r="J15" s="28">
        <f>INDEX(Data!$C$4:$BA$398,$C15,J$2)</f>
        <v>108</v>
      </c>
      <c r="K15" s="28">
        <f>INDEX(Data!$C$4:$BA$398,$C15,K$2)</f>
        <v>107</v>
      </c>
      <c r="L15" s="28">
        <f>INDEX(Data!$C$4:$BA$398,$C15,L$2)</f>
        <v>108</v>
      </c>
      <c r="M15" s="28">
        <f>INDEX(Data!$C$4:$BA$398,$C15,M$2)</f>
        <v>107.56</v>
      </c>
      <c r="N15" s="28" t="str">
        <f>INDEX(Data!$C$4:$BA$398,$C15,N$2)</f>
        <v>8.48</v>
      </c>
      <c r="O15" s="28" t="str">
        <f>INDEX(Data!$C$4:$BA$398,$C15,O$2)</f>
        <v>4.19</v>
      </c>
      <c r="P15" t="str">
        <f>IF((Data!$BP$12+($Q$2-Data!$BP$12)*B15)&gt;=O15,Data!$BP$12+($Q$2-Data!$BP$12)*B15,"-")</f>
        <v>-</v>
      </c>
      <c r="Q15" s="8">
        <f>(Data!$BP$12+($Q$2-Data!$BP$12)*CAPM!B15)</f>
        <v>0.32159652624170959</v>
      </c>
      <c r="R15" s="8">
        <f>M15*(1+((Data!$BP$12+($R$2-Data!$BP$12)*CAPM!B15))%)</f>
        <v>108.69866963793163</v>
      </c>
      <c r="S15" s="8">
        <f>M15*(1+((Data!$BP$12+($S$2-Data!$BP$12)*CAPM!B15))%)</f>
        <v>107.72701499153652</v>
      </c>
      <c r="T15" s="8">
        <f>M15*(1+((Data!$BP$12+($T$2-Data!$BP$12)*CAPM!B15))%)</f>
        <v>106.75536034514143</v>
      </c>
      <c r="U15" s="3">
        <f t="shared" si="0"/>
        <v>-6.427582234988286E-3</v>
      </c>
      <c r="V15" s="12">
        <f t="shared" si="1"/>
        <v>-2.107317199444876E-3</v>
      </c>
      <c r="W15" s="3">
        <f t="shared" si="2"/>
        <v>2.2915912987193409E-3</v>
      </c>
      <c r="X15" s="30"/>
      <c r="Y15" s="28">
        <f t="shared" si="3"/>
        <v>1.0740333460440068</v>
      </c>
      <c r="Z15" s="28">
        <f t="shared" si="4"/>
        <v>19</v>
      </c>
      <c r="AA15" s="28" t="str">
        <f t="shared" si="5"/>
        <v>2382</v>
      </c>
      <c r="AB15" s="28" t="str">
        <f t="shared" si="6"/>
        <v>廣達</v>
      </c>
    </row>
    <row r="16" spans="1:28">
      <c r="A16" s="18">
        <v>13</v>
      </c>
      <c r="B16" s="28">
        <f>IF($D$1="M",Data!BM16,IF($D$1="Y",Data!BN16,"-"))</f>
        <v>1.0476253788862206</v>
      </c>
      <c r="C16" s="28">
        <f>MATCH(B16,IF($D$1="M",Data!$BM$4:$BM$400,IF($D$1="Y",Data!$BN$4:$BN$400,"-")),0)</f>
        <v>13</v>
      </c>
      <c r="D16" s="28" t="str">
        <f>INDEX(Data!$C$4:$BA$398,$C16,D$2)</f>
        <v>5227</v>
      </c>
      <c r="E16" s="28" t="str">
        <f>INDEX(Data!$C$4:$BA$398,$C16,E$2)</f>
        <v>立凱-KY</v>
      </c>
      <c r="F16" s="28" t="str">
        <f>INDEX(Data!$C$4:$BA$398,$C16,F$2)</f>
        <v>13:30:00</v>
      </c>
      <c r="G16" s="28">
        <f>INDEX(Data!$C$4:$BA$398,$C16,G$2)</f>
        <v>34</v>
      </c>
      <c r="H16" s="28">
        <f>INDEX(Data!$C$4:$BA$398,$C16,H$2)</f>
        <v>1.25</v>
      </c>
      <c r="I16" s="28">
        <f>INDEX(Data!$C$4:$BA$398,$C16,I$2)</f>
        <v>3.82</v>
      </c>
      <c r="J16" s="28">
        <f>INDEX(Data!$C$4:$BA$398,$C16,J$2)</f>
        <v>34.700000000000003</v>
      </c>
      <c r="K16" s="28">
        <f>INDEX(Data!$C$4:$BA$398,$C16,K$2)</f>
        <v>33</v>
      </c>
      <c r="L16" s="28">
        <f>INDEX(Data!$C$4:$BA$398,$C16,L$2)</f>
        <v>33</v>
      </c>
      <c r="M16" s="28">
        <f>INDEX(Data!$C$4:$BA$398,$C16,M$2)</f>
        <v>34.1</v>
      </c>
      <c r="N16" s="28" t="str">
        <f>INDEX(Data!$C$4:$BA$398,$C16,N$2)</f>
        <v>--</v>
      </c>
      <c r="O16" s="28" t="str">
        <f>INDEX(Data!$C$4:$BA$398,$C16,O$2)</f>
        <v>--</v>
      </c>
      <c r="P16" t="str">
        <f>IF((Data!$BP$12+($Q$2-Data!$BP$12)*B16)&gt;=O16,Data!$BP$12+($Q$2-Data!$BP$12)*B16,"-")</f>
        <v>-</v>
      </c>
      <c r="Q16" s="8">
        <f>(Data!$BP$12+($Q$2-Data!$BP$12)*CAPM!B16)</f>
        <v>0.34537584359423934</v>
      </c>
      <c r="R16" s="8">
        <f>M16*(1+((Data!$BP$12+($R$2-Data!$BP$12)*CAPM!B16))%)</f>
        <v>34.745836908710274</v>
      </c>
      <c r="S16" s="8">
        <f>M16*(1+((Data!$BP$12+($S$2-Data!$BP$12)*CAPM!B16))%)</f>
        <v>34.098610353022295</v>
      </c>
      <c r="T16" s="8">
        <f>M16*(1+((Data!$BP$12+($T$2-Data!$BP$12)*CAPM!B16))%)</f>
        <v>33.451383797334309</v>
      </c>
      <c r="U16" s="3">
        <f t="shared" si="0"/>
        <v>-1.3192057750889971E-3</v>
      </c>
      <c r="V16" s="12">
        <f t="shared" si="1"/>
        <v>-2.8919170605893794E-3</v>
      </c>
      <c r="W16" s="3">
        <f t="shared" si="2"/>
        <v>-1.3493725702620373E-2</v>
      </c>
      <c r="X16" s="30"/>
      <c r="Y16" s="28">
        <f t="shared" si="3"/>
        <v>1.0476253788862206</v>
      </c>
      <c r="Z16" s="28">
        <f t="shared" si="4"/>
        <v>13</v>
      </c>
      <c r="AA16" s="28" t="str">
        <f t="shared" si="5"/>
        <v>5227</v>
      </c>
      <c r="AB16" s="28" t="str">
        <f t="shared" si="6"/>
        <v>立凱-KY</v>
      </c>
    </row>
    <row r="17" spans="1:28">
      <c r="A17" s="18">
        <v>14</v>
      </c>
      <c r="B17" s="28">
        <f>IF($D$1="M",Data!BM17,IF($D$1="Y",Data!BN17,"-"))</f>
        <v>1.6659180396897506</v>
      </c>
      <c r="C17" s="28">
        <f>MATCH(B17,IF($D$1="M",Data!$BM$4:$BM$400,IF($D$1="Y",Data!$BN$4:$BN$400,"-")),0)</f>
        <v>14</v>
      </c>
      <c r="D17" s="28" t="str">
        <f>INDEX(Data!$C$4:$BA$398,$C17,D$2)</f>
        <v>3552</v>
      </c>
      <c r="E17" s="28" t="str">
        <f>INDEX(Data!$C$4:$BA$398,$C17,E$2)</f>
        <v>同致</v>
      </c>
      <c r="F17" s="28" t="str">
        <f>INDEX(Data!$C$4:$BA$398,$C17,F$2)</f>
        <v>13:30:00</v>
      </c>
      <c r="G17" s="28">
        <f>INDEX(Data!$C$4:$BA$398,$C17,G$2)</f>
        <v>297</v>
      </c>
      <c r="H17" s="28">
        <f>INDEX(Data!$C$4:$BA$398,$C17,H$2)</f>
        <v>-7</v>
      </c>
      <c r="I17" s="28">
        <f>INDEX(Data!$C$4:$BA$398,$C17,I$2)</f>
        <v>-2.2999999999999998</v>
      </c>
      <c r="J17" s="28">
        <f>INDEX(Data!$C$4:$BA$398,$C17,J$2)</f>
        <v>310</v>
      </c>
      <c r="K17" s="28">
        <f>INDEX(Data!$C$4:$BA$398,$C17,K$2)</f>
        <v>297</v>
      </c>
      <c r="L17" s="28">
        <f>INDEX(Data!$C$4:$BA$398,$C17,L$2)</f>
        <v>304</v>
      </c>
      <c r="M17" s="28">
        <f>INDEX(Data!$C$4:$BA$398,$C17,M$2)</f>
        <v>304.51</v>
      </c>
      <c r="N17" s="28" t="str">
        <f>INDEX(Data!$C$4:$BA$398,$C17,N$2)</f>
        <v>11.16</v>
      </c>
      <c r="O17" s="28" t="str">
        <f>INDEX(Data!$C$4:$BA$398,$C17,O$2)</f>
        <v>1.76</v>
      </c>
      <c r="P17" t="str">
        <f>IF((Data!$BP$12+($Q$2-Data!$BP$12)*B17)&gt;=O17,Data!$BP$12+($Q$2-Data!$BP$12)*B17,"-")</f>
        <v>-</v>
      </c>
      <c r="Q17" s="8">
        <f>(Data!$BP$12+($Q$2-Data!$BP$12)*CAPM!B17)</f>
        <v>0.37215598049958448</v>
      </c>
      <c r="R17" s="8">
        <f>M17*(1+((Data!$BP$12+($R$2-Data!$BP$12)*CAPM!B17))%)</f>
        <v>313.14186884371679</v>
      </c>
      <c r="S17" s="8">
        <f>M17*(1+((Data!$BP$12+($S$2-Data!$BP$12)*CAPM!B17))%)</f>
        <v>303.95111512414849</v>
      </c>
      <c r="T17" s="8">
        <f>M17*(1+((Data!$BP$12+($T$2-Data!$BP$12)*CAPM!B17))%)</f>
        <v>294.76036140458024</v>
      </c>
      <c r="U17" s="3">
        <f t="shared" si="0"/>
        <v>-1.0033371951563719E-2</v>
      </c>
      <c r="V17" s="12">
        <f t="shared" si="1"/>
        <v>-2.2869187768267643E-2</v>
      </c>
      <c r="W17" s="3">
        <f t="shared" si="2"/>
        <v>7.5981674901860162E-3</v>
      </c>
      <c r="X17" s="30"/>
      <c r="Y17" s="28">
        <f t="shared" si="3"/>
        <v>1.0465005119426238</v>
      </c>
      <c r="Z17" s="28">
        <f t="shared" si="4"/>
        <v>27</v>
      </c>
      <c r="AA17" s="28" t="str">
        <f t="shared" si="5"/>
        <v>2317</v>
      </c>
      <c r="AB17" s="28" t="str">
        <f t="shared" si="6"/>
        <v>鴻海</v>
      </c>
    </row>
    <row r="18" spans="1:28">
      <c r="A18" s="18">
        <v>15</v>
      </c>
      <c r="B18" s="28">
        <f>IF($D$1="M",Data!BM18,IF($D$1="Y",Data!BN18,"-"))</f>
        <v>1.1782851512299597</v>
      </c>
      <c r="C18" s="28">
        <f>MATCH(B18,IF($D$1="M",Data!$BM$4:$BM$400,IF($D$1="Y",Data!$BN$4:$BN$400,"-")),0)</f>
        <v>15</v>
      </c>
      <c r="D18" s="28" t="str">
        <f>INDEX(Data!$C$4:$BA$398,$C18,D$2)</f>
        <v>6279</v>
      </c>
      <c r="E18" s="28" t="str">
        <f>INDEX(Data!$C$4:$BA$398,$C18,E$2)</f>
        <v>胡連</v>
      </c>
      <c r="F18" s="28" t="str">
        <f>INDEX(Data!$C$4:$BA$398,$C18,F$2)</f>
        <v>13:30:00</v>
      </c>
      <c r="G18" s="28">
        <f>INDEX(Data!$C$4:$BA$398,$C18,G$2)</f>
        <v>140.5</v>
      </c>
      <c r="H18" s="28">
        <f>INDEX(Data!$C$4:$BA$398,$C18,H$2)</f>
        <v>-0.5</v>
      </c>
      <c r="I18" s="28">
        <f>INDEX(Data!$C$4:$BA$398,$C18,I$2)</f>
        <v>-0.35</v>
      </c>
      <c r="J18" s="28">
        <f>INDEX(Data!$C$4:$BA$398,$C18,J$2)</f>
        <v>142</v>
      </c>
      <c r="K18" s="28">
        <f>INDEX(Data!$C$4:$BA$398,$C18,K$2)</f>
        <v>140</v>
      </c>
      <c r="L18" s="28">
        <f>INDEX(Data!$C$4:$BA$398,$C18,L$2)</f>
        <v>142</v>
      </c>
      <c r="M18" s="28">
        <f>INDEX(Data!$C$4:$BA$398,$C18,M$2)</f>
        <v>140.76</v>
      </c>
      <c r="N18" s="28" t="str">
        <f>INDEX(Data!$C$4:$BA$398,$C18,N$2)</f>
        <v>9.68</v>
      </c>
      <c r="O18" s="28" t="str">
        <f>INDEX(Data!$C$4:$BA$398,$C18,O$2)</f>
        <v>3.99</v>
      </c>
      <c r="P18" t="str">
        <f>IF((Data!$BP$12+($Q$2-Data!$BP$12)*B18)&gt;=O18,Data!$BP$12+($Q$2-Data!$BP$12)*B18,"-")</f>
        <v>-</v>
      </c>
      <c r="Q18" s="8">
        <f>(Data!$BP$12+($Q$2-Data!$BP$12)*CAPM!B18)</f>
        <v>0.35103511599582204</v>
      </c>
      <c r="R18" s="8">
        <f>M18*(1+((Data!$BP$12+($R$2-Data!$BP$12)*CAPM!B18))%)</f>
        <v>143.70575097146283</v>
      </c>
      <c r="S18" s="8">
        <f>M18*(1+((Data!$BP$12+($S$2-Data!$BP$12)*CAPM!B18))%)</f>
        <v>140.70088157057162</v>
      </c>
      <c r="T18" s="8">
        <f>M18*(1+((Data!$BP$12+($T$2-Data!$BP$12)*CAPM!B18))%)</f>
        <v>137.69601216968042</v>
      </c>
      <c r="U18" s="3">
        <f t="shared" si="0"/>
        <v>-1.1869747452219659E-2</v>
      </c>
      <c r="V18" s="12">
        <f t="shared" si="1"/>
        <v>-1.4277207671287255E-3</v>
      </c>
      <c r="W18" s="3">
        <f t="shared" si="2"/>
        <v>1.6732422341181677E-2</v>
      </c>
      <c r="X18" s="30"/>
      <c r="Y18" s="28">
        <f t="shared" si="3"/>
        <v>0.9884082957421948</v>
      </c>
      <c r="Z18" s="28">
        <f t="shared" si="4"/>
        <v>5</v>
      </c>
      <c r="AA18" s="28" t="str">
        <f t="shared" si="5"/>
        <v>3231</v>
      </c>
      <c r="AB18" s="28" t="str">
        <f t="shared" si="6"/>
        <v>緯創</v>
      </c>
    </row>
    <row r="19" spans="1:28">
      <c r="A19" s="18">
        <v>16</v>
      </c>
      <c r="B19" s="28">
        <f>IF($D$1="M",Data!BM19,IF($D$1="Y",Data!BN19,"-"))</f>
        <v>1.1158460553644451</v>
      </c>
      <c r="C19" s="28">
        <f>MATCH(B19,IF($D$1="M",Data!$BM$4:$BM$400,IF($D$1="Y",Data!$BN$4:$BN$400,"-")),0)</f>
        <v>16</v>
      </c>
      <c r="D19" s="28" t="str">
        <f>INDEX(Data!$C$4:$BA$398,$C19,D$2)</f>
        <v>4529</v>
      </c>
      <c r="E19" s="28" t="str">
        <f>INDEX(Data!$C$4:$BA$398,$C19,E$2)</f>
        <v>昶洧</v>
      </c>
      <c r="F19" s="28" t="str">
        <f>INDEX(Data!$C$4:$BA$398,$C19,F$2)</f>
        <v>13:30:00</v>
      </c>
      <c r="G19" s="28">
        <f>INDEX(Data!$C$4:$BA$398,$C19,G$2)</f>
        <v>33.700000000000003</v>
      </c>
      <c r="H19" s="28">
        <f>INDEX(Data!$C$4:$BA$398,$C19,H$2)</f>
        <v>0.1</v>
      </c>
      <c r="I19" s="28">
        <f>INDEX(Data!$C$4:$BA$398,$C19,I$2)</f>
        <v>0.3</v>
      </c>
      <c r="J19" s="28">
        <f>INDEX(Data!$C$4:$BA$398,$C19,J$2)</f>
        <v>34.200000000000003</v>
      </c>
      <c r="K19" s="28">
        <f>INDEX(Data!$C$4:$BA$398,$C19,K$2)</f>
        <v>33.65</v>
      </c>
      <c r="L19" s="28">
        <f>INDEX(Data!$C$4:$BA$398,$C19,L$2)</f>
        <v>33.950000000000003</v>
      </c>
      <c r="M19" s="28">
        <f>INDEX(Data!$C$4:$BA$398,$C19,M$2)</f>
        <v>33.92</v>
      </c>
      <c r="N19" s="28" t="str">
        <f>INDEX(Data!$C$4:$BA$398,$C19,N$2)</f>
        <v>--</v>
      </c>
      <c r="O19" s="28" t="str">
        <f>INDEX(Data!$C$4:$BA$398,$C19,O$2)</f>
        <v>--</v>
      </c>
      <c r="P19" t="str">
        <f>IF((Data!$BP$12+($Q$2-Data!$BP$12)*B19)&gt;=O19,Data!$BP$12+($Q$2-Data!$BP$12)*B19,"-")</f>
        <v>-</v>
      </c>
      <c r="Q19" s="8">
        <f>(Data!$BP$12+($Q$2-Data!$BP$12)*CAPM!B19)</f>
        <v>0.34833068872128292</v>
      </c>
      <c r="R19" s="8">
        <f>M19*(1+((Data!$BP$12+($R$2-Data!$BP$12)*CAPM!B19))%)</f>
        <v>34.597635730824734</v>
      </c>
      <c r="S19" s="8">
        <f>M19*(1+((Data!$BP$12+($S$2-Data!$BP$12)*CAPM!B19))%)</f>
        <v>33.911901128826131</v>
      </c>
      <c r="T19" s="8">
        <f>M19*(1+((Data!$BP$12+($T$2-Data!$BP$12)*CAPM!B19))%)</f>
        <v>33.226166526827527</v>
      </c>
      <c r="U19" s="3">
        <f t="shared" si="0"/>
        <v>-1.1493147506332589E-2</v>
      </c>
      <c r="V19" s="12">
        <f t="shared" si="1"/>
        <v>-6.2485771004446976E-3</v>
      </c>
      <c r="W19" s="3">
        <f t="shared" si="2"/>
        <v>1.2756014836386848E-2</v>
      </c>
      <c r="X19" s="30"/>
      <c r="Y19" s="28">
        <f t="shared" si="3"/>
        <v>0.94225121373401755</v>
      </c>
      <c r="Z19" s="28">
        <f t="shared" si="4"/>
        <v>18</v>
      </c>
      <c r="AA19" s="28" t="str">
        <f t="shared" si="5"/>
        <v>1464</v>
      </c>
      <c r="AB19" s="28" t="str">
        <f t="shared" si="6"/>
        <v>得力</v>
      </c>
    </row>
    <row r="20" spans="1:28">
      <c r="A20" s="18">
        <v>17</v>
      </c>
      <c r="B20" s="28">
        <f>IF($D$1="M",Data!BM20,IF($D$1="Y",Data!BN20,"-"))</f>
        <v>0.81368024112416459</v>
      </c>
      <c r="C20" s="28">
        <f>MATCH(B20,IF($D$1="M",Data!$BM$4:$BM$400,IF($D$1="Y",Data!$BN$4:$BN$400,"-")),0)</f>
        <v>17</v>
      </c>
      <c r="D20" s="28" t="str">
        <f>INDEX(Data!$C$4:$BA$398,$C20,D$2)</f>
        <v>4952</v>
      </c>
      <c r="E20" s="28" t="str">
        <f>INDEX(Data!$C$4:$BA$398,$C20,E$2)</f>
        <v>凌通</v>
      </c>
      <c r="F20" s="28" t="str">
        <f>INDEX(Data!$C$4:$BA$398,$C20,F$2)</f>
        <v>13:30:00</v>
      </c>
      <c r="G20" s="28">
        <f>INDEX(Data!$C$4:$BA$398,$C20,G$2)</f>
        <v>36.25</v>
      </c>
      <c r="H20" s="28">
        <f>INDEX(Data!$C$4:$BA$398,$C20,H$2)</f>
        <v>0.3</v>
      </c>
      <c r="I20" s="28">
        <f>INDEX(Data!$C$4:$BA$398,$C20,I$2)</f>
        <v>0.83</v>
      </c>
      <c r="J20" s="28">
        <f>INDEX(Data!$C$4:$BA$398,$C20,J$2)</f>
        <v>36.25</v>
      </c>
      <c r="K20" s="28">
        <f>INDEX(Data!$C$4:$BA$398,$C20,K$2)</f>
        <v>35.4</v>
      </c>
      <c r="L20" s="28">
        <f>INDEX(Data!$C$4:$BA$398,$C20,L$2)</f>
        <v>36</v>
      </c>
      <c r="M20" s="28">
        <f>INDEX(Data!$C$4:$BA$398,$C20,M$2)</f>
        <v>35.880000000000003</v>
      </c>
      <c r="N20" s="28" t="str">
        <f>INDEX(Data!$C$4:$BA$398,$C20,N$2)</f>
        <v>12.05</v>
      </c>
      <c r="O20" s="28" t="str">
        <f>INDEX(Data!$C$4:$BA$398,$C20,O$2)</f>
        <v>8.83</v>
      </c>
      <c r="P20" t="str">
        <f>IF((Data!$BP$12+($Q$2-Data!$BP$12)*B20)&gt;=O20,Data!$BP$12+($Q$2-Data!$BP$12)*B20,"-")</f>
        <v>-</v>
      </c>
      <c r="Q20" s="8">
        <f>(Data!$BP$12+($Q$2-Data!$BP$12)*CAPM!B20)</f>
        <v>0.33524296766867745</v>
      </c>
      <c r="R20" s="8">
        <f>M20*(1+((Data!$BP$12+($R$2-Data!$BP$12)*CAPM!B20))%)</f>
        <v>36.431836216134364</v>
      </c>
      <c r="S20" s="8">
        <f>M20*(1+((Data!$BP$12+($S$2-Data!$BP$12)*CAPM!B20))%)</f>
        <v>35.902901414447285</v>
      </c>
      <c r="T20" s="8">
        <f>M20*(1+((Data!$BP$12+($T$2-Data!$BP$12)*CAPM!B20))%)</f>
        <v>35.373966612760206</v>
      </c>
      <c r="U20" s="3">
        <f t="shared" si="0"/>
        <v>-4.991135090079141E-3</v>
      </c>
      <c r="V20" s="12">
        <f t="shared" si="1"/>
        <v>9.6677029398254313E-3</v>
      </c>
      <c r="W20" s="3">
        <f t="shared" si="2"/>
        <v>7.3594763982169197E-4</v>
      </c>
      <c r="X20" s="30"/>
      <c r="Y20" s="28">
        <f t="shared" si="3"/>
        <v>0.89550550804828954</v>
      </c>
      <c r="Z20" s="28">
        <f t="shared" si="4"/>
        <v>20</v>
      </c>
      <c r="AA20" s="28" t="str">
        <f t="shared" si="5"/>
        <v>3704</v>
      </c>
      <c r="AB20" s="28" t="str">
        <f t="shared" si="6"/>
        <v>合勤控</v>
      </c>
    </row>
    <row r="21" spans="1:28">
      <c r="A21" s="18">
        <v>18</v>
      </c>
      <c r="B21" s="28">
        <f>IF($D$1="M",Data!BM21,IF($D$1="Y",Data!BN21,"-"))</f>
        <v>0.94225121373401755</v>
      </c>
      <c r="C21" s="28">
        <f>MATCH(B21,IF($D$1="M",Data!$BM$4:$BM$400,IF($D$1="Y",Data!$BN$4:$BN$400,"-")),0)</f>
        <v>18</v>
      </c>
      <c r="D21" s="28" t="str">
        <f>INDEX(Data!$C$4:$BA$398,$C21,D$2)</f>
        <v>1464</v>
      </c>
      <c r="E21" s="28" t="str">
        <f>INDEX(Data!$C$4:$BA$398,$C21,E$2)</f>
        <v>得力</v>
      </c>
      <c r="F21" s="28" t="str">
        <f>INDEX(Data!$C$4:$BA$398,$C21,F$2)</f>
        <v>13:30:00</v>
      </c>
      <c r="G21" s="28">
        <f>INDEX(Data!$C$4:$BA$398,$C21,G$2)</f>
        <v>24.9</v>
      </c>
      <c r="H21" s="28">
        <f>INDEX(Data!$C$4:$BA$398,$C21,H$2)</f>
        <v>0.1</v>
      </c>
      <c r="I21" s="28">
        <f>INDEX(Data!$C$4:$BA$398,$C21,I$2)</f>
        <v>0.4</v>
      </c>
      <c r="J21" s="28">
        <f>INDEX(Data!$C$4:$BA$398,$C21,J$2)</f>
        <v>25</v>
      </c>
      <c r="K21" s="28">
        <f>INDEX(Data!$C$4:$BA$398,$C21,K$2)</f>
        <v>24.7</v>
      </c>
      <c r="L21" s="28">
        <f>INDEX(Data!$C$4:$BA$398,$C21,L$2)</f>
        <v>24.9</v>
      </c>
      <c r="M21" s="28">
        <f>INDEX(Data!$C$4:$BA$398,$C21,M$2)</f>
        <v>24.85</v>
      </c>
      <c r="N21" s="28" t="str">
        <f>INDEX(Data!$C$4:$BA$398,$C21,N$2)</f>
        <v>3.49</v>
      </c>
      <c r="O21" s="28" t="str">
        <f>INDEX(Data!$C$4:$BA$398,$C21,O$2)</f>
        <v>8.76</v>
      </c>
      <c r="P21" t="str">
        <f>IF((Data!$BP$12+($Q$2-Data!$BP$12)*B21)&gt;=O21,Data!$BP$12+($Q$2-Data!$BP$12)*B21,"-")</f>
        <v>-</v>
      </c>
      <c r="Q21" s="8">
        <f>(Data!$BP$12+($Q$2-Data!$BP$12)*CAPM!B21)</f>
        <v>0.34081176779654981</v>
      </c>
      <c r="R21" s="8">
        <f>M21*(1+((Data!$BP$12+($R$2-Data!$BP$12)*CAPM!B21))%)</f>
        <v>25.280805640346003</v>
      </c>
      <c r="S21" s="8">
        <f>M21*(1+((Data!$BP$12+($S$2-Data!$BP$12)*CAPM!B21))%)</f>
        <v>24.856587694240584</v>
      </c>
      <c r="T21" s="8">
        <f>M21*(1+((Data!$BP$12+($T$2-Data!$BP$12)*CAPM!B21))%)</f>
        <v>24.432369748135173</v>
      </c>
      <c r="U21" s="3">
        <f t="shared" si="0"/>
        <v>-1.110746407139261E-2</v>
      </c>
      <c r="V21" s="12">
        <f t="shared" si="1"/>
        <v>1.7465110776035088E-3</v>
      </c>
      <c r="W21" s="3">
        <f t="shared" si="2"/>
        <v>1.0953921155570819E-2</v>
      </c>
      <c r="X21" s="30"/>
      <c r="Y21" s="28">
        <f t="shared" si="3"/>
        <v>0.88656916661257923</v>
      </c>
      <c r="Z21" s="28">
        <f t="shared" si="4"/>
        <v>4</v>
      </c>
      <c r="AA21" s="28" t="str">
        <f t="shared" si="5"/>
        <v>2105</v>
      </c>
      <c r="AB21" s="28" t="str">
        <f t="shared" si="6"/>
        <v>正新</v>
      </c>
    </row>
    <row r="22" spans="1:28">
      <c r="A22" s="18">
        <v>19</v>
      </c>
      <c r="B22" s="28">
        <f>IF($D$1="M",Data!BM22,IF($D$1="Y",Data!BN22,"-"))</f>
        <v>1.0740333460440068</v>
      </c>
      <c r="C22" s="28">
        <f>MATCH(B22,IF($D$1="M",Data!$BM$4:$BM$400,IF($D$1="Y",Data!$BN$4:$BN$400,"-")),0)</f>
        <v>19</v>
      </c>
      <c r="D22" s="28" t="str">
        <f>INDEX(Data!$C$4:$BA$398,$C22,D$2)</f>
        <v>2382</v>
      </c>
      <c r="E22" s="28" t="str">
        <f>INDEX(Data!$C$4:$BA$398,$C22,E$2)</f>
        <v>廣達</v>
      </c>
      <c r="F22" s="28" t="str">
        <f>INDEX(Data!$C$4:$BA$398,$C22,F$2)</f>
        <v>13:30:00</v>
      </c>
      <c r="G22" s="28">
        <f>INDEX(Data!$C$4:$BA$398,$C22,G$2)</f>
        <v>58</v>
      </c>
      <c r="H22" s="28">
        <f>INDEX(Data!$C$4:$BA$398,$C22,H$2)</f>
        <v>-0.7</v>
      </c>
      <c r="I22" s="28">
        <f>INDEX(Data!$C$4:$BA$398,$C22,I$2)</f>
        <v>-1.19</v>
      </c>
      <c r="J22" s="28">
        <f>INDEX(Data!$C$4:$BA$398,$C22,J$2)</f>
        <v>58.8</v>
      </c>
      <c r="K22" s="28">
        <f>INDEX(Data!$C$4:$BA$398,$C22,K$2)</f>
        <v>57.4</v>
      </c>
      <c r="L22" s="28">
        <f>INDEX(Data!$C$4:$BA$398,$C22,L$2)</f>
        <v>58.7</v>
      </c>
      <c r="M22" s="28">
        <f>INDEX(Data!$C$4:$BA$398,$C22,M$2)</f>
        <v>57.91</v>
      </c>
      <c r="N22" s="28" t="str">
        <f>INDEX(Data!$C$4:$BA$398,$C22,N$2)</f>
        <v>2.27</v>
      </c>
      <c r="O22" s="28" t="str">
        <f>INDEX(Data!$C$4:$BA$398,$C22,O$2)</f>
        <v>6.55</v>
      </c>
      <c r="P22" t="str">
        <f>IF((Data!$BP$12+($Q$2-Data!$BP$12)*B22)&gt;=O22,Data!$BP$12+($Q$2-Data!$BP$12)*B22,"-")</f>
        <v>-</v>
      </c>
      <c r="Q22" s="8">
        <f>(Data!$BP$12+($Q$2-Data!$BP$12)*CAPM!B22)</f>
        <v>0.34651965302415932</v>
      </c>
      <c r="R22" s="8">
        <f>M22*(1+((Data!$BP$12+($R$2-Data!$BP$12)*CAPM!B22))%)</f>
        <v>59.030054274764836</v>
      </c>
      <c r="S22" s="8">
        <f>M22*(1+((Data!$BP$12+($S$2-Data!$BP$12)*CAPM!B22))%)</f>
        <v>57.903201266064272</v>
      </c>
      <c r="T22" s="8">
        <f>M22*(1+((Data!$BP$12+($T$2-Data!$BP$12)*CAPM!B22))%)</f>
        <v>56.776348257363708</v>
      </c>
      <c r="U22" s="3">
        <f t="shared" si="0"/>
        <v>-3.8972397635620467E-3</v>
      </c>
      <c r="V22" s="12">
        <f t="shared" si="1"/>
        <v>1.6717337179845946E-3</v>
      </c>
      <c r="W22" s="3">
        <f t="shared" si="2"/>
        <v>1.0984358131123821E-2</v>
      </c>
      <c r="X22" s="30"/>
      <c r="Y22" s="28">
        <f t="shared" si="3"/>
        <v>0.88453567858765458</v>
      </c>
      <c r="Z22" s="28">
        <f t="shared" si="4"/>
        <v>24</v>
      </c>
      <c r="AA22" s="28" t="str">
        <f t="shared" si="5"/>
        <v>2357</v>
      </c>
      <c r="AB22" s="28" t="str">
        <f t="shared" si="6"/>
        <v>華碩</v>
      </c>
    </row>
    <row r="23" spans="1:28">
      <c r="A23" s="18">
        <v>20</v>
      </c>
      <c r="B23" s="28">
        <f>IF($D$1="M",Data!BM23,IF($D$1="Y",Data!BN23,"-"))</f>
        <v>0.89550550804828954</v>
      </c>
      <c r="C23" s="28">
        <f>MATCH(B23,IF($D$1="M",Data!$BM$4:$BM$400,IF($D$1="Y",Data!$BN$4:$BN$400,"-")),0)</f>
        <v>20</v>
      </c>
      <c r="D23" s="28" t="str">
        <f>INDEX(Data!$C$4:$BA$398,$C23,D$2)</f>
        <v>3704</v>
      </c>
      <c r="E23" s="28" t="str">
        <f>INDEX(Data!$C$4:$BA$398,$C23,E$2)</f>
        <v>合勤控</v>
      </c>
      <c r="F23" s="28" t="str">
        <f>INDEX(Data!$C$4:$BA$398,$C23,F$2)</f>
        <v>13:30:00</v>
      </c>
      <c r="G23" s="28">
        <f>INDEX(Data!$C$4:$BA$398,$C23,G$2)</f>
        <v>14.35</v>
      </c>
      <c r="H23" s="28">
        <f>INDEX(Data!$C$4:$BA$398,$C23,H$2)</f>
        <v>0.15</v>
      </c>
      <c r="I23" s="28">
        <f>INDEX(Data!$C$4:$BA$398,$C23,I$2)</f>
        <v>1.06</v>
      </c>
      <c r="J23" s="28">
        <f>INDEX(Data!$C$4:$BA$398,$C23,J$2)</f>
        <v>14.35</v>
      </c>
      <c r="K23" s="28">
        <f>INDEX(Data!$C$4:$BA$398,$C23,K$2)</f>
        <v>14.2</v>
      </c>
      <c r="L23" s="28">
        <f>INDEX(Data!$C$4:$BA$398,$C23,L$2)</f>
        <v>14.2</v>
      </c>
      <c r="M23" s="28">
        <f>INDEX(Data!$C$4:$BA$398,$C23,M$2)</f>
        <v>14.28</v>
      </c>
      <c r="N23" s="28" t="str">
        <f>INDEX(Data!$C$4:$BA$398,$C23,N$2)</f>
        <v>0.99</v>
      </c>
      <c r="O23" s="28" t="str">
        <f>INDEX(Data!$C$4:$BA$398,$C23,O$2)</f>
        <v>--</v>
      </c>
      <c r="P23" t="str">
        <f>IF((Data!$BP$12+($Q$2-Data!$BP$12)*B23)&gt;=O23,Data!$BP$12+($Q$2-Data!$BP$12)*B23,"-")</f>
        <v>-</v>
      </c>
      <c r="Q23" s="8">
        <f>(Data!$BP$12+($Q$2-Data!$BP$12)*CAPM!B23)</f>
        <v>0.33878706901333305</v>
      </c>
      <c r="R23" s="8">
        <f>M23*(1+((Data!$BP$12+($R$2-Data!$BP$12)*CAPM!B23))%)</f>
        <v>14.51740517957108</v>
      </c>
      <c r="S23" s="8">
        <f>M23*(1+((Data!$BP$12+($S$2-Data!$BP$12)*CAPM!B23))%)</f>
        <v>14.285723118955525</v>
      </c>
      <c r="T23" s="8">
        <f>M23*(1+((Data!$BP$12+($T$2-Data!$BP$12)*CAPM!B23))%)</f>
        <v>14.054041058339974</v>
      </c>
      <c r="U23" s="3">
        <f t="shared" si="0"/>
        <v>-1.1531343067193105E-2</v>
      </c>
      <c r="V23" s="12">
        <f t="shared" si="1"/>
        <v>4.4993788910262563E-3</v>
      </c>
      <c r="W23" s="3">
        <f t="shared" si="2"/>
        <v>1.0385549683121898E-2</v>
      </c>
      <c r="X23" s="30"/>
      <c r="Y23" s="28">
        <f t="shared" si="3"/>
        <v>0.81368024112416459</v>
      </c>
      <c r="Z23" s="28">
        <f t="shared" si="4"/>
        <v>17</v>
      </c>
      <c r="AA23" s="28" t="str">
        <f t="shared" si="5"/>
        <v>4952</v>
      </c>
      <c r="AB23" s="28" t="str">
        <f t="shared" si="6"/>
        <v>凌通</v>
      </c>
    </row>
    <row r="24" spans="1:28">
      <c r="A24" s="18">
        <v>21</v>
      </c>
      <c r="B24" s="28">
        <f>IF($D$1="M",Data!BM24,IF($D$1="Y",Data!BN24,"-"))</f>
        <v>1.1290228345881745</v>
      </c>
      <c r="C24" s="28">
        <f>MATCH(B24,IF($D$1="M",Data!$BM$4:$BM$400,IF($D$1="Y",Data!$BN$4:$BN$400,"-")),0)</f>
        <v>21</v>
      </c>
      <c r="D24" s="28" t="str">
        <f>INDEX(Data!$C$4:$BA$398,$C24,D$2)</f>
        <v>3019</v>
      </c>
      <c r="E24" s="28" t="str">
        <f>INDEX(Data!$C$4:$BA$398,$C24,E$2)</f>
        <v>亞光</v>
      </c>
      <c r="F24" s="28" t="str">
        <f>INDEX(Data!$C$4:$BA$398,$C24,F$2)</f>
        <v>13:30:00</v>
      </c>
      <c r="G24" s="28">
        <f>INDEX(Data!$C$4:$BA$398,$C24,G$2)</f>
        <v>27.95</v>
      </c>
      <c r="H24" s="28">
        <f>INDEX(Data!$C$4:$BA$398,$C24,H$2)</f>
        <v>0.05</v>
      </c>
      <c r="I24" s="28">
        <f>INDEX(Data!$C$4:$BA$398,$C24,I$2)</f>
        <v>0.18</v>
      </c>
      <c r="J24" s="28">
        <f>INDEX(Data!$C$4:$BA$398,$C24,J$2)</f>
        <v>28.15</v>
      </c>
      <c r="K24" s="28">
        <f>INDEX(Data!$C$4:$BA$398,$C24,K$2)</f>
        <v>27.7</v>
      </c>
      <c r="L24" s="28">
        <f>INDEX(Data!$C$4:$BA$398,$C24,L$2)</f>
        <v>27.95</v>
      </c>
      <c r="M24" s="28">
        <f>INDEX(Data!$C$4:$BA$398,$C24,M$2)</f>
        <v>27.95</v>
      </c>
      <c r="N24" s="28" t="str">
        <f>INDEX(Data!$C$4:$BA$398,$C24,N$2)</f>
        <v>4.00</v>
      </c>
      <c r="O24" s="28" t="str">
        <f>INDEX(Data!$C$4:$BA$398,$C24,O$2)</f>
        <v>--</v>
      </c>
      <c r="P24" t="str">
        <f>IF((Data!$BP$12+($Q$2-Data!$BP$12)*B24)&gt;=O24,Data!$BP$12+($Q$2-Data!$BP$12)*B24,"-")</f>
        <v>-</v>
      </c>
      <c r="Q24" s="8">
        <f>(Data!$BP$12+($Q$2-Data!$BP$12)*CAPM!B24)</f>
        <v>0.34890141513282463</v>
      </c>
      <c r="R24" s="8">
        <f>M24*(1+((Data!$BP$12+($R$2-Data!$BP$12)*CAPM!B24))%)</f>
        <v>28.513973748591596</v>
      </c>
      <c r="S24" s="8">
        <f>M24*(1+((Data!$BP$12+($S$2-Data!$BP$12)*CAPM!B24))%)</f>
        <v>27.942257577849301</v>
      </c>
      <c r="T24" s="8">
        <f>M24*(1+((Data!$BP$12+($T$2-Data!$BP$12)*CAPM!B24))%)</f>
        <v>27.370541407107005</v>
      </c>
      <c r="U24" s="3">
        <f t="shared" si="0"/>
        <v>-1.2764750076603238E-2</v>
      </c>
      <c r="V24" s="12">
        <f t="shared" si="1"/>
        <v>2.7708649271189945E-4</v>
      </c>
      <c r="W24" s="3">
        <f t="shared" si="2"/>
        <v>1.2036977566232841E-2</v>
      </c>
      <c r="X24" s="30"/>
      <c r="Y24" s="28">
        <f t="shared" si="3"/>
        <v>0.76633293470500408</v>
      </c>
      <c r="Z24" s="28">
        <f t="shared" si="4"/>
        <v>3</v>
      </c>
      <c r="AA24" s="28" t="str">
        <f t="shared" si="5"/>
        <v>2345</v>
      </c>
      <c r="AB24" s="28" t="str">
        <f t="shared" si="6"/>
        <v>智邦</v>
      </c>
    </row>
    <row r="25" spans="1:28">
      <c r="A25" s="18">
        <v>22</v>
      </c>
      <c r="B25" s="28">
        <f>IF($D$1="M",Data!BM25,IF($D$1="Y",Data!BN25,"-"))</f>
        <v>1.6063840097033801</v>
      </c>
      <c r="C25" s="28">
        <f>MATCH(B25,IF($D$1="M",Data!$BM$4:$BM$400,IF($D$1="Y",Data!$BN$4:$BN$400,"-")),0)</f>
        <v>22</v>
      </c>
      <c r="D25" s="28" t="str">
        <f>INDEX(Data!$C$4:$BA$398,$C25,D$2)</f>
        <v>2474</v>
      </c>
      <c r="E25" s="28" t="str">
        <f>INDEX(Data!$C$4:$BA$398,$C25,E$2)</f>
        <v>可成</v>
      </c>
      <c r="F25" s="28" t="str">
        <f>INDEX(Data!$C$4:$BA$398,$C25,F$2)</f>
        <v>13:30:00</v>
      </c>
      <c r="G25" s="28">
        <f>INDEX(Data!$C$4:$BA$398,$C25,G$2)</f>
        <v>223</v>
      </c>
      <c r="H25" s="28">
        <f>INDEX(Data!$C$4:$BA$398,$C25,H$2)</f>
        <v>3.5</v>
      </c>
      <c r="I25" s="28">
        <f>INDEX(Data!$C$4:$BA$398,$C25,I$2)</f>
        <v>1.59</v>
      </c>
      <c r="J25" s="28">
        <f>INDEX(Data!$C$4:$BA$398,$C25,J$2)</f>
        <v>224</v>
      </c>
      <c r="K25" s="28">
        <f>INDEX(Data!$C$4:$BA$398,$C25,K$2)</f>
        <v>219</v>
      </c>
      <c r="L25" s="28">
        <f>INDEX(Data!$C$4:$BA$398,$C25,L$2)</f>
        <v>221</v>
      </c>
      <c r="M25" s="28">
        <f>INDEX(Data!$C$4:$BA$398,$C25,M$2)</f>
        <v>222.23</v>
      </c>
      <c r="N25" s="28" t="str">
        <f>INDEX(Data!$C$4:$BA$398,$C25,N$2)</f>
        <v>7.33</v>
      </c>
      <c r="O25" s="28" t="str">
        <f>INDEX(Data!$C$4:$BA$398,$C25,O$2)</f>
        <v>4.48</v>
      </c>
      <c r="P25" t="str">
        <f>IF((Data!$BP$12+($Q$2-Data!$BP$12)*B25)&gt;=O25,Data!$BP$12+($Q$2-Data!$BP$12)*B25,"-")</f>
        <v>-</v>
      </c>
      <c r="Q25" s="8">
        <f>(Data!$BP$12+($Q$2-Data!$BP$12)*CAPM!B25)</f>
        <v>0.3695773804698026</v>
      </c>
      <c r="R25" s="8">
        <f>M25*(1+((Data!$BP$12+($R$2-Data!$BP$12)*CAPM!B25))%)</f>
        <v>228.32820157043284</v>
      </c>
      <c r="S25" s="8">
        <f>M25*(1+((Data!$BP$12+($S$2-Data!$BP$12)*CAPM!B25))%)</f>
        <v>221.86052942236805</v>
      </c>
      <c r="T25" s="8">
        <f>M25*(1+((Data!$BP$12+($T$2-Data!$BP$12)*CAPM!B25))%)</f>
        <v>215.39285727430317</v>
      </c>
      <c r="U25" s="3">
        <f t="shared" si="0"/>
        <v>-1.895605335067517E-2</v>
      </c>
      <c r="V25" s="12">
        <f t="shared" si="1"/>
        <v>5.1359770059084351E-3</v>
      </c>
      <c r="W25" s="3">
        <f t="shared" si="2"/>
        <v>1.6746807537369401E-2</v>
      </c>
      <c r="X25" s="30"/>
      <c r="Y25" s="28">
        <f t="shared" si="3"/>
        <v>0.75907763516583504</v>
      </c>
      <c r="Z25" s="28">
        <f t="shared" si="4"/>
        <v>10</v>
      </c>
      <c r="AA25" s="28" t="str">
        <f t="shared" si="5"/>
        <v>4144</v>
      </c>
      <c r="AB25" s="28" t="str">
        <f t="shared" si="6"/>
        <v>康聯-KY</v>
      </c>
    </row>
    <row r="26" spans="1:28">
      <c r="A26" s="18">
        <v>23</v>
      </c>
      <c r="B26" s="28">
        <f>IF($D$1="M",Data!BM26,IF($D$1="Y",Data!BN26,"-"))</f>
        <v>1.3562309380476405</v>
      </c>
      <c r="C26" s="28">
        <f>MATCH(B26,IF($D$1="M",Data!$BM$4:$BM$400,IF($D$1="Y",Data!$BN$4:$BN$400,"-")),0)</f>
        <v>23</v>
      </c>
      <c r="D26" s="28" t="str">
        <f>INDEX(Data!$C$4:$BA$398,$C26,D$2)</f>
        <v>2330</v>
      </c>
      <c r="E26" s="28" t="str">
        <f>INDEX(Data!$C$4:$BA$398,$C26,E$2)</f>
        <v>台積電</v>
      </c>
      <c r="F26" s="28" t="str">
        <f>INDEX(Data!$C$4:$BA$398,$C26,F$2)</f>
        <v>13:30:00</v>
      </c>
      <c r="G26" s="28">
        <f>INDEX(Data!$C$4:$BA$398,$C26,G$2)</f>
        <v>181</v>
      </c>
      <c r="H26" s="28">
        <f>INDEX(Data!$C$4:$BA$398,$C26,H$2)</f>
        <v>0</v>
      </c>
      <c r="I26" s="28">
        <f>INDEX(Data!$C$4:$BA$398,$C26,I$2)</f>
        <v>0</v>
      </c>
      <c r="J26" s="28">
        <f>INDEX(Data!$C$4:$BA$398,$C26,J$2)</f>
        <v>181.5</v>
      </c>
      <c r="K26" s="28">
        <f>INDEX(Data!$C$4:$BA$398,$C26,K$2)</f>
        <v>180</v>
      </c>
      <c r="L26" s="28">
        <f>INDEX(Data!$C$4:$BA$398,$C26,L$2)</f>
        <v>180.5</v>
      </c>
      <c r="M26" s="28">
        <f>INDEX(Data!$C$4:$BA$398,$C26,M$2)</f>
        <v>180.78</v>
      </c>
      <c r="N26" s="28" t="str">
        <f>INDEX(Data!$C$4:$BA$398,$C26,N$2)</f>
        <v>13.99</v>
      </c>
      <c r="O26" s="28" t="str">
        <f>INDEX(Data!$C$4:$BA$398,$C26,O$2)</f>
        <v>3.31</v>
      </c>
      <c r="P26" t="str">
        <f>IF((Data!$BP$12+($Q$2-Data!$BP$12)*B26)&gt;=O26,Data!$BP$12+($Q$2-Data!$BP$12)*B26,"-")</f>
        <v>-</v>
      </c>
      <c r="Q26" s="8">
        <f>(Data!$BP$12+($Q$2-Data!$BP$12)*CAPM!B26)</f>
        <v>0.35874248959866212</v>
      </c>
      <c r="R26" s="8">
        <f>M26*(1+((Data!$BP$12+($R$2-Data!$BP$12)*CAPM!B26))%)</f>
        <v>185.05271661183036</v>
      </c>
      <c r="S26" s="8">
        <f>M26*(1+((Data!$BP$12+($S$2-Data!$BP$12)*CAPM!B26))%)</f>
        <v>180.61070215576893</v>
      </c>
      <c r="T26" s="8">
        <f>M26*(1+((Data!$BP$12+($T$2-Data!$BP$12)*CAPM!B26))%)</f>
        <v>176.1686876997075</v>
      </c>
      <c r="U26" s="3">
        <f t="shared" si="0"/>
        <v>-1.9198402903117601E-2</v>
      </c>
      <c r="V26" s="12">
        <f t="shared" si="1"/>
        <v>2.1554528030975364E-3</v>
      </c>
      <c r="W26" s="3">
        <f t="shared" si="2"/>
        <v>2.1747975479179643E-2</v>
      </c>
      <c r="X26" s="30"/>
      <c r="Y26" s="28">
        <f t="shared" si="3"/>
        <v>0.73488230430972912</v>
      </c>
      <c r="Z26" s="28">
        <f t="shared" si="4"/>
        <v>29</v>
      </c>
      <c r="AA26" s="28" t="str">
        <f t="shared" si="5"/>
        <v>3023</v>
      </c>
      <c r="AB26" s="28" t="str">
        <f t="shared" si="6"/>
        <v>信邦</v>
      </c>
    </row>
    <row r="27" spans="1:28">
      <c r="A27" s="18">
        <v>24</v>
      </c>
      <c r="B27" s="28">
        <f>IF($D$1="M",Data!BM27,IF($D$1="Y",Data!BN27,"-"))</f>
        <v>0.88453567858765458</v>
      </c>
      <c r="C27" s="28">
        <f>MATCH(B27,IF($D$1="M",Data!$BM$4:$BM$400,IF($D$1="Y",Data!$BN$4:$BN$400,"-")),0)</f>
        <v>24</v>
      </c>
      <c r="D27" s="28" t="str">
        <f>INDEX(Data!$C$4:$BA$398,$C27,D$2)</f>
        <v>2357</v>
      </c>
      <c r="E27" s="28" t="str">
        <f>INDEX(Data!$C$4:$BA$398,$C27,E$2)</f>
        <v>華碩</v>
      </c>
      <c r="F27" s="28" t="str">
        <f>INDEX(Data!$C$4:$BA$398,$C27,F$2)</f>
        <v>13:30:00</v>
      </c>
      <c r="G27" s="28">
        <f>INDEX(Data!$C$4:$BA$398,$C27,G$2)</f>
        <v>265</v>
      </c>
      <c r="H27" s="28">
        <f>INDEX(Data!$C$4:$BA$398,$C27,H$2)</f>
        <v>2</v>
      </c>
      <c r="I27" s="28">
        <f>INDEX(Data!$C$4:$BA$398,$C27,I$2)</f>
        <v>0.76</v>
      </c>
      <c r="J27" s="28">
        <f>INDEX(Data!$C$4:$BA$398,$C27,J$2)</f>
        <v>265</v>
      </c>
      <c r="K27" s="28">
        <f>INDEX(Data!$C$4:$BA$398,$C27,K$2)</f>
        <v>261</v>
      </c>
      <c r="L27" s="28">
        <f>INDEX(Data!$C$4:$BA$398,$C27,L$2)</f>
        <v>264</v>
      </c>
      <c r="M27" s="28">
        <f>INDEX(Data!$C$4:$BA$398,$C27,M$2)</f>
        <v>263.88</v>
      </c>
      <c r="N27" s="28" t="str">
        <f>INDEX(Data!$C$4:$BA$398,$C27,N$2)</f>
        <v>4.35</v>
      </c>
      <c r="O27" s="28" t="str">
        <f>INDEX(Data!$C$4:$BA$398,$C27,O$2)</f>
        <v>5.66</v>
      </c>
      <c r="P27" t="str">
        <f>IF((Data!$BP$12+($Q$2-Data!$BP$12)*B27)&gt;=O27,Data!$BP$12+($Q$2-Data!$BP$12)*B27,"-")</f>
        <v>-</v>
      </c>
      <c r="Q27" s="8">
        <f>(Data!$BP$12+($Q$2-Data!$BP$12)*CAPM!B27)</f>
        <v>0.33831193231285484</v>
      </c>
      <c r="R27" s="8">
        <f>M27*(1+((Data!$BP$12+($R$2-Data!$BP$12)*CAPM!B27))%)</f>
        <v>268.22296551012948</v>
      </c>
      <c r="S27" s="8">
        <f>M27*(1+((Data!$BP$12+($S$2-Data!$BP$12)*CAPM!B27))%)</f>
        <v>263.99415944155544</v>
      </c>
      <c r="T27" s="8">
        <f>M27*(1+((Data!$BP$12+($T$2-Data!$BP$12)*CAPM!B27))%)</f>
        <v>259.76535337298139</v>
      </c>
      <c r="U27" s="3">
        <f t="shared" si="0"/>
        <v>-1.201599387285787E-2</v>
      </c>
      <c r="V27" s="12">
        <f t="shared" si="1"/>
        <v>3.8100864071094714E-3</v>
      </c>
      <c r="W27" s="3">
        <f t="shared" si="2"/>
        <v>4.7529303311125218E-3</v>
      </c>
      <c r="X27" s="30"/>
      <c r="Y27" s="28">
        <f t="shared" si="3"/>
        <v>0.59333143214123463</v>
      </c>
      <c r="Z27" s="28">
        <f t="shared" si="4"/>
        <v>1</v>
      </c>
      <c r="AA27" s="28" t="str">
        <f t="shared" si="5"/>
        <v>1467</v>
      </c>
      <c r="AB27" s="28" t="str">
        <f t="shared" si="6"/>
        <v>南緯</v>
      </c>
    </row>
    <row r="28" spans="1:28">
      <c r="A28" s="18">
        <v>25</v>
      </c>
      <c r="B28" s="28">
        <f>IF($D$1="M",Data!BM28,IF($D$1="Y",Data!BN28,"-"))</f>
        <v>0.3550230293048614</v>
      </c>
      <c r="C28" s="28">
        <f>MATCH(B28,IF($D$1="M",Data!$BM$4:$BM$400,IF($D$1="Y",Data!$BN$4:$BN$400,"-")),0)</f>
        <v>25</v>
      </c>
      <c r="D28" s="28" t="str">
        <f>INDEX(Data!$C$4:$BA$398,$C28,D$2)</f>
        <v>5704</v>
      </c>
      <c r="E28" s="28" t="str">
        <f>INDEX(Data!$C$4:$BA$398,$C28,E$2)</f>
        <v>老爺知</v>
      </c>
      <c r="F28" s="28" t="str">
        <f>INDEX(Data!$C$4:$BA$398,$C28,F$2)</f>
        <v>10:34:47</v>
      </c>
      <c r="G28" s="28">
        <f>INDEX(Data!$C$4:$BA$398,$C28,G$2)</f>
        <v>27</v>
      </c>
      <c r="H28" s="28">
        <f>INDEX(Data!$C$4:$BA$398,$C28,H$2)</f>
        <v>0.05</v>
      </c>
      <c r="I28" s="28">
        <f>INDEX(Data!$C$4:$BA$398,$C28,I$2)</f>
        <v>0.19</v>
      </c>
      <c r="J28" s="28">
        <f>INDEX(Data!$C$4:$BA$398,$C28,J$2)</f>
        <v>27.55</v>
      </c>
      <c r="K28" s="28">
        <f>INDEX(Data!$C$4:$BA$398,$C28,K$2)</f>
        <v>27</v>
      </c>
      <c r="L28" s="28">
        <f>INDEX(Data!$C$4:$BA$398,$C28,L$2)</f>
        <v>27.55</v>
      </c>
      <c r="M28" s="28">
        <f>INDEX(Data!$C$4:$BA$398,$C28,M$2)</f>
        <v>27.28</v>
      </c>
      <c r="N28" s="28" t="str">
        <f>INDEX(Data!$C$4:$BA$398,$C28,N$2)</f>
        <v>--</v>
      </c>
      <c r="O28" s="28" t="str">
        <f>INDEX(Data!$C$4:$BA$398,$C28,O$2)</f>
        <v>3.70</v>
      </c>
      <c r="P28" t="str">
        <f>IF((Data!$BP$12+($Q$2-Data!$BP$12)*B28)&gt;=O28,Data!$BP$12+($Q$2-Data!$BP$12)*B28,"-")</f>
        <v>-</v>
      </c>
      <c r="Q28" s="8">
        <f>(Data!$BP$12+($Q$2-Data!$BP$12)*CAPM!B28)</f>
        <v>0.31537712790732231</v>
      </c>
      <c r="R28" s="8">
        <f>M28*(1+((Data!$BP$12+($R$2-Data!$BP$12)*CAPM!B28))%)</f>
        <v>27.509196582807853</v>
      </c>
      <c r="S28" s="8">
        <f>M28*(1+((Data!$BP$12+($S$2-Data!$BP$12)*CAPM!B28))%)</f>
        <v>27.333729025738027</v>
      </c>
      <c r="T28" s="8">
        <f>M28*(1+((Data!$BP$12+($T$2-Data!$BP$12)*CAPM!B28))%)</f>
        <v>27.158261468668197</v>
      </c>
      <c r="U28" s="3">
        <f t="shared" si="0"/>
        <v>1.4832645900552531E-3</v>
      </c>
      <c r="V28" s="12">
        <f t="shared" si="1"/>
        <v>-1.2209421752289281E-2</v>
      </c>
      <c r="W28" s="3">
        <f t="shared" si="2"/>
        <v>-5.8273784885228899E-3</v>
      </c>
      <c r="X28" s="30"/>
      <c r="Y28" s="28">
        <f t="shared" si="3"/>
        <v>0.51235164048809001</v>
      </c>
      <c r="Z28" s="28">
        <f t="shared" si="4"/>
        <v>8</v>
      </c>
      <c r="AA28" s="28" t="str">
        <f t="shared" si="5"/>
        <v>2538</v>
      </c>
      <c r="AB28" s="28" t="str">
        <f t="shared" si="6"/>
        <v>基泰</v>
      </c>
    </row>
    <row r="29" spans="1:28">
      <c r="A29" s="18">
        <v>26</v>
      </c>
      <c r="B29" s="28">
        <f>IF($D$1="M",Data!BM29,IF($D$1="Y",Data!BN29,"-"))</f>
        <v>1.172768174368791</v>
      </c>
      <c r="C29" s="28">
        <f>MATCH(B29,IF($D$1="M",Data!$BM$4:$BM$400,IF($D$1="Y",Data!$BN$4:$BN$400,"-")),0)</f>
        <v>26</v>
      </c>
      <c r="D29" s="28" t="str">
        <f>INDEX(Data!$C$4:$BA$398,$C29,D$2)</f>
        <v>2484</v>
      </c>
      <c r="E29" s="28" t="str">
        <f>INDEX(Data!$C$4:$BA$398,$C29,E$2)</f>
        <v>希華</v>
      </c>
      <c r="F29" s="28" t="str">
        <f>INDEX(Data!$C$4:$BA$398,$C29,F$2)</f>
        <v>13:30:00</v>
      </c>
      <c r="G29" s="28">
        <f>INDEX(Data!$C$4:$BA$398,$C29,G$2)</f>
        <v>17.8</v>
      </c>
      <c r="H29" s="28">
        <f>INDEX(Data!$C$4:$BA$398,$C29,H$2)</f>
        <v>-0.1</v>
      </c>
      <c r="I29" s="28">
        <f>INDEX(Data!$C$4:$BA$398,$C29,I$2)</f>
        <v>-0.56000000000000005</v>
      </c>
      <c r="J29" s="28">
        <f>INDEX(Data!$C$4:$BA$398,$C29,J$2)</f>
        <v>18</v>
      </c>
      <c r="K29" s="28">
        <f>INDEX(Data!$C$4:$BA$398,$C29,K$2)</f>
        <v>17.8</v>
      </c>
      <c r="L29" s="28">
        <f>INDEX(Data!$C$4:$BA$398,$C29,L$2)</f>
        <v>17.899999999999999</v>
      </c>
      <c r="M29" s="28">
        <f>INDEX(Data!$C$4:$BA$398,$C29,M$2)</f>
        <v>17.89</v>
      </c>
      <c r="N29" s="28" t="str">
        <f>INDEX(Data!$C$4:$BA$398,$C29,N$2)</f>
        <v>3.54</v>
      </c>
      <c r="O29" s="28" t="str">
        <f>INDEX(Data!$C$4:$BA$398,$C29,O$2)</f>
        <v>6.74</v>
      </c>
      <c r="P29" t="str">
        <f>IF((Data!$BP$12+($Q$2-Data!$BP$12)*B29)&gt;=O29,Data!$BP$12+($Q$2-Data!$BP$12)*B29,"-")</f>
        <v>-</v>
      </c>
      <c r="Q29" s="8">
        <f>(Data!$BP$12+($Q$2-Data!$BP$12)*CAPM!B29)</f>
        <v>0.35079615893711508</v>
      </c>
      <c r="R29" s="8">
        <f>M29*(1+((Data!$BP$12+($R$2-Data!$BP$12)*CAPM!B29))%)</f>
        <v>18.262890786167578</v>
      </c>
      <c r="S29" s="8">
        <f>M29*(1+((Data!$BP$12+($S$2-Data!$BP$12)*CAPM!B29))%)</f>
        <v>17.882772772792002</v>
      </c>
      <c r="T29" s="8">
        <f>M29*(1+((Data!$BP$12+($T$2-Data!$BP$12)*CAPM!B29))%)</f>
        <v>17.502654759416426</v>
      </c>
      <c r="U29" s="3">
        <f t="shared" si="0"/>
        <v>-1.439480689260283E-2</v>
      </c>
      <c r="V29" s="12">
        <f t="shared" si="1"/>
        <v>-4.6286319154005664E-3</v>
      </c>
      <c r="W29" s="3">
        <f t="shared" si="2"/>
        <v>1.6988579428135191E-2</v>
      </c>
      <c r="X29" s="30"/>
      <c r="Y29" s="28">
        <f t="shared" si="3"/>
        <v>0.4986148398455249</v>
      </c>
      <c r="Z29" s="28">
        <f t="shared" si="4"/>
        <v>12</v>
      </c>
      <c r="AA29" s="28" t="str">
        <f t="shared" si="5"/>
        <v>1723</v>
      </c>
      <c r="AB29" s="28" t="str">
        <f t="shared" si="6"/>
        <v>中碳</v>
      </c>
    </row>
    <row r="30" spans="1:28">
      <c r="A30" s="18">
        <v>27</v>
      </c>
      <c r="B30" s="28">
        <f>IF($D$1="M",Data!BM30,IF($D$1="Y",Data!BN30,"-"))</f>
        <v>1.0465005119426238</v>
      </c>
      <c r="C30" s="28">
        <f>MATCH(B30,IF($D$1="M",Data!$BM$4:$BM$400,IF($D$1="Y",Data!$BN$4:$BN$400,"-")),0)</f>
        <v>27</v>
      </c>
      <c r="D30" s="28" t="str">
        <f>INDEX(Data!$C$4:$BA$398,$C30,D$2)</f>
        <v>2317</v>
      </c>
      <c r="E30" s="28" t="str">
        <f>INDEX(Data!$C$4:$BA$398,$C30,E$2)</f>
        <v>鴻海</v>
      </c>
      <c r="F30" s="28" t="str">
        <f>INDEX(Data!$C$4:$BA$398,$C30,F$2)</f>
        <v>13:30:00</v>
      </c>
      <c r="G30" s="28">
        <f>INDEX(Data!$C$4:$BA$398,$C30,G$2)</f>
        <v>80.900000000000006</v>
      </c>
      <c r="H30" s="28">
        <f>INDEX(Data!$C$4:$BA$398,$C30,H$2)</f>
        <v>0</v>
      </c>
      <c r="I30" s="28">
        <f>INDEX(Data!$C$4:$BA$398,$C30,I$2)</f>
        <v>0</v>
      </c>
      <c r="J30" s="28">
        <f>INDEX(Data!$C$4:$BA$398,$C30,J$2)</f>
        <v>81.099999999999994</v>
      </c>
      <c r="K30" s="28">
        <f>INDEX(Data!$C$4:$BA$398,$C30,K$2)</f>
        <v>80.5</v>
      </c>
      <c r="L30" s="28">
        <f>INDEX(Data!$C$4:$BA$398,$C30,L$2)</f>
        <v>80.900000000000006</v>
      </c>
      <c r="M30" s="28">
        <f>INDEX(Data!$C$4:$BA$398,$C30,M$2)</f>
        <v>80.81</v>
      </c>
      <c r="N30" s="28" t="str">
        <f>INDEX(Data!$C$4:$BA$398,$C30,N$2)</f>
        <v>4.10</v>
      </c>
      <c r="O30" s="28" t="str">
        <f>INDEX(Data!$C$4:$BA$398,$C30,O$2)</f>
        <v>6.18</v>
      </c>
      <c r="P30" t="str">
        <f>IF((Data!$BP$12+($Q$2-Data!$BP$12)*B30)&gt;=O30,Data!$BP$12+($Q$2-Data!$BP$12)*B30,"-")</f>
        <v>-</v>
      </c>
      <c r="Q30" s="8">
        <f>(Data!$BP$12+($Q$2-Data!$BP$12)*CAPM!B30)</f>
        <v>0.34532712218339379</v>
      </c>
      <c r="R30" s="8">
        <f>M30*(1+((Data!$BP$12+($R$2-Data!$BP$12)*CAPM!B30))%)</f>
        <v>82.339117856608496</v>
      </c>
      <c r="S30" s="8">
        <f>M30*(1+((Data!$BP$12+($S$2-Data!$BP$12)*CAPM!B30))%)</f>
        <v>80.806970662309737</v>
      </c>
      <c r="T30" s="8">
        <f>M30*(1+((Data!$BP$12+($T$2-Data!$BP$12)*CAPM!B30))%)</f>
        <v>79.274823468010965</v>
      </c>
      <c r="U30" s="3">
        <f t="shared" si="0"/>
        <v>-1.5048957152618447E-2</v>
      </c>
      <c r="V30" s="12">
        <f t="shared" si="1"/>
        <v>1.151253869904806E-3</v>
      </c>
      <c r="W30" s="3">
        <f t="shared" si="2"/>
        <v>1.5454799877081019E-2</v>
      </c>
      <c r="X30" s="30"/>
      <c r="Y30" s="28">
        <f t="shared" si="3"/>
        <v>0.3550230293048614</v>
      </c>
      <c r="Z30" s="28">
        <f t="shared" si="4"/>
        <v>25</v>
      </c>
      <c r="AA30" s="28" t="str">
        <f t="shared" si="5"/>
        <v>5704</v>
      </c>
      <c r="AB30" s="28" t="str">
        <f t="shared" si="6"/>
        <v>老爺知</v>
      </c>
    </row>
    <row r="31" spans="1:28">
      <c r="A31" s="18">
        <v>28</v>
      </c>
      <c r="B31" s="28">
        <f>IF($D$1="M",Data!BM31,IF($D$1="Y",Data!BN31,"-"))</f>
        <v>0.25461161971831003</v>
      </c>
      <c r="C31" s="28">
        <f>MATCH(B31,IF($D$1="M",Data!$BM$4:$BM$400,IF($D$1="Y",Data!$BN$4:$BN$400,"-")),0)</f>
        <v>28</v>
      </c>
      <c r="D31" s="28" t="str">
        <f>INDEX(Data!$C$4:$BA$398,$C31,D$2)</f>
        <v>2637</v>
      </c>
      <c r="E31" s="28" t="str">
        <f>INDEX(Data!$C$4:$BA$398,$C31,E$2)</f>
        <v>慧洋-KY</v>
      </c>
      <c r="F31" s="28" t="str">
        <f>INDEX(Data!$C$4:$BA$398,$C31,F$2)</f>
        <v>13:30:00</v>
      </c>
      <c r="G31" s="28">
        <f>INDEX(Data!$C$4:$BA$398,$C31,G$2)</f>
        <v>30.95</v>
      </c>
      <c r="H31" s="28">
        <f>INDEX(Data!$C$4:$BA$398,$C31,H$2)</f>
        <v>0.3</v>
      </c>
      <c r="I31" s="28">
        <f>INDEX(Data!$C$4:$BA$398,$C31,I$2)</f>
        <v>0.98</v>
      </c>
      <c r="J31" s="28">
        <f>INDEX(Data!$C$4:$BA$398,$C31,J$2)</f>
        <v>31.05</v>
      </c>
      <c r="K31" s="28">
        <f>INDEX(Data!$C$4:$BA$398,$C31,K$2)</f>
        <v>30.6</v>
      </c>
      <c r="L31" s="28">
        <f>INDEX(Data!$C$4:$BA$398,$C31,L$2)</f>
        <v>30.85</v>
      </c>
      <c r="M31" s="28">
        <f>INDEX(Data!$C$4:$BA$398,$C31,M$2)</f>
        <v>30.87</v>
      </c>
      <c r="N31" s="28" t="str">
        <f>INDEX(Data!$C$4:$BA$398,$C31,N$2)</f>
        <v>--</v>
      </c>
      <c r="O31" s="28" t="str">
        <f>INDEX(Data!$C$4:$BA$398,$C31,O$2)</f>
        <v>8.08</v>
      </c>
      <c r="P31" t="str">
        <f>IF((Data!$BP$12+($Q$2-Data!$BP$12)*B31)&gt;=O31,Data!$BP$12+($Q$2-Data!$BP$12)*B31,"-")</f>
        <v>-</v>
      </c>
      <c r="Q31" s="8">
        <f>(Data!$BP$12+($Q$2-Data!$BP$12)*CAPM!B31)</f>
        <v>0.31102800415726539</v>
      </c>
      <c r="R31" s="8">
        <f>M31*(1+((Data!$BP$12+($R$2-Data!$BP$12)*CAPM!B31))%)</f>
        <v>31.082196870122427</v>
      </c>
      <c r="S31" s="8">
        <f>M31*(1+((Data!$BP$12+($S$2-Data!$BP$12)*CAPM!B31))%)</f>
        <v>30.939796608402389</v>
      </c>
      <c r="T31" s="8">
        <f>M31*(1+((Data!$BP$12+($T$2-Data!$BP$12)*CAPM!B31))%)</f>
        <v>30.797396346682348</v>
      </c>
      <c r="U31" s="3">
        <f t="shared" si="0"/>
        <v>-1.0358621128667869E-3</v>
      </c>
      <c r="V31" s="12">
        <f t="shared" si="1"/>
        <v>3.297821161125255E-4</v>
      </c>
      <c r="W31" s="3">
        <f t="shared" si="2"/>
        <v>-6.4095141180209158E-3</v>
      </c>
      <c r="X31" s="30"/>
      <c r="Y31" s="28">
        <f t="shared" si="3"/>
        <v>0.30922599305510523</v>
      </c>
      <c r="Z31" s="28">
        <f t="shared" si="4"/>
        <v>9</v>
      </c>
      <c r="AA31" s="28" t="str">
        <f t="shared" si="5"/>
        <v>1726</v>
      </c>
      <c r="AB31" s="28" t="str">
        <f t="shared" si="6"/>
        <v>永記</v>
      </c>
    </row>
    <row r="32" spans="1:28">
      <c r="A32" s="18">
        <v>29</v>
      </c>
      <c r="B32" s="28">
        <f>IF($D$1="M",Data!BM32,IF($D$1="Y",Data!BN32,"-"))</f>
        <v>0.73488230430972912</v>
      </c>
      <c r="C32" s="28">
        <f>MATCH(B32,IF($D$1="M",Data!$BM$4:$BM$400,IF($D$1="Y",Data!$BN$4:$BN$400,"-")),0)</f>
        <v>29</v>
      </c>
      <c r="D32" s="28" t="str">
        <f>INDEX(Data!$C$4:$BA$398,$C32,D$2)</f>
        <v>3023</v>
      </c>
      <c r="E32" s="28" t="str">
        <f>INDEX(Data!$C$4:$BA$398,$C32,E$2)</f>
        <v>信邦</v>
      </c>
      <c r="F32" s="28" t="str">
        <f>INDEX(Data!$C$4:$BA$398,$C32,F$2)</f>
        <v>13:30:00</v>
      </c>
      <c r="G32" s="28">
        <f>INDEX(Data!$C$4:$BA$398,$C32,G$2)</f>
        <v>67.5</v>
      </c>
      <c r="H32" s="28">
        <f>INDEX(Data!$C$4:$BA$398,$C32,H$2)</f>
        <v>0.4</v>
      </c>
      <c r="I32" s="28">
        <f>INDEX(Data!$C$4:$BA$398,$C32,I$2)</f>
        <v>0.6</v>
      </c>
      <c r="J32" s="28">
        <f>INDEX(Data!$C$4:$BA$398,$C32,J$2)</f>
        <v>67.7</v>
      </c>
      <c r="K32" s="28">
        <f>INDEX(Data!$C$4:$BA$398,$C32,K$2)</f>
        <v>66.2</v>
      </c>
      <c r="L32" s="28">
        <f>INDEX(Data!$C$4:$BA$398,$C32,L$2)</f>
        <v>66.599999999999994</v>
      </c>
      <c r="M32" s="28">
        <f>INDEX(Data!$C$4:$BA$398,$C32,M$2)</f>
        <v>67.08</v>
      </c>
      <c r="N32" s="28" t="str">
        <f>INDEX(Data!$C$4:$BA$398,$C32,N$2)</f>
        <v>8.48</v>
      </c>
      <c r="O32" s="28" t="str">
        <f>INDEX(Data!$C$4:$BA$398,$C32,O$2)</f>
        <v>5.04</v>
      </c>
      <c r="P32" s="28" t="str">
        <f>IF((Data!$BP$12+($Q$2-Data!$BP$12)*B32)&gt;=O32,Data!$BP$12+($Q$2-Data!$BP$12)*B32,"-")</f>
        <v>-</v>
      </c>
      <c r="Q32" s="8">
        <f>(Data!$BP$12+($Q$2-Data!$BP$12)*CAPM!B32)</f>
        <v>0.33182998920471368</v>
      </c>
      <c r="R32" s="8">
        <f>M32*(1+((Data!$BP$12+($R$2-Data!$BP$12)*CAPM!B32))%)</f>
        <v>68.03127148402578</v>
      </c>
      <c r="S32" s="8">
        <f>M32*(1+((Data!$BP$12+($S$2-Data!$BP$12)*CAPM!B32))%)</f>
        <v>67.138157720665291</v>
      </c>
      <c r="T32" s="8">
        <f>M32*(1+((Data!$BP$12+($T$2-Data!$BP$12)*CAPM!B32))%)</f>
        <v>66.24504395730483</v>
      </c>
      <c r="U32" s="3">
        <f t="shared" ref="U32" si="7">(J32-R32)/R32</f>
        <v>-4.8694001567141333E-3</v>
      </c>
      <c r="V32" s="12">
        <f t="shared" ref="V32" si="8">(G32-S32)/S32</f>
        <v>5.3895175503651544E-3</v>
      </c>
      <c r="W32" s="3">
        <f t="shared" ref="W32" si="9">(K32-T32)/T32</f>
        <v>-6.7995965605907246E-4</v>
      </c>
      <c r="X32" s="30"/>
      <c r="Y32" s="28">
        <f t="shared" si="3"/>
        <v>0.25461161971831003</v>
      </c>
      <c r="Z32" s="28">
        <f t="shared" si="4"/>
        <v>28</v>
      </c>
      <c r="AA32" s="28" t="str">
        <f t="shared" si="5"/>
        <v>2637</v>
      </c>
      <c r="AB32" s="28" t="str">
        <f t="shared" si="6"/>
        <v>慧洋-KY</v>
      </c>
    </row>
    <row r="33" spans="1:28">
      <c r="A33" s="18">
        <v>30</v>
      </c>
      <c r="B33" s="28">
        <f>IF($D$1="M",Data!BM33,IF($D$1="Y",Data!BN33,"-"))</f>
        <v>1.0261932895761665</v>
      </c>
      <c r="C33" s="28">
        <f>MATCH(B33,IF($D$1="M",Data!$BM$4:$BM$400,IF($D$1="Y",Data!$BN$4:$BN$400,"-")),0)</f>
        <v>30</v>
      </c>
      <c r="D33" s="28" t="str">
        <f>INDEX(Data!$C$4:$BA$398,$C33,D$2)</f>
        <v>6116</v>
      </c>
      <c r="E33" s="28" t="str">
        <f>INDEX(Data!$C$4:$BA$398,$C33,E$2)</f>
        <v>彩晶</v>
      </c>
      <c r="F33" s="28" t="str">
        <f>INDEX(Data!$C$4:$BA$398,$C33,F$2)</f>
        <v>13:30:00</v>
      </c>
      <c r="G33" s="28">
        <f>INDEX(Data!$C$4:$BA$398,$C33,G$2)</f>
        <v>9.8000000000000007</v>
      </c>
      <c r="H33" s="28">
        <f>INDEX(Data!$C$4:$BA$398,$C33,H$2)</f>
        <v>0.73</v>
      </c>
      <c r="I33" s="28">
        <f>INDEX(Data!$C$4:$BA$398,$C33,I$2)</f>
        <v>8.0500000000000007</v>
      </c>
      <c r="J33" s="28">
        <f>INDEX(Data!$C$4:$BA$398,$C33,J$2)</f>
        <v>9.89</v>
      </c>
      <c r="K33" s="28">
        <f>INDEX(Data!$C$4:$BA$398,$C33,K$2)</f>
        <v>9.09</v>
      </c>
      <c r="L33" s="28">
        <f>INDEX(Data!$C$4:$BA$398,$C33,L$2)</f>
        <v>9.09</v>
      </c>
      <c r="M33" s="28">
        <f>INDEX(Data!$C$4:$BA$398,$C33,M$2)</f>
        <v>9.5299999999999994</v>
      </c>
      <c r="N33" s="28" t="str">
        <f>INDEX(Data!$C$4:$BA$398,$C33,N$2)</f>
        <v>--</v>
      </c>
      <c r="O33" s="28" t="str">
        <f>INDEX(Data!$C$4:$BA$398,$C33,O$2)</f>
        <v>--</v>
      </c>
      <c r="P33" s="28" t="str">
        <f>IF((Data!$BP$12+($Q$2-Data!$BP$12)*B33)&gt;=O33,Data!$BP$12+($Q$2-Data!$BP$12)*B33,"-")</f>
        <v>-</v>
      </c>
      <c r="Q33" s="8">
        <f>(Data!$BP$12+($Q$2-Data!$BP$12)*CAPM!B33)</f>
        <v>0.34444755457792636</v>
      </c>
      <c r="R33" s="8">
        <f>M33*(1+((Data!$BP$12+($R$2-Data!$BP$12)*CAPM!B33))%)</f>
        <v>9.7073858166732396</v>
      </c>
      <c r="S33" s="8">
        <f>M33*(1+((Data!$BP$12+($S$2-Data!$BP$12)*CAPM!B33))%)</f>
        <v>9.5302044654477669</v>
      </c>
      <c r="T33" s="8">
        <f>M33*(1+((Data!$BP$12+($T$2-Data!$BP$12)*CAPM!B33))%)</f>
        <v>9.3530231142222977</v>
      </c>
      <c r="U33" s="3">
        <f t="shared" ref="U33:U34" si="10">(J33-R33)/R33</f>
        <v>1.8811880641758972E-2</v>
      </c>
      <c r="V33" s="12">
        <f t="shared" ref="V33:V34" si="11">(G33-S33)/S33</f>
        <v>2.8309522165069073E-2</v>
      </c>
      <c r="W33" s="3">
        <f t="shared" ref="W33:W34" si="12">(K33-T33)/T33</f>
        <v>-2.8121721823005263E-2</v>
      </c>
      <c r="X33" s="30"/>
      <c r="Y33" s="28" t="e">
        <f t="shared" si="3"/>
        <v>#NUM!</v>
      </c>
      <c r="Z33" s="28" t="e">
        <f t="shared" si="4"/>
        <v>#NUM!</v>
      </c>
      <c r="AA33" s="28" t="e">
        <f t="shared" si="5"/>
        <v>#NUM!</v>
      </c>
      <c r="AB33" s="28" t="e">
        <f t="shared" si="6"/>
        <v>#NUM!</v>
      </c>
    </row>
    <row r="34" spans="1:28">
      <c r="A34" s="18">
        <v>31</v>
      </c>
      <c r="B34" s="28">
        <f>IF($D$1="M",Data!BM34,IF($D$1="Y",Data!BN34,"-"))</f>
        <v>0</v>
      </c>
      <c r="C34" s="28" t="e">
        <f>MATCH(B34,IF($D$1="M",Data!$BM$4:$BM$400,IF($D$1="Y",Data!$BN$4:$BN$400,"-")),0)</f>
        <v>#N/A</v>
      </c>
      <c r="D34" s="28" t="e">
        <f>INDEX(Data!$C$4:$BA$398,$C34,D$2)</f>
        <v>#N/A</v>
      </c>
      <c r="E34" s="28" t="e">
        <f>INDEX(Data!$C$4:$BA$398,$C34,E$2)</f>
        <v>#N/A</v>
      </c>
      <c r="F34" s="28" t="e">
        <f>INDEX(Data!$C$4:$BA$398,$C34,F$2)</f>
        <v>#N/A</v>
      </c>
      <c r="G34" s="28" t="e">
        <f>INDEX(Data!$C$4:$BA$398,$C34,G$2)</f>
        <v>#N/A</v>
      </c>
      <c r="H34" s="28" t="e">
        <f>INDEX(Data!$C$4:$BA$398,$C34,H$2)</f>
        <v>#N/A</v>
      </c>
      <c r="I34" s="28" t="e">
        <f>INDEX(Data!$C$4:$BA$398,$C34,I$2)</f>
        <v>#N/A</v>
      </c>
      <c r="J34" s="28" t="e">
        <f>INDEX(Data!$C$4:$BA$398,$C34,J$2)</f>
        <v>#N/A</v>
      </c>
      <c r="K34" s="28" t="e">
        <f>INDEX(Data!$C$4:$BA$398,$C34,K$2)</f>
        <v>#N/A</v>
      </c>
      <c r="L34" s="28" t="e">
        <f>INDEX(Data!$C$4:$BA$398,$C34,L$2)</f>
        <v>#N/A</v>
      </c>
      <c r="M34" s="28" t="e">
        <f>INDEX(Data!$C$4:$BA$398,$C34,M$2)</f>
        <v>#N/A</v>
      </c>
      <c r="N34" s="28" t="e">
        <f>INDEX(Data!$C$4:$BA$398,$C34,N$2)</f>
        <v>#N/A</v>
      </c>
      <c r="O34" s="28" t="e">
        <f>INDEX(Data!$C$4:$BA$398,$C34,O$2)</f>
        <v>#N/A</v>
      </c>
      <c r="P34" s="28" t="e">
        <f>IF((Data!$BP$12+($Q$2-Data!$BP$12)*B34)&gt;=O34,Data!$BP$12+($Q$2-Data!$BP$12)*B34,"-")</f>
        <v>#N/A</v>
      </c>
      <c r="Q34" s="8">
        <f>(Data!$BP$12+($Q$2-Data!$BP$12)*CAPM!B34)</f>
        <v>0.3</v>
      </c>
      <c r="R34" s="8" t="e">
        <f>M34*(1+((Data!$BP$12+($R$2-Data!$BP$12)*CAPM!B34))%)</f>
        <v>#N/A</v>
      </c>
      <c r="S34" s="8" t="e">
        <f>M34*(1+((Data!$BP$12+($S$2-Data!$BP$12)*CAPM!B34))%)</f>
        <v>#N/A</v>
      </c>
      <c r="T34" s="8" t="e">
        <f>M34*(1+((Data!$BP$12+($T$2-Data!$BP$12)*CAPM!B34))%)</f>
        <v>#N/A</v>
      </c>
      <c r="U34" s="3" t="e">
        <f t="shared" si="10"/>
        <v>#N/A</v>
      </c>
      <c r="V34" s="12" t="e">
        <f t="shared" si="11"/>
        <v>#N/A</v>
      </c>
      <c r="W34" s="3" t="e">
        <f t="shared" si="12"/>
        <v>#N/A</v>
      </c>
      <c r="X34" s="30"/>
      <c r="Y34" s="28" t="e">
        <f t="shared" si="3"/>
        <v>#NUM!</v>
      </c>
      <c r="Z34" s="28" t="e">
        <f t="shared" si="4"/>
        <v>#NUM!</v>
      </c>
      <c r="AA34" s="28" t="e">
        <f t="shared" si="5"/>
        <v>#NUM!</v>
      </c>
      <c r="AB34" s="28" t="e">
        <f t="shared" si="6"/>
        <v>#NUM!</v>
      </c>
    </row>
    <row r="35" spans="1:28">
      <c r="A35" s="18">
        <v>32</v>
      </c>
      <c r="B35" s="28">
        <f>IF($D$1="M",Data!BM34,IF($D$1="Y",Data!BN34,"-"))</f>
        <v>0</v>
      </c>
      <c r="C35" s="28" t="e">
        <f>MATCH(B35,IF($D$1="M",Data!$BM$4:$BM$400,IF($D$1="Y",Data!$BN$4:$BN$400,"-")),0)</f>
        <v>#N/A</v>
      </c>
      <c r="D35" s="28" t="e">
        <f>INDEX(Data!$C$4:$BA$398,$C35,D$2)</f>
        <v>#N/A</v>
      </c>
      <c r="E35" s="28" t="e">
        <f>INDEX(Data!$C$4:$BA$398,$C35,E$2)</f>
        <v>#N/A</v>
      </c>
      <c r="F35" s="28" t="e">
        <f>INDEX(Data!$C$4:$BA$398,$C35,F$2)</f>
        <v>#N/A</v>
      </c>
      <c r="G35" s="28" t="e">
        <f>INDEX(Data!$C$4:$BA$398,$C35,G$2)</f>
        <v>#N/A</v>
      </c>
      <c r="H35" s="28" t="e">
        <f>INDEX(Data!$C$4:$BA$398,$C35,H$2)</f>
        <v>#N/A</v>
      </c>
      <c r="I35" s="28" t="e">
        <f>INDEX(Data!$C$4:$BA$398,$C35,I$2)</f>
        <v>#N/A</v>
      </c>
      <c r="J35" s="28" t="e">
        <f>INDEX(Data!$C$4:$BA$398,$C35,J$2)</f>
        <v>#N/A</v>
      </c>
      <c r="K35" s="28" t="e">
        <f>INDEX(Data!$C$4:$BA$398,$C35,K$2)</f>
        <v>#N/A</v>
      </c>
      <c r="L35" s="28" t="e">
        <f>INDEX(Data!$C$4:$BA$398,$C35,L$2)</f>
        <v>#N/A</v>
      </c>
      <c r="M35" s="28" t="e">
        <f>INDEX(Data!$C$4:$BA$398,$C35,M$2)</f>
        <v>#N/A</v>
      </c>
      <c r="N35" s="28" t="e">
        <f>INDEX(Data!$C$4:$BA$398,$C35,N$2)</f>
        <v>#N/A</v>
      </c>
      <c r="O35" s="28" t="e">
        <f>INDEX(Data!$C$4:$BA$398,$C35,O$2)</f>
        <v>#N/A</v>
      </c>
      <c r="P35" t="e">
        <f>IF((Data!$BP$12+($Q$2-Data!$BP$12)*B35)&gt;=O35,Data!$BP$12+($Q$2-Data!$BP$12)*B35,"-")</f>
        <v>#N/A</v>
      </c>
      <c r="Q35" s="8">
        <f>(Data!$BP$12+($Q$2-Data!$BP$12)*CAPM!B35)</f>
        <v>0.3</v>
      </c>
      <c r="R35" s="8" t="e">
        <f>M35*(1+((Data!$BP$12+($R$2-Data!$BP$12)*CAPM!B35))%)</f>
        <v>#N/A</v>
      </c>
      <c r="S35" s="8" t="e">
        <f>M35*(1+((Data!$BP$12+($S$2-Data!$BP$12)*CAPM!B35))%)</f>
        <v>#N/A</v>
      </c>
      <c r="T35" s="8" t="e">
        <f>M35*(1+((Data!$BP$12+($T$2-Data!$BP$12)*CAPM!B35))%)</f>
        <v>#N/A</v>
      </c>
      <c r="U35" s="3" t="e">
        <f t="shared" si="0"/>
        <v>#N/A</v>
      </c>
      <c r="V35" s="12" t="e">
        <f t="shared" si="1"/>
        <v>#N/A</v>
      </c>
      <c r="W35" s="3" t="e">
        <f t="shared" si="2"/>
        <v>#N/A</v>
      </c>
      <c r="X35" s="30"/>
      <c r="Y35" s="28" t="e">
        <f t="shared" si="3"/>
        <v>#NUM!</v>
      </c>
      <c r="Z35" s="28" t="e">
        <f t="shared" si="4"/>
        <v>#NUM!</v>
      </c>
      <c r="AA35" s="28" t="e">
        <f t="shared" si="5"/>
        <v>#NUM!</v>
      </c>
      <c r="AB35" s="28" t="e">
        <f t="shared" si="6"/>
        <v>#NUM!</v>
      </c>
    </row>
    <row r="36" spans="1:28">
      <c r="A36" s="18">
        <v>33</v>
      </c>
      <c r="B36" s="28">
        <f>IF($D$1="M",Data!BM35,IF($D$1="Y",Data!BN35,"-"))</f>
        <v>0</v>
      </c>
      <c r="C36" s="28" t="e">
        <f>MATCH(B36,IF($D$1="M",Data!$BM$4:$BM$400,IF($D$1="Y",Data!$BN$4:$BN$400,"-")),0)</f>
        <v>#N/A</v>
      </c>
      <c r="D36" s="28" t="e">
        <f>INDEX(Data!$C$4:$BA$398,$C36,D$2)</f>
        <v>#N/A</v>
      </c>
      <c r="E36" s="28" t="e">
        <f>INDEX(Data!$C$4:$BA$398,$C36,E$2)</f>
        <v>#N/A</v>
      </c>
      <c r="F36" s="28" t="e">
        <f>INDEX(Data!$C$4:$BA$398,$C36,F$2)</f>
        <v>#N/A</v>
      </c>
      <c r="G36" s="28" t="e">
        <f>INDEX(Data!$C$4:$BA$398,$C36,G$2)</f>
        <v>#N/A</v>
      </c>
      <c r="H36" s="28" t="e">
        <f>INDEX(Data!$C$4:$BA$398,$C36,H$2)</f>
        <v>#N/A</v>
      </c>
      <c r="I36" s="28" t="e">
        <f>INDEX(Data!$C$4:$BA$398,$C36,I$2)</f>
        <v>#N/A</v>
      </c>
      <c r="J36" s="28" t="e">
        <f>INDEX(Data!$C$4:$BA$398,$C36,J$2)</f>
        <v>#N/A</v>
      </c>
      <c r="K36" s="28" t="e">
        <f>INDEX(Data!$C$4:$BA$398,$C36,K$2)</f>
        <v>#N/A</v>
      </c>
      <c r="L36" s="28" t="e">
        <f>INDEX(Data!$C$4:$BA$398,$C36,L$2)</f>
        <v>#N/A</v>
      </c>
      <c r="M36" s="28" t="e">
        <f>INDEX(Data!$C$4:$BA$398,$C36,M$2)</f>
        <v>#N/A</v>
      </c>
      <c r="N36" s="28" t="e">
        <f>INDEX(Data!$C$4:$BA$398,$C36,N$2)</f>
        <v>#N/A</v>
      </c>
      <c r="O36" s="28" t="e">
        <f>INDEX(Data!$C$4:$BA$398,$C36,O$2)</f>
        <v>#N/A</v>
      </c>
      <c r="P36" t="e">
        <f>IF((Data!$BP$12+($Q$2-Data!$BP$12)*B36)&gt;=O36,Data!$BP$12+($Q$2-Data!$BP$12)*B36,"-")</f>
        <v>#N/A</v>
      </c>
      <c r="Q36" s="8">
        <f>(Data!$BP$12+($Q$2-Data!$BP$12)*CAPM!B36)</f>
        <v>0.3</v>
      </c>
      <c r="R36" s="8" t="e">
        <f>M36*(1+((Data!$BP$12+($R$2-Data!$BP$12)*CAPM!B36))%)</f>
        <v>#N/A</v>
      </c>
      <c r="S36" s="8" t="e">
        <f>M36*(1+((Data!$BP$12+($S$2-Data!$BP$12)*CAPM!B36))%)</f>
        <v>#N/A</v>
      </c>
      <c r="T36" s="8" t="e">
        <f>M36*(1+((Data!$BP$12+($T$2-Data!$BP$12)*CAPM!B36))%)</f>
        <v>#N/A</v>
      </c>
      <c r="U36" s="3" t="e">
        <f t="shared" si="0"/>
        <v>#N/A</v>
      </c>
      <c r="V36" s="12" t="e">
        <f t="shared" si="1"/>
        <v>#N/A</v>
      </c>
      <c r="W36" s="3" t="e">
        <f t="shared" si="2"/>
        <v>#N/A</v>
      </c>
      <c r="X36" s="30"/>
      <c r="Y36" s="28" t="e">
        <f t="shared" si="3"/>
        <v>#NUM!</v>
      </c>
      <c r="Z36" s="28" t="e">
        <f t="shared" si="4"/>
        <v>#NUM!</v>
      </c>
      <c r="AA36" s="28" t="e">
        <f t="shared" si="5"/>
        <v>#NUM!</v>
      </c>
      <c r="AB36" s="28" t="e">
        <f t="shared" si="6"/>
        <v>#NUM!</v>
      </c>
    </row>
    <row r="37" spans="1:28">
      <c r="A37" s="18">
        <v>34</v>
      </c>
      <c r="B37" s="28">
        <f>IF($D$1="M",Data!BM36,IF($D$1="Y",Data!BN36,"-"))</f>
        <v>0</v>
      </c>
      <c r="C37" s="28" t="e">
        <f>MATCH(B37,IF($D$1="M",Data!$BM$4:$BM$400,IF($D$1="Y",Data!$BN$4:$BN$400,"-")),0)</f>
        <v>#N/A</v>
      </c>
      <c r="D37" s="28" t="e">
        <f>INDEX(Data!$C$4:$BA$398,$C37,D$2)</f>
        <v>#N/A</v>
      </c>
      <c r="E37" s="28" t="e">
        <f>INDEX(Data!$C$4:$BA$398,$C37,E$2)</f>
        <v>#N/A</v>
      </c>
      <c r="F37" s="28" t="e">
        <f>INDEX(Data!$C$4:$BA$398,$C37,F$2)</f>
        <v>#N/A</v>
      </c>
      <c r="G37" s="28" t="e">
        <f>INDEX(Data!$C$4:$BA$398,$C37,G$2)</f>
        <v>#N/A</v>
      </c>
      <c r="H37" s="28" t="e">
        <f>INDEX(Data!$C$4:$BA$398,$C37,H$2)</f>
        <v>#N/A</v>
      </c>
      <c r="I37" s="28" t="e">
        <f>INDEX(Data!$C$4:$BA$398,$C37,I$2)</f>
        <v>#N/A</v>
      </c>
      <c r="J37" s="28" t="e">
        <f>INDEX(Data!$C$4:$BA$398,$C37,J$2)</f>
        <v>#N/A</v>
      </c>
      <c r="K37" s="28" t="e">
        <f>INDEX(Data!$C$4:$BA$398,$C37,K$2)</f>
        <v>#N/A</v>
      </c>
      <c r="L37" s="28" t="e">
        <f>INDEX(Data!$C$4:$BA$398,$C37,L$2)</f>
        <v>#N/A</v>
      </c>
      <c r="M37" s="28" t="e">
        <f>INDEX(Data!$C$4:$BA$398,$C37,M$2)</f>
        <v>#N/A</v>
      </c>
      <c r="N37" s="28" t="e">
        <f>INDEX(Data!$C$4:$BA$398,$C37,N$2)</f>
        <v>#N/A</v>
      </c>
      <c r="O37" s="28" t="e">
        <f>INDEX(Data!$C$4:$BA$398,$C37,O$2)</f>
        <v>#N/A</v>
      </c>
      <c r="P37" t="e">
        <f>IF((Data!$BP$12+($Q$2-Data!$BP$12)*B37)&gt;=O37,Data!$BP$12+($Q$2-Data!$BP$12)*B37,"-")</f>
        <v>#N/A</v>
      </c>
      <c r="Q37" s="8">
        <f>(Data!$BP$12+($Q$2-Data!$BP$12)*CAPM!B37)</f>
        <v>0.3</v>
      </c>
      <c r="R37" s="8" t="e">
        <f>M37*(1+((Data!$BP$12+($R$2-Data!$BP$12)*CAPM!B37))%)</f>
        <v>#N/A</v>
      </c>
      <c r="S37" s="8" t="e">
        <f>M37*(1+((Data!$BP$12+($S$2-Data!$BP$12)*CAPM!B37))%)</f>
        <v>#N/A</v>
      </c>
      <c r="T37" s="8" t="e">
        <f>M37*(1+((Data!$BP$12+($T$2-Data!$BP$12)*CAPM!B37))%)</f>
        <v>#N/A</v>
      </c>
      <c r="U37" s="3" t="e">
        <f t="shared" si="0"/>
        <v>#N/A</v>
      </c>
      <c r="V37" s="12" t="e">
        <f t="shared" si="1"/>
        <v>#N/A</v>
      </c>
      <c r="W37" s="3" t="e">
        <f t="shared" si="2"/>
        <v>#N/A</v>
      </c>
      <c r="X37" s="30"/>
      <c r="Y37" s="28" t="e">
        <f t="shared" si="3"/>
        <v>#NUM!</v>
      </c>
      <c r="Z37" s="28" t="e">
        <f t="shared" si="4"/>
        <v>#NUM!</v>
      </c>
      <c r="AA37" s="28" t="e">
        <f t="shared" si="5"/>
        <v>#NUM!</v>
      </c>
      <c r="AB37" s="28" t="e">
        <f t="shared" si="6"/>
        <v>#NUM!</v>
      </c>
    </row>
    <row r="38" spans="1:28">
      <c r="A38" s="18">
        <v>35</v>
      </c>
      <c r="B38" s="28">
        <f>IF($D$1="M",Data!BM37,IF($D$1="Y",Data!BN37,"-"))</f>
        <v>0</v>
      </c>
      <c r="C38" s="28" t="e">
        <f>MATCH(B38,IF($D$1="M",Data!$BM$4:$BM$400,IF($D$1="Y",Data!$BN$4:$BN$400,"-")),0)</f>
        <v>#N/A</v>
      </c>
      <c r="D38" s="28" t="e">
        <f>INDEX(Data!$C$4:$BA$398,$C38,D$2)</f>
        <v>#N/A</v>
      </c>
      <c r="E38" s="28" t="e">
        <f>INDEX(Data!$C$4:$BA$398,$C38,E$2)</f>
        <v>#N/A</v>
      </c>
      <c r="F38" s="28" t="e">
        <f>INDEX(Data!$C$4:$BA$398,$C38,F$2)</f>
        <v>#N/A</v>
      </c>
      <c r="G38" s="28" t="e">
        <f>INDEX(Data!$C$4:$BA$398,$C38,G$2)</f>
        <v>#N/A</v>
      </c>
      <c r="H38" s="28" t="e">
        <f>INDEX(Data!$C$4:$BA$398,$C38,H$2)</f>
        <v>#N/A</v>
      </c>
      <c r="I38" s="28" t="e">
        <f>INDEX(Data!$C$4:$BA$398,$C38,I$2)</f>
        <v>#N/A</v>
      </c>
      <c r="J38" s="28" t="e">
        <f>INDEX(Data!$C$4:$BA$398,$C38,J$2)</f>
        <v>#N/A</v>
      </c>
      <c r="K38" s="28" t="e">
        <f>INDEX(Data!$C$4:$BA$398,$C38,K$2)</f>
        <v>#N/A</v>
      </c>
      <c r="L38" s="28" t="e">
        <f>INDEX(Data!$C$4:$BA$398,$C38,L$2)</f>
        <v>#N/A</v>
      </c>
      <c r="M38" s="28" t="e">
        <f>INDEX(Data!$C$4:$BA$398,$C38,M$2)</f>
        <v>#N/A</v>
      </c>
      <c r="N38" s="28" t="e">
        <f>INDEX(Data!$C$4:$BA$398,$C38,N$2)</f>
        <v>#N/A</v>
      </c>
      <c r="O38" s="28" t="e">
        <f>INDEX(Data!$C$4:$BA$398,$C38,O$2)</f>
        <v>#N/A</v>
      </c>
      <c r="P38" t="e">
        <f>IF((Data!$BP$12+($Q$2-Data!$BP$12)*B38)&gt;=O38,Data!$BP$12+($Q$2-Data!$BP$12)*B38,"-")</f>
        <v>#N/A</v>
      </c>
      <c r="Q38" s="8">
        <f>(Data!$BP$12+($Q$2-Data!$BP$12)*CAPM!B38)</f>
        <v>0.3</v>
      </c>
      <c r="R38" s="8" t="e">
        <f>M38*(1+((Data!$BP$12+($R$2-Data!$BP$12)*CAPM!B38))%)</f>
        <v>#N/A</v>
      </c>
      <c r="S38" s="8" t="e">
        <f>M38*(1+((Data!$BP$12+($S$2-Data!$BP$12)*CAPM!B38))%)</f>
        <v>#N/A</v>
      </c>
      <c r="T38" s="8" t="e">
        <f>M38*(1+((Data!$BP$12+($T$2-Data!$BP$12)*CAPM!B38))%)</f>
        <v>#N/A</v>
      </c>
      <c r="U38" s="3" t="e">
        <f t="shared" si="0"/>
        <v>#N/A</v>
      </c>
      <c r="V38" s="12" t="e">
        <f t="shared" si="1"/>
        <v>#N/A</v>
      </c>
      <c r="W38" s="3" t="e">
        <f t="shared" si="2"/>
        <v>#N/A</v>
      </c>
      <c r="X38" s="30"/>
      <c r="Y38" s="28" t="e">
        <f t="shared" si="3"/>
        <v>#NUM!</v>
      </c>
      <c r="Z38" s="28" t="e">
        <f t="shared" si="4"/>
        <v>#NUM!</v>
      </c>
      <c r="AA38" s="28" t="e">
        <f t="shared" si="5"/>
        <v>#NUM!</v>
      </c>
      <c r="AB38" s="28" t="e">
        <f t="shared" si="6"/>
        <v>#NUM!</v>
      </c>
    </row>
    <row r="39" spans="1:28">
      <c r="A39" s="18">
        <v>36</v>
      </c>
      <c r="B39" s="28">
        <f>IF($D$1="M",Data!BM38,IF($D$1="Y",Data!BN38,"-"))</f>
        <v>0</v>
      </c>
      <c r="C39" s="28" t="e">
        <f>MATCH(B39,IF($D$1="M",Data!$BM$4:$BM$400,IF($D$1="Y",Data!$BN$4:$BN$400,"-")),0)</f>
        <v>#N/A</v>
      </c>
      <c r="D39" s="28" t="e">
        <f>INDEX(Data!$C$4:$BA$398,$C39,D$2)</f>
        <v>#N/A</v>
      </c>
      <c r="E39" s="28" t="e">
        <f>INDEX(Data!$C$4:$BA$398,$C39,E$2)</f>
        <v>#N/A</v>
      </c>
      <c r="F39" s="28" t="e">
        <f>INDEX(Data!$C$4:$BA$398,$C39,F$2)</f>
        <v>#N/A</v>
      </c>
      <c r="G39" s="28" t="e">
        <f>INDEX(Data!$C$4:$BA$398,$C39,G$2)</f>
        <v>#N/A</v>
      </c>
      <c r="H39" s="28" t="e">
        <f>INDEX(Data!$C$4:$BA$398,$C39,H$2)</f>
        <v>#N/A</v>
      </c>
      <c r="I39" s="28" t="e">
        <f>INDEX(Data!$C$4:$BA$398,$C39,I$2)</f>
        <v>#N/A</v>
      </c>
      <c r="J39" s="28" t="e">
        <f>INDEX(Data!$C$4:$BA$398,$C39,J$2)</f>
        <v>#N/A</v>
      </c>
      <c r="K39" s="28" t="e">
        <f>INDEX(Data!$C$4:$BA$398,$C39,K$2)</f>
        <v>#N/A</v>
      </c>
      <c r="L39" s="28" t="e">
        <f>INDEX(Data!$C$4:$BA$398,$C39,L$2)</f>
        <v>#N/A</v>
      </c>
      <c r="M39" s="28" t="e">
        <f>INDEX(Data!$C$4:$BA$398,$C39,M$2)</f>
        <v>#N/A</v>
      </c>
      <c r="N39" s="28" t="e">
        <f>INDEX(Data!$C$4:$BA$398,$C39,N$2)</f>
        <v>#N/A</v>
      </c>
      <c r="O39" s="28" t="e">
        <f>INDEX(Data!$C$4:$BA$398,$C39,O$2)</f>
        <v>#N/A</v>
      </c>
      <c r="P39" t="e">
        <f>IF((Data!$BP$12+($Q$2-Data!$BP$12)*B39)&gt;=O39,Data!$BP$12+($Q$2-Data!$BP$12)*B39,"-")</f>
        <v>#N/A</v>
      </c>
      <c r="Q39" s="8">
        <f>(Data!$BP$12+($Q$2-Data!$BP$12)*CAPM!B39)</f>
        <v>0.3</v>
      </c>
      <c r="R39" s="8" t="e">
        <f>M39*(1+((Data!$BP$12+($R$2-Data!$BP$12)*CAPM!B39))%)</f>
        <v>#N/A</v>
      </c>
      <c r="S39" s="8" t="e">
        <f>M39*(1+((Data!$BP$12+($S$2-Data!$BP$12)*CAPM!B39))%)</f>
        <v>#N/A</v>
      </c>
      <c r="T39" s="8" t="e">
        <f>M39*(1+((Data!$BP$12+($T$2-Data!$BP$12)*CAPM!B39))%)</f>
        <v>#N/A</v>
      </c>
      <c r="U39" s="3" t="e">
        <f t="shared" si="0"/>
        <v>#N/A</v>
      </c>
      <c r="V39" s="12" t="e">
        <f t="shared" si="1"/>
        <v>#N/A</v>
      </c>
      <c r="W39" s="3" t="e">
        <f t="shared" si="2"/>
        <v>#N/A</v>
      </c>
      <c r="X39" s="30"/>
      <c r="Y39" s="28" t="e">
        <f t="shared" si="3"/>
        <v>#NUM!</v>
      </c>
      <c r="Z39" s="28" t="e">
        <f t="shared" si="4"/>
        <v>#NUM!</v>
      </c>
      <c r="AA39" s="28" t="e">
        <f t="shared" si="5"/>
        <v>#NUM!</v>
      </c>
      <c r="AB39" s="28" t="e">
        <f t="shared" si="6"/>
        <v>#NUM!</v>
      </c>
    </row>
    <row r="40" spans="1:28">
      <c r="A40" s="18">
        <v>37</v>
      </c>
      <c r="B40" s="28">
        <f>IF($D$1="M",Data!BM39,IF($D$1="Y",Data!BN39,"-"))</f>
        <v>0</v>
      </c>
      <c r="C40" s="28" t="e">
        <f>MATCH(B40,IF($D$1="M",Data!$BM$4:$BM$400,IF($D$1="Y",Data!$BN$4:$BN$400,"-")),0)</f>
        <v>#N/A</v>
      </c>
      <c r="D40" s="28" t="e">
        <f>INDEX(Data!$C$4:$BA$398,$C40,D$2)</f>
        <v>#N/A</v>
      </c>
      <c r="E40" s="28" t="e">
        <f>INDEX(Data!$C$4:$BA$398,$C40,E$2)</f>
        <v>#N/A</v>
      </c>
      <c r="F40" s="28" t="e">
        <f>INDEX(Data!$C$4:$BA$398,$C40,F$2)</f>
        <v>#N/A</v>
      </c>
      <c r="G40" s="28" t="e">
        <f>INDEX(Data!$C$4:$BA$398,$C40,G$2)</f>
        <v>#N/A</v>
      </c>
      <c r="H40" s="28" t="e">
        <f>INDEX(Data!$C$4:$BA$398,$C40,H$2)</f>
        <v>#N/A</v>
      </c>
      <c r="I40" s="28" t="e">
        <f>INDEX(Data!$C$4:$BA$398,$C40,I$2)</f>
        <v>#N/A</v>
      </c>
      <c r="J40" s="28" t="e">
        <f>INDEX(Data!$C$4:$BA$398,$C40,J$2)</f>
        <v>#N/A</v>
      </c>
      <c r="K40" s="28" t="e">
        <f>INDEX(Data!$C$4:$BA$398,$C40,K$2)</f>
        <v>#N/A</v>
      </c>
      <c r="L40" s="28" t="e">
        <f>INDEX(Data!$C$4:$BA$398,$C40,L$2)</f>
        <v>#N/A</v>
      </c>
      <c r="M40" s="28" t="e">
        <f>INDEX(Data!$C$4:$BA$398,$C40,M$2)</f>
        <v>#N/A</v>
      </c>
      <c r="N40" s="28" t="e">
        <f>INDEX(Data!$C$4:$BA$398,$C40,N$2)</f>
        <v>#N/A</v>
      </c>
      <c r="O40" s="28" t="e">
        <f>INDEX(Data!$C$4:$BA$398,$C40,O$2)</f>
        <v>#N/A</v>
      </c>
      <c r="P40" t="e">
        <f>IF((Data!$BP$12+($Q$2-Data!$BP$12)*B40)&gt;=O40,Data!$BP$12+($Q$2-Data!$BP$12)*B40,"-")</f>
        <v>#N/A</v>
      </c>
      <c r="Q40" s="8">
        <f>(Data!$BP$12+($Q$2-Data!$BP$12)*CAPM!B40)</f>
        <v>0.3</v>
      </c>
      <c r="R40" s="8" t="e">
        <f>M40*(1+((Data!$BP$12+($R$2-Data!$BP$12)*CAPM!B40))%)</f>
        <v>#N/A</v>
      </c>
      <c r="S40" s="8" t="e">
        <f>M40*(1+((Data!$BP$12+($S$2-Data!$BP$12)*CAPM!B40))%)</f>
        <v>#N/A</v>
      </c>
      <c r="T40" s="8" t="e">
        <f>M40*(1+((Data!$BP$12+($T$2-Data!$BP$12)*CAPM!B40))%)</f>
        <v>#N/A</v>
      </c>
      <c r="U40" s="3" t="e">
        <f t="shared" si="0"/>
        <v>#N/A</v>
      </c>
      <c r="V40" s="12" t="e">
        <f t="shared" si="1"/>
        <v>#N/A</v>
      </c>
      <c r="W40" s="3" t="e">
        <f t="shared" si="2"/>
        <v>#N/A</v>
      </c>
      <c r="X40" s="30"/>
      <c r="Y40" s="28" t="e">
        <f t="shared" si="3"/>
        <v>#NUM!</v>
      </c>
      <c r="Z40" s="28" t="e">
        <f t="shared" si="4"/>
        <v>#NUM!</v>
      </c>
      <c r="AA40" s="28" t="e">
        <f t="shared" si="5"/>
        <v>#NUM!</v>
      </c>
      <c r="AB40" s="28" t="e">
        <f t="shared" si="6"/>
        <v>#NUM!</v>
      </c>
    </row>
    <row r="41" spans="1:28">
      <c r="A41" s="18">
        <v>38</v>
      </c>
      <c r="B41" s="28">
        <f>IF($D$1="M",Data!BM40,IF($D$1="Y",Data!BN40,"-"))</f>
        <v>0</v>
      </c>
      <c r="C41" s="28" t="e">
        <f>MATCH(B41,IF($D$1="M",Data!$BM$4:$BM$400,IF($D$1="Y",Data!$BN$4:$BN$400,"-")),0)</f>
        <v>#N/A</v>
      </c>
      <c r="D41" s="28" t="e">
        <f>INDEX(Data!$C$4:$BA$398,$C41,D$2)</f>
        <v>#N/A</v>
      </c>
      <c r="E41" s="28" t="e">
        <f>INDEX(Data!$C$4:$BA$398,$C41,E$2)</f>
        <v>#N/A</v>
      </c>
      <c r="F41" s="28" t="e">
        <f>INDEX(Data!$C$4:$BA$398,$C41,F$2)</f>
        <v>#N/A</v>
      </c>
      <c r="G41" s="28" t="e">
        <f>INDEX(Data!$C$4:$BA$398,$C41,G$2)</f>
        <v>#N/A</v>
      </c>
      <c r="H41" s="28" t="e">
        <f>INDEX(Data!$C$4:$BA$398,$C41,H$2)</f>
        <v>#N/A</v>
      </c>
      <c r="I41" s="28" t="e">
        <f>INDEX(Data!$C$4:$BA$398,$C41,I$2)</f>
        <v>#N/A</v>
      </c>
      <c r="J41" s="28" t="e">
        <f>INDEX(Data!$C$4:$BA$398,$C41,J$2)</f>
        <v>#N/A</v>
      </c>
      <c r="K41" s="28" t="e">
        <f>INDEX(Data!$C$4:$BA$398,$C41,K$2)</f>
        <v>#N/A</v>
      </c>
      <c r="L41" s="28" t="e">
        <f>INDEX(Data!$C$4:$BA$398,$C41,L$2)</f>
        <v>#N/A</v>
      </c>
      <c r="M41" s="28" t="e">
        <f>INDEX(Data!$C$4:$BA$398,$C41,M$2)</f>
        <v>#N/A</v>
      </c>
      <c r="N41" s="28" t="e">
        <f>INDEX(Data!$C$4:$BA$398,$C41,N$2)</f>
        <v>#N/A</v>
      </c>
      <c r="O41" s="28" t="e">
        <f>INDEX(Data!$C$4:$BA$398,$C41,O$2)</f>
        <v>#N/A</v>
      </c>
      <c r="P41" t="e">
        <f>IF((Data!$BP$12+($Q$2-Data!$BP$12)*B41)&gt;=O41,Data!$BP$12+($Q$2-Data!$BP$12)*B41,"-")</f>
        <v>#N/A</v>
      </c>
      <c r="Q41" s="8">
        <f>(Data!$BP$12+($Q$2-Data!$BP$12)*CAPM!B41)</f>
        <v>0.3</v>
      </c>
      <c r="R41" s="8" t="e">
        <f>M41*(1+((Data!$BP$12+($R$2-Data!$BP$12)*CAPM!B41))%)</f>
        <v>#N/A</v>
      </c>
      <c r="S41" s="8" t="e">
        <f>M41*(1+((Data!$BP$12+($S$2-Data!$BP$12)*CAPM!B41))%)</f>
        <v>#N/A</v>
      </c>
      <c r="T41" s="8" t="e">
        <f>M41*(1+((Data!$BP$12+($T$2-Data!$BP$12)*CAPM!B41))%)</f>
        <v>#N/A</v>
      </c>
      <c r="U41" s="3" t="e">
        <f t="shared" si="0"/>
        <v>#N/A</v>
      </c>
      <c r="V41" s="12" t="e">
        <f t="shared" si="1"/>
        <v>#N/A</v>
      </c>
      <c r="W41" s="3" t="e">
        <f t="shared" si="2"/>
        <v>#N/A</v>
      </c>
      <c r="X41" s="30"/>
      <c r="Y41" s="28" t="e">
        <f t="shared" si="3"/>
        <v>#NUM!</v>
      </c>
      <c r="Z41" s="28" t="e">
        <f t="shared" si="4"/>
        <v>#NUM!</v>
      </c>
      <c r="AA41" s="28" t="e">
        <f t="shared" si="5"/>
        <v>#NUM!</v>
      </c>
      <c r="AB41" s="28" t="e">
        <f t="shared" si="6"/>
        <v>#NUM!</v>
      </c>
    </row>
    <row r="42" spans="1:28">
      <c r="A42" s="18">
        <v>39</v>
      </c>
      <c r="B42" s="28">
        <f>IF($D$1="M",Data!BM41,IF($D$1="Y",Data!BN41,"-"))</f>
        <v>0</v>
      </c>
      <c r="C42" s="28" t="e">
        <f>MATCH(B42,IF($D$1="M",Data!$BM$4:$BM$400,IF($D$1="Y",Data!$BN$4:$BN$400,"-")),0)</f>
        <v>#N/A</v>
      </c>
      <c r="D42" s="28" t="e">
        <f>INDEX(Data!$C$4:$BA$398,$C42,D$2)</f>
        <v>#N/A</v>
      </c>
      <c r="E42" s="28" t="e">
        <f>INDEX(Data!$C$4:$BA$398,$C42,E$2)</f>
        <v>#N/A</v>
      </c>
      <c r="F42" s="28" t="e">
        <f>INDEX(Data!$C$4:$BA$398,$C42,F$2)</f>
        <v>#N/A</v>
      </c>
      <c r="G42" s="28" t="e">
        <f>INDEX(Data!$C$4:$BA$398,$C42,G$2)</f>
        <v>#N/A</v>
      </c>
      <c r="H42" s="28" t="e">
        <f>INDEX(Data!$C$4:$BA$398,$C42,H$2)</f>
        <v>#N/A</v>
      </c>
      <c r="I42" s="28" t="e">
        <f>INDEX(Data!$C$4:$BA$398,$C42,I$2)</f>
        <v>#N/A</v>
      </c>
      <c r="J42" s="28" t="e">
        <f>INDEX(Data!$C$4:$BA$398,$C42,J$2)</f>
        <v>#N/A</v>
      </c>
      <c r="K42" s="28" t="e">
        <f>INDEX(Data!$C$4:$BA$398,$C42,K$2)</f>
        <v>#N/A</v>
      </c>
      <c r="L42" s="28" t="e">
        <f>INDEX(Data!$C$4:$BA$398,$C42,L$2)</f>
        <v>#N/A</v>
      </c>
      <c r="M42" s="28" t="e">
        <f>INDEX(Data!$C$4:$BA$398,$C42,M$2)</f>
        <v>#N/A</v>
      </c>
      <c r="N42" s="28" t="e">
        <f>INDEX(Data!$C$4:$BA$398,$C42,N$2)</f>
        <v>#N/A</v>
      </c>
      <c r="O42" s="28" t="e">
        <f>INDEX(Data!$C$4:$BA$398,$C42,O$2)</f>
        <v>#N/A</v>
      </c>
      <c r="P42" t="e">
        <f>IF((Data!$BP$12+($Q$2-Data!$BP$12)*B42)&gt;=O42,Data!$BP$12+($Q$2-Data!$BP$12)*B42,"-")</f>
        <v>#N/A</v>
      </c>
      <c r="Q42" s="8">
        <f>(Data!$BP$12+($Q$2-Data!$BP$12)*CAPM!B42)</f>
        <v>0.3</v>
      </c>
      <c r="R42" s="8" t="e">
        <f>M42*(1+((Data!$BP$12+($R$2-Data!$BP$12)*CAPM!B42))%)</f>
        <v>#N/A</v>
      </c>
      <c r="S42" s="8" t="e">
        <f>M42*(1+((Data!$BP$12+($S$2-Data!$BP$12)*CAPM!B42))%)</f>
        <v>#N/A</v>
      </c>
      <c r="T42" s="8" t="e">
        <f>M42*(1+((Data!$BP$12+($T$2-Data!$BP$12)*CAPM!B42))%)</f>
        <v>#N/A</v>
      </c>
      <c r="U42" s="3" t="e">
        <f t="shared" si="0"/>
        <v>#N/A</v>
      </c>
      <c r="V42" s="12" t="e">
        <f t="shared" si="1"/>
        <v>#N/A</v>
      </c>
      <c r="W42" s="3" t="e">
        <f t="shared" si="2"/>
        <v>#N/A</v>
      </c>
      <c r="X42" s="30"/>
      <c r="Y42" s="28" t="e">
        <f t="shared" si="3"/>
        <v>#NUM!</v>
      </c>
      <c r="Z42" s="28" t="e">
        <f t="shared" si="4"/>
        <v>#NUM!</v>
      </c>
      <c r="AA42" s="28" t="e">
        <f t="shared" si="5"/>
        <v>#NUM!</v>
      </c>
      <c r="AB42" s="28" t="e">
        <f t="shared" si="6"/>
        <v>#NUM!</v>
      </c>
    </row>
    <row r="43" spans="1:28">
      <c r="A43" s="18">
        <v>40</v>
      </c>
      <c r="B43" s="28">
        <f>IF($D$1="M",Data!BM42,IF($D$1="Y",Data!BN42,"-"))</f>
        <v>0</v>
      </c>
      <c r="C43" s="28" t="e">
        <f>MATCH(B43,IF($D$1="M",Data!$BM$4:$BM$400,IF($D$1="Y",Data!$BN$4:$BN$400,"-")),0)</f>
        <v>#N/A</v>
      </c>
      <c r="D43" s="28" t="e">
        <f>INDEX(Data!$C$4:$BA$398,$C43,D$2)</f>
        <v>#N/A</v>
      </c>
      <c r="E43" s="28" t="e">
        <f>INDEX(Data!$C$4:$BA$398,$C43,E$2)</f>
        <v>#N/A</v>
      </c>
      <c r="F43" s="28" t="e">
        <f>INDEX(Data!$C$4:$BA$398,$C43,F$2)</f>
        <v>#N/A</v>
      </c>
      <c r="G43" s="28" t="e">
        <f>INDEX(Data!$C$4:$BA$398,$C43,G$2)</f>
        <v>#N/A</v>
      </c>
      <c r="H43" s="28" t="e">
        <f>INDEX(Data!$C$4:$BA$398,$C43,H$2)</f>
        <v>#N/A</v>
      </c>
      <c r="I43" s="28" t="e">
        <f>INDEX(Data!$C$4:$BA$398,$C43,I$2)</f>
        <v>#N/A</v>
      </c>
      <c r="J43" s="28" t="e">
        <f>INDEX(Data!$C$4:$BA$398,$C43,J$2)</f>
        <v>#N/A</v>
      </c>
      <c r="K43" s="28" t="e">
        <f>INDEX(Data!$C$4:$BA$398,$C43,K$2)</f>
        <v>#N/A</v>
      </c>
      <c r="L43" s="28" t="e">
        <f>INDEX(Data!$C$4:$BA$398,$C43,L$2)</f>
        <v>#N/A</v>
      </c>
      <c r="M43" s="28" t="e">
        <f>INDEX(Data!$C$4:$BA$398,$C43,M$2)</f>
        <v>#N/A</v>
      </c>
      <c r="N43" s="28" t="e">
        <f>INDEX(Data!$C$4:$BA$398,$C43,N$2)</f>
        <v>#N/A</v>
      </c>
      <c r="O43" s="28" t="e">
        <f>INDEX(Data!$C$4:$BA$398,$C43,O$2)</f>
        <v>#N/A</v>
      </c>
      <c r="P43" t="e">
        <f>IF((Data!$BP$12+($Q$2-Data!$BP$12)*B43)&gt;=O43,Data!$BP$12+($Q$2-Data!$BP$12)*B43,"-")</f>
        <v>#N/A</v>
      </c>
      <c r="Q43" s="8">
        <f>(Data!$BP$12+($Q$2-Data!$BP$12)*CAPM!B43)</f>
        <v>0.3</v>
      </c>
      <c r="R43" s="8" t="e">
        <f>M43*(1+((Data!$BP$12+($R$2-Data!$BP$12)*CAPM!B43))%)</f>
        <v>#N/A</v>
      </c>
      <c r="S43" s="8" t="e">
        <f>M43*(1+((Data!$BP$12+($S$2-Data!$BP$12)*CAPM!B43))%)</f>
        <v>#N/A</v>
      </c>
      <c r="T43" s="8" t="e">
        <f>M43*(1+((Data!$BP$12+($T$2-Data!$BP$12)*CAPM!B43))%)</f>
        <v>#N/A</v>
      </c>
      <c r="U43" s="3" t="e">
        <f t="shared" si="0"/>
        <v>#N/A</v>
      </c>
      <c r="V43" s="12" t="e">
        <f t="shared" si="1"/>
        <v>#N/A</v>
      </c>
      <c r="W43" t="e">
        <f t="shared" si="2"/>
        <v>#N/A</v>
      </c>
      <c r="X43" s="30"/>
      <c r="Y43" s="28" t="e">
        <f t="shared" si="3"/>
        <v>#NUM!</v>
      </c>
      <c r="Z43" s="28" t="e">
        <f t="shared" si="4"/>
        <v>#NUM!</v>
      </c>
      <c r="AA43" s="28" t="e">
        <f t="shared" si="5"/>
        <v>#NUM!</v>
      </c>
      <c r="AB43" s="28" t="e">
        <f t="shared" si="6"/>
        <v>#NUM!</v>
      </c>
    </row>
    <row r="44" spans="1:28">
      <c r="A44" s="18">
        <v>41</v>
      </c>
      <c r="B44" s="28">
        <f>IF($D$1="M",Data!BM43,IF($D$1="Y",Data!BN43,"-"))</f>
        <v>0</v>
      </c>
      <c r="C44" s="28" t="e">
        <f>MATCH(B44,IF($D$1="M",Data!$BM$4:$BM$400,IF($D$1="Y",Data!$BN$4:$BN$400,"-")),0)</f>
        <v>#N/A</v>
      </c>
      <c r="D44" s="28" t="e">
        <f>INDEX(Data!$C$4:$BA$398,$C44,D$2)</f>
        <v>#N/A</v>
      </c>
      <c r="E44" s="28" t="e">
        <f>INDEX(Data!$C$4:$BA$398,$C44,E$2)</f>
        <v>#N/A</v>
      </c>
      <c r="F44" s="28" t="e">
        <f>INDEX(Data!$C$4:$BA$398,$C44,F$2)</f>
        <v>#N/A</v>
      </c>
      <c r="G44" s="28" t="e">
        <f>INDEX(Data!$C$4:$BA$398,$C44,G$2)</f>
        <v>#N/A</v>
      </c>
      <c r="H44" s="28" t="e">
        <f>INDEX(Data!$C$4:$BA$398,$C44,H$2)</f>
        <v>#N/A</v>
      </c>
      <c r="I44" s="28" t="e">
        <f>INDEX(Data!$C$4:$BA$398,$C44,I$2)</f>
        <v>#N/A</v>
      </c>
      <c r="J44" s="28" t="e">
        <f>INDEX(Data!$C$4:$BA$398,$C44,J$2)</f>
        <v>#N/A</v>
      </c>
      <c r="K44" s="28" t="e">
        <f>INDEX(Data!$C$4:$BA$398,$C44,K$2)</f>
        <v>#N/A</v>
      </c>
      <c r="L44" s="28" t="e">
        <f>INDEX(Data!$C$4:$BA$398,$C44,L$2)</f>
        <v>#N/A</v>
      </c>
      <c r="M44" s="28" t="e">
        <f>INDEX(Data!$C$4:$BA$398,$C44,M$2)</f>
        <v>#N/A</v>
      </c>
      <c r="N44" s="28" t="e">
        <f>INDEX(Data!$C$4:$BA$398,$C44,N$2)</f>
        <v>#N/A</v>
      </c>
      <c r="O44" s="28" t="e">
        <f>INDEX(Data!$C$4:$BA$398,$C44,O$2)</f>
        <v>#N/A</v>
      </c>
      <c r="P44" t="e">
        <f>IF((Data!$BP$12+($Q$2-Data!$BP$12)*B44)&gt;=O44,Data!$BP$12+($Q$2-Data!$BP$12)*B44,"-")</f>
        <v>#N/A</v>
      </c>
      <c r="Q44" s="8">
        <f>(Data!$BP$12+($Q$2-Data!$BP$12)*CAPM!B44)</f>
        <v>0.3</v>
      </c>
      <c r="R44" s="8" t="e">
        <f>M44*(1+((Data!$BP$12+($R$2-Data!$BP$12)*CAPM!B44))%)</f>
        <v>#N/A</v>
      </c>
      <c r="S44" s="8" t="e">
        <f>M44*(1+((Data!$BP$12+($S$2-Data!$BP$12)*CAPM!B44))%)</f>
        <v>#N/A</v>
      </c>
      <c r="T44" s="8" t="e">
        <f>M44*(1+((Data!$BP$12+($T$2-Data!$BP$12)*CAPM!B44))%)</f>
        <v>#N/A</v>
      </c>
      <c r="U44" s="3" t="e">
        <f t="shared" si="0"/>
        <v>#N/A</v>
      </c>
      <c r="V44" s="12" t="e">
        <f t="shared" si="1"/>
        <v>#N/A</v>
      </c>
      <c r="W44" t="e">
        <f t="shared" si="2"/>
        <v>#N/A</v>
      </c>
      <c r="X44" s="30"/>
      <c r="Y44" s="28" t="e">
        <f t="shared" si="3"/>
        <v>#NUM!</v>
      </c>
      <c r="Z44" s="28" t="e">
        <f t="shared" si="4"/>
        <v>#NUM!</v>
      </c>
      <c r="AA44" s="28" t="e">
        <f t="shared" si="5"/>
        <v>#NUM!</v>
      </c>
      <c r="AB44" s="28" t="e">
        <f t="shared" si="6"/>
        <v>#NUM!</v>
      </c>
    </row>
    <row r="45" spans="1:28">
      <c r="A45" s="18">
        <v>42</v>
      </c>
      <c r="B45" s="28">
        <f>IF($D$1="M",Data!BM44,IF($D$1="Y",Data!BN44,"-"))</f>
        <v>0</v>
      </c>
      <c r="C45" s="28" t="e">
        <f>MATCH(B45,IF($D$1="M",Data!$BM$4:$BM$400,IF($D$1="Y",Data!$BN$4:$BN$400,"-")),0)</f>
        <v>#N/A</v>
      </c>
      <c r="D45" s="28" t="e">
        <f>INDEX(Data!$C$4:$BA$398,$C45,D$2)</f>
        <v>#N/A</v>
      </c>
      <c r="E45" s="28" t="e">
        <f>INDEX(Data!$C$4:$BA$398,$C45,E$2)</f>
        <v>#N/A</v>
      </c>
      <c r="F45" s="28" t="e">
        <f>INDEX(Data!$C$4:$BA$398,$C45,F$2)</f>
        <v>#N/A</v>
      </c>
      <c r="G45" s="28" t="e">
        <f>INDEX(Data!$C$4:$BA$398,$C45,G$2)</f>
        <v>#N/A</v>
      </c>
      <c r="H45" s="28" t="e">
        <f>INDEX(Data!$C$4:$BA$398,$C45,H$2)</f>
        <v>#N/A</v>
      </c>
      <c r="I45" s="28" t="e">
        <f>INDEX(Data!$C$4:$BA$398,$C45,I$2)</f>
        <v>#N/A</v>
      </c>
      <c r="J45" s="28" t="e">
        <f>INDEX(Data!$C$4:$BA$398,$C45,J$2)</f>
        <v>#N/A</v>
      </c>
      <c r="K45" s="28" t="e">
        <f>INDEX(Data!$C$4:$BA$398,$C45,K$2)</f>
        <v>#N/A</v>
      </c>
      <c r="L45" s="28" t="e">
        <f>INDEX(Data!$C$4:$BA$398,$C45,L$2)</f>
        <v>#N/A</v>
      </c>
      <c r="M45" s="28" t="e">
        <f>INDEX(Data!$C$4:$BA$398,$C45,M$2)</f>
        <v>#N/A</v>
      </c>
      <c r="N45" s="28" t="e">
        <f>INDEX(Data!$C$4:$BA$398,$C45,N$2)</f>
        <v>#N/A</v>
      </c>
      <c r="O45" s="28" t="e">
        <f>INDEX(Data!$C$4:$BA$398,$C45,O$2)</f>
        <v>#N/A</v>
      </c>
      <c r="P45" t="e">
        <f>IF((Data!$BP$12+($Q$2-Data!$BP$12)*B45)&gt;=O45,Data!$BP$12+($Q$2-Data!$BP$12)*B45,"-")</f>
        <v>#N/A</v>
      </c>
      <c r="Q45" s="8">
        <f>(Data!$BP$12+($Q$2-Data!$BP$12)*CAPM!B45)</f>
        <v>0.3</v>
      </c>
      <c r="R45" s="8" t="e">
        <f>M45*(1+((Data!$BP$12+($R$2-Data!$BP$12)*CAPM!B45))%)</f>
        <v>#N/A</v>
      </c>
      <c r="S45" s="8" t="e">
        <f>M45*(1+((Data!$BP$12+($S$2-Data!$BP$12)*CAPM!B45))%)</f>
        <v>#N/A</v>
      </c>
      <c r="T45" s="8" t="e">
        <f>M45*(1+((Data!$BP$12+($T$2-Data!$BP$12)*CAPM!B45))%)</f>
        <v>#N/A</v>
      </c>
      <c r="U45" s="3" t="e">
        <f t="shared" si="0"/>
        <v>#N/A</v>
      </c>
      <c r="V45" s="12" t="e">
        <f t="shared" si="1"/>
        <v>#N/A</v>
      </c>
      <c r="W45" t="e">
        <f t="shared" si="2"/>
        <v>#N/A</v>
      </c>
      <c r="X45" s="30"/>
      <c r="Y45" s="28" t="e">
        <f t="shared" si="3"/>
        <v>#NUM!</v>
      </c>
      <c r="Z45" s="28" t="e">
        <f t="shared" si="4"/>
        <v>#NUM!</v>
      </c>
      <c r="AA45" s="28" t="e">
        <f t="shared" si="5"/>
        <v>#NUM!</v>
      </c>
      <c r="AB45" s="28" t="e">
        <f t="shared" si="6"/>
        <v>#NUM!</v>
      </c>
    </row>
    <row r="46" spans="1:28">
      <c r="A46" s="18">
        <v>43</v>
      </c>
      <c r="B46" s="28">
        <f>IF($D$1="M",Data!BM45,IF($D$1="Y",Data!BN45,"-"))</f>
        <v>0</v>
      </c>
      <c r="C46" s="28" t="e">
        <f>MATCH(B46,IF($D$1="M",Data!$BM$4:$BM$400,IF($D$1="Y",Data!$BN$4:$BN$400,"-")),0)</f>
        <v>#N/A</v>
      </c>
      <c r="D46" s="28" t="e">
        <f>INDEX(Data!$C$4:$BA$398,$C46,D$2)</f>
        <v>#N/A</v>
      </c>
      <c r="E46" s="28" t="e">
        <f>INDEX(Data!$C$4:$BA$398,$C46,E$2)</f>
        <v>#N/A</v>
      </c>
      <c r="F46" s="28" t="e">
        <f>INDEX(Data!$C$4:$BA$398,$C46,F$2)</f>
        <v>#N/A</v>
      </c>
      <c r="G46" s="28" t="e">
        <f>INDEX(Data!$C$4:$BA$398,$C46,G$2)</f>
        <v>#N/A</v>
      </c>
      <c r="H46" s="28" t="e">
        <f>INDEX(Data!$C$4:$BA$398,$C46,H$2)</f>
        <v>#N/A</v>
      </c>
      <c r="I46" s="28" t="e">
        <f>INDEX(Data!$C$4:$BA$398,$C46,I$2)</f>
        <v>#N/A</v>
      </c>
      <c r="J46" s="28" t="e">
        <f>INDEX(Data!$C$4:$BA$398,$C46,J$2)</f>
        <v>#N/A</v>
      </c>
      <c r="K46" s="28" t="e">
        <f>INDEX(Data!$C$4:$BA$398,$C46,K$2)</f>
        <v>#N/A</v>
      </c>
      <c r="L46" s="28" t="e">
        <f>INDEX(Data!$C$4:$BA$398,$C46,L$2)</f>
        <v>#N/A</v>
      </c>
      <c r="M46" s="28" t="e">
        <f>INDEX(Data!$C$4:$BA$398,$C46,M$2)</f>
        <v>#N/A</v>
      </c>
      <c r="N46" s="28" t="e">
        <f>INDEX(Data!$C$4:$BA$398,$C46,N$2)</f>
        <v>#N/A</v>
      </c>
      <c r="O46" s="28" t="e">
        <f>INDEX(Data!$C$4:$BA$398,$C46,O$2)</f>
        <v>#N/A</v>
      </c>
      <c r="P46" t="e">
        <f>IF((Data!$BP$12+($Q$2-Data!$BP$12)*B46)&gt;=O46,Data!$BP$12+($Q$2-Data!$BP$12)*B46,"-")</f>
        <v>#N/A</v>
      </c>
      <c r="Q46" s="8">
        <f>(Data!$BP$12+($Q$2-Data!$BP$12)*CAPM!B46)</f>
        <v>0.3</v>
      </c>
      <c r="R46" s="8" t="e">
        <f>M46*(1+((Data!$BP$12+($R$2-Data!$BP$12)*CAPM!B46))%)</f>
        <v>#N/A</v>
      </c>
      <c r="S46" s="8" t="e">
        <f>M46*(1+((Data!$BP$12+($S$2-Data!$BP$12)*CAPM!B46))%)</f>
        <v>#N/A</v>
      </c>
      <c r="T46" s="8" t="e">
        <f>M46*(1+((Data!$BP$12+($T$2-Data!$BP$12)*CAPM!B46))%)</f>
        <v>#N/A</v>
      </c>
      <c r="U46" s="3" t="e">
        <f t="shared" si="0"/>
        <v>#N/A</v>
      </c>
      <c r="V46" s="12" t="e">
        <f t="shared" si="1"/>
        <v>#N/A</v>
      </c>
      <c r="W46" t="e">
        <f t="shared" si="2"/>
        <v>#N/A</v>
      </c>
      <c r="X46" s="30"/>
      <c r="Y46" s="28" t="e">
        <f t="shared" si="3"/>
        <v>#NUM!</v>
      </c>
      <c r="Z46" s="28" t="e">
        <f t="shared" si="4"/>
        <v>#NUM!</v>
      </c>
      <c r="AA46" s="28" t="e">
        <f t="shared" si="5"/>
        <v>#NUM!</v>
      </c>
      <c r="AB46" s="28" t="e">
        <f t="shared" si="6"/>
        <v>#NUM!</v>
      </c>
    </row>
    <row r="47" spans="1:28">
      <c r="A47" s="18">
        <v>44</v>
      </c>
      <c r="B47" s="28">
        <f>IF($D$1="M",Data!BM46,IF($D$1="Y",Data!BN46,"-"))</f>
        <v>0</v>
      </c>
      <c r="C47" s="28" t="e">
        <f>MATCH(B47,IF($D$1="M",Data!$BM$4:$BM$400,IF($D$1="Y",Data!$BN$4:$BN$400,"-")),0)</f>
        <v>#N/A</v>
      </c>
      <c r="D47" s="28" t="e">
        <f>INDEX(Data!$C$4:$BA$398,$C47,D$2)</f>
        <v>#N/A</v>
      </c>
      <c r="E47" s="28" t="e">
        <f>INDEX(Data!$C$4:$BA$398,$C47,E$2)</f>
        <v>#N/A</v>
      </c>
      <c r="F47" s="28" t="e">
        <f>INDEX(Data!$C$4:$BA$398,$C47,F$2)</f>
        <v>#N/A</v>
      </c>
      <c r="G47" s="28" t="e">
        <f>INDEX(Data!$C$4:$BA$398,$C47,G$2)</f>
        <v>#N/A</v>
      </c>
      <c r="H47" s="28" t="e">
        <f>INDEX(Data!$C$4:$BA$398,$C47,H$2)</f>
        <v>#N/A</v>
      </c>
      <c r="I47" s="28" t="e">
        <f>INDEX(Data!$C$4:$BA$398,$C47,I$2)</f>
        <v>#N/A</v>
      </c>
      <c r="J47" s="28" t="e">
        <f>INDEX(Data!$C$4:$BA$398,$C47,J$2)</f>
        <v>#N/A</v>
      </c>
      <c r="K47" s="28" t="e">
        <f>INDEX(Data!$C$4:$BA$398,$C47,K$2)</f>
        <v>#N/A</v>
      </c>
      <c r="L47" s="28" t="e">
        <f>INDEX(Data!$C$4:$BA$398,$C47,L$2)</f>
        <v>#N/A</v>
      </c>
      <c r="M47" s="28" t="e">
        <f>INDEX(Data!$C$4:$BA$398,$C47,M$2)</f>
        <v>#N/A</v>
      </c>
      <c r="N47" s="28" t="e">
        <f>INDEX(Data!$C$4:$BA$398,$C47,N$2)</f>
        <v>#N/A</v>
      </c>
      <c r="O47" s="28" t="e">
        <f>INDEX(Data!$C$4:$BA$398,$C47,O$2)</f>
        <v>#N/A</v>
      </c>
      <c r="P47" t="e">
        <f>IF((Data!$BP$12+($Q$2-Data!$BP$12)*B47)&gt;=O47,Data!$BP$12+($Q$2-Data!$BP$12)*B47,"-")</f>
        <v>#N/A</v>
      </c>
      <c r="Q47" s="8">
        <f>(Data!$BP$12+($Q$2-Data!$BP$12)*CAPM!B47)</f>
        <v>0.3</v>
      </c>
      <c r="R47" s="8" t="e">
        <f>M47*(1+((Data!$BP$12+($R$2-Data!$BP$12)*CAPM!B47))%)</f>
        <v>#N/A</v>
      </c>
      <c r="S47" s="8" t="e">
        <f>M47*(1+((Data!$BP$12+($S$2-Data!$BP$12)*CAPM!B47))%)</f>
        <v>#N/A</v>
      </c>
      <c r="T47" s="8" t="e">
        <f>M47*(1+((Data!$BP$12+($T$2-Data!$BP$12)*CAPM!B47))%)</f>
        <v>#N/A</v>
      </c>
      <c r="U47" s="3" t="e">
        <f t="shared" si="0"/>
        <v>#N/A</v>
      </c>
      <c r="V47" s="12" t="e">
        <f t="shared" si="1"/>
        <v>#N/A</v>
      </c>
      <c r="W47" t="e">
        <f t="shared" si="2"/>
        <v>#N/A</v>
      </c>
      <c r="X47" s="30"/>
      <c r="Y47" s="28" t="e">
        <f t="shared" si="3"/>
        <v>#NUM!</v>
      </c>
      <c r="Z47" s="28" t="e">
        <f t="shared" si="4"/>
        <v>#NUM!</v>
      </c>
      <c r="AA47" s="28" t="e">
        <f t="shared" si="5"/>
        <v>#NUM!</v>
      </c>
      <c r="AB47" s="28" t="e">
        <f t="shared" si="6"/>
        <v>#NUM!</v>
      </c>
    </row>
    <row r="48" spans="1:28">
      <c r="A48" s="18">
        <v>45</v>
      </c>
      <c r="B48" s="28">
        <f>IF($D$1="M",Data!BM47,IF($D$1="Y",Data!BN47,"-"))</f>
        <v>0</v>
      </c>
      <c r="C48" s="28" t="e">
        <f>MATCH(B48,IF($D$1="M",Data!$BM$4:$BM$400,IF($D$1="Y",Data!$BN$4:$BN$400,"-")),0)</f>
        <v>#N/A</v>
      </c>
      <c r="D48" s="28" t="e">
        <f>INDEX(Data!$C$4:$BA$398,$C48,D$2)</f>
        <v>#N/A</v>
      </c>
      <c r="E48" s="28" t="e">
        <f>INDEX(Data!$C$4:$BA$398,$C48,E$2)</f>
        <v>#N/A</v>
      </c>
      <c r="F48" s="28" t="e">
        <f>INDEX(Data!$C$4:$BA$398,$C48,F$2)</f>
        <v>#N/A</v>
      </c>
      <c r="G48" s="28" t="e">
        <f>INDEX(Data!$C$4:$BA$398,$C48,G$2)</f>
        <v>#N/A</v>
      </c>
      <c r="H48" s="28" t="e">
        <f>INDEX(Data!$C$4:$BA$398,$C48,H$2)</f>
        <v>#N/A</v>
      </c>
      <c r="I48" s="28" t="e">
        <f>INDEX(Data!$C$4:$BA$398,$C48,I$2)</f>
        <v>#N/A</v>
      </c>
      <c r="J48" s="28" t="e">
        <f>INDEX(Data!$C$4:$BA$398,$C48,J$2)</f>
        <v>#N/A</v>
      </c>
      <c r="K48" s="28" t="e">
        <f>INDEX(Data!$C$4:$BA$398,$C48,K$2)</f>
        <v>#N/A</v>
      </c>
      <c r="L48" s="28" t="e">
        <f>INDEX(Data!$C$4:$BA$398,$C48,L$2)</f>
        <v>#N/A</v>
      </c>
      <c r="M48" s="28" t="e">
        <f>INDEX(Data!$C$4:$BA$398,$C48,M$2)</f>
        <v>#N/A</v>
      </c>
      <c r="N48" s="28" t="e">
        <f>INDEX(Data!$C$4:$BA$398,$C48,N$2)</f>
        <v>#N/A</v>
      </c>
      <c r="O48" s="28" t="e">
        <f>INDEX(Data!$C$4:$BA$398,$C48,O$2)</f>
        <v>#N/A</v>
      </c>
      <c r="P48" t="e">
        <f>IF((Data!$BP$12+($Q$2-Data!$BP$12)*B48)&gt;=O48,Data!$BP$12+($Q$2-Data!$BP$12)*B48,"-")</f>
        <v>#N/A</v>
      </c>
      <c r="Q48" s="8">
        <f>(Data!$BP$12+($Q$2-Data!$BP$12)*CAPM!B48)</f>
        <v>0.3</v>
      </c>
      <c r="R48" s="8" t="e">
        <f>M48*(1+((Data!$BP$12+($R$2-Data!$BP$12)*CAPM!B48))%)</f>
        <v>#N/A</v>
      </c>
      <c r="S48" s="8" t="e">
        <f>M48*(1+((Data!$BP$12+($S$2-Data!$BP$12)*CAPM!B48))%)</f>
        <v>#N/A</v>
      </c>
      <c r="T48" s="8" t="e">
        <f>M48*(1+((Data!$BP$12+($T$2-Data!$BP$12)*CAPM!B48))%)</f>
        <v>#N/A</v>
      </c>
      <c r="U48" s="3" t="e">
        <f t="shared" si="0"/>
        <v>#N/A</v>
      </c>
      <c r="V48" s="12" t="e">
        <f t="shared" si="1"/>
        <v>#N/A</v>
      </c>
      <c r="W48" t="e">
        <f t="shared" si="2"/>
        <v>#N/A</v>
      </c>
      <c r="X48" s="30"/>
      <c r="Y48" s="28" t="e">
        <f t="shared" si="3"/>
        <v>#NUM!</v>
      </c>
      <c r="Z48" s="28" t="e">
        <f t="shared" si="4"/>
        <v>#NUM!</v>
      </c>
      <c r="AA48" s="28" t="e">
        <f t="shared" si="5"/>
        <v>#NUM!</v>
      </c>
      <c r="AB48" s="28" t="e">
        <f t="shared" si="6"/>
        <v>#NUM!</v>
      </c>
    </row>
    <row r="49" spans="1:28">
      <c r="A49" s="18">
        <v>46</v>
      </c>
      <c r="B49" s="28">
        <f>IF($D$1="M",Data!BM48,IF($D$1="Y",Data!BN48,"-"))</f>
        <v>0</v>
      </c>
      <c r="C49" s="28" t="e">
        <f>MATCH(B49,IF($D$1="M",Data!$BM$4:$BM$400,IF($D$1="Y",Data!$BN$4:$BN$400,"-")),0)</f>
        <v>#N/A</v>
      </c>
      <c r="D49" s="28" t="e">
        <f>INDEX(Data!$C$4:$BA$398,$C49,D$2)</f>
        <v>#N/A</v>
      </c>
      <c r="E49" s="28" t="e">
        <f>INDEX(Data!$C$4:$BA$398,$C49,E$2)</f>
        <v>#N/A</v>
      </c>
      <c r="F49" s="28" t="e">
        <f>INDEX(Data!$C$4:$BA$398,$C49,F$2)</f>
        <v>#N/A</v>
      </c>
      <c r="G49" s="28" t="e">
        <f>INDEX(Data!$C$4:$BA$398,$C49,G$2)</f>
        <v>#N/A</v>
      </c>
      <c r="H49" s="28" t="e">
        <f>INDEX(Data!$C$4:$BA$398,$C49,H$2)</f>
        <v>#N/A</v>
      </c>
      <c r="I49" s="28" t="e">
        <f>INDEX(Data!$C$4:$BA$398,$C49,I$2)</f>
        <v>#N/A</v>
      </c>
      <c r="J49" s="28" t="e">
        <f>INDEX(Data!$C$4:$BA$398,$C49,J$2)</f>
        <v>#N/A</v>
      </c>
      <c r="K49" s="28" t="e">
        <f>INDEX(Data!$C$4:$BA$398,$C49,K$2)</f>
        <v>#N/A</v>
      </c>
      <c r="L49" s="28" t="e">
        <f>INDEX(Data!$C$4:$BA$398,$C49,L$2)</f>
        <v>#N/A</v>
      </c>
      <c r="M49" s="28" t="e">
        <f>INDEX(Data!$C$4:$BA$398,$C49,M$2)</f>
        <v>#N/A</v>
      </c>
      <c r="N49" s="28" t="e">
        <f>INDEX(Data!$C$4:$BA$398,$C49,N$2)</f>
        <v>#N/A</v>
      </c>
      <c r="O49" s="28" t="e">
        <f>INDEX(Data!$C$4:$BA$398,$C49,O$2)</f>
        <v>#N/A</v>
      </c>
      <c r="P49" t="e">
        <f>IF((Data!$BP$12+($Q$2-Data!$BP$12)*B49)&gt;=O49,Data!$BP$12+($Q$2-Data!$BP$12)*B49,"-")</f>
        <v>#N/A</v>
      </c>
      <c r="Q49" s="8">
        <f>(Data!$BP$12+($Q$2-Data!$BP$12)*CAPM!B49)</f>
        <v>0.3</v>
      </c>
      <c r="R49" s="8" t="e">
        <f>M49*(1+((Data!$BP$12+($R$2-Data!$BP$12)*CAPM!B49))%)</f>
        <v>#N/A</v>
      </c>
      <c r="S49" s="8" t="e">
        <f>M49*(1+((Data!$BP$12+($S$2-Data!$BP$12)*CAPM!B49))%)</f>
        <v>#N/A</v>
      </c>
      <c r="T49" s="8" t="e">
        <f>M49*(1+((Data!$BP$12+($T$2-Data!$BP$12)*CAPM!B49))%)</f>
        <v>#N/A</v>
      </c>
      <c r="U49" s="3" t="e">
        <f t="shared" si="0"/>
        <v>#N/A</v>
      </c>
      <c r="V49" s="12" t="e">
        <f t="shared" si="1"/>
        <v>#N/A</v>
      </c>
      <c r="W49" t="e">
        <f t="shared" si="2"/>
        <v>#N/A</v>
      </c>
      <c r="X49" s="30"/>
      <c r="Y49" s="28" t="e">
        <f t="shared" si="3"/>
        <v>#NUM!</v>
      </c>
      <c r="Z49" s="28" t="e">
        <f t="shared" si="4"/>
        <v>#NUM!</v>
      </c>
      <c r="AA49" s="28" t="e">
        <f t="shared" si="5"/>
        <v>#NUM!</v>
      </c>
      <c r="AB49" s="28" t="e">
        <f t="shared" si="6"/>
        <v>#NUM!</v>
      </c>
    </row>
    <row r="50" spans="1:28">
      <c r="A50" s="18">
        <v>47</v>
      </c>
      <c r="B50" s="28">
        <f>IF($D$1="M",Data!BM49,IF($D$1="Y",Data!BN49,"-"))</f>
        <v>0</v>
      </c>
      <c r="C50" s="28" t="e">
        <f>MATCH(B50,IF($D$1="M",Data!$BM$4:$BM$400,IF($D$1="Y",Data!$BN$4:$BN$400,"-")),0)</f>
        <v>#N/A</v>
      </c>
      <c r="D50" s="28" t="e">
        <f>INDEX(Data!$C$4:$BA$398,$C50,D$2)</f>
        <v>#N/A</v>
      </c>
      <c r="E50" s="28" t="e">
        <f>INDEX(Data!$C$4:$BA$398,$C50,E$2)</f>
        <v>#N/A</v>
      </c>
      <c r="F50" s="28" t="e">
        <f>INDEX(Data!$C$4:$BA$398,$C50,F$2)</f>
        <v>#N/A</v>
      </c>
      <c r="G50" s="28" t="e">
        <f>INDEX(Data!$C$4:$BA$398,$C50,G$2)</f>
        <v>#N/A</v>
      </c>
      <c r="H50" s="28" t="e">
        <f>INDEX(Data!$C$4:$BA$398,$C50,H$2)</f>
        <v>#N/A</v>
      </c>
      <c r="I50" s="28" t="e">
        <f>INDEX(Data!$C$4:$BA$398,$C50,I$2)</f>
        <v>#N/A</v>
      </c>
      <c r="J50" s="28" t="e">
        <f>INDEX(Data!$C$4:$BA$398,$C50,J$2)</f>
        <v>#N/A</v>
      </c>
      <c r="K50" s="28" t="e">
        <f>INDEX(Data!$C$4:$BA$398,$C50,K$2)</f>
        <v>#N/A</v>
      </c>
      <c r="L50" s="28" t="e">
        <f>INDEX(Data!$C$4:$BA$398,$C50,L$2)</f>
        <v>#N/A</v>
      </c>
      <c r="M50" s="28" t="e">
        <f>INDEX(Data!$C$4:$BA$398,$C50,M$2)</f>
        <v>#N/A</v>
      </c>
      <c r="N50" s="28" t="e">
        <f>INDEX(Data!$C$4:$BA$398,$C50,N$2)</f>
        <v>#N/A</v>
      </c>
      <c r="O50" s="28" t="e">
        <f>INDEX(Data!$C$4:$BA$398,$C50,O$2)</f>
        <v>#N/A</v>
      </c>
      <c r="P50" t="e">
        <f>IF((Data!$BP$12+($Q$2-Data!$BP$12)*B50)&gt;=O50,Data!$BP$12+($Q$2-Data!$BP$12)*B50,"-")</f>
        <v>#N/A</v>
      </c>
      <c r="Q50" s="8">
        <f>(Data!$BP$12+($Q$2-Data!$BP$12)*CAPM!B50)</f>
        <v>0.3</v>
      </c>
      <c r="R50" s="8" t="e">
        <f>M50*(1+((Data!$BP$12+($R$2-Data!$BP$12)*CAPM!B50))%)</f>
        <v>#N/A</v>
      </c>
      <c r="S50" s="8" t="e">
        <f>M50*(1+((Data!$BP$12+($S$2-Data!$BP$12)*CAPM!B50))%)</f>
        <v>#N/A</v>
      </c>
      <c r="T50" s="8" t="e">
        <f>M50*(1+((Data!$BP$12+($T$2-Data!$BP$12)*CAPM!B50))%)</f>
        <v>#N/A</v>
      </c>
      <c r="U50" t="e">
        <f t="shared" si="0"/>
        <v>#N/A</v>
      </c>
      <c r="V50" s="12" t="e">
        <f t="shared" si="1"/>
        <v>#N/A</v>
      </c>
      <c r="W50" t="e">
        <f t="shared" si="2"/>
        <v>#N/A</v>
      </c>
      <c r="X50" s="30"/>
      <c r="Y50" s="28" t="e">
        <f t="shared" si="3"/>
        <v>#NUM!</v>
      </c>
      <c r="Z50" s="28" t="e">
        <f t="shared" si="4"/>
        <v>#NUM!</v>
      </c>
      <c r="AA50" s="28" t="e">
        <f t="shared" si="5"/>
        <v>#NUM!</v>
      </c>
      <c r="AB50" s="28" t="e">
        <f t="shared" si="6"/>
        <v>#NUM!</v>
      </c>
    </row>
    <row r="51" spans="1:28">
      <c r="A51" s="18">
        <v>48</v>
      </c>
      <c r="B51" s="28">
        <f>IF($D$1="M",Data!BM50,IF($D$1="Y",Data!BN50,"-"))</f>
        <v>0</v>
      </c>
      <c r="C51" s="28" t="e">
        <f>MATCH(B51,IF($D$1="M",Data!$BM$4:$BM$400,IF($D$1="Y",Data!$BN$4:$BN$400,"-")),0)</f>
        <v>#N/A</v>
      </c>
      <c r="D51" s="28" t="e">
        <f>INDEX(Data!$C$4:$BA$398,$C51,D$2)</f>
        <v>#N/A</v>
      </c>
      <c r="E51" s="28" t="e">
        <f>INDEX(Data!$C$4:$BA$398,$C51,E$2)</f>
        <v>#N/A</v>
      </c>
      <c r="F51" s="28" t="e">
        <f>INDEX(Data!$C$4:$BA$398,$C51,F$2)</f>
        <v>#N/A</v>
      </c>
      <c r="G51" s="28" t="e">
        <f>INDEX(Data!$C$4:$BA$398,$C51,G$2)</f>
        <v>#N/A</v>
      </c>
      <c r="H51" s="28" t="e">
        <f>INDEX(Data!$C$4:$BA$398,$C51,H$2)</f>
        <v>#N/A</v>
      </c>
      <c r="I51" s="28" t="e">
        <f>INDEX(Data!$C$4:$BA$398,$C51,I$2)</f>
        <v>#N/A</v>
      </c>
      <c r="J51" s="28" t="e">
        <f>INDEX(Data!$C$4:$BA$398,$C51,J$2)</f>
        <v>#N/A</v>
      </c>
      <c r="K51" s="28" t="e">
        <f>INDEX(Data!$C$4:$BA$398,$C51,K$2)</f>
        <v>#N/A</v>
      </c>
      <c r="L51" s="28" t="e">
        <f>INDEX(Data!$C$4:$BA$398,$C51,L$2)</f>
        <v>#N/A</v>
      </c>
      <c r="M51" s="28" t="e">
        <f>INDEX(Data!$C$4:$BA$398,$C51,M$2)</f>
        <v>#N/A</v>
      </c>
      <c r="N51" s="28" t="e">
        <f>INDEX(Data!$C$4:$BA$398,$C51,N$2)</f>
        <v>#N/A</v>
      </c>
      <c r="O51" s="28" t="e">
        <f>INDEX(Data!$C$4:$BA$398,$C51,O$2)</f>
        <v>#N/A</v>
      </c>
      <c r="P51" t="e">
        <f>IF((Data!$BP$12+($Q$2-Data!$BP$12)*B51)&gt;=O51,Data!$BP$12+($Q$2-Data!$BP$12)*B51,"-")</f>
        <v>#N/A</v>
      </c>
      <c r="Q51" s="8">
        <f>(Data!$BP$12+($Q$2-Data!$BP$12)*CAPM!B51)</f>
        <v>0.3</v>
      </c>
      <c r="R51" s="8" t="e">
        <f>M51*(1+((Data!$BP$12+($R$2-Data!$BP$12)*CAPM!B51))%)</f>
        <v>#N/A</v>
      </c>
      <c r="S51" s="8" t="e">
        <f>M51*(1+((Data!$BP$12+($S$2-Data!$BP$12)*CAPM!B51))%)</f>
        <v>#N/A</v>
      </c>
      <c r="T51" s="8" t="e">
        <f>M51*(1+((Data!$BP$12+($T$2-Data!$BP$12)*CAPM!B51))%)</f>
        <v>#N/A</v>
      </c>
      <c r="U51" t="e">
        <f t="shared" si="0"/>
        <v>#N/A</v>
      </c>
      <c r="V51" s="12" t="e">
        <f t="shared" si="1"/>
        <v>#N/A</v>
      </c>
      <c r="W51" t="e">
        <f t="shared" si="2"/>
        <v>#N/A</v>
      </c>
      <c r="X51" s="30"/>
      <c r="Y51" s="28" t="e">
        <f t="shared" si="3"/>
        <v>#NUM!</v>
      </c>
      <c r="Z51" s="28" t="e">
        <f t="shared" si="4"/>
        <v>#NUM!</v>
      </c>
      <c r="AA51" s="28" t="e">
        <f t="shared" si="5"/>
        <v>#NUM!</v>
      </c>
      <c r="AB51" s="28" t="e">
        <f t="shared" si="6"/>
        <v>#NUM!</v>
      </c>
    </row>
    <row r="52" spans="1:28">
      <c r="A52" s="18">
        <v>49</v>
      </c>
      <c r="B52" s="28">
        <f>IF($D$1="M",Data!BM51,IF($D$1="Y",Data!BN51,"-"))</f>
        <v>0</v>
      </c>
      <c r="C52" s="28" t="e">
        <f>MATCH(B52,IF($D$1="M",Data!$BM$4:$BM$400,IF($D$1="Y",Data!$BN$4:$BN$400,"-")),0)</f>
        <v>#N/A</v>
      </c>
      <c r="D52" s="28" t="e">
        <f>INDEX(Data!$C$4:$BA$398,$C52,D$2)</f>
        <v>#N/A</v>
      </c>
      <c r="E52" s="28" t="e">
        <f>INDEX(Data!$C$4:$BA$398,$C52,E$2)</f>
        <v>#N/A</v>
      </c>
      <c r="F52" s="28" t="e">
        <f>INDEX(Data!$C$4:$BA$398,$C52,F$2)</f>
        <v>#N/A</v>
      </c>
      <c r="G52" s="28" t="e">
        <f>INDEX(Data!$C$4:$BA$398,$C52,G$2)</f>
        <v>#N/A</v>
      </c>
      <c r="H52" s="28" t="e">
        <f>INDEX(Data!$C$4:$BA$398,$C52,H$2)</f>
        <v>#N/A</v>
      </c>
      <c r="I52" s="28" t="e">
        <f>INDEX(Data!$C$4:$BA$398,$C52,I$2)</f>
        <v>#N/A</v>
      </c>
      <c r="J52" s="28" t="e">
        <f>INDEX(Data!$C$4:$BA$398,$C52,J$2)</f>
        <v>#N/A</v>
      </c>
      <c r="K52" s="28" t="e">
        <f>INDEX(Data!$C$4:$BA$398,$C52,K$2)</f>
        <v>#N/A</v>
      </c>
      <c r="L52" s="28" t="e">
        <f>INDEX(Data!$C$4:$BA$398,$C52,L$2)</f>
        <v>#N/A</v>
      </c>
      <c r="M52" s="28" t="e">
        <f>INDEX(Data!$C$4:$BA$398,$C52,M$2)</f>
        <v>#N/A</v>
      </c>
      <c r="N52" s="28" t="e">
        <f>INDEX(Data!$C$4:$BA$398,$C52,N$2)</f>
        <v>#N/A</v>
      </c>
      <c r="O52" s="28" t="e">
        <f>INDEX(Data!$C$4:$BA$398,$C52,O$2)</f>
        <v>#N/A</v>
      </c>
      <c r="P52" t="e">
        <f>IF((Data!$BP$12+($Q$2-Data!$BP$12)*B52)&gt;=O52,Data!$BP$12+($Q$2-Data!$BP$12)*B52,"-")</f>
        <v>#N/A</v>
      </c>
      <c r="Q52" s="8">
        <f>(Data!$BP$12+($Q$2-Data!$BP$12)*CAPM!B52)</f>
        <v>0.3</v>
      </c>
      <c r="R52" s="8" t="e">
        <f>M52*(1+((Data!$BP$12+($R$2-Data!$BP$12)*CAPM!B52))%)</f>
        <v>#N/A</v>
      </c>
      <c r="S52" s="8" t="e">
        <f>M52*(1+((Data!$BP$12+($S$2-Data!$BP$12)*CAPM!B52))%)</f>
        <v>#N/A</v>
      </c>
      <c r="T52" s="8" t="e">
        <f>M52*(1+((Data!$BP$12+($T$2-Data!$BP$12)*CAPM!B52))%)</f>
        <v>#N/A</v>
      </c>
      <c r="U52" t="e">
        <f t="shared" si="0"/>
        <v>#N/A</v>
      </c>
      <c r="V52" s="12" t="e">
        <f t="shared" si="1"/>
        <v>#N/A</v>
      </c>
      <c r="W52" t="e">
        <f t="shared" si="2"/>
        <v>#N/A</v>
      </c>
      <c r="X52" s="30"/>
      <c r="Y52" s="28" t="e">
        <f t="shared" si="3"/>
        <v>#NUM!</v>
      </c>
      <c r="Z52" s="28" t="e">
        <f t="shared" si="4"/>
        <v>#NUM!</v>
      </c>
      <c r="AA52" s="28" t="e">
        <f t="shared" si="5"/>
        <v>#NUM!</v>
      </c>
      <c r="AB52" s="28" t="e">
        <f t="shared" si="6"/>
        <v>#NUM!</v>
      </c>
    </row>
    <row r="53" spans="1:28">
      <c r="A53" s="18">
        <v>50</v>
      </c>
      <c r="B53" s="28">
        <f>IF($D$1="M",Data!BM52,IF($D$1="Y",Data!BN52,"-"))</f>
        <v>0</v>
      </c>
      <c r="C53" s="28" t="e">
        <f>MATCH(B53,IF($D$1="M",Data!$BM$4:$BM$400,IF($D$1="Y",Data!$BN$4:$BN$400,"-")),0)</f>
        <v>#N/A</v>
      </c>
      <c r="D53" s="28" t="e">
        <f>INDEX(Data!$C$4:$BA$398,$C53,D$2)</f>
        <v>#N/A</v>
      </c>
      <c r="E53" s="28" t="e">
        <f>INDEX(Data!$C$4:$BA$398,$C53,E$2)</f>
        <v>#N/A</v>
      </c>
      <c r="F53" s="28" t="e">
        <f>INDEX(Data!$C$4:$BA$398,$C53,F$2)</f>
        <v>#N/A</v>
      </c>
      <c r="G53" s="28" t="e">
        <f>INDEX(Data!$C$4:$BA$398,$C53,G$2)</f>
        <v>#N/A</v>
      </c>
      <c r="H53" s="28" t="e">
        <f>INDEX(Data!$C$4:$BA$398,$C53,H$2)</f>
        <v>#N/A</v>
      </c>
      <c r="I53" s="28" t="e">
        <f>INDEX(Data!$C$4:$BA$398,$C53,I$2)</f>
        <v>#N/A</v>
      </c>
      <c r="J53" s="28" t="e">
        <f>INDEX(Data!$C$4:$BA$398,$C53,J$2)</f>
        <v>#N/A</v>
      </c>
      <c r="K53" s="28" t="e">
        <f>INDEX(Data!$C$4:$BA$398,$C53,K$2)</f>
        <v>#N/A</v>
      </c>
      <c r="L53" s="28" t="e">
        <f>INDEX(Data!$C$4:$BA$398,$C53,L$2)</f>
        <v>#N/A</v>
      </c>
      <c r="M53" s="28" t="e">
        <f>INDEX(Data!$C$4:$BA$398,$C53,M$2)</f>
        <v>#N/A</v>
      </c>
      <c r="N53" s="28" t="e">
        <f>INDEX(Data!$C$4:$BA$398,$C53,N$2)</f>
        <v>#N/A</v>
      </c>
      <c r="O53" s="28" t="e">
        <f>INDEX(Data!$C$4:$BA$398,$C53,O$2)</f>
        <v>#N/A</v>
      </c>
      <c r="P53" t="e">
        <f>IF((Data!$BP$12+($Q$2-Data!$BP$12)*B53)&gt;=O53,Data!$BP$12+($Q$2-Data!$BP$12)*B53,"-")</f>
        <v>#N/A</v>
      </c>
      <c r="Q53" s="8">
        <f>(Data!$BP$12+($Q$2-Data!$BP$12)*CAPM!B53)</f>
        <v>0.3</v>
      </c>
      <c r="R53" s="8" t="e">
        <f>M53*(1+((Data!$BP$12+($R$2-Data!$BP$12)*CAPM!B53))%)</f>
        <v>#N/A</v>
      </c>
      <c r="S53" s="8" t="e">
        <f>M53*(1+((Data!$BP$12+($S$2-Data!$BP$12)*CAPM!B53))%)</f>
        <v>#N/A</v>
      </c>
      <c r="T53" s="8" t="e">
        <f>M53*(1+((Data!$BP$12+($T$2-Data!$BP$12)*CAPM!B53))%)</f>
        <v>#N/A</v>
      </c>
      <c r="U53" t="e">
        <f t="shared" si="0"/>
        <v>#N/A</v>
      </c>
      <c r="V53" s="12" t="e">
        <f t="shared" si="1"/>
        <v>#N/A</v>
      </c>
      <c r="W53" t="e">
        <f t="shared" si="2"/>
        <v>#N/A</v>
      </c>
      <c r="X53" s="30"/>
      <c r="Y53" s="28" t="e">
        <f t="shared" si="3"/>
        <v>#NUM!</v>
      </c>
      <c r="Z53" s="28" t="e">
        <f t="shared" si="4"/>
        <v>#NUM!</v>
      </c>
      <c r="AA53" s="28" t="e">
        <f t="shared" si="5"/>
        <v>#NUM!</v>
      </c>
      <c r="AB53" s="28" t="e">
        <f t="shared" si="6"/>
        <v>#NUM!</v>
      </c>
    </row>
    <row r="54" spans="1:28">
      <c r="A54" s="18">
        <v>51</v>
      </c>
      <c r="B54" s="28">
        <f>IF($D$1="M",Data!BM53,IF($D$1="Y",Data!BN53,"-"))</f>
        <v>0</v>
      </c>
      <c r="C54" s="28" t="e">
        <f>MATCH(B54,IF($D$1="M",Data!$BM$4:$BM$400,IF($D$1="Y",Data!$BN$4:$BN$400,"-")),0)</f>
        <v>#N/A</v>
      </c>
      <c r="D54" s="28" t="e">
        <f>INDEX(Data!$C$4:$BA$398,$C54,D$2)</f>
        <v>#N/A</v>
      </c>
      <c r="E54" s="28" t="e">
        <f>INDEX(Data!$C$4:$BA$398,$C54,E$2)</f>
        <v>#N/A</v>
      </c>
      <c r="F54" s="28" t="e">
        <f>INDEX(Data!$C$4:$BA$398,$C54,F$2)</f>
        <v>#N/A</v>
      </c>
      <c r="G54" s="28" t="e">
        <f>INDEX(Data!$C$4:$BA$398,$C54,G$2)</f>
        <v>#N/A</v>
      </c>
      <c r="H54" s="28" t="e">
        <f>INDEX(Data!$C$4:$BA$398,$C54,H$2)</f>
        <v>#N/A</v>
      </c>
      <c r="I54" s="28" t="e">
        <f>INDEX(Data!$C$4:$BA$398,$C54,I$2)</f>
        <v>#N/A</v>
      </c>
      <c r="J54" s="28" t="e">
        <f>INDEX(Data!$C$4:$BA$398,$C54,J$2)</f>
        <v>#N/A</v>
      </c>
      <c r="K54" s="28" t="e">
        <f>INDEX(Data!$C$4:$BA$398,$C54,K$2)</f>
        <v>#N/A</v>
      </c>
      <c r="L54" s="28" t="e">
        <f>INDEX(Data!$C$4:$BA$398,$C54,L$2)</f>
        <v>#N/A</v>
      </c>
      <c r="M54" s="28" t="e">
        <f>INDEX(Data!$C$4:$BA$398,$C54,M$2)</f>
        <v>#N/A</v>
      </c>
      <c r="N54" s="28" t="e">
        <f>INDEX(Data!$C$4:$BA$398,$C54,N$2)</f>
        <v>#N/A</v>
      </c>
      <c r="O54" s="28" t="e">
        <f>INDEX(Data!$C$4:$BA$398,$C54,O$2)</f>
        <v>#N/A</v>
      </c>
      <c r="P54" t="e">
        <f>IF((Data!$BP$12+($Q$2-Data!$BP$12)*B54)&gt;=O54,Data!$BP$12+($Q$2-Data!$BP$12)*B54,"-")</f>
        <v>#N/A</v>
      </c>
      <c r="Q54" s="8">
        <f>(Data!$BP$12+($Q$2-Data!$BP$12)*CAPM!B54)</f>
        <v>0.3</v>
      </c>
      <c r="R54" s="8" t="e">
        <f>M54*(1+((Data!$BP$12+($R$2-Data!$BP$12)*CAPM!B54))%)</f>
        <v>#N/A</v>
      </c>
      <c r="S54" s="8" t="e">
        <f>M54*(1+((Data!$BP$12+($S$2-Data!$BP$12)*CAPM!B54))%)</f>
        <v>#N/A</v>
      </c>
      <c r="T54" s="8" t="e">
        <f>M54*(1+((Data!$BP$12+($T$2-Data!$BP$12)*CAPM!B54))%)</f>
        <v>#N/A</v>
      </c>
      <c r="U54" t="e">
        <f t="shared" si="0"/>
        <v>#N/A</v>
      </c>
      <c r="V54" s="12" t="e">
        <f t="shared" si="1"/>
        <v>#N/A</v>
      </c>
      <c r="W54" t="e">
        <f t="shared" si="2"/>
        <v>#N/A</v>
      </c>
      <c r="X54" s="30"/>
      <c r="Y54" s="28" t="e">
        <f t="shared" si="3"/>
        <v>#NUM!</v>
      </c>
      <c r="Z54" s="28" t="e">
        <f t="shared" si="4"/>
        <v>#NUM!</v>
      </c>
      <c r="AA54" s="28" t="e">
        <f t="shared" si="5"/>
        <v>#NUM!</v>
      </c>
      <c r="AB54" s="28" t="e">
        <f t="shared" si="6"/>
        <v>#NUM!</v>
      </c>
    </row>
    <row r="55" spans="1:28">
      <c r="A55" s="18">
        <v>52</v>
      </c>
      <c r="B55" s="28">
        <f>IF($D$1="M",Data!BM54,IF($D$1="Y",Data!BN54,"-"))</f>
        <v>0</v>
      </c>
      <c r="C55" s="28" t="e">
        <f>MATCH(B55,IF($D$1="M",Data!$BM$4:$BM$400,IF($D$1="Y",Data!$BN$4:$BN$400,"-")),0)</f>
        <v>#N/A</v>
      </c>
      <c r="D55" s="28" t="e">
        <f>INDEX(Data!$C$4:$BA$398,$C55,D$2)</f>
        <v>#N/A</v>
      </c>
      <c r="E55" s="28" t="e">
        <f>INDEX(Data!$C$4:$BA$398,$C55,E$2)</f>
        <v>#N/A</v>
      </c>
      <c r="F55" s="28" t="e">
        <f>INDEX(Data!$C$4:$BA$398,$C55,F$2)</f>
        <v>#N/A</v>
      </c>
      <c r="G55" s="28" t="e">
        <f>INDEX(Data!$C$4:$BA$398,$C55,G$2)</f>
        <v>#N/A</v>
      </c>
      <c r="H55" s="28" t="e">
        <f>INDEX(Data!$C$4:$BA$398,$C55,H$2)</f>
        <v>#N/A</v>
      </c>
      <c r="I55" s="28" t="e">
        <f>INDEX(Data!$C$4:$BA$398,$C55,I$2)</f>
        <v>#N/A</v>
      </c>
      <c r="J55" s="28" t="e">
        <f>INDEX(Data!$C$4:$BA$398,$C55,J$2)</f>
        <v>#N/A</v>
      </c>
      <c r="K55" s="28" t="e">
        <f>INDEX(Data!$C$4:$BA$398,$C55,K$2)</f>
        <v>#N/A</v>
      </c>
      <c r="L55" s="28" t="e">
        <f>INDEX(Data!$C$4:$BA$398,$C55,L$2)</f>
        <v>#N/A</v>
      </c>
      <c r="M55" s="28" t="e">
        <f>INDEX(Data!$C$4:$BA$398,$C55,M$2)</f>
        <v>#N/A</v>
      </c>
      <c r="N55" s="28" t="e">
        <f>INDEX(Data!$C$4:$BA$398,$C55,N$2)</f>
        <v>#N/A</v>
      </c>
      <c r="O55" s="28" t="e">
        <f>INDEX(Data!$C$4:$BA$398,$C55,O$2)</f>
        <v>#N/A</v>
      </c>
      <c r="P55" t="e">
        <f>IF((Data!$BP$12+($Q$2-Data!$BP$12)*B55)&gt;=O55,Data!$BP$12+($Q$2-Data!$BP$12)*B55,"-")</f>
        <v>#N/A</v>
      </c>
      <c r="Q55" s="8">
        <f>(Data!$BP$12+($Q$2-Data!$BP$12)*CAPM!B55)</f>
        <v>0.3</v>
      </c>
      <c r="R55" s="8" t="e">
        <f>M55*(1+((Data!$BP$12+($R$2-Data!$BP$12)*CAPM!B55))%)</f>
        <v>#N/A</v>
      </c>
      <c r="S55" s="8" t="e">
        <f>M55*(1+((Data!$BP$12+($S$2-Data!$BP$12)*CAPM!B55))%)</f>
        <v>#N/A</v>
      </c>
      <c r="T55" s="8" t="e">
        <f>M55*(1+((Data!$BP$12+($T$2-Data!$BP$12)*CAPM!B55))%)</f>
        <v>#N/A</v>
      </c>
      <c r="U55" t="e">
        <f t="shared" si="0"/>
        <v>#N/A</v>
      </c>
      <c r="V55" s="12" t="e">
        <f t="shared" si="1"/>
        <v>#N/A</v>
      </c>
      <c r="W55" t="e">
        <f t="shared" si="2"/>
        <v>#N/A</v>
      </c>
      <c r="X55" s="30"/>
      <c r="Y55" s="28" t="e">
        <f t="shared" si="3"/>
        <v>#NUM!</v>
      </c>
      <c r="Z55" s="28" t="e">
        <f t="shared" si="4"/>
        <v>#NUM!</v>
      </c>
      <c r="AA55" s="28" t="e">
        <f t="shared" si="5"/>
        <v>#NUM!</v>
      </c>
      <c r="AB55" s="28" t="e">
        <f t="shared" si="6"/>
        <v>#NUM!</v>
      </c>
    </row>
    <row r="56" spans="1:28">
      <c r="A56" s="18">
        <v>53</v>
      </c>
      <c r="B56" s="28">
        <f>IF($D$1="M",Data!BM55,IF($D$1="Y",Data!BN55,"-"))</f>
        <v>0</v>
      </c>
      <c r="C56" s="28" t="e">
        <f>MATCH(B56,IF($D$1="M",Data!$BM$4:$BM$400,IF($D$1="Y",Data!$BN$4:$BN$400,"-")),0)</f>
        <v>#N/A</v>
      </c>
      <c r="D56" s="28" t="e">
        <f>INDEX(Data!$C$4:$BA$398,$C56,D$2)</f>
        <v>#N/A</v>
      </c>
      <c r="E56" s="28" t="e">
        <f>INDEX(Data!$C$4:$BA$398,$C56,E$2)</f>
        <v>#N/A</v>
      </c>
      <c r="F56" s="28" t="e">
        <f>INDEX(Data!$C$4:$BA$398,$C56,F$2)</f>
        <v>#N/A</v>
      </c>
      <c r="G56" s="28" t="e">
        <f>INDEX(Data!$C$4:$BA$398,$C56,G$2)</f>
        <v>#N/A</v>
      </c>
      <c r="H56" s="28" t="e">
        <f>INDEX(Data!$C$4:$BA$398,$C56,H$2)</f>
        <v>#N/A</v>
      </c>
      <c r="I56" s="28" t="e">
        <f>INDEX(Data!$C$4:$BA$398,$C56,I$2)</f>
        <v>#N/A</v>
      </c>
      <c r="J56" s="28" t="e">
        <f>INDEX(Data!$C$4:$BA$398,$C56,J$2)</f>
        <v>#N/A</v>
      </c>
      <c r="K56" s="28" t="e">
        <f>INDEX(Data!$C$4:$BA$398,$C56,K$2)</f>
        <v>#N/A</v>
      </c>
      <c r="L56" s="28" t="e">
        <f>INDEX(Data!$C$4:$BA$398,$C56,L$2)</f>
        <v>#N/A</v>
      </c>
      <c r="M56" s="28" t="e">
        <f>INDEX(Data!$C$4:$BA$398,$C56,M$2)</f>
        <v>#N/A</v>
      </c>
      <c r="N56" s="28" t="e">
        <f>INDEX(Data!$C$4:$BA$398,$C56,N$2)</f>
        <v>#N/A</v>
      </c>
      <c r="O56" s="28" t="e">
        <f>INDEX(Data!$C$4:$BA$398,$C56,O$2)</f>
        <v>#N/A</v>
      </c>
      <c r="P56" t="e">
        <f>IF((Data!$BP$12+($Q$2-Data!$BP$12)*B56)&gt;=O56,Data!$BP$12+($Q$2-Data!$BP$12)*B56,"-")</f>
        <v>#N/A</v>
      </c>
      <c r="Q56" s="8">
        <f>(Data!$BP$12+($Q$2-Data!$BP$12)*CAPM!B56)</f>
        <v>0.3</v>
      </c>
      <c r="R56" s="8" t="e">
        <f>M56*(1+((Data!$BP$12+($R$2-Data!$BP$12)*CAPM!B56))%)</f>
        <v>#N/A</v>
      </c>
      <c r="S56" s="8" t="e">
        <f>M56*(1+((Data!$BP$12+($S$2-Data!$BP$12)*CAPM!B56))%)</f>
        <v>#N/A</v>
      </c>
      <c r="T56" s="8" t="e">
        <f>M56*(1+((Data!$BP$12+($T$2-Data!$BP$12)*CAPM!B56))%)</f>
        <v>#N/A</v>
      </c>
      <c r="U56" t="e">
        <f t="shared" si="0"/>
        <v>#N/A</v>
      </c>
      <c r="V56" s="12" t="e">
        <f t="shared" si="1"/>
        <v>#N/A</v>
      </c>
      <c r="W56" t="e">
        <f t="shared" si="2"/>
        <v>#N/A</v>
      </c>
      <c r="X56" s="30"/>
      <c r="Y56" s="28" t="e">
        <f t="shared" si="3"/>
        <v>#NUM!</v>
      </c>
      <c r="Z56" s="28" t="e">
        <f t="shared" si="4"/>
        <v>#NUM!</v>
      </c>
      <c r="AA56" s="28" t="e">
        <f t="shared" si="5"/>
        <v>#NUM!</v>
      </c>
      <c r="AB56" s="28" t="e">
        <f t="shared" si="6"/>
        <v>#NUM!</v>
      </c>
    </row>
    <row r="57" spans="1:28">
      <c r="A57" s="18">
        <v>54</v>
      </c>
      <c r="B57" s="28">
        <f>IF($D$1="M",Data!BM56,IF($D$1="Y",Data!BN56,"-"))</f>
        <v>0</v>
      </c>
      <c r="C57" s="28" t="e">
        <f>MATCH(B57,IF($D$1="M",Data!$BM$4:$BM$400,IF($D$1="Y",Data!$BN$4:$BN$400,"-")),0)</f>
        <v>#N/A</v>
      </c>
      <c r="D57" s="28" t="e">
        <f>INDEX(Data!$C$4:$BA$398,$C57,D$2)</f>
        <v>#N/A</v>
      </c>
      <c r="E57" s="28" t="e">
        <f>INDEX(Data!$C$4:$BA$398,$C57,E$2)</f>
        <v>#N/A</v>
      </c>
      <c r="F57" s="28" t="e">
        <f>INDEX(Data!$C$4:$BA$398,$C57,F$2)</f>
        <v>#N/A</v>
      </c>
      <c r="G57" s="28" t="e">
        <f>INDEX(Data!$C$4:$BA$398,$C57,G$2)</f>
        <v>#N/A</v>
      </c>
      <c r="H57" s="28" t="e">
        <f>INDEX(Data!$C$4:$BA$398,$C57,H$2)</f>
        <v>#N/A</v>
      </c>
      <c r="I57" s="28" t="e">
        <f>INDEX(Data!$C$4:$BA$398,$C57,I$2)</f>
        <v>#N/A</v>
      </c>
      <c r="J57" s="28" t="e">
        <f>INDEX(Data!$C$4:$BA$398,$C57,J$2)</f>
        <v>#N/A</v>
      </c>
      <c r="K57" s="28" t="e">
        <f>INDEX(Data!$C$4:$BA$398,$C57,K$2)</f>
        <v>#N/A</v>
      </c>
      <c r="L57" s="28" t="e">
        <f>INDEX(Data!$C$4:$BA$398,$C57,L$2)</f>
        <v>#N/A</v>
      </c>
      <c r="M57" s="28" t="e">
        <f>INDEX(Data!$C$4:$BA$398,$C57,M$2)</f>
        <v>#N/A</v>
      </c>
      <c r="N57" s="28" t="e">
        <f>INDEX(Data!$C$4:$BA$398,$C57,N$2)</f>
        <v>#N/A</v>
      </c>
      <c r="O57" s="28" t="e">
        <f>INDEX(Data!$C$4:$BA$398,$C57,O$2)</f>
        <v>#N/A</v>
      </c>
      <c r="P57" t="e">
        <f>IF((Data!$BP$12+($Q$2-Data!$BP$12)*B57)&gt;=O57,Data!$BP$12+($Q$2-Data!$BP$12)*B57,"-")</f>
        <v>#N/A</v>
      </c>
      <c r="Q57" s="8">
        <f>(Data!$BP$12+($Q$2-Data!$BP$12)*CAPM!B57)</f>
        <v>0.3</v>
      </c>
      <c r="R57" s="8" t="e">
        <f>M57*(1+((Data!$BP$12+($R$2-Data!$BP$12)*CAPM!B57))%)</f>
        <v>#N/A</v>
      </c>
      <c r="S57" s="8" t="e">
        <f>M57*(1+((Data!$BP$12+($S$2-Data!$BP$12)*CAPM!B57))%)</f>
        <v>#N/A</v>
      </c>
      <c r="T57" s="8" t="e">
        <f>M57*(1+((Data!$BP$12+($T$2-Data!$BP$12)*CAPM!B57))%)</f>
        <v>#N/A</v>
      </c>
      <c r="U57" t="e">
        <f t="shared" si="0"/>
        <v>#N/A</v>
      </c>
      <c r="V57" s="12" t="e">
        <f t="shared" si="1"/>
        <v>#N/A</v>
      </c>
      <c r="W57" t="e">
        <f t="shared" si="2"/>
        <v>#N/A</v>
      </c>
      <c r="X57" s="30"/>
      <c r="Y57" s="28" t="e">
        <f t="shared" si="3"/>
        <v>#NUM!</v>
      </c>
      <c r="Z57" s="28" t="e">
        <f t="shared" si="4"/>
        <v>#NUM!</v>
      </c>
      <c r="AA57" s="28" t="e">
        <f t="shared" si="5"/>
        <v>#NUM!</v>
      </c>
      <c r="AB57" s="28" t="e">
        <f t="shared" si="6"/>
        <v>#NUM!</v>
      </c>
    </row>
    <row r="58" spans="1:28">
      <c r="A58" s="18">
        <v>55</v>
      </c>
      <c r="B58" s="28">
        <f>IF($D$1="M",Data!BM57,IF($D$1="Y",Data!BN57,"-"))</f>
        <v>0</v>
      </c>
      <c r="C58" s="28" t="e">
        <f>MATCH(B58,IF($D$1="M",Data!$BM$4:$BM$400,IF($D$1="Y",Data!$BN$4:$BN$400,"-")),0)</f>
        <v>#N/A</v>
      </c>
      <c r="D58" s="28" t="e">
        <f>INDEX(Data!$C$4:$BA$398,$C58,D$2)</f>
        <v>#N/A</v>
      </c>
      <c r="E58" s="28" t="e">
        <f>INDEX(Data!$C$4:$BA$398,$C58,E$2)</f>
        <v>#N/A</v>
      </c>
      <c r="F58" s="28" t="e">
        <f>INDEX(Data!$C$4:$BA$398,$C58,F$2)</f>
        <v>#N/A</v>
      </c>
      <c r="G58" s="28" t="e">
        <f>INDEX(Data!$C$4:$BA$398,$C58,G$2)</f>
        <v>#N/A</v>
      </c>
      <c r="H58" s="28" t="e">
        <f>INDEX(Data!$C$4:$BA$398,$C58,H$2)</f>
        <v>#N/A</v>
      </c>
      <c r="I58" s="28" t="e">
        <f>INDEX(Data!$C$4:$BA$398,$C58,I$2)</f>
        <v>#N/A</v>
      </c>
      <c r="J58" s="28" t="e">
        <f>INDEX(Data!$C$4:$BA$398,$C58,J$2)</f>
        <v>#N/A</v>
      </c>
      <c r="K58" s="28" t="e">
        <f>INDEX(Data!$C$4:$BA$398,$C58,K$2)</f>
        <v>#N/A</v>
      </c>
      <c r="L58" s="28" t="e">
        <f>INDEX(Data!$C$4:$BA$398,$C58,L$2)</f>
        <v>#N/A</v>
      </c>
      <c r="M58" s="28" t="e">
        <f>INDEX(Data!$C$4:$BA$398,$C58,M$2)</f>
        <v>#N/A</v>
      </c>
      <c r="N58" s="28" t="e">
        <f>INDEX(Data!$C$4:$BA$398,$C58,N$2)</f>
        <v>#N/A</v>
      </c>
      <c r="O58" s="28" t="e">
        <f>INDEX(Data!$C$4:$BA$398,$C58,O$2)</f>
        <v>#N/A</v>
      </c>
      <c r="P58" t="e">
        <f>IF((Data!$BP$12+($Q$2-Data!$BP$12)*B58)&gt;=O58,Data!$BP$12+($Q$2-Data!$BP$12)*B58,"-")</f>
        <v>#N/A</v>
      </c>
      <c r="Q58" s="8">
        <f>(Data!$BP$12+($Q$2-Data!$BP$12)*CAPM!B58)</f>
        <v>0.3</v>
      </c>
      <c r="R58" s="8" t="e">
        <f>M58*(1+((Data!$BP$12+($R$2-Data!$BP$12)*CAPM!B58))%)</f>
        <v>#N/A</v>
      </c>
      <c r="S58" s="8" t="e">
        <f>M58*(1+((Data!$BP$12+($S$2-Data!$BP$12)*CAPM!B58))%)</f>
        <v>#N/A</v>
      </c>
      <c r="T58" s="8" t="e">
        <f>M58*(1+((Data!$BP$12+($T$2-Data!$BP$12)*CAPM!B58))%)</f>
        <v>#N/A</v>
      </c>
      <c r="U58" t="e">
        <f t="shared" si="0"/>
        <v>#N/A</v>
      </c>
      <c r="V58" s="12" t="e">
        <f t="shared" si="1"/>
        <v>#N/A</v>
      </c>
      <c r="W58" t="e">
        <f t="shared" si="2"/>
        <v>#N/A</v>
      </c>
      <c r="X58" s="30"/>
      <c r="Y58" s="28" t="e">
        <f t="shared" si="3"/>
        <v>#NUM!</v>
      </c>
      <c r="Z58" s="28" t="e">
        <f t="shared" si="4"/>
        <v>#NUM!</v>
      </c>
      <c r="AA58" s="28" t="e">
        <f t="shared" si="5"/>
        <v>#NUM!</v>
      </c>
      <c r="AB58" s="28" t="e">
        <f t="shared" si="6"/>
        <v>#NUM!</v>
      </c>
    </row>
    <row r="59" spans="1:28">
      <c r="A59" s="18">
        <v>56</v>
      </c>
      <c r="B59" s="28">
        <f>IF($D$1="M",Data!BM58,IF($D$1="Y",Data!BN58,"-"))</f>
        <v>0</v>
      </c>
      <c r="C59" s="28" t="e">
        <f>MATCH(B59,IF($D$1="M",Data!$BM$4:$BM$400,IF($D$1="Y",Data!$BN$4:$BN$400,"-")),0)</f>
        <v>#N/A</v>
      </c>
      <c r="D59" s="28" t="e">
        <f>INDEX(Data!$C$4:$BA$398,$C59,D$2)</f>
        <v>#N/A</v>
      </c>
      <c r="E59" s="28" t="e">
        <f>INDEX(Data!$C$4:$BA$398,$C59,E$2)</f>
        <v>#N/A</v>
      </c>
      <c r="F59" s="28" t="e">
        <f>INDEX(Data!$C$4:$BA$398,$C59,F$2)</f>
        <v>#N/A</v>
      </c>
      <c r="G59" s="28" t="e">
        <f>INDEX(Data!$C$4:$BA$398,$C59,G$2)</f>
        <v>#N/A</v>
      </c>
      <c r="H59" s="28" t="e">
        <f>INDEX(Data!$C$4:$BA$398,$C59,H$2)</f>
        <v>#N/A</v>
      </c>
      <c r="I59" s="28" t="e">
        <f>INDEX(Data!$C$4:$BA$398,$C59,I$2)</f>
        <v>#N/A</v>
      </c>
      <c r="J59" s="28" t="e">
        <f>INDEX(Data!$C$4:$BA$398,$C59,J$2)</f>
        <v>#N/A</v>
      </c>
      <c r="K59" s="28" t="e">
        <f>INDEX(Data!$C$4:$BA$398,$C59,K$2)</f>
        <v>#N/A</v>
      </c>
      <c r="L59" s="28" t="e">
        <f>INDEX(Data!$C$4:$BA$398,$C59,L$2)</f>
        <v>#N/A</v>
      </c>
      <c r="M59" s="28" t="e">
        <f>INDEX(Data!$C$4:$BA$398,$C59,M$2)</f>
        <v>#N/A</v>
      </c>
      <c r="N59" s="28" t="e">
        <f>INDEX(Data!$C$4:$BA$398,$C59,N$2)</f>
        <v>#N/A</v>
      </c>
      <c r="O59" s="28" t="e">
        <f>INDEX(Data!$C$4:$BA$398,$C59,O$2)</f>
        <v>#N/A</v>
      </c>
      <c r="P59" t="e">
        <f>IF((Data!$BP$12+($Q$2-Data!$BP$12)*B59)&gt;=O59,Data!$BP$12+($Q$2-Data!$BP$12)*B59,"-")</f>
        <v>#N/A</v>
      </c>
      <c r="Q59" s="8">
        <f>(Data!$BP$12+($Q$2-Data!$BP$12)*CAPM!B59)</f>
        <v>0.3</v>
      </c>
      <c r="R59" s="8" t="e">
        <f>M59*(1+((Data!$BP$12+($R$2-Data!$BP$12)*CAPM!B59))%)</f>
        <v>#N/A</v>
      </c>
      <c r="S59" s="8" t="e">
        <f>M59*(1+((Data!$BP$12+($S$2-Data!$BP$12)*CAPM!B59))%)</f>
        <v>#N/A</v>
      </c>
      <c r="T59" s="8" t="e">
        <f>M59*(1+((Data!$BP$12+($T$2-Data!$BP$12)*CAPM!B59))%)</f>
        <v>#N/A</v>
      </c>
      <c r="U59" t="e">
        <f t="shared" si="0"/>
        <v>#N/A</v>
      </c>
      <c r="V59" s="12" t="e">
        <f t="shared" si="1"/>
        <v>#N/A</v>
      </c>
      <c r="W59" t="e">
        <f t="shared" si="2"/>
        <v>#N/A</v>
      </c>
      <c r="X59" s="30"/>
      <c r="Y59" s="28" t="e">
        <f t="shared" si="3"/>
        <v>#NUM!</v>
      </c>
      <c r="Z59" s="28" t="e">
        <f t="shared" si="4"/>
        <v>#NUM!</v>
      </c>
      <c r="AA59" s="28" t="e">
        <f t="shared" si="5"/>
        <v>#NUM!</v>
      </c>
      <c r="AB59" s="28" t="e">
        <f t="shared" si="6"/>
        <v>#NUM!</v>
      </c>
    </row>
    <row r="60" spans="1:28">
      <c r="A60" s="18">
        <v>57</v>
      </c>
      <c r="B60" s="28">
        <f>IF($D$1="M",Data!BM59,IF($D$1="Y",Data!BN59,"-"))</f>
        <v>0</v>
      </c>
      <c r="C60" s="28" t="e">
        <f>MATCH(B60,IF($D$1="M",Data!$BM$4:$BM$400,IF($D$1="Y",Data!$BN$4:$BN$400,"-")),0)</f>
        <v>#N/A</v>
      </c>
      <c r="D60" s="28" t="e">
        <f>INDEX(Data!$C$4:$BA$398,$C60,D$2)</f>
        <v>#N/A</v>
      </c>
      <c r="E60" s="28" t="e">
        <f>INDEX(Data!$C$4:$BA$398,$C60,E$2)</f>
        <v>#N/A</v>
      </c>
      <c r="F60" s="28" t="e">
        <f>INDEX(Data!$C$4:$BA$398,$C60,F$2)</f>
        <v>#N/A</v>
      </c>
      <c r="G60" s="28" t="e">
        <f>INDEX(Data!$C$4:$BA$398,$C60,G$2)</f>
        <v>#N/A</v>
      </c>
      <c r="H60" s="28" t="e">
        <f>INDEX(Data!$C$4:$BA$398,$C60,H$2)</f>
        <v>#N/A</v>
      </c>
      <c r="I60" s="28" t="e">
        <f>INDEX(Data!$C$4:$BA$398,$C60,I$2)</f>
        <v>#N/A</v>
      </c>
      <c r="J60" s="28" t="e">
        <f>INDEX(Data!$C$4:$BA$398,$C60,J$2)</f>
        <v>#N/A</v>
      </c>
      <c r="K60" s="28" t="e">
        <f>INDEX(Data!$C$4:$BA$398,$C60,K$2)</f>
        <v>#N/A</v>
      </c>
      <c r="L60" s="28" t="e">
        <f>INDEX(Data!$C$4:$BA$398,$C60,L$2)</f>
        <v>#N/A</v>
      </c>
      <c r="M60" s="28" t="e">
        <f>INDEX(Data!$C$4:$BA$398,$C60,M$2)</f>
        <v>#N/A</v>
      </c>
      <c r="N60" s="28" t="e">
        <f>INDEX(Data!$C$4:$BA$398,$C60,N$2)</f>
        <v>#N/A</v>
      </c>
      <c r="O60" s="28" t="e">
        <f>INDEX(Data!$C$4:$BA$398,$C60,O$2)</f>
        <v>#N/A</v>
      </c>
      <c r="P60" t="e">
        <f>IF((Data!$BP$12+($Q$2-Data!$BP$12)*B60)&gt;=O60,Data!$BP$12+($Q$2-Data!$BP$12)*B60,"-")</f>
        <v>#N/A</v>
      </c>
      <c r="Q60" s="8">
        <f>(Data!$BP$12+($Q$2-Data!$BP$12)*CAPM!B60)</f>
        <v>0.3</v>
      </c>
      <c r="R60" s="8" t="e">
        <f>M60*(1+((Data!$BP$12+($R$2-Data!$BP$12)*CAPM!B60))%)</f>
        <v>#N/A</v>
      </c>
      <c r="S60" s="8" t="e">
        <f>M60*(1+((Data!$BP$12+($S$2-Data!$BP$12)*CAPM!B60))%)</f>
        <v>#N/A</v>
      </c>
      <c r="T60" s="8" t="e">
        <f>M60*(1+((Data!$BP$12+($T$2-Data!$BP$12)*CAPM!B60))%)</f>
        <v>#N/A</v>
      </c>
      <c r="U60" t="e">
        <f t="shared" si="0"/>
        <v>#N/A</v>
      </c>
      <c r="V60" s="12" t="e">
        <f t="shared" si="1"/>
        <v>#N/A</v>
      </c>
      <c r="W60" t="e">
        <f t="shared" si="2"/>
        <v>#N/A</v>
      </c>
      <c r="X60" s="30"/>
      <c r="Y60" s="28" t="e">
        <f t="shared" si="3"/>
        <v>#NUM!</v>
      </c>
      <c r="Z60" s="28" t="e">
        <f t="shared" si="4"/>
        <v>#NUM!</v>
      </c>
      <c r="AA60" s="28" t="e">
        <f t="shared" si="5"/>
        <v>#NUM!</v>
      </c>
      <c r="AB60" s="28" t="e">
        <f t="shared" si="6"/>
        <v>#NUM!</v>
      </c>
    </row>
    <row r="61" spans="1:28">
      <c r="A61" s="18">
        <v>58</v>
      </c>
      <c r="B61" s="28">
        <f>IF($D$1="M",Data!BM60,IF($D$1="Y",Data!BN60,"-"))</f>
        <v>0</v>
      </c>
      <c r="C61" s="28" t="e">
        <f>MATCH(B61,IF($D$1="M",Data!$BM$4:$BM$400,IF($D$1="Y",Data!$BN$4:$BN$400,"-")),0)</f>
        <v>#N/A</v>
      </c>
      <c r="D61" s="28" t="e">
        <f>INDEX(Data!$C$4:$BA$398,$C61,D$2)</f>
        <v>#N/A</v>
      </c>
      <c r="E61" s="28" t="e">
        <f>INDEX(Data!$C$4:$BA$398,$C61,E$2)</f>
        <v>#N/A</v>
      </c>
      <c r="F61" s="28" t="e">
        <f>INDEX(Data!$C$4:$BA$398,$C61,F$2)</f>
        <v>#N/A</v>
      </c>
      <c r="G61" s="28" t="e">
        <f>INDEX(Data!$C$4:$BA$398,$C61,G$2)</f>
        <v>#N/A</v>
      </c>
      <c r="H61" s="28" t="e">
        <f>INDEX(Data!$C$4:$BA$398,$C61,H$2)</f>
        <v>#N/A</v>
      </c>
      <c r="I61" s="28" t="e">
        <f>INDEX(Data!$C$4:$BA$398,$C61,I$2)</f>
        <v>#N/A</v>
      </c>
      <c r="J61" s="28" t="e">
        <f>INDEX(Data!$C$4:$BA$398,$C61,J$2)</f>
        <v>#N/A</v>
      </c>
      <c r="K61" s="28" t="e">
        <f>INDEX(Data!$C$4:$BA$398,$C61,K$2)</f>
        <v>#N/A</v>
      </c>
      <c r="L61" s="28" t="e">
        <f>INDEX(Data!$C$4:$BA$398,$C61,L$2)</f>
        <v>#N/A</v>
      </c>
      <c r="M61" s="28" t="e">
        <f>INDEX(Data!$C$4:$BA$398,$C61,M$2)</f>
        <v>#N/A</v>
      </c>
      <c r="N61" s="28" t="e">
        <f>INDEX(Data!$C$4:$BA$398,$C61,N$2)</f>
        <v>#N/A</v>
      </c>
      <c r="O61" s="28" t="e">
        <f>INDEX(Data!$C$4:$BA$398,$C61,O$2)</f>
        <v>#N/A</v>
      </c>
      <c r="P61" t="e">
        <f>IF((Data!$BP$12+($Q$2-Data!$BP$12)*B61)&gt;=O61,Data!$BP$12+($Q$2-Data!$BP$12)*B61,"-")</f>
        <v>#N/A</v>
      </c>
      <c r="Q61" s="8">
        <f>(Data!$BP$12+($Q$2-Data!$BP$12)*CAPM!B61)</f>
        <v>0.3</v>
      </c>
      <c r="R61" s="8" t="e">
        <f>M61*(1+((Data!$BP$12+($R$2-Data!$BP$12)*CAPM!B61))%)</f>
        <v>#N/A</v>
      </c>
      <c r="S61" s="8" t="e">
        <f>M61*(1+((Data!$BP$12+($S$2-Data!$BP$12)*CAPM!B61))%)</f>
        <v>#N/A</v>
      </c>
      <c r="T61" s="8" t="e">
        <f>M61*(1+((Data!$BP$12+($T$2-Data!$BP$12)*CAPM!B61))%)</f>
        <v>#N/A</v>
      </c>
      <c r="U61" t="e">
        <f t="shared" si="0"/>
        <v>#N/A</v>
      </c>
      <c r="V61" s="12" t="e">
        <f t="shared" si="1"/>
        <v>#N/A</v>
      </c>
      <c r="W61" t="e">
        <f t="shared" si="2"/>
        <v>#N/A</v>
      </c>
      <c r="X61" s="30"/>
      <c r="Y61" s="28" t="e">
        <f t="shared" si="3"/>
        <v>#NUM!</v>
      </c>
      <c r="Z61" s="28" t="e">
        <f t="shared" si="4"/>
        <v>#NUM!</v>
      </c>
      <c r="AA61" s="28" t="e">
        <f t="shared" si="5"/>
        <v>#NUM!</v>
      </c>
      <c r="AB61" s="28" t="e">
        <f t="shared" si="6"/>
        <v>#NUM!</v>
      </c>
    </row>
    <row r="62" spans="1:28">
      <c r="A62" s="18">
        <v>59</v>
      </c>
      <c r="B62" s="28">
        <f>IF($D$1="M",Data!BM61,IF($D$1="Y",Data!BN61,"-"))</f>
        <v>0</v>
      </c>
      <c r="C62" s="28" t="e">
        <f>MATCH(B62,IF($D$1="M",Data!$BM$4:$BM$400,IF($D$1="Y",Data!$BN$4:$BN$400,"-")),0)</f>
        <v>#N/A</v>
      </c>
      <c r="D62" s="28" t="e">
        <f>INDEX(Data!$C$4:$BA$398,$C62,D$2)</f>
        <v>#N/A</v>
      </c>
      <c r="E62" s="28" t="e">
        <f>INDEX(Data!$C$4:$BA$398,$C62,E$2)</f>
        <v>#N/A</v>
      </c>
      <c r="F62" s="28" t="e">
        <f>INDEX(Data!$C$4:$BA$398,$C62,F$2)</f>
        <v>#N/A</v>
      </c>
      <c r="G62" s="28" t="e">
        <f>INDEX(Data!$C$4:$BA$398,$C62,G$2)</f>
        <v>#N/A</v>
      </c>
      <c r="H62" s="28" t="e">
        <f>INDEX(Data!$C$4:$BA$398,$C62,H$2)</f>
        <v>#N/A</v>
      </c>
      <c r="I62" s="28" t="e">
        <f>INDEX(Data!$C$4:$BA$398,$C62,I$2)</f>
        <v>#N/A</v>
      </c>
      <c r="J62" s="28" t="e">
        <f>INDEX(Data!$C$4:$BA$398,$C62,J$2)</f>
        <v>#N/A</v>
      </c>
      <c r="K62" s="28" t="e">
        <f>INDEX(Data!$C$4:$BA$398,$C62,K$2)</f>
        <v>#N/A</v>
      </c>
      <c r="L62" s="28" t="e">
        <f>INDEX(Data!$C$4:$BA$398,$C62,L$2)</f>
        <v>#N/A</v>
      </c>
      <c r="M62" s="28" t="e">
        <f>INDEX(Data!$C$4:$BA$398,$C62,M$2)</f>
        <v>#N/A</v>
      </c>
      <c r="N62" s="28" t="e">
        <f>INDEX(Data!$C$4:$BA$398,$C62,N$2)</f>
        <v>#N/A</v>
      </c>
      <c r="O62" s="28" t="e">
        <f>INDEX(Data!$C$4:$BA$398,$C62,O$2)</f>
        <v>#N/A</v>
      </c>
      <c r="P62" t="e">
        <f>IF((Data!$BP$12+($Q$2-Data!$BP$12)*B62)&gt;=O62,Data!$BP$12+($Q$2-Data!$BP$12)*B62,"-")</f>
        <v>#N/A</v>
      </c>
      <c r="Q62" s="8">
        <f>(Data!$BP$12+($Q$2-Data!$BP$12)*CAPM!B62)</f>
        <v>0.3</v>
      </c>
      <c r="R62" s="8" t="e">
        <f>M62*(1+((Data!$BP$12+($R$2-Data!$BP$12)*CAPM!B62))%)</f>
        <v>#N/A</v>
      </c>
      <c r="S62" s="8" t="e">
        <f>M62*(1+((Data!$BP$12+($S$2-Data!$BP$12)*CAPM!B62))%)</f>
        <v>#N/A</v>
      </c>
      <c r="T62" s="8" t="e">
        <f>M62*(1+((Data!$BP$12+($T$2-Data!$BP$12)*CAPM!B62))%)</f>
        <v>#N/A</v>
      </c>
      <c r="U62" t="e">
        <f t="shared" si="0"/>
        <v>#N/A</v>
      </c>
      <c r="V62" s="12" t="e">
        <f t="shared" si="1"/>
        <v>#N/A</v>
      </c>
      <c r="W62" t="e">
        <f t="shared" si="2"/>
        <v>#N/A</v>
      </c>
      <c r="X62" s="30"/>
      <c r="Y62" s="28" t="e">
        <f t="shared" si="3"/>
        <v>#NUM!</v>
      </c>
      <c r="Z62" s="28" t="e">
        <f t="shared" si="4"/>
        <v>#NUM!</v>
      </c>
      <c r="AA62" s="28" t="e">
        <f t="shared" si="5"/>
        <v>#NUM!</v>
      </c>
      <c r="AB62" s="28" t="e">
        <f t="shared" si="6"/>
        <v>#NUM!</v>
      </c>
    </row>
    <row r="63" spans="1:28">
      <c r="A63" s="18">
        <v>60</v>
      </c>
      <c r="B63" s="28">
        <f>IF($D$1="M",Data!BM62,IF($D$1="Y",Data!BN62,"-"))</f>
        <v>0</v>
      </c>
      <c r="C63" s="28" t="e">
        <f>MATCH(B63,IF($D$1="M",Data!$BM$4:$BM$400,IF($D$1="Y",Data!$BN$4:$BN$400,"-")),0)</f>
        <v>#N/A</v>
      </c>
      <c r="D63" s="28" t="e">
        <f>INDEX(Data!$C$4:$BA$398,$C63,D$2)</f>
        <v>#N/A</v>
      </c>
      <c r="E63" s="28" t="e">
        <f>INDEX(Data!$C$4:$BA$398,$C63,E$2)</f>
        <v>#N/A</v>
      </c>
      <c r="F63" s="28" t="e">
        <f>INDEX(Data!$C$4:$BA$398,$C63,F$2)</f>
        <v>#N/A</v>
      </c>
      <c r="G63" s="28" t="e">
        <f>INDEX(Data!$C$4:$BA$398,$C63,G$2)</f>
        <v>#N/A</v>
      </c>
      <c r="H63" s="28" t="e">
        <f>INDEX(Data!$C$4:$BA$398,$C63,H$2)</f>
        <v>#N/A</v>
      </c>
      <c r="I63" s="28" t="e">
        <f>INDEX(Data!$C$4:$BA$398,$C63,I$2)</f>
        <v>#N/A</v>
      </c>
      <c r="J63" s="28" t="e">
        <f>INDEX(Data!$C$4:$BA$398,$C63,J$2)</f>
        <v>#N/A</v>
      </c>
      <c r="K63" s="28" t="e">
        <f>INDEX(Data!$C$4:$BA$398,$C63,K$2)</f>
        <v>#N/A</v>
      </c>
      <c r="L63" s="28" t="e">
        <f>INDEX(Data!$C$4:$BA$398,$C63,L$2)</f>
        <v>#N/A</v>
      </c>
      <c r="M63" s="28" t="e">
        <f>INDEX(Data!$C$4:$BA$398,$C63,M$2)</f>
        <v>#N/A</v>
      </c>
      <c r="N63" s="28" t="e">
        <f>INDEX(Data!$C$4:$BA$398,$C63,N$2)</f>
        <v>#N/A</v>
      </c>
      <c r="O63" s="28" t="e">
        <f>INDEX(Data!$C$4:$BA$398,$C63,O$2)</f>
        <v>#N/A</v>
      </c>
      <c r="P63" t="e">
        <f>IF((Data!$BP$12+($Q$2-Data!$BP$12)*B63)&gt;=O63,Data!$BP$12+($Q$2-Data!$BP$12)*B63,"-")</f>
        <v>#N/A</v>
      </c>
      <c r="Q63" s="8">
        <f>(Data!$BP$12+($Q$2-Data!$BP$12)*CAPM!B63)</f>
        <v>0.3</v>
      </c>
      <c r="R63" s="8" t="e">
        <f>M63*(1+((Data!$BP$12+($R$2-Data!$BP$12)*CAPM!B63))%)</f>
        <v>#N/A</v>
      </c>
      <c r="S63" s="8" t="e">
        <f>M63*(1+((Data!$BP$12+($S$2-Data!$BP$12)*CAPM!B63))%)</f>
        <v>#N/A</v>
      </c>
      <c r="T63" s="8" t="e">
        <f>M63*(1+((Data!$BP$12+($T$2-Data!$BP$12)*CAPM!B63))%)</f>
        <v>#N/A</v>
      </c>
      <c r="U63" t="e">
        <f t="shared" si="0"/>
        <v>#N/A</v>
      </c>
      <c r="V63" s="12" t="e">
        <f t="shared" si="1"/>
        <v>#N/A</v>
      </c>
      <c r="W63" t="e">
        <f t="shared" si="2"/>
        <v>#N/A</v>
      </c>
      <c r="X63" s="30"/>
      <c r="Y63" s="28" t="e">
        <f t="shared" si="3"/>
        <v>#NUM!</v>
      </c>
      <c r="Z63" s="28" t="e">
        <f t="shared" si="4"/>
        <v>#NUM!</v>
      </c>
      <c r="AA63" s="28" t="e">
        <f t="shared" si="5"/>
        <v>#NUM!</v>
      </c>
      <c r="AB63" s="28" t="e">
        <f t="shared" si="6"/>
        <v>#NUM!</v>
      </c>
    </row>
    <row r="64" spans="1:28">
      <c r="A64" s="18">
        <v>61</v>
      </c>
      <c r="B64" s="28">
        <f>IF($D$1="M",Data!BM63,IF($D$1="Y",Data!BN63,"-"))</f>
        <v>0</v>
      </c>
      <c r="C64" s="28" t="e">
        <f>MATCH(B64,IF($D$1="M",Data!$BM$4:$BM$400,IF($D$1="Y",Data!$BN$4:$BN$400,"-")),0)</f>
        <v>#N/A</v>
      </c>
      <c r="D64" s="28" t="e">
        <f>INDEX(Data!$C$4:$BA$398,$C64,D$2)</f>
        <v>#N/A</v>
      </c>
      <c r="E64" s="28" t="e">
        <f>INDEX(Data!$C$4:$BA$398,$C64,E$2)</f>
        <v>#N/A</v>
      </c>
      <c r="F64" s="28" t="e">
        <f>INDEX(Data!$C$4:$BA$398,$C64,F$2)</f>
        <v>#N/A</v>
      </c>
      <c r="G64" s="28" t="e">
        <f>INDEX(Data!$C$4:$BA$398,$C64,G$2)</f>
        <v>#N/A</v>
      </c>
      <c r="H64" s="28" t="e">
        <f>INDEX(Data!$C$4:$BA$398,$C64,H$2)</f>
        <v>#N/A</v>
      </c>
      <c r="I64" s="28" t="e">
        <f>INDEX(Data!$C$4:$BA$398,$C64,I$2)</f>
        <v>#N/A</v>
      </c>
      <c r="J64" s="28" t="e">
        <f>INDEX(Data!$C$4:$BA$398,$C64,J$2)</f>
        <v>#N/A</v>
      </c>
      <c r="K64" s="28" t="e">
        <f>INDEX(Data!$C$4:$BA$398,$C64,K$2)</f>
        <v>#N/A</v>
      </c>
      <c r="L64" s="28" t="e">
        <f>INDEX(Data!$C$4:$BA$398,$C64,L$2)</f>
        <v>#N/A</v>
      </c>
      <c r="M64" s="28" t="e">
        <f>INDEX(Data!$C$4:$BA$398,$C64,M$2)</f>
        <v>#N/A</v>
      </c>
      <c r="N64" s="28" t="e">
        <f>INDEX(Data!$C$4:$BA$398,$C64,N$2)</f>
        <v>#N/A</v>
      </c>
      <c r="O64" s="28" t="e">
        <f>INDEX(Data!$C$4:$BA$398,$C64,O$2)</f>
        <v>#N/A</v>
      </c>
      <c r="P64" t="e">
        <f>IF((Data!$BP$12+($Q$2-Data!$BP$12)*B64)&gt;=O64,Data!$BP$12+($Q$2-Data!$BP$12)*B64,"-")</f>
        <v>#N/A</v>
      </c>
      <c r="Q64" s="8">
        <f>(Data!$BP$12+($Q$2-Data!$BP$12)*CAPM!B64)</f>
        <v>0.3</v>
      </c>
      <c r="R64" s="8" t="e">
        <f>M64*(1+((Data!$BP$12+($R$2-Data!$BP$12)*CAPM!B64))%)</f>
        <v>#N/A</v>
      </c>
      <c r="S64" s="8" t="e">
        <f>M64*(1+((Data!$BP$12+($S$2-Data!$BP$12)*CAPM!B64))%)</f>
        <v>#N/A</v>
      </c>
      <c r="T64" s="8" t="e">
        <f>M64*(1+((Data!$BP$12+($T$2-Data!$BP$12)*CAPM!B64))%)</f>
        <v>#N/A</v>
      </c>
      <c r="U64" t="e">
        <f t="shared" si="0"/>
        <v>#N/A</v>
      </c>
      <c r="V64" s="12" t="e">
        <f t="shared" si="1"/>
        <v>#N/A</v>
      </c>
      <c r="W64" t="e">
        <f t="shared" si="2"/>
        <v>#N/A</v>
      </c>
      <c r="X64" s="30"/>
      <c r="Y64" s="28" t="e">
        <f t="shared" si="3"/>
        <v>#NUM!</v>
      </c>
      <c r="Z64" s="28" t="e">
        <f t="shared" si="4"/>
        <v>#NUM!</v>
      </c>
      <c r="AA64" s="28" t="e">
        <f t="shared" si="5"/>
        <v>#NUM!</v>
      </c>
      <c r="AB64" s="28" t="e">
        <f t="shared" si="6"/>
        <v>#NUM!</v>
      </c>
    </row>
    <row r="65" spans="1:28">
      <c r="A65" s="18">
        <v>62</v>
      </c>
      <c r="B65" s="28">
        <f>IF($D$1="M",Data!BM64,IF($D$1="Y",Data!BN64,"-"))</f>
        <v>0</v>
      </c>
      <c r="C65" s="28" t="e">
        <f>MATCH(B65,IF($D$1="M",Data!$BM$4:$BM$400,IF($D$1="Y",Data!$BN$4:$BN$400,"-")),0)</f>
        <v>#N/A</v>
      </c>
      <c r="D65" s="28" t="e">
        <f>INDEX(Data!$C$4:$BA$398,$C65,D$2)</f>
        <v>#N/A</v>
      </c>
      <c r="E65" s="28" t="e">
        <f>INDEX(Data!$C$4:$BA$398,$C65,E$2)</f>
        <v>#N/A</v>
      </c>
      <c r="F65" s="28" t="e">
        <f>INDEX(Data!$C$4:$BA$398,$C65,F$2)</f>
        <v>#N/A</v>
      </c>
      <c r="G65" s="28" t="e">
        <f>INDEX(Data!$C$4:$BA$398,$C65,G$2)</f>
        <v>#N/A</v>
      </c>
      <c r="H65" s="28" t="e">
        <f>INDEX(Data!$C$4:$BA$398,$C65,H$2)</f>
        <v>#N/A</v>
      </c>
      <c r="I65" s="28" t="e">
        <f>INDEX(Data!$C$4:$BA$398,$C65,I$2)</f>
        <v>#N/A</v>
      </c>
      <c r="J65" s="28" t="e">
        <f>INDEX(Data!$C$4:$BA$398,$C65,J$2)</f>
        <v>#N/A</v>
      </c>
      <c r="K65" s="28" t="e">
        <f>INDEX(Data!$C$4:$BA$398,$C65,K$2)</f>
        <v>#N/A</v>
      </c>
      <c r="L65" s="28" t="e">
        <f>INDEX(Data!$C$4:$BA$398,$C65,L$2)</f>
        <v>#N/A</v>
      </c>
      <c r="M65" s="28" t="e">
        <f>INDEX(Data!$C$4:$BA$398,$C65,M$2)</f>
        <v>#N/A</v>
      </c>
      <c r="N65" s="28" t="e">
        <f>INDEX(Data!$C$4:$BA$398,$C65,N$2)</f>
        <v>#N/A</v>
      </c>
      <c r="O65" s="28" t="e">
        <f>INDEX(Data!$C$4:$BA$398,$C65,O$2)</f>
        <v>#N/A</v>
      </c>
      <c r="P65" t="e">
        <f>IF((Data!$BP$12+($Q$2-Data!$BP$12)*B65)&gt;=O65,Data!$BP$12+($Q$2-Data!$BP$12)*B65,"-")</f>
        <v>#N/A</v>
      </c>
      <c r="Q65" s="8">
        <f>(Data!$BP$12+($Q$2-Data!$BP$12)*CAPM!B65)</f>
        <v>0.3</v>
      </c>
      <c r="R65" s="8" t="e">
        <f>M65*(1+((Data!$BP$12+($R$2-Data!$BP$12)*CAPM!B65))%)</f>
        <v>#N/A</v>
      </c>
      <c r="S65" s="8" t="e">
        <f>M65*(1+((Data!$BP$12+($S$2-Data!$BP$12)*CAPM!B65))%)</f>
        <v>#N/A</v>
      </c>
      <c r="T65" s="8" t="e">
        <f>M65*(1+((Data!$BP$12+($T$2-Data!$BP$12)*CAPM!B65))%)</f>
        <v>#N/A</v>
      </c>
      <c r="U65" t="e">
        <f t="shared" si="0"/>
        <v>#N/A</v>
      </c>
      <c r="V65" s="12" t="e">
        <f t="shared" si="1"/>
        <v>#N/A</v>
      </c>
      <c r="W65" t="e">
        <f t="shared" si="2"/>
        <v>#N/A</v>
      </c>
      <c r="Y65" s="28" t="e">
        <f t="shared" si="3"/>
        <v>#NUM!</v>
      </c>
      <c r="Z65" s="28" t="e">
        <f t="shared" si="4"/>
        <v>#NUM!</v>
      </c>
      <c r="AA65" s="28" t="e">
        <f t="shared" si="5"/>
        <v>#NUM!</v>
      </c>
      <c r="AB65" s="28" t="e">
        <f t="shared" si="6"/>
        <v>#NUM!</v>
      </c>
    </row>
    <row r="66" spans="1:28">
      <c r="A66" s="18">
        <v>63</v>
      </c>
      <c r="B66" s="28">
        <f>IF($D$1="M",Data!BM65,IF($D$1="Y",Data!BN65,"-"))</f>
        <v>0</v>
      </c>
      <c r="C66" s="28" t="e">
        <f>MATCH(B66,IF($D$1="M",Data!$BM$4:$BM$400,IF($D$1="Y",Data!$BN$4:$BN$400,"-")),0)</f>
        <v>#N/A</v>
      </c>
      <c r="D66" s="28" t="e">
        <f>INDEX(Data!$C$4:$BA$398,$C66,D$2)</f>
        <v>#N/A</v>
      </c>
      <c r="E66" s="28" t="e">
        <f>INDEX(Data!$C$4:$BA$398,$C66,E$2)</f>
        <v>#N/A</v>
      </c>
      <c r="F66" s="28" t="e">
        <f>INDEX(Data!$C$4:$BA$398,$C66,F$2)</f>
        <v>#N/A</v>
      </c>
      <c r="G66" s="28" t="e">
        <f>INDEX(Data!$C$4:$BA$398,$C66,G$2)</f>
        <v>#N/A</v>
      </c>
      <c r="H66" s="28" t="e">
        <f>INDEX(Data!$C$4:$BA$398,$C66,H$2)</f>
        <v>#N/A</v>
      </c>
      <c r="I66" s="28" t="e">
        <f>INDEX(Data!$C$4:$BA$398,$C66,I$2)</f>
        <v>#N/A</v>
      </c>
      <c r="J66" s="28" t="e">
        <f>INDEX(Data!$C$4:$BA$398,$C66,J$2)</f>
        <v>#N/A</v>
      </c>
      <c r="K66" s="28" t="e">
        <f>INDEX(Data!$C$4:$BA$398,$C66,K$2)</f>
        <v>#N/A</v>
      </c>
      <c r="L66" s="28" t="e">
        <f>INDEX(Data!$C$4:$BA$398,$C66,L$2)</f>
        <v>#N/A</v>
      </c>
      <c r="M66" s="28" t="e">
        <f>INDEX(Data!$C$4:$BA$398,$C66,M$2)</f>
        <v>#N/A</v>
      </c>
      <c r="N66" s="28" t="e">
        <f>INDEX(Data!$C$4:$BA$398,$C66,N$2)</f>
        <v>#N/A</v>
      </c>
      <c r="O66" s="28" t="e">
        <f>INDEX(Data!$C$4:$BA$398,$C66,O$2)</f>
        <v>#N/A</v>
      </c>
      <c r="P66" t="e">
        <f>IF((Data!$BP$12+($Q$2-Data!$BP$12)*B66)&gt;=O66,Data!$BP$12+($Q$2-Data!$BP$12)*B66,"-")</f>
        <v>#N/A</v>
      </c>
      <c r="Q66" s="8">
        <f>(Data!$BP$12+($Q$2-Data!$BP$12)*CAPM!B66)</f>
        <v>0.3</v>
      </c>
      <c r="R66" s="8" t="e">
        <f>M66*(1+((Data!$BP$12+($R$2-Data!$BP$12)*CAPM!B66))%)</f>
        <v>#N/A</v>
      </c>
      <c r="S66" s="8" t="e">
        <f>M66*(1+((Data!$BP$12+($S$2-Data!$BP$12)*CAPM!B66))%)</f>
        <v>#N/A</v>
      </c>
      <c r="T66" s="8" t="e">
        <f>M66*(1+((Data!$BP$12+($T$2-Data!$BP$12)*CAPM!B66))%)</f>
        <v>#N/A</v>
      </c>
      <c r="U66" t="e">
        <f t="shared" si="0"/>
        <v>#N/A</v>
      </c>
      <c r="V66" s="12" t="e">
        <f t="shared" si="1"/>
        <v>#N/A</v>
      </c>
      <c r="W66" t="e">
        <f t="shared" si="2"/>
        <v>#N/A</v>
      </c>
      <c r="Y66" s="28" t="e">
        <f t="shared" si="3"/>
        <v>#NUM!</v>
      </c>
      <c r="Z66" s="28" t="e">
        <f t="shared" si="4"/>
        <v>#NUM!</v>
      </c>
      <c r="AA66" s="28" t="e">
        <f t="shared" si="5"/>
        <v>#NUM!</v>
      </c>
      <c r="AB66" s="28" t="e">
        <f t="shared" si="6"/>
        <v>#NUM!</v>
      </c>
    </row>
    <row r="67" spans="1:28">
      <c r="A67" s="18">
        <v>64</v>
      </c>
      <c r="B67" s="28">
        <f>IF($D$1="M",Data!BM66,IF($D$1="Y",Data!BN66,"-"))</f>
        <v>0</v>
      </c>
      <c r="C67" s="28" t="e">
        <f>MATCH(B67,IF($D$1="M",Data!$BM$4:$BM$400,IF($D$1="Y",Data!$BN$4:$BN$400,"-")),0)</f>
        <v>#N/A</v>
      </c>
      <c r="D67" s="28" t="e">
        <f>INDEX(Data!$C$4:$BA$398,$C67,D$2)</f>
        <v>#N/A</v>
      </c>
      <c r="E67" s="28" t="e">
        <f>INDEX(Data!$C$4:$BA$398,$C67,E$2)</f>
        <v>#N/A</v>
      </c>
      <c r="F67" s="28" t="e">
        <f>INDEX(Data!$C$4:$BA$398,$C67,F$2)</f>
        <v>#N/A</v>
      </c>
      <c r="G67" s="28" t="e">
        <f>INDEX(Data!$C$4:$BA$398,$C67,G$2)</f>
        <v>#N/A</v>
      </c>
      <c r="H67" s="28" t="e">
        <f>INDEX(Data!$C$4:$BA$398,$C67,H$2)</f>
        <v>#N/A</v>
      </c>
      <c r="I67" s="28" t="e">
        <f>INDEX(Data!$C$4:$BA$398,$C67,I$2)</f>
        <v>#N/A</v>
      </c>
      <c r="J67" s="28" t="e">
        <f>INDEX(Data!$C$4:$BA$398,$C67,J$2)</f>
        <v>#N/A</v>
      </c>
      <c r="K67" s="28" t="e">
        <f>INDEX(Data!$C$4:$BA$398,$C67,K$2)</f>
        <v>#N/A</v>
      </c>
      <c r="L67" s="28" t="e">
        <f>INDEX(Data!$C$4:$BA$398,$C67,L$2)</f>
        <v>#N/A</v>
      </c>
      <c r="M67" s="28" t="e">
        <f>INDEX(Data!$C$4:$BA$398,$C67,M$2)</f>
        <v>#N/A</v>
      </c>
      <c r="N67" s="28" t="e">
        <f>INDEX(Data!$C$4:$BA$398,$C67,N$2)</f>
        <v>#N/A</v>
      </c>
      <c r="O67" s="28" t="e">
        <f>INDEX(Data!$C$4:$BA$398,$C67,O$2)</f>
        <v>#N/A</v>
      </c>
      <c r="P67" t="e">
        <f>IF((Data!$BP$12+($Q$2-Data!$BP$12)*B67)&gt;=O67,Data!$BP$12+($Q$2-Data!$BP$12)*B67,"-")</f>
        <v>#N/A</v>
      </c>
      <c r="Q67" s="8">
        <f>(Data!$BP$12+($Q$2-Data!$BP$12)*CAPM!B67)</f>
        <v>0.3</v>
      </c>
      <c r="R67" s="8" t="e">
        <f>M67*(1+((Data!$BP$12+($R$2-Data!$BP$12)*CAPM!B67))%)</f>
        <v>#N/A</v>
      </c>
      <c r="S67" s="8" t="e">
        <f>M67*(1+((Data!$BP$12+($S$2-Data!$BP$12)*CAPM!B67))%)</f>
        <v>#N/A</v>
      </c>
      <c r="T67" s="8" t="e">
        <f>M67*(1+((Data!$BP$12+($T$2-Data!$BP$12)*CAPM!B67))%)</f>
        <v>#N/A</v>
      </c>
      <c r="U67" t="e">
        <f t="shared" si="0"/>
        <v>#N/A</v>
      </c>
      <c r="V67" s="12" t="e">
        <f t="shared" si="1"/>
        <v>#N/A</v>
      </c>
      <c r="W67" t="e">
        <f t="shared" si="2"/>
        <v>#N/A</v>
      </c>
      <c r="Y67" s="28" t="e">
        <f t="shared" si="3"/>
        <v>#NUM!</v>
      </c>
      <c r="Z67" s="28" t="e">
        <f t="shared" si="4"/>
        <v>#NUM!</v>
      </c>
      <c r="AA67" s="28" t="e">
        <f t="shared" si="5"/>
        <v>#NUM!</v>
      </c>
      <c r="AB67" s="28" t="e">
        <f t="shared" si="6"/>
        <v>#NUM!</v>
      </c>
    </row>
    <row r="68" spans="1:28">
      <c r="A68" s="18">
        <v>65</v>
      </c>
      <c r="B68" s="28">
        <f>IF($D$1="M",Data!BM67,IF($D$1="Y",Data!BN67,"-"))</f>
        <v>0</v>
      </c>
      <c r="C68" s="28" t="e">
        <f>MATCH(B68,IF($D$1="M",Data!$BM$4:$BM$400,IF($D$1="Y",Data!$BN$4:$BN$400,"-")),0)</f>
        <v>#N/A</v>
      </c>
      <c r="D68" s="28" t="e">
        <f>INDEX(Data!$C$4:$BA$398,$C68,D$2)</f>
        <v>#N/A</v>
      </c>
      <c r="E68" s="28" t="e">
        <f>INDEX(Data!$C$4:$BA$398,$C68,E$2)</f>
        <v>#N/A</v>
      </c>
      <c r="F68" s="28" t="e">
        <f>INDEX(Data!$C$4:$BA$398,$C68,F$2)</f>
        <v>#N/A</v>
      </c>
      <c r="G68" s="28" t="e">
        <f>INDEX(Data!$C$4:$BA$398,$C68,G$2)</f>
        <v>#N/A</v>
      </c>
      <c r="H68" s="28" t="e">
        <f>INDEX(Data!$C$4:$BA$398,$C68,H$2)</f>
        <v>#N/A</v>
      </c>
      <c r="I68" s="28" t="e">
        <f>INDEX(Data!$C$4:$BA$398,$C68,I$2)</f>
        <v>#N/A</v>
      </c>
      <c r="J68" s="28" t="e">
        <f>INDEX(Data!$C$4:$BA$398,$C68,J$2)</f>
        <v>#N/A</v>
      </c>
      <c r="K68" s="28" t="e">
        <f>INDEX(Data!$C$4:$BA$398,$C68,K$2)</f>
        <v>#N/A</v>
      </c>
      <c r="L68" s="28" t="e">
        <f>INDEX(Data!$C$4:$BA$398,$C68,L$2)</f>
        <v>#N/A</v>
      </c>
      <c r="M68" s="28" t="e">
        <f>INDEX(Data!$C$4:$BA$398,$C68,M$2)</f>
        <v>#N/A</v>
      </c>
      <c r="N68" s="28" t="e">
        <f>INDEX(Data!$C$4:$BA$398,$C68,N$2)</f>
        <v>#N/A</v>
      </c>
      <c r="O68" s="28" t="e">
        <f>INDEX(Data!$C$4:$BA$398,$C68,O$2)</f>
        <v>#N/A</v>
      </c>
      <c r="P68" t="e">
        <f>IF((Data!$BP$12+($Q$2-Data!$BP$12)*B68)&gt;=O68,Data!$BP$12+($Q$2-Data!$BP$12)*B68,"-")</f>
        <v>#N/A</v>
      </c>
      <c r="Q68" s="8">
        <f>(Data!$BP$12+($Q$2-Data!$BP$12)*CAPM!B68)</f>
        <v>0.3</v>
      </c>
      <c r="R68" s="8" t="e">
        <f>M68*(1+((Data!$BP$12+($R$2-Data!$BP$12)*CAPM!B68))%)</f>
        <v>#N/A</v>
      </c>
      <c r="S68" s="8" t="e">
        <f>M68*(1+((Data!$BP$12+($S$2-Data!$BP$12)*CAPM!B68))%)</f>
        <v>#N/A</v>
      </c>
      <c r="T68" s="8" t="e">
        <f>M68*(1+((Data!$BP$12+($T$2-Data!$BP$12)*CAPM!B68))%)</f>
        <v>#N/A</v>
      </c>
      <c r="U68" t="e">
        <f t="shared" ref="U68:U131" si="13">(J68-R68)/R68</f>
        <v>#N/A</v>
      </c>
      <c r="V68" s="12" t="e">
        <f t="shared" ref="V68:V131" si="14">(G68-S68)/S68</f>
        <v>#N/A</v>
      </c>
      <c r="W68" t="e">
        <f t="shared" si="2"/>
        <v>#N/A</v>
      </c>
      <c r="Y68" s="28" t="e">
        <f t="shared" si="3"/>
        <v>#NUM!</v>
      </c>
      <c r="Z68" s="28" t="e">
        <f t="shared" si="4"/>
        <v>#NUM!</v>
      </c>
      <c r="AA68" s="28" t="e">
        <f t="shared" si="5"/>
        <v>#NUM!</v>
      </c>
      <c r="AB68" s="28" t="e">
        <f t="shared" si="6"/>
        <v>#NUM!</v>
      </c>
    </row>
    <row r="69" spans="1:28">
      <c r="A69" s="18">
        <v>66</v>
      </c>
      <c r="B69" s="28">
        <f>IF($D$1="M",Data!BM68,IF($D$1="Y",Data!BN68,"-"))</f>
        <v>0</v>
      </c>
      <c r="C69" s="28" t="e">
        <f>MATCH(B69,IF($D$1="M",Data!$BM$4:$BM$400,IF($D$1="Y",Data!$BN$4:$BN$400,"-")),0)</f>
        <v>#N/A</v>
      </c>
      <c r="D69" s="28" t="e">
        <f>INDEX(Data!$C$4:$BA$398,$C69,D$2)</f>
        <v>#N/A</v>
      </c>
      <c r="E69" s="28" t="e">
        <f>INDEX(Data!$C$4:$BA$398,$C69,E$2)</f>
        <v>#N/A</v>
      </c>
      <c r="F69" s="28" t="e">
        <f>INDEX(Data!$C$4:$BA$398,$C69,F$2)</f>
        <v>#N/A</v>
      </c>
      <c r="G69" s="28" t="e">
        <f>INDEX(Data!$C$4:$BA$398,$C69,G$2)</f>
        <v>#N/A</v>
      </c>
      <c r="H69" s="28" t="e">
        <f>INDEX(Data!$C$4:$BA$398,$C69,H$2)</f>
        <v>#N/A</v>
      </c>
      <c r="I69" s="28" t="e">
        <f>INDEX(Data!$C$4:$BA$398,$C69,I$2)</f>
        <v>#N/A</v>
      </c>
      <c r="J69" s="28" t="e">
        <f>INDEX(Data!$C$4:$BA$398,$C69,J$2)</f>
        <v>#N/A</v>
      </c>
      <c r="K69" s="28" t="e">
        <f>INDEX(Data!$C$4:$BA$398,$C69,K$2)</f>
        <v>#N/A</v>
      </c>
      <c r="L69" s="28" t="e">
        <f>INDEX(Data!$C$4:$BA$398,$C69,L$2)</f>
        <v>#N/A</v>
      </c>
      <c r="M69" s="28" t="e">
        <f>INDEX(Data!$C$4:$BA$398,$C69,M$2)</f>
        <v>#N/A</v>
      </c>
      <c r="N69" s="28" t="e">
        <f>INDEX(Data!$C$4:$BA$398,$C69,N$2)</f>
        <v>#N/A</v>
      </c>
      <c r="O69" s="28" t="e">
        <f>INDEX(Data!$C$4:$BA$398,$C69,O$2)</f>
        <v>#N/A</v>
      </c>
      <c r="P69" t="e">
        <f>IF((Data!$BP$12+($Q$2-Data!$BP$12)*B69)&gt;=O69,Data!$BP$12+($Q$2-Data!$BP$12)*B69,"-")</f>
        <v>#N/A</v>
      </c>
      <c r="Q69" s="8">
        <f>(Data!$BP$12+($Q$2-Data!$BP$12)*CAPM!B69)</f>
        <v>0.3</v>
      </c>
      <c r="R69" s="8" t="e">
        <f>M69*(1+((Data!$BP$12+($R$2-Data!$BP$12)*CAPM!B69))%)</f>
        <v>#N/A</v>
      </c>
      <c r="S69" s="8" t="e">
        <f>M69*(1+((Data!$BP$12+($S$2-Data!$BP$12)*CAPM!B69))%)</f>
        <v>#N/A</v>
      </c>
      <c r="T69" s="8" t="e">
        <f>M69*(1+((Data!$BP$12+($T$2-Data!$BP$12)*CAPM!B69))%)</f>
        <v>#N/A</v>
      </c>
      <c r="U69" t="e">
        <f t="shared" si="13"/>
        <v>#N/A</v>
      </c>
      <c r="V69" s="12" t="e">
        <f t="shared" si="14"/>
        <v>#N/A</v>
      </c>
      <c r="W69" t="e">
        <f t="shared" ref="W69:W132" si="15">(K69-T69)/T69</f>
        <v>#N/A</v>
      </c>
      <c r="Y69" s="28" t="e">
        <f t="shared" ref="Y69:Y132" si="16">LARGE($B$4:$B$32,A69)</f>
        <v>#NUM!</v>
      </c>
      <c r="Z69" s="28" t="e">
        <f t="shared" ref="Z69:Z132" si="17">MATCH(Y69,$B$4:$B$405,0)</f>
        <v>#NUM!</v>
      </c>
      <c r="AA69" s="28" t="e">
        <f t="shared" ref="AA69:AA132" si="18">INDEX($D$4:$E$405,Z69,1)</f>
        <v>#NUM!</v>
      </c>
      <c r="AB69" s="28" t="e">
        <f t="shared" ref="AB69:AB132" si="19">INDEX($D$4:$E$405,Z69,2)</f>
        <v>#NUM!</v>
      </c>
    </row>
    <row r="70" spans="1:28">
      <c r="A70" s="18">
        <v>67</v>
      </c>
      <c r="B70" s="28">
        <f>IF($D$1="M",Data!BM69,IF($D$1="Y",Data!BN69,"-"))</f>
        <v>0</v>
      </c>
      <c r="C70" s="28" t="e">
        <f>MATCH(B70,IF($D$1="M",Data!$BM$4:$BM$400,IF($D$1="Y",Data!$BN$4:$BN$400,"-")),0)</f>
        <v>#N/A</v>
      </c>
      <c r="D70" s="28" t="e">
        <f>INDEX(Data!$C$4:$BA$398,$C70,D$2)</f>
        <v>#N/A</v>
      </c>
      <c r="E70" s="28" t="e">
        <f>INDEX(Data!$C$4:$BA$398,$C70,E$2)</f>
        <v>#N/A</v>
      </c>
      <c r="F70" s="28" t="e">
        <f>INDEX(Data!$C$4:$BA$398,$C70,F$2)</f>
        <v>#N/A</v>
      </c>
      <c r="G70" s="28" t="e">
        <f>INDEX(Data!$C$4:$BA$398,$C70,G$2)</f>
        <v>#N/A</v>
      </c>
      <c r="H70" s="28" t="e">
        <f>INDEX(Data!$C$4:$BA$398,$C70,H$2)</f>
        <v>#N/A</v>
      </c>
      <c r="I70" s="28" t="e">
        <f>INDEX(Data!$C$4:$BA$398,$C70,I$2)</f>
        <v>#N/A</v>
      </c>
      <c r="J70" s="28" t="e">
        <f>INDEX(Data!$C$4:$BA$398,$C70,J$2)</f>
        <v>#N/A</v>
      </c>
      <c r="K70" s="28" t="e">
        <f>INDEX(Data!$C$4:$BA$398,$C70,K$2)</f>
        <v>#N/A</v>
      </c>
      <c r="L70" s="28" t="e">
        <f>INDEX(Data!$C$4:$BA$398,$C70,L$2)</f>
        <v>#N/A</v>
      </c>
      <c r="M70" s="28" t="e">
        <f>INDEX(Data!$C$4:$BA$398,$C70,M$2)</f>
        <v>#N/A</v>
      </c>
      <c r="N70" s="28" t="e">
        <f>INDEX(Data!$C$4:$BA$398,$C70,N$2)</f>
        <v>#N/A</v>
      </c>
      <c r="O70" s="28" t="e">
        <f>INDEX(Data!$C$4:$BA$398,$C70,O$2)</f>
        <v>#N/A</v>
      </c>
      <c r="P70" t="e">
        <f>IF((Data!$BP$12+($Q$2-Data!$BP$12)*B70)&gt;=O70,Data!$BP$12+($Q$2-Data!$BP$12)*B70,"-")</f>
        <v>#N/A</v>
      </c>
      <c r="Q70" s="8">
        <f>(Data!$BP$12+($Q$2-Data!$BP$12)*CAPM!B70)</f>
        <v>0.3</v>
      </c>
      <c r="R70" s="8" t="e">
        <f>M70*(1+((Data!$BP$12+($R$2-Data!$BP$12)*CAPM!B70))%)</f>
        <v>#N/A</v>
      </c>
      <c r="S70" s="8" t="e">
        <f>M70*(1+((Data!$BP$12+($S$2-Data!$BP$12)*CAPM!B70))%)</f>
        <v>#N/A</v>
      </c>
      <c r="T70" s="8" t="e">
        <f>M70*(1+((Data!$BP$12+($T$2-Data!$BP$12)*CAPM!B70))%)</f>
        <v>#N/A</v>
      </c>
      <c r="U70" t="e">
        <f t="shared" si="13"/>
        <v>#N/A</v>
      </c>
      <c r="V70" s="12" t="e">
        <f t="shared" si="14"/>
        <v>#N/A</v>
      </c>
      <c r="W70" t="e">
        <f t="shared" si="15"/>
        <v>#N/A</v>
      </c>
      <c r="Y70" s="28" t="e">
        <f t="shared" si="16"/>
        <v>#NUM!</v>
      </c>
      <c r="Z70" s="28" t="e">
        <f t="shared" si="17"/>
        <v>#NUM!</v>
      </c>
      <c r="AA70" s="28" t="e">
        <f t="shared" si="18"/>
        <v>#NUM!</v>
      </c>
      <c r="AB70" s="28" t="e">
        <f t="shared" si="19"/>
        <v>#NUM!</v>
      </c>
    </row>
    <row r="71" spans="1:28">
      <c r="A71" s="18">
        <v>68</v>
      </c>
      <c r="B71" s="28">
        <f>IF($D$1="M",Data!BM70,IF($D$1="Y",Data!BN70,"-"))</f>
        <v>0</v>
      </c>
      <c r="C71" s="28" t="e">
        <f>MATCH(B71,IF($D$1="M",Data!$BM$4:$BM$400,IF($D$1="Y",Data!$BN$4:$BN$400,"-")),0)</f>
        <v>#N/A</v>
      </c>
      <c r="D71" s="28" t="e">
        <f>INDEX(Data!$C$4:$BA$398,$C71,D$2)</f>
        <v>#N/A</v>
      </c>
      <c r="E71" s="28" t="e">
        <f>INDEX(Data!$C$4:$BA$398,$C71,E$2)</f>
        <v>#N/A</v>
      </c>
      <c r="F71" s="28" t="e">
        <f>INDEX(Data!$C$4:$BA$398,$C71,F$2)</f>
        <v>#N/A</v>
      </c>
      <c r="G71" s="28" t="e">
        <f>INDEX(Data!$C$4:$BA$398,$C71,G$2)</f>
        <v>#N/A</v>
      </c>
      <c r="H71" s="28" t="e">
        <f>INDEX(Data!$C$4:$BA$398,$C71,H$2)</f>
        <v>#N/A</v>
      </c>
      <c r="I71" s="28" t="e">
        <f>INDEX(Data!$C$4:$BA$398,$C71,I$2)</f>
        <v>#N/A</v>
      </c>
      <c r="J71" s="28" t="e">
        <f>INDEX(Data!$C$4:$BA$398,$C71,J$2)</f>
        <v>#N/A</v>
      </c>
      <c r="K71" s="28" t="e">
        <f>INDEX(Data!$C$4:$BA$398,$C71,K$2)</f>
        <v>#N/A</v>
      </c>
      <c r="L71" s="28" t="e">
        <f>INDEX(Data!$C$4:$BA$398,$C71,L$2)</f>
        <v>#N/A</v>
      </c>
      <c r="M71" s="28" t="e">
        <f>INDEX(Data!$C$4:$BA$398,$C71,M$2)</f>
        <v>#N/A</v>
      </c>
      <c r="N71" s="28" t="e">
        <f>INDEX(Data!$C$4:$BA$398,$C71,N$2)</f>
        <v>#N/A</v>
      </c>
      <c r="O71" s="28" t="e">
        <f>INDEX(Data!$C$4:$BA$398,$C71,O$2)</f>
        <v>#N/A</v>
      </c>
      <c r="P71" t="e">
        <f>IF((Data!$BP$12+($Q$2-Data!$BP$12)*B71)&gt;=O71,Data!$BP$12+($Q$2-Data!$BP$12)*B71,"-")</f>
        <v>#N/A</v>
      </c>
      <c r="Q71" s="8">
        <f>(Data!$BP$12+($Q$2-Data!$BP$12)*CAPM!B71)</f>
        <v>0.3</v>
      </c>
      <c r="R71" s="8" t="e">
        <f>M71*(1+((Data!$BP$12+($R$2-Data!$BP$12)*CAPM!B71))%)</f>
        <v>#N/A</v>
      </c>
      <c r="S71" s="8" t="e">
        <f>M71*(1+((Data!$BP$12+($S$2-Data!$BP$12)*CAPM!B71))%)</f>
        <v>#N/A</v>
      </c>
      <c r="T71" s="8" t="e">
        <f>M71*(1+((Data!$BP$12+($T$2-Data!$BP$12)*CAPM!B71))%)</f>
        <v>#N/A</v>
      </c>
      <c r="U71" t="e">
        <f t="shared" si="13"/>
        <v>#N/A</v>
      </c>
      <c r="V71" s="12" t="e">
        <f t="shared" si="14"/>
        <v>#N/A</v>
      </c>
      <c r="W71" t="e">
        <f t="shared" si="15"/>
        <v>#N/A</v>
      </c>
      <c r="Y71" s="28" t="e">
        <f t="shared" si="16"/>
        <v>#NUM!</v>
      </c>
      <c r="Z71" s="28" t="e">
        <f t="shared" si="17"/>
        <v>#NUM!</v>
      </c>
      <c r="AA71" s="28" t="e">
        <f t="shared" si="18"/>
        <v>#NUM!</v>
      </c>
      <c r="AB71" s="28" t="e">
        <f t="shared" si="19"/>
        <v>#NUM!</v>
      </c>
    </row>
    <row r="72" spans="1:28">
      <c r="A72" s="18">
        <v>69</v>
      </c>
      <c r="B72" s="28">
        <f>IF($D$1="M",Data!BM71,IF($D$1="Y",Data!BN71,"-"))</f>
        <v>0</v>
      </c>
      <c r="C72" s="28" t="e">
        <f>MATCH(B72,IF($D$1="M",Data!$BM$4:$BM$400,IF($D$1="Y",Data!$BN$4:$BN$400,"-")),0)</f>
        <v>#N/A</v>
      </c>
      <c r="D72" s="28" t="e">
        <f>INDEX(Data!$C$4:$BA$398,$C72,D$2)</f>
        <v>#N/A</v>
      </c>
      <c r="E72" s="28" t="e">
        <f>INDEX(Data!$C$4:$BA$398,$C72,E$2)</f>
        <v>#N/A</v>
      </c>
      <c r="F72" s="28" t="e">
        <f>INDEX(Data!$C$4:$BA$398,$C72,F$2)</f>
        <v>#N/A</v>
      </c>
      <c r="G72" s="28" t="e">
        <f>INDEX(Data!$C$4:$BA$398,$C72,G$2)</f>
        <v>#N/A</v>
      </c>
      <c r="H72" s="28" t="e">
        <f>INDEX(Data!$C$4:$BA$398,$C72,H$2)</f>
        <v>#N/A</v>
      </c>
      <c r="I72" s="28" t="e">
        <f>INDEX(Data!$C$4:$BA$398,$C72,I$2)</f>
        <v>#N/A</v>
      </c>
      <c r="J72" s="28" t="e">
        <f>INDEX(Data!$C$4:$BA$398,$C72,J$2)</f>
        <v>#N/A</v>
      </c>
      <c r="K72" s="28" t="e">
        <f>INDEX(Data!$C$4:$BA$398,$C72,K$2)</f>
        <v>#N/A</v>
      </c>
      <c r="L72" s="28" t="e">
        <f>INDEX(Data!$C$4:$BA$398,$C72,L$2)</f>
        <v>#N/A</v>
      </c>
      <c r="M72" s="28" t="e">
        <f>INDEX(Data!$C$4:$BA$398,$C72,M$2)</f>
        <v>#N/A</v>
      </c>
      <c r="N72" s="28" t="e">
        <f>INDEX(Data!$C$4:$BA$398,$C72,N$2)</f>
        <v>#N/A</v>
      </c>
      <c r="O72" s="28" t="e">
        <f>INDEX(Data!$C$4:$BA$398,$C72,O$2)</f>
        <v>#N/A</v>
      </c>
      <c r="P72" t="e">
        <f>IF((Data!$BP$12+($Q$2-Data!$BP$12)*B72)&gt;=O72,Data!$BP$12+($Q$2-Data!$BP$12)*B72,"-")</f>
        <v>#N/A</v>
      </c>
      <c r="Q72" s="8">
        <f>(Data!$BP$12+($Q$2-Data!$BP$12)*CAPM!B72)</f>
        <v>0.3</v>
      </c>
      <c r="R72" s="8" t="e">
        <f>M72*(1+((Data!$BP$12+($R$2-Data!$BP$12)*CAPM!B72))%)</f>
        <v>#N/A</v>
      </c>
      <c r="S72" s="8" t="e">
        <f>M72*(1+((Data!$BP$12+($S$2-Data!$BP$12)*CAPM!B72))%)</f>
        <v>#N/A</v>
      </c>
      <c r="T72" s="8" t="e">
        <f>M72*(1+((Data!$BP$12+($T$2-Data!$BP$12)*CAPM!B72))%)</f>
        <v>#N/A</v>
      </c>
      <c r="U72" t="e">
        <f t="shared" si="13"/>
        <v>#N/A</v>
      </c>
      <c r="V72" s="12" t="e">
        <f t="shared" si="14"/>
        <v>#N/A</v>
      </c>
      <c r="W72" t="e">
        <f t="shared" si="15"/>
        <v>#N/A</v>
      </c>
      <c r="Y72" s="28" t="e">
        <f t="shared" si="16"/>
        <v>#NUM!</v>
      </c>
      <c r="Z72" s="28" t="e">
        <f t="shared" si="17"/>
        <v>#NUM!</v>
      </c>
      <c r="AA72" s="28" t="e">
        <f t="shared" si="18"/>
        <v>#NUM!</v>
      </c>
      <c r="AB72" s="28" t="e">
        <f t="shared" si="19"/>
        <v>#NUM!</v>
      </c>
    </row>
    <row r="73" spans="1:28">
      <c r="A73" s="18">
        <v>70</v>
      </c>
      <c r="B73" s="28">
        <f>IF($D$1="M",Data!BM72,IF($D$1="Y",Data!BN72,"-"))</f>
        <v>0</v>
      </c>
      <c r="C73" s="28" t="e">
        <f>MATCH(B73,IF($D$1="M",Data!$BM$4:$BM$400,IF($D$1="Y",Data!$BN$4:$BN$400,"-")),0)</f>
        <v>#N/A</v>
      </c>
      <c r="D73" s="28" t="e">
        <f>INDEX(Data!$C$4:$BA$398,$C73,D$2)</f>
        <v>#N/A</v>
      </c>
      <c r="E73" s="28" t="e">
        <f>INDEX(Data!$C$4:$BA$398,$C73,E$2)</f>
        <v>#N/A</v>
      </c>
      <c r="F73" s="28" t="e">
        <f>INDEX(Data!$C$4:$BA$398,$C73,F$2)</f>
        <v>#N/A</v>
      </c>
      <c r="G73" s="28" t="e">
        <f>INDEX(Data!$C$4:$BA$398,$C73,G$2)</f>
        <v>#N/A</v>
      </c>
      <c r="H73" s="28" t="e">
        <f>INDEX(Data!$C$4:$BA$398,$C73,H$2)</f>
        <v>#N/A</v>
      </c>
      <c r="I73" s="28" t="e">
        <f>INDEX(Data!$C$4:$BA$398,$C73,I$2)</f>
        <v>#N/A</v>
      </c>
      <c r="J73" s="28" t="e">
        <f>INDEX(Data!$C$4:$BA$398,$C73,J$2)</f>
        <v>#N/A</v>
      </c>
      <c r="K73" s="28" t="e">
        <f>INDEX(Data!$C$4:$BA$398,$C73,K$2)</f>
        <v>#N/A</v>
      </c>
      <c r="L73" s="28" t="e">
        <f>INDEX(Data!$C$4:$BA$398,$C73,L$2)</f>
        <v>#N/A</v>
      </c>
      <c r="M73" s="28" t="e">
        <f>INDEX(Data!$C$4:$BA$398,$C73,M$2)</f>
        <v>#N/A</v>
      </c>
      <c r="N73" s="28" t="e">
        <f>INDEX(Data!$C$4:$BA$398,$C73,N$2)</f>
        <v>#N/A</v>
      </c>
      <c r="O73" s="28" t="e">
        <f>INDEX(Data!$C$4:$BA$398,$C73,O$2)</f>
        <v>#N/A</v>
      </c>
      <c r="P73" t="e">
        <f>IF((Data!$BP$12+($Q$2-Data!$BP$12)*B73)&gt;=O73,Data!$BP$12+($Q$2-Data!$BP$12)*B73,"-")</f>
        <v>#N/A</v>
      </c>
      <c r="Q73" s="8">
        <f>(Data!$BP$12+($Q$2-Data!$BP$12)*CAPM!B73)</f>
        <v>0.3</v>
      </c>
      <c r="R73" s="8" t="e">
        <f>M73*(1+((Data!$BP$12+($R$2-Data!$BP$12)*CAPM!B73))%)</f>
        <v>#N/A</v>
      </c>
      <c r="S73" s="8" t="e">
        <f>M73*(1+((Data!$BP$12+($S$2-Data!$BP$12)*CAPM!B73))%)</f>
        <v>#N/A</v>
      </c>
      <c r="T73" s="8" t="e">
        <f>M73*(1+((Data!$BP$12+($T$2-Data!$BP$12)*CAPM!B73))%)</f>
        <v>#N/A</v>
      </c>
      <c r="U73" t="e">
        <f t="shared" si="13"/>
        <v>#N/A</v>
      </c>
      <c r="V73" s="12" t="e">
        <f t="shared" si="14"/>
        <v>#N/A</v>
      </c>
      <c r="W73" t="e">
        <f t="shared" si="15"/>
        <v>#N/A</v>
      </c>
      <c r="Y73" s="28" t="e">
        <f t="shared" si="16"/>
        <v>#NUM!</v>
      </c>
      <c r="Z73" s="28" t="e">
        <f t="shared" si="17"/>
        <v>#NUM!</v>
      </c>
      <c r="AA73" s="28" t="e">
        <f t="shared" si="18"/>
        <v>#NUM!</v>
      </c>
      <c r="AB73" s="28" t="e">
        <f t="shared" si="19"/>
        <v>#NUM!</v>
      </c>
    </row>
    <row r="74" spans="1:28">
      <c r="A74" s="18">
        <v>71</v>
      </c>
      <c r="B74" s="28">
        <f>IF($D$1="M",Data!BM73,IF($D$1="Y",Data!BN73,"-"))</f>
        <v>0</v>
      </c>
      <c r="C74" s="28" t="e">
        <f>MATCH(B74,IF($D$1="M",Data!$BM$4:$BM$400,IF($D$1="Y",Data!$BN$4:$BN$400,"-")),0)</f>
        <v>#N/A</v>
      </c>
      <c r="D74" s="28" t="e">
        <f>INDEX(Data!$C$4:$BA$398,$C74,D$2)</f>
        <v>#N/A</v>
      </c>
      <c r="E74" s="28" t="e">
        <f>INDEX(Data!$C$4:$BA$398,$C74,E$2)</f>
        <v>#N/A</v>
      </c>
      <c r="F74" s="28" t="e">
        <f>INDEX(Data!$C$4:$BA$398,$C74,F$2)</f>
        <v>#N/A</v>
      </c>
      <c r="G74" s="28" t="e">
        <f>INDEX(Data!$C$4:$BA$398,$C74,G$2)</f>
        <v>#N/A</v>
      </c>
      <c r="H74" s="28" t="e">
        <f>INDEX(Data!$C$4:$BA$398,$C74,H$2)</f>
        <v>#N/A</v>
      </c>
      <c r="I74" s="28" t="e">
        <f>INDEX(Data!$C$4:$BA$398,$C74,I$2)</f>
        <v>#N/A</v>
      </c>
      <c r="J74" s="28" t="e">
        <f>INDEX(Data!$C$4:$BA$398,$C74,J$2)</f>
        <v>#N/A</v>
      </c>
      <c r="K74" s="28" t="e">
        <f>INDEX(Data!$C$4:$BA$398,$C74,K$2)</f>
        <v>#N/A</v>
      </c>
      <c r="L74" s="28" t="e">
        <f>INDEX(Data!$C$4:$BA$398,$C74,L$2)</f>
        <v>#N/A</v>
      </c>
      <c r="M74" s="28" t="e">
        <f>INDEX(Data!$C$4:$BA$398,$C74,M$2)</f>
        <v>#N/A</v>
      </c>
      <c r="N74" s="28" t="e">
        <f>INDEX(Data!$C$4:$BA$398,$C74,N$2)</f>
        <v>#N/A</v>
      </c>
      <c r="O74" s="28" t="e">
        <f>INDEX(Data!$C$4:$BA$398,$C74,O$2)</f>
        <v>#N/A</v>
      </c>
      <c r="P74" t="e">
        <f>IF((Data!$BP$12+($Q$2-Data!$BP$12)*B74)&gt;=O74,Data!$BP$12+($Q$2-Data!$BP$12)*B74,"-")</f>
        <v>#N/A</v>
      </c>
      <c r="Q74" s="8">
        <f>(Data!$BP$12+($Q$2-Data!$BP$12)*CAPM!B74)</f>
        <v>0.3</v>
      </c>
      <c r="R74" s="8" t="e">
        <f>M74*(1+((Data!$BP$12+($R$2-Data!$BP$12)*CAPM!B74))%)</f>
        <v>#N/A</v>
      </c>
      <c r="S74" s="8" t="e">
        <f>M74*(1+((Data!$BP$12+($S$2-Data!$BP$12)*CAPM!B74))%)</f>
        <v>#N/A</v>
      </c>
      <c r="T74" s="8" t="e">
        <f>M74*(1+((Data!$BP$12+($T$2-Data!$BP$12)*CAPM!B74))%)</f>
        <v>#N/A</v>
      </c>
      <c r="U74" t="e">
        <f t="shared" si="13"/>
        <v>#N/A</v>
      </c>
      <c r="V74" s="12" t="e">
        <f t="shared" si="14"/>
        <v>#N/A</v>
      </c>
      <c r="W74" t="e">
        <f t="shared" si="15"/>
        <v>#N/A</v>
      </c>
      <c r="Y74" s="28" t="e">
        <f t="shared" si="16"/>
        <v>#NUM!</v>
      </c>
      <c r="Z74" s="28" t="e">
        <f t="shared" si="17"/>
        <v>#NUM!</v>
      </c>
      <c r="AA74" s="28" t="e">
        <f t="shared" si="18"/>
        <v>#NUM!</v>
      </c>
      <c r="AB74" s="28" t="e">
        <f t="shared" si="19"/>
        <v>#NUM!</v>
      </c>
    </row>
    <row r="75" spans="1:28">
      <c r="A75" s="18">
        <v>72</v>
      </c>
      <c r="B75" s="28">
        <f>IF($D$1="M",Data!BM74,IF($D$1="Y",Data!BN74,"-"))</f>
        <v>0</v>
      </c>
      <c r="C75" s="28" t="e">
        <f>MATCH(B75,IF($D$1="M",Data!$BM$4:$BM$400,IF($D$1="Y",Data!$BN$4:$BN$400,"-")),0)</f>
        <v>#N/A</v>
      </c>
      <c r="D75" s="28" t="e">
        <f>INDEX(Data!$C$4:$BA$398,$C75,D$2)</f>
        <v>#N/A</v>
      </c>
      <c r="E75" s="28" t="e">
        <f>INDEX(Data!$C$4:$BA$398,$C75,E$2)</f>
        <v>#N/A</v>
      </c>
      <c r="F75" s="28" t="e">
        <f>INDEX(Data!$C$4:$BA$398,$C75,F$2)</f>
        <v>#N/A</v>
      </c>
      <c r="G75" s="28" t="e">
        <f>INDEX(Data!$C$4:$BA$398,$C75,G$2)</f>
        <v>#N/A</v>
      </c>
      <c r="H75" s="28" t="e">
        <f>INDEX(Data!$C$4:$BA$398,$C75,H$2)</f>
        <v>#N/A</v>
      </c>
      <c r="I75" s="28" t="e">
        <f>INDEX(Data!$C$4:$BA$398,$C75,I$2)</f>
        <v>#N/A</v>
      </c>
      <c r="J75" s="28" t="e">
        <f>INDEX(Data!$C$4:$BA$398,$C75,J$2)</f>
        <v>#N/A</v>
      </c>
      <c r="K75" s="28" t="e">
        <f>INDEX(Data!$C$4:$BA$398,$C75,K$2)</f>
        <v>#N/A</v>
      </c>
      <c r="L75" s="28" t="e">
        <f>INDEX(Data!$C$4:$BA$398,$C75,L$2)</f>
        <v>#N/A</v>
      </c>
      <c r="M75" s="28" t="e">
        <f>INDEX(Data!$C$4:$BA$398,$C75,M$2)</f>
        <v>#N/A</v>
      </c>
      <c r="N75" s="28" t="e">
        <f>INDEX(Data!$C$4:$BA$398,$C75,N$2)</f>
        <v>#N/A</v>
      </c>
      <c r="O75" s="28" t="e">
        <f>INDEX(Data!$C$4:$BA$398,$C75,O$2)</f>
        <v>#N/A</v>
      </c>
      <c r="P75" t="e">
        <f>IF((Data!$BP$12+($Q$2-Data!$BP$12)*B75)&gt;=O75,Data!$BP$12+($Q$2-Data!$BP$12)*B75,"-")</f>
        <v>#N/A</v>
      </c>
      <c r="Q75" s="8">
        <f>(Data!$BP$12+($Q$2-Data!$BP$12)*CAPM!B75)</f>
        <v>0.3</v>
      </c>
      <c r="R75" s="8" t="e">
        <f>M75*(1+((Data!$BP$12+($R$2-Data!$BP$12)*CAPM!B75))%)</f>
        <v>#N/A</v>
      </c>
      <c r="S75" s="8" t="e">
        <f>M75*(1+((Data!$BP$12+($S$2-Data!$BP$12)*CAPM!B75))%)</f>
        <v>#N/A</v>
      </c>
      <c r="T75" s="8" t="e">
        <f>M75*(1+((Data!$BP$12+($T$2-Data!$BP$12)*CAPM!B75))%)</f>
        <v>#N/A</v>
      </c>
      <c r="U75" t="e">
        <f t="shared" si="13"/>
        <v>#N/A</v>
      </c>
      <c r="V75" s="12" t="e">
        <f t="shared" si="14"/>
        <v>#N/A</v>
      </c>
      <c r="W75" t="e">
        <f t="shared" si="15"/>
        <v>#N/A</v>
      </c>
      <c r="Y75" s="28" t="e">
        <f t="shared" si="16"/>
        <v>#NUM!</v>
      </c>
      <c r="Z75" s="28" t="e">
        <f t="shared" si="17"/>
        <v>#NUM!</v>
      </c>
      <c r="AA75" s="28" t="e">
        <f t="shared" si="18"/>
        <v>#NUM!</v>
      </c>
      <c r="AB75" s="28" t="e">
        <f t="shared" si="19"/>
        <v>#NUM!</v>
      </c>
    </row>
    <row r="76" spans="1:28">
      <c r="A76" s="18">
        <v>73</v>
      </c>
      <c r="B76" s="28">
        <f>IF($D$1="M",Data!BM75,IF($D$1="Y",Data!BN75,"-"))</f>
        <v>0</v>
      </c>
      <c r="C76" s="28" t="e">
        <f>MATCH(B76,IF($D$1="M",Data!$BM$4:$BM$400,IF($D$1="Y",Data!$BN$4:$BN$400,"-")),0)</f>
        <v>#N/A</v>
      </c>
      <c r="D76" s="28" t="e">
        <f>INDEX(Data!$C$4:$BA$398,$C76,D$2)</f>
        <v>#N/A</v>
      </c>
      <c r="E76" s="28" t="e">
        <f>INDEX(Data!$C$4:$BA$398,$C76,E$2)</f>
        <v>#N/A</v>
      </c>
      <c r="F76" s="28" t="e">
        <f>INDEX(Data!$C$4:$BA$398,$C76,F$2)</f>
        <v>#N/A</v>
      </c>
      <c r="G76" s="28" t="e">
        <f>INDEX(Data!$C$4:$BA$398,$C76,G$2)</f>
        <v>#N/A</v>
      </c>
      <c r="H76" s="28" t="e">
        <f>INDEX(Data!$C$4:$BA$398,$C76,H$2)</f>
        <v>#N/A</v>
      </c>
      <c r="I76" s="28" t="e">
        <f>INDEX(Data!$C$4:$BA$398,$C76,I$2)</f>
        <v>#N/A</v>
      </c>
      <c r="J76" s="28" t="e">
        <f>INDEX(Data!$C$4:$BA$398,$C76,J$2)</f>
        <v>#N/A</v>
      </c>
      <c r="K76" s="28" t="e">
        <f>INDEX(Data!$C$4:$BA$398,$C76,K$2)</f>
        <v>#N/A</v>
      </c>
      <c r="L76" s="28" t="e">
        <f>INDEX(Data!$C$4:$BA$398,$C76,L$2)</f>
        <v>#N/A</v>
      </c>
      <c r="M76" s="28" t="e">
        <f>INDEX(Data!$C$4:$BA$398,$C76,M$2)</f>
        <v>#N/A</v>
      </c>
      <c r="N76" s="28" t="e">
        <f>INDEX(Data!$C$4:$BA$398,$C76,N$2)</f>
        <v>#N/A</v>
      </c>
      <c r="O76" s="28" t="e">
        <f>INDEX(Data!$C$4:$BA$398,$C76,O$2)</f>
        <v>#N/A</v>
      </c>
      <c r="P76" t="e">
        <f>IF((Data!$BP$12+($Q$2-Data!$BP$12)*B76)&gt;=O76,Data!$BP$12+($Q$2-Data!$BP$12)*B76,"-")</f>
        <v>#N/A</v>
      </c>
      <c r="Q76" s="8">
        <f>(Data!$BP$12+($Q$2-Data!$BP$12)*CAPM!B76)</f>
        <v>0.3</v>
      </c>
      <c r="R76" s="8" t="e">
        <f>M76*(1+((Data!$BP$12+($R$2-Data!$BP$12)*CAPM!B76))%)</f>
        <v>#N/A</v>
      </c>
      <c r="S76" s="8" t="e">
        <f>M76*(1+((Data!$BP$12+($S$2-Data!$BP$12)*CAPM!B76))%)</f>
        <v>#N/A</v>
      </c>
      <c r="T76" s="8" t="e">
        <f>M76*(1+((Data!$BP$12+($T$2-Data!$BP$12)*CAPM!B76))%)</f>
        <v>#N/A</v>
      </c>
      <c r="U76" t="e">
        <f t="shared" si="13"/>
        <v>#N/A</v>
      </c>
      <c r="V76" s="12" t="e">
        <f t="shared" si="14"/>
        <v>#N/A</v>
      </c>
      <c r="W76" t="e">
        <f t="shared" si="15"/>
        <v>#N/A</v>
      </c>
      <c r="Y76" s="28" t="e">
        <f t="shared" si="16"/>
        <v>#NUM!</v>
      </c>
      <c r="Z76" s="28" t="e">
        <f t="shared" si="17"/>
        <v>#NUM!</v>
      </c>
      <c r="AA76" s="28" t="e">
        <f t="shared" si="18"/>
        <v>#NUM!</v>
      </c>
      <c r="AB76" s="28" t="e">
        <f t="shared" si="19"/>
        <v>#NUM!</v>
      </c>
    </row>
    <row r="77" spans="1:28">
      <c r="A77" s="18">
        <v>74</v>
      </c>
      <c r="B77" s="28">
        <f>IF($D$1="M",Data!BM76,IF($D$1="Y",Data!BN76,"-"))</f>
        <v>0</v>
      </c>
      <c r="C77" s="28" t="e">
        <f>MATCH(B77,IF($D$1="M",Data!$BM$4:$BM$400,IF($D$1="Y",Data!$BN$4:$BN$400,"-")),0)</f>
        <v>#N/A</v>
      </c>
      <c r="D77" s="28" t="e">
        <f>INDEX(Data!$C$4:$BA$398,$C77,D$2)</f>
        <v>#N/A</v>
      </c>
      <c r="E77" s="28" t="e">
        <f>INDEX(Data!$C$4:$BA$398,$C77,E$2)</f>
        <v>#N/A</v>
      </c>
      <c r="F77" s="28" t="e">
        <f>INDEX(Data!$C$4:$BA$398,$C77,F$2)</f>
        <v>#N/A</v>
      </c>
      <c r="G77" s="28" t="e">
        <f>INDEX(Data!$C$4:$BA$398,$C77,G$2)</f>
        <v>#N/A</v>
      </c>
      <c r="H77" s="28" t="e">
        <f>INDEX(Data!$C$4:$BA$398,$C77,H$2)</f>
        <v>#N/A</v>
      </c>
      <c r="I77" s="28" t="e">
        <f>INDEX(Data!$C$4:$BA$398,$C77,I$2)</f>
        <v>#N/A</v>
      </c>
      <c r="J77" s="28" t="e">
        <f>INDEX(Data!$C$4:$BA$398,$C77,J$2)</f>
        <v>#N/A</v>
      </c>
      <c r="K77" s="28" t="e">
        <f>INDEX(Data!$C$4:$BA$398,$C77,K$2)</f>
        <v>#N/A</v>
      </c>
      <c r="L77" s="28" t="e">
        <f>INDEX(Data!$C$4:$BA$398,$C77,L$2)</f>
        <v>#N/A</v>
      </c>
      <c r="M77" s="28" t="e">
        <f>INDEX(Data!$C$4:$BA$398,$C77,M$2)</f>
        <v>#N/A</v>
      </c>
      <c r="N77" s="28" t="e">
        <f>INDEX(Data!$C$4:$BA$398,$C77,N$2)</f>
        <v>#N/A</v>
      </c>
      <c r="O77" s="28" t="e">
        <f>INDEX(Data!$C$4:$BA$398,$C77,O$2)</f>
        <v>#N/A</v>
      </c>
      <c r="P77" t="e">
        <f>IF((Data!$BP$12+($Q$2-Data!$BP$12)*B77)&gt;=O77,Data!$BP$12+($Q$2-Data!$BP$12)*B77,"-")</f>
        <v>#N/A</v>
      </c>
      <c r="Q77" s="8">
        <f>(Data!$BP$12+($Q$2-Data!$BP$12)*CAPM!B77)</f>
        <v>0.3</v>
      </c>
      <c r="R77" s="8" t="e">
        <f>M77*(1+((Data!$BP$12+($R$2-Data!$BP$12)*CAPM!B77))%)</f>
        <v>#N/A</v>
      </c>
      <c r="S77" s="8" t="e">
        <f>M77*(1+((Data!$BP$12+($S$2-Data!$BP$12)*CAPM!B77))%)</f>
        <v>#N/A</v>
      </c>
      <c r="T77" s="8" t="e">
        <f>M77*(1+((Data!$BP$12+($T$2-Data!$BP$12)*CAPM!B77))%)</f>
        <v>#N/A</v>
      </c>
      <c r="U77" t="e">
        <f t="shared" si="13"/>
        <v>#N/A</v>
      </c>
      <c r="V77" s="12" t="e">
        <f t="shared" si="14"/>
        <v>#N/A</v>
      </c>
      <c r="W77" t="e">
        <f t="shared" si="15"/>
        <v>#N/A</v>
      </c>
      <c r="Y77" s="28" t="e">
        <f t="shared" si="16"/>
        <v>#NUM!</v>
      </c>
      <c r="Z77" s="28" t="e">
        <f t="shared" si="17"/>
        <v>#NUM!</v>
      </c>
      <c r="AA77" s="28" t="e">
        <f t="shared" si="18"/>
        <v>#NUM!</v>
      </c>
      <c r="AB77" s="28" t="e">
        <f t="shared" si="19"/>
        <v>#NUM!</v>
      </c>
    </row>
    <row r="78" spans="1:28">
      <c r="A78" s="18">
        <v>75</v>
      </c>
      <c r="B78" s="28">
        <f>IF($D$1="M",Data!BM77,IF($D$1="Y",Data!BN77,"-"))</f>
        <v>0</v>
      </c>
      <c r="C78" s="28" t="e">
        <f>MATCH(B78,IF($D$1="M",Data!$BM$4:$BM$400,IF($D$1="Y",Data!$BN$4:$BN$400,"-")),0)</f>
        <v>#N/A</v>
      </c>
      <c r="D78" s="28" t="e">
        <f>INDEX(Data!$C$4:$BA$398,$C78,D$2)</f>
        <v>#N/A</v>
      </c>
      <c r="E78" s="28" t="e">
        <f>INDEX(Data!$C$4:$BA$398,$C78,E$2)</f>
        <v>#N/A</v>
      </c>
      <c r="F78" s="28" t="e">
        <f>INDEX(Data!$C$4:$BA$398,$C78,F$2)</f>
        <v>#N/A</v>
      </c>
      <c r="G78" s="28" t="e">
        <f>INDEX(Data!$C$4:$BA$398,$C78,G$2)</f>
        <v>#N/A</v>
      </c>
      <c r="H78" s="28" t="e">
        <f>INDEX(Data!$C$4:$BA$398,$C78,H$2)</f>
        <v>#N/A</v>
      </c>
      <c r="I78" s="28" t="e">
        <f>INDEX(Data!$C$4:$BA$398,$C78,I$2)</f>
        <v>#N/A</v>
      </c>
      <c r="J78" s="28" t="e">
        <f>INDEX(Data!$C$4:$BA$398,$C78,J$2)</f>
        <v>#N/A</v>
      </c>
      <c r="K78" s="28" t="e">
        <f>INDEX(Data!$C$4:$BA$398,$C78,K$2)</f>
        <v>#N/A</v>
      </c>
      <c r="L78" s="28" t="e">
        <f>INDEX(Data!$C$4:$BA$398,$C78,L$2)</f>
        <v>#N/A</v>
      </c>
      <c r="M78" s="28" t="e">
        <f>INDEX(Data!$C$4:$BA$398,$C78,M$2)</f>
        <v>#N/A</v>
      </c>
      <c r="N78" s="28" t="e">
        <f>INDEX(Data!$C$4:$BA$398,$C78,N$2)</f>
        <v>#N/A</v>
      </c>
      <c r="O78" s="28" t="e">
        <f>INDEX(Data!$C$4:$BA$398,$C78,O$2)</f>
        <v>#N/A</v>
      </c>
      <c r="P78" t="e">
        <f>IF((Data!$BP$12+($Q$2-Data!$BP$12)*B78)&gt;=O78,Data!$BP$12+($Q$2-Data!$BP$12)*B78,"-")</f>
        <v>#N/A</v>
      </c>
      <c r="Q78" s="8">
        <f>(Data!$BP$12+($Q$2-Data!$BP$12)*CAPM!B78)</f>
        <v>0.3</v>
      </c>
      <c r="R78" s="8" t="e">
        <f>M78*(1+((Data!$BP$12+($R$2-Data!$BP$12)*CAPM!B78))%)</f>
        <v>#N/A</v>
      </c>
      <c r="S78" s="8" t="e">
        <f>M78*(1+((Data!$BP$12+($S$2-Data!$BP$12)*CAPM!B78))%)</f>
        <v>#N/A</v>
      </c>
      <c r="T78" s="8" t="e">
        <f>M78*(1+((Data!$BP$12+($T$2-Data!$BP$12)*CAPM!B78))%)</f>
        <v>#N/A</v>
      </c>
      <c r="U78" t="e">
        <f t="shared" si="13"/>
        <v>#N/A</v>
      </c>
      <c r="V78" s="12" t="e">
        <f t="shared" si="14"/>
        <v>#N/A</v>
      </c>
      <c r="W78" t="e">
        <f t="shared" si="15"/>
        <v>#N/A</v>
      </c>
      <c r="Y78" s="28" t="e">
        <f t="shared" si="16"/>
        <v>#NUM!</v>
      </c>
      <c r="Z78" s="28" t="e">
        <f t="shared" si="17"/>
        <v>#NUM!</v>
      </c>
      <c r="AA78" s="28" t="e">
        <f t="shared" si="18"/>
        <v>#NUM!</v>
      </c>
      <c r="AB78" s="28" t="e">
        <f t="shared" si="19"/>
        <v>#NUM!</v>
      </c>
    </row>
    <row r="79" spans="1:28">
      <c r="A79" s="18">
        <v>76</v>
      </c>
      <c r="B79" s="28">
        <f>IF($D$1="M",Data!BM78,IF($D$1="Y",Data!BN78,"-"))</f>
        <v>0</v>
      </c>
      <c r="C79" s="28" t="e">
        <f>MATCH(B79,IF($D$1="M",Data!$BM$4:$BM$400,IF($D$1="Y",Data!$BN$4:$BN$400,"-")),0)</f>
        <v>#N/A</v>
      </c>
      <c r="D79" s="28" t="e">
        <f>INDEX(Data!$C$4:$BA$398,$C79,D$2)</f>
        <v>#N/A</v>
      </c>
      <c r="E79" s="28" t="e">
        <f>INDEX(Data!$C$4:$BA$398,$C79,E$2)</f>
        <v>#N/A</v>
      </c>
      <c r="F79" s="28" t="e">
        <f>INDEX(Data!$C$4:$BA$398,$C79,F$2)</f>
        <v>#N/A</v>
      </c>
      <c r="G79" s="28" t="e">
        <f>INDEX(Data!$C$4:$BA$398,$C79,G$2)</f>
        <v>#N/A</v>
      </c>
      <c r="H79" s="28" t="e">
        <f>INDEX(Data!$C$4:$BA$398,$C79,H$2)</f>
        <v>#N/A</v>
      </c>
      <c r="I79" s="28" t="e">
        <f>INDEX(Data!$C$4:$BA$398,$C79,I$2)</f>
        <v>#N/A</v>
      </c>
      <c r="J79" s="28" t="e">
        <f>INDEX(Data!$C$4:$BA$398,$C79,J$2)</f>
        <v>#N/A</v>
      </c>
      <c r="K79" s="28" t="e">
        <f>INDEX(Data!$C$4:$BA$398,$C79,K$2)</f>
        <v>#N/A</v>
      </c>
      <c r="L79" s="28" t="e">
        <f>INDEX(Data!$C$4:$BA$398,$C79,L$2)</f>
        <v>#N/A</v>
      </c>
      <c r="M79" s="28" t="e">
        <f>INDEX(Data!$C$4:$BA$398,$C79,M$2)</f>
        <v>#N/A</v>
      </c>
      <c r="N79" s="28" t="e">
        <f>INDEX(Data!$C$4:$BA$398,$C79,N$2)</f>
        <v>#N/A</v>
      </c>
      <c r="O79" s="28" t="e">
        <f>INDEX(Data!$C$4:$BA$398,$C79,O$2)</f>
        <v>#N/A</v>
      </c>
      <c r="P79" t="e">
        <f>IF((Data!$BP$12+($Q$2-Data!$BP$12)*B79)&gt;=O79,Data!$BP$12+($Q$2-Data!$BP$12)*B79,"-")</f>
        <v>#N/A</v>
      </c>
      <c r="Q79" s="8">
        <f>(Data!$BP$12+($Q$2-Data!$BP$12)*CAPM!B79)</f>
        <v>0.3</v>
      </c>
      <c r="R79" s="8" t="e">
        <f>M79*(1+((Data!$BP$12+($R$2-Data!$BP$12)*CAPM!B79))%)</f>
        <v>#N/A</v>
      </c>
      <c r="S79" s="8" t="e">
        <f>M79*(1+((Data!$BP$12+($S$2-Data!$BP$12)*CAPM!B79))%)</f>
        <v>#N/A</v>
      </c>
      <c r="T79" s="8" t="e">
        <f>M79*(1+((Data!$BP$12+($T$2-Data!$BP$12)*CAPM!B79))%)</f>
        <v>#N/A</v>
      </c>
      <c r="U79" t="e">
        <f t="shared" si="13"/>
        <v>#N/A</v>
      </c>
      <c r="V79" s="12" t="e">
        <f t="shared" si="14"/>
        <v>#N/A</v>
      </c>
      <c r="W79" t="e">
        <f t="shared" si="15"/>
        <v>#N/A</v>
      </c>
      <c r="Y79" s="28" t="e">
        <f t="shared" si="16"/>
        <v>#NUM!</v>
      </c>
      <c r="Z79" s="28" t="e">
        <f t="shared" si="17"/>
        <v>#NUM!</v>
      </c>
      <c r="AA79" s="28" t="e">
        <f t="shared" si="18"/>
        <v>#NUM!</v>
      </c>
      <c r="AB79" s="28" t="e">
        <f t="shared" si="19"/>
        <v>#NUM!</v>
      </c>
    </row>
    <row r="80" spans="1:28">
      <c r="A80" s="18">
        <v>77</v>
      </c>
      <c r="B80" s="28">
        <f>IF($D$1="M",Data!BM79,IF($D$1="Y",Data!BN79,"-"))</f>
        <v>0</v>
      </c>
      <c r="C80" s="28" t="e">
        <f>MATCH(B80,IF($D$1="M",Data!$BM$4:$BM$400,IF($D$1="Y",Data!$BN$4:$BN$400,"-")),0)</f>
        <v>#N/A</v>
      </c>
      <c r="D80" s="28" t="e">
        <f>INDEX(Data!$C$4:$BA$398,$C80,D$2)</f>
        <v>#N/A</v>
      </c>
      <c r="E80" s="28" t="e">
        <f>INDEX(Data!$C$4:$BA$398,$C80,E$2)</f>
        <v>#N/A</v>
      </c>
      <c r="F80" s="28" t="e">
        <f>INDEX(Data!$C$4:$BA$398,$C80,F$2)</f>
        <v>#N/A</v>
      </c>
      <c r="G80" s="28" t="e">
        <f>INDEX(Data!$C$4:$BA$398,$C80,G$2)</f>
        <v>#N/A</v>
      </c>
      <c r="H80" s="28" t="e">
        <f>INDEX(Data!$C$4:$BA$398,$C80,H$2)</f>
        <v>#N/A</v>
      </c>
      <c r="I80" s="28" t="e">
        <f>INDEX(Data!$C$4:$BA$398,$C80,I$2)</f>
        <v>#N/A</v>
      </c>
      <c r="J80" s="28" t="e">
        <f>INDEX(Data!$C$4:$BA$398,$C80,J$2)</f>
        <v>#N/A</v>
      </c>
      <c r="K80" s="28" t="e">
        <f>INDEX(Data!$C$4:$BA$398,$C80,K$2)</f>
        <v>#N/A</v>
      </c>
      <c r="L80" s="28" t="e">
        <f>INDEX(Data!$C$4:$BA$398,$C80,L$2)</f>
        <v>#N/A</v>
      </c>
      <c r="M80" s="28" t="e">
        <f>INDEX(Data!$C$4:$BA$398,$C80,M$2)</f>
        <v>#N/A</v>
      </c>
      <c r="N80" s="28" t="e">
        <f>INDEX(Data!$C$4:$BA$398,$C80,N$2)</f>
        <v>#N/A</v>
      </c>
      <c r="O80" s="28" t="e">
        <f>INDEX(Data!$C$4:$BA$398,$C80,O$2)</f>
        <v>#N/A</v>
      </c>
      <c r="P80" t="e">
        <f>IF((Data!$BP$12+($Q$2-Data!$BP$12)*B80)&gt;=O80,Data!$BP$12+($Q$2-Data!$BP$12)*B80,"-")</f>
        <v>#N/A</v>
      </c>
      <c r="Q80" s="8">
        <f>(Data!$BP$12+($Q$2-Data!$BP$12)*CAPM!B80)</f>
        <v>0.3</v>
      </c>
      <c r="R80" s="8" t="e">
        <f>M80*(1+((Data!$BP$12+($R$2-Data!$BP$12)*CAPM!B80))%)</f>
        <v>#N/A</v>
      </c>
      <c r="S80" s="8" t="e">
        <f>M80*(1+((Data!$BP$12+($S$2-Data!$BP$12)*CAPM!B80))%)</f>
        <v>#N/A</v>
      </c>
      <c r="T80" s="8" t="e">
        <f>M80*(1+((Data!$BP$12+($T$2-Data!$BP$12)*CAPM!B80))%)</f>
        <v>#N/A</v>
      </c>
      <c r="U80" t="e">
        <f t="shared" si="13"/>
        <v>#N/A</v>
      </c>
      <c r="V80" s="12" t="e">
        <f t="shared" si="14"/>
        <v>#N/A</v>
      </c>
      <c r="W80" t="e">
        <f t="shared" si="15"/>
        <v>#N/A</v>
      </c>
      <c r="Y80" s="28" t="e">
        <f t="shared" si="16"/>
        <v>#NUM!</v>
      </c>
      <c r="Z80" s="28" t="e">
        <f t="shared" si="17"/>
        <v>#NUM!</v>
      </c>
      <c r="AA80" s="28" t="e">
        <f t="shared" si="18"/>
        <v>#NUM!</v>
      </c>
      <c r="AB80" s="28" t="e">
        <f t="shared" si="19"/>
        <v>#NUM!</v>
      </c>
    </row>
    <row r="81" spans="1:28">
      <c r="A81" s="18">
        <v>78</v>
      </c>
      <c r="B81" s="28">
        <f>IF($D$1="M",Data!BM80,IF($D$1="Y",Data!BN80,"-"))</f>
        <v>0</v>
      </c>
      <c r="C81" s="28" t="e">
        <f>MATCH(B81,IF($D$1="M",Data!$BM$4:$BM$400,IF($D$1="Y",Data!$BN$4:$BN$400,"-")),0)</f>
        <v>#N/A</v>
      </c>
      <c r="D81" s="28" t="e">
        <f>INDEX(Data!$C$4:$BA$398,$C81,D$2)</f>
        <v>#N/A</v>
      </c>
      <c r="E81" s="28" t="e">
        <f>INDEX(Data!$C$4:$BA$398,$C81,E$2)</f>
        <v>#N/A</v>
      </c>
      <c r="F81" s="28" t="e">
        <f>INDEX(Data!$C$4:$BA$398,$C81,F$2)</f>
        <v>#N/A</v>
      </c>
      <c r="G81" s="28" t="e">
        <f>INDEX(Data!$C$4:$BA$398,$C81,G$2)</f>
        <v>#N/A</v>
      </c>
      <c r="H81" s="28" t="e">
        <f>INDEX(Data!$C$4:$BA$398,$C81,H$2)</f>
        <v>#N/A</v>
      </c>
      <c r="I81" s="28" t="e">
        <f>INDEX(Data!$C$4:$BA$398,$C81,I$2)</f>
        <v>#N/A</v>
      </c>
      <c r="J81" s="28" t="e">
        <f>INDEX(Data!$C$4:$BA$398,$C81,J$2)</f>
        <v>#N/A</v>
      </c>
      <c r="K81" s="28" t="e">
        <f>INDEX(Data!$C$4:$BA$398,$C81,K$2)</f>
        <v>#N/A</v>
      </c>
      <c r="L81" s="28" t="e">
        <f>INDEX(Data!$C$4:$BA$398,$C81,L$2)</f>
        <v>#N/A</v>
      </c>
      <c r="M81" s="28" t="e">
        <f>INDEX(Data!$C$4:$BA$398,$C81,M$2)</f>
        <v>#N/A</v>
      </c>
      <c r="N81" s="28" t="e">
        <f>INDEX(Data!$C$4:$BA$398,$C81,N$2)</f>
        <v>#N/A</v>
      </c>
      <c r="O81" s="28" t="e">
        <f>INDEX(Data!$C$4:$BA$398,$C81,O$2)</f>
        <v>#N/A</v>
      </c>
      <c r="P81" t="e">
        <f>IF((Data!$BP$12+($Q$2-Data!$BP$12)*B81)&gt;=O81,Data!$BP$12+($Q$2-Data!$BP$12)*B81,"-")</f>
        <v>#N/A</v>
      </c>
      <c r="Q81" s="8">
        <f>(Data!$BP$12+($Q$2-Data!$BP$12)*CAPM!B81)</f>
        <v>0.3</v>
      </c>
      <c r="R81" s="8" t="e">
        <f>M81*(1+((Data!$BP$12+($R$2-Data!$BP$12)*CAPM!B81))%)</f>
        <v>#N/A</v>
      </c>
      <c r="S81" s="8" t="e">
        <f>M81*(1+((Data!$BP$12+($S$2-Data!$BP$12)*CAPM!B81))%)</f>
        <v>#N/A</v>
      </c>
      <c r="T81" s="8" t="e">
        <f>M81*(1+((Data!$BP$12+($T$2-Data!$BP$12)*CAPM!B81))%)</f>
        <v>#N/A</v>
      </c>
      <c r="U81" t="e">
        <f t="shared" si="13"/>
        <v>#N/A</v>
      </c>
      <c r="V81" s="12" t="e">
        <f t="shared" si="14"/>
        <v>#N/A</v>
      </c>
      <c r="W81" t="e">
        <f t="shared" si="15"/>
        <v>#N/A</v>
      </c>
      <c r="Y81" s="28" t="e">
        <f t="shared" si="16"/>
        <v>#NUM!</v>
      </c>
      <c r="Z81" s="28" t="e">
        <f t="shared" si="17"/>
        <v>#NUM!</v>
      </c>
      <c r="AA81" s="28" t="e">
        <f t="shared" si="18"/>
        <v>#NUM!</v>
      </c>
      <c r="AB81" s="28" t="e">
        <f t="shared" si="19"/>
        <v>#NUM!</v>
      </c>
    </row>
    <row r="82" spans="1:28">
      <c r="A82" s="18">
        <v>79</v>
      </c>
      <c r="B82" s="28">
        <f>IF($D$1="M",Data!BM81,IF($D$1="Y",Data!BN81,"-"))</f>
        <v>0</v>
      </c>
      <c r="C82" s="28" t="e">
        <f>MATCH(B82,IF($D$1="M",Data!$BM$4:$BM$400,IF($D$1="Y",Data!$BN$4:$BN$400,"-")),0)</f>
        <v>#N/A</v>
      </c>
      <c r="D82" s="28" t="e">
        <f>INDEX(Data!$C$4:$BA$398,$C82,D$2)</f>
        <v>#N/A</v>
      </c>
      <c r="E82" s="28" t="e">
        <f>INDEX(Data!$C$4:$BA$398,$C82,E$2)</f>
        <v>#N/A</v>
      </c>
      <c r="F82" s="28" t="e">
        <f>INDEX(Data!$C$4:$BA$398,$C82,F$2)</f>
        <v>#N/A</v>
      </c>
      <c r="G82" s="28" t="e">
        <f>INDEX(Data!$C$4:$BA$398,$C82,G$2)</f>
        <v>#N/A</v>
      </c>
      <c r="H82" s="28" t="e">
        <f>INDEX(Data!$C$4:$BA$398,$C82,H$2)</f>
        <v>#N/A</v>
      </c>
      <c r="I82" s="28" t="e">
        <f>INDEX(Data!$C$4:$BA$398,$C82,I$2)</f>
        <v>#N/A</v>
      </c>
      <c r="J82" s="28" t="e">
        <f>INDEX(Data!$C$4:$BA$398,$C82,J$2)</f>
        <v>#N/A</v>
      </c>
      <c r="K82" s="28" t="e">
        <f>INDEX(Data!$C$4:$BA$398,$C82,K$2)</f>
        <v>#N/A</v>
      </c>
      <c r="L82" s="28" t="e">
        <f>INDEX(Data!$C$4:$BA$398,$C82,L$2)</f>
        <v>#N/A</v>
      </c>
      <c r="M82" s="28" t="e">
        <f>INDEX(Data!$C$4:$BA$398,$C82,M$2)</f>
        <v>#N/A</v>
      </c>
      <c r="N82" s="28" t="e">
        <f>INDEX(Data!$C$4:$BA$398,$C82,N$2)</f>
        <v>#N/A</v>
      </c>
      <c r="O82" s="28" t="e">
        <f>INDEX(Data!$C$4:$BA$398,$C82,O$2)</f>
        <v>#N/A</v>
      </c>
      <c r="P82" t="e">
        <f>IF((Data!$BP$12+($Q$2-Data!$BP$12)*B82)&gt;=O82,Data!$BP$12+($Q$2-Data!$BP$12)*B82,"-")</f>
        <v>#N/A</v>
      </c>
      <c r="Q82" s="8">
        <f>(Data!$BP$12+($Q$2-Data!$BP$12)*CAPM!B82)</f>
        <v>0.3</v>
      </c>
      <c r="R82" s="8" t="e">
        <f>M82*(1+((Data!$BP$12+($R$2-Data!$BP$12)*CAPM!B82))%)</f>
        <v>#N/A</v>
      </c>
      <c r="S82" s="8" t="e">
        <f>M82*(1+((Data!$BP$12+($S$2-Data!$BP$12)*CAPM!B82))%)</f>
        <v>#N/A</v>
      </c>
      <c r="T82" s="8" t="e">
        <f>M82*(1+((Data!$BP$12+($T$2-Data!$BP$12)*CAPM!B82))%)</f>
        <v>#N/A</v>
      </c>
      <c r="U82" t="e">
        <f t="shared" si="13"/>
        <v>#N/A</v>
      </c>
      <c r="V82" s="12" t="e">
        <f t="shared" si="14"/>
        <v>#N/A</v>
      </c>
      <c r="W82" t="e">
        <f t="shared" si="15"/>
        <v>#N/A</v>
      </c>
      <c r="Y82" s="28" t="e">
        <f t="shared" si="16"/>
        <v>#NUM!</v>
      </c>
      <c r="Z82" s="28" t="e">
        <f t="shared" si="17"/>
        <v>#NUM!</v>
      </c>
      <c r="AA82" s="28" t="e">
        <f t="shared" si="18"/>
        <v>#NUM!</v>
      </c>
      <c r="AB82" s="28" t="e">
        <f t="shared" si="19"/>
        <v>#NUM!</v>
      </c>
    </row>
    <row r="83" spans="1:28">
      <c r="A83" s="18">
        <v>80</v>
      </c>
      <c r="B83" s="28">
        <f>IF($D$1="M",Data!BM82,IF($D$1="Y",Data!BN82,"-"))</f>
        <v>0</v>
      </c>
      <c r="C83" s="28" t="e">
        <f>MATCH(B83,IF($D$1="M",Data!$BM$4:$BM$400,IF($D$1="Y",Data!$BN$4:$BN$400,"-")),0)</f>
        <v>#N/A</v>
      </c>
      <c r="D83" s="28" t="e">
        <f>INDEX(Data!$C$4:$BA$398,$C83,D$2)</f>
        <v>#N/A</v>
      </c>
      <c r="E83" s="28" t="e">
        <f>INDEX(Data!$C$4:$BA$398,$C83,E$2)</f>
        <v>#N/A</v>
      </c>
      <c r="F83" s="28" t="e">
        <f>INDEX(Data!$C$4:$BA$398,$C83,F$2)</f>
        <v>#N/A</v>
      </c>
      <c r="G83" s="28" t="e">
        <f>INDEX(Data!$C$4:$BA$398,$C83,G$2)</f>
        <v>#N/A</v>
      </c>
      <c r="H83" s="28" t="e">
        <f>INDEX(Data!$C$4:$BA$398,$C83,H$2)</f>
        <v>#N/A</v>
      </c>
      <c r="I83" s="28" t="e">
        <f>INDEX(Data!$C$4:$BA$398,$C83,I$2)</f>
        <v>#N/A</v>
      </c>
      <c r="J83" s="28" t="e">
        <f>INDEX(Data!$C$4:$BA$398,$C83,J$2)</f>
        <v>#N/A</v>
      </c>
      <c r="K83" s="28" t="e">
        <f>INDEX(Data!$C$4:$BA$398,$C83,K$2)</f>
        <v>#N/A</v>
      </c>
      <c r="L83" s="28" t="e">
        <f>INDEX(Data!$C$4:$BA$398,$C83,L$2)</f>
        <v>#N/A</v>
      </c>
      <c r="M83" s="28" t="e">
        <f>INDEX(Data!$C$4:$BA$398,$C83,M$2)</f>
        <v>#N/A</v>
      </c>
      <c r="N83" s="28" t="e">
        <f>INDEX(Data!$C$4:$BA$398,$C83,N$2)</f>
        <v>#N/A</v>
      </c>
      <c r="O83" s="28" t="e">
        <f>INDEX(Data!$C$4:$BA$398,$C83,O$2)</f>
        <v>#N/A</v>
      </c>
      <c r="P83" t="e">
        <f>IF((Data!$BP$12+($Q$2-Data!$BP$12)*B83)&gt;=O83,Data!$BP$12+($Q$2-Data!$BP$12)*B83,"-")</f>
        <v>#N/A</v>
      </c>
      <c r="Q83" s="8">
        <f>(Data!$BP$12+($Q$2-Data!$BP$12)*CAPM!B83)</f>
        <v>0.3</v>
      </c>
      <c r="R83" s="8" t="e">
        <f>M83*(1+((Data!$BP$12+($R$2-Data!$BP$12)*CAPM!B83))%)</f>
        <v>#N/A</v>
      </c>
      <c r="S83" s="8" t="e">
        <f>M83*(1+((Data!$BP$12+($S$2-Data!$BP$12)*CAPM!B83))%)</f>
        <v>#N/A</v>
      </c>
      <c r="T83" s="8" t="e">
        <f>M83*(1+((Data!$BP$12+($T$2-Data!$BP$12)*CAPM!B83))%)</f>
        <v>#N/A</v>
      </c>
      <c r="U83" t="e">
        <f t="shared" si="13"/>
        <v>#N/A</v>
      </c>
      <c r="V83" s="12" t="e">
        <f t="shared" si="14"/>
        <v>#N/A</v>
      </c>
      <c r="W83" t="e">
        <f t="shared" si="15"/>
        <v>#N/A</v>
      </c>
      <c r="Y83" s="28" t="e">
        <f t="shared" si="16"/>
        <v>#NUM!</v>
      </c>
      <c r="Z83" s="28" t="e">
        <f t="shared" si="17"/>
        <v>#NUM!</v>
      </c>
      <c r="AA83" s="28" t="e">
        <f t="shared" si="18"/>
        <v>#NUM!</v>
      </c>
      <c r="AB83" s="28" t="e">
        <f t="shared" si="19"/>
        <v>#NUM!</v>
      </c>
    </row>
    <row r="84" spans="1:28">
      <c r="A84" s="18">
        <v>81</v>
      </c>
      <c r="B84" s="28">
        <f>IF($D$1="M",Data!BM83,IF($D$1="Y",Data!BN83,"-"))</f>
        <v>0</v>
      </c>
      <c r="C84" s="28" t="e">
        <f>MATCH(B84,IF($D$1="M",Data!$BM$4:$BM$400,IF($D$1="Y",Data!$BN$4:$BN$400,"-")),0)</f>
        <v>#N/A</v>
      </c>
      <c r="D84" s="28" t="e">
        <f>INDEX(Data!$C$4:$BA$398,$C84,D$2)</f>
        <v>#N/A</v>
      </c>
      <c r="E84" s="28" t="e">
        <f>INDEX(Data!$C$4:$BA$398,$C84,E$2)</f>
        <v>#N/A</v>
      </c>
      <c r="F84" s="28" t="e">
        <f>INDEX(Data!$C$4:$BA$398,$C84,F$2)</f>
        <v>#N/A</v>
      </c>
      <c r="G84" s="28" t="e">
        <f>INDEX(Data!$C$4:$BA$398,$C84,G$2)</f>
        <v>#N/A</v>
      </c>
      <c r="H84" s="28" t="e">
        <f>INDEX(Data!$C$4:$BA$398,$C84,H$2)</f>
        <v>#N/A</v>
      </c>
      <c r="I84" s="28" t="e">
        <f>INDEX(Data!$C$4:$BA$398,$C84,I$2)</f>
        <v>#N/A</v>
      </c>
      <c r="J84" s="28" t="e">
        <f>INDEX(Data!$C$4:$BA$398,$C84,J$2)</f>
        <v>#N/A</v>
      </c>
      <c r="K84" s="28" t="e">
        <f>INDEX(Data!$C$4:$BA$398,$C84,K$2)</f>
        <v>#N/A</v>
      </c>
      <c r="L84" s="28" t="e">
        <f>INDEX(Data!$C$4:$BA$398,$C84,L$2)</f>
        <v>#N/A</v>
      </c>
      <c r="M84" s="28" t="e">
        <f>INDEX(Data!$C$4:$BA$398,$C84,M$2)</f>
        <v>#N/A</v>
      </c>
      <c r="N84" s="28" t="e">
        <f>INDEX(Data!$C$4:$BA$398,$C84,N$2)</f>
        <v>#N/A</v>
      </c>
      <c r="O84" s="28" t="e">
        <f>INDEX(Data!$C$4:$BA$398,$C84,O$2)</f>
        <v>#N/A</v>
      </c>
      <c r="P84" t="e">
        <f>IF((Data!$BP$12+($Q$2-Data!$BP$12)*B84)&gt;=O84,Data!$BP$12+($Q$2-Data!$BP$12)*B84,"-")</f>
        <v>#N/A</v>
      </c>
      <c r="Q84" s="8">
        <f>(Data!$BP$12+($Q$2-Data!$BP$12)*CAPM!B84)</f>
        <v>0.3</v>
      </c>
      <c r="R84" s="8" t="e">
        <f>M84*(1+((Data!$BP$12+($R$2-Data!$BP$12)*CAPM!B84))%)</f>
        <v>#N/A</v>
      </c>
      <c r="S84" s="8" t="e">
        <f>M84*(1+((Data!$BP$12+($S$2-Data!$BP$12)*CAPM!B84))%)</f>
        <v>#N/A</v>
      </c>
      <c r="T84" s="8" t="e">
        <f>M84*(1+((Data!$BP$12+($T$2-Data!$BP$12)*CAPM!B84))%)</f>
        <v>#N/A</v>
      </c>
      <c r="U84" t="e">
        <f t="shared" si="13"/>
        <v>#N/A</v>
      </c>
      <c r="V84" s="12" t="e">
        <f t="shared" si="14"/>
        <v>#N/A</v>
      </c>
      <c r="W84" t="e">
        <f t="shared" si="15"/>
        <v>#N/A</v>
      </c>
      <c r="Y84" s="28" t="e">
        <f t="shared" si="16"/>
        <v>#NUM!</v>
      </c>
      <c r="Z84" s="28" t="e">
        <f t="shared" si="17"/>
        <v>#NUM!</v>
      </c>
      <c r="AA84" s="28" t="e">
        <f t="shared" si="18"/>
        <v>#NUM!</v>
      </c>
      <c r="AB84" s="28" t="e">
        <f t="shared" si="19"/>
        <v>#NUM!</v>
      </c>
    </row>
    <row r="85" spans="1:28">
      <c r="A85" s="18">
        <v>82</v>
      </c>
      <c r="B85" s="28">
        <f>IF($D$1="M",Data!BM84,IF($D$1="Y",Data!BN84,"-"))</f>
        <v>0</v>
      </c>
      <c r="C85" s="28" t="e">
        <f>MATCH(B85,IF($D$1="M",Data!$BM$4:$BM$400,IF($D$1="Y",Data!$BN$4:$BN$400,"-")),0)</f>
        <v>#N/A</v>
      </c>
      <c r="D85" s="28" t="e">
        <f>INDEX(Data!$C$4:$BA$398,$C85,D$2)</f>
        <v>#N/A</v>
      </c>
      <c r="E85" s="28" t="e">
        <f>INDEX(Data!$C$4:$BA$398,$C85,E$2)</f>
        <v>#N/A</v>
      </c>
      <c r="F85" s="28" t="e">
        <f>INDEX(Data!$C$4:$BA$398,$C85,F$2)</f>
        <v>#N/A</v>
      </c>
      <c r="G85" s="28" t="e">
        <f>INDEX(Data!$C$4:$BA$398,$C85,G$2)</f>
        <v>#N/A</v>
      </c>
      <c r="H85" s="28" t="e">
        <f>INDEX(Data!$C$4:$BA$398,$C85,H$2)</f>
        <v>#N/A</v>
      </c>
      <c r="I85" s="28" t="e">
        <f>INDEX(Data!$C$4:$BA$398,$C85,I$2)</f>
        <v>#N/A</v>
      </c>
      <c r="J85" s="28" t="e">
        <f>INDEX(Data!$C$4:$BA$398,$C85,J$2)</f>
        <v>#N/A</v>
      </c>
      <c r="K85" s="28" t="e">
        <f>INDEX(Data!$C$4:$BA$398,$C85,K$2)</f>
        <v>#N/A</v>
      </c>
      <c r="L85" s="28" t="e">
        <f>INDEX(Data!$C$4:$BA$398,$C85,L$2)</f>
        <v>#N/A</v>
      </c>
      <c r="M85" s="28" t="e">
        <f>INDEX(Data!$C$4:$BA$398,$C85,M$2)</f>
        <v>#N/A</v>
      </c>
      <c r="N85" s="28" t="e">
        <f>INDEX(Data!$C$4:$BA$398,$C85,N$2)</f>
        <v>#N/A</v>
      </c>
      <c r="O85" s="28" t="e">
        <f>INDEX(Data!$C$4:$BA$398,$C85,O$2)</f>
        <v>#N/A</v>
      </c>
      <c r="P85" t="e">
        <f>IF((Data!$BP$12+($Q$2-Data!$BP$12)*B85)&gt;=O85,Data!$BP$12+($Q$2-Data!$BP$12)*B85,"-")</f>
        <v>#N/A</v>
      </c>
      <c r="Q85" s="8">
        <f>(Data!$BP$12+($Q$2-Data!$BP$12)*CAPM!B85)</f>
        <v>0.3</v>
      </c>
      <c r="R85" s="8" t="e">
        <f>M85*(1+((Data!$BP$12+($R$2-Data!$BP$12)*CAPM!B85))%)</f>
        <v>#N/A</v>
      </c>
      <c r="S85" s="8" t="e">
        <f>M85*(1+((Data!$BP$12+($S$2-Data!$BP$12)*CAPM!B85))%)</f>
        <v>#N/A</v>
      </c>
      <c r="T85" s="8" t="e">
        <f>M85*(1+((Data!$BP$12+($T$2-Data!$BP$12)*CAPM!B85))%)</f>
        <v>#N/A</v>
      </c>
      <c r="U85" t="e">
        <f t="shared" si="13"/>
        <v>#N/A</v>
      </c>
      <c r="V85" s="12" t="e">
        <f t="shared" si="14"/>
        <v>#N/A</v>
      </c>
      <c r="W85" t="e">
        <f t="shared" si="15"/>
        <v>#N/A</v>
      </c>
      <c r="Y85" s="28" t="e">
        <f t="shared" si="16"/>
        <v>#NUM!</v>
      </c>
      <c r="Z85" s="28" t="e">
        <f t="shared" si="17"/>
        <v>#NUM!</v>
      </c>
      <c r="AA85" s="28" t="e">
        <f t="shared" si="18"/>
        <v>#NUM!</v>
      </c>
      <c r="AB85" s="28" t="e">
        <f t="shared" si="19"/>
        <v>#NUM!</v>
      </c>
    </row>
    <row r="86" spans="1:28">
      <c r="A86" s="18">
        <v>83</v>
      </c>
      <c r="B86" s="28">
        <f>IF($D$1="M",Data!BM85,IF($D$1="Y",Data!BN85,"-"))</f>
        <v>0</v>
      </c>
      <c r="C86" s="28" t="e">
        <f>MATCH(B86,IF($D$1="M",Data!$BM$4:$BM$400,IF($D$1="Y",Data!$BN$4:$BN$400,"-")),0)</f>
        <v>#N/A</v>
      </c>
      <c r="D86" s="28" t="e">
        <f>INDEX(Data!$C$4:$BA$398,$C86,D$2)</f>
        <v>#N/A</v>
      </c>
      <c r="E86" s="28" t="e">
        <f>INDEX(Data!$C$4:$BA$398,$C86,E$2)</f>
        <v>#N/A</v>
      </c>
      <c r="F86" s="28" t="e">
        <f>INDEX(Data!$C$4:$BA$398,$C86,F$2)</f>
        <v>#N/A</v>
      </c>
      <c r="G86" s="28" t="e">
        <f>INDEX(Data!$C$4:$BA$398,$C86,G$2)</f>
        <v>#N/A</v>
      </c>
      <c r="H86" s="28" t="e">
        <f>INDEX(Data!$C$4:$BA$398,$C86,H$2)</f>
        <v>#N/A</v>
      </c>
      <c r="I86" s="28" t="e">
        <f>INDEX(Data!$C$4:$BA$398,$C86,I$2)</f>
        <v>#N/A</v>
      </c>
      <c r="J86" s="28" t="e">
        <f>INDEX(Data!$C$4:$BA$398,$C86,J$2)</f>
        <v>#N/A</v>
      </c>
      <c r="K86" s="28" t="e">
        <f>INDEX(Data!$C$4:$BA$398,$C86,K$2)</f>
        <v>#N/A</v>
      </c>
      <c r="L86" s="28" t="e">
        <f>INDEX(Data!$C$4:$BA$398,$C86,L$2)</f>
        <v>#N/A</v>
      </c>
      <c r="M86" s="28" t="e">
        <f>INDEX(Data!$C$4:$BA$398,$C86,M$2)</f>
        <v>#N/A</v>
      </c>
      <c r="N86" s="28" t="e">
        <f>INDEX(Data!$C$4:$BA$398,$C86,N$2)</f>
        <v>#N/A</v>
      </c>
      <c r="O86" s="28" t="e">
        <f>INDEX(Data!$C$4:$BA$398,$C86,O$2)</f>
        <v>#N/A</v>
      </c>
      <c r="P86" t="e">
        <f>IF((Data!$BP$12+($Q$2-Data!$BP$12)*B86)&gt;=O86,Data!$BP$12+($Q$2-Data!$BP$12)*B86,"-")</f>
        <v>#N/A</v>
      </c>
      <c r="Q86" s="8">
        <f>(Data!$BP$12+($Q$2-Data!$BP$12)*CAPM!B86)</f>
        <v>0.3</v>
      </c>
      <c r="R86" s="8" t="e">
        <f>M86*(1+((Data!$BP$12+($R$2-Data!$BP$12)*CAPM!B86))%)</f>
        <v>#N/A</v>
      </c>
      <c r="S86" s="8" t="e">
        <f>M86*(1+((Data!$BP$12+($S$2-Data!$BP$12)*CAPM!B86))%)</f>
        <v>#N/A</v>
      </c>
      <c r="T86" s="8" t="e">
        <f>M86*(1+((Data!$BP$12+($T$2-Data!$BP$12)*CAPM!B86))%)</f>
        <v>#N/A</v>
      </c>
      <c r="U86" t="e">
        <f t="shared" si="13"/>
        <v>#N/A</v>
      </c>
      <c r="V86" s="12" t="e">
        <f t="shared" si="14"/>
        <v>#N/A</v>
      </c>
      <c r="W86" t="e">
        <f t="shared" si="15"/>
        <v>#N/A</v>
      </c>
      <c r="Y86" s="28" t="e">
        <f t="shared" si="16"/>
        <v>#NUM!</v>
      </c>
      <c r="Z86" s="28" t="e">
        <f t="shared" si="17"/>
        <v>#NUM!</v>
      </c>
      <c r="AA86" s="28" t="e">
        <f t="shared" si="18"/>
        <v>#NUM!</v>
      </c>
      <c r="AB86" s="28" t="e">
        <f t="shared" si="19"/>
        <v>#NUM!</v>
      </c>
    </row>
    <row r="87" spans="1:28">
      <c r="A87" s="18">
        <v>84</v>
      </c>
      <c r="B87" s="28">
        <f>IF($D$1="M",Data!BM86,IF($D$1="Y",Data!BN86,"-"))</f>
        <v>0</v>
      </c>
      <c r="C87" s="28" t="e">
        <f>MATCH(B87,IF($D$1="M",Data!$BM$4:$BM$400,IF($D$1="Y",Data!$BN$4:$BN$400,"-")),0)</f>
        <v>#N/A</v>
      </c>
      <c r="D87" s="28" t="e">
        <f>INDEX(Data!$C$4:$BA$398,$C87,D$2)</f>
        <v>#N/A</v>
      </c>
      <c r="E87" s="28" t="e">
        <f>INDEX(Data!$C$4:$BA$398,$C87,E$2)</f>
        <v>#N/A</v>
      </c>
      <c r="F87" s="28" t="e">
        <f>INDEX(Data!$C$4:$BA$398,$C87,F$2)</f>
        <v>#N/A</v>
      </c>
      <c r="G87" s="28" t="e">
        <f>INDEX(Data!$C$4:$BA$398,$C87,G$2)</f>
        <v>#N/A</v>
      </c>
      <c r="H87" s="28" t="e">
        <f>INDEX(Data!$C$4:$BA$398,$C87,H$2)</f>
        <v>#N/A</v>
      </c>
      <c r="I87" s="28" t="e">
        <f>INDEX(Data!$C$4:$BA$398,$C87,I$2)</f>
        <v>#N/A</v>
      </c>
      <c r="J87" s="28" t="e">
        <f>INDEX(Data!$C$4:$BA$398,$C87,J$2)</f>
        <v>#N/A</v>
      </c>
      <c r="K87" s="28" t="e">
        <f>INDEX(Data!$C$4:$BA$398,$C87,K$2)</f>
        <v>#N/A</v>
      </c>
      <c r="L87" s="28" t="e">
        <f>INDEX(Data!$C$4:$BA$398,$C87,L$2)</f>
        <v>#N/A</v>
      </c>
      <c r="M87" s="28" t="e">
        <f>INDEX(Data!$C$4:$BA$398,$C87,M$2)</f>
        <v>#N/A</v>
      </c>
      <c r="N87" s="28" t="e">
        <f>INDEX(Data!$C$4:$BA$398,$C87,N$2)</f>
        <v>#N/A</v>
      </c>
      <c r="O87" s="28" t="e">
        <f>INDEX(Data!$C$4:$BA$398,$C87,O$2)</f>
        <v>#N/A</v>
      </c>
      <c r="P87" t="e">
        <f>IF((Data!$BP$12+($Q$2-Data!$BP$12)*B87)&gt;=O87,Data!$BP$12+($Q$2-Data!$BP$12)*B87,"-")</f>
        <v>#N/A</v>
      </c>
      <c r="Q87" s="8">
        <f>(Data!$BP$12+($Q$2-Data!$BP$12)*CAPM!B87)</f>
        <v>0.3</v>
      </c>
      <c r="R87" s="8" t="e">
        <f>M87*(1+((Data!$BP$12+($R$2-Data!$BP$12)*CAPM!B87))%)</f>
        <v>#N/A</v>
      </c>
      <c r="S87" s="8" t="e">
        <f>M87*(1+((Data!$BP$12+($S$2-Data!$BP$12)*CAPM!B87))%)</f>
        <v>#N/A</v>
      </c>
      <c r="T87" s="8" t="e">
        <f>M87*(1+((Data!$BP$12+($T$2-Data!$BP$12)*CAPM!B87))%)</f>
        <v>#N/A</v>
      </c>
      <c r="U87" t="e">
        <f t="shared" si="13"/>
        <v>#N/A</v>
      </c>
      <c r="V87" s="12" t="e">
        <f t="shared" si="14"/>
        <v>#N/A</v>
      </c>
      <c r="W87" t="e">
        <f t="shared" si="15"/>
        <v>#N/A</v>
      </c>
      <c r="Y87" s="28" t="e">
        <f t="shared" si="16"/>
        <v>#NUM!</v>
      </c>
      <c r="Z87" s="28" t="e">
        <f t="shared" si="17"/>
        <v>#NUM!</v>
      </c>
      <c r="AA87" s="28" t="e">
        <f t="shared" si="18"/>
        <v>#NUM!</v>
      </c>
      <c r="AB87" s="28" t="e">
        <f t="shared" si="19"/>
        <v>#NUM!</v>
      </c>
    </row>
    <row r="88" spans="1:28">
      <c r="A88" s="18">
        <v>85</v>
      </c>
      <c r="B88" s="28">
        <f>IF($D$1="M",Data!BM87,IF($D$1="Y",Data!BN87,"-"))</f>
        <v>0</v>
      </c>
      <c r="C88" s="28" t="e">
        <f>MATCH(B88,IF($D$1="M",Data!$BM$4:$BM$400,IF($D$1="Y",Data!$BN$4:$BN$400,"-")),0)</f>
        <v>#N/A</v>
      </c>
      <c r="D88" s="28" t="e">
        <f>INDEX(Data!$C$4:$BA$398,$C88,D$2)</f>
        <v>#N/A</v>
      </c>
      <c r="E88" s="28" t="e">
        <f>INDEX(Data!$C$4:$BA$398,$C88,E$2)</f>
        <v>#N/A</v>
      </c>
      <c r="F88" s="28" t="e">
        <f>INDEX(Data!$C$4:$BA$398,$C88,F$2)</f>
        <v>#N/A</v>
      </c>
      <c r="G88" s="28" t="e">
        <f>INDEX(Data!$C$4:$BA$398,$C88,G$2)</f>
        <v>#N/A</v>
      </c>
      <c r="H88" s="28" t="e">
        <f>INDEX(Data!$C$4:$BA$398,$C88,H$2)</f>
        <v>#N/A</v>
      </c>
      <c r="I88" s="28" t="e">
        <f>INDEX(Data!$C$4:$BA$398,$C88,I$2)</f>
        <v>#N/A</v>
      </c>
      <c r="J88" s="28" t="e">
        <f>INDEX(Data!$C$4:$BA$398,$C88,J$2)</f>
        <v>#N/A</v>
      </c>
      <c r="K88" s="28" t="e">
        <f>INDEX(Data!$C$4:$BA$398,$C88,K$2)</f>
        <v>#N/A</v>
      </c>
      <c r="L88" s="28" t="e">
        <f>INDEX(Data!$C$4:$BA$398,$C88,L$2)</f>
        <v>#N/A</v>
      </c>
      <c r="M88" s="28" t="e">
        <f>INDEX(Data!$C$4:$BA$398,$C88,M$2)</f>
        <v>#N/A</v>
      </c>
      <c r="N88" s="28" t="e">
        <f>INDEX(Data!$C$4:$BA$398,$C88,N$2)</f>
        <v>#N/A</v>
      </c>
      <c r="O88" s="28" t="e">
        <f>INDEX(Data!$C$4:$BA$398,$C88,O$2)</f>
        <v>#N/A</v>
      </c>
      <c r="P88" t="e">
        <f>IF((Data!$BP$12+($Q$2-Data!$BP$12)*B88)&gt;=O88,Data!$BP$12+($Q$2-Data!$BP$12)*B88,"-")</f>
        <v>#N/A</v>
      </c>
      <c r="Q88" s="8">
        <f>(Data!$BP$12+($Q$2-Data!$BP$12)*CAPM!B88)</f>
        <v>0.3</v>
      </c>
      <c r="R88" s="8" t="e">
        <f>M88*(1+((Data!$BP$12+($R$2-Data!$BP$12)*CAPM!B88))%)</f>
        <v>#N/A</v>
      </c>
      <c r="S88" s="8" t="e">
        <f>M88*(1+((Data!$BP$12+($S$2-Data!$BP$12)*CAPM!B88))%)</f>
        <v>#N/A</v>
      </c>
      <c r="T88" s="8" t="e">
        <f>M88*(1+((Data!$BP$12+($T$2-Data!$BP$12)*CAPM!B88))%)</f>
        <v>#N/A</v>
      </c>
      <c r="U88" t="e">
        <f t="shared" si="13"/>
        <v>#N/A</v>
      </c>
      <c r="V88" s="12" t="e">
        <f t="shared" si="14"/>
        <v>#N/A</v>
      </c>
      <c r="W88" t="e">
        <f t="shared" si="15"/>
        <v>#N/A</v>
      </c>
      <c r="Y88" s="28" t="e">
        <f t="shared" si="16"/>
        <v>#NUM!</v>
      </c>
      <c r="Z88" s="28" t="e">
        <f t="shared" si="17"/>
        <v>#NUM!</v>
      </c>
      <c r="AA88" s="28" t="e">
        <f t="shared" si="18"/>
        <v>#NUM!</v>
      </c>
      <c r="AB88" s="28" t="e">
        <f t="shared" si="19"/>
        <v>#NUM!</v>
      </c>
    </row>
    <row r="89" spans="1:28">
      <c r="A89" s="18">
        <v>86</v>
      </c>
      <c r="B89" s="28">
        <f>IF($D$1="M",Data!BM88,IF($D$1="Y",Data!BN88,"-"))</f>
        <v>0</v>
      </c>
      <c r="C89" s="28" t="e">
        <f>MATCH(B89,IF($D$1="M",Data!$BM$4:$BM$400,IF($D$1="Y",Data!$BN$4:$BN$400,"-")),0)</f>
        <v>#N/A</v>
      </c>
      <c r="D89" s="28" t="e">
        <f>INDEX(Data!$C$4:$BA$398,$C89,D$2)</f>
        <v>#N/A</v>
      </c>
      <c r="E89" s="28" t="e">
        <f>INDEX(Data!$C$4:$BA$398,$C89,E$2)</f>
        <v>#N/A</v>
      </c>
      <c r="F89" s="28" t="e">
        <f>INDEX(Data!$C$4:$BA$398,$C89,F$2)</f>
        <v>#N/A</v>
      </c>
      <c r="G89" s="28" t="e">
        <f>INDEX(Data!$C$4:$BA$398,$C89,G$2)</f>
        <v>#N/A</v>
      </c>
      <c r="H89" s="28" t="e">
        <f>INDEX(Data!$C$4:$BA$398,$C89,H$2)</f>
        <v>#N/A</v>
      </c>
      <c r="I89" s="28" t="e">
        <f>INDEX(Data!$C$4:$BA$398,$C89,I$2)</f>
        <v>#N/A</v>
      </c>
      <c r="J89" s="28" t="e">
        <f>INDEX(Data!$C$4:$BA$398,$C89,J$2)</f>
        <v>#N/A</v>
      </c>
      <c r="K89" s="28" t="e">
        <f>INDEX(Data!$C$4:$BA$398,$C89,K$2)</f>
        <v>#N/A</v>
      </c>
      <c r="L89" s="28" t="e">
        <f>INDEX(Data!$C$4:$BA$398,$C89,L$2)</f>
        <v>#N/A</v>
      </c>
      <c r="M89" s="28" t="e">
        <f>INDEX(Data!$C$4:$BA$398,$C89,M$2)</f>
        <v>#N/A</v>
      </c>
      <c r="N89" s="28" t="e">
        <f>INDEX(Data!$C$4:$BA$398,$C89,N$2)</f>
        <v>#N/A</v>
      </c>
      <c r="O89" s="28" t="e">
        <f>INDEX(Data!$C$4:$BA$398,$C89,O$2)</f>
        <v>#N/A</v>
      </c>
      <c r="P89" t="e">
        <f>IF((Data!$BP$12+($Q$2-Data!$BP$12)*B89)&gt;=O89,Data!$BP$12+($Q$2-Data!$BP$12)*B89,"-")</f>
        <v>#N/A</v>
      </c>
      <c r="Q89" s="8">
        <f>(Data!$BP$12+($Q$2-Data!$BP$12)*CAPM!B89)</f>
        <v>0.3</v>
      </c>
      <c r="R89" s="8" t="e">
        <f>M89*(1+((Data!$BP$12+($R$2-Data!$BP$12)*CAPM!B89))%)</f>
        <v>#N/A</v>
      </c>
      <c r="S89" s="8" t="e">
        <f>M89*(1+((Data!$BP$12+($S$2-Data!$BP$12)*CAPM!B89))%)</f>
        <v>#N/A</v>
      </c>
      <c r="T89" s="8" t="e">
        <f>M89*(1+((Data!$BP$12+($T$2-Data!$BP$12)*CAPM!B89))%)</f>
        <v>#N/A</v>
      </c>
      <c r="U89" t="e">
        <f t="shared" si="13"/>
        <v>#N/A</v>
      </c>
      <c r="V89" s="12" t="e">
        <f t="shared" si="14"/>
        <v>#N/A</v>
      </c>
      <c r="W89" t="e">
        <f t="shared" si="15"/>
        <v>#N/A</v>
      </c>
      <c r="Y89" s="28" t="e">
        <f t="shared" si="16"/>
        <v>#NUM!</v>
      </c>
      <c r="Z89" s="28" t="e">
        <f t="shared" si="17"/>
        <v>#NUM!</v>
      </c>
      <c r="AA89" s="28" t="e">
        <f t="shared" si="18"/>
        <v>#NUM!</v>
      </c>
      <c r="AB89" s="28" t="e">
        <f t="shared" si="19"/>
        <v>#NUM!</v>
      </c>
    </row>
    <row r="90" spans="1:28">
      <c r="A90" s="18">
        <v>87</v>
      </c>
      <c r="B90" s="28">
        <f>IF($D$1="M",Data!BM89,IF($D$1="Y",Data!BN89,"-"))</f>
        <v>0</v>
      </c>
      <c r="C90" s="28" t="e">
        <f>MATCH(B90,IF($D$1="M",Data!$BM$4:$BM$400,IF($D$1="Y",Data!$BN$4:$BN$400,"-")),0)</f>
        <v>#N/A</v>
      </c>
      <c r="D90" s="28" t="e">
        <f>INDEX(Data!$C$4:$BA$398,$C90,D$2)</f>
        <v>#N/A</v>
      </c>
      <c r="E90" s="28" t="e">
        <f>INDEX(Data!$C$4:$BA$398,$C90,E$2)</f>
        <v>#N/A</v>
      </c>
      <c r="F90" s="28" t="e">
        <f>INDEX(Data!$C$4:$BA$398,$C90,F$2)</f>
        <v>#N/A</v>
      </c>
      <c r="G90" s="28" t="e">
        <f>INDEX(Data!$C$4:$BA$398,$C90,G$2)</f>
        <v>#N/A</v>
      </c>
      <c r="H90" s="28" t="e">
        <f>INDEX(Data!$C$4:$BA$398,$C90,H$2)</f>
        <v>#N/A</v>
      </c>
      <c r="I90" s="28" t="e">
        <f>INDEX(Data!$C$4:$BA$398,$C90,I$2)</f>
        <v>#N/A</v>
      </c>
      <c r="J90" s="28" t="e">
        <f>INDEX(Data!$C$4:$BA$398,$C90,J$2)</f>
        <v>#N/A</v>
      </c>
      <c r="K90" s="28" t="e">
        <f>INDEX(Data!$C$4:$BA$398,$C90,K$2)</f>
        <v>#N/A</v>
      </c>
      <c r="L90" s="28" t="e">
        <f>INDEX(Data!$C$4:$BA$398,$C90,L$2)</f>
        <v>#N/A</v>
      </c>
      <c r="M90" s="28" t="e">
        <f>INDEX(Data!$C$4:$BA$398,$C90,M$2)</f>
        <v>#N/A</v>
      </c>
      <c r="N90" s="28" t="e">
        <f>INDEX(Data!$C$4:$BA$398,$C90,N$2)</f>
        <v>#N/A</v>
      </c>
      <c r="O90" s="28" t="e">
        <f>INDEX(Data!$C$4:$BA$398,$C90,O$2)</f>
        <v>#N/A</v>
      </c>
      <c r="P90" t="e">
        <f>IF((Data!$BP$12+($Q$2-Data!$BP$12)*B90)&gt;=O90,Data!$BP$12+($Q$2-Data!$BP$12)*B90,"-")</f>
        <v>#N/A</v>
      </c>
      <c r="Q90" s="8">
        <f>(Data!$BP$12+($Q$2-Data!$BP$12)*CAPM!B90)</f>
        <v>0.3</v>
      </c>
      <c r="R90" s="8" t="e">
        <f>M90*(1+((Data!$BP$12+($R$2-Data!$BP$12)*CAPM!B90))%)</f>
        <v>#N/A</v>
      </c>
      <c r="S90" s="8" t="e">
        <f>M90*(1+((Data!$BP$12+($S$2-Data!$BP$12)*CAPM!B90))%)</f>
        <v>#N/A</v>
      </c>
      <c r="T90" s="8" t="e">
        <f>M90*(1+((Data!$BP$12+($T$2-Data!$BP$12)*CAPM!B90))%)</f>
        <v>#N/A</v>
      </c>
      <c r="U90" t="e">
        <f t="shared" si="13"/>
        <v>#N/A</v>
      </c>
      <c r="V90" s="12" t="e">
        <f t="shared" si="14"/>
        <v>#N/A</v>
      </c>
      <c r="W90" t="e">
        <f t="shared" si="15"/>
        <v>#N/A</v>
      </c>
      <c r="Y90" s="28" t="e">
        <f t="shared" si="16"/>
        <v>#NUM!</v>
      </c>
      <c r="Z90" s="28" t="e">
        <f t="shared" si="17"/>
        <v>#NUM!</v>
      </c>
      <c r="AA90" s="28" t="e">
        <f t="shared" si="18"/>
        <v>#NUM!</v>
      </c>
      <c r="AB90" s="28" t="e">
        <f t="shared" si="19"/>
        <v>#NUM!</v>
      </c>
    </row>
    <row r="91" spans="1:28">
      <c r="A91" s="18">
        <v>88</v>
      </c>
      <c r="B91" s="28">
        <f>IF($D$1="M",Data!BM90,IF($D$1="Y",Data!BN90,"-"))</f>
        <v>0</v>
      </c>
      <c r="C91" s="28" t="e">
        <f>MATCH(B91,IF($D$1="M",Data!$BM$4:$BM$400,IF($D$1="Y",Data!$BN$4:$BN$400,"-")),0)</f>
        <v>#N/A</v>
      </c>
      <c r="D91" s="28" t="e">
        <f>INDEX(Data!$C$4:$BA$398,$C91,D$2)</f>
        <v>#N/A</v>
      </c>
      <c r="E91" s="28" t="e">
        <f>INDEX(Data!$C$4:$BA$398,$C91,E$2)</f>
        <v>#N/A</v>
      </c>
      <c r="F91" s="28" t="e">
        <f>INDEX(Data!$C$4:$BA$398,$C91,F$2)</f>
        <v>#N/A</v>
      </c>
      <c r="G91" s="28" t="e">
        <f>INDEX(Data!$C$4:$BA$398,$C91,G$2)</f>
        <v>#N/A</v>
      </c>
      <c r="H91" s="28" t="e">
        <f>INDEX(Data!$C$4:$BA$398,$C91,H$2)</f>
        <v>#N/A</v>
      </c>
      <c r="I91" s="28" t="e">
        <f>INDEX(Data!$C$4:$BA$398,$C91,I$2)</f>
        <v>#N/A</v>
      </c>
      <c r="J91" s="28" t="e">
        <f>INDEX(Data!$C$4:$BA$398,$C91,J$2)</f>
        <v>#N/A</v>
      </c>
      <c r="K91" s="28" t="e">
        <f>INDEX(Data!$C$4:$BA$398,$C91,K$2)</f>
        <v>#N/A</v>
      </c>
      <c r="L91" s="28" t="e">
        <f>INDEX(Data!$C$4:$BA$398,$C91,L$2)</f>
        <v>#N/A</v>
      </c>
      <c r="M91" s="28" t="e">
        <f>INDEX(Data!$C$4:$BA$398,$C91,M$2)</f>
        <v>#N/A</v>
      </c>
      <c r="N91" s="28" t="e">
        <f>INDEX(Data!$C$4:$BA$398,$C91,N$2)</f>
        <v>#N/A</v>
      </c>
      <c r="O91" s="28" t="e">
        <f>INDEX(Data!$C$4:$BA$398,$C91,O$2)</f>
        <v>#N/A</v>
      </c>
      <c r="P91" t="e">
        <f>IF((Data!$BP$12+($Q$2-Data!$BP$12)*B91)&gt;=O91,Data!$BP$12+($Q$2-Data!$BP$12)*B91,"-")</f>
        <v>#N/A</v>
      </c>
      <c r="Q91" s="8">
        <f>(Data!$BP$12+($Q$2-Data!$BP$12)*CAPM!B91)</f>
        <v>0.3</v>
      </c>
      <c r="R91" s="8" t="e">
        <f>M91*(1+((Data!$BP$12+($R$2-Data!$BP$12)*CAPM!B91))%)</f>
        <v>#N/A</v>
      </c>
      <c r="S91" s="8" t="e">
        <f>M91*(1+((Data!$BP$12+($S$2-Data!$BP$12)*CAPM!B91))%)</f>
        <v>#N/A</v>
      </c>
      <c r="T91" s="8" t="e">
        <f>M91*(1+((Data!$BP$12+($T$2-Data!$BP$12)*CAPM!B91))%)</f>
        <v>#N/A</v>
      </c>
      <c r="U91" t="e">
        <f t="shared" si="13"/>
        <v>#N/A</v>
      </c>
      <c r="V91" s="12" t="e">
        <f t="shared" si="14"/>
        <v>#N/A</v>
      </c>
      <c r="W91" t="e">
        <f t="shared" si="15"/>
        <v>#N/A</v>
      </c>
      <c r="Y91" s="28" t="e">
        <f t="shared" si="16"/>
        <v>#NUM!</v>
      </c>
      <c r="Z91" s="28" t="e">
        <f t="shared" si="17"/>
        <v>#NUM!</v>
      </c>
      <c r="AA91" s="28" t="e">
        <f t="shared" si="18"/>
        <v>#NUM!</v>
      </c>
      <c r="AB91" s="28" t="e">
        <f t="shared" si="19"/>
        <v>#NUM!</v>
      </c>
    </row>
    <row r="92" spans="1:28">
      <c r="A92" s="18">
        <v>89</v>
      </c>
      <c r="B92" s="28">
        <f>IF($D$1="M",Data!BM91,IF($D$1="Y",Data!BN91,"-"))</f>
        <v>0</v>
      </c>
      <c r="C92" s="28" t="e">
        <f>MATCH(B92,IF($D$1="M",Data!$BM$4:$BM$400,IF($D$1="Y",Data!$BN$4:$BN$400,"-")),0)</f>
        <v>#N/A</v>
      </c>
      <c r="D92" s="28" t="e">
        <f>INDEX(Data!$C$4:$BA$398,$C92,D$2)</f>
        <v>#N/A</v>
      </c>
      <c r="E92" s="28" t="e">
        <f>INDEX(Data!$C$4:$BA$398,$C92,E$2)</f>
        <v>#N/A</v>
      </c>
      <c r="F92" s="28" t="e">
        <f>INDEX(Data!$C$4:$BA$398,$C92,F$2)</f>
        <v>#N/A</v>
      </c>
      <c r="G92" s="28" t="e">
        <f>INDEX(Data!$C$4:$BA$398,$C92,G$2)</f>
        <v>#N/A</v>
      </c>
      <c r="H92" s="28" t="e">
        <f>INDEX(Data!$C$4:$BA$398,$C92,H$2)</f>
        <v>#N/A</v>
      </c>
      <c r="I92" s="28" t="e">
        <f>INDEX(Data!$C$4:$BA$398,$C92,I$2)</f>
        <v>#N/A</v>
      </c>
      <c r="J92" s="28" t="e">
        <f>INDEX(Data!$C$4:$BA$398,$C92,J$2)</f>
        <v>#N/A</v>
      </c>
      <c r="K92" s="28" t="e">
        <f>INDEX(Data!$C$4:$BA$398,$C92,K$2)</f>
        <v>#N/A</v>
      </c>
      <c r="L92" s="28" t="e">
        <f>INDEX(Data!$C$4:$BA$398,$C92,L$2)</f>
        <v>#N/A</v>
      </c>
      <c r="M92" s="28" t="e">
        <f>INDEX(Data!$C$4:$BA$398,$C92,M$2)</f>
        <v>#N/A</v>
      </c>
      <c r="N92" s="28" t="e">
        <f>INDEX(Data!$C$4:$BA$398,$C92,N$2)</f>
        <v>#N/A</v>
      </c>
      <c r="O92" s="28" t="e">
        <f>INDEX(Data!$C$4:$BA$398,$C92,O$2)</f>
        <v>#N/A</v>
      </c>
      <c r="P92" t="e">
        <f>IF((Data!$BP$12+($Q$2-Data!$BP$12)*B92)&gt;=O92,Data!$BP$12+($Q$2-Data!$BP$12)*B92,"-")</f>
        <v>#N/A</v>
      </c>
      <c r="Q92" s="8">
        <f>(Data!$BP$12+($Q$2-Data!$BP$12)*CAPM!B92)</f>
        <v>0.3</v>
      </c>
      <c r="R92" s="8" t="e">
        <f>M92*(1+((Data!$BP$12+($R$2-Data!$BP$12)*CAPM!B92))%)</f>
        <v>#N/A</v>
      </c>
      <c r="S92" s="8" t="e">
        <f>M92*(1+((Data!$BP$12+($S$2-Data!$BP$12)*CAPM!B92))%)</f>
        <v>#N/A</v>
      </c>
      <c r="T92" s="8" t="e">
        <f>M92*(1+((Data!$BP$12+($T$2-Data!$BP$12)*CAPM!B92))%)</f>
        <v>#N/A</v>
      </c>
      <c r="U92" t="e">
        <f t="shared" si="13"/>
        <v>#N/A</v>
      </c>
      <c r="V92" s="12" t="e">
        <f t="shared" si="14"/>
        <v>#N/A</v>
      </c>
      <c r="W92" t="e">
        <f t="shared" si="15"/>
        <v>#N/A</v>
      </c>
      <c r="Y92" s="28" t="e">
        <f t="shared" si="16"/>
        <v>#NUM!</v>
      </c>
      <c r="Z92" s="28" t="e">
        <f t="shared" si="17"/>
        <v>#NUM!</v>
      </c>
      <c r="AA92" s="28" t="e">
        <f t="shared" si="18"/>
        <v>#NUM!</v>
      </c>
      <c r="AB92" s="28" t="e">
        <f t="shared" si="19"/>
        <v>#NUM!</v>
      </c>
    </row>
    <row r="93" spans="1:28">
      <c r="A93" s="18">
        <v>90</v>
      </c>
      <c r="B93" s="28">
        <f>IF($D$1="M",Data!BM92,IF($D$1="Y",Data!BN92,"-"))</f>
        <v>0</v>
      </c>
      <c r="C93" s="28" t="e">
        <f>MATCH(B93,IF($D$1="M",Data!$BM$4:$BM$400,IF($D$1="Y",Data!$BN$4:$BN$400,"-")),0)</f>
        <v>#N/A</v>
      </c>
      <c r="D93" s="28" t="e">
        <f>INDEX(Data!$C$4:$BA$398,$C93,D$2)</f>
        <v>#N/A</v>
      </c>
      <c r="E93" s="28" t="e">
        <f>INDEX(Data!$C$4:$BA$398,$C93,E$2)</f>
        <v>#N/A</v>
      </c>
      <c r="F93" s="28" t="e">
        <f>INDEX(Data!$C$4:$BA$398,$C93,F$2)</f>
        <v>#N/A</v>
      </c>
      <c r="G93" s="28" t="e">
        <f>INDEX(Data!$C$4:$BA$398,$C93,G$2)</f>
        <v>#N/A</v>
      </c>
      <c r="H93" s="28" t="e">
        <f>INDEX(Data!$C$4:$BA$398,$C93,H$2)</f>
        <v>#N/A</v>
      </c>
      <c r="I93" s="28" t="e">
        <f>INDEX(Data!$C$4:$BA$398,$C93,I$2)</f>
        <v>#N/A</v>
      </c>
      <c r="J93" s="28" t="e">
        <f>INDEX(Data!$C$4:$BA$398,$C93,J$2)</f>
        <v>#N/A</v>
      </c>
      <c r="K93" s="28" t="e">
        <f>INDEX(Data!$C$4:$BA$398,$C93,K$2)</f>
        <v>#N/A</v>
      </c>
      <c r="L93" s="28" t="e">
        <f>INDEX(Data!$C$4:$BA$398,$C93,L$2)</f>
        <v>#N/A</v>
      </c>
      <c r="M93" s="28" t="e">
        <f>INDEX(Data!$C$4:$BA$398,$C93,M$2)</f>
        <v>#N/A</v>
      </c>
      <c r="N93" s="28" t="e">
        <f>INDEX(Data!$C$4:$BA$398,$C93,N$2)</f>
        <v>#N/A</v>
      </c>
      <c r="O93" s="28" t="e">
        <f>INDEX(Data!$C$4:$BA$398,$C93,O$2)</f>
        <v>#N/A</v>
      </c>
      <c r="P93" t="e">
        <f>IF((Data!$BP$12+($Q$2-Data!$BP$12)*B93)&gt;=O93,Data!$BP$12+($Q$2-Data!$BP$12)*B93,"-")</f>
        <v>#N/A</v>
      </c>
      <c r="Q93" s="8">
        <f>(Data!$BP$12+($Q$2-Data!$BP$12)*CAPM!B93)</f>
        <v>0.3</v>
      </c>
      <c r="R93" s="8" t="e">
        <f>M93*(1+((Data!$BP$12+($R$2-Data!$BP$12)*CAPM!B93))%)</f>
        <v>#N/A</v>
      </c>
      <c r="S93" s="8" t="e">
        <f>M93*(1+((Data!$BP$12+($S$2-Data!$BP$12)*CAPM!B93))%)</f>
        <v>#N/A</v>
      </c>
      <c r="T93" s="8" t="e">
        <f>M93*(1+((Data!$BP$12+($T$2-Data!$BP$12)*CAPM!B93))%)</f>
        <v>#N/A</v>
      </c>
      <c r="U93" t="e">
        <f t="shared" si="13"/>
        <v>#N/A</v>
      </c>
      <c r="V93" s="12" t="e">
        <f t="shared" si="14"/>
        <v>#N/A</v>
      </c>
      <c r="W93" t="e">
        <f t="shared" si="15"/>
        <v>#N/A</v>
      </c>
      <c r="Y93" s="28" t="e">
        <f t="shared" si="16"/>
        <v>#NUM!</v>
      </c>
      <c r="Z93" s="28" t="e">
        <f t="shared" si="17"/>
        <v>#NUM!</v>
      </c>
      <c r="AA93" s="28" t="e">
        <f t="shared" si="18"/>
        <v>#NUM!</v>
      </c>
      <c r="AB93" s="28" t="e">
        <f t="shared" si="19"/>
        <v>#NUM!</v>
      </c>
    </row>
    <row r="94" spans="1:28">
      <c r="A94" s="18">
        <v>91</v>
      </c>
      <c r="B94" s="28">
        <f>IF($D$1="M",Data!BM93,IF($D$1="Y",Data!BN93,"-"))</f>
        <v>0</v>
      </c>
      <c r="C94" s="28" t="e">
        <f>MATCH(B94,IF($D$1="M",Data!$BM$4:$BM$400,IF($D$1="Y",Data!$BN$4:$BN$400,"-")),0)</f>
        <v>#N/A</v>
      </c>
      <c r="D94" s="28" t="e">
        <f>INDEX(Data!$C$4:$BA$398,$C94,D$2)</f>
        <v>#N/A</v>
      </c>
      <c r="E94" s="28" t="e">
        <f>INDEX(Data!$C$4:$BA$398,$C94,E$2)</f>
        <v>#N/A</v>
      </c>
      <c r="F94" s="28" t="e">
        <f>INDEX(Data!$C$4:$BA$398,$C94,F$2)</f>
        <v>#N/A</v>
      </c>
      <c r="G94" s="28" t="e">
        <f>INDEX(Data!$C$4:$BA$398,$C94,G$2)</f>
        <v>#N/A</v>
      </c>
      <c r="H94" s="28" t="e">
        <f>INDEX(Data!$C$4:$BA$398,$C94,H$2)</f>
        <v>#N/A</v>
      </c>
      <c r="I94" s="28" t="e">
        <f>INDEX(Data!$C$4:$BA$398,$C94,I$2)</f>
        <v>#N/A</v>
      </c>
      <c r="J94" s="28" t="e">
        <f>INDEX(Data!$C$4:$BA$398,$C94,J$2)</f>
        <v>#N/A</v>
      </c>
      <c r="K94" s="28" t="e">
        <f>INDEX(Data!$C$4:$BA$398,$C94,K$2)</f>
        <v>#N/A</v>
      </c>
      <c r="L94" s="28" t="e">
        <f>INDEX(Data!$C$4:$BA$398,$C94,L$2)</f>
        <v>#N/A</v>
      </c>
      <c r="M94" s="28" t="e">
        <f>INDEX(Data!$C$4:$BA$398,$C94,M$2)</f>
        <v>#N/A</v>
      </c>
      <c r="N94" s="28" t="e">
        <f>INDEX(Data!$C$4:$BA$398,$C94,N$2)</f>
        <v>#N/A</v>
      </c>
      <c r="O94" s="28" t="e">
        <f>INDEX(Data!$C$4:$BA$398,$C94,O$2)</f>
        <v>#N/A</v>
      </c>
      <c r="P94" t="e">
        <f>IF((Data!$BP$12+($Q$2-Data!$BP$12)*B94)&gt;=O94,Data!$BP$12+($Q$2-Data!$BP$12)*B94,"-")</f>
        <v>#N/A</v>
      </c>
      <c r="Q94" s="8">
        <f>(Data!$BP$12+($Q$2-Data!$BP$12)*CAPM!B94)</f>
        <v>0.3</v>
      </c>
      <c r="R94" s="8" t="e">
        <f>M94*(1+((Data!$BP$12+($R$2-Data!$BP$12)*CAPM!B94))%)</f>
        <v>#N/A</v>
      </c>
      <c r="S94" s="8" t="e">
        <f>M94*(1+((Data!$BP$12+($S$2-Data!$BP$12)*CAPM!B94))%)</f>
        <v>#N/A</v>
      </c>
      <c r="T94" s="8" t="e">
        <f>M94*(1+((Data!$BP$12+($T$2-Data!$BP$12)*CAPM!B94))%)</f>
        <v>#N/A</v>
      </c>
      <c r="U94" t="e">
        <f t="shared" si="13"/>
        <v>#N/A</v>
      </c>
      <c r="V94" s="12" t="e">
        <f t="shared" si="14"/>
        <v>#N/A</v>
      </c>
      <c r="W94" t="e">
        <f t="shared" si="15"/>
        <v>#N/A</v>
      </c>
      <c r="Y94" s="28" t="e">
        <f t="shared" si="16"/>
        <v>#NUM!</v>
      </c>
      <c r="Z94" s="28" t="e">
        <f t="shared" si="17"/>
        <v>#NUM!</v>
      </c>
      <c r="AA94" s="28" t="e">
        <f t="shared" si="18"/>
        <v>#NUM!</v>
      </c>
      <c r="AB94" s="28" t="e">
        <f t="shared" si="19"/>
        <v>#NUM!</v>
      </c>
    </row>
    <row r="95" spans="1:28">
      <c r="A95" s="18">
        <v>92</v>
      </c>
      <c r="B95" s="28">
        <f>IF($D$1="M",Data!BM94,IF($D$1="Y",Data!BN94,"-"))</f>
        <v>0</v>
      </c>
      <c r="C95" s="28" t="e">
        <f>MATCH(B95,IF($D$1="M",Data!$BM$4:$BM$400,IF($D$1="Y",Data!$BN$4:$BN$400,"-")),0)</f>
        <v>#N/A</v>
      </c>
      <c r="D95" s="28" t="e">
        <f>INDEX(Data!$C$4:$BA$398,$C95,D$2)</f>
        <v>#N/A</v>
      </c>
      <c r="E95" s="28" t="e">
        <f>INDEX(Data!$C$4:$BA$398,$C95,E$2)</f>
        <v>#N/A</v>
      </c>
      <c r="F95" s="28" t="e">
        <f>INDEX(Data!$C$4:$BA$398,$C95,F$2)</f>
        <v>#N/A</v>
      </c>
      <c r="G95" s="28" t="e">
        <f>INDEX(Data!$C$4:$BA$398,$C95,G$2)</f>
        <v>#N/A</v>
      </c>
      <c r="H95" s="28" t="e">
        <f>INDEX(Data!$C$4:$BA$398,$C95,H$2)</f>
        <v>#N/A</v>
      </c>
      <c r="I95" s="28" t="e">
        <f>INDEX(Data!$C$4:$BA$398,$C95,I$2)</f>
        <v>#N/A</v>
      </c>
      <c r="J95" s="28" t="e">
        <f>INDEX(Data!$C$4:$BA$398,$C95,J$2)</f>
        <v>#N/A</v>
      </c>
      <c r="K95" s="28" t="e">
        <f>INDEX(Data!$C$4:$BA$398,$C95,K$2)</f>
        <v>#N/A</v>
      </c>
      <c r="L95" s="28" t="e">
        <f>INDEX(Data!$C$4:$BA$398,$C95,L$2)</f>
        <v>#N/A</v>
      </c>
      <c r="M95" s="28" t="e">
        <f>INDEX(Data!$C$4:$BA$398,$C95,M$2)</f>
        <v>#N/A</v>
      </c>
      <c r="N95" s="28" t="e">
        <f>INDEX(Data!$C$4:$BA$398,$C95,N$2)</f>
        <v>#N/A</v>
      </c>
      <c r="O95" s="28" t="e">
        <f>INDEX(Data!$C$4:$BA$398,$C95,O$2)</f>
        <v>#N/A</v>
      </c>
      <c r="P95" t="e">
        <f>IF((Data!$BP$12+($Q$2-Data!$BP$12)*B95)&gt;=O95,Data!$BP$12+($Q$2-Data!$BP$12)*B95,"-")</f>
        <v>#N/A</v>
      </c>
      <c r="Q95" s="8">
        <f>(Data!$BP$12+($Q$2-Data!$BP$12)*CAPM!B95)</f>
        <v>0.3</v>
      </c>
      <c r="R95" s="8" t="e">
        <f>M95*(1+((Data!$BP$12+($R$2-Data!$BP$12)*CAPM!B95))%)</f>
        <v>#N/A</v>
      </c>
      <c r="S95" s="8" t="e">
        <f>M95*(1+((Data!$BP$12+($S$2-Data!$BP$12)*CAPM!B95))%)</f>
        <v>#N/A</v>
      </c>
      <c r="T95" s="8" t="e">
        <f>M95*(1+((Data!$BP$12+($T$2-Data!$BP$12)*CAPM!B95))%)</f>
        <v>#N/A</v>
      </c>
      <c r="U95" t="e">
        <f t="shared" si="13"/>
        <v>#N/A</v>
      </c>
      <c r="V95" s="12" t="e">
        <f t="shared" si="14"/>
        <v>#N/A</v>
      </c>
      <c r="W95" t="e">
        <f t="shared" si="15"/>
        <v>#N/A</v>
      </c>
      <c r="Y95" s="28" t="e">
        <f t="shared" si="16"/>
        <v>#NUM!</v>
      </c>
      <c r="Z95" s="28" t="e">
        <f t="shared" si="17"/>
        <v>#NUM!</v>
      </c>
      <c r="AA95" s="28" t="e">
        <f t="shared" si="18"/>
        <v>#NUM!</v>
      </c>
      <c r="AB95" s="28" t="e">
        <f t="shared" si="19"/>
        <v>#NUM!</v>
      </c>
    </row>
    <row r="96" spans="1:28">
      <c r="A96" s="18">
        <v>93</v>
      </c>
      <c r="B96" s="28">
        <f>IF($D$1="M",Data!BM95,IF($D$1="Y",Data!BN95,"-"))</f>
        <v>0</v>
      </c>
      <c r="C96" s="28" t="e">
        <f>MATCH(B96,IF($D$1="M",Data!$BM$4:$BM$400,IF($D$1="Y",Data!$BN$4:$BN$400,"-")),0)</f>
        <v>#N/A</v>
      </c>
      <c r="D96" s="28" t="e">
        <f>INDEX(Data!$C$4:$BA$398,$C96,D$2)</f>
        <v>#N/A</v>
      </c>
      <c r="E96" s="28" t="e">
        <f>INDEX(Data!$C$4:$BA$398,$C96,E$2)</f>
        <v>#N/A</v>
      </c>
      <c r="F96" s="28" t="e">
        <f>INDEX(Data!$C$4:$BA$398,$C96,F$2)</f>
        <v>#N/A</v>
      </c>
      <c r="G96" s="28" t="e">
        <f>INDEX(Data!$C$4:$BA$398,$C96,G$2)</f>
        <v>#N/A</v>
      </c>
      <c r="H96" s="28" t="e">
        <f>INDEX(Data!$C$4:$BA$398,$C96,H$2)</f>
        <v>#N/A</v>
      </c>
      <c r="I96" s="28" t="e">
        <f>INDEX(Data!$C$4:$BA$398,$C96,I$2)</f>
        <v>#N/A</v>
      </c>
      <c r="J96" s="28" t="e">
        <f>INDEX(Data!$C$4:$BA$398,$C96,J$2)</f>
        <v>#N/A</v>
      </c>
      <c r="K96" s="28" t="e">
        <f>INDEX(Data!$C$4:$BA$398,$C96,K$2)</f>
        <v>#N/A</v>
      </c>
      <c r="L96" s="28" t="e">
        <f>INDEX(Data!$C$4:$BA$398,$C96,L$2)</f>
        <v>#N/A</v>
      </c>
      <c r="M96" s="28" t="e">
        <f>INDEX(Data!$C$4:$BA$398,$C96,M$2)</f>
        <v>#N/A</v>
      </c>
      <c r="N96" s="28" t="e">
        <f>INDEX(Data!$C$4:$BA$398,$C96,N$2)</f>
        <v>#N/A</v>
      </c>
      <c r="O96" s="28" t="e">
        <f>INDEX(Data!$C$4:$BA$398,$C96,O$2)</f>
        <v>#N/A</v>
      </c>
      <c r="P96" t="e">
        <f>IF((Data!$BP$12+($Q$2-Data!$BP$12)*B96)&gt;=O96,Data!$BP$12+($Q$2-Data!$BP$12)*B96,"-")</f>
        <v>#N/A</v>
      </c>
      <c r="Q96" s="8">
        <f>(Data!$BP$12+($Q$2-Data!$BP$12)*CAPM!B96)</f>
        <v>0.3</v>
      </c>
      <c r="R96" s="8" t="e">
        <f>M96*(1+((Data!$BP$12+($R$2-Data!$BP$12)*CAPM!B96))%)</f>
        <v>#N/A</v>
      </c>
      <c r="S96" s="8" t="e">
        <f>M96*(1+((Data!$BP$12+($S$2-Data!$BP$12)*CAPM!B96))%)</f>
        <v>#N/A</v>
      </c>
      <c r="T96" s="8" t="e">
        <f>M96*(1+((Data!$BP$12+($T$2-Data!$BP$12)*CAPM!B96))%)</f>
        <v>#N/A</v>
      </c>
      <c r="U96" t="e">
        <f t="shared" si="13"/>
        <v>#N/A</v>
      </c>
      <c r="V96" s="12" t="e">
        <f t="shared" si="14"/>
        <v>#N/A</v>
      </c>
      <c r="W96" t="e">
        <f t="shared" si="15"/>
        <v>#N/A</v>
      </c>
      <c r="Y96" s="28" t="e">
        <f t="shared" si="16"/>
        <v>#NUM!</v>
      </c>
      <c r="Z96" s="28" t="e">
        <f t="shared" si="17"/>
        <v>#NUM!</v>
      </c>
      <c r="AA96" s="28" t="e">
        <f t="shared" si="18"/>
        <v>#NUM!</v>
      </c>
      <c r="AB96" s="28" t="e">
        <f t="shared" si="19"/>
        <v>#NUM!</v>
      </c>
    </row>
    <row r="97" spans="1:28">
      <c r="A97" s="18">
        <v>94</v>
      </c>
      <c r="B97" s="28">
        <f>IF($D$1="M",Data!BM96,IF($D$1="Y",Data!BN96,"-"))</f>
        <v>0</v>
      </c>
      <c r="C97" s="28" t="e">
        <f>MATCH(B97,IF($D$1="M",Data!$BM$4:$BM$400,IF($D$1="Y",Data!$BN$4:$BN$400,"-")),0)</f>
        <v>#N/A</v>
      </c>
      <c r="D97" s="28" t="e">
        <f>INDEX(Data!$C$4:$BA$398,$C97,D$2)</f>
        <v>#N/A</v>
      </c>
      <c r="E97" s="28" t="e">
        <f>INDEX(Data!$C$4:$BA$398,$C97,E$2)</f>
        <v>#N/A</v>
      </c>
      <c r="F97" s="28" t="e">
        <f>INDEX(Data!$C$4:$BA$398,$C97,F$2)</f>
        <v>#N/A</v>
      </c>
      <c r="G97" s="28" t="e">
        <f>INDEX(Data!$C$4:$BA$398,$C97,G$2)</f>
        <v>#N/A</v>
      </c>
      <c r="H97" s="28" t="e">
        <f>INDEX(Data!$C$4:$BA$398,$C97,H$2)</f>
        <v>#N/A</v>
      </c>
      <c r="I97" s="28" t="e">
        <f>INDEX(Data!$C$4:$BA$398,$C97,I$2)</f>
        <v>#N/A</v>
      </c>
      <c r="J97" s="28" t="e">
        <f>INDEX(Data!$C$4:$BA$398,$C97,J$2)</f>
        <v>#N/A</v>
      </c>
      <c r="K97" s="28" t="e">
        <f>INDEX(Data!$C$4:$BA$398,$C97,K$2)</f>
        <v>#N/A</v>
      </c>
      <c r="L97" s="28" t="e">
        <f>INDEX(Data!$C$4:$BA$398,$C97,L$2)</f>
        <v>#N/A</v>
      </c>
      <c r="M97" s="28" t="e">
        <f>INDEX(Data!$C$4:$BA$398,$C97,M$2)</f>
        <v>#N/A</v>
      </c>
      <c r="N97" s="28" t="e">
        <f>INDEX(Data!$C$4:$BA$398,$C97,N$2)</f>
        <v>#N/A</v>
      </c>
      <c r="O97" s="28" t="e">
        <f>INDEX(Data!$C$4:$BA$398,$C97,O$2)</f>
        <v>#N/A</v>
      </c>
      <c r="P97" t="e">
        <f>IF((Data!$BP$12+($Q$2-Data!$BP$12)*B97)&gt;=O97,Data!$BP$12+($Q$2-Data!$BP$12)*B97,"-")</f>
        <v>#N/A</v>
      </c>
      <c r="Q97" s="8">
        <f>(Data!$BP$12+($Q$2-Data!$BP$12)*CAPM!B97)</f>
        <v>0.3</v>
      </c>
      <c r="R97" s="8" t="e">
        <f>M97*(1+((Data!$BP$12+($R$2-Data!$BP$12)*CAPM!B97))%)</f>
        <v>#N/A</v>
      </c>
      <c r="S97" s="8" t="e">
        <f>M97*(1+((Data!$BP$12+($S$2-Data!$BP$12)*CAPM!B97))%)</f>
        <v>#N/A</v>
      </c>
      <c r="T97" s="8" t="e">
        <f>M97*(1+((Data!$BP$12+($T$2-Data!$BP$12)*CAPM!B97))%)</f>
        <v>#N/A</v>
      </c>
      <c r="U97" t="e">
        <f t="shared" si="13"/>
        <v>#N/A</v>
      </c>
      <c r="V97" s="12" t="e">
        <f t="shared" si="14"/>
        <v>#N/A</v>
      </c>
      <c r="W97" t="e">
        <f t="shared" si="15"/>
        <v>#N/A</v>
      </c>
      <c r="Y97" s="28" t="e">
        <f t="shared" si="16"/>
        <v>#NUM!</v>
      </c>
      <c r="Z97" s="28" t="e">
        <f t="shared" si="17"/>
        <v>#NUM!</v>
      </c>
      <c r="AA97" s="28" t="e">
        <f t="shared" si="18"/>
        <v>#NUM!</v>
      </c>
      <c r="AB97" s="28" t="e">
        <f t="shared" si="19"/>
        <v>#NUM!</v>
      </c>
    </row>
    <row r="98" spans="1:28">
      <c r="A98" s="18">
        <v>95</v>
      </c>
      <c r="B98" s="28">
        <f>IF($D$1="M",Data!BM97,IF($D$1="Y",Data!BN97,"-"))</f>
        <v>0</v>
      </c>
      <c r="C98" s="28" t="e">
        <f>MATCH(B98,IF($D$1="M",Data!$BM$4:$BM$400,IF($D$1="Y",Data!$BN$4:$BN$400,"-")),0)</f>
        <v>#N/A</v>
      </c>
      <c r="D98" s="28" t="e">
        <f>INDEX(Data!$C$4:$BA$398,$C98,D$2)</f>
        <v>#N/A</v>
      </c>
      <c r="E98" s="28" t="e">
        <f>INDEX(Data!$C$4:$BA$398,$C98,E$2)</f>
        <v>#N/A</v>
      </c>
      <c r="F98" s="28" t="e">
        <f>INDEX(Data!$C$4:$BA$398,$C98,F$2)</f>
        <v>#N/A</v>
      </c>
      <c r="G98" s="28" t="e">
        <f>INDEX(Data!$C$4:$BA$398,$C98,G$2)</f>
        <v>#N/A</v>
      </c>
      <c r="H98" s="28" t="e">
        <f>INDEX(Data!$C$4:$BA$398,$C98,H$2)</f>
        <v>#N/A</v>
      </c>
      <c r="I98" s="28" t="e">
        <f>INDEX(Data!$C$4:$BA$398,$C98,I$2)</f>
        <v>#N/A</v>
      </c>
      <c r="J98" s="28" t="e">
        <f>INDEX(Data!$C$4:$BA$398,$C98,J$2)</f>
        <v>#N/A</v>
      </c>
      <c r="K98" s="28" t="e">
        <f>INDEX(Data!$C$4:$BA$398,$C98,K$2)</f>
        <v>#N/A</v>
      </c>
      <c r="L98" s="28" t="e">
        <f>INDEX(Data!$C$4:$BA$398,$C98,L$2)</f>
        <v>#N/A</v>
      </c>
      <c r="M98" s="28" t="e">
        <f>INDEX(Data!$C$4:$BA$398,$C98,M$2)</f>
        <v>#N/A</v>
      </c>
      <c r="N98" s="28" t="e">
        <f>INDEX(Data!$C$4:$BA$398,$C98,N$2)</f>
        <v>#N/A</v>
      </c>
      <c r="O98" s="28" t="e">
        <f>INDEX(Data!$C$4:$BA$398,$C98,O$2)</f>
        <v>#N/A</v>
      </c>
      <c r="P98" t="e">
        <f>IF((Data!$BP$12+($Q$2-Data!$BP$12)*B98)&gt;=O98,Data!$BP$12+($Q$2-Data!$BP$12)*B98,"-")</f>
        <v>#N/A</v>
      </c>
      <c r="Q98" s="8">
        <f>(Data!$BP$12+($Q$2-Data!$BP$12)*CAPM!B98)</f>
        <v>0.3</v>
      </c>
      <c r="R98" s="8" t="e">
        <f>M98*(1+((Data!$BP$12+($R$2-Data!$BP$12)*CAPM!B98))%)</f>
        <v>#N/A</v>
      </c>
      <c r="S98" s="8" t="e">
        <f>M98*(1+((Data!$BP$12+($S$2-Data!$BP$12)*CAPM!B98))%)</f>
        <v>#N/A</v>
      </c>
      <c r="T98" s="8" t="e">
        <f>M98*(1+((Data!$BP$12+($T$2-Data!$BP$12)*CAPM!B98))%)</f>
        <v>#N/A</v>
      </c>
      <c r="U98" t="e">
        <f t="shared" si="13"/>
        <v>#N/A</v>
      </c>
      <c r="V98" s="12" t="e">
        <f t="shared" si="14"/>
        <v>#N/A</v>
      </c>
      <c r="W98" t="e">
        <f t="shared" si="15"/>
        <v>#N/A</v>
      </c>
      <c r="Y98" s="28" t="e">
        <f t="shared" si="16"/>
        <v>#NUM!</v>
      </c>
      <c r="Z98" s="28" t="e">
        <f t="shared" si="17"/>
        <v>#NUM!</v>
      </c>
      <c r="AA98" s="28" t="e">
        <f t="shared" si="18"/>
        <v>#NUM!</v>
      </c>
      <c r="AB98" s="28" t="e">
        <f t="shared" si="19"/>
        <v>#NUM!</v>
      </c>
    </row>
    <row r="99" spans="1:28">
      <c r="A99" s="18">
        <v>96</v>
      </c>
      <c r="B99" s="28">
        <f>IF($D$1="M",Data!BM98,IF($D$1="Y",Data!BN98,"-"))</f>
        <v>0</v>
      </c>
      <c r="C99" s="28" t="e">
        <f>MATCH(B99,IF($D$1="M",Data!$BM$4:$BM$400,IF($D$1="Y",Data!$BN$4:$BN$400,"-")),0)</f>
        <v>#N/A</v>
      </c>
      <c r="D99" s="28" t="e">
        <f>INDEX(Data!$C$4:$BA$398,$C99,D$2)</f>
        <v>#N/A</v>
      </c>
      <c r="E99" s="28" t="e">
        <f>INDEX(Data!$C$4:$BA$398,$C99,E$2)</f>
        <v>#N/A</v>
      </c>
      <c r="F99" s="28" t="e">
        <f>INDEX(Data!$C$4:$BA$398,$C99,F$2)</f>
        <v>#N/A</v>
      </c>
      <c r="G99" s="28" t="e">
        <f>INDEX(Data!$C$4:$BA$398,$C99,G$2)</f>
        <v>#N/A</v>
      </c>
      <c r="H99" s="28" t="e">
        <f>INDEX(Data!$C$4:$BA$398,$C99,H$2)</f>
        <v>#N/A</v>
      </c>
      <c r="I99" s="28" t="e">
        <f>INDEX(Data!$C$4:$BA$398,$C99,I$2)</f>
        <v>#N/A</v>
      </c>
      <c r="J99" s="28" t="e">
        <f>INDEX(Data!$C$4:$BA$398,$C99,J$2)</f>
        <v>#N/A</v>
      </c>
      <c r="K99" s="28" t="e">
        <f>INDEX(Data!$C$4:$BA$398,$C99,K$2)</f>
        <v>#N/A</v>
      </c>
      <c r="L99" s="28" t="e">
        <f>INDEX(Data!$C$4:$BA$398,$C99,L$2)</f>
        <v>#N/A</v>
      </c>
      <c r="M99" s="28" t="e">
        <f>INDEX(Data!$C$4:$BA$398,$C99,M$2)</f>
        <v>#N/A</v>
      </c>
      <c r="N99" s="28" t="e">
        <f>INDEX(Data!$C$4:$BA$398,$C99,N$2)</f>
        <v>#N/A</v>
      </c>
      <c r="O99" s="28" t="e">
        <f>INDEX(Data!$C$4:$BA$398,$C99,O$2)</f>
        <v>#N/A</v>
      </c>
      <c r="P99" t="e">
        <f>IF((Data!$BP$12+($Q$2-Data!$BP$12)*B99)&gt;=O99,Data!$BP$12+($Q$2-Data!$BP$12)*B99,"-")</f>
        <v>#N/A</v>
      </c>
      <c r="Q99" s="8">
        <f>(Data!$BP$12+($Q$2-Data!$BP$12)*CAPM!B99)</f>
        <v>0.3</v>
      </c>
      <c r="R99" s="8" t="e">
        <f>M99*(1+((Data!$BP$12+($R$2-Data!$BP$12)*CAPM!B99))%)</f>
        <v>#N/A</v>
      </c>
      <c r="S99" s="8" t="e">
        <f>M99*(1+((Data!$BP$12+($S$2-Data!$BP$12)*CAPM!B99))%)</f>
        <v>#N/A</v>
      </c>
      <c r="T99" s="8" t="e">
        <f>M99*(1+((Data!$BP$12+($T$2-Data!$BP$12)*CAPM!B99))%)</f>
        <v>#N/A</v>
      </c>
      <c r="U99" t="e">
        <f t="shared" si="13"/>
        <v>#N/A</v>
      </c>
      <c r="V99" s="12" t="e">
        <f t="shared" si="14"/>
        <v>#N/A</v>
      </c>
      <c r="W99" t="e">
        <f t="shared" si="15"/>
        <v>#N/A</v>
      </c>
      <c r="Y99" s="28" t="e">
        <f t="shared" si="16"/>
        <v>#NUM!</v>
      </c>
      <c r="Z99" s="28" t="e">
        <f t="shared" si="17"/>
        <v>#NUM!</v>
      </c>
      <c r="AA99" s="28" t="e">
        <f t="shared" si="18"/>
        <v>#NUM!</v>
      </c>
      <c r="AB99" s="28" t="e">
        <f t="shared" si="19"/>
        <v>#NUM!</v>
      </c>
    </row>
    <row r="100" spans="1:28">
      <c r="A100" s="18">
        <v>97</v>
      </c>
      <c r="B100" s="28">
        <f>IF($D$1="M",Data!BM99,IF($D$1="Y",Data!BN99,"-"))</f>
        <v>0</v>
      </c>
      <c r="C100" s="28" t="e">
        <f>MATCH(B100,IF($D$1="M",Data!$BM$4:$BM$400,IF($D$1="Y",Data!$BN$4:$BN$400,"-")),0)</f>
        <v>#N/A</v>
      </c>
      <c r="D100" s="28" t="e">
        <f>INDEX(Data!$C$4:$BA$398,$C100,D$2)</f>
        <v>#N/A</v>
      </c>
      <c r="E100" s="28" t="e">
        <f>INDEX(Data!$C$4:$BA$398,$C100,E$2)</f>
        <v>#N/A</v>
      </c>
      <c r="F100" s="28" t="e">
        <f>INDEX(Data!$C$4:$BA$398,$C100,F$2)</f>
        <v>#N/A</v>
      </c>
      <c r="G100" s="28" t="e">
        <f>INDEX(Data!$C$4:$BA$398,$C100,G$2)</f>
        <v>#N/A</v>
      </c>
      <c r="H100" s="28" t="e">
        <f>INDEX(Data!$C$4:$BA$398,$C100,H$2)</f>
        <v>#N/A</v>
      </c>
      <c r="I100" s="28" t="e">
        <f>INDEX(Data!$C$4:$BA$398,$C100,I$2)</f>
        <v>#N/A</v>
      </c>
      <c r="J100" s="28" t="e">
        <f>INDEX(Data!$C$4:$BA$398,$C100,J$2)</f>
        <v>#N/A</v>
      </c>
      <c r="K100" s="28" t="e">
        <f>INDEX(Data!$C$4:$BA$398,$C100,K$2)</f>
        <v>#N/A</v>
      </c>
      <c r="L100" s="28" t="e">
        <f>INDEX(Data!$C$4:$BA$398,$C100,L$2)</f>
        <v>#N/A</v>
      </c>
      <c r="M100" s="28" t="e">
        <f>INDEX(Data!$C$4:$BA$398,$C100,M$2)</f>
        <v>#N/A</v>
      </c>
      <c r="N100" s="28" t="e">
        <f>INDEX(Data!$C$4:$BA$398,$C100,N$2)</f>
        <v>#N/A</v>
      </c>
      <c r="O100" s="28" t="e">
        <f>INDEX(Data!$C$4:$BA$398,$C100,O$2)</f>
        <v>#N/A</v>
      </c>
      <c r="P100" t="e">
        <f>IF((Data!$BP$12+($Q$2-Data!$BP$12)*B100)&gt;=O100,Data!$BP$12+($Q$2-Data!$BP$12)*B100,"-")</f>
        <v>#N/A</v>
      </c>
      <c r="Q100" s="8">
        <f>(Data!$BP$12+($Q$2-Data!$BP$12)*CAPM!B100)</f>
        <v>0.3</v>
      </c>
      <c r="R100" s="8" t="e">
        <f>M100*(1+((Data!$BP$12+($R$2-Data!$BP$12)*CAPM!B100))%)</f>
        <v>#N/A</v>
      </c>
      <c r="S100" s="8" t="e">
        <f>M100*(1+((Data!$BP$12+($S$2-Data!$BP$12)*CAPM!B100))%)</f>
        <v>#N/A</v>
      </c>
      <c r="T100" s="8" t="e">
        <f>M100*(1+((Data!$BP$12+($T$2-Data!$BP$12)*CAPM!B100))%)</f>
        <v>#N/A</v>
      </c>
      <c r="U100" t="e">
        <f t="shared" si="13"/>
        <v>#N/A</v>
      </c>
      <c r="V100" s="12" t="e">
        <f t="shared" si="14"/>
        <v>#N/A</v>
      </c>
      <c r="W100" t="e">
        <f t="shared" si="15"/>
        <v>#N/A</v>
      </c>
      <c r="Y100" s="28" t="e">
        <f t="shared" si="16"/>
        <v>#NUM!</v>
      </c>
      <c r="Z100" s="28" t="e">
        <f t="shared" si="17"/>
        <v>#NUM!</v>
      </c>
      <c r="AA100" s="28" t="e">
        <f t="shared" si="18"/>
        <v>#NUM!</v>
      </c>
      <c r="AB100" s="28" t="e">
        <f t="shared" si="19"/>
        <v>#NUM!</v>
      </c>
    </row>
    <row r="101" spans="1:28">
      <c r="A101" s="18">
        <v>98</v>
      </c>
      <c r="B101" s="28">
        <f>IF($D$1="M",Data!BM100,IF($D$1="Y",Data!BN100,"-"))</f>
        <v>0</v>
      </c>
      <c r="C101" s="28" t="e">
        <f>MATCH(B101,IF($D$1="M",Data!$BM$4:$BM$400,IF($D$1="Y",Data!$BN$4:$BN$400,"-")),0)</f>
        <v>#N/A</v>
      </c>
      <c r="D101" s="28" t="e">
        <f>INDEX(Data!$C$4:$BA$398,$C101,D$2)</f>
        <v>#N/A</v>
      </c>
      <c r="E101" s="28" t="e">
        <f>INDEX(Data!$C$4:$BA$398,$C101,E$2)</f>
        <v>#N/A</v>
      </c>
      <c r="F101" s="28" t="e">
        <f>INDEX(Data!$C$4:$BA$398,$C101,F$2)</f>
        <v>#N/A</v>
      </c>
      <c r="G101" s="28" t="e">
        <f>INDEX(Data!$C$4:$BA$398,$C101,G$2)</f>
        <v>#N/A</v>
      </c>
      <c r="H101" s="28" t="e">
        <f>INDEX(Data!$C$4:$BA$398,$C101,H$2)</f>
        <v>#N/A</v>
      </c>
      <c r="I101" s="28" t="e">
        <f>INDEX(Data!$C$4:$BA$398,$C101,I$2)</f>
        <v>#N/A</v>
      </c>
      <c r="J101" s="28" t="e">
        <f>INDEX(Data!$C$4:$BA$398,$C101,J$2)</f>
        <v>#N/A</v>
      </c>
      <c r="K101" s="28" t="e">
        <f>INDEX(Data!$C$4:$BA$398,$C101,K$2)</f>
        <v>#N/A</v>
      </c>
      <c r="L101" s="28" t="e">
        <f>INDEX(Data!$C$4:$BA$398,$C101,L$2)</f>
        <v>#N/A</v>
      </c>
      <c r="M101" s="28" t="e">
        <f>INDEX(Data!$C$4:$BA$398,$C101,M$2)</f>
        <v>#N/A</v>
      </c>
      <c r="N101" s="28" t="e">
        <f>INDEX(Data!$C$4:$BA$398,$C101,N$2)</f>
        <v>#N/A</v>
      </c>
      <c r="O101" s="28" t="e">
        <f>INDEX(Data!$C$4:$BA$398,$C101,O$2)</f>
        <v>#N/A</v>
      </c>
      <c r="P101" t="e">
        <f>IF((Data!$BP$12+($Q$2-Data!$BP$12)*B101)&gt;=O101,Data!$BP$12+($Q$2-Data!$BP$12)*B101,"-")</f>
        <v>#N/A</v>
      </c>
      <c r="Q101" s="8">
        <f>(Data!$BP$12+($Q$2-Data!$BP$12)*CAPM!B101)</f>
        <v>0.3</v>
      </c>
      <c r="R101" s="8" t="e">
        <f>M101*(1+((Data!$BP$12+($R$2-Data!$BP$12)*CAPM!B101))%)</f>
        <v>#N/A</v>
      </c>
      <c r="S101" s="8" t="e">
        <f>M101*(1+((Data!$BP$12+($S$2-Data!$BP$12)*CAPM!B101))%)</f>
        <v>#N/A</v>
      </c>
      <c r="T101" s="8" t="e">
        <f>M101*(1+((Data!$BP$12+($T$2-Data!$BP$12)*CAPM!B101))%)</f>
        <v>#N/A</v>
      </c>
      <c r="U101" t="e">
        <f t="shared" si="13"/>
        <v>#N/A</v>
      </c>
      <c r="V101" s="12" t="e">
        <f t="shared" si="14"/>
        <v>#N/A</v>
      </c>
      <c r="W101" t="e">
        <f t="shared" si="15"/>
        <v>#N/A</v>
      </c>
      <c r="Y101" s="28" t="e">
        <f t="shared" si="16"/>
        <v>#NUM!</v>
      </c>
      <c r="Z101" s="28" t="e">
        <f t="shared" si="17"/>
        <v>#NUM!</v>
      </c>
      <c r="AA101" s="28" t="e">
        <f t="shared" si="18"/>
        <v>#NUM!</v>
      </c>
      <c r="AB101" s="28" t="e">
        <f t="shared" si="19"/>
        <v>#NUM!</v>
      </c>
    </row>
    <row r="102" spans="1:28">
      <c r="A102" s="18">
        <v>99</v>
      </c>
      <c r="B102" s="28">
        <f>IF($D$1="M",Data!BM101,IF($D$1="Y",Data!BN101,"-"))</f>
        <v>0</v>
      </c>
      <c r="C102" s="28" t="e">
        <f>MATCH(B102,IF($D$1="M",Data!$BM$4:$BM$400,IF($D$1="Y",Data!$BN$4:$BN$400,"-")),0)</f>
        <v>#N/A</v>
      </c>
      <c r="D102" s="28" t="e">
        <f>INDEX(Data!$C$4:$BA$398,$C102,D$2)</f>
        <v>#N/A</v>
      </c>
      <c r="E102" s="28" t="e">
        <f>INDEX(Data!$C$4:$BA$398,$C102,E$2)</f>
        <v>#N/A</v>
      </c>
      <c r="F102" s="28" t="e">
        <f>INDEX(Data!$C$4:$BA$398,$C102,F$2)</f>
        <v>#N/A</v>
      </c>
      <c r="G102" s="28" t="e">
        <f>INDEX(Data!$C$4:$BA$398,$C102,G$2)</f>
        <v>#N/A</v>
      </c>
      <c r="H102" s="28" t="e">
        <f>INDEX(Data!$C$4:$BA$398,$C102,H$2)</f>
        <v>#N/A</v>
      </c>
      <c r="I102" s="28" t="e">
        <f>INDEX(Data!$C$4:$BA$398,$C102,I$2)</f>
        <v>#N/A</v>
      </c>
      <c r="J102" s="28" t="e">
        <f>INDEX(Data!$C$4:$BA$398,$C102,J$2)</f>
        <v>#N/A</v>
      </c>
      <c r="K102" s="28" t="e">
        <f>INDEX(Data!$C$4:$BA$398,$C102,K$2)</f>
        <v>#N/A</v>
      </c>
      <c r="L102" s="28" t="e">
        <f>INDEX(Data!$C$4:$BA$398,$C102,L$2)</f>
        <v>#N/A</v>
      </c>
      <c r="M102" s="28" t="e">
        <f>INDEX(Data!$C$4:$BA$398,$C102,M$2)</f>
        <v>#N/A</v>
      </c>
      <c r="N102" s="28" t="e">
        <f>INDEX(Data!$C$4:$BA$398,$C102,N$2)</f>
        <v>#N/A</v>
      </c>
      <c r="O102" s="28" t="e">
        <f>INDEX(Data!$C$4:$BA$398,$C102,O$2)</f>
        <v>#N/A</v>
      </c>
      <c r="P102" t="e">
        <f>IF((Data!$BP$12+($Q$2-Data!$BP$12)*B102)&gt;=O102,Data!$BP$12+($Q$2-Data!$BP$12)*B102,"-")</f>
        <v>#N/A</v>
      </c>
      <c r="Q102" s="8">
        <f>(Data!$BP$12+($Q$2-Data!$BP$12)*CAPM!B102)</f>
        <v>0.3</v>
      </c>
      <c r="R102" s="8" t="e">
        <f>M102*(1+((Data!$BP$12+($R$2-Data!$BP$12)*CAPM!B102))%)</f>
        <v>#N/A</v>
      </c>
      <c r="S102" s="8" t="e">
        <f>M102*(1+((Data!$BP$12+($S$2-Data!$BP$12)*CAPM!B102))%)</f>
        <v>#N/A</v>
      </c>
      <c r="T102" s="8" t="e">
        <f>M102*(1+((Data!$BP$12+($T$2-Data!$BP$12)*CAPM!B102))%)</f>
        <v>#N/A</v>
      </c>
      <c r="U102" t="e">
        <f t="shared" si="13"/>
        <v>#N/A</v>
      </c>
      <c r="V102" s="12" t="e">
        <f t="shared" si="14"/>
        <v>#N/A</v>
      </c>
      <c r="W102" t="e">
        <f t="shared" si="15"/>
        <v>#N/A</v>
      </c>
      <c r="Y102" s="28" t="e">
        <f t="shared" si="16"/>
        <v>#NUM!</v>
      </c>
      <c r="Z102" s="28" t="e">
        <f t="shared" si="17"/>
        <v>#NUM!</v>
      </c>
      <c r="AA102" s="28" t="e">
        <f t="shared" si="18"/>
        <v>#NUM!</v>
      </c>
      <c r="AB102" s="28" t="e">
        <f t="shared" si="19"/>
        <v>#NUM!</v>
      </c>
    </row>
    <row r="103" spans="1:28">
      <c r="A103" s="18">
        <v>100</v>
      </c>
      <c r="B103" s="28">
        <f>IF($D$1="M",Data!BM102,IF($D$1="Y",Data!BN102,"-"))</f>
        <v>0</v>
      </c>
      <c r="C103" s="28" t="e">
        <f>MATCH(B103,IF($D$1="M",Data!$BM$4:$BM$400,IF($D$1="Y",Data!$BN$4:$BN$400,"-")),0)</f>
        <v>#N/A</v>
      </c>
      <c r="D103" s="28" t="e">
        <f>INDEX(Data!$C$4:$BA$398,$C103,D$2)</f>
        <v>#N/A</v>
      </c>
      <c r="E103" s="28" t="e">
        <f>INDEX(Data!$C$4:$BA$398,$C103,E$2)</f>
        <v>#N/A</v>
      </c>
      <c r="F103" s="28" t="e">
        <f>INDEX(Data!$C$4:$BA$398,$C103,F$2)</f>
        <v>#N/A</v>
      </c>
      <c r="G103" s="28" t="e">
        <f>INDEX(Data!$C$4:$BA$398,$C103,G$2)</f>
        <v>#N/A</v>
      </c>
      <c r="H103" s="28" t="e">
        <f>INDEX(Data!$C$4:$BA$398,$C103,H$2)</f>
        <v>#N/A</v>
      </c>
      <c r="I103" s="28" t="e">
        <f>INDEX(Data!$C$4:$BA$398,$C103,I$2)</f>
        <v>#N/A</v>
      </c>
      <c r="J103" s="28" t="e">
        <f>INDEX(Data!$C$4:$BA$398,$C103,J$2)</f>
        <v>#N/A</v>
      </c>
      <c r="K103" s="28" t="e">
        <f>INDEX(Data!$C$4:$BA$398,$C103,K$2)</f>
        <v>#N/A</v>
      </c>
      <c r="L103" s="28" t="e">
        <f>INDEX(Data!$C$4:$BA$398,$C103,L$2)</f>
        <v>#N/A</v>
      </c>
      <c r="M103" s="28" t="e">
        <f>INDEX(Data!$C$4:$BA$398,$C103,M$2)</f>
        <v>#N/A</v>
      </c>
      <c r="N103" s="28" t="e">
        <f>INDEX(Data!$C$4:$BA$398,$C103,N$2)</f>
        <v>#N/A</v>
      </c>
      <c r="O103" s="28" t="e">
        <f>INDEX(Data!$C$4:$BA$398,$C103,O$2)</f>
        <v>#N/A</v>
      </c>
      <c r="P103" t="e">
        <f>IF((Data!$BP$12+($Q$2-Data!$BP$12)*B103)&gt;=O103,Data!$BP$12+($Q$2-Data!$BP$12)*B103,"-")</f>
        <v>#N/A</v>
      </c>
      <c r="Q103" s="8">
        <f>(Data!$BP$12+($Q$2-Data!$BP$12)*CAPM!B103)</f>
        <v>0.3</v>
      </c>
      <c r="R103" s="8" t="e">
        <f>M103*(1+((Data!$BP$12+($R$2-Data!$BP$12)*CAPM!B103))%)</f>
        <v>#N/A</v>
      </c>
      <c r="S103" s="8" t="e">
        <f>M103*(1+((Data!$BP$12+($S$2-Data!$BP$12)*CAPM!B103))%)</f>
        <v>#N/A</v>
      </c>
      <c r="T103" s="8" t="e">
        <f>M103*(1+((Data!$BP$12+($T$2-Data!$BP$12)*CAPM!B103))%)</f>
        <v>#N/A</v>
      </c>
      <c r="U103" t="e">
        <f t="shared" si="13"/>
        <v>#N/A</v>
      </c>
      <c r="V103" s="12" t="e">
        <f t="shared" si="14"/>
        <v>#N/A</v>
      </c>
      <c r="W103" t="e">
        <f t="shared" si="15"/>
        <v>#N/A</v>
      </c>
      <c r="Y103" s="28" t="e">
        <f t="shared" si="16"/>
        <v>#NUM!</v>
      </c>
      <c r="Z103" s="28" t="e">
        <f t="shared" si="17"/>
        <v>#NUM!</v>
      </c>
      <c r="AA103" s="28" t="e">
        <f t="shared" si="18"/>
        <v>#NUM!</v>
      </c>
      <c r="AB103" s="28" t="e">
        <f t="shared" si="19"/>
        <v>#NUM!</v>
      </c>
    </row>
    <row r="104" spans="1:28">
      <c r="A104" s="18">
        <v>101</v>
      </c>
      <c r="B104" s="28">
        <f>IF($D$1="M",Data!BM103,IF($D$1="Y",Data!BN103,"-"))</f>
        <v>0</v>
      </c>
      <c r="C104" s="28" t="e">
        <f>MATCH(B104,IF($D$1="M",Data!$BM$4:$BM$400,IF($D$1="Y",Data!$BN$4:$BN$400,"-")),0)</f>
        <v>#N/A</v>
      </c>
      <c r="D104" s="28" t="e">
        <f>INDEX(Data!$C$4:$BA$398,$C104,D$2)</f>
        <v>#N/A</v>
      </c>
      <c r="E104" s="28" t="e">
        <f>INDEX(Data!$C$4:$BA$398,$C104,E$2)</f>
        <v>#N/A</v>
      </c>
      <c r="F104" s="28" t="e">
        <f>INDEX(Data!$C$4:$BA$398,$C104,F$2)</f>
        <v>#N/A</v>
      </c>
      <c r="G104" s="28" t="e">
        <f>INDEX(Data!$C$4:$BA$398,$C104,G$2)</f>
        <v>#N/A</v>
      </c>
      <c r="H104" s="28" t="e">
        <f>INDEX(Data!$C$4:$BA$398,$C104,H$2)</f>
        <v>#N/A</v>
      </c>
      <c r="I104" s="28" t="e">
        <f>INDEX(Data!$C$4:$BA$398,$C104,I$2)</f>
        <v>#N/A</v>
      </c>
      <c r="J104" s="28" t="e">
        <f>INDEX(Data!$C$4:$BA$398,$C104,J$2)</f>
        <v>#N/A</v>
      </c>
      <c r="K104" s="28" t="e">
        <f>INDEX(Data!$C$4:$BA$398,$C104,K$2)</f>
        <v>#N/A</v>
      </c>
      <c r="L104" s="28" t="e">
        <f>INDEX(Data!$C$4:$BA$398,$C104,L$2)</f>
        <v>#N/A</v>
      </c>
      <c r="M104" s="28" t="e">
        <f>INDEX(Data!$C$4:$BA$398,$C104,M$2)</f>
        <v>#N/A</v>
      </c>
      <c r="N104" s="28" t="e">
        <f>INDEX(Data!$C$4:$BA$398,$C104,N$2)</f>
        <v>#N/A</v>
      </c>
      <c r="O104" s="28" t="e">
        <f>INDEX(Data!$C$4:$BA$398,$C104,O$2)</f>
        <v>#N/A</v>
      </c>
      <c r="P104" t="e">
        <f>IF((Data!$BP$12+($Q$2-Data!$BP$12)*B104)&gt;=O104,Data!$BP$12+($Q$2-Data!$BP$12)*B104,"-")</f>
        <v>#N/A</v>
      </c>
      <c r="Q104" s="8">
        <f>(Data!$BP$12+($Q$2-Data!$BP$12)*CAPM!B104)</f>
        <v>0.3</v>
      </c>
      <c r="R104" s="8" t="e">
        <f>M104*(1+((Data!$BP$12+($R$2-Data!$BP$12)*CAPM!B104))%)</f>
        <v>#N/A</v>
      </c>
      <c r="S104" s="8" t="e">
        <f>M104*(1+((Data!$BP$12+($S$2-Data!$BP$12)*CAPM!B104))%)</f>
        <v>#N/A</v>
      </c>
      <c r="T104" s="8" t="e">
        <f>M104*(1+((Data!$BP$12+($T$2-Data!$BP$12)*CAPM!B104))%)</f>
        <v>#N/A</v>
      </c>
      <c r="U104" t="e">
        <f t="shared" si="13"/>
        <v>#N/A</v>
      </c>
      <c r="V104" s="12" t="e">
        <f t="shared" si="14"/>
        <v>#N/A</v>
      </c>
      <c r="W104" t="e">
        <f t="shared" si="15"/>
        <v>#N/A</v>
      </c>
      <c r="Y104" s="28" t="e">
        <f t="shared" si="16"/>
        <v>#NUM!</v>
      </c>
      <c r="Z104" s="28" t="e">
        <f t="shared" si="17"/>
        <v>#NUM!</v>
      </c>
      <c r="AA104" s="28" t="e">
        <f t="shared" si="18"/>
        <v>#NUM!</v>
      </c>
      <c r="AB104" s="28" t="e">
        <f t="shared" si="19"/>
        <v>#NUM!</v>
      </c>
    </row>
    <row r="105" spans="1:28">
      <c r="A105" s="18">
        <v>102</v>
      </c>
      <c r="B105" s="28">
        <f>IF($D$1="M",Data!BM104,IF($D$1="Y",Data!BN104,"-"))</f>
        <v>0</v>
      </c>
      <c r="C105" s="28" t="e">
        <f>MATCH(B105,IF($D$1="M",Data!$BM$4:$BM$400,IF($D$1="Y",Data!$BN$4:$BN$400,"-")),0)</f>
        <v>#N/A</v>
      </c>
      <c r="D105" s="28" t="e">
        <f>INDEX(Data!$C$4:$BA$398,$C105,D$2)</f>
        <v>#N/A</v>
      </c>
      <c r="E105" s="28" t="e">
        <f>INDEX(Data!$C$4:$BA$398,$C105,E$2)</f>
        <v>#N/A</v>
      </c>
      <c r="F105" s="28" t="e">
        <f>INDEX(Data!$C$4:$BA$398,$C105,F$2)</f>
        <v>#N/A</v>
      </c>
      <c r="G105" s="28" t="e">
        <f>INDEX(Data!$C$4:$BA$398,$C105,G$2)</f>
        <v>#N/A</v>
      </c>
      <c r="H105" s="28" t="e">
        <f>INDEX(Data!$C$4:$BA$398,$C105,H$2)</f>
        <v>#N/A</v>
      </c>
      <c r="I105" s="28" t="e">
        <f>INDEX(Data!$C$4:$BA$398,$C105,I$2)</f>
        <v>#N/A</v>
      </c>
      <c r="J105" s="28" t="e">
        <f>INDEX(Data!$C$4:$BA$398,$C105,J$2)</f>
        <v>#N/A</v>
      </c>
      <c r="K105" s="28" t="e">
        <f>INDEX(Data!$C$4:$BA$398,$C105,K$2)</f>
        <v>#N/A</v>
      </c>
      <c r="L105" s="28" t="e">
        <f>INDEX(Data!$C$4:$BA$398,$C105,L$2)</f>
        <v>#N/A</v>
      </c>
      <c r="M105" s="28" t="e">
        <f>INDEX(Data!$C$4:$BA$398,$C105,M$2)</f>
        <v>#N/A</v>
      </c>
      <c r="N105" s="28" t="e">
        <f>INDEX(Data!$C$4:$BA$398,$C105,N$2)</f>
        <v>#N/A</v>
      </c>
      <c r="O105" s="28" t="e">
        <f>INDEX(Data!$C$4:$BA$398,$C105,O$2)</f>
        <v>#N/A</v>
      </c>
      <c r="P105" t="e">
        <f>IF((Data!$BP$12+($Q$2-Data!$BP$12)*B105)&gt;=O105,Data!$BP$12+($Q$2-Data!$BP$12)*B105,"-")</f>
        <v>#N/A</v>
      </c>
      <c r="Q105" s="8">
        <f>(Data!$BP$12+($Q$2-Data!$BP$12)*CAPM!B105)</f>
        <v>0.3</v>
      </c>
      <c r="R105" s="8" t="e">
        <f>M105*(1+((Data!$BP$12+($R$2-Data!$BP$12)*CAPM!B105))%)</f>
        <v>#N/A</v>
      </c>
      <c r="S105" s="8" t="e">
        <f>M105*(1+((Data!$BP$12+($S$2-Data!$BP$12)*CAPM!B105))%)</f>
        <v>#N/A</v>
      </c>
      <c r="T105" s="8" t="e">
        <f>M105*(1+((Data!$BP$12+($T$2-Data!$BP$12)*CAPM!B105))%)</f>
        <v>#N/A</v>
      </c>
      <c r="U105" t="e">
        <f t="shared" si="13"/>
        <v>#N/A</v>
      </c>
      <c r="V105" s="12" t="e">
        <f t="shared" si="14"/>
        <v>#N/A</v>
      </c>
      <c r="W105" t="e">
        <f t="shared" si="15"/>
        <v>#N/A</v>
      </c>
      <c r="Y105" s="28" t="e">
        <f t="shared" si="16"/>
        <v>#NUM!</v>
      </c>
      <c r="Z105" s="28" t="e">
        <f t="shared" si="17"/>
        <v>#NUM!</v>
      </c>
      <c r="AA105" s="28" t="e">
        <f t="shared" si="18"/>
        <v>#NUM!</v>
      </c>
      <c r="AB105" s="28" t="e">
        <f t="shared" si="19"/>
        <v>#NUM!</v>
      </c>
    </row>
    <row r="106" spans="1:28">
      <c r="A106" s="18">
        <v>103</v>
      </c>
      <c r="B106" s="28">
        <f>IF($D$1="M",Data!BM105,IF($D$1="Y",Data!BN105,"-"))</f>
        <v>0</v>
      </c>
      <c r="C106" s="28" t="e">
        <f>MATCH(B106,IF($D$1="M",Data!$BM$4:$BM$400,IF($D$1="Y",Data!$BN$4:$BN$400,"-")),0)</f>
        <v>#N/A</v>
      </c>
      <c r="D106" s="28" t="e">
        <f>INDEX(Data!$C$4:$BA$398,$C106,D$2)</f>
        <v>#N/A</v>
      </c>
      <c r="E106" s="28" t="e">
        <f>INDEX(Data!$C$4:$BA$398,$C106,E$2)</f>
        <v>#N/A</v>
      </c>
      <c r="F106" s="28" t="e">
        <f>INDEX(Data!$C$4:$BA$398,$C106,F$2)</f>
        <v>#N/A</v>
      </c>
      <c r="G106" s="28" t="e">
        <f>INDEX(Data!$C$4:$BA$398,$C106,G$2)</f>
        <v>#N/A</v>
      </c>
      <c r="H106" s="28" t="e">
        <f>INDEX(Data!$C$4:$BA$398,$C106,H$2)</f>
        <v>#N/A</v>
      </c>
      <c r="I106" s="28" t="e">
        <f>INDEX(Data!$C$4:$BA$398,$C106,I$2)</f>
        <v>#N/A</v>
      </c>
      <c r="J106" s="28" t="e">
        <f>INDEX(Data!$C$4:$BA$398,$C106,J$2)</f>
        <v>#N/A</v>
      </c>
      <c r="K106" s="28" t="e">
        <f>INDEX(Data!$C$4:$BA$398,$C106,K$2)</f>
        <v>#N/A</v>
      </c>
      <c r="L106" s="28" t="e">
        <f>INDEX(Data!$C$4:$BA$398,$C106,L$2)</f>
        <v>#N/A</v>
      </c>
      <c r="M106" s="28" t="e">
        <f>INDEX(Data!$C$4:$BA$398,$C106,M$2)</f>
        <v>#N/A</v>
      </c>
      <c r="N106" s="28" t="e">
        <f>INDEX(Data!$C$4:$BA$398,$C106,N$2)</f>
        <v>#N/A</v>
      </c>
      <c r="O106" s="28" t="e">
        <f>INDEX(Data!$C$4:$BA$398,$C106,O$2)</f>
        <v>#N/A</v>
      </c>
      <c r="P106" t="e">
        <f>IF((Data!$BP$12+($Q$2-Data!$BP$12)*B106)&gt;=O106,Data!$BP$12+($Q$2-Data!$BP$12)*B106,"-")</f>
        <v>#N/A</v>
      </c>
      <c r="Q106" s="8">
        <f>(Data!$BP$12+($Q$2-Data!$BP$12)*CAPM!B106)</f>
        <v>0.3</v>
      </c>
      <c r="R106" s="8" t="e">
        <f>M106*(1+((Data!$BP$12+($R$2-Data!$BP$12)*CAPM!B106))%)</f>
        <v>#N/A</v>
      </c>
      <c r="S106" s="8" t="e">
        <f>M106*(1+((Data!$BP$12+($S$2-Data!$BP$12)*CAPM!B106))%)</f>
        <v>#N/A</v>
      </c>
      <c r="T106" s="8" t="e">
        <f>M106*(1+((Data!$BP$12+($T$2-Data!$BP$12)*CAPM!B106))%)</f>
        <v>#N/A</v>
      </c>
      <c r="U106" t="e">
        <f t="shared" si="13"/>
        <v>#N/A</v>
      </c>
      <c r="V106" s="12" t="e">
        <f t="shared" si="14"/>
        <v>#N/A</v>
      </c>
      <c r="W106" t="e">
        <f t="shared" si="15"/>
        <v>#N/A</v>
      </c>
      <c r="Y106" s="28" t="e">
        <f t="shared" si="16"/>
        <v>#NUM!</v>
      </c>
      <c r="Z106" s="28" t="e">
        <f t="shared" si="17"/>
        <v>#NUM!</v>
      </c>
      <c r="AA106" s="28" t="e">
        <f t="shared" si="18"/>
        <v>#NUM!</v>
      </c>
      <c r="AB106" s="28" t="e">
        <f t="shared" si="19"/>
        <v>#NUM!</v>
      </c>
    </row>
    <row r="107" spans="1:28">
      <c r="A107" s="18">
        <v>104</v>
      </c>
      <c r="B107" s="28">
        <f>IF($D$1="M",Data!BM106,IF($D$1="Y",Data!BN106,"-"))</f>
        <v>0</v>
      </c>
      <c r="C107" s="28" t="e">
        <f>MATCH(B107,IF($D$1="M",Data!$BM$4:$BM$400,IF($D$1="Y",Data!$BN$4:$BN$400,"-")),0)</f>
        <v>#N/A</v>
      </c>
      <c r="D107" s="28" t="e">
        <f>INDEX(Data!$C$4:$BA$398,$C107,D$2)</f>
        <v>#N/A</v>
      </c>
      <c r="E107" s="28" t="e">
        <f>INDEX(Data!$C$4:$BA$398,$C107,E$2)</f>
        <v>#N/A</v>
      </c>
      <c r="F107" s="28" t="e">
        <f>INDEX(Data!$C$4:$BA$398,$C107,F$2)</f>
        <v>#N/A</v>
      </c>
      <c r="G107" s="28" t="e">
        <f>INDEX(Data!$C$4:$BA$398,$C107,G$2)</f>
        <v>#N/A</v>
      </c>
      <c r="H107" s="28" t="e">
        <f>INDEX(Data!$C$4:$BA$398,$C107,H$2)</f>
        <v>#N/A</v>
      </c>
      <c r="I107" s="28" t="e">
        <f>INDEX(Data!$C$4:$BA$398,$C107,I$2)</f>
        <v>#N/A</v>
      </c>
      <c r="J107" s="28" t="e">
        <f>INDEX(Data!$C$4:$BA$398,$C107,J$2)</f>
        <v>#N/A</v>
      </c>
      <c r="K107" s="28" t="e">
        <f>INDEX(Data!$C$4:$BA$398,$C107,K$2)</f>
        <v>#N/A</v>
      </c>
      <c r="L107" s="28" t="e">
        <f>INDEX(Data!$C$4:$BA$398,$C107,L$2)</f>
        <v>#N/A</v>
      </c>
      <c r="M107" s="28" t="e">
        <f>INDEX(Data!$C$4:$BA$398,$C107,M$2)</f>
        <v>#N/A</v>
      </c>
      <c r="N107" s="28" t="e">
        <f>INDEX(Data!$C$4:$BA$398,$C107,N$2)</f>
        <v>#N/A</v>
      </c>
      <c r="O107" s="28" t="e">
        <f>INDEX(Data!$C$4:$BA$398,$C107,O$2)</f>
        <v>#N/A</v>
      </c>
      <c r="P107" t="e">
        <f>IF((Data!$BP$12+($Q$2-Data!$BP$12)*B107)&gt;=O107,Data!$BP$12+($Q$2-Data!$BP$12)*B107,"-")</f>
        <v>#N/A</v>
      </c>
      <c r="Q107" s="8">
        <f>(Data!$BP$12+($Q$2-Data!$BP$12)*CAPM!B107)</f>
        <v>0.3</v>
      </c>
      <c r="R107" s="8" t="e">
        <f>M107*(1+((Data!$BP$12+($R$2-Data!$BP$12)*CAPM!B107))%)</f>
        <v>#N/A</v>
      </c>
      <c r="S107" s="8" t="e">
        <f>M107*(1+((Data!$BP$12+($S$2-Data!$BP$12)*CAPM!B107))%)</f>
        <v>#N/A</v>
      </c>
      <c r="T107" s="8" t="e">
        <f>M107*(1+((Data!$BP$12+($T$2-Data!$BP$12)*CAPM!B107))%)</f>
        <v>#N/A</v>
      </c>
      <c r="U107" t="e">
        <f t="shared" si="13"/>
        <v>#N/A</v>
      </c>
      <c r="V107" s="12" t="e">
        <f t="shared" si="14"/>
        <v>#N/A</v>
      </c>
      <c r="W107" t="e">
        <f t="shared" si="15"/>
        <v>#N/A</v>
      </c>
      <c r="Y107" s="28" t="e">
        <f t="shared" si="16"/>
        <v>#NUM!</v>
      </c>
      <c r="Z107" s="28" t="e">
        <f t="shared" si="17"/>
        <v>#NUM!</v>
      </c>
      <c r="AA107" s="28" t="e">
        <f t="shared" si="18"/>
        <v>#NUM!</v>
      </c>
      <c r="AB107" s="28" t="e">
        <f t="shared" si="19"/>
        <v>#NUM!</v>
      </c>
    </row>
    <row r="108" spans="1:28">
      <c r="A108" s="18">
        <v>105</v>
      </c>
      <c r="B108" s="28">
        <f>IF($D$1="M",Data!BM107,IF($D$1="Y",Data!BN107,"-"))</f>
        <v>0</v>
      </c>
      <c r="C108" s="28" t="e">
        <f>MATCH(B108,IF($D$1="M",Data!$BM$4:$BM$400,IF($D$1="Y",Data!$BN$4:$BN$400,"-")),0)</f>
        <v>#N/A</v>
      </c>
      <c r="D108" s="28" t="e">
        <f>INDEX(Data!$C$4:$BA$398,$C108,D$2)</f>
        <v>#N/A</v>
      </c>
      <c r="E108" s="28" t="e">
        <f>INDEX(Data!$C$4:$BA$398,$C108,E$2)</f>
        <v>#N/A</v>
      </c>
      <c r="F108" s="28" t="e">
        <f>INDEX(Data!$C$4:$BA$398,$C108,F$2)</f>
        <v>#N/A</v>
      </c>
      <c r="G108" s="28" t="e">
        <f>INDEX(Data!$C$4:$BA$398,$C108,G$2)</f>
        <v>#N/A</v>
      </c>
      <c r="H108" s="28" t="e">
        <f>INDEX(Data!$C$4:$BA$398,$C108,H$2)</f>
        <v>#N/A</v>
      </c>
      <c r="I108" s="28" t="e">
        <f>INDEX(Data!$C$4:$BA$398,$C108,I$2)</f>
        <v>#N/A</v>
      </c>
      <c r="J108" s="28" t="e">
        <f>INDEX(Data!$C$4:$BA$398,$C108,J$2)</f>
        <v>#N/A</v>
      </c>
      <c r="K108" s="28" t="e">
        <f>INDEX(Data!$C$4:$BA$398,$C108,K$2)</f>
        <v>#N/A</v>
      </c>
      <c r="L108" s="28" t="e">
        <f>INDEX(Data!$C$4:$BA$398,$C108,L$2)</f>
        <v>#N/A</v>
      </c>
      <c r="M108" s="28" t="e">
        <f>INDEX(Data!$C$4:$BA$398,$C108,M$2)</f>
        <v>#N/A</v>
      </c>
      <c r="N108" s="28" t="e">
        <f>INDEX(Data!$C$4:$BA$398,$C108,N$2)</f>
        <v>#N/A</v>
      </c>
      <c r="O108" s="28" t="e">
        <f>INDEX(Data!$C$4:$BA$398,$C108,O$2)</f>
        <v>#N/A</v>
      </c>
      <c r="P108" t="e">
        <f>IF((Data!$BP$12+($Q$2-Data!$BP$12)*B108)&gt;=O108,Data!$BP$12+($Q$2-Data!$BP$12)*B108,"-")</f>
        <v>#N/A</v>
      </c>
      <c r="Q108" s="8">
        <f>(Data!$BP$12+($Q$2-Data!$BP$12)*CAPM!B108)</f>
        <v>0.3</v>
      </c>
      <c r="R108" s="8" t="e">
        <f>M108*(1+((Data!$BP$12+($R$2-Data!$BP$12)*CAPM!B108))%)</f>
        <v>#N/A</v>
      </c>
      <c r="S108" s="8" t="e">
        <f>M108*(1+((Data!$BP$12+($S$2-Data!$BP$12)*CAPM!B108))%)</f>
        <v>#N/A</v>
      </c>
      <c r="T108" s="8" t="e">
        <f>M108*(1+((Data!$BP$12+($T$2-Data!$BP$12)*CAPM!B108))%)</f>
        <v>#N/A</v>
      </c>
      <c r="U108" t="e">
        <f t="shared" si="13"/>
        <v>#N/A</v>
      </c>
      <c r="V108" s="12" t="e">
        <f t="shared" si="14"/>
        <v>#N/A</v>
      </c>
      <c r="W108" t="e">
        <f t="shared" si="15"/>
        <v>#N/A</v>
      </c>
      <c r="Y108" s="28" t="e">
        <f t="shared" si="16"/>
        <v>#NUM!</v>
      </c>
      <c r="Z108" s="28" t="e">
        <f t="shared" si="17"/>
        <v>#NUM!</v>
      </c>
      <c r="AA108" s="28" t="e">
        <f t="shared" si="18"/>
        <v>#NUM!</v>
      </c>
      <c r="AB108" s="28" t="e">
        <f t="shared" si="19"/>
        <v>#NUM!</v>
      </c>
    </row>
    <row r="109" spans="1:28">
      <c r="A109" s="18">
        <v>106</v>
      </c>
      <c r="B109" s="28">
        <f>IF($D$1="M",Data!BM108,IF($D$1="Y",Data!BN108,"-"))</f>
        <v>0</v>
      </c>
      <c r="C109" s="28" t="e">
        <f>MATCH(B109,IF($D$1="M",Data!$BM$4:$BM$400,IF($D$1="Y",Data!$BN$4:$BN$400,"-")),0)</f>
        <v>#N/A</v>
      </c>
      <c r="D109" s="28" t="e">
        <f>INDEX(Data!$C$4:$BA$398,$C109,D$2)</f>
        <v>#N/A</v>
      </c>
      <c r="E109" s="28" t="e">
        <f>INDEX(Data!$C$4:$BA$398,$C109,E$2)</f>
        <v>#N/A</v>
      </c>
      <c r="F109" s="28" t="e">
        <f>INDEX(Data!$C$4:$BA$398,$C109,F$2)</f>
        <v>#N/A</v>
      </c>
      <c r="G109" s="28" t="e">
        <f>INDEX(Data!$C$4:$BA$398,$C109,G$2)</f>
        <v>#N/A</v>
      </c>
      <c r="H109" s="28" t="e">
        <f>INDEX(Data!$C$4:$BA$398,$C109,H$2)</f>
        <v>#N/A</v>
      </c>
      <c r="I109" s="28" t="e">
        <f>INDEX(Data!$C$4:$BA$398,$C109,I$2)</f>
        <v>#N/A</v>
      </c>
      <c r="J109" s="28" t="e">
        <f>INDEX(Data!$C$4:$BA$398,$C109,J$2)</f>
        <v>#N/A</v>
      </c>
      <c r="K109" s="28" t="e">
        <f>INDEX(Data!$C$4:$BA$398,$C109,K$2)</f>
        <v>#N/A</v>
      </c>
      <c r="L109" s="28" t="e">
        <f>INDEX(Data!$C$4:$BA$398,$C109,L$2)</f>
        <v>#N/A</v>
      </c>
      <c r="M109" s="28" t="e">
        <f>INDEX(Data!$C$4:$BA$398,$C109,M$2)</f>
        <v>#N/A</v>
      </c>
      <c r="N109" s="28" t="e">
        <f>INDEX(Data!$C$4:$BA$398,$C109,N$2)</f>
        <v>#N/A</v>
      </c>
      <c r="O109" s="28" t="e">
        <f>INDEX(Data!$C$4:$BA$398,$C109,O$2)</f>
        <v>#N/A</v>
      </c>
      <c r="P109" t="e">
        <f>IF((Data!$BP$12+($Q$2-Data!$BP$12)*B109)&gt;=O109,Data!$BP$12+($Q$2-Data!$BP$12)*B109,"-")</f>
        <v>#N/A</v>
      </c>
      <c r="Q109" s="8">
        <f>(Data!$BP$12+($Q$2-Data!$BP$12)*CAPM!B109)</f>
        <v>0.3</v>
      </c>
      <c r="R109" s="8" t="e">
        <f>M109*(1+((Data!$BP$12+($R$2-Data!$BP$12)*CAPM!B109))%)</f>
        <v>#N/A</v>
      </c>
      <c r="S109" s="8" t="e">
        <f>M109*(1+((Data!$BP$12+($S$2-Data!$BP$12)*CAPM!B109))%)</f>
        <v>#N/A</v>
      </c>
      <c r="T109" s="8" t="e">
        <f>M109*(1+((Data!$BP$12+($T$2-Data!$BP$12)*CAPM!B109))%)</f>
        <v>#N/A</v>
      </c>
      <c r="U109" t="e">
        <f t="shared" si="13"/>
        <v>#N/A</v>
      </c>
      <c r="V109" s="12" t="e">
        <f t="shared" si="14"/>
        <v>#N/A</v>
      </c>
      <c r="W109" t="e">
        <f t="shared" si="15"/>
        <v>#N/A</v>
      </c>
      <c r="Y109" s="28" t="e">
        <f t="shared" si="16"/>
        <v>#NUM!</v>
      </c>
      <c r="Z109" s="28" t="e">
        <f t="shared" si="17"/>
        <v>#NUM!</v>
      </c>
      <c r="AA109" s="28" t="e">
        <f t="shared" si="18"/>
        <v>#NUM!</v>
      </c>
      <c r="AB109" s="28" t="e">
        <f t="shared" si="19"/>
        <v>#NUM!</v>
      </c>
    </row>
    <row r="110" spans="1:28">
      <c r="A110" s="18">
        <v>107</v>
      </c>
      <c r="B110" s="28">
        <f>IF($D$1="M",Data!BM109,IF($D$1="Y",Data!BN109,"-"))</f>
        <v>0</v>
      </c>
      <c r="C110" s="28" t="e">
        <f>MATCH(B110,IF($D$1="M",Data!$BM$4:$BM$400,IF($D$1="Y",Data!$BN$4:$BN$400,"-")),0)</f>
        <v>#N/A</v>
      </c>
      <c r="D110" s="28" t="e">
        <f>INDEX(Data!$C$4:$BA$398,$C110,D$2)</f>
        <v>#N/A</v>
      </c>
      <c r="E110" s="28" t="e">
        <f>INDEX(Data!$C$4:$BA$398,$C110,E$2)</f>
        <v>#N/A</v>
      </c>
      <c r="F110" s="28" t="e">
        <f>INDEX(Data!$C$4:$BA$398,$C110,F$2)</f>
        <v>#N/A</v>
      </c>
      <c r="G110" s="28" t="e">
        <f>INDEX(Data!$C$4:$BA$398,$C110,G$2)</f>
        <v>#N/A</v>
      </c>
      <c r="H110" s="28" t="e">
        <f>INDEX(Data!$C$4:$BA$398,$C110,H$2)</f>
        <v>#N/A</v>
      </c>
      <c r="I110" s="28" t="e">
        <f>INDEX(Data!$C$4:$BA$398,$C110,I$2)</f>
        <v>#N/A</v>
      </c>
      <c r="J110" s="28" t="e">
        <f>INDEX(Data!$C$4:$BA$398,$C110,J$2)</f>
        <v>#N/A</v>
      </c>
      <c r="K110" s="28" t="e">
        <f>INDEX(Data!$C$4:$BA$398,$C110,K$2)</f>
        <v>#N/A</v>
      </c>
      <c r="L110" s="28" t="e">
        <f>INDEX(Data!$C$4:$BA$398,$C110,L$2)</f>
        <v>#N/A</v>
      </c>
      <c r="M110" s="28" t="e">
        <f>INDEX(Data!$C$4:$BA$398,$C110,M$2)</f>
        <v>#N/A</v>
      </c>
      <c r="N110" s="28" t="e">
        <f>INDEX(Data!$C$4:$BA$398,$C110,N$2)</f>
        <v>#N/A</v>
      </c>
      <c r="O110" s="28" t="e">
        <f>INDEX(Data!$C$4:$BA$398,$C110,O$2)</f>
        <v>#N/A</v>
      </c>
      <c r="P110" t="e">
        <f>IF((Data!$BP$12+($Q$2-Data!$BP$12)*B110)&gt;=O110,Data!$BP$12+($Q$2-Data!$BP$12)*B110,"-")</f>
        <v>#N/A</v>
      </c>
      <c r="Q110" s="8">
        <f>(Data!$BP$12+($Q$2-Data!$BP$12)*CAPM!B110)</f>
        <v>0.3</v>
      </c>
      <c r="R110" s="8" t="e">
        <f>M110*(1+((Data!$BP$12+($R$2-Data!$BP$12)*CAPM!B110))%)</f>
        <v>#N/A</v>
      </c>
      <c r="S110" s="8" t="e">
        <f>M110*(1+((Data!$BP$12+($S$2-Data!$BP$12)*CAPM!B110))%)</f>
        <v>#N/A</v>
      </c>
      <c r="T110" s="8" t="e">
        <f>M110*(1+((Data!$BP$12+($T$2-Data!$BP$12)*CAPM!B110))%)</f>
        <v>#N/A</v>
      </c>
      <c r="U110" t="e">
        <f t="shared" si="13"/>
        <v>#N/A</v>
      </c>
      <c r="V110" s="12" t="e">
        <f t="shared" si="14"/>
        <v>#N/A</v>
      </c>
      <c r="W110" t="e">
        <f t="shared" si="15"/>
        <v>#N/A</v>
      </c>
      <c r="Y110" s="28" t="e">
        <f t="shared" si="16"/>
        <v>#NUM!</v>
      </c>
      <c r="Z110" s="28" t="e">
        <f t="shared" si="17"/>
        <v>#NUM!</v>
      </c>
      <c r="AA110" s="28" t="e">
        <f t="shared" si="18"/>
        <v>#NUM!</v>
      </c>
      <c r="AB110" s="28" t="e">
        <f t="shared" si="19"/>
        <v>#NUM!</v>
      </c>
    </row>
    <row r="111" spans="1:28">
      <c r="A111" s="18">
        <v>108</v>
      </c>
      <c r="B111" s="28">
        <f>IF($D$1="M",Data!BM110,IF($D$1="Y",Data!BN110,"-"))</f>
        <v>0</v>
      </c>
      <c r="C111" s="28" t="e">
        <f>MATCH(B111,IF($D$1="M",Data!$BM$4:$BM$400,IF($D$1="Y",Data!$BN$4:$BN$400,"-")),0)</f>
        <v>#N/A</v>
      </c>
      <c r="D111" s="28" t="e">
        <f>INDEX(Data!$C$4:$BA$398,$C111,D$2)</f>
        <v>#N/A</v>
      </c>
      <c r="E111" s="28" t="e">
        <f>INDEX(Data!$C$4:$BA$398,$C111,E$2)</f>
        <v>#N/A</v>
      </c>
      <c r="F111" s="28" t="e">
        <f>INDEX(Data!$C$4:$BA$398,$C111,F$2)</f>
        <v>#N/A</v>
      </c>
      <c r="G111" s="28" t="e">
        <f>INDEX(Data!$C$4:$BA$398,$C111,G$2)</f>
        <v>#N/A</v>
      </c>
      <c r="H111" s="28" t="e">
        <f>INDEX(Data!$C$4:$BA$398,$C111,H$2)</f>
        <v>#N/A</v>
      </c>
      <c r="I111" s="28" t="e">
        <f>INDEX(Data!$C$4:$BA$398,$C111,I$2)</f>
        <v>#N/A</v>
      </c>
      <c r="J111" s="28" t="e">
        <f>INDEX(Data!$C$4:$BA$398,$C111,J$2)</f>
        <v>#N/A</v>
      </c>
      <c r="K111" s="28" t="e">
        <f>INDEX(Data!$C$4:$BA$398,$C111,K$2)</f>
        <v>#N/A</v>
      </c>
      <c r="L111" s="28" t="e">
        <f>INDEX(Data!$C$4:$BA$398,$C111,L$2)</f>
        <v>#N/A</v>
      </c>
      <c r="M111" s="28" t="e">
        <f>INDEX(Data!$C$4:$BA$398,$C111,M$2)</f>
        <v>#N/A</v>
      </c>
      <c r="N111" s="28" t="e">
        <f>INDEX(Data!$C$4:$BA$398,$C111,N$2)</f>
        <v>#N/A</v>
      </c>
      <c r="O111" s="28" t="e">
        <f>INDEX(Data!$C$4:$BA$398,$C111,O$2)</f>
        <v>#N/A</v>
      </c>
      <c r="P111" t="e">
        <f>IF((Data!$BP$12+($Q$2-Data!$BP$12)*B111)&gt;=O111,Data!$BP$12+($Q$2-Data!$BP$12)*B111,"-")</f>
        <v>#N/A</v>
      </c>
      <c r="Q111" s="8">
        <f>(Data!$BP$12+($Q$2-Data!$BP$12)*CAPM!B111)</f>
        <v>0.3</v>
      </c>
      <c r="R111" s="8" t="e">
        <f>M111*(1+((Data!$BP$12+($R$2-Data!$BP$12)*CAPM!B111))%)</f>
        <v>#N/A</v>
      </c>
      <c r="S111" s="8" t="e">
        <f>M111*(1+((Data!$BP$12+($S$2-Data!$BP$12)*CAPM!B111))%)</f>
        <v>#N/A</v>
      </c>
      <c r="T111" s="8" t="e">
        <f>M111*(1+((Data!$BP$12+($T$2-Data!$BP$12)*CAPM!B111))%)</f>
        <v>#N/A</v>
      </c>
      <c r="U111" t="e">
        <f t="shared" si="13"/>
        <v>#N/A</v>
      </c>
      <c r="V111" s="12" t="e">
        <f t="shared" si="14"/>
        <v>#N/A</v>
      </c>
      <c r="W111" t="e">
        <f t="shared" si="15"/>
        <v>#N/A</v>
      </c>
      <c r="Y111" s="28" t="e">
        <f t="shared" si="16"/>
        <v>#NUM!</v>
      </c>
      <c r="Z111" s="28" t="e">
        <f t="shared" si="17"/>
        <v>#NUM!</v>
      </c>
      <c r="AA111" s="28" t="e">
        <f t="shared" si="18"/>
        <v>#NUM!</v>
      </c>
      <c r="AB111" s="28" t="e">
        <f t="shared" si="19"/>
        <v>#NUM!</v>
      </c>
    </row>
    <row r="112" spans="1:28">
      <c r="A112" s="18">
        <v>109</v>
      </c>
      <c r="B112" s="28">
        <f>IF($D$1="M",Data!BM111,IF($D$1="Y",Data!BN111,"-"))</f>
        <v>0</v>
      </c>
      <c r="C112" s="28" t="e">
        <f>MATCH(B112,IF($D$1="M",Data!$BM$4:$BM$400,IF($D$1="Y",Data!$BN$4:$BN$400,"-")),0)</f>
        <v>#N/A</v>
      </c>
      <c r="D112" s="28" t="e">
        <f>INDEX(Data!$C$4:$BA$398,$C112,D$2)</f>
        <v>#N/A</v>
      </c>
      <c r="E112" s="28" t="e">
        <f>INDEX(Data!$C$4:$BA$398,$C112,E$2)</f>
        <v>#N/A</v>
      </c>
      <c r="F112" s="28" t="e">
        <f>INDEX(Data!$C$4:$BA$398,$C112,F$2)</f>
        <v>#N/A</v>
      </c>
      <c r="G112" s="28" t="e">
        <f>INDEX(Data!$C$4:$BA$398,$C112,G$2)</f>
        <v>#N/A</v>
      </c>
      <c r="H112" s="28" t="e">
        <f>INDEX(Data!$C$4:$BA$398,$C112,H$2)</f>
        <v>#N/A</v>
      </c>
      <c r="I112" s="28" t="e">
        <f>INDEX(Data!$C$4:$BA$398,$C112,I$2)</f>
        <v>#N/A</v>
      </c>
      <c r="J112" s="28" t="e">
        <f>INDEX(Data!$C$4:$BA$398,$C112,J$2)</f>
        <v>#N/A</v>
      </c>
      <c r="K112" s="28" t="e">
        <f>INDEX(Data!$C$4:$BA$398,$C112,K$2)</f>
        <v>#N/A</v>
      </c>
      <c r="L112" s="28" t="e">
        <f>INDEX(Data!$C$4:$BA$398,$C112,L$2)</f>
        <v>#N/A</v>
      </c>
      <c r="M112" s="28" t="e">
        <f>INDEX(Data!$C$4:$BA$398,$C112,M$2)</f>
        <v>#N/A</v>
      </c>
      <c r="N112" s="28" t="e">
        <f>INDEX(Data!$C$4:$BA$398,$C112,N$2)</f>
        <v>#N/A</v>
      </c>
      <c r="O112" s="28" t="e">
        <f>INDEX(Data!$C$4:$BA$398,$C112,O$2)</f>
        <v>#N/A</v>
      </c>
      <c r="P112" t="e">
        <f>IF((Data!$BP$12+($Q$2-Data!$BP$12)*B112)&gt;=O112,Data!$BP$12+($Q$2-Data!$BP$12)*B112,"-")</f>
        <v>#N/A</v>
      </c>
      <c r="Q112" s="8">
        <f>(Data!$BP$12+($Q$2-Data!$BP$12)*CAPM!B112)</f>
        <v>0.3</v>
      </c>
      <c r="R112" s="8" t="e">
        <f>M112*(1+((Data!$BP$12+($R$2-Data!$BP$12)*CAPM!B112))%)</f>
        <v>#N/A</v>
      </c>
      <c r="S112" s="8" t="e">
        <f>M112*(1+((Data!$BP$12+($S$2-Data!$BP$12)*CAPM!B112))%)</f>
        <v>#N/A</v>
      </c>
      <c r="T112" s="8" t="e">
        <f>M112*(1+((Data!$BP$12+($T$2-Data!$BP$12)*CAPM!B112))%)</f>
        <v>#N/A</v>
      </c>
      <c r="U112" t="e">
        <f t="shared" si="13"/>
        <v>#N/A</v>
      </c>
      <c r="V112" s="12" t="e">
        <f t="shared" si="14"/>
        <v>#N/A</v>
      </c>
      <c r="W112" t="e">
        <f t="shared" si="15"/>
        <v>#N/A</v>
      </c>
      <c r="Y112" s="28" t="e">
        <f t="shared" si="16"/>
        <v>#NUM!</v>
      </c>
      <c r="Z112" s="28" t="e">
        <f t="shared" si="17"/>
        <v>#NUM!</v>
      </c>
      <c r="AA112" s="28" t="e">
        <f t="shared" si="18"/>
        <v>#NUM!</v>
      </c>
      <c r="AB112" s="28" t="e">
        <f t="shared" si="19"/>
        <v>#NUM!</v>
      </c>
    </row>
    <row r="113" spans="1:28">
      <c r="A113" s="18">
        <v>110</v>
      </c>
      <c r="B113" s="28">
        <f>IF($D$1="M",Data!BM112,IF($D$1="Y",Data!BN112,"-"))</f>
        <v>0</v>
      </c>
      <c r="C113" s="28" t="e">
        <f>MATCH(B113,IF($D$1="M",Data!$BM$4:$BM$400,IF($D$1="Y",Data!$BN$4:$BN$400,"-")),0)</f>
        <v>#N/A</v>
      </c>
      <c r="D113" s="28" t="e">
        <f>INDEX(Data!$C$4:$BA$398,$C113,D$2)</f>
        <v>#N/A</v>
      </c>
      <c r="E113" s="28" t="e">
        <f>INDEX(Data!$C$4:$BA$398,$C113,E$2)</f>
        <v>#N/A</v>
      </c>
      <c r="F113" s="28" t="e">
        <f>INDEX(Data!$C$4:$BA$398,$C113,F$2)</f>
        <v>#N/A</v>
      </c>
      <c r="G113" s="28" t="e">
        <f>INDEX(Data!$C$4:$BA$398,$C113,G$2)</f>
        <v>#N/A</v>
      </c>
      <c r="H113" s="28" t="e">
        <f>INDEX(Data!$C$4:$BA$398,$C113,H$2)</f>
        <v>#N/A</v>
      </c>
      <c r="I113" s="28" t="e">
        <f>INDEX(Data!$C$4:$BA$398,$C113,I$2)</f>
        <v>#N/A</v>
      </c>
      <c r="J113" s="28" t="e">
        <f>INDEX(Data!$C$4:$BA$398,$C113,J$2)</f>
        <v>#N/A</v>
      </c>
      <c r="K113" s="28" t="e">
        <f>INDEX(Data!$C$4:$BA$398,$C113,K$2)</f>
        <v>#N/A</v>
      </c>
      <c r="L113" s="28" t="e">
        <f>INDEX(Data!$C$4:$BA$398,$C113,L$2)</f>
        <v>#N/A</v>
      </c>
      <c r="M113" s="28" t="e">
        <f>INDEX(Data!$C$4:$BA$398,$C113,M$2)</f>
        <v>#N/A</v>
      </c>
      <c r="N113" s="28" t="e">
        <f>INDEX(Data!$C$4:$BA$398,$C113,N$2)</f>
        <v>#N/A</v>
      </c>
      <c r="O113" s="28" t="e">
        <f>INDEX(Data!$C$4:$BA$398,$C113,O$2)</f>
        <v>#N/A</v>
      </c>
      <c r="P113" t="e">
        <f>IF((Data!$BP$12+($Q$2-Data!$BP$12)*B113)&gt;=O113,Data!$BP$12+($Q$2-Data!$BP$12)*B113,"-")</f>
        <v>#N/A</v>
      </c>
      <c r="Q113" s="8">
        <f>(Data!$BP$12+($Q$2-Data!$BP$12)*CAPM!B113)</f>
        <v>0.3</v>
      </c>
      <c r="R113" s="8" t="e">
        <f>M113*(1+((Data!$BP$12+($R$2-Data!$BP$12)*CAPM!B113))%)</f>
        <v>#N/A</v>
      </c>
      <c r="S113" s="8" t="e">
        <f>M113*(1+((Data!$BP$12+($S$2-Data!$BP$12)*CAPM!B113))%)</f>
        <v>#N/A</v>
      </c>
      <c r="T113" s="8" t="e">
        <f>M113*(1+((Data!$BP$12+($T$2-Data!$BP$12)*CAPM!B113))%)</f>
        <v>#N/A</v>
      </c>
      <c r="U113" t="e">
        <f t="shared" si="13"/>
        <v>#N/A</v>
      </c>
      <c r="V113" s="12" t="e">
        <f t="shared" si="14"/>
        <v>#N/A</v>
      </c>
      <c r="W113" t="e">
        <f t="shared" si="15"/>
        <v>#N/A</v>
      </c>
      <c r="Y113" s="28" t="e">
        <f t="shared" si="16"/>
        <v>#NUM!</v>
      </c>
      <c r="Z113" s="28" t="e">
        <f t="shared" si="17"/>
        <v>#NUM!</v>
      </c>
      <c r="AA113" s="28" t="e">
        <f t="shared" si="18"/>
        <v>#NUM!</v>
      </c>
      <c r="AB113" s="28" t="e">
        <f t="shared" si="19"/>
        <v>#NUM!</v>
      </c>
    </row>
    <row r="114" spans="1:28">
      <c r="A114" s="18">
        <v>111</v>
      </c>
      <c r="B114" s="28">
        <f>IF($D$1="M",Data!BM113,IF($D$1="Y",Data!BN113,"-"))</f>
        <v>0</v>
      </c>
      <c r="C114" s="28" t="e">
        <f>MATCH(B114,IF($D$1="M",Data!$BM$4:$BM$400,IF($D$1="Y",Data!$BN$4:$BN$400,"-")),0)</f>
        <v>#N/A</v>
      </c>
      <c r="D114" s="28" t="e">
        <f>INDEX(Data!$C$4:$BA$398,$C114,D$2)</f>
        <v>#N/A</v>
      </c>
      <c r="E114" s="28" t="e">
        <f>INDEX(Data!$C$4:$BA$398,$C114,E$2)</f>
        <v>#N/A</v>
      </c>
      <c r="F114" s="28" t="e">
        <f>INDEX(Data!$C$4:$BA$398,$C114,F$2)</f>
        <v>#N/A</v>
      </c>
      <c r="G114" s="28" t="e">
        <f>INDEX(Data!$C$4:$BA$398,$C114,G$2)</f>
        <v>#N/A</v>
      </c>
      <c r="H114" s="28" t="e">
        <f>INDEX(Data!$C$4:$BA$398,$C114,H$2)</f>
        <v>#N/A</v>
      </c>
      <c r="I114" s="28" t="e">
        <f>INDEX(Data!$C$4:$BA$398,$C114,I$2)</f>
        <v>#N/A</v>
      </c>
      <c r="J114" s="28" t="e">
        <f>INDEX(Data!$C$4:$BA$398,$C114,J$2)</f>
        <v>#N/A</v>
      </c>
      <c r="K114" s="28" t="e">
        <f>INDEX(Data!$C$4:$BA$398,$C114,K$2)</f>
        <v>#N/A</v>
      </c>
      <c r="L114" s="28" t="e">
        <f>INDEX(Data!$C$4:$BA$398,$C114,L$2)</f>
        <v>#N/A</v>
      </c>
      <c r="M114" s="28" t="e">
        <f>INDEX(Data!$C$4:$BA$398,$C114,M$2)</f>
        <v>#N/A</v>
      </c>
      <c r="N114" s="28" t="e">
        <f>INDEX(Data!$C$4:$BA$398,$C114,N$2)</f>
        <v>#N/A</v>
      </c>
      <c r="O114" s="28" t="e">
        <f>INDEX(Data!$C$4:$BA$398,$C114,O$2)</f>
        <v>#N/A</v>
      </c>
      <c r="P114" t="e">
        <f>IF((Data!$BP$12+($Q$2-Data!$BP$12)*B114)&gt;=O114,Data!$BP$12+($Q$2-Data!$BP$12)*B114,"-")</f>
        <v>#N/A</v>
      </c>
      <c r="Q114" s="8">
        <f>(Data!$BP$12+($Q$2-Data!$BP$12)*CAPM!B114)</f>
        <v>0.3</v>
      </c>
      <c r="R114" s="8" t="e">
        <f>M114*(1+((Data!$BP$12+($R$2-Data!$BP$12)*CAPM!B114))%)</f>
        <v>#N/A</v>
      </c>
      <c r="S114" s="8" t="e">
        <f>M114*(1+((Data!$BP$12+($S$2-Data!$BP$12)*CAPM!B114))%)</f>
        <v>#N/A</v>
      </c>
      <c r="T114" s="8" t="e">
        <f>M114*(1+((Data!$BP$12+($T$2-Data!$BP$12)*CAPM!B114))%)</f>
        <v>#N/A</v>
      </c>
      <c r="U114" t="e">
        <f t="shared" si="13"/>
        <v>#N/A</v>
      </c>
      <c r="V114" s="12" t="e">
        <f t="shared" si="14"/>
        <v>#N/A</v>
      </c>
      <c r="W114" t="e">
        <f t="shared" si="15"/>
        <v>#N/A</v>
      </c>
      <c r="Y114" s="28" t="e">
        <f t="shared" si="16"/>
        <v>#NUM!</v>
      </c>
      <c r="Z114" s="28" t="e">
        <f t="shared" si="17"/>
        <v>#NUM!</v>
      </c>
      <c r="AA114" s="28" t="e">
        <f t="shared" si="18"/>
        <v>#NUM!</v>
      </c>
      <c r="AB114" s="28" t="e">
        <f t="shared" si="19"/>
        <v>#NUM!</v>
      </c>
    </row>
    <row r="115" spans="1:28">
      <c r="A115" s="18">
        <v>112</v>
      </c>
      <c r="B115" s="28">
        <f>IF($D$1="M",Data!BM114,IF($D$1="Y",Data!BN114,"-"))</f>
        <v>0</v>
      </c>
      <c r="C115" s="28" t="e">
        <f>MATCH(B115,IF($D$1="M",Data!$BM$4:$BM$400,IF($D$1="Y",Data!$BN$4:$BN$400,"-")),0)</f>
        <v>#N/A</v>
      </c>
      <c r="D115" s="28" t="e">
        <f>INDEX(Data!$C$4:$BA$398,$C115,D$2)</f>
        <v>#N/A</v>
      </c>
      <c r="E115" s="28" t="e">
        <f>INDEX(Data!$C$4:$BA$398,$C115,E$2)</f>
        <v>#N/A</v>
      </c>
      <c r="F115" s="28" t="e">
        <f>INDEX(Data!$C$4:$BA$398,$C115,F$2)</f>
        <v>#N/A</v>
      </c>
      <c r="G115" s="28" t="e">
        <f>INDEX(Data!$C$4:$BA$398,$C115,G$2)</f>
        <v>#N/A</v>
      </c>
      <c r="H115" s="28" t="e">
        <f>INDEX(Data!$C$4:$BA$398,$C115,H$2)</f>
        <v>#N/A</v>
      </c>
      <c r="I115" s="28" t="e">
        <f>INDEX(Data!$C$4:$BA$398,$C115,I$2)</f>
        <v>#N/A</v>
      </c>
      <c r="J115" s="28" t="e">
        <f>INDEX(Data!$C$4:$BA$398,$C115,J$2)</f>
        <v>#N/A</v>
      </c>
      <c r="K115" s="28" t="e">
        <f>INDEX(Data!$C$4:$BA$398,$C115,K$2)</f>
        <v>#N/A</v>
      </c>
      <c r="L115" s="28" t="e">
        <f>INDEX(Data!$C$4:$BA$398,$C115,L$2)</f>
        <v>#N/A</v>
      </c>
      <c r="M115" s="28" t="e">
        <f>INDEX(Data!$C$4:$BA$398,$C115,M$2)</f>
        <v>#N/A</v>
      </c>
      <c r="N115" s="28" t="e">
        <f>INDEX(Data!$C$4:$BA$398,$C115,N$2)</f>
        <v>#N/A</v>
      </c>
      <c r="O115" s="28" t="e">
        <f>INDEX(Data!$C$4:$BA$398,$C115,O$2)</f>
        <v>#N/A</v>
      </c>
      <c r="P115" t="e">
        <f>IF((Data!$BP$12+($Q$2-Data!$BP$12)*B115)&gt;=O115,Data!$BP$12+($Q$2-Data!$BP$12)*B115,"-")</f>
        <v>#N/A</v>
      </c>
      <c r="Q115" s="8">
        <f>(Data!$BP$12+($Q$2-Data!$BP$12)*CAPM!B115)</f>
        <v>0.3</v>
      </c>
      <c r="R115" s="8" t="e">
        <f>M115*(1+((Data!$BP$12+($R$2-Data!$BP$12)*CAPM!B115))%)</f>
        <v>#N/A</v>
      </c>
      <c r="S115" s="8" t="e">
        <f>M115*(1+((Data!$BP$12+($S$2-Data!$BP$12)*CAPM!B115))%)</f>
        <v>#N/A</v>
      </c>
      <c r="T115" s="8" t="e">
        <f>M115*(1+((Data!$BP$12+($T$2-Data!$BP$12)*CAPM!B115))%)</f>
        <v>#N/A</v>
      </c>
      <c r="U115" t="e">
        <f t="shared" si="13"/>
        <v>#N/A</v>
      </c>
      <c r="V115" s="12" t="e">
        <f t="shared" si="14"/>
        <v>#N/A</v>
      </c>
      <c r="W115" t="e">
        <f t="shared" si="15"/>
        <v>#N/A</v>
      </c>
      <c r="Y115" s="28" t="e">
        <f t="shared" si="16"/>
        <v>#NUM!</v>
      </c>
      <c r="Z115" s="28" t="e">
        <f t="shared" si="17"/>
        <v>#NUM!</v>
      </c>
      <c r="AA115" s="28" t="e">
        <f t="shared" si="18"/>
        <v>#NUM!</v>
      </c>
      <c r="AB115" s="28" t="e">
        <f t="shared" si="19"/>
        <v>#NUM!</v>
      </c>
    </row>
    <row r="116" spans="1:28">
      <c r="A116" s="18">
        <v>113</v>
      </c>
      <c r="B116" s="28">
        <f>IF($D$1="M",Data!BM115,IF($D$1="Y",Data!BN115,"-"))</f>
        <v>0</v>
      </c>
      <c r="C116" s="28" t="e">
        <f>MATCH(B116,IF($D$1="M",Data!$BM$4:$BM$400,IF($D$1="Y",Data!$BN$4:$BN$400,"-")),0)</f>
        <v>#N/A</v>
      </c>
      <c r="D116" s="28" t="e">
        <f>INDEX(Data!$C$4:$BA$398,$C116,D$2)</f>
        <v>#N/A</v>
      </c>
      <c r="E116" s="28" t="e">
        <f>INDEX(Data!$C$4:$BA$398,$C116,E$2)</f>
        <v>#N/A</v>
      </c>
      <c r="F116" s="28" t="e">
        <f>INDEX(Data!$C$4:$BA$398,$C116,F$2)</f>
        <v>#N/A</v>
      </c>
      <c r="G116" s="28" t="e">
        <f>INDEX(Data!$C$4:$BA$398,$C116,G$2)</f>
        <v>#N/A</v>
      </c>
      <c r="H116" s="28" t="e">
        <f>INDEX(Data!$C$4:$BA$398,$C116,H$2)</f>
        <v>#N/A</v>
      </c>
      <c r="I116" s="28" t="e">
        <f>INDEX(Data!$C$4:$BA$398,$C116,I$2)</f>
        <v>#N/A</v>
      </c>
      <c r="J116" s="28" t="e">
        <f>INDEX(Data!$C$4:$BA$398,$C116,J$2)</f>
        <v>#N/A</v>
      </c>
      <c r="K116" s="28" t="e">
        <f>INDEX(Data!$C$4:$BA$398,$C116,K$2)</f>
        <v>#N/A</v>
      </c>
      <c r="L116" s="28" t="e">
        <f>INDEX(Data!$C$4:$BA$398,$C116,L$2)</f>
        <v>#N/A</v>
      </c>
      <c r="M116" s="28" t="e">
        <f>INDEX(Data!$C$4:$BA$398,$C116,M$2)</f>
        <v>#N/A</v>
      </c>
      <c r="N116" s="28" t="e">
        <f>INDEX(Data!$C$4:$BA$398,$C116,N$2)</f>
        <v>#N/A</v>
      </c>
      <c r="O116" s="28" t="e">
        <f>INDEX(Data!$C$4:$BA$398,$C116,O$2)</f>
        <v>#N/A</v>
      </c>
      <c r="P116" t="e">
        <f>IF((Data!$BP$12+($Q$2-Data!$BP$12)*B116)&gt;=O116,Data!$BP$12+($Q$2-Data!$BP$12)*B116,"-")</f>
        <v>#N/A</v>
      </c>
      <c r="Q116" s="8">
        <f>(Data!$BP$12+($Q$2-Data!$BP$12)*CAPM!B116)</f>
        <v>0.3</v>
      </c>
      <c r="R116" s="8" t="e">
        <f>M116*(1+((Data!$BP$12+($R$2-Data!$BP$12)*CAPM!B116))%)</f>
        <v>#N/A</v>
      </c>
      <c r="S116" s="8" t="e">
        <f>M116*(1+((Data!$BP$12+($S$2-Data!$BP$12)*CAPM!B116))%)</f>
        <v>#N/A</v>
      </c>
      <c r="T116" s="8" t="e">
        <f>M116*(1+((Data!$BP$12+($T$2-Data!$BP$12)*CAPM!B116))%)</f>
        <v>#N/A</v>
      </c>
      <c r="U116" t="e">
        <f t="shared" si="13"/>
        <v>#N/A</v>
      </c>
      <c r="V116" s="12" t="e">
        <f t="shared" si="14"/>
        <v>#N/A</v>
      </c>
      <c r="W116" t="e">
        <f t="shared" si="15"/>
        <v>#N/A</v>
      </c>
      <c r="Y116" s="28" t="e">
        <f t="shared" si="16"/>
        <v>#NUM!</v>
      </c>
      <c r="Z116" s="28" t="e">
        <f t="shared" si="17"/>
        <v>#NUM!</v>
      </c>
      <c r="AA116" s="28" t="e">
        <f t="shared" si="18"/>
        <v>#NUM!</v>
      </c>
      <c r="AB116" s="28" t="e">
        <f t="shared" si="19"/>
        <v>#NUM!</v>
      </c>
    </row>
    <row r="117" spans="1:28">
      <c r="A117" s="18">
        <v>114</v>
      </c>
      <c r="B117" s="28">
        <f>IF($D$1="M",Data!BM116,IF($D$1="Y",Data!BN116,"-"))</f>
        <v>0</v>
      </c>
      <c r="C117" s="28" t="e">
        <f>MATCH(B117,IF($D$1="M",Data!$BM$4:$BM$400,IF($D$1="Y",Data!$BN$4:$BN$400,"-")),0)</f>
        <v>#N/A</v>
      </c>
      <c r="D117" s="28" t="e">
        <f>INDEX(Data!$C$4:$BA$398,$C117,D$2)</f>
        <v>#N/A</v>
      </c>
      <c r="E117" s="28" t="e">
        <f>INDEX(Data!$C$4:$BA$398,$C117,E$2)</f>
        <v>#N/A</v>
      </c>
      <c r="F117" s="28" t="e">
        <f>INDEX(Data!$C$4:$BA$398,$C117,F$2)</f>
        <v>#N/A</v>
      </c>
      <c r="G117" s="28" t="e">
        <f>INDEX(Data!$C$4:$BA$398,$C117,G$2)</f>
        <v>#N/A</v>
      </c>
      <c r="H117" s="28" t="e">
        <f>INDEX(Data!$C$4:$BA$398,$C117,H$2)</f>
        <v>#N/A</v>
      </c>
      <c r="I117" s="28" t="e">
        <f>INDEX(Data!$C$4:$BA$398,$C117,I$2)</f>
        <v>#N/A</v>
      </c>
      <c r="J117" s="28" t="e">
        <f>INDEX(Data!$C$4:$BA$398,$C117,J$2)</f>
        <v>#N/A</v>
      </c>
      <c r="K117" s="28" t="e">
        <f>INDEX(Data!$C$4:$BA$398,$C117,K$2)</f>
        <v>#N/A</v>
      </c>
      <c r="L117" s="28" t="e">
        <f>INDEX(Data!$C$4:$BA$398,$C117,L$2)</f>
        <v>#N/A</v>
      </c>
      <c r="M117" s="28" t="e">
        <f>INDEX(Data!$C$4:$BA$398,$C117,M$2)</f>
        <v>#N/A</v>
      </c>
      <c r="N117" s="28" t="e">
        <f>INDEX(Data!$C$4:$BA$398,$C117,N$2)</f>
        <v>#N/A</v>
      </c>
      <c r="O117" s="28" t="e">
        <f>INDEX(Data!$C$4:$BA$398,$C117,O$2)</f>
        <v>#N/A</v>
      </c>
      <c r="P117" t="e">
        <f>IF((Data!$BP$12+($Q$2-Data!$BP$12)*B117)&gt;=O117,Data!$BP$12+($Q$2-Data!$BP$12)*B117,"-")</f>
        <v>#N/A</v>
      </c>
      <c r="Q117" s="8">
        <f>(Data!$BP$12+($Q$2-Data!$BP$12)*CAPM!B117)</f>
        <v>0.3</v>
      </c>
      <c r="R117" s="8" t="e">
        <f>M117*(1+((Data!$BP$12+($R$2-Data!$BP$12)*CAPM!B117))%)</f>
        <v>#N/A</v>
      </c>
      <c r="S117" s="8" t="e">
        <f>M117*(1+((Data!$BP$12+($S$2-Data!$BP$12)*CAPM!B117))%)</f>
        <v>#N/A</v>
      </c>
      <c r="T117" s="8" t="e">
        <f>M117*(1+((Data!$BP$12+($T$2-Data!$BP$12)*CAPM!B117))%)</f>
        <v>#N/A</v>
      </c>
      <c r="U117" t="e">
        <f t="shared" si="13"/>
        <v>#N/A</v>
      </c>
      <c r="V117" s="12" t="e">
        <f t="shared" si="14"/>
        <v>#N/A</v>
      </c>
      <c r="W117" t="e">
        <f t="shared" si="15"/>
        <v>#N/A</v>
      </c>
      <c r="Y117" s="28" t="e">
        <f t="shared" si="16"/>
        <v>#NUM!</v>
      </c>
      <c r="Z117" s="28" t="e">
        <f t="shared" si="17"/>
        <v>#NUM!</v>
      </c>
      <c r="AA117" s="28" t="e">
        <f t="shared" si="18"/>
        <v>#NUM!</v>
      </c>
      <c r="AB117" s="28" t="e">
        <f t="shared" si="19"/>
        <v>#NUM!</v>
      </c>
    </row>
    <row r="118" spans="1:28">
      <c r="A118" s="18">
        <v>115</v>
      </c>
      <c r="B118" s="28">
        <f>IF($D$1="M",Data!BM117,IF($D$1="Y",Data!BN117,"-"))</f>
        <v>0</v>
      </c>
      <c r="C118" s="28" t="e">
        <f>MATCH(B118,IF($D$1="M",Data!$BM$4:$BM$400,IF($D$1="Y",Data!$BN$4:$BN$400,"-")),0)</f>
        <v>#N/A</v>
      </c>
      <c r="D118" s="28" t="e">
        <f>INDEX(Data!$C$4:$BA$398,$C118,D$2)</f>
        <v>#N/A</v>
      </c>
      <c r="E118" s="28" t="e">
        <f>INDEX(Data!$C$4:$BA$398,$C118,E$2)</f>
        <v>#N/A</v>
      </c>
      <c r="F118" s="28" t="e">
        <f>INDEX(Data!$C$4:$BA$398,$C118,F$2)</f>
        <v>#N/A</v>
      </c>
      <c r="G118" s="28" t="e">
        <f>INDEX(Data!$C$4:$BA$398,$C118,G$2)</f>
        <v>#N/A</v>
      </c>
      <c r="H118" s="28" t="e">
        <f>INDEX(Data!$C$4:$BA$398,$C118,H$2)</f>
        <v>#N/A</v>
      </c>
      <c r="I118" s="28" t="e">
        <f>INDEX(Data!$C$4:$BA$398,$C118,I$2)</f>
        <v>#N/A</v>
      </c>
      <c r="J118" s="28" t="e">
        <f>INDEX(Data!$C$4:$BA$398,$C118,J$2)</f>
        <v>#N/A</v>
      </c>
      <c r="K118" s="28" t="e">
        <f>INDEX(Data!$C$4:$BA$398,$C118,K$2)</f>
        <v>#N/A</v>
      </c>
      <c r="L118" s="28" t="e">
        <f>INDEX(Data!$C$4:$BA$398,$C118,L$2)</f>
        <v>#N/A</v>
      </c>
      <c r="M118" s="28" t="e">
        <f>INDEX(Data!$C$4:$BA$398,$C118,M$2)</f>
        <v>#N/A</v>
      </c>
      <c r="N118" s="28" t="e">
        <f>INDEX(Data!$C$4:$BA$398,$C118,N$2)</f>
        <v>#N/A</v>
      </c>
      <c r="O118" s="28" t="e">
        <f>INDEX(Data!$C$4:$BA$398,$C118,O$2)</f>
        <v>#N/A</v>
      </c>
      <c r="P118" t="e">
        <f>IF((Data!$BP$12+($Q$2-Data!$BP$12)*B118)&gt;=O118,Data!$BP$12+($Q$2-Data!$BP$12)*B118,"-")</f>
        <v>#N/A</v>
      </c>
      <c r="Q118" s="8">
        <f>(Data!$BP$12+($Q$2-Data!$BP$12)*CAPM!B118)</f>
        <v>0.3</v>
      </c>
      <c r="R118" s="8" t="e">
        <f>M118*(1+((Data!$BP$12+($R$2-Data!$BP$12)*CAPM!B118))%)</f>
        <v>#N/A</v>
      </c>
      <c r="S118" s="8" t="e">
        <f>M118*(1+((Data!$BP$12+($S$2-Data!$BP$12)*CAPM!B118))%)</f>
        <v>#N/A</v>
      </c>
      <c r="T118" s="8" t="e">
        <f>M118*(1+((Data!$BP$12+($T$2-Data!$BP$12)*CAPM!B118))%)</f>
        <v>#N/A</v>
      </c>
      <c r="U118" t="e">
        <f t="shared" si="13"/>
        <v>#N/A</v>
      </c>
      <c r="V118" s="12" t="e">
        <f t="shared" si="14"/>
        <v>#N/A</v>
      </c>
      <c r="W118" t="e">
        <f t="shared" si="15"/>
        <v>#N/A</v>
      </c>
      <c r="Y118" s="28" t="e">
        <f t="shared" si="16"/>
        <v>#NUM!</v>
      </c>
      <c r="Z118" s="28" t="e">
        <f t="shared" si="17"/>
        <v>#NUM!</v>
      </c>
      <c r="AA118" s="28" t="e">
        <f t="shared" si="18"/>
        <v>#NUM!</v>
      </c>
      <c r="AB118" s="28" t="e">
        <f t="shared" si="19"/>
        <v>#NUM!</v>
      </c>
    </row>
    <row r="119" spans="1:28">
      <c r="A119" s="18">
        <v>116</v>
      </c>
      <c r="B119" s="28">
        <f>IF($D$1="M",Data!BM118,IF($D$1="Y",Data!BN118,"-"))</f>
        <v>0</v>
      </c>
      <c r="C119" s="28" t="e">
        <f>MATCH(B119,IF($D$1="M",Data!$BM$4:$BM$400,IF($D$1="Y",Data!$BN$4:$BN$400,"-")),0)</f>
        <v>#N/A</v>
      </c>
      <c r="D119" s="28" t="e">
        <f>INDEX(Data!$C$4:$BA$398,$C119,D$2)</f>
        <v>#N/A</v>
      </c>
      <c r="E119" s="28" t="e">
        <f>INDEX(Data!$C$4:$BA$398,$C119,E$2)</f>
        <v>#N/A</v>
      </c>
      <c r="F119" s="28" t="e">
        <f>INDEX(Data!$C$4:$BA$398,$C119,F$2)</f>
        <v>#N/A</v>
      </c>
      <c r="G119" s="28" t="e">
        <f>INDEX(Data!$C$4:$BA$398,$C119,G$2)</f>
        <v>#N/A</v>
      </c>
      <c r="H119" s="28" t="e">
        <f>INDEX(Data!$C$4:$BA$398,$C119,H$2)</f>
        <v>#N/A</v>
      </c>
      <c r="I119" s="28" t="e">
        <f>INDEX(Data!$C$4:$BA$398,$C119,I$2)</f>
        <v>#N/A</v>
      </c>
      <c r="J119" s="28" t="e">
        <f>INDEX(Data!$C$4:$BA$398,$C119,J$2)</f>
        <v>#N/A</v>
      </c>
      <c r="K119" s="28" t="e">
        <f>INDEX(Data!$C$4:$BA$398,$C119,K$2)</f>
        <v>#N/A</v>
      </c>
      <c r="L119" s="28" t="e">
        <f>INDEX(Data!$C$4:$BA$398,$C119,L$2)</f>
        <v>#N/A</v>
      </c>
      <c r="M119" s="28" t="e">
        <f>INDEX(Data!$C$4:$BA$398,$C119,M$2)</f>
        <v>#N/A</v>
      </c>
      <c r="N119" s="28" t="e">
        <f>INDEX(Data!$C$4:$BA$398,$C119,N$2)</f>
        <v>#N/A</v>
      </c>
      <c r="O119" s="28" t="e">
        <f>INDEX(Data!$C$4:$BA$398,$C119,O$2)</f>
        <v>#N/A</v>
      </c>
      <c r="P119" t="e">
        <f>IF((Data!$BP$12+($Q$2-Data!$BP$12)*B119)&gt;=O119,Data!$BP$12+($Q$2-Data!$BP$12)*B119,"-")</f>
        <v>#N/A</v>
      </c>
      <c r="Q119" s="8">
        <f>(Data!$BP$12+($Q$2-Data!$BP$12)*CAPM!B119)</f>
        <v>0.3</v>
      </c>
      <c r="R119" s="8" t="e">
        <f>M119*(1+((Data!$BP$12+($R$2-Data!$BP$12)*CAPM!B119))%)</f>
        <v>#N/A</v>
      </c>
      <c r="S119" s="8" t="e">
        <f>M119*(1+((Data!$BP$12+($S$2-Data!$BP$12)*CAPM!B119))%)</f>
        <v>#N/A</v>
      </c>
      <c r="T119" s="8" t="e">
        <f>M119*(1+((Data!$BP$12+($T$2-Data!$BP$12)*CAPM!B119))%)</f>
        <v>#N/A</v>
      </c>
      <c r="U119" t="e">
        <f t="shared" si="13"/>
        <v>#N/A</v>
      </c>
      <c r="V119" s="12" t="e">
        <f t="shared" si="14"/>
        <v>#N/A</v>
      </c>
      <c r="W119" t="e">
        <f t="shared" si="15"/>
        <v>#N/A</v>
      </c>
      <c r="Y119" s="28" t="e">
        <f t="shared" si="16"/>
        <v>#NUM!</v>
      </c>
      <c r="Z119" s="28" t="e">
        <f t="shared" si="17"/>
        <v>#NUM!</v>
      </c>
      <c r="AA119" s="28" t="e">
        <f t="shared" si="18"/>
        <v>#NUM!</v>
      </c>
      <c r="AB119" s="28" t="e">
        <f t="shared" si="19"/>
        <v>#NUM!</v>
      </c>
    </row>
    <row r="120" spans="1:28">
      <c r="A120" s="18">
        <v>117</v>
      </c>
      <c r="B120" s="28">
        <f>IF($D$1="M",Data!BM119,IF($D$1="Y",Data!BN119,"-"))</f>
        <v>0</v>
      </c>
      <c r="C120" s="28" t="e">
        <f>MATCH(B120,IF($D$1="M",Data!$BM$4:$BM$400,IF($D$1="Y",Data!$BN$4:$BN$400,"-")),0)</f>
        <v>#N/A</v>
      </c>
      <c r="D120" s="28" t="e">
        <f>INDEX(Data!$C$4:$BA$398,$C120,D$2)</f>
        <v>#N/A</v>
      </c>
      <c r="E120" s="28" t="e">
        <f>INDEX(Data!$C$4:$BA$398,$C120,E$2)</f>
        <v>#N/A</v>
      </c>
      <c r="F120" s="28" t="e">
        <f>INDEX(Data!$C$4:$BA$398,$C120,F$2)</f>
        <v>#N/A</v>
      </c>
      <c r="G120" s="28" t="e">
        <f>INDEX(Data!$C$4:$BA$398,$C120,G$2)</f>
        <v>#N/A</v>
      </c>
      <c r="H120" s="28" t="e">
        <f>INDEX(Data!$C$4:$BA$398,$C120,H$2)</f>
        <v>#N/A</v>
      </c>
      <c r="I120" s="28" t="e">
        <f>INDEX(Data!$C$4:$BA$398,$C120,I$2)</f>
        <v>#N/A</v>
      </c>
      <c r="J120" s="28" t="e">
        <f>INDEX(Data!$C$4:$BA$398,$C120,J$2)</f>
        <v>#N/A</v>
      </c>
      <c r="K120" s="28" t="e">
        <f>INDEX(Data!$C$4:$BA$398,$C120,K$2)</f>
        <v>#N/A</v>
      </c>
      <c r="L120" s="28" t="e">
        <f>INDEX(Data!$C$4:$BA$398,$C120,L$2)</f>
        <v>#N/A</v>
      </c>
      <c r="M120" s="28" t="e">
        <f>INDEX(Data!$C$4:$BA$398,$C120,M$2)</f>
        <v>#N/A</v>
      </c>
      <c r="N120" s="28" t="e">
        <f>INDEX(Data!$C$4:$BA$398,$C120,N$2)</f>
        <v>#N/A</v>
      </c>
      <c r="O120" s="28" t="e">
        <f>INDEX(Data!$C$4:$BA$398,$C120,O$2)</f>
        <v>#N/A</v>
      </c>
      <c r="P120" t="e">
        <f>IF((Data!$BP$12+($Q$2-Data!$BP$12)*B120)&gt;=O120,Data!$BP$12+($Q$2-Data!$BP$12)*B120,"-")</f>
        <v>#N/A</v>
      </c>
      <c r="Q120" s="8">
        <f>(Data!$BP$12+($Q$2-Data!$BP$12)*CAPM!B120)</f>
        <v>0.3</v>
      </c>
      <c r="R120" s="8" t="e">
        <f>M120*(1+((Data!$BP$12+($R$2-Data!$BP$12)*CAPM!B120))%)</f>
        <v>#N/A</v>
      </c>
      <c r="S120" s="8" t="e">
        <f>M120*(1+((Data!$BP$12+($S$2-Data!$BP$12)*CAPM!B120))%)</f>
        <v>#N/A</v>
      </c>
      <c r="T120" s="8" t="e">
        <f>M120*(1+((Data!$BP$12+($T$2-Data!$BP$12)*CAPM!B120))%)</f>
        <v>#N/A</v>
      </c>
      <c r="U120" t="e">
        <f t="shared" si="13"/>
        <v>#N/A</v>
      </c>
      <c r="V120" s="12" t="e">
        <f t="shared" si="14"/>
        <v>#N/A</v>
      </c>
      <c r="W120" t="e">
        <f t="shared" si="15"/>
        <v>#N/A</v>
      </c>
      <c r="Y120" s="28" t="e">
        <f t="shared" si="16"/>
        <v>#NUM!</v>
      </c>
      <c r="Z120" s="28" t="e">
        <f t="shared" si="17"/>
        <v>#NUM!</v>
      </c>
      <c r="AA120" s="28" t="e">
        <f t="shared" si="18"/>
        <v>#NUM!</v>
      </c>
      <c r="AB120" s="28" t="e">
        <f t="shared" si="19"/>
        <v>#NUM!</v>
      </c>
    </row>
    <row r="121" spans="1:28">
      <c r="A121" s="18">
        <v>118</v>
      </c>
      <c r="B121" s="28">
        <f>IF($D$1="M",Data!BM120,IF($D$1="Y",Data!BN120,"-"))</f>
        <v>0</v>
      </c>
      <c r="C121" s="28" t="e">
        <f>MATCH(B121,IF($D$1="M",Data!$BM$4:$BM$400,IF($D$1="Y",Data!$BN$4:$BN$400,"-")),0)</f>
        <v>#N/A</v>
      </c>
      <c r="D121" s="28" t="e">
        <f>INDEX(Data!$C$4:$BA$398,$C121,D$2)</f>
        <v>#N/A</v>
      </c>
      <c r="E121" s="28" t="e">
        <f>INDEX(Data!$C$4:$BA$398,$C121,E$2)</f>
        <v>#N/A</v>
      </c>
      <c r="F121" s="28" t="e">
        <f>INDEX(Data!$C$4:$BA$398,$C121,F$2)</f>
        <v>#N/A</v>
      </c>
      <c r="G121" s="28" t="e">
        <f>INDEX(Data!$C$4:$BA$398,$C121,G$2)</f>
        <v>#N/A</v>
      </c>
      <c r="H121" s="28" t="e">
        <f>INDEX(Data!$C$4:$BA$398,$C121,H$2)</f>
        <v>#N/A</v>
      </c>
      <c r="I121" s="28" t="e">
        <f>INDEX(Data!$C$4:$BA$398,$C121,I$2)</f>
        <v>#N/A</v>
      </c>
      <c r="J121" s="28" t="e">
        <f>INDEX(Data!$C$4:$BA$398,$C121,J$2)</f>
        <v>#N/A</v>
      </c>
      <c r="K121" s="28" t="e">
        <f>INDEX(Data!$C$4:$BA$398,$C121,K$2)</f>
        <v>#N/A</v>
      </c>
      <c r="L121" s="28" t="e">
        <f>INDEX(Data!$C$4:$BA$398,$C121,L$2)</f>
        <v>#N/A</v>
      </c>
      <c r="M121" s="28" t="e">
        <f>INDEX(Data!$C$4:$BA$398,$C121,M$2)</f>
        <v>#N/A</v>
      </c>
      <c r="N121" s="28" t="e">
        <f>INDEX(Data!$C$4:$BA$398,$C121,N$2)</f>
        <v>#N/A</v>
      </c>
      <c r="O121" s="28" t="e">
        <f>INDEX(Data!$C$4:$BA$398,$C121,O$2)</f>
        <v>#N/A</v>
      </c>
      <c r="P121" t="e">
        <f>IF((Data!$BP$12+($Q$2-Data!$BP$12)*B121)&gt;=O121,Data!$BP$12+($Q$2-Data!$BP$12)*B121,"-")</f>
        <v>#N/A</v>
      </c>
      <c r="Q121" s="8">
        <f>(Data!$BP$12+($Q$2-Data!$BP$12)*CAPM!B121)</f>
        <v>0.3</v>
      </c>
      <c r="R121" s="8" t="e">
        <f>M121*(1+((Data!$BP$12+($R$2-Data!$BP$12)*CAPM!B121))%)</f>
        <v>#N/A</v>
      </c>
      <c r="S121" s="8" t="e">
        <f>M121*(1+((Data!$BP$12+($S$2-Data!$BP$12)*CAPM!B121))%)</f>
        <v>#N/A</v>
      </c>
      <c r="T121" s="8" t="e">
        <f>M121*(1+((Data!$BP$12+($T$2-Data!$BP$12)*CAPM!B121))%)</f>
        <v>#N/A</v>
      </c>
      <c r="U121" t="e">
        <f t="shared" si="13"/>
        <v>#N/A</v>
      </c>
      <c r="V121" s="12" t="e">
        <f t="shared" si="14"/>
        <v>#N/A</v>
      </c>
      <c r="W121" t="e">
        <f t="shared" si="15"/>
        <v>#N/A</v>
      </c>
      <c r="Y121" s="28" t="e">
        <f t="shared" si="16"/>
        <v>#NUM!</v>
      </c>
      <c r="Z121" s="28" t="e">
        <f t="shared" si="17"/>
        <v>#NUM!</v>
      </c>
      <c r="AA121" s="28" t="e">
        <f t="shared" si="18"/>
        <v>#NUM!</v>
      </c>
      <c r="AB121" s="28" t="e">
        <f t="shared" si="19"/>
        <v>#NUM!</v>
      </c>
    </row>
    <row r="122" spans="1:28">
      <c r="A122" s="18">
        <v>119</v>
      </c>
      <c r="B122" s="28">
        <f>IF($D$1="M",Data!BM121,IF($D$1="Y",Data!BN121,"-"))</f>
        <v>0</v>
      </c>
      <c r="C122" s="28" t="e">
        <f>MATCH(B122,IF($D$1="M",Data!$BM$4:$BM$400,IF($D$1="Y",Data!$BN$4:$BN$400,"-")),0)</f>
        <v>#N/A</v>
      </c>
      <c r="D122" s="28" t="e">
        <f>INDEX(Data!$C$4:$BA$398,$C122,D$2)</f>
        <v>#N/A</v>
      </c>
      <c r="E122" s="28" t="e">
        <f>INDEX(Data!$C$4:$BA$398,$C122,E$2)</f>
        <v>#N/A</v>
      </c>
      <c r="F122" s="28" t="e">
        <f>INDEX(Data!$C$4:$BA$398,$C122,F$2)</f>
        <v>#N/A</v>
      </c>
      <c r="G122" s="28" t="e">
        <f>INDEX(Data!$C$4:$BA$398,$C122,G$2)</f>
        <v>#N/A</v>
      </c>
      <c r="H122" s="28" t="e">
        <f>INDEX(Data!$C$4:$BA$398,$C122,H$2)</f>
        <v>#N/A</v>
      </c>
      <c r="I122" s="28" t="e">
        <f>INDEX(Data!$C$4:$BA$398,$C122,I$2)</f>
        <v>#N/A</v>
      </c>
      <c r="J122" s="28" t="e">
        <f>INDEX(Data!$C$4:$BA$398,$C122,J$2)</f>
        <v>#N/A</v>
      </c>
      <c r="K122" s="28" t="e">
        <f>INDEX(Data!$C$4:$BA$398,$C122,K$2)</f>
        <v>#N/A</v>
      </c>
      <c r="L122" s="28" t="e">
        <f>INDEX(Data!$C$4:$BA$398,$C122,L$2)</f>
        <v>#N/A</v>
      </c>
      <c r="M122" s="28" t="e">
        <f>INDEX(Data!$C$4:$BA$398,$C122,M$2)</f>
        <v>#N/A</v>
      </c>
      <c r="N122" s="28" t="e">
        <f>INDEX(Data!$C$4:$BA$398,$C122,N$2)</f>
        <v>#N/A</v>
      </c>
      <c r="O122" s="28" t="e">
        <f>INDEX(Data!$C$4:$BA$398,$C122,O$2)</f>
        <v>#N/A</v>
      </c>
      <c r="P122" t="e">
        <f>IF((Data!$BP$12+($Q$2-Data!$BP$12)*B122)&gt;=O122,Data!$BP$12+($Q$2-Data!$BP$12)*B122,"-")</f>
        <v>#N/A</v>
      </c>
      <c r="Q122" s="8">
        <f>(Data!$BP$12+($Q$2-Data!$BP$12)*CAPM!B122)</f>
        <v>0.3</v>
      </c>
      <c r="R122" s="8" t="e">
        <f>M122*(1+((Data!$BP$12+($R$2-Data!$BP$12)*CAPM!B122))%)</f>
        <v>#N/A</v>
      </c>
      <c r="S122" s="8" t="e">
        <f>M122*(1+((Data!$BP$12+($S$2-Data!$BP$12)*CAPM!B122))%)</f>
        <v>#N/A</v>
      </c>
      <c r="T122" s="8" t="e">
        <f>M122*(1+((Data!$BP$12+($T$2-Data!$BP$12)*CAPM!B122))%)</f>
        <v>#N/A</v>
      </c>
      <c r="U122" t="e">
        <f t="shared" si="13"/>
        <v>#N/A</v>
      </c>
      <c r="V122" s="12" t="e">
        <f t="shared" si="14"/>
        <v>#N/A</v>
      </c>
      <c r="W122" t="e">
        <f t="shared" si="15"/>
        <v>#N/A</v>
      </c>
      <c r="Y122" s="28" t="e">
        <f t="shared" si="16"/>
        <v>#NUM!</v>
      </c>
      <c r="Z122" s="28" t="e">
        <f t="shared" si="17"/>
        <v>#NUM!</v>
      </c>
      <c r="AA122" s="28" t="e">
        <f t="shared" si="18"/>
        <v>#NUM!</v>
      </c>
      <c r="AB122" s="28" t="e">
        <f t="shared" si="19"/>
        <v>#NUM!</v>
      </c>
    </row>
    <row r="123" spans="1:28">
      <c r="A123" s="18">
        <v>120</v>
      </c>
      <c r="B123" s="28">
        <f>IF($D$1="M",Data!BM122,IF($D$1="Y",Data!BN122,"-"))</f>
        <v>0</v>
      </c>
      <c r="C123" s="28" t="e">
        <f>MATCH(B123,IF($D$1="M",Data!$BM$4:$BM$400,IF($D$1="Y",Data!$BN$4:$BN$400,"-")),0)</f>
        <v>#N/A</v>
      </c>
      <c r="D123" s="28" t="e">
        <f>INDEX(Data!$C$4:$BA$398,$C123,D$2)</f>
        <v>#N/A</v>
      </c>
      <c r="E123" s="28" t="e">
        <f>INDEX(Data!$C$4:$BA$398,$C123,E$2)</f>
        <v>#N/A</v>
      </c>
      <c r="F123" s="28" t="e">
        <f>INDEX(Data!$C$4:$BA$398,$C123,F$2)</f>
        <v>#N/A</v>
      </c>
      <c r="G123" s="28" t="e">
        <f>INDEX(Data!$C$4:$BA$398,$C123,G$2)</f>
        <v>#N/A</v>
      </c>
      <c r="H123" s="28" t="e">
        <f>INDEX(Data!$C$4:$BA$398,$C123,H$2)</f>
        <v>#N/A</v>
      </c>
      <c r="I123" s="28" t="e">
        <f>INDEX(Data!$C$4:$BA$398,$C123,I$2)</f>
        <v>#N/A</v>
      </c>
      <c r="J123" s="28" t="e">
        <f>INDEX(Data!$C$4:$BA$398,$C123,J$2)</f>
        <v>#N/A</v>
      </c>
      <c r="K123" s="28" t="e">
        <f>INDEX(Data!$C$4:$BA$398,$C123,K$2)</f>
        <v>#N/A</v>
      </c>
      <c r="L123" s="28" t="e">
        <f>INDEX(Data!$C$4:$BA$398,$C123,L$2)</f>
        <v>#N/A</v>
      </c>
      <c r="M123" s="28" t="e">
        <f>INDEX(Data!$C$4:$BA$398,$C123,M$2)</f>
        <v>#N/A</v>
      </c>
      <c r="N123" s="28" t="e">
        <f>INDEX(Data!$C$4:$BA$398,$C123,N$2)</f>
        <v>#N/A</v>
      </c>
      <c r="O123" s="28" t="e">
        <f>INDEX(Data!$C$4:$BA$398,$C123,O$2)</f>
        <v>#N/A</v>
      </c>
      <c r="P123" t="e">
        <f>IF((Data!$BP$12+($Q$2-Data!$BP$12)*B123)&gt;=O123,Data!$BP$12+($Q$2-Data!$BP$12)*B123,"-")</f>
        <v>#N/A</v>
      </c>
      <c r="Q123" s="8">
        <f>(Data!$BP$12+($Q$2-Data!$BP$12)*CAPM!B123)</f>
        <v>0.3</v>
      </c>
      <c r="R123" s="8" t="e">
        <f>M123*(1+((Data!$BP$12+($R$2-Data!$BP$12)*CAPM!B123))%)</f>
        <v>#N/A</v>
      </c>
      <c r="S123" s="8" t="e">
        <f>M123*(1+((Data!$BP$12+($S$2-Data!$BP$12)*CAPM!B123))%)</f>
        <v>#N/A</v>
      </c>
      <c r="T123" s="8" t="e">
        <f>M123*(1+((Data!$BP$12+($T$2-Data!$BP$12)*CAPM!B123))%)</f>
        <v>#N/A</v>
      </c>
      <c r="U123" t="e">
        <f t="shared" si="13"/>
        <v>#N/A</v>
      </c>
      <c r="V123" s="12" t="e">
        <f t="shared" si="14"/>
        <v>#N/A</v>
      </c>
      <c r="W123" t="e">
        <f t="shared" si="15"/>
        <v>#N/A</v>
      </c>
      <c r="Y123" s="28" t="e">
        <f t="shared" si="16"/>
        <v>#NUM!</v>
      </c>
      <c r="Z123" s="28" t="e">
        <f t="shared" si="17"/>
        <v>#NUM!</v>
      </c>
      <c r="AA123" s="28" t="e">
        <f t="shared" si="18"/>
        <v>#NUM!</v>
      </c>
      <c r="AB123" s="28" t="e">
        <f t="shared" si="19"/>
        <v>#NUM!</v>
      </c>
    </row>
    <row r="124" spans="1:28">
      <c r="A124" s="18">
        <v>121</v>
      </c>
      <c r="B124" s="28">
        <f>IF($D$1="M",Data!BM123,IF($D$1="Y",Data!BN123,"-"))</f>
        <v>0</v>
      </c>
      <c r="C124" s="28" t="e">
        <f>MATCH(B124,IF($D$1="M",Data!$BM$4:$BM$400,IF($D$1="Y",Data!$BN$4:$BN$400,"-")),0)</f>
        <v>#N/A</v>
      </c>
      <c r="D124" s="28" t="e">
        <f>INDEX(Data!$C$4:$BA$398,$C124,D$2)</f>
        <v>#N/A</v>
      </c>
      <c r="E124" s="28" t="e">
        <f>INDEX(Data!$C$4:$BA$398,$C124,E$2)</f>
        <v>#N/A</v>
      </c>
      <c r="F124" s="28" t="e">
        <f>INDEX(Data!$C$4:$BA$398,$C124,F$2)</f>
        <v>#N/A</v>
      </c>
      <c r="G124" s="28" t="e">
        <f>INDEX(Data!$C$4:$BA$398,$C124,G$2)</f>
        <v>#N/A</v>
      </c>
      <c r="H124" s="28" t="e">
        <f>INDEX(Data!$C$4:$BA$398,$C124,H$2)</f>
        <v>#N/A</v>
      </c>
      <c r="I124" s="28" t="e">
        <f>INDEX(Data!$C$4:$BA$398,$C124,I$2)</f>
        <v>#N/A</v>
      </c>
      <c r="J124" s="28" t="e">
        <f>INDEX(Data!$C$4:$BA$398,$C124,J$2)</f>
        <v>#N/A</v>
      </c>
      <c r="K124" s="28" t="e">
        <f>INDEX(Data!$C$4:$BA$398,$C124,K$2)</f>
        <v>#N/A</v>
      </c>
      <c r="L124" s="28" t="e">
        <f>INDEX(Data!$C$4:$BA$398,$C124,L$2)</f>
        <v>#N/A</v>
      </c>
      <c r="M124" s="28" t="e">
        <f>INDEX(Data!$C$4:$BA$398,$C124,M$2)</f>
        <v>#N/A</v>
      </c>
      <c r="N124" s="28" t="e">
        <f>INDEX(Data!$C$4:$BA$398,$C124,N$2)</f>
        <v>#N/A</v>
      </c>
      <c r="O124" s="28" t="e">
        <f>INDEX(Data!$C$4:$BA$398,$C124,O$2)</f>
        <v>#N/A</v>
      </c>
      <c r="P124" t="e">
        <f>IF((Data!$BP$12+($Q$2-Data!$BP$12)*B124)&gt;=O124,Data!$BP$12+($Q$2-Data!$BP$12)*B124,"-")</f>
        <v>#N/A</v>
      </c>
      <c r="Q124" s="8">
        <f>(Data!$BP$12+($Q$2-Data!$BP$12)*CAPM!B124)</f>
        <v>0.3</v>
      </c>
      <c r="R124" s="8" t="e">
        <f>M124*(1+((Data!$BP$12+($R$2-Data!$BP$12)*CAPM!B124))%)</f>
        <v>#N/A</v>
      </c>
      <c r="S124" s="8" t="e">
        <f>M124*(1+((Data!$BP$12+($S$2-Data!$BP$12)*CAPM!B124))%)</f>
        <v>#N/A</v>
      </c>
      <c r="T124" s="8" t="e">
        <f>M124*(1+((Data!$BP$12+($T$2-Data!$BP$12)*CAPM!B124))%)</f>
        <v>#N/A</v>
      </c>
      <c r="U124" t="e">
        <f t="shared" si="13"/>
        <v>#N/A</v>
      </c>
      <c r="V124" s="12" t="e">
        <f t="shared" si="14"/>
        <v>#N/A</v>
      </c>
      <c r="W124" t="e">
        <f t="shared" si="15"/>
        <v>#N/A</v>
      </c>
      <c r="Y124" s="28" t="e">
        <f t="shared" si="16"/>
        <v>#NUM!</v>
      </c>
      <c r="Z124" s="28" t="e">
        <f t="shared" si="17"/>
        <v>#NUM!</v>
      </c>
      <c r="AA124" s="28" t="e">
        <f t="shared" si="18"/>
        <v>#NUM!</v>
      </c>
      <c r="AB124" s="28" t="e">
        <f t="shared" si="19"/>
        <v>#NUM!</v>
      </c>
    </row>
    <row r="125" spans="1:28">
      <c r="A125" s="18">
        <v>122</v>
      </c>
      <c r="B125" s="28">
        <f>IF($D$1="M",Data!BM124,IF($D$1="Y",Data!BN124,"-"))</f>
        <v>0</v>
      </c>
      <c r="C125" s="28" t="e">
        <f>MATCH(B125,IF($D$1="M",Data!$BM$4:$BM$400,IF($D$1="Y",Data!$BN$4:$BN$400,"-")),0)</f>
        <v>#N/A</v>
      </c>
      <c r="D125" s="28" t="e">
        <f>INDEX(Data!$C$4:$BA$398,$C125,D$2)</f>
        <v>#N/A</v>
      </c>
      <c r="E125" s="28" t="e">
        <f>INDEX(Data!$C$4:$BA$398,$C125,E$2)</f>
        <v>#N/A</v>
      </c>
      <c r="F125" s="28" t="e">
        <f>INDEX(Data!$C$4:$BA$398,$C125,F$2)</f>
        <v>#N/A</v>
      </c>
      <c r="G125" s="28" t="e">
        <f>INDEX(Data!$C$4:$BA$398,$C125,G$2)</f>
        <v>#N/A</v>
      </c>
      <c r="H125" s="28" t="e">
        <f>INDEX(Data!$C$4:$BA$398,$C125,H$2)</f>
        <v>#N/A</v>
      </c>
      <c r="I125" s="28" t="e">
        <f>INDEX(Data!$C$4:$BA$398,$C125,I$2)</f>
        <v>#N/A</v>
      </c>
      <c r="J125" s="28" t="e">
        <f>INDEX(Data!$C$4:$BA$398,$C125,J$2)</f>
        <v>#N/A</v>
      </c>
      <c r="K125" s="28" t="e">
        <f>INDEX(Data!$C$4:$BA$398,$C125,K$2)</f>
        <v>#N/A</v>
      </c>
      <c r="L125" s="28" t="e">
        <f>INDEX(Data!$C$4:$BA$398,$C125,L$2)</f>
        <v>#N/A</v>
      </c>
      <c r="M125" s="28" t="e">
        <f>INDEX(Data!$C$4:$BA$398,$C125,M$2)</f>
        <v>#N/A</v>
      </c>
      <c r="N125" s="28" t="e">
        <f>INDEX(Data!$C$4:$BA$398,$C125,N$2)</f>
        <v>#N/A</v>
      </c>
      <c r="O125" s="28" t="e">
        <f>INDEX(Data!$C$4:$BA$398,$C125,O$2)</f>
        <v>#N/A</v>
      </c>
      <c r="P125" t="e">
        <f>IF((Data!$BP$12+($Q$2-Data!$BP$12)*B125)&gt;=O125,Data!$BP$12+($Q$2-Data!$BP$12)*B125,"-")</f>
        <v>#N/A</v>
      </c>
      <c r="Q125" s="8">
        <f>(Data!$BP$12+($Q$2-Data!$BP$12)*CAPM!B125)</f>
        <v>0.3</v>
      </c>
      <c r="R125" s="8" t="e">
        <f>M125*(1+((Data!$BP$12+($R$2-Data!$BP$12)*CAPM!B125))%)</f>
        <v>#N/A</v>
      </c>
      <c r="S125" s="8" t="e">
        <f>M125*(1+((Data!$BP$12+($S$2-Data!$BP$12)*CAPM!B125))%)</f>
        <v>#N/A</v>
      </c>
      <c r="T125" s="8" t="e">
        <f>M125*(1+((Data!$BP$12+($T$2-Data!$BP$12)*CAPM!B125))%)</f>
        <v>#N/A</v>
      </c>
      <c r="U125" t="e">
        <f t="shared" si="13"/>
        <v>#N/A</v>
      </c>
      <c r="V125" s="12" t="e">
        <f t="shared" si="14"/>
        <v>#N/A</v>
      </c>
      <c r="W125" t="e">
        <f t="shared" si="15"/>
        <v>#N/A</v>
      </c>
      <c r="Y125" s="28" t="e">
        <f t="shared" si="16"/>
        <v>#NUM!</v>
      </c>
      <c r="Z125" s="28" t="e">
        <f t="shared" si="17"/>
        <v>#NUM!</v>
      </c>
      <c r="AA125" s="28" t="e">
        <f t="shared" si="18"/>
        <v>#NUM!</v>
      </c>
      <c r="AB125" s="28" t="e">
        <f t="shared" si="19"/>
        <v>#NUM!</v>
      </c>
    </row>
    <row r="126" spans="1:28">
      <c r="A126" s="18">
        <v>123</v>
      </c>
      <c r="B126" s="28">
        <f>IF($D$1="M",Data!BM125,IF($D$1="Y",Data!BN125,"-"))</f>
        <v>0</v>
      </c>
      <c r="C126" s="28" t="e">
        <f>MATCH(B126,IF($D$1="M",Data!$BM$4:$BM$400,IF($D$1="Y",Data!$BN$4:$BN$400,"-")),0)</f>
        <v>#N/A</v>
      </c>
      <c r="D126" s="28" t="e">
        <f>INDEX(Data!$C$4:$BA$398,$C126,D$2)</f>
        <v>#N/A</v>
      </c>
      <c r="E126" s="28" t="e">
        <f>INDEX(Data!$C$4:$BA$398,$C126,E$2)</f>
        <v>#N/A</v>
      </c>
      <c r="F126" s="28" t="e">
        <f>INDEX(Data!$C$4:$BA$398,$C126,F$2)</f>
        <v>#N/A</v>
      </c>
      <c r="G126" s="28" t="e">
        <f>INDEX(Data!$C$4:$BA$398,$C126,G$2)</f>
        <v>#N/A</v>
      </c>
      <c r="H126" s="28" t="e">
        <f>INDEX(Data!$C$4:$BA$398,$C126,H$2)</f>
        <v>#N/A</v>
      </c>
      <c r="I126" s="28" t="e">
        <f>INDEX(Data!$C$4:$BA$398,$C126,I$2)</f>
        <v>#N/A</v>
      </c>
      <c r="J126" s="28" t="e">
        <f>INDEX(Data!$C$4:$BA$398,$C126,J$2)</f>
        <v>#N/A</v>
      </c>
      <c r="K126" s="28" t="e">
        <f>INDEX(Data!$C$4:$BA$398,$C126,K$2)</f>
        <v>#N/A</v>
      </c>
      <c r="L126" s="28" t="e">
        <f>INDEX(Data!$C$4:$BA$398,$C126,L$2)</f>
        <v>#N/A</v>
      </c>
      <c r="M126" s="28" t="e">
        <f>INDEX(Data!$C$4:$BA$398,$C126,M$2)</f>
        <v>#N/A</v>
      </c>
      <c r="N126" s="28" t="e">
        <f>INDEX(Data!$C$4:$BA$398,$C126,N$2)</f>
        <v>#N/A</v>
      </c>
      <c r="O126" s="28" t="e">
        <f>INDEX(Data!$C$4:$BA$398,$C126,O$2)</f>
        <v>#N/A</v>
      </c>
      <c r="P126" t="e">
        <f>IF((Data!$BP$12+($Q$2-Data!$BP$12)*B126)&gt;=O126,Data!$BP$12+($Q$2-Data!$BP$12)*B126,"-")</f>
        <v>#N/A</v>
      </c>
      <c r="Q126" s="8">
        <f>(Data!$BP$12+($Q$2-Data!$BP$12)*CAPM!B126)</f>
        <v>0.3</v>
      </c>
      <c r="R126" s="8" t="e">
        <f>M126*(1+((Data!$BP$12+($R$2-Data!$BP$12)*CAPM!B126))%)</f>
        <v>#N/A</v>
      </c>
      <c r="S126" s="8" t="e">
        <f>M126*(1+((Data!$BP$12+($S$2-Data!$BP$12)*CAPM!B126))%)</f>
        <v>#N/A</v>
      </c>
      <c r="T126" s="8" t="e">
        <f>M126*(1+((Data!$BP$12+($T$2-Data!$BP$12)*CAPM!B126))%)</f>
        <v>#N/A</v>
      </c>
      <c r="U126" t="e">
        <f t="shared" si="13"/>
        <v>#N/A</v>
      </c>
      <c r="V126" s="12" t="e">
        <f t="shared" si="14"/>
        <v>#N/A</v>
      </c>
      <c r="W126" t="e">
        <f t="shared" si="15"/>
        <v>#N/A</v>
      </c>
      <c r="Y126" s="28" t="e">
        <f t="shared" si="16"/>
        <v>#NUM!</v>
      </c>
      <c r="Z126" s="28" t="e">
        <f t="shared" si="17"/>
        <v>#NUM!</v>
      </c>
      <c r="AA126" s="28" t="e">
        <f t="shared" si="18"/>
        <v>#NUM!</v>
      </c>
      <c r="AB126" s="28" t="e">
        <f t="shared" si="19"/>
        <v>#NUM!</v>
      </c>
    </row>
    <row r="127" spans="1:28">
      <c r="A127" s="18">
        <v>124</v>
      </c>
      <c r="B127" s="28">
        <f>IF($D$1="M",Data!BM126,IF($D$1="Y",Data!BN126,"-"))</f>
        <v>0</v>
      </c>
      <c r="C127" s="28" t="e">
        <f>MATCH(B127,IF($D$1="M",Data!$BM$4:$BM$400,IF($D$1="Y",Data!$BN$4:$BN$400,"-")),0)</f>
        <v>#N/A</v>
      </c>
      <c r="D127" s="28" t="e">
        <f>INDEX(Data!$C$4:$BA$398,$C127,D$2)</f>
        <v>#N/A</v>
      </c>
      <c r="E127" s="28" t="e">
        <f>INDEX(Data!$C$4:$BA$398,$C127,E$2)</f>
        <v>#N/A</v>
      </c>
      <c r="F127" s="28" t="e">
        <f>INDEX(Data!$C$4:$BA$398,$C127,F$2)</f>
        <v>#N/A</v>
      </c>
      <c r="G127" s="28" t="e">
        <f>INDEX(Data!$C$4:$BA$398,$C127,G$2)</f>
        <v>#N/A</v>
      </c>
      <c r="H127" s="28" t="e">
        <f>INDEX(Data!$C$4:$BA$398,$C127,H$2)</f>
        <v>#N/A</v>
      </c>
      <c r="I127" s="28" t="e">
        <f>INDEX(Data!$C$4:$BA$398,$C127,I$2)</f>
        <v>#N/A</v>
      </c>
      <c r="J127" s="28" t="e">
        <f>INDEX(Data!$C$4:$BA$398,$C127,J$2)</f>
        <v>#N/A</v>
      </c>
      <c r="K127" s="28" t="e">
        <f>INDEX(Data!$C$4:$BA$398,$C127,K$2)</f>
        <v>#N/A</v>
      </c>
      <c r="L127" s="28" t="e">
        <f>INDEX(Data!$C$4:$BA$398,$C127,L$2)</f>
        <v>#N/A</v>
      </c>
      <c r="M127" s="28" t="e">
        <f>INDEX(Data!$C$4:$BA$398,$C127,M$2)</f>
        <v>#N/A</v>
      </c>
      <c r="N127" s="28" t="e">
        <f>INDEX(Data!$C$4:$BA$398,$C127,N$2)</f>
        <v>#N/A</v>
      </c>
      <c r="O127" s="28" t="e">
        <f>INDEX(Data!$C$4:$BA$398,$C127,O$2)</f>
        <v>#N/A</v>
      </c>
      <c r="P127" t="e">
        <f>IF((Data!$BP$12+($Q$2-Data!$BP$12)*B127)&gt;=O127,Data!$BP$12+($Q$2-Data!$BP$12)*B127,"-")</f>
        <v>#N/A</v>
      </c>
      <c r="Q127" s="8">
        <f>(Data!$BP$12+($Q$2-Data!$BP$12)*CAPM!B127)</f>
        <v>0.3</v>
      </c>
      <c r="R127" s="8" t="e">
        <f>M127*(1+((Data!$BP$12+($R$2-Data!$BP$12)*CAPM!B127))%)</f>
        <v>#N/A</v>
      </c>
      <c r="S127" s="8" t="e">
        <f>M127*(1+((Data!$BP$12+($S$2-Data!$BP$12)*CAPM!B127))%)</f>
        <v>#N/A</v>
      </c>
      <c r="T127" s="8" t="e">
        <f>M127*(1+((Data!$BP$12+($T$2-Data!$BP$12)*CAPM!B127))%)</f>
        <v>#N/A</v>
      </c>
      <c r="U127" t="e">
        <f t="shared" si="13"/>
        <v>#N/A</v>
      </c>
      <c r="V127" s="12" t="e">
        <f t="shared" si="14"/>
        <v>#N/A</v>
      </c>
      <c r="W127" t="e">
        <f t="shared" si="15"/>
        <v>#N/A</v>
      </c>
      <c r="Y127" s="28" t="e">
        <f t="shared" si="16"/>
        <v>#NUM!</v>
      </c>
      <c r="Z127" s="28" t="e">
        <f t="shared" si="17"/>
        <v>#NUM!</v>
      </c>
      <c r="AA127" s="28" t="e">
        <f t="shared" si="18"/>
        <v>#NUM!</v>
      </c>
      <c r="AB127" s="28" t="e">
        <f t="shared" si="19"/>
        <v>#NUM!</v>
      </c>
    </row>
    <row r="128" spans="1:28">
      <c r="A128" s="18">
        <v>125</v>
      </c>
      <c r="B128" s="28">
        <f>IF($D$1="M",Data!BM127,IF($D$1="Y",Data!BN127,"-"))</f>
        <v>0</v>
      </c>
      <c r="C128" s="28" t="e">
        <f>MATCH(B128,IF($D$1="M",Data!$BM$4:$BM$400,IF($D$1="Y",Data!$BN$4:$BN$400,"-")),0)</f>
        <v>#N/A</v>
      </c>
      <c r="D128" s="28" t="e">
        <f>INDEX(Data!$C$4:$BA$398,$C128,D$2)</f>
        <v>#N/A</v>
      </c>
      <c r="E128" s="28" t="e">
        <f>INDEX(Data!$C$4:$BA$398,$C128,E$2)</f>
        <v>#N/A</v>
      </c>
      <c r="F128" s="28" t="e">
        <f>INDEX(Data!$C$4:$BA$398,$C128,F$2)</f>
        <v>#N/A</v>
      </c>
      <c r="G128" s="28" t="e">
        <f>INDEX(Data!$C$4:$BA$398,$C128,G$2)</f>
        <v>#N/A</v>
      </c>
      <c r="H128" s="28" t="e">
        <f>INDEX(Data!$C$4:$BA$398,$C128,H$2)</f>
        <v>#N/A</v>
      </c>
      <c r="I128" s="28" t="e">
        <f>INDEX(Data!$C$4:$BA$398,$C128,I$2)</f>
        <v>#N/A</v>
      </c>
      <c r="J128" s="28" t="e">
        <f>INDEX(Data!$C$4:$BA$398,$C128,J$2)</f>
        <v>#N/A</v>
      </c>
      <c r="K128" s="28" t="e">
        <f>INDEX(Data!$C$4:$BA$398,$C128,K$2)</f>
        <v>#N/A</v>
      </c>
      <c r="L128" s="28" t="e">
        <f>INDEX(Data!$C$4:$BA$398,$C128,L$2)</f>
        <v>#N/A</v>
      </c>
      <c r="M128" s="28" t="e">
        <f>INDEX(Data!$C$4:$BA$398,$C128,M$2)</f>
        <v>#N/A</v>
      </c>
      <c r="N128" s="28" t="e">
        <f>INDEX(Data!$C$4:$BA$398,$C128,N$2)</f>
        <v>#N/A</v>
      </c>
      <c r="O128" s="28" t="e">
        <f>INDEX(Data!$C$4:$BA$398,$C128,O$2)</f>
        <v>#N/A</v>
      </c>
      <c r="P128" t="e">
        <f>IF((Data!$BP$12+($Q$2-Data!$BP$12)*B128)&gt;=O128,Data!$BP$12+($Q$2-Data!$BP$12)*B128,"-")</f>
        <v>#N/A</v>
      </c>
      <c r="Q128" s="8">
        <f>(Data!$BP$12+($Q$2-Data!$BP$12)*CAPM!B128)</f>
        <v>0.3</v>
      </c>
      <c r="R128" s="8" t="e">
        <f>M128*(1+((Data!$BP$12+($R$2-Data!$BP$12)*CAPM!B128))%)</f>
        <v>#N/A</v>
      </c>
      <c r="S128" s="8" t="e">
        <f>M128*(1+((Data!$BP$12+($S$2-Data!$BP$12)*CAPM!B128))%)</f>
        <v>#N/A</v>
      </c>
      <c r="T128" s="8" t="e">
        <f>M128*(1+((Data!$BP$12+($T$2-Data!$BP$12)*CAPM!B128))%)</f>
        <v>#N/A</v>
      </c>
      <c r="U128" t="e">
        <f t="shared" si="13"/>
        <v>#N/A</v>
      </c>
      <c r="V128" s="12" t="e">
        <f t="shared" si="14"/>
        <v>#N/A</v>
      </c>
      <c r="W128" t="e">
        <f t="shared" si="15"/>
        <v>#N/A</v>
      </c>
      <c r="Y128" s="28" t="e">
        <f t="shared" si="16"/>
        <v>#NUM!</v>
      </c>
      <c r="Z128" s="28" t="e">
        <f t="shared" si="17"/>
        <v>#NUM!</v>
      </c>
      <c r="AA128" s="28" t="e">
        <f t="shared" si="18"/>
        <v>#NUM!</v>
      </c>
      <c r="AB128" s="28" t="e">
        <f t="shared" si="19"/>
        <v>#NUM!</v>
      </c>
    </row>
    <row r="129" spans="1:28">
      <c r="A129" s="18">
        <v>126</v>
      </c>
      <c r="B129" s="28">
        <f>IF($D$1="M",Data!BM128,IF($D$1="Y",Data!BN128,"-"))</f>
        <v>0</v>
      </c>
      <c r="C129" s="28" t="e">
        <f>MATCH(B129,IF($D$1="M",Data!$BM$4:$BM$400,IF($D$1="Y",Data!$BN$4:$BN$400,"-")),0)</f>
        <v>#N/A</v>
      </c>
      <c r="D129" s="28" t="e">
        <f>INDEX(Data!$C$4:$BA$398,$C129,D$2)</f>
        <v>#N/A</v>
      </c>
      <c r="E129" s="28" t="e">
        <f>INDEX(Data!$C$4:$BA$398,$C129,E$2)</f>
        <v>#N/A</v>
      </c>
      <c r="F129" s="28" t="e">
        <f>INDEX(Data!$C$4:$BA$398,$C129,F$2)</f>
        <v>#N/A</v>
      </c>
      <c r="G129" s="28" t="e">
        <f>INDEX(Data!$C$4:$BA$398,$C129,G$2)</f>
        <v>#N/A</v>
      </c>
      <c r="H129" s="28" t="e">
        <f>INDEX(Data!$C$4:$BA$398,$C129,H$2)</f>
        <v>#N/A</v>
      </c>
      <c r="I129" s="28" t="e">
        <f>INDEX(Data!$C$4:$BA$398,$C129,I$2)</f>
        <v>#N/A</v>
      </c>
      <c r="J129" s="28" t="e">
        <f>INDEX(Data!$C$4:$BA$398,$C129,J$2)</f>
        <v>#N/A</v>
      </c>
      <c r="K129" s="28" t="e">
        <f>INDEX(Data!$C$4:$BA$398,$C129,K$2)</f>
        <v>#N/A</v>
      </c>
      <c r="L129" s="28" t="e">
        <f>INDEX(Data!$C$4:$BA$398,$C129,L$2)</f>
        <v>#N/A</v>
      </c>
      <c r="M129" s="28" t="e">
        <f>INDEX(Data!$C$4:$BA$398,$C129,M$2)</f>
        <v>#N/A</v>
      </c>
      <c r="N129" s="28" t="e">
        <f>INDEX(Data!$C$4:$BA$398,$C129,N$2)</f>
        <v>#N/A</v>
      </c>
      <c r="O129" s="28" t="e">
        <f>INDEX(Data!$C$4:$BA$398,$C129,O$2)</f>
        <v>#N/A</v>
      </c>
      <c r="P129" t="e">
        <f>IF((Data!$BP$12+($Q$2-Data!$BP$12)*B129)&gt;=O129,Data!$BP$12+($Q$2-Data!$BP$12)*B129,"-")</f>
        <v>#N/A</v>
      </c>
      <c r="Q129" s="8">
        <f>(Data!$BP$12+($Q$2-Data!$BP$12)*CAPM!B129)</f>
        <v>0.3</v>
      </c>
      <c r="R129" s="8" t="e">
        <f>M129*(1+((Data!$BP$12+($R$2-Data!$BP$12)*CAPM!B129))%)</f>
        <v>#N/A</v>
      </c>
      <c r="S129" s="8" t="e">
        <f>M129*(1+((Data!$BP$12+($S$2-Data!$BP$12)*CAPM!B129))%)</f>
        <v>#N/A</v>
      </c>
      <c r="T129" s="8" t="e">
        <f>M129*(1+((Data!$BP$12+($T$2-Data!$BP$12)*CAPM!B129))%)</f>
        <v>#N/A</v>
      </c>
      <c r="U129" t="e">
        <f t="shared" si="13"/>
        <v>#N/A</v>
      </c>
      <c r="V129" s="12" t="e">
        <f t="shared" si="14"/>
        <v>#N/A</v>
      </c>
      <c r="W129" t="e">
        <f t="shared" si="15"/>
        <v>#N/A</v>
      </c>
      <c r="Y129" s="28" t="e">
        <f t="shared" si="16"/>
        <v>#NUM!</v>
      </c>
      <c r="Z129" s="28" t="e">
        <f t="shared" si="17"/>
        <v>#NUM!</v>
      </c>
      <c r="AA129" s="28" t="e">
        <f t="shared" si="18"/>
        <v>#NUM!</v>
      </c>
      <c r="AB129" s="28" t="e">
        <f t="shared" si="19"/>
        <v>#NUM!</v>
      </c>
    </row>
    <row r="130" spans="1:28">
      <c r="A130" s="18">
        <v>127</v>
      </c>
      <c r="B130" s="28">
        <f>IF($D$1="M",Data!BM129,IF($D$1="Y",Data!BN129,"-"))</f>
        <v>0</v>
      </c>
      <c r="C130" s="28" t="e">
        <f>MATCH(B130,IF($D$1="M",Data!$BM$4:$BM$400,IF($D$1="Y",Data!$BN$4:$BN$400,"-")),0)</f>
        <v>#N/A</v>
      </c>
      <c r="D130" s="28" t="e">
        <f>INDEX(Data!$C$4:$BA$398,$C130,D$2)</f>
        <v>#N/A</v>
      </c>
      <c r="E130" s="28" t="e">
        <f>INDEX(Data!$C$4:$BA$398,$C130,E$2)</f>
        <v>#N/A</v>
      </c>
      <c r="F130" s="28" t="e">
        <f>INDEX(Data!$C$4:$BA$398,$C130,F$2)</f>
        <v>#N/A</v>
      </c>
      <c r="G130" s="28" t="e">
        <f>INDEX(Data!$C$4:$BA$398,$C130,G$2)</f>
        <v>#N/A</v>
      </c>
      <c r="H130" s="28" t="e">
        <f>INDEX(Data!$C$4:$BA$398,$C130,H$2)</f>
        <v>#N/A</v>
      </c>
      <c r="I130" s="28" t="e">
        <f>INDEX(Data!$C$4:$BA$398,$C130,I$2)</f>
        <v>#N/A</v>
      </c>
      <c r="J130" s="28" t="e">
        <f>INDEX(Data!$C$4:$BA$398,$C130,J$2)</f>
        <v>#N/A</v>
      </c>
      <c r="K130" s="28" t="e">
        <f>INDEX(Data!$C$4:$BA$398,$C130,K$2)</f>
        <v>#N/A</v>
      </c>
      <c r="L130" s="28" t="e">
        <f>INDEX(Data!$C$4:$BA$398,$C130,L$2)</f>
        <v>#N/A</v>
      </c>
      <c r="M130" s="28" t="e">
        <f>INDEX(Data!$C$4:$BA$398,$C130,M$2)</f>
        <v>#N/A</v>
      </c>
      <c r="N130" s="28" t="e">
        <f>INDEX(Data!$C$4:$BA$398,$C130,N$2)</f>
        <v>#N/A</v>
      </c>
      <c r="O130" s="28" t="e">
        <f>INDEX(Data!$C$4:$BA$398,$C130,O$2)</f>
        <v>#N/A</v>
      </c>
      <c r="P130" t="e">
        <f>IF((Data!$BP$12+($Q$2-Data!$BP$12)*B130)&gt;=O130,Data!$BP$12+($Q$2-Data!$BP$12)*B130,"-")</f>
        <v>#N/A</v>
      </c>
      <c r="Q130" s="8">
        <f>(Data!$BP$12+($Q$2-Data!$BP$12)*CAPM!B130)</f>
        <v>0.3</v>
      </c>
      <c r="R130" s="8" t="e">
        <f>M130*(1+((Data!$BP$12+($R$2-Data!$BP$12)*CAPM!B130))%)</f>
        <v>#N/A</v>
      </c>
      <c r="S130" s="8" t="e">
        <f>M130*(1+((Data!$BP$12+($S$2-Data!$BP$12)*CAPM!B130))%)</f>
        <v>#N/A</v>
      </c>
      <c r="T130" s="8" t="e">
        <f>M130*(1+((Data!$BP$12+($T$2-Data!$BP$12)*CAPM!B130))%)</f>
        <v>#N/A</v>
      </c>
      <c r="U130" t="e">
        <f t="shared" si="13"/>
        <v>#N/A</v>
      </c>
      <c r="V130" s="12" t="e">
        <f t="shared" si="14"/>
        <v>#N/A</v>
      </c>
      <c r="W130" t="e">
        <f t="shared" si="15"/>
        <v>#N/A</v>
      </c>
      <c r="Y130" s="28" t="e">
        <f t="shared" si="16"/>
        <v>#NUM!</v>
      </c>
      <c r="Z130" s="28" t="e">
        <f t="shared" si="17"/>
        <v>#NUM!</v>
      </c>
      <c r="AA130" s="28" t="e">
        <f t="shared" si="18"/>
        <v>#NUM!</v>
      </c>
      <c r="AB130" s="28" t="e">
        <f t="shared" si="19"/>
        <v>#NUM!</v>
      </c>
    </row>
    <row r="131" spans="1:28">
      <c r="A131" s="18">
        <v>128</v>
      </c>
      <c r="B131" s="28">
        <f>IF($D$1="M",Data!BM130,IF($D$1="Y",Data!BN130,"-"))</f>
        <v>0</v>
      </c>
      <c r="C131" s="28" t="e">
        <f>MATCH(B131,IF($D$1="M",Data!$BM$4:$BM$400,IF($D$1="Y",Data!$BN$4:$BN$400,"-")),0)</f>
        <v>#N/A</v>
      </c>
      <c r="D131" s="28" t="e">
        <f>INDEX(Data!$C$4:$BA$398,$C131,D$2)</f>
        <v>#N/A</v>
      </c>
      <c r="E131" s="28" t="e">
        <f>INDEX(Data!$C$4:$BA$398,$C131,E$2)</f>
        <v>#N/A</v>
      </c>
      <c r="F131" s="28" t="e">
        <f>INDEX(Data!$C$4:$BA$398,$C131,F$2)</f>
        <v>#N/A</v>
      </c>
      <c r="G131" s="28" t="e">
        <f>INDEX(Data!$C$4:$BA$398,$C131,G$2)</f>
        <v>#N/A</v>
      </c>
      <c r="H131" s="28" t="e">
        <f>INDEX(Data!$C$4:$BA$398,$C131,H$2)</f>
        <v>#N/A</v>
      </c>
      <c r="I131" s="28" t="e">
        <f>INDEX(Data!$C$4:$BA$398,$C131,I$2)</f>
        <v>#N/A</v>
      </c>
      <c r="J131" s="28" t="e">
        <f>INDEX(Data!$C$4:$BA$398,$C131,J$2)</f>
        <v>#N/A</v>
      </c>
      <c r="K131" s="28" t="e">
        <f>INDEX(Data!$C$4:$BA$398,$C131,K$2)</f>
        <v>#N/A</v>
      </c>
      <c r="L131" s="28" t="e">
        <f>INDEX(Data!$C$4:$BA$398,$C131,L$2)</f>
        <v>#N/A</v>
      </c>
      <c r="M131" s="28" t="e">
        <f>INDEX(Data!$C$4:$BA$398,$C131,M$2)</f>
        <v>#N/A</v>
      </c>
      <c r="N131" s="28" t="e">
        <f>INDEX(Data!$C$4:$BA$398,$C131,N$2)</f>
        <v>#N/A</v>
      </c>
      <c r="O131" s="28" t="e">
        <f>INDEX(Data!$C$4:$BA$398,$C131,O$2)</f>
        <v>#N/A</v>
      </c>
      <c r="P131" t="e">
        <f>IF((Data!$BP$12+($Q$2-Data!$BP$12)*B131)&gt;=O131,Data!$BP$12+($Q$2-Data!$BP$12)*B131,"-")</f>
        <v>#N/A</v>
      </c>
      <c r="Q131" s="8">
        <f>(Data!$BP$12+($Q$2-Data!$BP$12)*CAPM!B131)</f>
        <v>0.3</v>
      </c>
      <c r="R131" s="8" t="e">
        <f>M131*(1+((Data!$BP$12+($R$2-Data!$BP$12)*CAPM!B131))%)</f>
        <v>#N/A</v>
      </c>
      <c r="S131" s="8" t="e">
        <f>M131*(1+((Data!$BP$12+($S$2-Data!$BP$12)*CAPM!B131))%)</f>
        <v>#N/A</v>
      </c>
      <c r="T131" s="8" t="e">
        <f>M131*(1+((Data!$BP$12+($T$2-Data!$BP$12)*CAPM!B131))%)</f>
        <v>#N/A</v>
      </c>
      <c r="U131" t="e">
        <f t="shared" si="13"/>
        <v>#N/A</v>
      </c>
      <c r="V131" s="12" t="e">
        <f t="shared" si="14"/>
        <v>#N/A</v>
      </c>
      <c r="W131" t="e">
        <f t="shared" si="15"/>
        <v>#N/A</v>
      </c>
      <c r="Y131" s="28" t="e">
        <f t="shared" si="16"/>
        <v>#NUM!</v>
      </c>
      <c r="Z131" s="28" t="e">
        <f t="shared" si="17"/>
        <v>#NUM!</v>
      </c>
      <c r="AA131" s="28" t="e">
        <f t="shared" si="18"/>
        <v>#NUM!</v>
      </c>
      <c r="AB131" s="28" t="e">
        <f t="shared" si="19"/>
        <v>#NUM!</v>
      </c>
    </row>
    <row r="132" spans="1:28">
      <c r="A132" s="18">
        <v>129</v>
      </c>
      <c r="B132" s="28">
        <f>IF($D$1="M",Data!BM131,IF($D$1="Y",Data!BN131,"-"))</f>
        <v>0</v>
      </c>
      <c r="C132" s="28" t="e">
        <f>MATCH(B132,IF($D$1="M",Data!$BM$4:$BM$400,IF($D$1="Y",Data!$BN$4:$BN$400,"-")),0)</f>
        <v>#N/A</v>
      </c>
      <c r="D132" s="28" t="e">
        <f>INDEX(Data!$C$4:$BA$398,$C132,D$2)</f>
        <v>#N/A</v>
      </c>
      <c r="E132" s="28" t="e">
        <f>INDEX(Data!$C$4:$BA$398,$C132,E$2)</f>
        <v>#N/A</v>
      </c>
      <c r="F132" s="28" t="e">
        <f>INDEX(Data!$C$4:$BA$398,$C132,F$2)</f>
        <v>#N/A</v>
      </c>
      <c r="G132" s="28" t="e">
        <f>INDEX(Data!$C$4:$BA$398,$C132,G$2)</f>
        <v>#N/A</v>
      </c>
      <c r="H132" s="28" t="e">
        <f>INDEX(Data!$C$4:$BA$398,$C132,H$2)</f>
        <v>#N/A</v>
      </c>
      <c r="I132" s="28" t="e">
        <f>INDEX(Data!$C$4:$BA$398,$C132,I$2)</f>
        <v>#N/A</v>
      </c>
      <c r="J132" s="28" t="e">
        <f>INDEX(Data!$C$4:$BA$398,$C132,J$2)</f>
        <v>#N/A</v>
      </c>
      <c r="K132" s="28" t="e">
        <f>INDEX(Data!$C$4:$BA$398,$C132,K$2)</f>
        <v>#N/A</v>
      </c>
      <c r="L132" s="28" t="e">
        <f>INDEX(Data!$C$4:$BA$398,$C132,L$2)</f>
        <v>#N/A</v>
      </c>
      <c r="M132" s="28" t="e">
        <f>INDEX(Data!$C$4:$BA$398,$C132,M$2)</f>
        <v>#N/A</v>
      </c>
      <c r="N132" s="28" t="e">
        <f>INDEX(Data!$C$4:$BA$398,$C132,N$2)</f>
        <v>#N/A</v>
      </c>
      <c r="O132" s="28" t="e">
        <f>INDEX(Data!$C$4:$BA$398,$C132,O$2)</f>
        <v>#N/A</v>
      </c>
      <c r="P132" t="e">
        <f>IF((Data!$BP$12+($Q$2-Data!$BP$12)*B132)&gt;=O132,Data!$BP$12+($Q$2-Data!$BP$12)*B132,"-")</f>
        <v>#N/A</v>
      </c>
      <c r="Q132" s="8">
        <f>(Data!$BP$12+($Q$2-Data!$BP$12)*CAPM!B132)</f>
        <v>0.3</v>
      </c>
      <c r="R132" s="8" t="e">
        <f>M132*(1+((Data!$BP$12+($R$2-Data!$BP$12)*CAPM!B132))%)</f>
        <v>#N/A</v>
      </c>
      <c r="S132" s="8" t="e">
        <f>M132*(1+((Data!$BP$12+($S$2-Data!$BP$12)*CAPM!B132))%)</f>
        <v>#N/A</v>
      </c>
      <c r="T132" s="8" t="e">
        <f>M132*(1+((Data!$BP$12+($T$2-Data!$BP$12)*CAPM!B132))%)</f>
        <v>#N/A</v>
      </c>
      <c r="U132" t="e">
        <f t="shared" ref="U132:U195" si="20">(J132-R132)/R132</f>
        <v>#N/A</v>
      </c>
      <c r="V132" s="12" t="e">
        <f t="shared" ref="V132:V195" si="21">(G132-S132)/S132</f>
        <v>#N/A</v>
      </c>
      <c r="W132" t="e">
        <f t="shared" si="15"/>
        <v>#N/A</v>
      </c>
      <c r="Y132" s="28" t="e">
        <f t="shared" si="16"/>
        <v>#NUM!</v>
      </c>
      <c r="Z132" s="28" t="e">
        <f t="shared" si="17"/>
        <v>#NUM!</v>
      </c>
      <c r="AA132" s="28" t="e">
        <f t="shared" si="18"/>
        <v>#NUM!</v>
      </c>
      <c r="AB132" s="28" t="e">
        <f t="shared" si="19"/>
        <v>#NUM!</v>
      </c>
    </row>
    <row r="133" spans="1:28">
      <c r="A133" s="18">
        <v>130</v>
      </c>
      <c r="B133" s="28">
        <f>IF($D$1="M",Data!BM132,IF($D$1="Y",Data!BN132,"-"))</f>
        <v>0</v>
      </c>
      <c r="C133" s="28" t="e">
        <f>MATCH(B133,IF($D$1="M",Data!$BM$4:$BM$400,IF($D$1="Y",Data!$BN$4:$BN$400,"-")),0)</f>
        <v>#N/A</v>
      </c>
      <c r="D133" s="28" t="e">
        <f>INDEX(Data!$C$4:$BA$398,$C133,D$2)</f>
        <v>#N/A</v>
      </c>
      <c r="E133" s="28" t="e">
        <f>INDEX(Data!$C$4:$BA$398,$C133,E$2)</f>
        <v>#N/A</v>
      </c>
      <c r="F133" s="28" t="e">
        <f>INDEX(Data!$C$4:$BA$398,$C133,F$2)</f>
        <v>#N/A</v>
      </c>
      <c r="G133" s="28" t="e">
        <f>INDEX(Data!$C$4:$BA$398,$C133,G$2)</f>
        <v>#N/A</v>
      </c>
      <c r="H133" s="28" t="e">
        <f>INDEX(Data!$C$4:$BA$398,$C133,H$2)</f>
        <v>#N/A</v>
      </c>
      <c r="I133" s="28" t="e">
        <f>INDEX(Data!$C$4:$BA$398,$C133,I$2)</f>
        <v>#N/A</v>
      </c>
      <c r="J133" s="28" t="e">
        <f>INDEX(Data!$C$4:$BA$398,$C133,J$2)</f>
        <v>#N/A</v>
      </c>
      <c r="K133" s="28" t="e">
        <f>INDEX(Data!$C$4:$BA$398,$C133,K$2)</f>
        <v>#N/A</v>
      </c>
      <c r="L133" s="28" t="e">
        <f>INDEX(Data!$C$4:$BA$398,$C133,L$2)</f>
        <v>#N/A</v>
      </c>
      <c r="M133" s="28" t="e">
        <f>INDEX(Data!$C$4:$BA$398,$C133,M$2)</f>
        <v>#N/A</v>
      </c>
      <c r="N133" s="28" t="e">
        <f>INDEX(Data!$C$4:$BA$398,$C133,N$2)</f>
        <v>#N/A</v>
      </c>
      <c r="O133" s="28" t="e">
        <f>INDEX(Data!$C$4:$BA$398,$C133,O$2)</f>
        <v>#N/A</v>
      </c>
      <c r="P133" t="e">
        <f>IF((Data!$BP$12+($Q$2-Data!$BP$12)*B133)&gt;=O133,Data!$BP$12+($Q$2-Data!$BP$12)*B133,"-")</f>
        <v>#N/A</v>
      </c>
      <c r="Q133" s="8">
        <f>(Data!$BP$12+($Q$2-Data!$BP$12)*CAPM!B133)</f>
        <v>0.3</v>
      </c>
      <c r="R133" s="8" t="e">
        <f>M133*(1+((Data!$BP$12+($R$2-Data!$BP$12)*CAPM!B133))%)</f>
        <v>#N/A</v>
      </c>
      <c r="S133" s="8" t="e">
        <f>M133*(1+((Data!$BP$12+($S$2-Data!$BP$12)*CAPM!B133))%)</f>
        <v>#N/A</v>
      </c>
      <c r="T133" s="8" t="e">
        <f>M133*(1+((Data!$BP$12+($T$2-Data!$BP$12)*CAPM!B133))%)</f>
        <v>#N/A</v>
      </c>
      <c r="U133" t="e">
        <f t="shared" si="20"/>
        <v>#N/A</v>
      </c>
      <c r="V133" s="12" t="e">
        <f t="shared" si="21"/>
        <v>#N/A</v>
      </c>
      <c r="W133" t="e">
        <f t="shared" ref="W133:W196" si="22">(K133-T133)/T133</f>
        <v>#N/A</v>
      </c>
      <c r="Y133" s="28" t="e">
        <f t="shared" ref="Y133:Y159" si="23">LARGE($B$4:$B$32,A133)</f>
        <v>#NUM!</v>
      </c>
      <c r="Z133" s="28" t="e">
        <f t="shared" ref="Z133:Z159" si="24">MATCH(Y133,$B$4:$B$405,0)</f>
        <v>#NUM!</v>
      </c>
      <c r="AA133" s="28" t="e">
        <f t="shared" ref="AA133:AA159" si="25">INDEX($D$4:$E$405,Z133,1)</f>
        <v>#NUM!</v>
      </c>
      <c r="AB133" s="28" t="e">
        <f t="shared" ref="AB133:AB159" si="26">INDEX($D$4:$E$405,Z133,2)</f>
        <v>#NUM!</v>
      </c>
    </row>
    <row r="134" spans="1:28">
      <c r="A134" s="18">
        <v>131</v>
      </c>
      <c r="B134" s="28">
        <f>IF($D$1="M",Data!BM133,IF($D$1="Y",Data!BN133,"-"))</f>
        <v>0</v>
      </c>
      <c r="C134" s="28" t="e">
        <f>MATCH(B134,IF($D$1="M",Data!$BM$4:$BM$400,IF($D$1="Y",Data!$BN$4:$BN$400,"-")),0)</f>
        <v>#N/A</v>
      </c>
      <c r="D134" s="28" t="e">
        <f>INDEX(Data!$C$4:$BA$398,$C134,D$2)</f>
        <v>#N/A</v>
      </c>
      <c r="E134" s="28" t="e">
        <f>INDEX(Data!$C$4:$BA$398,$C134,E$2)</f>
        <v>#N/A</v>
      </c>
      <c r="F134" s="28" t="e">
        <f>INDEX(Data!$C$4:$BA$398,$C134,F$2)</f>
        <v>#N/A</v>
      </c>
      <c r="G134" s="28" t="e">
        <f>INDEX(Data!$C$4:$BA$398,$C134,G$2)</f>
        <v>#N/A</v>
      </c>
      <c r="H134" s="28" t="e">
        <f>INDEX(Data!$C$4:$BA$398,$C134,H$2)</f>
        <v>#N/A</v>
      </c>
      <c r="I134" s="28" t="e">
        <f>INDEX(Data!$C$4:$BA$398,$C134,I$2)</f>
        <v>#N/A</v>
      </c>
      <c r="J134" s="28" t="e">
        <f>INDEX(Data!$C$4:$BA$398,$C134,J$2)</f>
        <v>#N/A</v>
      </c>
      <c r="K134" s="28" t="e">
        <f>INDEX(Data!$C$4:$BA$398,$C134,K$2)</f>
        <v>#N/A</v>
      </c>
      <c r="L134" s="28" t="e">
        <f>INDEX(Data!$C$4:$BA$398,$C134,L$2)</f>
        <v>#N/A</v>
      </c>
      <c r="M134" s="28" t="e">
        <f>INDEX(Data!$C$4:$BA$398,$C134,M$2)</f>
        <v>#N/A</v>
      </c>
      <c r="N134" s="28" t="e">
        <f>INDEX(Data!$C$4:$BA$398,$C134,N$2)</f>
        <v>#N/A</v>
      </c>
      <c r="O134" s="28" t="e">
        <f>INDEX(Data!$C$4:$BA$398,$C134,O$2)</f>
        <v>#N/A</v>
      </c>
      <c r="P134" t="e">
        <f>IF((Data!$BP$12+($Q$2-Data!$BP$12)*B134)&gt;=O134,Data!$BP$12+($Q$2-Data!$BP$12)*B134,"-")</f>
        <v>#N/A</v>
      </c>
      <c r="Q134" s="8">
        <f>(Data!$BP$12+($Q$2-Data!$BP$12)*CAPM!B134)</f>
        <v>0.3</v>
      </c>
      <c r="R134" s="8" t="e">
        <f>M134*(1+((Data!$BP$12+($R$2-Data!$BP$12)*CAPM!B134))%)</f>
        <v>#N/A</v>
      </c>
      <c r="S134" s="8" t="e">
        <f>M134*(1+((Data!$BP$12+($S$2-Data!$BP$12)*CAPM!B134))%)</f>
        <v>#N/A</v>
      </c>
      <c r="T134" s="8" t="e">
        <f>M134*(1+((Data!$BP$12+($T$2-Data!$BP$12)*CAPM!B134))%)</f>
        <v>#N/A</v>
      </c>
      <c r="U134" t="e">
        <f t="shared" si="20"/>
        <v>#N/A</v>
      </c>
      <c r="V134" s="12" t="e">
        <f t="shared" si="21"/>
        <v>#N/A</v>
      </c>
      <c r="W134" t="e">
        <f t="shared" si="22"/>
        <v>#N/A</v>
      </c>
      <c r="Y134" s="28" t="e">
        <f t="shared" si="23"/>
        <v>#NUM!</v>
      </c>
      <c r="Z134" s="28" t="e">
        <f t="shared" si="24"/>
        <v>#NUM!</v>
      </c>
      <c r="AA134" s="28" t="e">
        <f t="shared" si="25"/>
        <v>#NUM!</v>
      </c>
      <c r="AB134" s="28" t="e">
        <f t="shared" si="26"/>
        <v>#NUM!</v>
      </c>
    </row>
    <row r="135" spans="1:28">
      <c r="A135" s="18">
        <v>132</v>
      </c>
      <c r="B135" s="28">
        <f>IF($D$1="M",Data!BM134,IF($D$1="Y",Data!BN134,"-"))</f>
        <v>0</v>
      </c>
      <c r="C135" s="28" t="e">
        <f>MATCH(B135,IF($D$1="M",Data!$BM$4:$BM$400,IF($D$1="Y",Data!$BN$4:$BN$400,"-")),0)</f>
        <v>#N/A</v>
      </c>
      <c r="D135" s="28" t="e">
        <f>INDEX(Data!$C$4:$BA$398,$C135,D$2)</f>
        <v>#N/A</v>
      </c>
      <c r="E135" s="28" t="e">
        <f>INDEX(Data!$C$4:$BA$398,$C135,E$2)</f>
        <v>#N/A</v>
      </c>
      <c r="F135" s="28" t="e">
        <f>INDEX(Data!$C$4:$BA$398,$C135,F$2)</f>
        <v>#N/A</v>
      </c>
      <c r="G135" s="28" t="e">
        <f>INDEX(Data!$C$4:$BA$398,$C135,G$2)</f>
        <v>#N/A</v>
      </c>
      <c r="H135" s="28" t="e">
        <f>INDEX(Data!$C$4:$BA$398,$C135,H$2)</f>
        <v>#N/A</v>
      </c>
      <c r="I135" s="28" t="e">
        <f>INDEX(Data!$C$4:$BA$398,$C135,I$2)</f>
        <v>#N/A</v>
      </c>
      <c r="J135" s="28" t="e">
        <f>INDEX(Data!$C$4:$BA$398,$C135,J$2)</f>
        <v>#N/A</v>
      </c>
      <c r="K135" s="28" t="e">
        <f>INDEX(Data!$C$4:$BA$398,$C135,K$2)</f>
        <v>#N/A</v>
      </c>
      <c r="L135" s="28" t="e">
        <f>INDEX(Data!$C$4:$BA$398,$C135,L$2)</f>
        <v>#N/A</v>
      </c>
      <c r="M135" s="28" t="e">
        <f>INDEX(Data!$C$4:$BA$398,$C135,M$2)</f>
        <v>#N/A</v>
      </c>
      <c r="N135" s="28" t="e">
        <f>INDEX(Data!$C$4:$BA$398,$C135,N$2)</f>
        <v>#N/A</v>
      </c>
      <c r="O135" s="28" t="e">
        <f>INDEX(Data!$C$4:$BA$398,$C135,O$2)</f>
        <v>#N/A</v>
      </c>
      <c r="P135" t="e">
        <f>IF((Data!$BP$12+($Q$2-Data!$BP$12)*B135)&gt;=O135,Data!$BP$12+($Q$2-Data!$BP$12)*B135,"-")</f>
        <v>#N/A</v>
      </c>
      <c r="Q135" s="8">
        <f>(Data!$BP$12+($Q$2-Data!$BP$12)*CAPM!B135)</f>
        <v>0.3</v>
      </c>
      <c r="R135" s="8" t="e">
        <f>M135*(1+((Data!$BP$12+($R$2-Data!$BP$12)*CAPM!B135))%)</f>
        <v>#N/A</v>
      </c>
      <c r="S135" s="8" t="e">
        <f>M135*(1+((Data!$BP$12+($S$2-Data!$BP$12)*CAPM!B135))%)</f>
        <v>#N/A</v>
      </c>
      <c r="T135" s="8" t="e">
        <f>M135*(1+((Data!$BP$12+($T$2-Data!$BP$12)*CAPM!B135))%)</f>
        <v>#N/A</v>
      </c>
      <c r="U135" t="e">
        <f t="shared" si="20"/>
        <v>#N/A</v>
      </c>
      <c r="V135" s="12" t="e">
        <f t="shared" si="21"/>
        <v>#N/A</v>
      </c>
      <c r="W135" t="e">
        <f t="shared" si="22"/>
        <v>#N/A</v>
      </c>
      <c r="Y135" s="28" t="e">
        <f t="shared" si="23"/>
        <v>#NUM!</v>
      </c>
      <c r="Z135" s="28" t="e">
        <f t="shared" si="24"/>
        <v>#NUM!</v>
      </c>
      <c r="AA135" s="28" t="e">
        <f t="shared" si="25"/>
        <v>#NUM!</v>
      </c>
      <c r="AB135" s="28" t="e">
        <f t="shared" si="26"/>
        <v>#NUM!</v>
      </c>
    </row>
    <row r="136" spans="1:28">
      <c r="A136" s="18">
        <v>133</v>
      </c>
      <c r="B136" s="28">
        <f>IF($D$1="M",Data!BM135,IF($D$1="Y",Data!BN135,"-"))</f>
        <v>0</v>
      </c>
      <c r="C136" s="28" t="e">
        <f>MATCH(B136,IF($D$1="M",Data!$BM$4:$BM$400,IF($D$1="Y",Data!$BN$4:$BN$400,"-")),0)</f>
        <v>#N/A</v>
      </c>
      <c r="D136" s="28" t="e">
        <f>INDEX(Data!$C$4:$BA$398,$C136,D$2)</f>
        <v>#N/A</v>
      </c>
      <c r="E136" s="28" t="e">
        <f>INDEX(Data!$C$4:$BA$398,$C136,E$2)</f>
        <v>#N/A</v>
      </c>
      <c r="F136" s="28" t="e">
        <f>INDEX(Data!$C$4:$BA$398,$C136,F$2)</f>
        <v>#N/A</v>
      </c>
      <c r="G136" s="28" t="e">
        <f>INDEX(Data!$C$4:$BA$398,$C136,G$2)</f>
        <v>#N/A</v>
      </c>
      <c r="H136" s="28" t="e">
        <f>INDEX(Data!$C$4:$BA$398,$C136,H$2)</f>
        <v>#N/A</v>
      </c>
      <c r="I136" s="28" t="e">
        <f>INDEX(Data!$C$4:$BA$398,$C136,I$2)</f>
        <v>#N/A</v>
      </c>
      <c r="J136" s="28" t="e">
        <f>INDEX(Data!$C$4:$BA$398,$C136,J$2)</f>
        <v>#N/A</v>
      </c>
      <c r="K136" s="28" t="e">
        <f>INDEX(Data!$C$4:$BA$398,$C136,K$2)</f>
        <v>#N/A</v>
      </c>
      <c r="L136" s="28" t="e">
        <f>INDEX(Data!$C$4:$BA$398,$C136,L$2)</f>
        <v>#N/A</v>
      </c>
      <c r="M136" s="28" t="e">
        <f>INDEX(Data!$C$4:$BA$398,$C136,M$2)</f>
        <v>#N/A</v>
      </c>
      <c r="N136" s="28" t="e">
        <f>INDEX(Data!$C$4:$BA$398,$C136,N$2)</f>
        <v>#N/A</v>
      </c>
      <c r="O136" s="28" t="e">
        <f>INDEX(Data!$C$4:$BA$398,$C136,O$2)</f>
        <v>#N/A</v>
      </c>
      <c r="P136" t="e">
        <f>IF((Data!$BP$12+($Q$2-Data!$BP$12)*B136)&gt;=O136,Data!$BP$12+($Q$2-Data!$BP$12)*B136,"-")</f>
        <v>#N/A</v>
      </c>
      <c r="Q136" s="8">
        <f>(Data!$BP$12+($Q$2-Data!$BP$12)*CAPM!B136)</f>
        <v>0.3</v>
      </c>
      <c r="R136" s="8" t="e">
        <f>M136*(1+((Data!$BP$12+($R$2-Data!$BP$12)*CAPM!B136))%)</f>
        <v>#N/A</v>
      </c>
      <c r="S136" s="8" t="e">
        <f>M136*(1+((Data!$BP$12+($S$2-Data!$BP$12)*CAPM!B136))%)</f>
        <v>#N/A</v>
      </c>
      <c r="T136" s="8" t="e">
        <f>M136*(1+((Data!$BP$12+($T$2-Data!$BP$12)*CAPM!B136))%)</f>
        <v>#N/A</v>
      </c>
      <c r="U136" t="e">
        <f t="shared" si="20"/>
        <v>#N/A</v>
      </c>
      <c r="V136" s="12" t="e">
        <f t="shared" si="21"/>
        <v>#N/A</v>
      </c>
      <c r="W136" t="e">
        <f t="shared" si="22"/>
        <v>#N/A</v>
      </c>
      <c r="Y136" s="28" t="e">
        <f t="shared" si="23"/>
        <v>#NUM!</v>
      </c>
      <c r="Z136" s="28" t="e">
        <f t="shared" si="24"/>
        <v>#NUM!</v>
      </c>
      <c r="AA136" s="28" t="e">
        <f t="shared" si="25"/>
        <v>#NUM!</v>
      </c>
      <c r="AB136" s="28" t="e">
        <f t="shared" si="26"/>
        <v>#NUM!</v>
      </c>
    </row>
    <row r="137" spans="1:28">
      <c r="A137" s="18">
        <v>134</v>
      </c>
      <c r="B137" s="28">
        <f>IF($D$1="M",Data!BM136,IF($D$1="Y",Data!BN136,"-"))</f>
        <v>0</v>
      </c>
      <c r="C137" s="28" t="e">
        <f>MATCH(B137,IF($D$1="M",Data!$BM$4:$BM$400,IF($D$1="Y",Data!$BN$4:$BN$400,"-")),0)</f>
        <v>#N/A</v>
      </c>
      <c r="D137" s="28" t="e">
        <f>INDEX(Data!$C$4:$BA$398,$C137,D$2)</f>
        <v>#N/A</v>
      </c>
      <c r="E137" s="28" t="e">
        <f>INDEX(Data!$C$4:$BA$398,$C137,E$2)</f>
        <v>#N/A</v>
      </c>
      <c r="F137" s="28" t="e">
        <f>INDEX(Data!$C$4:$BA$398,$C137,F$2)</f>
        <v>#N/A</v>
      </c>
      <c r="G137" s="28" t="e">
        <f>INDEX(Data!$C$4:$BA$398,$C137,G$2)</f>
        <v>#N/A</v>
      </c>
      <c r="H137" s="28" t="e">
        <f>INDEX(Data!$C$4:$BA$398,$C137,H$2)</f>
        <v>#N/A</v>
      </c>
      <c r="I137" s="28" t="e">
        <f>INDEX(Data!$C$4:$BA$398,$C137,I$2)</f>
        <v>#N/A</v>
      </c>
      <c r="J137" s="28" t="e">
        <f>INDEX(Data!$C$4:$BA$398,$C137,J$2)</f>
        <v>#N/A</v>
      </c>
      <c r="K137" s="28" t="e">
        <f>INDEX(Data!$C$4:$BA$398,$C137,K$2)</f>
        <v>#N/A</v>
      </c>
      <c r="L137" s="28" t="e">
        <f>INDEX(Data!$C$4:$BA$398,$C137,L$2)</f>
        <v>#N/A</v>
      </c>
      <c r="M137" s="28" t="e">
        <f>INDEX(Data!$C$4:$BA$398,$C137,M$2)</f>
        <v>#N/A</v>
      </c>
      <c r="N137" s="28" t="e">
        <f>INDEX(Data!$C$4:$BA$398,$C137,N$2)</f>
        <v>#N/A</v>
      </c>
      <c r="O137" s="28" t="e">
        <f>INDEX(Data!$C$4:$BA$398,$C137,O$2)</f>
        <v>#N/A</v>
      </c>
      <c r="P137" t="e">
        <f>IF((Data!$BP$12+($Q$2-Data!$BP$12)*B137)&gt;=O137,Data!$BP$12+($Q$2-Data!$BP$12)*B137,"-")</f>
        <v>#N/A</v>
      </c>
      <c r="Q137" s="8">
        <f>(Data!$BP$12+($Q$2-Data!$BP$12)*CAPM!B137)</f>
        <v>0.3</v>
      </c>
      <c r="R137" s="8" t="e">
        <f>M137*(1+((Data!$BP$12+($R$2-Data!$BP$12)*CAPM!B137))%)</f>
        <v>#N/A</v>
      </c>
      <c r="S137" s="8" t="e">
        <f>M137*(1+((Data!$BP$12+($S$2-Data!$BP$12)*CAPM!B137))%)</f>
        <v>#N/A</v>
      </c>
      <c r="T137" s="8" t="e">
        <f>M137*(1+((Data!$BP$12+($T$2-Data!$BP$12)*CAPM!B137))%)</f>
        <v>#N/A</v>
      </c>
      <c r="U137" t="e">
        <f t="shared" si="20"/>
        <v>#N/A</v>
      </c>
      <c r="V137" s="12" t="e">
        <f t="shared" si="21"/>
        <v>#N/A</v>
      </c>
      <c r="W137" t="e">
        <f t="shared" si="22"/>
        <v>#N/A</v>
      </c>
      <c r="Y137" s="28" t="e">
        <f t="shared" si="23"/>
        <v>#NUM!</v>
      </c>
      <c r="Z137" s="28" t="e">
        <f t="shared" si="24"/>
        <v>#NUM!</v>
      </c>
      <c r="AA137" s="28" t="e">
        <f t="shared" si="25"/>
        <v>#NUM!</v>
      </c>
      <c r="AB137" s="28" t="e">
        <f t="shared" si="26"/>
        <v>#NUM!</v>
      </c>
    </row>
    <row r="138" spans="1:28">
      <c r="A138" s="18">
        <v>135</v>
      </c>
      <c r="B138" s="28">
        <f>IF($D$1="M",Data!BM137,IF($D$1="Y",Data!BN137,"-"))</f>
        <v>0</v>
      </c>
      <c r="C138" s="28" t="e">
        <f>MATCH(B138,IF($D$1="M",Data!$BM$4:$BM$400,IF($D$1="Y",Data!$BN$4:$BN$400,"-")),0)</f>
        <v>#N/A</v>
      </c>
      <c r="D138" s="28" t="e">
        <f>INDEX(Data!$C$4:$BA$398,$C138,D$2)</f>
        <v>#N/A</v>
      </c>
      <c r="E138" s="28" t="e">
        <f>INDEX(Data!$C$4:$BA$398,$C138,E$2)</f>
        <v>#N/A</v>
      </c>
      <c r="F138" s="28" t="e">
        <f>INDEX(Data!$C$4:$BA$398,$C138,F$2)</f>
        <v>#N/A</v>
      </c>
      <c r="G138" s="28" t="e">
        <f>INDEX(Data!$C$4:$BA$398,$C138,G$2)</f>
        <v>#N/A</v>
      </c>
      <c r="H138" s="28" t="e">
        <f>INDEX(Data!$C$4:$BA$398,$C138,H$2)</f>
        <v>#N/A</v>
      </c>
      <c r="I138" s="28" t="e">
        <f>INDEX(Data!$C$4:$BA$398,$C138,I$2)</f>
        <v>#N/A</v>
      </c>
      <c r="J138" s="28" t="e">
        <f>INDEX(Data!$C$4:$BA$398,$C138,J$2)</f>
        <v>#N/A</v>
      </c>
      <c r="K138" s="28" t="e">
        <f>INDEX(Data!$C$4:$BA$398,$C138,K$2)</f>
        <v>#N/A</v>
      </c>
      <c r="L138" s="28" t="e">
        <f>INDEX(Data!$C$4:$BA$398,$C138,L$2)</f>
        <v>#N/A</v>
      </c>
      <c r="M138" s="28" t="e">
        <f>INDEX(Data!$C$4:$BA$398,$C138,M$2)</f>
        <v>#N/A</v>
      </c>
      <c r="N138" s="28" t="e">
        <f>INDEX(Data!$C$4:$BA$398,$C138,N$2)</f>
        <v>#N/A</v>
      </c>
      <c r="O138" s="28" t="e">
        <f>INDEX(Data!$C$4:$BA$398,$C138,O$2)</f>
        <v>#N/A</v>
      </c>
      <c r="P138" t="e">
        <f>IF((Data!$BP$12+($Q$2-Data!$BP$12)*B138)&gt;=O138,Data!$BP$12+($Q$2-Data!$BP$12)*B138,"-")</f>
        <v>#N/A</v>
      </c>
      <c r="Q138" s="8">
        <f>(Data!$BP$12+($Q$2-Data!$BP$12)*CAPM!B138)</f>
        <v>0.3</v>
      </c>
      <c r="R138" s="8" t="e">
        <f>M138*(1+((Data!$BP$12+($R$2-Data!$BP$12)*CAPM!B138))%)</f>
        <v>#N/A</v>
      </c>
      <c r="S138" s="8" t="e">
        <f>M138*(1+((Data!$BP$12+($S$2-Data!$BP$12)*CAPM!B138))%)</f>
        <v>#N/A</v>
      </c>
      <c r="T138" s="8" t="e">
        <f>M138*(1+((Data!$BP$12+($T$2-Data!$BP$12)*CAPM!B138))%)</f>
        <v>#N/A</v>
      </c>
      <c r="U138" t="e">
        <f t="shared" si="20"/>
        <v>#N/A</v>
      </c>
      <c r="V138" s="12" t="e">
        <f t="shared" si="21"/>
        <v>#N/A</v>
      </c>
      <c r="W138" t="e">
        <f t="shared" si="22"/>
        <v>#N/A</v>
      </c>
      <c r="Y138" s="28" t="e">
        <f t="shared" si="23"/>
        <v>#NUM!</v>
      </c>
      <c r="Z138" s="28" t="e">
        <f t="shared" si="24"/>
        <v>#NUM!</v>
      </c>
      <c r="AA138" s="28" t="e">
        <f t="shared" si="25"/>
        <v>#NUM!</v>
      </c>
      <c r="AB138" s="28" t="e">
        <f t="shared" si="26"/>
        <v>#NUM!</v>
      </c>
    </row>
    <row r="139" spans="1:28">
      <c r="A139" s="18">
        <v>136</v>
      </c>
      <c r="B139" s="28">
        <f>IF($D$1="M",Data!BM138,IF($D$1="Y",Data!BN138,"-"))</f>
        <v>0</v>
      </c>
      <c r="C139" s="28" t="e">
        <f>MATCH(B139,IF($D$1="M",Data!$BM$4:$BM$400,IF($D$1="Y",Data!$BN$4:$BN$400,"-")),0)</f>
        <v>#N/A</v>
      </c>
      <c r="D139" s="28" t="e">
        <f>INDEX(Data!$C$4:$BA$398,$C139,D$2)</f>
        <v>#N/A</v>
      </c>
      <c r="E139" s="28" t="e">
        <f>INDEX(Data!$C$4:$BA$398,$C139,E$2)</f>
        <v>#N/A</v>
      </c>
      <c r="F139" s="28" t="e">
        <f>INDEX(Data!$C$4:$BA$398,$C139,F$2)</f>
        <v>#N/A</v>
      </c>
      <c r="G139" s="28" t="e">
        <f>INDEX(Data!$C$4:$BA$398,$C139,G$2)</f>
        <v>#N/A</v>
      </c>
      <c r="H139" s="28" t="e">
        <f>INDEX(Data!$C$4:$BA$398,$C139,H$2)</f>
        <v>#N/A</v>
      </c>
      <c r="I139" s="28" t="e">
        <f>INDEX(Data!$C$4:$BA$398,$C139,I$2)</f>
        <v>#N/A</v>
      </c>
      <c r="J139" s="28" t="e">
        <f>INDEX(Data!$C$4:$BA$398,$C139,J$2)</f>
        <v>#N/A</v>
      </c>
      <c r="K139" s="28" t="e">
        <f>INDEX(Data!$C$4:$BA$398,$C139,K$2)</f>
        <v>#N/A</v>
      </c>
      <c r="L139" s="28" t="e">
        <f>INDEX(Data!$C$4:$BA$398,$C139,L$2)</f>
        <v>#N/A</v>
      </c>
      <c r="M139" s="28" t="e">
        <f>INDEX(Data!$C$4:$BA$398,$C139,M$2)</f>
        <v>#N/A</v>
      </c>
      <c r="N139" s="28" t="e">
        <f>INDEX(Data!$C$4:$BA$398,$C139,N$2)</f>
        <v>#N/A</v>
      </c>
      <c r="O139" s="28" t="e">
        <f>INDEX(Data!$C$4:$BA$398,$C139,O$2)</f>
        <v>#N/A</v>
      </c>
      <c r="P139" t="e">
        <f>IF((Data!$BP$12+($Q$2-Data!$BP$12)*B139)&gt;=O139,Data!$BP$12+($Q$2-Data!$BP$12)*B139,"-")</f>
        <v>#N/A</v>
      </c>
      <c r="Q139" s="8">
        <f>(Data!$BP$12+($Q$2-Data!$BP$12)*CAPM!B139)</f>
        <v>0.3</v>
      </c>
      <c r="R139" s="8" t="e">
        <f>M139*(1+((Data!$BP$12+($R$2-Data!$BP$12)*CAPM!B139))%)</f>
        <v>#N/A</v>
      </c>
      <c r="S139" s="8" t="e">
        <f>M139*(1+((Data!$BP$12+($S$2-Data!$BP$12)*CAPM!B139))%)</f>
        <v>#N/A</v>
      </c>
      <c r="T139" s="8" t="e">
        <f>M139*(1+((Data!$BP$12+($T$2-Data!$BP$12)*CAPM!B139))%)</f>
        <v>#N/A</v>
      </c>
      <c r="U139" t="e">
        <f t="shared" si="20"/>
        <v>#N/A</v>
      </c>
      <c r="V139" s="12" t="e">
        <f t="shared" si="21"/>
        <v>#N/A</v>
      </c>
      <c r="W139" t="e">
        <f t="shared" si="22"/>
        <v>#N/A</v>
      </c>
      <c r="Y139" s="28" t="e">
        <f t="shared" si="23"/>
        <v>#NUM!</v>
      </c>
      <c r="Z139" s="28" t="e">
        <f t="shared" si="24"/>
        <v>#NUM!</v>
      </c>
      <c r="AA139" s="28" t="e">
        <f t="shared" si="25"/>
        <v>#NUM!</v>
      </c>
      <c r="AB139" s="28" t="e">
        <f t="shared" si="26"/>
        <v>#NUM!</v>
      </c>
    </row>
    <row r="140" spans="1:28">
      <c r="A140" s="18">
        <v>137</v>
      </c>
      <c r="B140" s="28">
        <f>IF($D$1="M",Data!BM139,IF($D$1="Y",Data!BN139,"-"))</f>
        <v>0</v>
      </c>
      <c r="C140" s="28" t="e">
        <f>MATCH(B140,IF($D$1="M",Data!$BM$4:$BM$400,IF($D$1="Y",Data!$BN$4:$BN$400,"-")),0)</f>
        <v>#N/A</v>
      </c>
      <c r="D140" s="28" t="e">
        <f>INDEX(Data!$C$4:$BA$398,$C140,D$2)</f>
        <v>#N/A</v>
      </c>
      <c r="E140" s="28" t="e">
        <f>INDEX(Data!$C$4:$BA$398,$C140,E$2)</f>
        <v>#N/A</v>
      </c>
      <c r="F140" s="28" t="e">
        <f>INDEX(Data!$C$4:$BA$398,$C140,F$2)</f>
        <v>#N/A</v>
      </c>
      <c r="G140" s="28" t="e">
        <f>INDEX(Data!$C$4:$BA$398,$C140,G$2)</f>
        <v>#N/A</v>
      </c>
      <c r="H140" s="28" t="e">
        <f>INDEX(Data!$C$4:$BA$398,$C140,H$2)</f>
        <v>#N/A</v>
      </c>
      <c r="I140" s="28" t="e">
        <f>INDEX(Data!$C$4:$BA$398,$C140,I$2)</f>
        <v>#N/A</v>
      </c>
      <c r="J140" s="28" t="e">
        <f>INDEX(Data!$C$4:$BA$398,$C140,J$2)</f>
        <v>#N/A</v>
      </c>
      <c r="K140" s="28" t="e">
        <f>INDEX(Data!$C$4:$BA$398,$C140,K$2)</f>
        <v>#N/A</v>
      </c>
      <c r="L140" s="28" t="e">
        <f>INDEX(Data!$C$4:$BA$398,$C140,L$2)</f>
        <v>#N/A</v>
      </c>
      <c r="M140" s="28" t="e">
        <f>INDEX(Data!$C$4:$BA$398,$C140,M$2)</f>
        <v>#N/A</v>
      </c>
      <c r="N140" s="28" t="e">
        <f>INDEX(Data!$C$4:$BA$398,$C140,N$2)</f>
        <v>#N/A</v>
      </c>
      <c r="O140" s="28" t="e">
        <f>INDEX(Data!$C$4:$BA$398,$C140,O$2)</f>
        <v>#N/A</v>
      </c>
      <c r="P140" t="e">
        <f>IF((Data!$BP$12+($Q$2-Data!$BP$12)*B140)&gt;=O140,Data!$BP$12+($Q$2-Data!$BP$12)*B140,"-")</f>
        <v>#N/A</v>
      </c>
      <c r="Q140" s="8">
        <f>(Data!$BP$12+($Q$2-Data!$BP$12)*CAPM!B140)</f>
        <v>0.3</v>
      </c>
      <c r="R140" s="8" t="e">
        <f>M140*(1+((Data!$BP$12+($R$2-Data!$BP$12)*CAPM!B140))%)</f>
        <v>#N/A</v>
      </c>
      <c r="S140" s="8" t="e">
        <f>M140*(1+((Data!$BP$12+($S$2-Data!$BP$12)*CAPM!B140))%)</f>
        <v>#N/A</v>
      </c>
      <c r="T140" s="8" t="e">
        <f>M140*(1+((Data!$BP$12+($T$2-Data!$BP$12)*CAPM!B140))%)</f>
        <v>#N/A</v>
      </c>
      <c r="U140" t="e">
        <f t="shared" si="20"/>
        <v>#N/A</v>
      </c>
      <c r="V140" s="12" t="e">
        <f t="shared" si="21"/>
        <v>#N/A</v>
      </c>
      <c r="W140" t="e">
        <f t="shared" si="22"/>
        <v>#N/A</v>
      </c>
      <c r="Y140" s="28" t="e">
        <f t="shared" si="23"/>
        <v>#NUM!</v>
      </c>
      <c r="Z140" s="28" t="e">
        <f t="shared" si="24"/>
        <v>#NUM!</v>
      </c>
      <c r="AA140" s="28" t="e">
        <f t="shared" si="25"/>
        <v>#NUM!</v>
      </c>
      <c r="AB140" s="28" t="e">
        <f t="shared" si="26"/>
        <v>#NUM!</v>
      </c>
    </row>
    <row r="141" spans="1:28">
      <c r="A141" s="18">
        <v>138</v>
      </c>
      <c r="B141" s="28">
        <f>IF($D$1="M",Data!BM140,IF($D$1="Y",Data!BN140,"-"))</f>
        <v>0</v>
      </c>
      <c r="C141" s="28" t="e">
        <f>MATCH(B141,IF($D$1="M",Data!$BM$4:$BM$400,IF($D$1="Y",Data!$BN$4:$BN$400,"-")),0)</f>
        <v>#N/A</v>
      </c>
      <c r="D141" s="28" t="e">
        <f>INDEX(Data!$C$4:$BA$398,$C141,D$2)</f>
        <v>#N/A</v>
      </c>
      <c r="E141" s="28" t="e">
        <f>INDEX(Data!$C$4:$BA$398,$C141,E$2)</f>
        <v>#N/A</v>
      </c>
      <c r="F141" s="28" t="e">
        <f>INDEX(Data!$C$4:$BA$398,$C141,F$2)</f>
        <v>#N/A</v>
      </c>
      <c r="G141" s="28" t="e">
        <f>INDEX(Data!$C$4:$BA$398,$C141,G$2)</f>
        <v>#N/A</v>
      </c>
      <c r="H141" s="28" t="e">
        <f>INDEX(Data!$C$4:$BA$398,$C141,H$2)</f>
        <v>#N/A</v>
      </c>
      <c r="I141" s="28" t="e">
        <f>INDEX(Data!$C$4:$BA$398,$C141,I$2)</f>
        <v>#N/A</v>
      </c>
      <c r="J141" s="28" t="e">
        <f>INDEX(Data!$C$4:$BA$398,$C141,J$2)</f>
        <v>#N/A</v>
      </c>
      <c r="K141" s="28" t="e">
        <f>INDEX(Data!$C$4:$BA$398,$C141,K$2)</f>
        <v>#N/A</v>
      </c>
      <c r="L141" s="28" t="e">
        <f>INDEX(Data!$C$4:$BA$398,$C141,L$2)</f>
        <v>#N/A</v>
      </c>
      <c r="M141" s="28" t="e">
        <f>INDEX(Data!$C$4:$BA$398,$C141,M$2)</f>
        <v>#N/A</v>
      </c>
      <c r="N141" s="28" t="e">
        <f>INDEX(Data!$C$4:$BA$398,$C141,N$2)</f>
        <v>#N/A</v>
      </c>
      <c r="O141" s="28" t="e">
        <f>INDEX(Data!$C$4:$BA$398,$C141,O$2)</f>
        <v>#N/A</v>
      </c>
      <c r="P141" t="e">
        <f>IF((Data!$BP$12+($Q$2-Data!$BP$12)*B141)&gt;=O141,Data!$BP$12+($Q$2-Data!$BP$12)*B141,"-")</f>
        <v>#N/A</v>
      </c>
      <c r="Q141" s="8">
        <f>(Data!$BP$12+($Q$2-Data!$BP$12)*CAPM!B141)</f>
        <v>0.3</v>
      </c>
      <c r="R141" s="8" t="e">
        <f>M141*(1+((Data!$BP$12+($R$2-Data!$BP$12)*CAPM!B141))%)</f>
        <v>#N/A</v>
      </c>
      <c r="S141" s="8" t="e">
        <f>M141*(1+((Data!$BP$12+($S$2-Data!$BP$12)*CAPM!B141))%)</f>
        <v>#N/A</v>
      </c>
      <c r="T141" s="8" t="e">
        <f>M141*(1+((Data!$BP$12+($T$2-Data!$BP$12)*CAPM!B141))%)</f>
        <v>#N/A</v>
      </c>
      <c r="U141" t="e">
        <f t="shared" si="20"/>
        <v>#N/A</v>
      </c>
      <c r="V141" s="12" t="e">
        <f t="shared" si="21"/>
        <v>#N/A</v>
      </c>
      <c r="W141" t="e">
        <f t="shared" si="22"/>
        <v>#N/A</v>
      </c>
      <c r="Y141" s="28" t="e">
        <f t="shared" si="23"/>
        <v>#NUM!</v>
      </c>
      <c r="Z141" s="28" t="e">
        <f t="shared" si="24"/>
        <v>#NUM!</v>
      </c>
      <c r="AA141" s="28" t="e">
        <f t="shared" si="25"/>
        <v>#NUM!</v>
      </c>
      <c r="AB141" s="28" t="e">
        <f t="shared" si="26"/>
        <v>#NUM!</v>
      </c>
    </row>
    <row r="142" spans="1:28">
      <c r="A142" s="18">
        <v>139</v>
      </c>
      <c r="B142" s="28">
        <f>IF($D$1="M",Data!BM141,IF($D$1="Y",Data!BN141,"-"))</f>
        <v>0</v>
      </c>
      <c r="C142" s="28" t="e">
        <f>MATCH(B142,IF($D$1="M",Data!$BM$4:$BM$400,IF($D$1="Y",Data!$BN$4:$BN$400,"-")),0)</f>
        <v>#N/A</v>
      </c>
      <c r="D142" s="28" t="e">
        <f>INDEX(Data!$C$4:$BA$398,$C142,D$2)</f>
        <v>#N/A</v>
      </c>
      <c r="E142" s="28" t="e">
        <f>INDEX(Data!$C$4:$BA$398,$C142,E$2)</f>
        <v>#N/A</v>
      </c>
      <c r="F142" s="28" t="e">
        <f>INDEX(Data!$C$4:$BA$398,$C142,F$2)</f>
        <v>#N/A</v>
      </c>
      <c r="G142" s="28" t="e">
        <f>INDEX(Data!$C$4:$BA$398,$C142,G$2)</f>
        <v>#N/A</v>
      </c>
      <c r="H142" s="28" t="e">
        <f>INDEX(Data!$C$4:$BA$398,$C142,H$2)</f>
        <v>#N/A</v>
      </c>
      <c r="I142" s="28" t="e">
        <f>INDEX(Data!$C$4:$BA$398,$C142,I$2)</f>
        <v>#N/A</v>
      </c>
      <c r="J142" s="28" t="e">
        <f>INDEX(Data!$C$4:$BA$398,$C142,J$2)</f>
        <v>#N/A</v>
      </c>
      <c r="K142" s="28" t="e">
        <f>INDEX(Data!$C$4:$BA$398,$C142,K$2)</f>
        <v>#N/A</v>
      </c>
      <c r="L142" s="28" t="e">
        <f>INDEX(Data!$C$4:$BA$398,$C142,L$2)</f>
        <v>#N/A</v>
      </c>
      <c r="M142" s="28" t="e">
        <f>INDEX(Data!$C$4:$BA$398,$C142,M$2)</f>
        <v>#N/A</v>
      </c>
      <c r="N142" s="28" t="e">
        <f>INDEX(Data!$C$4:$BA$398,$C142,N$2)</f>
        <v>#N/A</v>
      </c>
      <c r="O142" s="28" t="e">
        <f>INDEX(Data!$C$4:$BA$398,$C142,O$2)</f>
        <v>#N/A</v>
      </c>
      <c r="P142" t="e">
        <f>IF((Data!$BP$12+($Q$2-Data!$BP$12)*B142)&gt;=O142,Data!$BP$12+($Q$2-Data!$BP$12)*B142,"-")</f>
        <v>#N/A</v>
      </c>
      <c r="Q142" s="8">
        <f>(Data!$BP$12+($Q$2-Data!$BP$12)*CAPM!B142)</f>
        <v>0.3</v>
      </c>
      <c r="R142" s="8" t="e">
        <f>M142*(1+((Data!$BP$12+($R$2-Data!$BP$12)*CAPM!B142))%)</f>
        <v>#N/A</v>
      </c>
      <c r="S142" s="8" t="e">
        <f>M142*(1+((Data!$BP$12+($S$2-Data!$BP$12)*CAPM!B142))%)</f>
        <v>#N/A</v>
      </c>
      <c r="T142" s="8" t="e">
        <f>M142*(1+((Data!$BP$12+($T$2-Data!$BP$12)*CAPM!B142))%)</f>
        <v>#N/A</v>
      </c>
      <c r="U142" t="e">
        <f t="shared" si="20"/>
        <v>#N/A</v>
      </c>
      <c r="V142" s="12" t="e">
        <f t="shared" si="21"/>
        <v>#N/A</v>
      </c>
      <c r="W142" t="e">
        <f t="shared" si="22"/>
        <v>#N/A</v>
      </c>
      <c r="Y142" s="28" t="e">
        <f t="shared" si="23"/>
        <v>#NUM!</v>
      </c>
      <c r="Z142" s="28" t="e">
        <f t="shared" si="24"/>
        <v>#NUM!</v>
      </c>
      <c r="AA142" s="28" t="e">
        <f t="shared" si="25"/>
        <v>#NUM!</v>
      </c>
      <c r="AB142" s="28" t="e">
        <f t="shared" si="26"/>
        <v>#NUM!</v>
      </c>
    </row>
    <row r="143" spans="1:28">
      <c r="A143" s="18">
        <v>140</v>
      </c>
      <c r="B143" s="28">
        <f>IF($D$1="M",Data!BM142,IF($D$1="Y",Data!BN142,"-"))</f>
        <v>0</v>
      </c>
      <c r="C143" s="28" t="e">
        <f>MATCH(B143,IF($D$1="M",Data!$BM$4:$BM$400,IF($D$1="Y",Data!$BN$4:$BN$400,"-")),0)</f>
        <v>#N/A</v>
      </c>
      <c r="D143" s="28" t="e">
        <f>INDEX(Data!$C$4:$BA$398,$C143,D$2)</f>
        <v>#N/A</v>
      </c>
      <c r="E143" s="28" t="e">
        <f>INDEX(Data!$C$4:$BA$398,$C143,E$2)</f>
        <v>#N/A</v>
      </c>
      <c r="F143" s="28" t="e">
        <f>INDEX(Data!$C$4:$BA$398,$C143,F$2)</f>
        <v>#N/A</v>
      </c>
      <c r="G143" s="28" t="e">
        <f>INDEX(Data!$C$4:$BA$398,$C143,G$2)</f>
        <v>#N/A</v>
      </c>
      <c r="H143" s="28" t="e">
        <f>INDEX(Data!$C$4:$BA$398,$C143,H$2)</f>
        <v>#N/A</v>
      </c>
      <c r="I143" s="28" t="e">
        <f>INDEX(Data!$C$4:$BA$398,$C143,I$2)</f>
        <v>#N/A</v>
      </c>
      <c r="J143" s="28" t="e">
        <f>INDEX(Data!$C$4:$BA$398,$C143,J$2)</f>
        <v>#N/A</v>
      </c>
      <c r="K143" s="28" t="e">
        <f>INDEX(Data!$C$4:$BA$398,$C143,K$2)</f>
        <v>#N/A</v>
      </c>
      <c r="L143" s="28" t="e">
        <f>INDEX(Data!$C$4:$BA$398,$C143,L$2)</f>
        <v>#N/A</v>
      </c>
      <c r="M143" s="28" t="e">
        <f>INDEX(Data!$C$4:$BA$398,$C143,M$2)</f>
        <v>#N/A</v>
      </c>
      <c r="N143" s="28" t="e">
        <f>INDEX(Data!$C$4:$BA$398,$C143,N$2)</f>
        <v>#N/A</v>
      </c>
      <c r="O143" s="28" t="e">
        <f>INDEX(Data!$C$4:$BA$398,$C143,O$2)</f>
        <v>#N/A</v>
      </c>
      <c r="P143" t="e">
        <f>IF((Data!$BP$12+($Q$2-Data!$BP$12)*B143)&gt;=O143,Data!$BP$12+($Q$2-Data!$BP$12)*B143,"-")</f>
        <v>#N/A</v>
      </c>
      <c r="Q143" s="8">
        <f>(Data!$BP$12+($Q$2-Data!$BP$12)*CAPM!B143)</f>
        <v>0.3</v>
      </c>
      <c r="R143" s="8" t="e">
        <f>M143*(1+((Data!$BP$12+($R$2-Data!$BP$12)*CAPM!B143))%)</f>
        <v>#N/A</v>
      </c>
      <c r="S143" s="8" t="e">
        <f>M143*(1+((Data!$BP$12+($S$2-Data!$BP$12)*CAPM!B143))%)</f>
        <v>#N/A</v>
      </c>
      <c r="T143" s="8" t="e">
        <f>M143*(1+((Data!$BP$12+($T$2-Data!$BP$12)*CAPM!B143))%)</f>
        <v>#N/A</v>
      </c>
      <c r="U143" t="e">
        <f t="shared" si="20"/>
        <v>#N/A</v>
      </c>
      <c r="V143" s="12" t="e">
        <f t="shared" si="21"/>
        <v>#N/A</v>
      </c>
      <c r="W143" t="e">
        <f t="shared" si="22"/>
        <v>#N/A</v>
      </c>
      <c r="Y143" s="28" t="e">
        <f t="shared" si="23"/>
        <v>#NUM!</v>
      </c>
      <c r="Z143" s="28" t="e">
        <f t="shared" si="24"/>
        <v>#NUM!</v>
      </c>
      <c r="AA143" s="28" t="e">
        <f t="shared" si="25"/>
        <v>#NUM!</v>
      </c>
      <c r="AB143" s="28" t="e">
        <f t="shared" si="26"/>
        <v>#NUM!</v>
      </c>
    </row>
    <row r="144" spans="1:28">
      <c r="A144" s="18">
        <v>141</v>
      </c>
      <c r="B144" s="28">
        <f>IF($D$1="M",Data!BM143,IF($D$1="Y",Data!BN143,"-"))</f>
        <v>0</v>
      </c>
      <c r="C144" s="28" t="e">
        <f>MATCH(B144,IF($D$1="M",Data!$BM$4:$BM$400,IF($D$1="Y",Data!$BN$4:$BN$400,"-")),0)</f>
        <v>#N/A</v>
      </c>
      <c r="D144" s="28" t="e">
        <f>INDEX(Data!$C$4:$BA$398,$C144,D$2)</f>
        <v>#N/A</v>
      </c>
      <c r="E144" s="28" t="e">
        <f>INDEX(Data!$C$4:$BA$398,$C144,E$2)</f>
        <v>#N/A</v>
      </c>
      <c r="F144" s="28" t="e">
        <f>INDEX(Data!$C$4:$BA$398,$C144,F$2)</f>
        <v>#N/A</v>
      </c>
      <c r="G144" s="28" t="e">
        <f>INDEX(Data!$C$4:$BA$398,$C144,G$2)</f>
        <v>#N/A</v>
      </c>
      <c r="H144" s="28" t="e">
        <f>INDEX(Data!$C$4:$BA$398,$C144,H$2)</f>
        <v>#N/A</v>
      </c>
      <c r="I144" s="28" t="e">
        <f>INDEX(Data!$C$4:$BA$398,$C144,I$2)</f>
        <v>#N/A</v>
      </c>
      <c r="J144" s="28" t="e">
        <f>INDEX(Data!$C$4:$BA$398,$C144,J$2)</f>
        <v>#N/A</v>
      </c>
      <c r="K144" s="28" t="e">
        <f>INDEX(Data!$C$4:$BA$398,$C144,K$2)</f>
        <v>#N/A</v>
      </c>
      <c r="L144" s="28" t="e">
        <f>INDEX(Data!$C$4:$BA$398,$C144,L$2)</f>
        <v>#N/A</v>
      </c>
      <c r="M144" s="28" t="e">
        <f>INDEX(Data!$C$4:$BA$398,$C144,M$2)</f>
        <v>#N/A</v>
      </c>
      <c r="N144" s="28" t="e">
        <f>INDEX(Data!$C$4:$BA$398,$C144,N$2)</f>
        <v>#N/A</v>
      </c>
      <c r="O144" s="28" t="e">
        <f>INDEX(Data!$C$4:$BA$398,$C144,O$2)</f>
        <v>#N/A</v>
      </c>
      <c r="P144" t="e">
        <f>IF((Data!$BP$12+($Q$2-Data!$BP$12)*B144)&gt;=O144,Data!$BP$12+($Q$2-Data!$BP$12)*B144,"-")</f>
        <v>#N/A</v>
      </c>
      <c r="Q144" s="8">
        <f>(Data!$BP$12+($Q$2-Data!$BP$12)*CAPM!B144)</f>
        <v>0.3</v>
      </c>
      <c r="R144" s="8" t="e">
        <f>M144*(1+((Data!$BP$12+($R$2-Data!$BP$12)*CAPM!B144))%)</f>
        <v>#N/A</v>
      </c>
      <c r="S144" s="8" t="e">
        <f>M144*(1+((Data!$BP$12+($S$2-Data!$BP$12)*CAPM!B144))%)</f>
        <v>#N/A</v>
      </c>
      <c r="T144" s="8" t="e">
        <f>M144*(1+((Data!$BP$12+($T$2-Data!$BP$12)*CAPM!B144))%)</f>
        <v>#N/A</v>
      </c>
      <c r="U144" t="e">
        <f t="shared" si="20"/>
        <v>#N/A</v>
      </c>
      <c r="V144" s="12" t="e">
        <f t="shared" si="21"/>
        <v>#N/A</v>
      </c>
      <c r="W144" t="e">
        <f t="shared" si="22"/>
        <v>#N/A</v>
      </c>
      <c r="Y144" s="28" t="e">
        <f t="shared" si="23"/>
        <v>#NUM!</v>
      </c>
      <c r="Z144" s="28" t="e">
        <f t="shared" si="24"/>
        <v>#NUM!</v>
      </c>
      <c r="AA144" s="28" t="e">
        <f t="shared" si="25"/>
        <v>#NUM!</v>
      </c>
      <c r="AB144" s="28" t="e">
        <f t="shared" si="26"/>
        <v>#NUM!</v>
      </c>
    </row>
    <row r="145" spans="1:28">
      <c r="A145" s="18">
        <v>142</v>
      </c>
      <c r="B145" s="28">
        <f>IF($D$1="M",Data!BM144,IF($D$1="Y",Data!BN144,"-"))</f>
        <v>0</v>
      </c>
      <c r="C145" s="28" t="e">
        <f>MATCH(B145,IF($D$1="M",Data!$BM$4:$BM$400,IF($D$1="Y",Data!$BN$4:$BN$400,"-")),0)</f>
        <v>#N/A</v>
      </c>
      <c r="D145" s="28" t="e">
        <f>INDEX(Data!$C$4:$BA$398,$C145,D$2)</f>
        <v>#N/A</v>
      </c>
      <c r="E145" s="28" t="e">
        <f>INDEX(Data!$C$4:$BA$398,$C145,E$2)</f>
        <v>#N/A</v>
      </c>
      <c r="F145" s="28" t="e">
        <f>INDEX(Data!$C$4:$BA$398,$C145,F$2)</f>
        <v>#N/A</v>
      </c>
      <c r="G145" s="28" t="e">
        <f>INDEX(Data!$C$4:$BA$398,$C145,G$2)</f>
        <v>#N/A</v>
      </c>
      <c r="H145" s="28" t="e">
        <f>INDEX(Data!$C$4:$BA$398,$C145,H$2)</f>
        <v>#N/A</v>
      </c>
      <c r="I145" s="28" t="e">
        <f>INDEX(Data!$C$4:$BA$398,$C145,I$2)</f>
        <v>#N/A</v>
      </c>
      <c r="J145" s="28" t="e">
        <f>INDEX(Data!$C$4:$BA$398,$C145,J$2)</f>
        <v>#N/A</v>
      </c>
      <c r="K145" s="28" t="e">
        <f>INDEX(Data!$C$4:$BA$398,$C145,K$2)</f>
        <v>#N/A</v>
      </c>
      <c r="L145" s="28" t="e">
        <f>INDEX(Data!$C$4:$BA$398,$C145,L$2)</f>
        <v>#N/A</v>
      </c>
      <c r="M145" s="28" t="e">
        <f>INDEX(Data!$C$4:$BA$398,$C145,M$2)</f>
        <v>#N/A</v>
      </c>
      <c r="N145" s="28" t="e">
        <f>INDEX(Data!$C$4:$BA$398,$C145,N$2)</f>
        <v>#N/A</v>
      </c>
      <c r="O145" s="28" t="e">
        <f>INDEX(Data!$C$4:$BA$398,$C145,O$2)</f>
        <v>#N/A</v>
      </c>
      <c r="P145" t="e">
        <f>IF((Data!$BP$12+($Q$2-Data!$BP$12)*B145)&gt;=O145,Data!$BP$12+($Q$2-Data!$BP$12)*B145,"-")</f>
        <v>#N/A</v>
      </c>
      <c r="Q145" s="8">
        <f>(Data!$BP$12+($Q$2-Data!$BP$12)*CAPM!B145)</f>
        <v>0.3</v>
      </c>
      <c r="R145" s="8" t="e">
        <f>M145*(1+((Data!$BP$12+($R$2-Data!$BP$12)*CAPM!B145))%)</f>
        <v>#N/A</v>
      </c>
      <c r="S145" s="8" t="e">
        <f>M145*(1+((Data!$BP$12+($S$2-Data!$BP$12)*CAPM!B145))%)</f>
        <v>#N/A</v>
      </c>
      <c r="T145" s="8" t="e">
        <f>M145*(1+((Data!$BP$12+($T$2-Data!$BP$12)*CAPM!B145))%)</f>
        <v>#N/A</v>
      </c>
      <c r="U145" t="e">
        <f t="shared" si="20"/>
        <v>#N/A</v>
      </c>
      <c r="V145" s="12" t="e">
        <f t="shared" si="21"/>
        <v>#N/A</v>
      </c>
      <c r="W145" t="e">
        <f t="shared" si="22"/>
        <v>#N/A</v>
      </c>
      <c r="Y145" s="28" t="e">
        <f t="shared" si="23"/>
        <v>#NUM!</v>
      </c>
      <c r="Z145" s="28" t="e">
        <f t="shared" si="24"/>
        <v>#NUM!</v>
      </c>
      <c r="AA145" s="28" t="e">
        <f t="shared" si="25"/>
        <v>#NUM!</v>
      </c>
      <c r="AB145" s="28" t="e">
        <f t="shared" si="26"/>
        <v>#NUM!</v>
      </c>
    </row>
    <row r="146" spans="1:28">
      <c r="A146" s="18">
        <v>143</v>
      </c>
      <c r="B146" s="28">
        <f>IF($D$1="M",Data!BM145,IF($D$1="Y",Data!BN145,"-"))</f>
        <v>0</v>
      </c>
      <c r="C146" s="28" t="e">
        <f>MATCH(B146,IF($D$1="M",Data!$BM$4:$BM$400,IF($D$1="Y",Data!$BN$4:$BN$400,"-")),0)</f>
        <v>#N/A</v>
      </c>
      <c r="D146" s="28" t="e">
        <f>INDEX(Data!$C$4:$BA$398,$C146,D$2)</f>
        <v>#N/A</v>
      </c>
      <c r="E146" s="28" t="e">
        <f>INDEX(Data!$C$4:$BA$398,$C146,E$2)</f>
        <v>#N/A</v>
      </c>
      <c r="F146" s="28" t="e">
        <f>INDEX(Data!$C$4:$BA$398,$C146,F$2)</f>
        <v>#N/A</v>
      </c>
      <c r="G146" s="28" t="e">
        <f>INDEX(Data!$C$4:$BA$398,$C146,G$2)</f>
        <v>#N/A</v>
      </c>
      <c r="H146" s="28" t="e">
        <f>INDEX(Data!$C$4:$BA$398,$C146,H$2)</f>
        <v>#N/A</v>
      </c>
      <c r="I146" s="28" t="e">
        <f>INDEX(Data!$C$4:$BA$398,$C146,I$2)</f>
        <v>#N/A</v>
      </c>
      <c r="J146" s="28" t="e">
        <f>INDEX(Data!$C$4:$BA$398,$C146,J$2)</f>
        <v>#N/A</v>
      </c>
      <c r="K146" s="28" t="e">
        <f>INDEX(Data!$C$4:$BA$398,$C146,K$2)</f>
        <v>#N/A</v>
      </c>
      <c r="L146" s="28" t="e">
        <f>INDEX(Data!$C$4:$BA$398,$C146,L$2)</f>
        <v>#N/A</v>
      </c>
      <c r="M146" s="28" t="e">
        <f>INDEX(Data!$C$4:$BA$398,$C146,M$2)</f>
        <v>#N/A</v>
      </c>
      <c r="N146" s="28" t="e">
        <f>INDEX(Data!$C$4:$BA$398,$C146,N$2)</f>
        <v>#N/A</v>
      </c>
      <c r="O146" s="28" t="e">
        <f>INDEX(Data!$C$4:$BA$398,$C146,O$2)</f>
        <v>#N/A</v>
      </c>
      <c r="P146" t="e">
        <f>IF((Data!$BP$12+($Q$2-Data!$BP$12)*B146)&gt;=O146,Data!$BP$12+($Q$2-Data!$BP$12)*B146,"-")</f>
        <v>#N/A</v>
      </c>
      <c r="Q146" s="8">
        <f>(Data!$BP$12+($Q$2-Data!$BP$12)*CAPM!B146)</f>
        <v>0.3</v>
      </c>
      <c r="R146" s="8" t="e">
        <f>M146*(1+((Data!$BP$12+($R$2-Data!$BP$12)*CAPM!B146))%)</f>
        <v>#N/A</v>
      </c>
      <c r="S146" s="8" t="e">
        <f>M146*(1+((Data!$BP$12+($S$2-Data!$BP$12)*CAPM!B146))%)</f>
        <v>#N/A</v>
      </c>
      <c r="T146" s="8" t="e">
        <f>M146*(1+((Data!$BP$12+($T$2-Data!$BP$12)*CAPM!B146))%)</f>
        <v>#N/A</v>
      </c>
      <c r="U146" t="e">
        <f t="shared" si="20"/>
        <v>#N/A</v>
      </c>
      <c r="V146" s="12" t="e">
        <f t="shared" si="21"/>
        <v>#N/A</v>
      </c>
      <c r="W146" t="e">
        <f t="shared" si="22"/>
        <v>#N/A</v>
      </c>
      <c r="Y146" s="28" t="e">
        <f t="shared" si="23"/>
        <v>#NUM!</v>
      </c>
      <c r="Z146" s="28" t="e">
        <f t="shared" si="24"/>
        <v>#NUM!</v>
      </c>
      <c r="AA146" s="28" t="e">
        <f t="shared" si="25"/>
        <v>#NUM!</v>
      </c>
      <c r="AB146" s="28" t="e">
        <f t="shared" si="26"/>
        <v>#NUM!</v>
      </c>
    </row>
    <row r="147" spans="1:28">
      <c r="A147" s="18">
        <v>144</v>
      </c>
      <c r="B147" s="28">
        <f>IF($D$1="M",Data!BM146,IF($D$1="Y",Data!BN146,"-"))</f>
        <v>0</v>
      </c>
      <c r="C147" s="28" t="e">
        <f>MATCH(B147,IF($D$1="M",Data!$BM$4:$BM$400,IF($D$1="Y",Data!$BN$4:$BN$400,"-")),0)</f>
        <v>#N/A</v>
      </c>
      <c r="D147" s="28" t="e">
        <f>INDEX(Data!$C$4:$BA$398,$C147,D$2)</f>
        <v>#N/A</v>
      </c>
      <c r="E147" s="28" t="e">
        <f>INDEX(Data!$C$4:$BA$398,$C147,E$2)</f>
        <v>#N/A</v>
      </c>
      <c r="F147" s="28" t="e">
        <f>INDEX(Data!$C$4:$BA$398,$C147,F$2)</f>
        <v>#N/A</v>
      </c>
      <c r="G147" s="28" t="e">
        <f>INDEX(Data!$C$4:$BA$398,$C147,G$2)</f>
        <v>#N/A</v>
      </c>
      <c r="H147" s="28" t="e">
        <f>INDEX(Data!$C$4:$BA$398,$C147,H$2)</f>
        <v>#N/A</v>
      </c>
      <c r="I147" s="28" t="e">
        <f>INDEX(Data!$C$4:$BA$398,$C147,I$2)</f>
        <v>#N/A</v>
      </c>
      <c r="J147" s="28" t="e">
        <f>INDEX(Data!$C$4:$BA$398,$C147,J$2)</f>
        <v>#N/A</v>
      </c>
      <c r="K147" s="28" t="e">
        <f>INDEX(Data!$C$4:$BA$398,$C147,K$2)</f>
        <v>#N/A</v>
      </c>
      <c r="L147" s="28" t="e">
        <f>INDEX(Data!$C$4:$BA$398,$C147,L$2)</f>
        <v>#N/A</v>
      </c>
      <c r="M147" s="28" t="e">
        <f>INDEX(Data!$C$4:$BA$398,$C147,M$2)</f>
        <v>#N/A</v>
      </c>
      <c r="N147" s="28" t="e">
        <f>INDEX(Data!$C$4:$BA$398,$C147,N$2)</f>
        <v>#N/A</v>
      </c>
      <c r="O147" s="28" t="e">
        <f>INDEX(Data!$C$4:$BA$398,$C147,O$2)</f>
        <v>#N/A</v>
      </c>
      <c r="P147" t="e">
        <f>IF((Data!$BP$12+($Q$2-Data!$BP$12)*B147)&gt;=O147,Data!$BP$12+($Q$2-Data!$BP$12)*B147,"-")</f>
        <v>#N/A</v>
      </c>
      <c r="Q147" s="8">
        <f>(Data!$BP$12+($Q$2-Data!$BP$12)*CAPM!B147)</f>
        <v>0.3</v>
      </c>
      <c r="R147" s="8" t="e">
        <f>M147*(1+((Data!$BP$12+($R$2-Data!$BP$12)*CAPM!B147))%)</f>
        <v>#N/A</v>
      </c>
      <c r="S147" s="8" t="e">
        <f>M147*(1+((Data!$BP$12+($S$2-Data!$BP$12)*CAPM!B147))%)</f>
        <v>#N/A</v>
      </c>
      <c r="T147" s="8" t="e">
        <f>M147*(1+((Data!$BP$12+($T$2-Data!$BP$12)*CAPM!B147))%)</f>
        <v>#N/A</v>
      </c>
      <c r="U147" t="e">
        <f t="shared" si="20"/>
        <v>#N/A</v>
      </c>
      <c r="V147" s="12" t="e">
        <f t="shared" si="21"/>
        <v>#N/A</v>
      </c>
      <c r="W147" t="e">
        <f t="shared" si="22"/>
        <v>#N/A</v>
      </c>
      <c r="Y147" s="28" t="e">
        <f t="shared" si="23"/>
        <v>#NUM!</v>
      </c>
      <c r="Z147" s="28" t="e">
        <f t="shared" si="24"/>
        <v>#NUM!</v>
      </c>
      <c r="AA147" s="28" t="e">
        <f t="shared" si="25"/>
        <v>#NUM!</v>
      </c>
      <c r="AB147" s="28" t="e">
        <f t="shared" si="26"/>
        <v>#NUM!</v>
      </c>
    </row>
    <row r="148" spans="1:28">
      <c r="A148" s="18">
        <v>145</v>
      </c>
      <c r="B148" s="28">
        <f>IF($D$1="M",Data!BM147,IF($D$1="Y",Data!BN147,"-"))</f>
        <v>0</v>
      </c>
      <c r="C148" s="28" t="e">
        <f>MATCH(B148,IF($D$1="M",Data!$BM$4:$BM$400,IF($D$1="Y",Data!$BN$4:$BN$400,"-")),0)</f>
        <v>#N/A</v>
      </c>
      <c r="D148" s="28" t="e">
        <f>INDEX(Data!$C$4:$BA$398,$C148,D$2)</f>
        <v>#N/A</v>
      </c>
      <c r="E148" s="28" t="e">
        <f>INDEX(Data!$C$4:$BA$398,$C148,E$2)</f>
        <v>#N/A</v>
      </c>
      <c r="F148" s="28" t="e">
        <f>INDEX(Data!$C$4:$BA$398,$C148,F$2)</f>
        <v>#N/A</v>
      </c>
      <c r="G148" s="28" t="e">
        <f>INDEX(Data!$C$4:$BA$398,$C148,G$2)</f>
        <v>#N/A</v>
      </c>
      <c r="H148" s="28" t="e">
        <f>INDEX(Data!$C$4:$BA$398,$C148,H$2)</f>
        <v>#N/A</v>
      </c>
      <c r="I148" s="28" t="e">
        <f>INDEX(Data!$C$4:$BA$398,$C148,I$2)</f>
        <v>#N/A</v>
      </c>
      <c r="J148" s="28" t="e">
        <f>INDEX(Data!$C$4:$BA$398,$C148,J$2)</f>
        <v>#N/A</v>
      </c>
      <c r="K148" s="28" t="e">
        <f>INDEX(Data!$C$4:$BA$398,$C148,K$2)</f>
        <v>#N/A</v>
      </c>
      <c r="L148" s="28" t="e">
        <f>INDEX(Data!$C$4:$BA$398,$C148,L$2)</f>
        <v>#N/A</v>
      </c>
      <c r="M148" s="28" t="e">
        <f>INDEX(Data!$C$4:$BA$398,$C148,M$2)</f>
        <v>#N/A</v>
      </c>
      <c r="N148" s="28" t="e">
        <f>INDEX(Data!$C$4:$BA$398,$C148,N$2)</f>
        <v>#N/A</v>
      </c>
      <c r="O148" s="28" t="e">
        <f>INDEX(Data!$C$4:$BA$398,$C148,O$2)</f>
        <v>#N/A</v>
      </c>
      <c r="P148" t="e">
        <f>IF((Data!$BP$12+($Q$2-Data!$BP$12)*B148)&gt;=O148,Data!$BP$12+($Q$2-Data!$BP$12)*B148,"-")</f>
        <v>#N/A</v>
      </c>
      <c r="Q148" s="8">
        <f>(Data!$BP$12+($Q$2-Data!$BP$12)*CAPM!B148)</f>
        <v>0.3</v>
      </c>
      <c r="R148" s="8" t="e">
        <f>M148*(1+((Data!$BP$12+($R$2-Data!$BP$12)*CAPM!B148))%)</f>
        <v>#N/A</v>
      </c>
      <c r="S148" s="8" t="e">
        <f>M148*(1+((Data!$BP$12+($S$2-Data!$BP$12)*CAPM!B148))%)</f>
        <v>#N/A</v>
      </c>
      <c r="T148" s="8" t="e">
        <f>M148*(1+((Data!$BP$12+($T$2-Data!$BP$12)*CAPM!B148))%)</f>
        <v>#N/A</v>
      </c>
      <c r="U148" t="e">
        <f t="shared" si="20"/>
        <v>#N/A</v>
      </c>
      <c r="V148" s="12" t="e">
        <f t="shared" si="21"/>
        <v>#N/A</v>
      </c>
      <c r="W148" t="e">
        <f t="shared" si="22"/>
        <v>#N/A</v>
      </c>
      <c r="Y148" s="28" t="e">
        <f t="shared" si="23"/>
        <v>#NUM!</v>
      </c>
      <c r="Z148" s="28" t="e">
        <f t="shared" si="24"/>
        <v>#NUM!</v>
      </c>
      <c r="AA148" s="28" t="e">
        <f t="shared" si="25"/>
        <v>#NUM!</v>
      </c>
      <c r="AB148" s="28" t="e">
        <f t="shared" si="26"/>
        <v>#NUM!</v>
      </c>
    </row>
    <row r="149" spans="1:28">
      <c r="A149" s="18">
        <v>146</v>
      </c>
      <c r="B149" s="28">
        <f>IF($D$1="M",Data!BM148,IF($D$1="Y",Data!BN148,"-"))</f>
        <v>0</v>
      </c>
      <c r="C149" s="28" t="e">
        <f>MATCH(B149,IF($D$1="M",Data!$BM$4:$BM$400,IF($D$1="Y",Data!$BN$4:$BN$400,"-")),0)</f>
        <v>#N/A</v>
      </c>
      <c r="D149" s="28" t="e">
        <f>INDEX(Data!$C$4:$BA$398,$C149,D$2)</f>
        <v>#N/A</v>
      </c>
      <c r="E149" s="28" t="e">
        <f>INDEX(Data!$C$4:$BA$398,$C149,E$2)</f>
        <v>#N/A</v>
      </c>
      <c r="F149" s="28" t="e">
        <f>INDEX(Data!$C$4:$BA$398,$C149,F$2)</f>
        <v>#N/A</v>
      </c>
      <c r="G149" s="28" t="e">
        <f>INDEX(Data!$C$4:$BA$398,$C149,G$2)</f>
        <v>#N/A</v>
      </c>
      <c r="H149" s="28" t="e">
        <f>INDEX(Data!$C$4:$BA$398,$C149,H$2)</f>
        <v>#N/A</v>
      </c>
      <c r="I149" s="28" t="e">
        <f>INDEX(Data!$C$4:$BA$398,$C149,I$2)</f>
        <v>#N/A</v>
      </c>
      <c r="J149" s="28" t="e">
        <f>INDEX(Data!$C$4:$BA$398,$C149,J$2)</f>
        <v>#N/A</v>
      </c>
      <c r="K149" s="28" t="e">
        <f>INDEX(Data!$C$4:$BA$398,$C149,K$2)</f>
        <v>#N/A</v>
      </c>
      <c r="L149" s="28" t="e">
        <f>INDEX(Data!$C$4:$BA$398,$C149,L$2)</f>
        <v>#N/A</v>
      </c>
      <c r="M149" s="28" t="e">
        <f>INDEX(Data!$C$4:$BA$398,$C149,M$2)</f>
        <v>#N/A</v>
      </c>
      <c r="N149" s="28" t="e">
        <f>INDEX(Data!$C$4:$BA$398,$C149,N$2)</f>
        <v>#N/A</v>
      </c>
      <c r="O149" s="28" t="e">
        <f>INDEX(Data!$C$4:$BA$398,$C149,O$2)</f>
        <v>#N/A</v>
      </c>
      <c r="P149" t="e">
        <f>IF((Data!$BP$12+($Q$2-Data!$BP$12)*B149)&gt;=O149,Data!$BP$12+($Q$2-Data!$BP$12)*B149,"-")</f>
        <v>#N/A</v>
      </c>
      <c r="Q149" s="8">
        <f>(Data!$BP$12+($Q$2-Data!$BP$12)*CAPM!B149)</f>
        <v>0.3</v>
      </c>
      <c r="R149" s="8" t="e">
        <f>M149*(1+((Data!$BP$12+($R$2-Data!$BP$12)*CAPM!B149))%)</f>
        <v>#N/A</v>
      </c>
      <c r="S149" s="8" t="e">
        <f>M149*(1+((Data!$BP$12+($S$2-Data!$BP$12)*CAPM!B149))%)</f>
        <v>#N/A</v>
      </c>
      <c r="T149" s="8" t="e">
        <f>M149*(1+((Data!$BP$12+($T$2-Data!$BP$12)*CAPM!B149))%)</f>
        <v>#N/A</v>
      </c>
      <c r="U149" t="e">
        <f t="shared" si="20"/>
        <v>#N/A</v>
      </c>
      <c r="V149" s="12" t="e">
        <f t="shared" si="21"/>
        <v>#N/A</v>
      </c>
      <c r="W149" t="e">
        <f t="shared" si="22"/>
        <v>#N/A</v>
      </c>
      <c r="Y149" s="28" t="e">
        <f t="shared" si="23"/>
        <v>#NUM!</v>
      </c>
      <c r="Z149" s="28" t="e">
        <f t="shared" si="24"/>
        <v>#NUM!</v>
      </c>
      <c r="AA149" s="28" t="e">
        <f t="shared" si="25"/>
        <v>#NUM!</v>
      </c>
      <c r="AB149" s="28" t="e">
        <f t="shared" si="26"/>
        <v>#NUM!</v>
      </c>
    </row>
    <row r="150" spans="1:28">
      <c r="A150" s="18">
        <v>147</v>
      </c>
      <c r="B150" s="28">
        <f>IF($D$1="M",Data!BM149,IF($D$1="Y",Data!BN149,"-"))</f>
        <v>0</v>
      </c>
      <c r="C150" s="28" t="e">
        <f>MATCH(B150,IF($D$1="M",Data!$BM$4:$BM$400,IF($D$1="Y",Data!$BN$4:$BN$400,"-")),0)</f>
        <v>#N/A</v>
      </c>
      <c r="D150" s="28" t="e">
        <f>INDEX(Data!$C$4:$BA$398,$C150,D$2)</f>
        <v>#N/A</v>
      </c>
      <c r="E150" s="28" t="e">
        <f>INDEX(Data!$C$4:$BA$398,$C150,E$2)</f>
        <v>#N/A</v>
      </c>
      <c r="F150" s="28" t="e">
        <f>INDEX(Data!$C$4:$BA$398,$C150,F$2)</f>
        <v>#N/A</v>
      </c>
      <c r="G150" s="28" t="e">
        <f>INDEX(Data!$C$4:$BA$398,$C150,G$2)</f>
        <v>#N/A</v>
      </c>
      <c r="H150" s="28" t="e">
        <f>INDEX(Data!$C$4:$BA$398,$C150,H$2)</f>
        <v>#N/A</v>
      </c>
      <c r="I150" s="28" t="e">
        <f>INDEX(Data!$C$4:$BA$398,$C150,I$2)</f>
        <v>#N/A</v>
      </c>
      <c r="J150" s="28" t="e">
        <f>INDEX(Data!$C$4:$BA$398,$C150,J$2)</f>
        <v>#N/A</v>
      </c>
      <c r="K150" s="28" t="e">
        <f>INDEX(Data!$C$4:$BA$398,$C150,K$2)</f>
        <v>#N/A</v>
      </c>
      <c r="L150" s="28" t="e">
        <f>INDEX(Data!$C$4:$BA$398,$C150,L$2)</f>
        <v>#N/A</v>
      </c>
      <c r="M150" s="28" t="e">
        <f>INDEX(Data!$C$4:$BA$398,$C150,M$2)</f>
        <v>#N/A</v>
      </c>
      <c r="N150" s="28" t="e">
        <f>INDEX(Data!$C$4:$BA$398,$C150,N$2)</f>
        <v>#N/A</v>
      </c>
      <c r="O150" s="28" t="e">
        <f>INDEX(Data!$C$4:$BA$398,$C150,O$2)</f>
        <v>#N/A</v>
      </c>
      <c r="P150" t="e">
        <f>IF((Data!$BP$12+($Q$2-Data!$BP$12)*B150)&gt;=O150,Data!$BP$12+($Q$2-Data!$BP$12)*B150,"-")</f>
        <v>#N/A</v>
      </c>
      <c r="Q150" s="8">
        <f>(Data!$BP$12+($Q$2-Data!$BP$12)*CAPM!B150)</f>
        <v>0.3</v>
      </c>
      <c r="R150" s="8" t="e">
        <f>M150*(1+((Data!$BP$12+($R$2-Data!$BP$12)*CAPM!B150))%)</f>
        <v>#N/A</v>
      </c>
      <c r="S150" s="8" t="e">
        <f>M150*(1+((Data!$BP$12+($S$2-Data!$BP$12)*CAPM!B150))%)</f>
        <v>#N/A</v>
      </c>
      <c r="T150" s="8" t="e">
        <f>M150*(1+((Data!$BP$12+($T$2-Data!$BP$12)*CAPM!B150))%)</f>
        <v>#N/A</v>
      </c>
      <c r="U150" t="e">
        <f t="shared" si="20"/>
        <v>#N/A</v>
      </c>
      <c r="V150" s="12" t="e">
        <f t="shared" si="21"/>
        <v>#N/A</v>
      </c>
      <c r="W150" t="e">
        <f t="shared" si="22"/>
        <v>#N/A</v>
      </c>
      <c r="Y150" s="28" t="e">
        <f t="shared" si="23"/>
        <v>#NUM!</v>
      </c>
      <c r="Z150" s="28" t="e">
        <f t="shared" si="24"/>
        <v>#NUM!</v>
      </c>
      <c r="AA150" s="28" t="e">
        <f t="shared" si="25"/>
        <v>#NUM!</v>
      </c>
      <c r="AB150" s="28" t="e">
        <f t="shared" si="26"/>
        <v>#NUM!</v>
      </c>
    </row>
    <row r="151" spans="1:28">
      <c r="A151" s="18">
        <v>148</v>
      </c>
      <c r="B151" s="28">
        <f>IF($D$1="M",Data!BM150,IF($D$1="Y",Data!BN150,"-"))</f>
        <v>0</v>
      </c>
      <c r="C151" s="28" t="e">
        <f>MATCH(B151,IF($D$1="M",Data!$BM$4:$BM$400,IF($D$1="Y",Data!$BN$4:$BN$400,"-")),0)</f>
        <v>#N/A</v>
      </c>
      <c r="D151" s="28" t="e">
        <f>INDEX(Data!$C$4:$BA$398,$C151,D$2)</f>
        <v>#N/A</v>
      </c>
      <c r="E151" s="28" t="e">
        <f>INDEX(Data!$C$4:$BA$398,$C151,E$2)</f>
        <v>#N/A</v>
      </c>
      <c r="F151" s="28" t="e">
        <f>INDEX(Data!$C$4:$BA$398,$C151,F$2)</f>
        <v>#N/A</v>
      </c>
      <c r="G151" s="28" t="e">
        <f>INDEX(Data!$C$4:$BA$398,$C151,G$2)</f>
        <v>#N/A</v>
      </c>
      <c r="H151" s="28" t="e">
        <f>INDEX(Data!$C$4:$BA$398,$C151,H$2)</f>
        <v>#N/A</v>
      </c>
      <c r="I151" s="28" t="e">
        <f>INDEX(Data!$C$4:$BA$398,$C151,I$2)</f>
        <v>#N/A</v>
      </c>
      <c r="J151" s="28" t="e">
        <f>INDEX(Data!$C$4:$BA$398,$C151,J$2)</f>
        <v>#N/A</v>
      </c>
      <c r="K151" s="28" t="e">
        <f>INDEX(Data!$C$4:$BA$398,$C151,K$2)</f>
        <v>#N/A</v>
      </c>
      <c r="L151" s="28" t="e">
        <f>INDEX(Data!$C$4:$BA$398,$C151,L$2)</f>
        <v>#N/A</v>
      </c>
      <c r="M151" s="28" t="e">
        <f>INDEX(Data!$C$4:$BA$398,$C151,M$2)</f>
        <v>#N/A</v>
      </c>
      <c r="N151" s="28" t="e">
        <f>INDEX(Data!$C$4:$BA$398,$C151,N$2)</f>
        <v>#N/A</v>
      </c>
      <c r="O151" s="28" t="e">
        <f>INDEX(Data!$C$4:$BA$398,$C151,O$2)</f>
        <v>#N/A</v>
      </c>
      <c r="P151" t="e">
        <f>IF((Data!$BP$12+($Q$2-Data!$BP$12)*B151)&gt;=O151,Data!$BP$12+($Q$2-Data!$BP$12)*B151,"-")</f>
        <v>#N/A</v>
      </c>
      <c r="Q151" s="8">
        <f>(Data!$BP$12+($Q$2-Data!$BP$12)*CAPM!B151)</f>
        <v>0.3</v>
      </c>
      <c r="R151" s="8" t="e">
        <f>M151*(1+((Data!$BP$12+($R$2-Data!$BP$12)*CAPM!B151))%)</f>
        <v>#N/A</v>
      </c>
      <c r="S151" s="8" t="e">
        <f>M151*(1+((Data!$BP$12+($S$2-Data!$BP$12)*CAPM!B151))%)</f>
        <v>#N/A</v>
      </c>
      <c r="T151" s="8" t="e">
        <f>M151*(1+((Data!$BP$12+($T$2-Data!$BP$12)*CAPM!B151))%)</f>
        <v>#N/A</v>
      </c>
      <c r="U151" t="e">
        <f t="shared" si="20"/>
        <v>#N/A</v>
      </c>
      <c r="V151" s="12" t="e">
        <f t="shared" si="21"/>
        <v>#N/A</v>
      </c>
      <c r="W151" t="e">
        <f t="shared" si="22"/>
        <v>#N/A</v>
      </c>
      <c r="Y151" s="28" t="e">
        <f t="shared" si="23"/>
        <v>#NUM!</v>
      </c>
      <c r="Z151" s="28" t="e">
        <f t="shared" si="24"/>
        <v>#NUM!</v>
      </c>
      <c r="AA151" s="28" t="e">
        <f t="shared" si="25"/>
        <v>#NUM!</v>
      </c>
      <c r="AB151" s="28" t="e">
        <f t="shared" si="26"/>
        <v>#NUM!</v>
      </c>
    </row>
    <row r="152" spans="1:28">
      <c r="A152" s="18">
        <v>149</v>
      </c>
      <c r="B152" s="28">
        <f>IF($D$1="M",Data!BM151,IF($D$1="Y",Data!BN151,"-"))</f>
        <v>0</v>
      </c>
      <c r="C152" s="28" t="e">
        <f>MATCH(B152,IF($D$1="M",Data!$BM$4:$BM$400,IF($D$1="Y",Data!$BN$4:$BN$400,"-")),0)</f>
        <v>#N/A</v>
      </c>
      <c r="D152" s="28" t="e">
        <f>INDEX(Data!$C$4:$BA$398,$C152,D$2)</f>
        <v>#N/A</v>
      </c>
      <c r="E152" s="28" t="e">
        <f>INDEX(Data!$C$4:$BA$398,$C152,E$2)</f>
        <v>#N/A</v>
      </c>
      <c r="F152" s="28" t="e">
        <f>INDEX(Data!$C$4:$BA$398,$C152,F$2)</f>
        <v>#N/A</v>
      </c>
      <c r="G152" s="28" t="e">
        <f>INDEX(Data!$C$4:$BA$398,$C152,G$2)</f>
        <v>#N/A</v>
      </c>
      <c r="H152" s="28" t="e">
        <f>INDEX(Data!$C$4:$BA$398,$C152,H$2)</f>
        <v>#N/A</v>
      </c>
      <c r="I152" s="28" t="e">
        <f>INDEX(Data!$C$4:$BA$398,$C152,I$2)</f>
        <v>#N/A</v>
      </c>
      <c r="J152" s="28" t="e">
        <f>INDEX(Data!$C$4:$BA$398,$C152,J$2)</f>
        <v>#N/A</v>
      </c>
      <c r="K152" s="28" t="e">
        <f>INDEX(Data!$C$4:$BA$398,$C152,K$2)</f>
        <v>#N/A</v>
      </c>
      <c r="L152" s="28" t="e">
        <f>INDEX(Data!$C$4:$BA$398,$C152,L$2)</f>
        <v>#N/A</v>
      </c>
      <c r="M152" s="28" t="e">
        <f>INDEX(Data!$C$4:$BA$398,$C152,M$2)</f>
        <v>#N/A</v>
      </c>
      <c r="N152" s="28" t="e">
        <f>INDEX(Data!$C$4:$BA$398,$C152,N$2)</f>
        <v>#N/A</v>
      </c>
      <c r="O152" s="28" t="e">
        <f>INDEX(Data!$C$4:$BA$398,$C152,O$2)</f>
        <v>#N/A</v>
      </c>
      <c r="P152" t="e">
        <f>IF((Data!$BP$12+($Q$2-Data!$BP$12)*B152)&gt;=O152,Data!$BP$12+($Q$2-Data!$BP$12)*B152,"-")</f>
        <v>#N/A</v>
      </c>
      <c r="Q152" s="8">
        <f>(Data!$BP$12+($Q$2-Data!$BP$12)*CAPM!B152)</f>
        <v>0.3</v>
      </c>
      <c r="R152" s="8" t="e">
        <f>M152*(1+((Data!$BP$12+($R$2-Data!$BP$12)*CAPM!B152))%)</f>
        <v>#N/A</v>
      </c>
      <c r="S152" s="8" t="e">
        <f>M152*(1+((Data!$BP$12+($S$2-Data!$BP$12)*CAPM!B152))%)</f>
        <v>#N/A</v>
      </c>
      <c r="T152" s="8" t="e">
        <f>M152*(1+((Data!$BP$12+($T$2-Data!$BP$12)*CAPM!B152))%)</f>
        <v>#N/A</v>
      </c>
      <c r="U152" t="e">
        <f t="shared" si="20"/>
        <v>#N/A</v>
      </c>
      <c r="V152" s="12" t="e">
        <f t="shared" si="21"/>
        <v>#N/A</v>
      </c>
      <c r="W152" t="e">
        <f t="shared" si="22"/>
        <v>#N/A</v>
      </c>
      <c r="Y152" s="28" t="e">
        <f t="shared" si="23"/>
        <v>#NUM!</v>
      </c>
      <c r="Z152" s="28" t="e">
        <f t="shared" si="24"/>
        <v>#NUM!</v>
      </c>
      <c r="AA152" s="28" t="e">
        <f t="shared" si="25"/>
        <v>#NUM!</v>
      </c>
      <c r="AB152" s="28" t="e">
        <f t="shared" si="26"/>
        <v>#NUM!</v>
      </c>
    </row>
    <row r="153" spans="1:28">
      <c r="A153" s="18">
        <v>150</v>
      </c>
      <c r="B153" s="28">
        <f>IF($D$1="M",Data!BM152,IF($D$1="Y",Data!BN152,"-"))</f>
        <v>0</v>
      </c>
      <c r="C153" s="28" t="e">
        <f>MATCH(B153,IF($D$1="M",Data!$BM$4:$BM$400,IF($D$1="Y",Data!$BN$4:$BN$400,"-")),0)</f>
        <v>#N/A</v>
      </c>
      <c r="D153" s="28" t="e">
        <f>INDEX(Data!$C$4:$BA$398,$C153,D$2)</f>
        <v>#N/A</v>
      </c>
      <c r="E153" s="28" t="e">
        <f>INDEX(Data!$C$4:$BA$398,$C153,E$2)</f>
        <v>#N/A</v>
      </c>
      <c r="F153" s="28" t="e">
        <f>INDEX(Data!$C$4:$BA$398,$C153,F$2)</f>
        <v>#N/A</v>
      </c>
      <c r="G153" s="28" t="e">
        <f>INDEX(Data!$C$4:$BA$398,$C153,G$2)</f>
        <v>#N/A</v>
      </c>
      <c r="H153" s="28" t="e">
        <f>INDEX(Data!$C$4:$BA$398,$C153,H$2)</f>
        <v>#N/A</v>
      </c>
      <c r="I153" s="28" t="e">
        <f>INDEX(Data!$C$4:$BA$398,$C153,I$2)</f>
        <v>#N/A</v>
      </c>
      <c r="J153" s="28" t="e">
        <f>INDEX(Data!$C$4:$BA$398,$C153,J$2)</f>
        <v>#N/A</v>
      </c>
      <c r="K153" s="28" t="e">
        <f>INDEX(Data!$C$4:$BA$398,$C153,K$2)</f>
        <v>#N/A</v>
      </c>
      <c r="L153" s="28" t="e">
        <f>INDEX(Data!$C$4:$BA$398,$C153,L$2)</f>
        <v>#N/A</v>
      </c>
      <c r="M153" s="28" t="e">
        <f>INDEX(Data!$C$4:$BA$398,$C153,M$2)</f>
        <v>#N/A</v>
      </c>
      <c r="N153" s="28" t="e">
        <f>INDEX(Data!$C$4:$BA$398,$C153,N$2)</f>
        <v>#N/A</v>
      </c>
      <c r="O153" s="28" t="e">
        <f>INDEX(Data!$C$4:$BA$398,$C153,O$2)</f>
        <v>#N/A</v>
      </c>
      <c r="P153" t="e">
        <f>IF((Data!$BP$12+($Q$2-Data!$BP$12)*B153)&gt;=O153,Data!$BP$12+($Q$2-Data!$BP$12)*B153,"-")</f>
        <v>#N/A</v>
      </c>
      <c r="Q153" s="8">
        <f>(Data!$BP$12+($Q$2-Data!$BP$12)*CAPM!B153)</f>
        <v>0.3</v>
      </c>
      <c r="R153" s="8" t="e">
        <f>M153*(1+((Data!$BP$12+($R$2-Data!$BP$12)*CAPM!B153))%)</f>
        <v>#N/A</v>
      </c>
      <c r="S153" s="8" t="e">
        <f>M153*(1+((Data!$BP$12+($S$2-Data!$BP$12)*CAPM!B153))%)</f>
        <v>#N/A</v>
      </c>
      <c r="T153" s="8" t="e">
        <f>M153*(1+((Data!$BP$12+($T$2-Data!$BP$12)*CAPM!B153))%)</f>
        <v>#N/A</v>
      </c>
      <c r="U153" t="e">
        <f t="shared" si="20"/>
        <v>#N/A</v>
      </c>
      <c r="V153" s="12" t="e">
        <f t="shared" si="21"/>
        <v>#N/A</v>
      </c>
      <c r="W153" t="e">
        <f t="shared" si="22"/>
        <v>#N/A</v>
      </c>
      <c r="Y153" s="28" t="e">
        <f t="shared" si="23"/>
        <v>#NUM!</v>
      </c>
      <c r="Z153" s="28" t="e">
        <f t="shared" si="24"/>
        <v>#NUM!</v>
      </c>
      <c r="AA153" s="28" t="e">
        <f t="shared" si="25"/>
        <v>#NUM!</v>
      </c>
      <c r="AB153" s="28" t="e">
        <f t="shared" si="26"/>
        <v>#NUM!</v>
      </c>
    </row>
    <row r="154" spans="1:28">
      <c r="A154" s="18">
        <v>151</v>
      </c>
      <c r="B154" s="28">
        <f>IF($D$1="M",Data!BM153,IF($D$1="Y",Data!BN153,"-"))</f>
        <v>0</v>
      </c>
      <c r="C154" s="28" t="e">
        <f>MATCH(B154,IF($D$1="M",Data!$BM$4:$BM$400,IF($D$1="Y",Data!$BN$4:$BN$400,"-")),0)</f>
        <v>#N/A</v>
      </c>
      <c r="D154" s="28" t="e">
        <f>INDEX(Data!$C$4:$BA$398,$C154,D$2)</f>
        <v>#N/A</v>
      </c>
      <c r="E154" s="28" t="e">
        <f>INDEX(Data!$C$4:$BA$398,$C154,E$2)</f>
        <v>#N/A</v>
      </c>
      <c r="F154" s="28" t="e">
        <f>INDEX(Data!$C$4:$BA$398,$C154,F$2)</f>
        <v>#N/A</v>
      </c>
      <c r="G154" s="28" t="e">
        <f>INDEX(Data!$C$4:$BA$398,$C154,G$2)</f>
        <v>#N/A</v>
      </c>
      <c r="H154" s="28" t="e">
        <f>INDEX(Data!$C$4:$BA$398,$C154,H$2)</f>
        <v>#N/A</v>
      </c>
      <c r="I154" s="28" t="e">
        <f>INDEX(Data!$C$4:$BA$398,$C154,I$2)</f>
        <v>#N/A</v>
      </c>
      <c r="J154" s="28" t="e">
        <f>INDEX(Data!$C$4:$BA$398,$C154,J$2)</f>
        <v>#N/A</v>
      </c>
      <c r="K154" s="28" t="e">
        <f>INDEX(Data!$C$4:$BA$398,$C154,K$2)</f>
        <v>#N/A</v>
      </c>
      <c r="L154" s="28" t="e">
        <f>INDEX(Data!$C$4:$BA$398,$C154,L$2)</f>
        <v>#N/A</v>
      </c>
      <c r="M154" s="28" t="e">
        <f>INDEX(Data!$C$4:$BA$398,$C154,M$2)</f>
        <v>#N/A</v>
      </c>
      <c r="N154" s="28" t="e">
        <f>INDEX(Data!$C$4:$BA$398,$C154,N$2)</f>
        <v>#N/A</v>
      </c>
      <c r="O154" s="28" t="e">
        <f>INDEX(Data!$C$4:$BA$398,$C154,O$2)</f>
        <v>#N/A</v>
      </c>
      <c r="P154" t="e">
        <f>IF((Data!$BP$12+($Q$2-Data!$BP$12)*B154)&gt;=O154,Data!$BP$12+($Q$2-Data!$BP$12)*B154,"-")</f>
        <v>#N/A</v>
      </c>
      <c r="Q154" s="8">
        <f>(Data!$BP$12+($Q$2-Data!$BP$12)*CAPM!B154)</f>
        <v>0.3</v>
      </c>
      <c r="R154" s="8" t="e">
        <f>M154*(1+((Data!$BP$12+($R$2-Data!$BP$12)*CAPM!B154))%)</f>
        <v>#N/A</v>
      </c>
      <c r="S154" s="8" t="e">
        <f>M154*(1+((Data!$BP$12+($S$2-Data!$BP$12)*CAPM!B154))%)</f>
        <v>#N/A</v>
      </c>
      <c r="T154" s="8" t="e">
        <f>M154*(1+((Data!$BP$12+($T$2-Data!$BP$12)*CAPM!B154))%)</f>
        <v>#N/A</v>
      </c>
      <c r="U154" t="e">
        <f t="shared" si="20"/>
        <v>#N/A</v>
      </c>
      <c r="V154" s="12" t="e">
        <f t="shared" si="21"/>
        <v>#N/A</v>
      </c>
      <c r="W154" t="e">
        <f t="shared" si="22"/>
        <v>#N/A</v>
      </c>
      <c r="Y154" s="28" t="e">
        <f t="shared" si="23"/>
        <v>#NUM!</v>
      </c>
      <c r="Z154" s="28" t="e">
        <f t="shared" si="24"/>
        <v>#NUM!</v>
      </c>
      <c r="AA154" s="28" t="e">
        <f t="shared" si="25"/>
        <v>#NUM!</v>
      </c>
      <c r="AB154" s="28" t="e">
        <f t="shared" si="26"/>
        <v>#NUM!</v>
      </c>
    </row>
    <row r="155" spans="1:28">
      <c r="A155" s="18">
        <v>152</v>
      </c>
      <c r="B155" s="28">
        <f>IF($D$1="M",Data!BM154,IF($D$1="Y",Data!BN154,"-"))</f>
        <v>0</v>
      </c>
      <c r="C155" s="28" t="e">
        <f>MATCH(B155,IF($D$1="M",Data!$BM$4:$BM$400,IF($D$1="Y",Data!$BN$4:$BN$400,"-")),0)</f>
        <v>#N/A</v>
      </c>
      <c r="D155" s="28" t="e">
        <f>INDEX(Data!$C$4:$BA$398,$C155,D$2)</f>
        <v>#N/A</v>
      </c>
      <c r="E155" s="28" t="e">
        <f>INDEX(Data!$C$4:$BA$398,$C155,E$2)</f>
        <v>#N/A</v>
      </c>
      <c r="F155" s="28" t="e">
        <f>INDEX(Data!$C$4:$BA$398,$C155,F$2)</f>
        <v>#N/A</v>
      </c>
      <c r="G155" s="28" t="e">
        <f>INDEX(Data!$C$4:$BA$398,$C155,G$2)</f>
        <v>#N/A</v>
      </c>
      <c r="H155" s="28" t="e">
        <f>INDEX(Data!$C$4:$BA$398,$C155,H$2)</f>
        <v>#N/A</v>
      </c>
      <c r="I155" s="28" t="e">
        <f>INDEX(Data!$C$4:$BA$398,$C155,I$2)</f>
        <v>#N/A</v>
      </c>
      <c r="J155" s="28" t="e">
        <f>INDEX(Data!$C$4:$BA$398,$C155,J$2)</f>
        <v>#N/A</v>
      </c>
      <c r="K155" s="28" t="e">
        <f>INDEX(Data!$C$4:$BA$398,$C155,K$2)</f>
        <v>#N/A</v>
      </c>
      <c r="L155" s="28" t="e">
        <f>INDEX(Data!$C$4:$BA$398,$C155,L$2)</f>
        <v>#N/A</v>
      </c>
      <c r="M155" s="28" t="e">
        <f>INDEX(Data!$C$4:$BA$398,$C155,M$2)</f>
        <v>#N/A</v>
      </c>
      <c r="N155" s="28" t="e">
        <f>INDEX(Data!$C$4:$BA$398,$C155,N$2)</f>
        <v>#N/A</v>
      </c>
      <c r="O155" s="28" t="e">
        <f>INDEX(Data!$C$4:$BA$398,$C155,O$2)</f>
        <v>#N/A</v>
      </c>
      <c r="P155" t="e">
        <f>IF((Data!$BP$12+($Q$2-Data!$BP$12)*B155)&gt;=O155,Data!$BP$12+($Q$2-Data!$BP$12)*B155,"-")</f>
        <v>#N/A</v>
      </c>
      <c r="Q155" s="8">
        <f>(Data!$BP$12+($Q$2-Data!$BP$12)*CAPM!B155)</f>
        <v>0.3</v>
      </c>
      <c r="R155" s="8" t="e">
        <f>M155*(1+((Data!$BP$12+($R$2-Data!$BP$12)*CAPM!B155))%)</f>
        <v>#N/A</v>
      </c>
      <c r="S155" s="8" t="e">
        <f>M155*(1+((Data!$BP$12+($S$2-Data!$BP$12)*CAPM!B155))%)</f>
        <v>#N/A</v>
      </c>
      <c r="T155" s="8" t="e">
        <f>M155*(1+((Data!$BP$12+($T$2-Data!$BP$12)*CAPM!B155))%)</f>
        <v>#N/A</v>
      </c>
      <c r="U155" t="e">
        <f t="shared" si="20"/>
        <v>#N/A</v>
      </c>
      <c r="V155" s="12" t="e">
        <f t="shared" si="21"/>
        <v>#N/A</v>
      </c>
      <c r="W155" t="e">
        <f t="shared" si="22"/>
        <v>#N/A</v>
      </c>
      <c r="Y155" s="28" t="e">
        <f t="shared" si="23"/>
        <v>#NUM!</v>
      </c>
      <c r="Z155" s="28" t="e">
        <f t="shared" si="24"/>
        <v>#NUM!</v>
      </c>
      <c r="AA155" s="28" t="e">
        <f t="shared" si="25"/>
        <v>#NUM!</v>
      </c>
      <c r="AB155" s="28" t="e">
        <f t="shared" si="26"/>
        <v>#NUM!</v>
      </c>
    </row>
    <row r="156" spans="1:28">
      <c r="A156" s="18">
        <v>153</v>
      </c>
      <c r="B156" s="28">
        <f>IF($D$1="M",Data!BM155,IF($D$1="Y",Data!BN155,"-"))</f>
        <v>0</v>
      </c>
      <c r="C156" s="28" t="e">
        <f>MATCH(B156,IF($D$1="M",Data!$BM$4:$BM$400,IF($D$1="Y",Data!$BN$4:$BN$400,"-")),0)</f>
        <v>#N/A</v>
      </c>
      <c r="D156" s="28" t="e">
        <f>INDEX(Data!$C$4:$BA$398,$C156,D$2)</f>
        <v>#N/A</v>
      </c>
      <c r="E156" s="28" t="e">
        <f>INDEX(Data!$C$4:$BA$398,$C156,E$2)</f>
        <v>#N/A</v>
      </c>
      <c r="F156" s="28" t="e">
        <f>INDEX(Data!$C$4:$BA$398,$C156,F$2)</f>
        <v>#N/A</v>
      </c>
      <c r="G156" s="28" t="e">
        <f>INDEX(Data!$C$4:$BA$398,$C156,G$2)</f>
        <v>#N/A</v>
      </c>
      <c r="H156" s="28" t="e">
        <f>INDEX(Data!$C$4:$BA$398,$C156,H$2)</f>
        <v>#N/A</v>
      </c>
      <c r="I156" s="28" t="e">
        <f>INDEX(Data!$C$4:$BA$398,$C156,I$2)</f>
        <v>#N/A</v>
      </c>
      <c r="J156" s="28" t="e">
        <f>INDEX(Data!$C$4:$BA$398,$C156,J$2)</f>
        <v>#N/A</v>
      </c>
      <c r="K156" s="28" t="e">
        <f>INDEX(Data!$C$4:$BA$398,$C156,K$2)</f>
        <v>#N/A</v>
      </c>
      <c r="L156" s="28" t="e">
        <f>INDEX(Data!$C$4:$BA$398,$C156,L$2)</f>
        <v>#N/A</v>
      </c>
      <c r="M156" s="28" t="e">
        <f>INDEX(Data!$C$4:$BA$398,$C156,M$2)</f>
        <v>#N/A</v>
      </c>
      <c r="N156" s="28" t="e">
        <f>INDEX(Data!$C$4:$BA$398,$C156,N$2)</f>
        <v>#N/A</v>
      </c>
      <c r="O156" s="28" t="e">
        <f>INDEX(Data!$C$4:$BA$398,$C156,O$2)</f>
        <v>#N/A</v>
      </c>
      <c r="P156" t="e">
        <f>IF((Data!$BP$12+($Q$2-Data!$BP$12)*B156)&gt;=O156,Data!$BP$12+($Q$2-Data!$BP$12)*B156,"-")</f>
        <v>#N/A</v>
      </c>
      <c r="Q156" s="8">
        <f>(Data!$BP$12+($Q$2-Data!$BP$12)*CAPM!B156)</f>
        <v>0.3</v>
      </c>
      <c r="R156" s="8" t="e">
        <f>M156*(1+((Data!$BP$12+($R$2-Data!$BP$12)*CAPM!B156))%)</f>
        <v>#N/A</v>
      </c>
      <c r="S156" s="8" t="e">
        <f>M156*(1+((Data!$BP$12+($S$2-Data!$BP$12)*CAPM!B156))%)</f>
        <v>#N/A</v>
      </c>
      <c r="T156" s="8" t="e">
        <f>M156*(1+((Data!$BP$12+($T$2-Data!$BP$12)*CAPM!B156))%)</f>
        <v>#N/A</v>
      </c>
      <c r="U156" t="e">
        <f t="shared" si="20"/>
        <v>#N/A</v>
      </c>
      <c r="V156" s="12" t="e">
        <f t="shared" si="21"/>
        <v>#N/A</v>
      </c>
      <c r="W156" t="e">
        <f t="shared" si="22"/>
        <v>#N/A</v>
      </c>
      <c r="Y156" s="28" t="e">
        <f t="shared" si="23"/>
        <v>#NUM!</v>
      </c>
      <c r="Z156" s="28" t="e">
        <f t="shared" si="24"/>
        <v>#NUM!</v>
      </c>
      <c r="AA156" s="28" t="e">
        <f t="shared" si="25"/>
        <v>#NUM!</v>
      </c>
      <c r="AB156" s="28" t="e">
        <f t="shared" si="26"/>
        <v>#NUM!</v>
      </c>
    </row>
    <row r="157" spans="1:28">
      <c r="A157" s="18">
        <v>154</v>
      </c>
      <c r="B157" s="28">
        <f>IF($D$1="M",Data!BM156,IF($D$1="Y",Data!BN156,"-"))</f>
        <v>0</v>
      </c>
      <c r="C157" s="28" t="e">
        <f>MATCH(B157,IF($D$1="M",Data!$BM$4:$BM$400,IF($D$1="Y",Data!$BN$4:$BN$400,"-")),0)</f>
        <v>#N/A</v>
      </c>
      <c r="D157" s="28" t="e">
        <f>INDEX(Data!$C$4:$BA$398,$C157,D$2)</f>
        <v>#N/A</v>
      </c>
      <c r="E157" s="28" t="e">
        <f>INDEX(Data!$C$4:$BA$398,$C157,E$2)</f>
        <v>#N/A</v>
      </c>
      <c r="F157" s="28" t="e">
        <f>INDEX(Data!$C$4:$BA$398,$C157,F$2)</f>
        <v>#N/A</v>
      </c>
      <c r="G157" s="28" t="e">
        <f>INDEX(Data!$C$4:$BA$398,$C157,G$2)</f>
        <v>#N/A</v>
      </c>
      <c r="H157" s="28" t="e">
        <f>INDEX(Data!$C$4:$BA$398,$C157,H$2)</f>
        <v>#N/A</v>
      </c>
      <c r="I157" s="28" t="e">
        <f>INDEX(Data!$C$4:$BA$398,$C157,I$2)</f>
        <v>#N/A</v>
      </c>
      <c r="J157" s="28" t="e">
        <f>INDEX(Data!$C$4:$BA$398,$C157,J$2)</f>
        <v>#N/A</v>
      </c>
      <c r="K157" s="28" t="e">
        <f>INDEX(Data!$C$4:$BA$398,$C157,K$2)</f>
        <v>#N/A</v>
      </c>
      <c r="L157" s="28" t="e">
        <f>INDEX(Data!$C$4:$BA$398,$C157,L$2)</f>
        <v>#N/A</v>
      </c>
      <c r="M157" s="28" t="e">
        <f>INDEX(Data!$C$4:$BA$398,$C157,M$2)</f>
        <v>#N/A</v>
      </c>
      <c r="N157" s="28" t="e">
        <f>INDEX(Data!$C$4:$BA$398,$C157,N$2)</f>
        <v>#N/A</v>
      </c>
      <c r="O157" s="28" t="e">
        <f>INDEX(Data!$C$4:$BA$398,$C157,O$2)</f>
        <v>#N/A</v>
      </c>
      <c r="P157" t="e">
        <f>IF((Data!$BP$12+($Q$2-Data!$BP$12)*B157)&gt;=O157,Data!$BP$12+($Q$2-Data!$BP$12)*B157,"-")</f>
        <v>#N/A</v>
      </c>
      <c r="Q157" s="8">
        <f>(Data!$BP$12+($Q$2-Data!$BP$12)*CAPM!B157)</f>
        <v>0.3</v>
      </c>
      <c r="R157" s="8" t="e">
        <f>M157*(1+((Data!$BP$12+($R$2-Data!$BP$12)*CAPM!B157))%)</f>
        <v>#N/A</v>
      </c>
      <c r="S157" s="8" t="e">
        <f>M157*(1+((Data!$BP$12+($S$2-Data!$BP$12)*CAPM!B157))%)</f>
        <v>#N/A</v>
      </c>
      <c r="T157" s="8" t="e">
        <f>M157*(1+((Data!$BP$12+($T$2-Data!$BP$12)*CAPM!B157))%)</f>
        <v>#N/A</v>
      </c>
      <c r="U157" t="e">
        <f t="shared" si="20"/>
        <v>#N/A</v>
      </c>
      <c r="V157" s="12" t="e">
        <f t="shared" si="21"/>
        <v>#N/A</v>
      </c>
      <c r="W157" t="e">
        <f t="shared" si="22"/>
        <v>#N/A</v>
      </c>
      <c r="Y157" s="28" t="e">
        <f t="shared" si="23"/>
        <v>#NUM!</v>
      </c>
      <c r="Z157" s="28" t="e">
        <f t="shared" si="24"/>
        <v>#NUM!</v>
      </c>
      <c r="AA157" s="28" t="e">
        <f t="shared" si="25"/>
        <v>#NUM!</v>
      </c>
      <c r="AB157" s="28" t="e">
        <f t="shared" si="26"/>
        <v>#NUM!</v>
      </c>
    </row>
    <row r="158" spans="1:28">
      <c r="A158" s="18">
        <v>155</v>
      </c>
      <c r="B158" s="28">
        <f>IF($D$1="M",Data!BM157,IF($D$1="Y",Data!BN157,"-"))</f>
        <v>0</v>
      </c>
      <c r="C158" s="28" t="e">
        <f>MATCH(B158,IF($D$1="M",Data!$BM$4:$BM$400,IF($D$1="Y",Data!$BN$4:$BN$400,"-")),0)</f>
        <v>#N/A</v>
      </c>
      <c r="D158" s="28" t="e">
        <f>INDEX(Data!$C$4:$BA$398,$C158,D$2)</f>
        <v>#N/A</v>
      </c>
      <c r="E158" s="28" t="e">
        <f>INDEX(Data!$C$4:$BA$398,$C158,E$2)</f>
        <v>#N/A</v>
      </c>
      <c r="F158" s="28" t="e">
        <f>INDEX(Data!$C$4:$BA$398,$C158,F$2)</f>
        <v>#N/A</v>
      </c>
      <c r="G158" s="28" t="e">
        <f>INDEX(Data!$C$4:$BA$398,$C158,G$2)</f>
        <v>#N/A</v>
      </c>
      <c r="H158" s="28" t="e">
        <f>INDEX(Data!$C$4:$BA$398,$C158,H$2)</f>
        <v>#N/A</v>
      </c>
      <c r="I158" s="28" t="e">
        <f>INDEX(Data!$C$4:$BA$398,$C158,I$2)</f>
        <v>#N/A</v>
      </c>
      <c r="J158" s="28" t="e">
        <f>INDEX(Data!$C$4:$BA$398,$C158,J$2)</f>
        <v>#N/A</v>
      </c>
      <c r="K158" s="28" t="e">
        <f>INDEX(Data!$C$4:$BA$398,$C158,K$2)</f>
        <v>#N/A</v>
      </c>
      <c r="L158" s="28" t="e">
        <f>INDEX(Data!$C$4:$BA$398,$C158,L$2)</f>
        <v>#N/A</v>
      </c>
      <c r="M158" s="28" t="e">
        <f>INDEX(Data!$C$4:$BA$398,$C158,M$2)</f>
        <v>#N/A</v>
      </c>
      <c r="N158" s="28" t="e">
        <f>INDEX(Data!$C$4:$BA$398,$C158,N$2)</f>
        <v>#N/A</v>
      </c>
      <c r="O158" s="28" t="e">
        <f>INDEX(Data!$C$4:$BA$398,$C158,O$2)</f>
        <v>#N/A</v>
      </c>
      <c r="P158" t="e">
        <f>IF((Data!$BP$12+($Q$2-Data!$BP$12)*B158)&gt;=O158,Data!$BP$12+($Q$2-Data!$BP$12)*B158,"-")</f>
        <v>#N/A</v>
      </c>
      <c r="Q158" s="8">
        <f>(Data!$BP$12+($Q$2-Data!$BP$12)*CAPM!B158)</f>
        <v>0.3</v>
      </c>
      <c r="R158" s="8" t="e">
        <f>M158*(1+((Data!$BP$12+($R$2-Data!$BP$12)*CAPM!B158))%)</f>
        <v>#N/A</v>
      </c>
      <c r="S158" s="8" t="e">
        <f>M158*(1+((Data!$BP$12+($S$2-Data!$BP$12)*CAPM!B158))%)</f>
        <v>#N/A</v>
      </c>
      <c r="T158" s="8" t="e">
        <f>M158*(1+((Data!$BP$12+($T$2-Data!$BP$12)*CAPM!B158))%)</f>
        <v>#N/A</v>
      </c>
      <c r="U158" t="e">
        <f t="shared" si="20"/>
        <v>#N/A</v>
      </c>
      <c r="V158" s="12" t="e">
        <f t="shared" si="21"/>
        <v>#N/A</v>
      </c>
      <c r="W158" t="e">
        <f t="shared" si="22"/>
        <v>#N/A</v>
      </c>
      <c r="Y158" s="28" t="e">
        <f t="shared" si="23"/>
        <v>#NUM!</v>
      </c>
      <c r="Z158" s="28" t="e">
        <f t="shared" si="24"/>
        <v>#NUM!</v>
      </c>
      <c r="AA158" s="28" t="e">
        <f t="shared" si="25"/>
        <v>#NUM!</v>
      </c>
      <c r="AB158" s="28" t="e">
        <f t="shared" si="26"/>
        <v>#NUM!</v>
      </c>
    </row>
    <row r="159" spans="1:28">
      <c r="A159" s="18">
        <v>156</v>
      </c>
      <c r="B159" s="28">
        <f>IF($D$1="M",Data!BM158,IF($D$1="Y",Data!BN158,"-"))</f>
        <v>0</v>
      </c>
      <c r="C159" s="28" t="e">
        <f>MATCH(B159,IF($D$1="M",Data!$BM$4:$BM$400,IF($D$1="Y",Data!$BN$4:$BN$400,"-")),0)</f>
        <v>#N/A</v>
      </c>
      <c r="D159" s="28" t="e">
        <f>INDEX(Data!$C$4:$BA$398,$C159,D$2)</f>
        <v>#N/A</v>
      </c>
      <c r="E159" s="28" t="e">
        <f>INDEX(Data!$C$4:$BA$398,$C159,E$2)</f>
        <v>#N/A</v>
      </c>
      <c r="F159" s="28" t="e">
        <f>INDEX(Data!$C$4:$BA$398,$C159,F$2)</f>
        <v>#N/A</v>
      </c>
      <c r="G159" s="28" t="e">
        <f>INDEX(Data!$C$4:$BA$398,$C159,G$2)</f>
        <v>#N/A</v>
      </c>
      <c r="H159" s="28" t="e">
        <f>INDEX(Data!$C$4:$BA$398,$C159,H$2)</f>
        <v>#N/A</v>
      </c>
      <c r="I159" s="28" t="e">
        <f>INDEX(Data!$C$4:$BA$398,$C159,I$2)</f>
        <v>#N/A</v>
      </c>
      <c r="J159" s="28" t="e">
        <f>INDEX(Data!$C$4:$BA$398,$C159,J$2)</f>
        <v>#N/A</v>
      </c>
      <c r="K159" s="28" t="e">
        <f>INDEX(Data!$C$4:$BA$398,$C159,K$2)</f>
        <v>#N/A</v>
      </c>
      <c r="L159" s="28" t="e">
        <f>INDEX(Data!$C$4:$BA$398,$C159,L$2)</f>
        <v>#N/A</v>
      </c>
      <c r="M159" s="28" t="e">
        <f>INDEX(Data!$C$4:$BA$398,$C159,M$2)</f>
        <v>#N/A</v>
      </c>
      <c r="N159" s="28" t="e">
        <f>INDEX(Data!$C$4:$BA$398,$C159,N$2)</f>
        <v>#N/A</v>
      </c>
      <c r="O159" s="28" t="e">
        <f>INDEX(Data!$C$4:$BA$398,$C159,O$2)</f>
        <v>#N/A</v>
      </c>
      <c r="P159" t="e">
        <f>IF((Data!$BP$12+($Q$2-Data!$BP$12)*B159)&gt;=O159,Data!$BP$12+($Q$2-Data!$BP$12)*B159,"-")</f>
        <v>#N/A</v>
      </c>
      <c r="Q159" s="8">
        <f>(Data!$BP$12+($Q$2-Data!$BP$12)*CAPM!B159)</f>
        <v>0.3</v>
      </c>
      <c r="R159" s="8" t="e">
        <f>M159*(1+((Data!$BP$12+($R$2-Data!$BP$12)*CAPM!B159))%)</f>
        <v>#N/A</v>
      </c>
      <c r="S159" s="8" t="e">
        <f>M159*(1+((Data!$BP$12+($S$2-Data!$BP$12)*CAPM!B159))%)</f>
        <v>#N/A</v>
      </c>
      <c r="T159" s="8" t="e">
        <f>M159*(1+((Data!$BP$12+($T$2-Data!$BP$12)*CAPM!B159))%)</f>
        <v>#N/A</v>
      </c>
      <c r="U159" t="e">
        <f t="shared" si="20"/>
        <v>#N/A</v>
      </c>
      <c r="V159" s="12" t="e">
        <f t="shared" si="21"/>
        <v>#N/A</v>
      </c>
      <c r="W159" t="e">
        <f t="shared" si="22"/>
        <v>#N/A</v>
      </c>
      <c r="Y159" s="28" t="e">
        <f t="shared" si="23"/>
        <v>#NUM!</v>
      </c>
      <c r="Z159" s="28" t="e">
        <f t="shared" si="24"/>
        <v>#NUM!</v>
      </c>
      <c r="AA159" s="28" t="e">
        <f t="shared" si="25"/>
        <v>#NUM!</v>
      </c>
      <c r="AB159" s="28" t="e">
        <f t="shared" si="26"/>
        <v>#NUM!</v>
      </c>
    </row>
    <row r="160" spans="1:28">
      <c r="A160" s="18">
        <v>157</v>
      </c>
      <c r="B160" s="28">
        <f>IF($D$1="M",Data!BM159,IF($D$1="Y",Data!BN159,"-"))</f>
        <v>0</v>
      </c>
      <c r="C160" s="28" t="e">
        <f>MATCH(B160,IF($D$1="M",Data!$BM$4:$BM$400,IF($D$1="Y",Data!$BN$4:$BN$400,"-")),0)</f>
        <v>#N/A</v>
      </c>
      <c r="D160" s="28" t="e">
        <f>INDEX(Data!$C$4:$BA$398,$C160,D$2)</f>
        <v>#N/A</v>
      </c>
      <c r="E160" s="28" t="e">
        <f>INDEX(Data!$C$4:$BA$398,$C160,E$2)</f>
        <v>#N/A</v>
      </c>
      <c r="F160" s="28" t="e">
        <f>INDEX(Data!$C$4:$BA$398,$C160,F$2)</f>
        <v>#N/A</v>
      </c>
      <c r="G160" s="28" t="e">
        <f>INDEX(Data!$C$4:$BA$398,$C160,G$2)</f>
        <v>#N/A</v>
      </c>
      <c r="H160" s="28" t="e">
        <f>INDEX(Data!$C$4:$BA$398,$C160,H$2)</f>
        <v>#N/A</v>
      </c>
      <c r="I160" s="28" t="e">
        <f>INDEX(Data!$C$4:$BA$398,$C160,I$2)</f>
        <v>#N/A</v>
      </c>
      <c r="J160" s="28" t="e">
        <f>INDEX(Data!$C$4:$BA$398,$C160,J$2)</f>
        <v>#N/A</v>
      </c>
      <c r="K160" s="28" t="e">
        <f>INDEX(Data!$C$4:$BA$398,$C160,K$2)</f>
        <v>#N/A</v>
      </c>
      <c r="L160" s="28" t="e">
        <f>INDEX(Data!$C$4:$BA$398,$C160,L$2)</f>
        <v>#N/A</v>
      </c>
      <c r="M160" s="28" t="e">
        <f>INDEX(Data!$C$4:$BA$398,$C160,M$2)</f>
        <v>#N/A</v>
      </c>
      <c r="N160" s="28" t="e">
        <f>INDEX(Data!$C$4:$BA$398,$C160,N$2)</f>
        <v>#N/A</v>
      </c>
      <c r="O160" s="28" t="e">
        <f>INDEX(Data!$C$4:$BA$398,$C160,O$2)</f>
        <v>#N/A</v>
      </c>
      <c r="P160" t="e">
        <f>IF((Data!$BP$12+($Q$2-Data!$BP$12)*B160)&gt;=O160,Data!$BP$12+($Q$2-Data!$BP$12)*B160,"-")</f>
        <v>#N/A</v>
      </c>
      <c r="Q160" s="8">
        <f>(Data!$BP$12+($Q$2-Data!$BP$12)*CAPM!B160)</f>
        <v>0.3</v>
      </c>
      <c r="R160" s="8" t="e">
        <f>M160*(1+((Data!$BP$12+($R$2-Data!$BP$12)*CAPM!B160))%)</f>
        <v>#N/A</v>
      </c>
      <c r="S160" s="8" t="e">
        <f>M160*(1+((Data!$BP$12+($S$2-Data!$BP$12)*CAPM!B160))%)</f>
        <v>#N/A</v>
      </c>
      <c r="T160" s="8" t="e">
        <f>M160*(1+((Data!$BP$12+($T$2-Data!$BP$12)*CAPM!B160))%)</f>
        <v>#N/A</v>
      </c>
      <c r="U160" t="e">
        <f t="shared" si="20"/>
        <v>#N/A</v>
      </c>
      <c r="V160" s="12" t="e">
        <f t="shared" si="21"/>
        <v>#N/A</v>
      </c>
      <c r="W160" t="e">
        <f t="shared" si="22"/>
        <v>#N/A</v>
      </c>
    </row>
    <row r="161" spans="1:23">
      <c r="A161" s="18">
        <v>158</v>
      </c>
      <c r="B161" s="28">
        <f>IF($D$1="M",Data!BM160,IF($D$1="Y",Data!BN160,"-"))</f>
        <v>0</v>
      </c>
      <c r="C161" s="28" t="e">
        <f>MATCH(B161,IF($D$1="M",Data!$BM$4:$BM$400,IF($D$1="Y",Data!$BN$4:$BN$400,"-")),0)</f>
        <v>#N/A</v>
      </c>
      <c r="D161" s="28" t="e">
        <f>INDEX(Data!$C$4:$BA$398,$C161,D$2)</f>
        <v>#N/A</v>
      </c>
      <c r="E161" s="28" t="e">
        <f>INDEX(Data!$C$4:$BA$398,$C161,E$2)</f>
        <v>#N/A</v>
      </c>
      <c r="F161" s="28" t="e">
        <f>INDEX(Data!$C$4:$BA$398,$C161,F$2)</f>
        <v>#N/A</v>
      </c>
      <c r="G161" s="28" t="e">
        <f>INDEX(Data!$C$4:$BA$398,$C161,G$2)</f>
        <v>#N/A</v>
      </c>
      <c r="H161" s="28" t="e">
        <f>INDEX(Data!$C$4:$BA$398,$C161,H$2)</f>
        <v>#N/A</v>
      </c>
      <c r="I161" s="28" t="e">
        <f>INDEX(Data!$C$4:$BA$398,$C161,I$2)</f>
        <v>#N/A</v>
      </c>
      <c r="J161" s="28" t="e">
        <f>INDEX(Data!$C$4:$BA$398,$C161,J$2)</f>
        <v>#N/A</v>
      </c>
      <c r="K161" s="28" t="e">
        <f>INDEX(Data!$C$4:$BA$398,$C161,K$2)</f>
        <v>#N/A</v>
      </c>
      <c r="L161" s="28" t="e">
        <f>INDEX(Data!$C$4:$BA$398,$C161,L$2)</f>
        <v>#N/A</v>
      </c>
      <c r="M161" s="28" t="e">
        <f>INDEX(Data!$C$4:$BA$398,$C161,M$2)</f>
        <v>#N/A</v>
      </c>
      <c r="N161" s="28" t="e">
        <f>INDEX(Data!$C$4:$BA$398,$C161,N$2)</f>
        <v>#N/A</v>
      </c>
      <c r="O161" s="28" t="e">
        <f>INDEX(Data!$C$4:$BA$398,$C161,O$2)</f>
        <v>#N/A</v>
      </c>
      <c r="P161" t="e">
        <f>IF((Data!$BP$12+($Q$2-Data!$BP$12)*B161)&gt;=O161,Data!$BP$12+($Q$2-Data!$BP$12)*B161,"-")</f>
        <v>#N/A</v>
      </c>
      <c r="Q161" s="8">
        <f>(Data!$BP$12+($Q$2-Data!$BP$12)*CAPM!B161)</f>
        <v>0.3</v>
      </c>
      <c r="R161" s="8" t="e">
        <f>M161*(1+((Data!$BP$12+($R$2-Data!$BP$12)*CAPM!B161))%)</f>
        <v>#N/A</v>
      </c>
      <c r="S161" s="8" t="e">
        <f>M161*(1+((Data!$BP$12+($S$2-Data!$BP$12)*CAPM!B161))%)</f>
        <v>#N/A</v>
      </c>
      <c r="T161" s="8" t="e">
        <f>M161*(1+((Data!$BP$12+($T$2-Data!$BP$12)*CAPM!B161))%)</f>
        <v>#N/A</v>
      </c>
      <c r="U161" t="e">
        <f t="shared" si="20"/>
        <v>#N/A</v>
      </c>
      <c r="V161" s="12" t="e">
        <f t="shared" si="21"/>
        <v>#N/A</v>
      </c>
      <c r="W161" t="e">
        <f t="shared" si="22"/>
        <v>#N/A</v>
      </c>
    </row>
    <row r="162" spans="1:23">
      <c r="A162" s="18">
        <v>159</v>
      </c>
      <c r="B162" s="28">
        <f>IF($D$1="M",Data!BM161,IF($D$1="Y",Data!BN161,"-"))</f>
        <v>0</v>
      </c>
      <c r="C162" s="28" t="e">
        <f>MATCH(B162,IF($D$1="M",Data!$BM$4:$BM$400,IF($D$1="Y",Data!$BN$4:$BN$400,"-")),0)</f>
        <v>#N/A</v>
      </c>
      <c r="D162" s="28" t="e">
        <f>INDEX(Data!$C$4:$BA$398,$C162,D$2)</f>
        <v>#N/A</v>
      </c>
      <c r="E162" s="28" t="e">
        <f>INDEX(Data!$C$4:$BA$398,$C162,E$2)</f>
        <v>#N/A</v>
      </c>
      <c r="F162" s="28" t="e">
        <f>INDEX(Data!$C$4:$BA$398,$C162,F$2)</f>
        <v>#N/A</v>
      </c>
      <c r="G162" s="28" t="e">
        <f>INDEX(Data!$C$4:$BA$398,$C162,G$2)</f>
        <v>#N/A</v>
      </c>
      <c r="H162" s="28" t="e">
        <f>INDEX(Data!$C$4:$BA$398,$C162,H$2)</f>
        <v>#N/A</v>
      </c>
      <c r="I162" s="28" t="e">
        <f>INDEX(Data!$C$4:$BA$398,$C162,I$2)</f>
        <v>#N/A</v>
      </c>
      <c r="J162" s="28" t="e">
        <f>INDEX(Data!$C$4:$BA$398,$C162,J$2)</f>
        <v>#N/A</v>
      </c>
      <c r="K162" s="28" t="e">
        <f>INDEX(Data!$C$4:$BA$398,$C162,K$2)</f>
        <v>#N/A</v>
      </c>
      <c r="L162" s="28" t="e">
        <f>INDEX(Data!$C$4:$BA$398,$C162,L$2)</f>
        <v>#N/A</v>
      </c>
      <c r="M162" s="28" t="e">
        <f>INDEX(Data!$C$4:$BA$398,$C162,M$2)</f>
        <v>#N/A</v>
      </c>
      <c r="N162" s="28" t="e">
        <f>INDEX(Data!$C$4:$BA$398,$C162,N$2)</f>
        <v>#N/A</v>
      </c>
      <c r="O162" s="28" t="e">
        <f>INDEX(Data!$C$4:$BA$398,$C162,O$2)</f>
        <v>#N/A</v>
      </c>
      <c r="P162" t="e">
        <f>IF((Data!$BP$12+($Q$2-Data!$BP$12)*B162)&gt;=O162,Data!$BP$12+($Q$2-Data!$BP$12)*B162,"-")</f>
        <v>#N/A</v>
      </c>
      <c r="Q162" s="8">
        <f>(Data!$BP$12+($Q$2-Data!$BP$12)*CAPM!B162)</f>
        <v>0.3</v>
      </c>
      <c r="R162" s="8" t="e">
        <f>M162*(1+((Data!$BP$12+($R$2-Data!$BP$12)*CAPM!B162))%)</f>
        <v>#N/A</v>
      </c>
      <c r="S162" s="8" t="e">
        <f>M162*(1+((Data!$BP$12+($S$2-Data!$BP$12)*CAPM!B162))%)</f>
        <v>#N/A</v>
      </c>
      <c r="T162" s="8" t="e">
        <f>M162*(1+((Data!$BP$12+($T$2-Data!$BP$12)*CAPM!B162))%)</f>
        <v>#N/A</v>
      </c>
      <c r="U162" t="e">
        <f t="shared" si="20"/>
        <v>#N/A</v>
      </c>
      <c r="V162" s="12" t="e">
        <f t="shared" si="21"/>
        <v>#N/A</v>
      </c>
      <c r="W162" t="e">
        <f t="shared" si="22"/>
        <v>#N/A</v>
      </c>
    </row>
    <row r="163" spans="1:23">
      <c r="A163" s="18">
        <v>160</v>
      </c>
      <c r="B163" s="28">
        <f>IF($D$1="M",Data!BM162,IF($D$1="Y",Data!BN162,"-"))</f>
        <v>0</v>
      </c>
      <c r="C163" s="28" t="e">
        <f>MATCH(B163,IF($D$1="M",Data!$BM$4:$BM$400,IF($D$1="Y",Data!$BN$4:$BN$400,"-")),0)</f>
        <v>#N/A</v>
      </c>
      <c r="D163" s="28" t="e">
        <f>INDEX(Data!$C$4:$BA$398,$C163,D$2)</f>
        <v>#N/A</v>
      </c>
      <c r="E163" s="28" t="e">
        <f>INDEX(Data!$C$4:$BA$398,$C163,E$2)</f>
        <v>#N/A</v>
      </c>
      <c r="F163" s="28" t="e">
        <f>INDEX(Data!$C$4:$BA$398,$C163,F$2)</f>
        <v>#N/A</v>
      </c>
      <c r="G163" s="28" t="e">
        <f>INDEX(Data!$C$4:$BA$398,$C163,G$2)</f>
        <v>#N/A</v>
      </c>
      <c r="H163" s="28" t="e">
        <f>INDEX(Data!$C$4:$BA$398,$C163,H$2)</f>
        <v>#N/A</v>
      </c>
      <c r="I163" s="28" t="e">
        <f>INDEX(Data!$C$4:$BA$398,$C163,I$2)</f>
        <v>#N/A</v>
      </c>
      <c r="J163" s="28" t="e">
        <f>INDEX(Data!$C$4:$BA$398,$C163,J$2)</f>
        <v>#N/A</v>
      </c>
      <c r="K163" s="28" t="e">
        <f>INDEX(Data!$C$4:$BA$398,$C163,K$2)</f>
        <v>#N/A</v>
      </c>
      <c r="L163" s="28" t="e">
        <f>INDEX(Data!$C$4:$BA$398,$C163,L$2)</f>
        <v>#N/A</v>
      </c>
      <c r="M163" s="28" t="e">
        <f>INDEX(Data!$C$4:$BA$398,$C163,M$2)</f>
        <v>#N/A</v>
      </c>
      <c r="N163" s="28" t="e">
        <f>INDEX(Data!$C$4:$BA$398,$C163,N$2)</f>
        <v>#N/A</v>
      </c>
      <c r="O163" s="28" t="e">
        <f>INDEX(Data!$C$4:$BA$398,$C163,O$2)</f>
        <v>#N/A</v>
      </c>
      <c r="P163" t="e">
        <f>IF((Data!$BP$12+($Q$2-Data!$BP$12)*B163)&gt;=O163,Data!$BP$12+($Q$2-Data!$BP$12)*B163,"-")</f>
        <v>#N/A</v>
      </c>
      <c r="Q163" s="8">
        <f>(Data!$BP$12+($Q$2-Data!$BP$12)*CAPM!B163)</f>
        <v>0.3</v>
      </c>
      <c r="R163" s="8" t="e">
        <f>M163*(1+((Data!$BP$12+($R$2-Data!$BP$12)*CAPM!B163))%)</f>
        <v>#N/A</v>
      </c>
      <c r="S163" s="8" t="e">
        <f>M163*(1+((Data!$BP$12+($S$2-Data!$BP$12)*CAPM!B163))%)</f>
        <v>#N/A</v>
      </c>
      <c r="T163" s="8" t="e">
        <f>M163*(1+((Data!$BP$12+($T$2-Data!$BP$12)*CAPM!B163))%)</f>
        <v>#N/A</v>
      </c>
      <c r="U163" t="e">
        <f t="shared" si="20"/>
        <v>#N/A</v>
      </c>
      <c r="V163" s="12" t="e">
        <f t="shared" si="21"/>
        <v>#N/A</v>
      </c>
      <c r="W163" t="e">
        <f t="shared" si="22"/>
        <v>#N/A</v>
      </c>
    </row>
    <row r="164" spans="1:23">
      <c r="A164" s="18">
        <v>161</v>
      </c>
      <c r="B164" s="28">
        <f>IF($D$1="M",Data!BM163,IF($D$1="Y",Data!BN163,"-"))</f>
        <v>0</v>
      </c>
      <c r="C164" s="28" t="e">
        <f>MATCH(B164,IF($D$1="M",Data!$BM$4:$BM$400,IF($D$1="Y",Data!$BN$4:$BN$400,"-")),0)</f>
        <v>#N/A</v>
      </c>
      <c r="D164" s="28" t="e">
        <f>INDEX(Data!$C$4:$BA$398,$C164,D$2)</f>
        <v>#N/A</v>
      </c>
      <c r="E164" s="28" t="e">
        <f>INDEX(Data!$C$4:$BA$398,$C164,E$2)</f>
        <v>#N/A</v>
      </c>
      <c r="F164" s="28" t="e">
        <f>INDEX(Data!$C$4:$BA$398,$C164,F$2)</f>
        <v>#N/A</v>
      </c>
      <c r="G164" s="28" t="e">
        <f>INDEX(Data!$C$4:$BA$398,$C164,G$2)</f>
        <v>#N/A</v>
      </c>
      <c r="H164" s="28" t="e">
        <f>INDEX(Data!$C$4:$BA$398,$C164,H$2)</f>
        <v>#N/A</v>
      </c>
      <c r="I164" s="28" t="e">
        <f>INDEX(Data!$C$4:$BA$398,$C164,I$2)</f>
        <v>#N/A</v>
      </c>
      <c r="J164" s="28" t="e">
        <f>INDEX(Data!$C$4:$BA$398,$C164,J$2)</f>
        <v>#N/A</v>
      </c>
      <c r="K164" s="28" t="e">
        <f>INDEX(Data!$C$4:$BA$398,$C164,K$2)</f>
        <v>#N/A</v>
      </c>
      <c r="L164" s="28" t="e">
        <f>INDEX(Data!$C$4:$BA$398,$C164,L$2)</f>
        <v>#N/A</v>
      </c>
      <c r="M164" s="28" t="e">
        <f>INDEX(Data!$C$4:$BA$398,$C164,M$2)</f>
        <v>#N/A</v>
      </c>
      <c r="N164" s="28" t="e">
        <f>INDEX(Data!$C$4:$BA$398,$C164,N$2)</f>
        <v>#N/A</v>
      </c>
      <c r="O164" s="28" t="e">
        <f>INDEX(Data!$C$4:$BA$398,$C164,O$2)</f>
        <v>#N/A</v>
      </c>
      <c r="P164" t="e">
        <f>IF((Data!$BP$12+($Q$2-Data!$BP$12)*B164)&gt;=O164,Data!$BP$12+($Q$2-Data!$BP$12)*B164,"-")</f>
        <v>#N/A</v>
      </c>
      <c r="Q164" s="8">
        <f>(Data!$BP$12+($Q$2-Data!$BP$12)*CAPM!B164)</f>
        <v>0.3</v>
      </c>
      <c r="R164" s="8" t="e">
        <f>M164*(1+((Data!$BP$12+($R$2-Data!$BP$12)*CAPM!B164))%)</f>
        <v>#N/A</v>
      </c>
      <c r="S164" s="8" t="e">
        <f>M164*(1+((Data!$BP$12+($S$2-Data!$BP$12)*CAPM!B164))%)</f>
        <v>#N/A</v>
      </c>
      <c r="T164" s="8" t="e">
        <f>M164*(1+((Data!$BP$12+($T$2-Data!$BP$12)*CAPM!B164))%)</f>
        <v>#N/A</v>
      </c>
      <c r="U164" t="e">
        <f t="shared" si="20"/>
        <v>#N/A</v>
      </c>
      <c r="V164" s="12" t="e">
        <f t="shared" si="21"/>
        <v>#N/A</v>
      </c>
      <c r="W164" t="e">
        <f t="shared" si="22"/>
        <v>#N/A</v>
      </c>
    </row>
    <row r="165" spans="1:23">
      <c r="A165" s="18">
        <v>162</v>
      </c>
      <c r="B165" s="28">
        <f>IF($D$1="M",Data!BM164,IF($D$1="Y",Data!BN164,"-"))</f>
        <v>0</v>
      </c>
      <c r="C165" s="28" t="e">
        <f>MATCH(B165,IF($D$1="M",Data!$BM$4:$BM$400,IF($D$1="Y",Data!$BN$4:$BN$400,"-")),0)</f>
        <v>#N/A</v>
      </c>
      <c r="D165" s="28" t="e">
        <f>INDEX(Data!$C$4:$BA$398,$C165,D$2)</f>
        <v>#N/A</v>
      </c>
      <c r="E165" s="28" t="e">
        <f>INDEX(Data!$C$4:$BA$398,$C165,E$2)</f>
        <v>#N/A</v>
      </c>
      <c r="F165" s="28" t="e">
        <f>INDEX(Data!$C$4:$BA$398,$C165,F$2)</f>
        <v>#N/A</v>
      </c>
      <c r="G165" s="28" t="e">
        <f>INDEX(Data!$C$4:$BA$398,$C165,G$2)</f>
        <v>#N/A</v>
      </c>
      <c r="H165" s="28" t="e">
        <f>INDEX(Data!$C$4:$BA$398,$C165,H$2)</f>
        <v>#N/A</v>
      </c>
      <c r="I165" s="28" t="e">
        <f>INDEX(Data!$C$4:$BA$398,$C165,I$2)</f>
        <v>#N/A</v>
      </c>
      <c r="J165" s="28" t="e">
        <f>INDEX(Data!$C$4:$BA$398,$C165,J$2)</f>
        <v>#N/A</v>
      </c>
      <c r="K165" s="28" t="e">
        <f>INDEX(Data!$C$4:$BA$398,$C165,K$2)</f>
        <v>#N/A</v>
      </c>
      <c r="L165" s="28" t="e">
        <f>INDEX(Data!$C$4:$BA$398,$C165,L$2)</f>
        <v>#N/A</v>
      </c>
      <c r="M165" s="28" t="e">
        <f>INDEX(Data!$C$4:$BA$398,$C165,M$2)</f>
        <v>#N/A</v>
      </c>
      <c r="N165" s="28" t="e">
        <f>INDEX(Data!$C$4:$BA$398,$C165,N$2)</f>
        <v>#N/A</v>
      </c>
      <c r="O165" s="28" t="e">
        <f>INDEX(Data!$C$4:$BA$398,$C165,O$2)</f>
        <v>#N/A</v>
      </c>
      <c r="P165" t="e">
        <f>IF((Data!$BP$12+($Q$2-Data!$BP$12)*B165)&gt;=O165,Data!$BP$12+($Q$2-Data!$BP$12)*B165,"-")</f>
        <v>#N/A</v>
      </c>
      <c r="Q165" s="8">
        <f>(Data!$BP$12+($Q$2-Data!$BP$12)*CAPM!B165)</f>
        <v>0.3</v>
      </c>
      <c r="R165" s="8" t="e">
        <f>M165*(1+((Data!$BP$12+($R$2-Data!$BP$12)*CAPM!B165))%)</f>
        <v>#N/A</v>
      </c>
      <c r="S165" s="8" t="e">
        <f>M165*(1+((Data!$BP$12+($S$2-Data!$BP$12)*CAPM!B165))%)</f>
        <v>#N/A</v>
      </c>
      <c r="T165" s="8" t="e">
        <f>M165*(1+((Data!$BP$12+($T$2-Data!$BP$12)*CAPM!B165))%)</f>
        <v>#N/A</v>
      </c>
      <c r="U165" t="e">
        <f t="shared" si="20"/>
        <v>#N/A</v>
      </c>
      <c r="V165" s="12" t="e">
        <f t="shared" si="21"/>
        <v>#N/A</v>
      </c>
      <c r="W165" t="e">
        <f t="shared" si="22"/>
        <v>#N/A</v>
      </c>
    </row>
    <row r="166" spans="1:23">
      <c r="A166" s="18">
        <v>163</v>
      </c>
      <c r="B166" s="28">
        <f>IF($D$1="M",Data!BM165,IF($D$1="Y",Data!BN165,"-"))</f>
        <v>0</v>
      </c>
      <c r="C166" s="28" t="e">
        <f>MATCH(B166,IF($D$1="M",Data!$BM$4:$BM$400,IF($D$1="Y",Data!$BN$4:$BN$400,"-")),0)</f>
        <v>#N/A</v>
      </c>
      <c r="D166" s="28" t="e">
        <f>INDEX(Data!$C$4:$BA$398,$C166,D$2)</f>
        <v>#N/A</v>
      </c>
      <c r="E166" s="28" t="e">
        <f>INDEX(Data!$C$4:$BA$398,$C166,E$2)</f>
        <v>#N/A</v>
      </c>
      <c r="F166" s="28" t="e">
        <f>INDEX(Data!$C$4:$BA$398,$C166,F$2)</f>
        <v>#N/A</v>
      </c>
      <c r="G166" s="28" t="e">
        <f>INDEX(Data!$C$4:$BA$398,$C166,G$2)</f>
        <v>#N/A</v>
      </c>
      <c r="H166" s="28" t="e">
        <f>INDEX(Data!$C$4:$BA$398,$C166,H$2)</f>
        <v>#N/A</v>
      </c>
      <c r="I166" s="28" t="e">
        <f>INDEX(Data!$C$4:$BA$398,$C166,I$2)</f>
        <v>#N/A</v>
      </c>
      <c r="J166" s="28" t="e">
        <f>INDEX(Data!$C$4:$BA$398,$C166,J$2)</f>
        <v>#N/A</v>
      </c>
      <c r="K166" s="28" t="e">
        <f>INDEX(Data!$C$4:$BA$398,$C166,K$2)</f>
        <v>#N/A</v>
      </c>
      <c r="L166" s="28" t="e">
        <f>INDEX(Data!$C$4:$BA$398,$C166,L$2)</f>
        <v>#N/A</v>
      </c>
      <c r="M166" s="28" t="e">
        <f>INDEX(Data!$C$4:$BA$398,$C166,M$2)</f>
        <v>#N/A</v>
      </c>
      <c r="N166" s="28" t="e">
        <f>INDEX(Data!$C$4:$BA$398,$C166,N$2)</f>
        <v>#N/A</v>
      </c>
      <c r="O166" s="28" t="e">
        <f>INDEX(Data!$C$4:$BA$398,$C166,O$2)</f>
        <v>#N/A</v>
      </c>
      <c r="P166" t="e">
        <f>IF((Data!$BP$12+($Q$2-Data!$BP$12)*B166)&gt;=O166,Data!$BP$12+($Q$2-Data!$BP$12)*B166,"-")</f>
        <v>#N/A</v>
      </c>
      <c r="Q166" s="8">
        <f>(Data!$BP$12+($Q$2-Data!$BP$12)*CAPM!B166)</f>
        <v>0.3</v>
      </c>
      <c r="R166" s="8" t="e">
        <f>M166*(1+((Data!$BP$12+($R$2-Data!$BP$12)*CAPM!B166))%)</f>
        <v>#N/A</v>
      </c>
      <c r="S166" s="8" t="e">
        <f>M166*(1+((Data!$BP$12+($S$2-Data!$BP$12)*CAPM!B166))%)</f>
        <v>#N/A</v>
      </c>
      <c r="T166" s="8" t="e">
        <f>M166*(1+((Data!$BP$12+($T$2-Data!$BP$12)*CAPM!B166))%)</f>
        <v>#N/A</v>
      </c>
      <c r="U166" t="e">
        <f t="shared" si="20"/>
        <v>#N/A</v>
      </c>
      <c r="V166" s="12" t="e">
        <f t="shared" si="21"/>
        <v>#N/A</v>
      </c>
      <c r="W166" t="e">
        <f t="shared" si="22"/>
        <v>#N/A</v>
      </c>
    </row>
    <row r="167" spans="1:23">
      <c r="A167" s="18">
        <v>164</v>
      </c>
      <c r="B167" s="28">
        <f>IF($D$1="M",Data!BM166,IF($D$1="Y",Data!BN166,"-"))</f>
        <v>0</v>
      </c>
      <c r="C167" s="28" t="e">
        <f>MATCH(B167,IF($D$1="M",Data!$BM$4:$BM$400,IF($D$1="Y",Data!$BN$4:$BN$400,"-")),0)</f>
        <v>#N/A</v>
      </c>
      <c r="D167" s="28" t="e">
        <f>INDEX(Data!$C$4:$BA$398,$C167,D$2)</f>
        <v>#N/A</v>
      </c>
      <c r="E167" s="28" t="e">
        <f>INDEX(Data!$C$4:$BA$398,$C167,E$2)</f>
        <v>#N/A</v>
      </c>
      <c r="F167" s="28" t="e">
        <f>INDEX(Data!$C$4:$BA$398,$C167,F$2)</f>
        <v>#N/A</v>
      </c>
      <c r="G167" s="28" t="e">
        <f>INDEX(Data!$C$4:$BA$398,$C167,G$2)</f>
        <v>#N/A</v>
      </c>
      <c r="H167" s="28" t="e">
        <f>INDEX(Data!$C$4:$BA$398,$C167,H$2)</f>
        <v>#N/A</v>
      </c>
      <c r="I167" s="28" t="e">
        <f>INDEX(Data!$C$4:$BA$398,$C167,I$2)</f>
        <v>#N/A</v>
      </c>
      <c r="J167" s="28" t="e">
        <f>INDEX(Data!$C$4:$BA$398,$C167,J$2)</f>
        <v>#N/A</v>
      </c>
      <c r="K167" s="28" t="e">
        <f>INDEX(Data!$C$4:$BA$398,$C167,K$2)</f>
        <v>#N/A</v>
      </c>
      <c r="L167" s="28" t="e">
        <f>INDEX(Data!$C$4:$BA$398,$C167,L$2)</f>
        <v>#N/A</v>
      </c>
      <c r="M167" s="28" t="e">
        <f>INDEX(Data!$C$4:$BA$398,$C167,M$2)</f>
        <v>#N/A</v>
      </c>
      <c r="N167" s="28" t="e">
        <f>INDEX(Data!$C$4:$BA$398,$C167,N$2)</f>
        <v>#N/A</v>
      </c>
      <c r="O167" s="28" t="e">
        <f>INDEX(Data!$C$4:$BA$398,$C167,O$2)</f>
        <v>#N/A</v>
      </c>
      <c r="P167" t="e">
        <f>IF((Data!$BP$12+($Q$2-Data!$BP$12)*B167)&gt;=O167,Data!$BP$12+($Q$2-Data!$BP$12)*B167,"-")</f>
        <v>#N/A</v>
      </c>
      <c r="Q167" s="8">
        <f>(Data!$BP$12+($Q$2-Data!$BP$12)*CAPM!B167)</f>
        <v>0.3</v>
      </c>
      <c r="R167" s="8" t="e">
        <f>M167*(1+((Data!$BP$12+($R$2-Data!$BP$12)*CAPM!B167))%)</f>
        <v>#N/A</v>
      </c>
      <c r="S167" s="8" t="e">
        <f>M167*(1+((Data!$BP$12+($S$2-Data!$BP$12)*CAPM!B167))%)</f>
        <v>#N/A</v>
      </c>
      <c r="T167" s="8" t="e">
        <f>M167*(1+((Data!$BP$12+($T$2-Data!$BP$12)*CAPM!B167))%)</f>
        <v>#N/A</v>
      </c>
      <c r="U167" t="e">
        <f t="shared" si="20"/>
        <v>#N/A</v>
      </c>
      <c r="V167" s="12" t="e">
        <f t="shared" si="21"/>
        <v>#N/A</v>
      </c>
      <c r="W167" t="e">
        <f t="shared" si="22"/>
        <v>#N/A</v>
      </c>
    </row>
    <row r="168" spans="1:23">
      <c r="A168" s="18">
        <v>165</v>
      </c>
      <c r="B168" s="28">
        <f>IF($D$1="M",Data!BM167,IF($D$1="Y",Data!BN167,"-"))</f>
        <v>0</v>
      </c>
      <c r="C168" s="28" t="e">
        <f>MATCH(B168,IF($D$1="M",Data!$BM$4:$BM$400,IF($D$1="Y",Data!$BN$4:$BN$400,"-")),0)</f>
        <v>#N/A</v>
      </c>
      <c r="D168" s="28" t="e">
        <f>INDEX(Data!$C$4:$BA$398,$C168,D$2)</f>
        <v>#N/A</v>
      </c>
      <c r="E168" s="28" t="e">
        <f>INDEX(Data!$C$4:$BA$398,$C168,E$2)</f>
        <v>#N/A</v>
      </c>
      <c r="F168" s="28" t="e">
        <f>INDEX(Data!$C$4:$BA$398,$C168,F$2)</f>
        <v>#N/A</v>
      </c>
      <c r="G168" s="28" t="e">
        <f>INDEX(Data!$C$4:$BA$398,$C168,G$2)</f>
        <v>#N/A</v>
      </c>
      <c r="H168" s="28" t="e">
        <f>INDEX(Data!$C$4:$BA$398,$C168,H$2)</f>
        <v>#N/A</v>
      </c>
      <c r="I168" s="28" t="e">
        <f>INDEX(Data!$C$4:$BA$398,$C168,I$2)</f>
        <v>#N/A</v>
      </c>
      <c r="J168" s="28" t="e">
        <f>INDEX(Data!$C$4:$BA$398,$C168,J$2)</f>
        <v>#N/A</v>
      </c>
      <c r="K168" s="28" t="e">
        <f>INDEX(Data!$C$4:$BA$398,$C168,K$2)</f>
        <v>#N/A</v>
      </c>
      <c r="L168" s="28" t="e">
        <f>INDEX(Data!$C$4:$BA$398,$C168,L$2)</f>
        <v>#N/A</v>
      </c>
      <c r="M168" s="28" t="e">
        <f>INDEX(Data!$C$4:$BA$398,$C168,M$2)</f>
        <v>#N/A</v>
      </c>
      <c r="N168" s="28" t="e">
        <f>INDEX(Data!$C$4:$BA$398,$C168,N$2)</f>
        <v>#N/A</v>
      </c>
      <c r="O168" s="28" t="e">
        <f>INDEX(Data!$C$4:$BA$398,$C168,O$2)</f>
        <v>#N/A</v>
      </c>
      <c r="P168" t="e">
        <f>IF((Data!$BP$12+($Q$2-Data!$BP$12)*B168)&gt;=O168,Data!$BP$12+($Q$2-Data!$BP$12)*B168,"-")</f>
        <v>#N/A</v>
      </c>
      <c r="Q168" s="8">
        <f>(Data!$BP$12+($Q$2-Data!$BP$12)*CAPM!B168)</f>
        <v>0.3</v>
      </c>
      <c r="R168" s="8" t="e">
        <f>M168*(1+((Data!$BP$12+($R$2-Data!$BP$12)*CAPM!B168))%)</f>
        <v>#N/A</v>
      </c>
      <c r="S168" s="8" t="e">
        <f>M168*(1+((Data!$BP$12+($S$2-Data!$BP$12)*CAPM!B168))%)</f>
        <v>#N/A</v>
      </c>
      <c r="T168" s="8" t="e">
        <f>M168*(1+((Data!$BP$12+($T$2-Data!$BP$12)*CAPM!B168))%)</f>
        <v>#N/A</v>
      </c>
      <c r="U168" t="e">
        <f t="shared" si="20"/>
        <v>#N/A</v>
      </c>
      <c r="V168" s="12" t="e">
        <f t="shared" si="21"/>
        <v>#N/A</v>
      </c>
      <c r="W168" t="e">
        <f t="shared" si="22"/>
        <v>#N/A</v>
      </c>
    </row>
    <row r="169" spans="1:23">
      <c r="A169" s="18">
        <v>166</v>
      </c>
      <c r="B169" s="28">
        <f>IF($D$1="M",Data!BM168,IF($D$1="Y",Data!BN168,"-"))</f>
        <v>0</v>
      </c>
      <c r="C169" s="28" t="e">
        <f>MATCH(B169,IF($D$1="M",Data!$BM$4:$BM$400,IF($D$1="Y",Data!$BN$4:$BN$400,"-")),0)</f>
        <v>#N/A</v>
      </c>
      <c r="D169" s="28" t="e">
        <f>INDEX(Data!$C$4:$BA$398,$C169,D$2)</f>
        <v>#N/A</v>
      </c>
      <c r="E169" s="28" t="e">
        <f>INDEX(Data!$C$4:$BA$398,$C169,E$2)</f>
        <v>#N/A</v>
      </c>
      <c r="F169" s="28" t="e">
        <f>INDEX(Data!$C$4:$BA$398,$C169,F$2)</f>
        <v>#N/A</v>
      </c>
      <c r="G169" s="28" t="e">
        <f>INDEX(Data!$C$4:$BA$398,$C169,G$2)</f>
        <v>#N/A</v>
      </c>
      <c r="H169" s="28" t="e">
        <f>INDEX(Data!$C$4:$BA$398,$C169,H$2)</f>
        <v>#N/A</v>
      </c>
      <c r="I169" s="28" t="e">
        <f>INDEX(Data!$C$4:$BA$398,$C169,I$2)</f>
        <v>#N/A</v>
      </c>
      <c r="J169" s="28" t="e">
        <f>INDEX(Data!$C$4:$BA$398,$C169,J$2)</f>
        <v>#N/A</v>
      </c>
      <c r="K169" s="28" t="e">
        <f>INDEX(Data!$C$4:$BA$398,$C169,K$2)</f>
        <v>#N/A</v>
      </c>
      <c r="L169" s="28" t="e">
        <f>INDEX(Data!$C$4:$BA$398,$C169,L$2)</f>
        <v>#N/A</v>
      </c>
      <c r="M169" s="28" t="e">
        <f>INDEX(Data!$C$4:$BA$398,$C169,M$2)</f>
        <v>#N/A</v>
      </c>
      <c r="N169" s="28" t="e">
        <f>INDEX(Data!$C$4:$BA$398,$C169,N$2)</f>
        <v>#N/A</v>
      </c>
      <c r="O169" s="28" t="e">
        <f>INDEX(Data!$C$4:$BA$398,$C169,O$2)</f>
        <v>#N/A</v>
      </c>
      <c r="P169" t="e">
        <f>IF((Data!$BP$12+($Q$2-Data!$BP$12)*B169)&gt;=O169,Data!$BP$12+($Q$2-Data!$BP$12)*B169,"-")</f>
        <v>#N/A</v>
      </c>
      <c r="Q169" s="8">
        <f>(Data!$BP$12+($Q$2-Data!$BP$12)*CAPM!B169)</f>
        <v>0.3</v>
      </c>
      <c r="R169" s="8" t="e">
        <f>M169*(1+((Data!$BP$12+($R$2-Data!$BP$12)*CAPM!B169))%)</f>
        <v>#N/A</v>
      </c>
      <c r="S169" s="8" t="e">
        <f>M169*(1+((Data!$BP$12+($S$2-Data!$BP$12)*CAPM!B169))%)</f>
        <v>#N/A</v>
      </c>
      <c r="T169" s="8" t="e">
        <f>M169*(1+((Data!$BP$12+($T$2-Data!$BP$12)*CAPM!B169))%)</f>
        <v>#N/A</v>
      </c>
      <c r="U169" t="e">
        <f t="shared" si="20"/>
        <v>#N/A</v>
      </c>
      <c r="V169" s="12" t="e">
        <f t="shared" si="21"/>
        <v>#N/A</v>
      </c>
      <c r="W169" t="e">
        <f t="shared" si="22"/>
        <v>#N/A</v>
      </c>
    </row>
    <row r="170" spans="1:23">
      <c r="A170" s="18">
        <v>167</v>
      </c>
      <c r="B170" s="28">
        <f>IF($D$1="M",Data!BM169,IF($D$1="Y",Data!BN169,"-"))</f>
        <v>0</v>
      </c>
      <c r="C170" s="28" t="e">
        <f>MATCH(B170,IF($D$1="M",Data!$BM$4:$BM$400,IF($D$1="Y",Data!$BN$4:$BN$400,"-")),0)</f>
        <v>#N/A</v>
      </c>
      <c r="D170" s="28" t="e">
        <f>INDEX(Data!$C$4:$BA$398,$C170,D$2)</f>
        <v>#N/A</v>
      </c>
      <c r="E170" s="28" t="e">
        <f>INDEX(Data!$C$4:$BA$398,$C170,E$2)</f>
        <v>#N/A</v>
      </c>
      <c r="F170" s="28" t="e">
        <f>INDEX(Data!$C$4:$BA$398,$C170,F$2)</f>
        <v>#N/A</v>
      </c>
      <c r="G170" s="28" t="e">
        <f>INDEX(Data!$C$4:$BA$398,$C170,G$2)</f>
        <v>#N/A</v>
      </c>
      <c r="H170" s="28" t="e">
        <f>INDEX(Data!$C$4:$BA$398,$C170,H$2)</f>
        <v>#N/A</v>
      </c>
      <c r="I170" s="28" t="e">
        <f>INDEX(Data!$C$4:$BA$398,$C170,I$2)</f>
        <v>#N/A</v>
      </c>
      <c r="J170" s="28" t="e">
        <f>INDEX(Data!$C$4:$BA$398,$C170,J$2)</f>
        <v>#N/A</v>
      </c>
      <c r="K170" s="28" t="e">
        <f>INDEX(Data!$C$4:$BA$398,$C170,K$2)</f>
        <v>#N/A</v>
      </c>
      <c r="L170" s="28" t="e">
        <f>INDEX(Data!$C$4:$BA$398,$C170,L$2)</f>
        <v>#N/A</v>
      </c>
      <c r="M170" s="28" t="e">
        <f>INDEX(Data!$C$4:$BA$398,$C170,M$2)</f>
        <v>#N/A</v>
      </c>
      <c r="N170" s="28" t="e">
        <f>INDEX(Data!$C$4:$BA$398,$C170,N$2)</f>
        <v>#N/A</v>
      </c>
      <c r="O170" s="28" t="e">
        <f>INDEX(Data!$C$4:$BA$398,$C170,O$2)</f>
        <v>#N/A</v>
      </c>
      <c r="P170" t="e">
        <f>IF((Data!$BP$12+($Q$2-Data!$BP$12)*B170)&gt;=O170,Data!$BP$12+($Q$2-Data!$BP$12)*B170,"-")</f>
        <v>#N/A</v>
      </c>
      <c r="Q170" s="8">
        <f>(Data!$BP$12+($Q$2-Data!$BP$12)*CAPM!B170)</f>
        <v>0.3</v>
      </c>
      <c r="R170" s="8" t="e">
        <f>M170*(1+((Data!$BP$12+($R$2-Data!$BP$12)*CAPM!B170))%)</f>
        <v>#N/A</v>
      </c>
      <c r="S170" s="8" t="e">
        <f>M170*(1+((Data!$BP$12+($S$2-Data!$BP$12)*CAPM!B170))%)</f>
        <v>#N/A</v>
      </c>
      <c r="T170" s="8" t="e">
        <f>M170*(1+((Data!$BP$12+($T$2-Data!$BP$12)*CAPM!B170))%)</f>
        <v>#N/A</v>
      </c>
      <c r="U170" t="e">
        <f t="shared" si="20"/>
        <v>#N/A</v>
      </c>
      <c r="V170" s="12" t="e">
        <f t="shared" si="21"/>
        <v>#N/A</v>
      </c>
      <c r="W170" t="e">
        <f t="shared" si="22"/>
        <v>#N/A</v>
      </c>
    </row>
    <row r="171" spans="1:23">
      <c r="A171" s="18">
        <v>168</v>
      </c>
      <c r="B171" s="28">
        <f>IF($D$1="M",Data!BM170,IF($D$1="Y",Data!BN170,"-"))</f>
        <v>0</v>
      </c>
      <c r="C171" s="28" t="e">
        <f>MATCH(B171,IF($D$1="M",Data!$BM$4:$BM$400,IF($D$1="Y",Data!$BN$4:$BN$400,"-")),0)</f>
        <v>#N/A</v>
      </c>
      <c r="D171" s="28" t="e">
        <f>INDEX(Data!$C$4:$BA$398,$C171,D$2)</f>
        <v>#N/A</v>
      </c>
      <c r="E171" s="28" t="e">
        <f>INDEX(Data!$C$4:$BA$398,$C171,E$2)</f>
        <v>#N/A</v>
      </c>
      <c r="F171" s="28" t="e">
        <f>INDEX(Data!$C$4:$BA$398,$C171,F$2)</f>
        <v>#N/A</v>
      </c>
      <c r="G171" s="28" t="e">
        <f>INDEX(Data!$C$4:$BA$398,$C171,G$2)</f>
        <v>#N/A</v>
      </c>
      <c r="H171" s="28" t="e">
        <f>INDEX(Data!$C$4:$BA$398,$C171,H$2)</f>
        <v>#N/A</v>
      </c>
      <c r="I171" s="28" t="e">
        <f>INDEX(Data!$C$4:$BA$398,$C171,I$2)</f>
        <v>#N/A</v>
      </c>
      <c r="J171" s="28" t="e">
        <f>INDEX(Data!$C$4:$BA$398,$C171,J$2)</f>
        <v>#N/A</v>
      </c>
      <c r="K171" s="28" t="e">
        <f>INDEX(Data!$C$4:$BA$398,$C171,K$2)</f>
        <v>#N/A</v>
      </c>
      <c r="L171" s="28" t="e">
        <f>INDEX(Data!$C$4:$BA$398,$C171,L$2)</f>
        <v>#N/A</v>
      </c>
      <c r="M171" s="28" t="e">
        <f>INDEX(Data!$C$4:$BA$398,$C171,M$2)</f>
        <v>#N/A</v>
      </c>
      <c r="N171" s="28" t="e">
        <f>INDEX(Data!$C$4:$BA$398,$C171,N$2)</f>
        <v>#N/A</v>
      </c>
      <c r="O171" s="28" t="e">
        <f>INDEX(Data!$C$4:$BA$398,$C171,O$2)</f>
        <v>#N/A</v>
      </c>
      <c r="P171" t="e">
        <f>IF((Data!$BP$12+($Q$2-Data!$BP$12)*B171)&gt;=O171,Data!$BP$12+($Q$2-Data!$BP$12)*B171,"-")</f>
        <v>#N/A</v>
      </c>
      <c r="Q171" s="8">
        <f>(Data!$BP$12+($Q$2-Data!$BP$12)*CAPM!B171)</f>
        <v>0.3</v>
      </c>
      <c r="R171" s="8" t="e">
        <f>M171*(1+((Data!$BP$12+($R$2-Data!$BP$12)*CAPM!B171))%)</f>
        <v>#N/A</v>
      </c>
      <c r="S171" s="8" t="e">
        <f>M171*(1+((Data!$BP$12+($S$2-Data!$BP$12)*CAPM!B171))%)</f>
        <v>#N/A</v>
      </c>
      <c r="T171" s="8" t="e">
        <f>M171*(1+((Data!$BP$12+($T$2-Data!$BP$12)*CAPM!B171))%)</f>
        <v>#N/A</v>
      </c>
      <c r="U171" t="e">
        <f t="shared" si="20"/>
        <v>#N/A</v>
      </c>
      <c r="V171" s="12" t="e">
        <f t="shared" si="21"/>
        <v>#N/A</v>
      </c>
      <c r="W171" t="e">
        <f t="shared" si="22"/>
        <v>#N/A</v>
      </c>
    </row>
    <row r="172" spans="1:23">
      <c r="A172" s="18">
        <v>169</v>
      </c>
      <c r="B172" s="28">
        <f>IF($D$1="M",Data!BM171,IF($D$1="Y",Data!BN171,"-"))</f>
        <v>0</v>
      </c>
      <c r="C172" s="28" t="e">
        <f>MATCH(B172,IF($D$1="M",Data!$BM$4:$BM$400,IF($D$1="Y",Data!$BN$4:$BN$400,"-")),0)</f>
        <v>#N/A</v>
      </c>
      <c r="D172" s="28" t="e">
        <f>INDEX(Data!$C$4:$BA$398,$C172,D$2)</f>
        <v>#N/A</v>
      </c>
      <c r="E172" s="28" t="e">
        <f>INDEX(Data!$C$4:$BA$398,$C172,E$2)</f>
        <v>#N/A</v>
      </c>
      <c r="F172" s="28" t="e">
        <f>INDEX(Data!$C$4:$BA$398,$C172,F$2)</f>
        <v>#N/A</v>
      </c>
      <c r="G172" s="28" t="e">
        <f>INDEX(Data!$C$4:$BA$398,$C172,G$2)</f>
        <v>#N/A</v>
      </c>
      <c r="H172" s="28" t="e">
        <f>INDEX(Data!$C$4:$BA$398,$C172,H$2)</f>
        <v>#N/A</v>
      </c>
      <c r="I172" s="28" t="e">
        <f>INDEX(Data!$C$4:$BA$398,$C172,I$2)</f>
        <v>#N/A</v>
      </c>
      <c r="J172" s="28" t="e">
        <f>INDEX(Data!$C$4:$BA$398,$C172,J$2)</f>
        <v>#N/A</v>
      </c>
      <c r="K172" s="28" t="e">
        <f>INDEX(Data!$C$4:$BA$398,$C172,K$2)</f>
        <v>#N/A</v>
      </c>
      <c r="L172" s="28" t="e">
        <f>INDEX(Data!$C$4:$BA$398,$C172,L$2)</f>
        <v>#N/A</v>
      </c>
      <c r="M172" s="28" t="e">
        <f>INDEX(Data!$C$4:$BA$398,$C172,M$2)</f>
        <v>#N/A</v>
      </c>
      <c r="N172" s="28" t="e">
        <f>INDEX(Data!$C$4:$BA$398,$C172,N$2)</f>
        <v>#N/A</v>
      </c>
      <c r="O172" s="28" t="e">
        <f>INDEX(Data!$C$4:$BA$398,$C172,O$2)</f>
        <v>#N/A</v>
      </c>
      <c r="P172" t="e">
        <f>IF((Data!$BP$12+($Q$2-Data!$BP$12)*B172)&gt;=O172,Data!$BP$12+($Q$2-Data!$BP$12)*B172,"-")</f>
        <v>#N/A</v>
      </c>
      <c r="Q172" s="8">
        <f>(Data!$BP$12+($Q$2-Data!$BP$12)*CAPM!B172)</f>
        <v>0.3</v>
      </c>
      <c r="R172" s="8" t="e">
        <f>M172*(1+((Data!$BP$12+($R$2-Data!$BP$12)*CAPM!B172))%)</f>
        <v>#N/A</v>
      </c>
      <c r="S172" s="8" t="e">
        <f>M172*(1+((Data!$BP$12+($S$2-Data!$BP$12)*CAPM!B172))%)</f>
        <v>#N/A</v>
      </c>
      <c r="T172" s="8" t="e">
        <f>M172*(1+((Data!$BP$12+($T$2-Data!$BP$12)*CAPM!B172))%)</f>
        <v>#N/A</v>
      </c>
      <c r="U172" t="e">
        <f t="shared" si="20"/>
        <v>#N/A</v>
      </c>
      <c r="V172" s="12" t="e">
        <f t="shared" si="21"/>
        <v>#N/A</v>
      </c>
      <c r="W172" t="e">
        <f t="shared" si="22"/>
        <v>#N/A</v>
      </c>
    </row>
    <row r="173" spans="1:23">
      <c r="A173" s="18">
        <v>170</v>
      </c>
      <c r="B173" s="28">
        <f>IF($D$1="M",Data!BM172,IF($D$1="Y",Data!BN172,"-"))</f>
        <v>0</v>
      </c>
      <c r="C173" s="28" t="e">
        <f>MATCH(B173,IF($D$1="M",Data!$BM$4:$BM$400,IF($D$1="Y",Data!$BN$4:$BN$400,"-")),0)</f>
        <v>#N/A</v>
      </c>
      <c r="D173" s="28" t="e">
        <f>INDEX(Data!$C$4:$BA$398,$C173,D$2)</f>
        <v>#N/A</v>
      </c>
      <c r="E173" s="28" t="e">
        <f>INDEX(Data!$C$4:$BA$398,$C173,E$2)</f>
        <v>#N/A</v>
      </c>
      <c r="F173" s="28" t="e">
        <f>INDEX(Data!$C$4:$BA$398,$C173,F$2)</f>
        <v>#N/A</v>
      </c>
      <c r="G173" s="28" t="e">
        <f>INDEX(Data!$C$4:$BA$398,$C173,G$2)</f>
        <v>#N/A</v>
      </c>
      <c r="H173" s="28" t="e">
        <f>INDEX(Data!$C$4:$BA$398,$C173,H$2)</f>
        <v>#N/A</v>
      </c>
      <c r="I173" s="28" t="e">
        <f>INDEX(Data!$C$4:$BA$398,$C173,I$2)</f>
        <v>#N/A</v>
      </c>
      <c r="J173" s="28" t="e">
        <f>INDEX(Data!$C$4:$BA$398,$C173,J$2)</f>
        <v>#N/A</v>
      </c>
      <c r="K173" s="28" t="e">
        <f>INDEX(Data!$C$4:$BA$398,$C173,K$2)</f>
        <v>#N/A</v>
      </c>
      <c r="L173" s="28" t="e">
        <f>INDEX(Data!$C$4:$BA$398,$C173,L$2)</f>
        <v>#N/A</v>
      </c>
      <c r="M173" s="28" t="e">
        <f>INDEX(Data!$C$4:$BA$398,$C173,M$2)</f>
        <v>#N/A</v>
      </c>
      <c r="N173" s="28" t="e">
        <f>INDEX(Data!$C$4:$BA$398,$C173,N$2)</f>
        <v>#N/A</v>
      </c>
      <c r="O173" s="28" t="e">
        <f>INDEX(Data!$C$4:$BA$398,$C173,O$2)</f>
        <v>#N/A</v>
      </c>
      <c r="P173" t="e">
        <f>IF((Data!$BP$12+($Q$2-Data!$BP$12)*B173)&gt;=O173,Data!$BP$12+($Q$2-Data!$BP$12)*B173,"-")</f>
        <v>#N/A</v>
      </c>
      <c r="Q173" s="8">
        <f>(Data!$BP$12+($Q$2-Data!$BP$12)*CAPM!B173)</f>
        <v>0.3</v>
      </c>
      <c r="R173" s="8" t="e">
        <f>M173*(1+((Data!$BP$12+($R$2-Data!$BP$12)*CAPM!B173))%)</f>
        <v>#N/A</v>
      </c>
      <c r="S173" s="8" t="e">
        <f>M173*(1+((Data!$BP$12+($S$2-Data!$BP$12)*CAPM!B173))%)</f>
        <v>#N/A</v>
      </c>
      <c r="T173" s="8" t="e">
        <f>M173*(1+((Data!$BP$12+($T$2-Data!$BP$12)*CAPM!B173))%)</f>
        <v>#N/A</v>
      </c>
      <c r="U173" t="e">
        <f t="shared" si="20"/>
        <v>#N/A</v>
      </c>
      <c r="V173" s="12" t="e">
        <f t="shared" si="21"/>
        <v>#N/A</v>
      </c>
      <c r="W173" t="e">
        <f t="shared" si="22"/>
        <v>#N/A</v>
      </c>
    </row>
    <row r="174" spans="1:23">
      <c r="A174" s="18">
        <v>171</v>
      </c>
      <c r="B174" s="28">
        <f>IF($D$1="M",Data!BM173,IF($D$1="Y",Data!BN173,"-"))</f>
        <v>0</v>
      </c>
      <c r="C174" s="28" t="e">
        <f>MATCH(B174,IF($D$1="M",Data!$BM$4:$BM$400,IF($D$1="Y",Data!$BN$4:$BN$400,"-")),0)</f>
        <v>#N/A</v>
      </c>
      <c r="D174" s="28" t="e">
        <f>INDEX(Data!$C$4:$BA$398,$C174,D$2)</f>
        <v>#N/A</v>
      </c>
      <c r="E174" s="28" t="e">
        <f>INDEX(Data!$C$4:$BA$398,$C174,E$2)</f>
        <v>#N/A</v>
      </c>
      <c r="F174" s="28" t="e">
        <f>INDEX(Data!$C$4:$BA$398,$C174,F$2)</f>
        <v>#N/A</v>
      </c>
      <c r="G174" s="28" t="e">
        <f>INDEX(Data!$C$4:$BA$398,$C174,G$2)</f>
        <v>#N/A</v>
      </c>
      <c r="H174" s="28" t="e">
        <f>INDEX(Data!$C$4:$BA$398,$C174,H$2)</f>
        <v>#N/A</v>
      </c>
      <c r="I174" s="28" t="e">
        <f>INDEX(Data!$C$4:$BA$398,$C174,I$2)</f>
        <v>#N/A</v>
      </c>
      <c r="J174" s="28" t="e">
        <f>INDEX(Data!$C$4:$BA$398,$C174,J$2)</f>
        <v>#N/A</v>
      </c>
      <c r="K174" s="28" t="e">
        <f>INDEX(Data!$C$4:$BA$398,$C174,K$2)</f>
        <v>#N/A</v>
      </c>
      <c r="L174" s="28" t="e">
        <f>INDEX(Data!$C$4:$BA$398,$C174,L$2)</f>
        <v>#N/A</v>
      </c>
      <c r="M174" s="28" t="e">
        <f>INDEX(Data!$C$4:$BA$398,$C174,M$2)</f>
        <v>#N/A</v>
      </c>
      <c r="N174" s="28" t="e">
        <f>INDEX(Data!$C$4:$BA$398,$C174,N$2)</f>
        <v>#N/A</v>
      </c>
      <c r="O174" s="28" t="e">
        <f>INDEX(Data!$C$4:$BA$398,$C174,O$2)</f>
        <v>#N/A</v>
      </c>
      <c r="P174" t="e">
        <f>IF((Data!$BP$12+($Q$2-Data!$BP$12)*B174)&gt;=O174,Data!$BP$12+($Q$2-Data!$BP$12)*B174,"-")</f>
        <v>#N/A</v>
      </c>
      <c r="Q174" s="8">
        <f>(Data!$BP$12+($Q$2-Data!$BP$12)*CAPM!B174)</f>
        <v>0.3</v>
      </c>
      <c r="R174" s="8" t="e">
        <f>M174*(1+((Data!$BP$12+($R$2-Data!$BP$12)*CAPM!B174))%)</f>
        <v>#N/A</v>
      </c>
      <c r="S174" s="8" t="e">
        <f>M174*(1+((Data!$BP$12+($S$2-Data!$BP$12)*CAPM!B174))%)</f>
        <v>#N/A</v>
      </c>
      <c r="T174" s="8" t="e">
        <f>M174*(1+((Data!$BP$12+($T$2-Data!$BP$12)*CAPM!B174))%)</f>
        <v>#N/A</v>
      </c>
      <c r="U174" t="e">
        <f t="shared" si="20"/>
        <v>#N/A</v>
      </c>
      <c r="V174" s="12" t="e">
        <f t="shared" si="21"/>
        <v>#N/A</v>
      </c>
      <c r="W174" t="e">
        <f t="shared" si="22"/>
        <v>#N/A</v>
      </c>
    </row>
    <row r="175" spans="1:23">
      <c r="A175" s="18">
        <v>172</v>
      </c>
      <c r="B175" s="28">
        <f>IF($D$1="M",Data!BM174,IF($D$1="Y",Data!BN174,"-"))</f>
        <v>0</v>
      </c>
      <c r="C175" s="28" t="e">
        <f>MATCH(B175,IF($D$1="M",Data!$BM$4:$BM$400,IF($D$1="Y",Data!$BN$4:$BN$400,"-")),0)</f>
        <v>#N/A</v>
      </c>
      <c r="D175" s="28" t="e">
        <f>INDEX(Data!$C$4:$BA$398,$C175,D$2)</f>
        <v>#N/A</v>
      </c>
      <c r="E175" s="28" t="e">
        <f>INDEX(Data!$C$4:$BA$398,$C175,E$2)</f>
        <v>#N/A</v>
      </c>
      <c r="F175" s="28" t="e">
        <f>INDEX(Data!$C$4:$BA$398,$C175,F$2)</f>
        <v>#N/A</v>
      </c>
      <c r="G175" s="28" t="e">
        <f>INDEX(Data!$C$4:$BA$398,$C175,G$2)</f>
        <v>#N/A</v>
      </c>
      <c r="H175" s="28" t="e">
        <f>INDEX(Data!$C$4:$BA$398,$C175,H$2)</f>
        <v>#N/A</v>
      </c>
      <c r="I175" s="28" t="e">
        <f>INDEX(Data!$C$4:$BA$398,$C175,I$2)</f>
        <v>#N/A</v>
      </c>
      <c r="J175" s="28" t="e">
        <f>INDEX(Data!$C$4:$BA$398,$C175,J$2)</f>
        <v>#N/A</v>
      </c>
      <c r="K175" s="28" t="e">
        <f>INDEX(Data!$C$4:$BA$398,$C175,K$2)</f>
        <v>#N/A</v>
      </c>
      <c r="L175" s="28" t="e">
        <f>INDEX(Data!$C$4:$BA$398,$C175,L$2)</f>
        <v>#N/A</v>
      </c>
      <c r="M175" s="28" t="e">
        <f>INDEX(Data!$C$4:$BA$398,$C175,M$2)</f>
        <v>#N/A</v>
      </c>
      <c r="N175" s="28" t="e">
        <f>INDEX(Data!$C$4:$BA$398,$C175,N$2)</f>
        <v>#N/A</v>
      </c>
      <c r="O175" s="28" t="e">
        <f>INDEX(Data!$C$4:$BA$398,$C175,O$2)</f>
        <v>#N/A</v>
      </c>
      <c r="P175" t="e">
        <f>IF((Data!$BP$12+($Q$2-Data!$BP$12)*B175)&gt;=O175,Data!$BP$12+($Q$2-Data!$BP$12)*B175,"-")</f>
        <v>#N/A</v>
      </c>
      <c r="Q175" s="8">
        <f>(Data!$BP$12+($Q$2-Data!$BP$12)*CAPM!B175)</f>
        <v>0.3</v>
      </c>
      <c r="R175" s="8" t="e">
        <f>M175*(1+((Data!$BP$12+($R$2-Data!$BP$12)*CAPM!B175))%)</f>
        <v>#N/A</v>
      </c>
      <c r="S175" s="8" t="e">
        <f>M175*(1+((Data!$BP$12+($S$2-Data!$BP$12)*CAPM!B175))%)</f>
        <v>#N/A</v>
      </c>
      <c r="T175" s="8" t="e">
        <f>M175*(1+((Data!$BP$12+($T$2-Data!$BP$12)*CAPM!B175))%)</f>
        <v>#N/A</v>
      </c>
      <c r="U175" t="e">
        <f t="shared" si="20"/>
        <v>#N/A</v>
      </c>
      <c r="V175" s="12" t="e">
        <f t="shared" si="21"/>
        <v>#N/A</v>
      </c>
      <c r="W175" t="e">
        <f t="shared" si="22"/>
        <v>#N/A</v>
      </c>
    </row>
    <row r="176" spans="1:23">
      <c r="A176" s="18">
        <v>173</v>
      </c>
      <c r="B176" s="28">
        <f>IF($D$1="M",Data!BM175,IF($D$1="Y",Data!BN175,"-"))</f>
        <v>0</v>
      </c>
      <c r="C176" s="28" t="e">
        <f>MATCH(B176,IF($D$1="M",Data!$BM$4:$BM$400,IF($D$1="Y",Data!$BN$4:$BN$400,"-")),0)</f>
        <v>#N/A</v>
      </c>
      <c r="D176" s="28" t="e">
        <f>INDEX(Data!$C$4:$BA$398,$C176,D$2)</f>
        <v>#N/A</v>
      </c>
      <c r="E176" s="28" t="e">
        <f>INDEX(Data!$C$4:$BA$398,$C176,E$2)</f>
        <v>#N/A</v>
      </c>
      <c r="F176" s="28" t="e">
        <f>INDEX(Data!$C$4:$BA$398,$C176,F$2)</f>
        <v>#N/A</v>
      </c>
      <c r="G176" s="28" t="e">
        <f>INDEX(Data!$C$4:$BA$398,$C176,G$2)</f>
        <v>#N/A</v>
      </c>
      <c r="H176" s="28" t="e">
        <f>INDEX(Data!$C$4:$BA$398,$C176,H$2)</f>
        <v>#N/A</v>
      </c>
      <c r="I176" s="28" t="e">
        <f>INDEX(Data!$C$4:$BA$398,$C176,I$2)</f>
        <v>#N/A</v>
      </c>
      <c r="J176" s="28" t="e">
        <f>INDEX(Data!$C$4:$BA$398,$C176,J$2)</f>
        <v>#N/A</v>
      </c>
      <c r="K176" s="28" t="e">
        <f>INDEX(Data!$C$4:$BA$398,$C176,K$2)</f>
        <v>#N/A</v>
      </c>
      <c r="L176" s="28" t="e">
        <f>INDEX(Data!$C$4:$BA$398,$C176,L$2)</f>
        <v>#N/A</v>
      </c>
      <c r="M176" s="28" t="e">
        <f>INDEX(Data!$C$4:$BA$398,$C176,M$2)</f>
        <v>#N/A</v>
      </c>
      <c r="N176" s="28" t="e">
        <f>INDEX(Data!$C$4:$BA$398,$C176,N$2)</f>
        <v>#N/A</v>
      </c>
      <c r="O176" s="28" t="e">
        <f>INDEX(Data!$C$4:$BA$398,$C176,O$2)</f>
        <v>#N/A</v>
      </c>
      <c r="P176" t="e">
        <f>IF((Data!$BP$12+($Q$2-Data!$BP$12)*B176)&gt;=O176,Data!$BP$12+($Q$2-Data!$BP$12)*B176,"-")</f>
        <v>#N/A</v>
      </c>
      <c r="Q176" s="8">
        <f>(Data!$BP$12+($Q$2-Data!$BP$12)*CAPM!B176)</f>
        <v>0.3</v>
      </c>
      <c r="R176" s="8" t="e">
        <f>M176*(1+((Data!$BP$12+($R$2-Data!$BP$12)*CAPM!B176))%)</f>
        <v>#N/A</v>
      </c>
      <c r="S176" s="8" t="e">
        <f>M176*(1+((Data!$BP$12+($S$2-Data!$BP$12)*CAPM!B176))%)</f>
        <v>#N/A</v>
      </c>
      <c r="T176" s="8" t="e">
        <f>M176*(1+((Data!$BP$12+($T$2-Data!$BP$12)*CAPM!B176))%)</f>
        <v>#N/A</v>
      </c>
      <c r="U176" t="e">
        <f t="shared" si="20"/>
        <v>#N/A</v>
      </c>
      <c r="V176" s="12" t="e">
        <f t="shared" si="21"/>
        <v>#N/A</v>
      </c>
      <c r="W176" t="e">
        <f t="shared" si="22"/>
        <v>#N/A</v>
      </c>
    </row>
    <row r="177" spans="1:23">
      <c r="A177" s="18">
        <v>174</v>
      </c>
      <c r="B177" s="28">
        <f>IF($D$1="M",Data!BM176,IF($D$1="Y",Data!BN176,"-"))</f>
        <v>0</v>
      </c>
      <c r="C177" s="28" t="e">
        <f>MATCH(B177,IF($D$1="M",Data!$BM$4:$BM$400,IF($D$1="Y",Data!$BN$4:$BN$400,"-")),0)</f>
        <v>#N/A</v>
      </c>
      <c r="D177" s="28" t="e">
        <f>INDEX(Data!$C$4:$BA$398,$C177,D$2)</f>
        <v>#N/A</v>
      </c>
      <c r="E177" s="28" t="e">
        <f>INDEX(Data!$C$4:$BA$398,$C177,E$2)</f>
        <v>#N/A</v>
      </c>
      <c r="F177" s="28" t="e">
        <f>INDEX(Data!$C$4:$BA$398,$C177,F$2)</f>
        <v>#N/A</v>
      </c>
      <c r="G177" s="28" t="e">
        <f>INDEX(Data!$C$4:$BA$398,$C177,G$2)</f>
        <v>#N/A</v>
      </c>
      <c r="H177" s="28" t="e">
        <f>INDEX(Data!$C$4:$BA$398,$C177,H$2)</f>
        <v>#N/A</v>
      </c>
      <c r="I177" s="28" t="e">
        <f>INDEX(Data!$C$4:$BA$398,$C177,I$2)</f>
        <v>#N/A</v>
      </c>
      <c r="J177" s="28" t="e">
        <f>INDEX(Data!$C$4:$BA$398,$C177,J$2)</f>
        <v>#N/A</v>
      </c>
      <c r="K177" s="28" t="e">
        <f>INDEX(Data!$C$4:$BA$398,$C177,K$2)</f>
        <v>#N/A</v>
      </c>
      <c r="L177" s="28" t="e">
        <f>INDEX(Data!$C$4:$BA$398,$C177,L$2)</f>
        <v>#N/A</v>
      </c>
      <c r="M177" s="28" t="e">
        <f>INDEX(Data!$C$4:$BA$398,$C177,M$2)</f>
        <v>#N/A</v>
      </c>
      <c r="N177" s="28" t="e">
        <f>INDEX(Data!$C$4:$BA$398,$C177,N$2)</f>
        <v>#N/A</v>
      </c>
      <c r="O177" s="28" t="e">
        <f>INDEX(Data!$C$4:$BA$398,$C177,O$2)</f>
        <v>#N/A</v>
      </c>
      <c r="P177" t="e">
        <f>IF((Data!$BP$12+($Q$2-Data!$BP$12)*B177)&gt;=O177,Data!$BP$12+($Q$2-Data!$BP$12)*B177,"-")</f>
        <v>#N/A</v>
      </c>
      <c r="Q177" s="8">
        <f>(Data!$BP$12+($Q$2-Data!$BP$12)*CAPM!B177)</f>
        <v>0.3</v>
      </c>
      <c r="R177" s="8" t="e">
        <f>M177*(1+((Data!$BP$12+($R$2-Data!$BP$12)*CAPM!B177))%)</f>
        <v>#N/A</v>
      </c>
      <c r="S177" s="8" t="e">
        <f>M177*(1+((Data!$BP$12+($S$2-Data!$BP$12)*CAPM!B177))%)</f>
        <v>#N/A</v>
      </c>
      <c r="T177" s="8" t="e">
        <f>M177*(1+((Data!$BP$12+($T$2-Data!$BP$12)*CAPM!B177))%)</f>
        <v>#N/A</v>
      </c>
      <c r="U177" t="e">
        <f t="shared" si="20"/>
        <v>#N/A</v>
      </c>
      <c r="V177" s="12" t="e">
        <f t="shared" si="21"/>
        <v>#N/A</v>
      </c>
      <c r="W177" t="e">
        <f t="shared" si="22"/>
        <v>#N/A</v>
      </c>
    </row>
    <row r="178" spans="1:23">
      <c r="A178" s="18">
        <v>175</v>
      </c>
      <c r="B178" s="28">
        <f>IF($D$1="M",Data!BM177,IF($D$1="Y",Data!BN177,"-"))</f>
        <v>0</v>
      </c>
      <c r="C178" s="28" t="e">
        <f>MATCH(B178,IF($D$1="M",Data!$BM$4:$BM$400,IF($D$1="Y",Data!$BN$4:$BN$400,"-")),0)</f>
        <v>#N/A</v>
      </c>
      <c r="D178" s="28" t="e">
        <f>INDEX(Data!$C$4:$BA$398,$C178,D$2)</f>
        <v>#N/A</v>
      </c>
      <c r="E178" s="28" t="e">
        <f>INDEX(Data!$C$4:$BA$398,$C178,E$2)</f>
        <v>#N/A</v>
      </c>
      <c r="F178" s="28" t="e">
        <f>INDEX(Data!$C$4:$BA$398,$C178,F$2)</f>
        <v>#N/A</v>
      </c>
      <c r="G178" s="28" t="e">
        <f>INDEX(Data!$C$4:$BA$398,$C178,G$2)</f>
        <v>#N/A</v>
      </c>
      <c r="H178" s="28" t="e">
        <f>INDEX(Data!$C$4:$BA$398,$C178,H$2)</f>
        <v>#N/A</v>
      </c>
      <c r="I178" s="28" t="e">
        <f>INDEX(Data!$C$4:$BA$398,$C178,I$2)</f>
        <v>#N/A</v>
      </c>
      <c r="J178" s="28" t="e">
        <f>INDEX(Data!$C$4:$BA$398,$C178,J$2)</f>
        <v>#N/A</v>
      </c>
      <c r="K178" s="28" t="e">
        <f>INDEX(Data!$C$4:$BA$398,$C178,K$2)</f>
        <v>#N/A</v>
      </c>
      <c r="L178" s="28" t="e">
        <f>INDEX(Data!$C$4:$BA$398,$C178,L$2)</f>
        <v>#N/A</v>
      </c>
      <c r="M178" s="28" t="e">
        <f>INDEX(Data!$C$4:$BA$398,$C178,M$2)</f>
        <v>#N/A</v>
      </c>
      <c r="N178" s="28" t="e">
        <f>INDEX(Data!$C$4:$BA$398,$C178,N$2)</f>
        <v>#N/A</v>
      </c>
      <c r="O178" s="28" t="e">
        <f>INDEX(Data!$C$4:$BA$398,$C178,O$2)</f>
        <v>#N/A</v>
      </c>
      <c r="P178" t="e">
        <f>IF((Data!$BP$12+($Q$2-Data!$BP$12)*B178)&gt;=O178,Data!$BP$12+($Q$2-Data!$BP$12)*B178,"-")</f>
        <v>#N/A</v>
      </c>
      <c r="Q178" s="8">
        <f>(Data!$BP$12+($Q$2-Data!$BP$12)*CAPM!B178)</f>
        <v>0.3</v>
      </c>
      <c r="R178" s="8" t="e">
        <f>M178*(1+((Data!$BP$12+($R$2-Data!$BP$12)*CAPM!B178))%)</f>
        <v>#N/A</v>
      </c>
      <c r="S178" s="8" t="e">
        <f>M178*(1+((Data!$BP$12+($S$2-Data!$BP$12)*CAPM!B178))%)</f>
        <v>#N/A</v>
      </c>
      <c r="T178" s="8" t="e">
        <f>M178*(1+((Data!$BP$12+($T$2-Data!$BP$12)*CAPM!B178))%)</f>
        <v>#N/A</v>
      </c>
      <c r="U178" t="e">
        <f t="shared" si="20"/>
        <v>#N/A</v>
      </c>
      <c r="V178" s="12" t="e">
        <f t="shared" si="21"/>
        <v>#N/A</v>
      </c>
      <c r="W178" t="e">
        <f t="shared" si="22"/>
        <v>#N/A</v>
      </c>
    </row>
    <row r="179" spans="1:23">
      <c r="A179" s="18">
        <v>176</v>
      </c>
      <c r="B179" s="28">
        <f>IF($D$1="M",Data!BM178,IF($D$1="Y",Data!BN178,"-"))</f>
        <v>0</v>
      </c>
      <c r="C179" s="28" t="e">
        <f>MATCH(B179,IF($D$1="M",Data!$BM$4:$BM$400,IF($D$1="Y",Data!$BN$4:$BN$400,"-")),0)</f>
        <v>#N/A</v>
      </c>
      <c r="D179" s="28" t="e">
        <f>INDEX(Data!$C$4:$BA$398,$C179,D$2)</f>
        <v>#N/A</v>
      </c>
      <c r="E179" s="28" t="e">
        <f>INDEX(Data!$C$4:$BA$398,$C179,E$2)</f>
        <v>#N/A</v>
      </c>
      <c r="F179" s="28" t="e">
        <f>INDEX(Data!$C$4:$BA$398,$C179,F$2)</f>
        <v>#N/A</v>
      </c>
      <c r="G179" s="28" t="e">
        <f>INDEX(Data!$C$4:$BA$398,$C179,G$2)</f>
        <v>#N/A</v>
      </c>
      <c r="H179" s="28" t="e">
        <f>INDEX(Data!$C$4:$BA$398,$C179,H$2)</f>
        <v>#N/A</v>
      </c>
      <c r="I179" s="28" t="e">
        <f>INDEX(Data!$C$4:$BA$398,$C179,I$2)</f>
        <v>#N/A</v>
      </c>
      <c r="J179" s="28" t="e">
        <f>INDEX(Data!$C$4:$BA$398,$C179,J$2)</f>
        <v>#N/A</v>
      </c>
      <c r="K179" s="28" t="e">
        <f>INDEX(Data!$C$4:$BA$398,$C179,K$2)</f>
        <v>#N/A</v>
      </c>
      <c r="L179" s="28" t="e">
        <f>INDEX(Data!$C$4:$BA$398,$C179,L$2)</f>
        <v>#N/A</v>
      </c>
      <c r="M179" s="28" t="e">
        <f>INDEX(Data!$C$4:$BA$398,$C179,M$2)</f>
        <v>#N/A</v>
      </c>
      <c r="N179" s="28" t="e">
        <f>INDEX(Data!$C$4:$BA$398,$C179,N$2)</f>
        <v>#N/A</v>
      </c>
      <c r="O179" s="28" t="e">
        <f>INDEX(Data!$C$4:$BA$398,$C179,O$2)</f>
        <v>#N/A</v>
      </c>
      <c r="P179" t="e">
        <f>IF((Data!$BP$12+($Q$2-Data!$BP$12)*B179)&gt;=O179,Data!$BP$12+($Q$2-Data!$BP$12)*B179,"-")</f>
        <v>#N/A</v>
      </c>
      <c r="Q179" s="8">
        <f>(Data!$BP$12+($Q$2-Data!$BP$12)*CAPM!B179)</f>
        <v>0.3</v>
      </c>
      <c r="R179" s="8" t="e">
        <f>M179*(1+((Data!$BP$12+($R$2-Data!$BP$12)*CAPM!B179))%)</f>
        <v>#N/A</v>
      </c>
      <c r="S179" s="8" t="e">
        <f>M179*(1+((Data!$BP$12+($S$2-Data!$BP$12)*CAPM!B179))%)</f>
        <v>#N/A</v>
      </c>
      <c r="T179" s="8" t="e">
        <f>M179*(1+((Data!$BP$12+($T$2-Data!$BP$12)*CAPM!B179))%)</f>
        <v>#N/A</v>
      </c>
      <c r="U179" t="e">
        <f t="shared" si="20"/>
        <v>#N/A</v>
      </c>
      <c r="V179" s="12" t="e">
        <f t="shared" si="21"/>
        <v>#N/A</v>
      </c>
      <c r="W179" t="e">
        <f t="shared" si="22"/>
        <v>#N/A</v>
      </c>
    </row>
    <row r="180" spans="1:23">
      <c r="A180" s="18">
        <v>177</v>
      </c>
      <c r="B180" s="28">
        <f>IF($D$1="M",Data!BM179,IF($D$1="Y",Data!BN179,"-"))</f>
        <v>0</v>
      </c>
      <c r="C180" s="28" t="e">
        <f>MATCH(B180,IF($D$1="M",Data!$BM$4:$BM$400,IF($D$1="Y",Data!$BN$4:$BN$400,"-")),0)</f>
        <v>#N/A</v>
      </c>
      <c r="D180" s="28" t="e">
        <f>INDEX(Data!$C$4:$BA$398,$C180,D$2)</f>
        <v>#N/A</v>
      </c>
      <c r="E180" s="28" t="e">
        <f>INDEX(Data!$C$4:$BA$398,$C180,E$2)</f>
        <v>#N/A</v>
      </c>
      <c r="F180" s="28" t="e">
        <f>INDEX(Data!$C$4:$BA$398,$C180,F$2)</f>
        <v>#N/A</v>
      </c>
      <c r="G180" s="28" t="e">
        <f>INDEX(Data!$C$4:$BA$398,$C180,G$2)</f>
        <v>#N/A</v>
      </c>
      <c r="H180" s="28" t="e">
        <f>INDEX(Data!$C$4:$BA$398,$C180,H$2)</f>
        <v>#N/A</v>
      </c>
      <c r="I180" s="28" t="e">
        <f>INDEX(Data!$C$4:$BA$398,$C180,I$2)</f>
        <v>#N/A</v>
      </c>
      <c r="J180" s="28" t="e">
        <f>INDEX(Data!$C$4:$BA$398,$C180,J$2)</f>
        <v>#N/A</v>
      </c>
      <c r="K180" s="28" t="e">
        <f>INDEX(Data!$C$4:$BA$398,$C180,K$2)</f>
        <v>#N/A</v>
      </c>
      <c r="L180" s="28" t="e">
        <f>INDEX(Data!$C$4:$BA$398,$C180,L$2)</f>
        <v>#N/A</v>
      </c>
      <c r="M180" s="28" t="e">
        <f>INDEX(Data!$C$4:$BA$398,$C180,M$2)</f>
        <v>#N/A</v>
      </c>
      <c r="N180" s="28" t="e">
        <f>INDEX(Data!$C$4:$BA$398,$C180,N$2)</f>
        <v>#N/A</v>
      </c>
      <c r="O180" s="28" t="e">
        <f>INDEX(Data!$C$4:$BA$398,$C180,O$2)</f>
        <v>#N/A</v>
      </c>
      <c r="P180" t="e">
        <f>IF((Data!$BP$12+($Q$2-Data!$BP$12)*B180)&gt;=O180,Data!$BP$12+($Q$2-Data!$BP$12)*B180,"-")</f>
        <v>#N/A</v>
      </c>
      <c r="Q180" s="8">
        <f>(Data!$BP$12+($Q$2-Data!$BP$12)*CAPM!B180)</f>
        <v>0.3</v>
      </c>
      <c r="R180" s="8" t="e">
        <f>M180*(1+((Data!$BP$12+($R$2-Data!$BP$12)*CAPM!B180))%)</f>
        <v>#N/A</v>
      </c>
      <c r="S180" s="8" t="e">
        <f>M180*(1+((Data!$BP$12+($S$2-Data!$BP$12)*CAPM!B180))%)</f>
        <v>#N/A</v>
      </c>
      <c r="T180" s="8" t="e">
        <f>M180*(1+((Data!$BP$12+($T$2-Data!$BP$12)*CAPM!B180))%)</f>
        <v>#N/A</v>
      </c>
      <c r="U180" t="e">
        <f t="shared" si="20"/>
        <v>#N/A</v>
      </c>
      <c r="V180" s="12" t="e">
        <f t="shared" si="21"/>
        <v>#N/A</v>
      </c>
      <c r="W180" t="e">
        <f t="shared" si="22"/>
        <v>#N/A</v>
      </c>
    </row>
    <row r="181" spans="1:23">
      <c r="A181" s="18">
        <v>178</v>
      </c>
      <c r="B181" s="28">
        <f>IF($D$1="M",Data!BM180,IF($D$1="Y",Data!BN180,"-"))</f>
        <v>0</v>
      </c>
      <c r="C181" s="28" t="e">
        <f>MATCH(B181,IF($D$1="M",Data!$BM$4:$BM$400,IF($D$1="Y",Data!$BN$4:$BN$400,"-")),0)</f>
        <v>#N/A</v>
      </c>
      <c r="D181" s="28" t="e">
        <f>INDEX(Data!$C$4:$BA$398,$C181,D$2)</f>
        <v>#N/A</v>
      </c>
      <c r="E181" s="28" t="e">
        <f>INDEX(Data!$C$4:$BA$398,$C181,E$2)</f>
        <v>#N/A</v>
      </c>
      <c r="F181" s="28" t="e">
        <f>INDEX(Data!$C$4:$BA$398,$C181,F$2)</f>
        <v>#N/A</v>
      </c>
      <c r="G181" s="28" t="e">
        <f>INDEX(Data!$C$4:$BA$398,$C181,G$2)</f>
        <v>#N/A</v>
      </c>
      <c r="H181" s="28" t="e">
        <f>INDEX(Data!$C$4:$BA$398,$C181,H$2)</f>
        <v>#N/A</v>
      </c>
      <c r="I181" s="28" t="e">
        <f>INDEX(Data!$C$4:$BA$398,$C181,I$2)</f>
        <v>#N/A</v>
      </c>
      <c r="J181" s="28" t="e">
        <f>INDEX(Data!$C$4:$BA$398,$C181,J$2)</f>
        <v>#N/A</v>
      </c>
      <c r="K181" s="28" t="e">
        <f>INDEX(Data!$C$4:$BA$398,$C181,K$2)</f>
        <v>#N/A</v>
      </c>
      <c r="L181" s="28" t="e">
        <f>INDEX(Data!$C$4:$BA$398,$C181,L$2)</f>
        <v>#N/A</v>
      </c>
      <c r="M181" s="28" t="e">
        <f>INDEX(Data!$C$4:$BA$398,$C181,M$2)</f>
        <v>#N/A</v>
      </c>
      <c r="N181" s="28" t="e">
        <f>INDEX(Data!$C$4:$BA$398,$C181,N$2)</f>
        <v>#N/A</v>
      </c>
      <c r="O181" s="28" t="e">
        <f>INDEX(Data!$C$4:$BA$398,$C181,O$2)</f>
        <v>#N/A</v>
      </c>
      <c r="P181" t="e">
        <f>IF((Data!$BP$12+($Q$2-Data!$BP$12)*B181)&gt;=O181,Data!$BP$12+($Q$2-Data!$BP$12)*B181,"-")</f>
        <v>#N/A</v>
      </c>
      <c r="Q181" s="8">
        <f>(Data!$BP$12+($Q$2-Data!$BP$12)*CAPM!B181)</f>
        <v>0.3</v>
      </c>
      <c r="R181" s="8" t="e">
        <f>M181*(1+((Data!$BP$12+($R$2-Data!$BP$12)*CAPM!B181))%)</f>
        <v>#N/A</v>
      </c>
      <c r="S181" s="8" t="e">
        <f>M181*(1+((Data!$BP$12+($S$2-Data!$BP$12)*CAPM!B181))%)</f>
        <v>#N/A</v>
      </c>
      <c r="T181" s="8" t="e">
        <f>M181*(1+((Data!$BP$12+($T$2-Data!$BP$12)*CAPM!B181))%)</f>
        <v>#N/A</v>
      </c>
      <c r="U181" t="e">
        <f t="shared" si="20"/>
        <v>#N/A</v>
      </c>
      <c r="V181" s="12" t="e">
        <f t="shared" si="21"/>
        <v>#N/A</v>
      </c>
      <c r="W181" t="e">
        <f t="shared" si="22"/>
        <v>#N/A</v>
      </c>
    </row>
    <row r="182" spans="1:23">
      <c r="A182" s="18">
        <v>179</v>
      </c>
      <c r="B182" s="28">
        <f>IF($D$1="M",Data!BM181,IF($D$1="Y",Data!BN181,"-"))</f>
        <v>0</v>
      </c>
      <c r="C182" s="28" t="e">
        <f>MATCH(B182,IF($D$1="M",Data!$BM$4:$BM$400,IF($D$1="Y",Data!$BN$4:$BN$400,"-")),0)</f>
        <v>#N/A</v>
      </c>
      <c r="D182" s="28" t="e">
        <f>INDEX(Data!$C$4:$BA$398,$C182,D$2)</f>
        <v>#N/A</v>
      </c>
      <c r="E182" s="28" t="e">
        <f>INDEX(Data!$C$4:$BA$398,$C182,E$2)</f>
        <v>#N/A</v>
      </c>
      <c r="F182" s="28" t="e">
        <f>INDEX(Data!$C$4:$BA$398,$C182,F$2)</f>
        <v>#N/A</v>
      </c>
      <c r="G182" s="28" t="e">
        <f>INDEX(Data!$C$4:$BA$398,$C182,G$2)</f>
        <v>#N/A</v>
      </c>
      <c r="H182" s="28" t="e">
        <f>INDEX(Data!$C$4:$BA$398,$C182,H$2)</f>
        <v>#N/A</v>
      </c>
      <c r="I182" s="28" t="e">
        <f>INDEX(Data!$C$4:$BA$398,$C182,I$2)</f>
        <v>#N/A</v>
      </c>
      <c r="J182" s="28" t="e">
        <f>INDEX(Data!$C$4:$BA$398,$C182,J$2)</f>
        <v>#N/A</v>
      </c>
      <c r="K182" s="28" t="e">
        <f>INDEX(Data!$C$4:$BA$398,$C182,K$2)</f>
        <v>#N/A</v>
      </c>
      <c r="L182" s="28" t="e">
        <f>INDEX(Data!$C$4:$BA$398,$C182,L$2)</f>
        <v>#N/A</v>
      </c>
      <c r="M182" s="28" t="e">
        <f>INDEX(Data!$C$4:$BA$398,$C182,M$2)</f>
        <v>#N/A</v>
      </c>
      <c r="N182" s="28" t="e">
        <f>INDEX(Data!$C$4:$BA$398,$C182,N$2)</f>
        <v>#N/A</v>
      </c>
      <c r="O182" s="28" t="e">
        <f>INDEX(Data!$C$4:$BA$398,$C182,O$2)</f>
        <v>#N/A</v>
      </c>
      <c r="P182" t="e">
        <f>IF((Data!$BP$12+($Q$2-Data!$BP$12)*B182)&gt;=O182,Data!$BP$12+($Q$2-Data!$BP$12)*B182,"-")</f>
        <v>#N/A</v>
      </c>
      <c r="Q182" s="8">
        <f>(Data!$BP$12+($Q$2-Data!$BP$12)*CAPM!B182)</f>
        <v>0.3</v>
      </c>
      <c r="R182" s="8" t="e">
        <f>M182*(1+((Data!$BP$12+($R$2-Data!$BP$12)*CAPM!B182))%)</f>
        <v>#N/A</v>
      </c>
      <c r="S182" s="8" t="e">
        <f>M182*(1+((Data!$BP$12+($S$2-Data!$BP$12)*CAPM!B182))%)</f>
        <v>#N/A</v>
      </c>
      <c r="T182" s="8" t="e">
        <f>M182*(1+((Data!$BP$12+($T$2-Data!$BP$12)*CAPM!B182))%)</f>
        <v>#N/A</v>
      </c>
      <c r="U182" t="e">
        <f t="shared" si="20"/>
        <v>#N/A</v>
      </c>
      <c r="V182" s="12" t="e">
        <f t="shared" si="21"/>
        <v>#N/A</v>
      </c>
      <c r="W182" t="e">
        <f t="shared" si="22"/>
        <v>#N/A</v>
      </c>
    </row>
    <row r="183" spans="1:23">
      <c r="A183" s="18">
        <v>180</v>
      </c>
      <c r="B183" s="28">
        <f>IF($D$1="M",Data!BM182,IF($D$1="Y",Data!BN182,"-"))</f>
        <v>0</v>
      </c>
      <c r="C183" s="28" t="e">
        <f>MATCH(B183,IF($D$1="M",Data!$BM$4:$BM$400,IF($D$1="Y",Data!$BN$4:$BN$400,"-")),0)</f>
        <v>#N/A</v>
      </c>
      <c r="D183" s="28" t="e">
        <f>INDEX(Data!$C$4:$BA$398,$C183,D$2)</f>
        <v>#N/A</v>
      </c>
      <c r="E183" s="28" t="e">
        <f>INDEX(Data!$C$4:$BA$398,$C183,E$2)</f>
        <v>#N/A</v>
      </c>
      <c r="F183" s="28" t="e">
        <f>INDEX(Data!$C$4:$BA$398,$C183,F$2)</f>
        <v>#N/A</v>
      </c>
      <c r="G183" s="28" t="e">
        <f>INDEX(Data!$C$4:$BA$398,$C183,G$2)</f>
        <v>#N/A</v>
      </c>
      <c r="H183" s="28" t="e">
        <f>INDEX(Data!$C$4:$BA$398,$C183,H$2)</f>
        <v>#N/A</v>
      </c>
      <c r="I183" s="28" t="e">
        <f>INDEX(Data!$C$4:$BA$398,$C183,I$2)</f>
        <v>#N/A</v>
      </c>
      <c r="J183" s="28" t="e">
        <f>INDEX(Data!$C$4:$BA$398,$C183,J$2)</f>
        <v>#N/A</v>
      </c>
      <c r="K183" s="28" t="e">
        <f>INDEX(Data!$C$4:$BA$398,$C183,K$2)</f>
        <v>#N/A</v>
      </c>
      <c r="L183" s="28" t="e">
        <f>INDEX(Data!$C$4:$BA$398,$C183,L$2)</f>
        <v>#N/A</v>
      </c>
      <c r="M183" s="28" t="e">
        <f>INDEX(Data!$C$4:$BA$398,$C183,M$2)</f>
        <v>#N/A</v>
      </c>
      <c r="N183" s="28" t="e">
        <f>INDEX(Data!$C$4:$BA$398,$C183,N$2)</f>
        <v>#N/A</v>
      </c>
      <c r="O183" s="28" t="e">
        <f>INDEX(Data!$C$4:$BA$398,$C183,O$2)</f>
        <v>#N/A</v>
      </c>
      <c r="P183" t="e">
        <f>IF((Data!$BP$12+($Q$2-Data!$BP$12)*B183)&gt;=O183,Data!$BP$12+($Q$2-Data!$BP$12)*B183,"-")</f>
        <v>#N/A</v>
      </c>
      <c r="Q183" s="8">
        <f>(Data!$BP$12+($Q$2-Data!$BP$12)*CAPM!B183)</f>
        <v>0.3</v>
      </c>
      <c r="R183" s="8" t="e">
        <f>M183*(1+((Data!$BP$12+($R$2-Data!$BP$12)*CAPM!B183))%)</f>
        <v>#N/A</v>
      </c>
      <c r="S183" s="8" t="e">
        <f>M183*(1+((Data!$BP$12+($S$2-Data!$BP$12)*CAPM!B183))%)</f>
        <v>#N/A</v>
      </c>
      <c r="T183" s="8" t="e">
        <f>M183*(1+((Data!$BP$12+($T$2-Data!$BP$12)*CAPM!B183))%)</f>
        <v>#N/A</v>
      </c>
      <c r="U183" t="e">
        <f t="shared" si="20"/>
        <v>#N/A</v>
      </c>
      <c r="V183" s="12" t="e">
        <f t="shared" si="21"/>
        <v>#N/A</v>
      </c>
      <c r="W183" t="e">
        <f t="shared" si="22"/>
        <v>#N/A</v>
      </c>
    </row>
    <row r="184" spans="1:23">
      <c r="A184" s="18">
        <v>181</v>
      </c>
      <c r="B184" s="28">
        <f>IF($D$1="M",Data!BM183,IF($D$1="Y",Data!BN183,"-"))</f>
        <v>0</v>
      </c>
      <c r="C184" s="28" t="e">
        <f>MATCH(B184,IF($D$1="M",Data!$BM$4:$BM$400,IF($D$1="Y",Data!$BN$4:$BN$400,"-")),0)</f>
        <v>#N/A</v>
      </c>
      <c r="D184" s="28" t="e">
        <f>INDEX(Data!$C$4:$BA$398,$C184,D$2)</f>
        <v>#N/A</v>
      </c>
      <c r="E184" s="28" t="e">
        <f>INDEX(Data!$C$4:$BA$398,$C184,E$2)</f>
        <v>#N/A</v>
      </c>
      <c r="F184" s="28" t="e">
        <f>INDEX(Data!$C$4:$BA$398,$C184,F$2)</f>
        <v>#N/A</v>
      </c>
      <c r="G184" s="28" t="e">
        <f>INDEX(Data!$C$4:$BA$398,$C184,G$2)</f>
        <v>#N/A</v>
      </c>
      <c r="H184" s="28" t="e">
        <f>INDEX(Data!$C$4:$BA$398,$C184,H$2)</f>
        <v>#N/A</v>
      </c>
      <c r="I184" s="28" t="e">
        <f>INDEX(Data!$C$4:$BA$398,$C184,I$2)</f>
        <v>#N/A</v>
      </c>
      <c r="J184" s="28" t="e">
        <f>INDEX(Data!$C$4:$BA$398,$C184,J$2)</f>
        <v>#N/A</v>
      </c>
      <c r="K184" s="28" t="e">
        <f>INDEX(Data!$C$4:$BA$398,$C184,K$2)</f>
        <v>#N/A</v>
      </c>
      <c r="L184" s="28" t="e">
        <f>INDEX(Data!$C$4:$BA$398,$C184,L$2)</f>
        <v>#N/A</v>
      </c>
      <c r="M184" s="28" t="e">
        <f>INDEX(Data!$C$4:$BA$398,$C184,M$2)</f>
        <v>#N/A</v>
      </c>
      <c r="N184" s="28" t="e">
        <f>INDEX(Data!$C$4:$BA$398,$C184,N$2)</f>
        <v>#N/A</v>
      </c>
      <c r="O184" s="28" t="e">
        <f>INDEX(Data!$C$4:$BA$398,$C184,O$2)</f>
        <v>#N/A</v>
      </c>
      <c r="P184" t="e">
        <f>IF((Data!$BP$12+($Q$2-Data!$BP$12)*B184)&gt;=O184,Data!$BP$12+($Q$2-Data!$BP$12)*B184,"-")</f>
        <v>#N/A</v>
      </c>
      <c r="Q184" s="8">
        <f>(Data!$BP$12+($Q$2-Data!$BP$12)*CAPM!B184)</f>
        <v>0.3</v>
      </c>
      <c r="R184" s="8" t="e">
        <f>M184*(1+((Data!$BP$12+($R$2-Data!$BP$12)*CAPM!B184))%)</f>
        <v>#N/A</v>
      </c>
      <c r="S184" s="8" t="e">
        <f>M184*(1+((Data!$BP$12+($S$2-Data!$BP$12)*CAPM!B184))%)</f>
        <v>#N/A</v>
      </c>
      <c r="T184" s="8" t="e">
        <f>M184*(1+((Data!$BP$12+($T$2-Data!$BP$12)*CAPM!B184))%)</f>
        <v>#N/A</v>
      </c>
      <c r="U184" t="e">
        <f t="shared" si="20"/>
        <v>#N/A</v>
      </c>
      <c r="V184" s="12" t="e">
        <f t="shared" si="21"/>
        <v>#N/A</v>
      </c>
      <c r="W184" t="e">
        <f t="shared" si="22"/>
        <v>#N/A</v>
      </c>
    </row>
    <row r="185" spans="1:23">
      <c r="A185" s="18">
        <v>182</v>
      </c>
      <c r="B185" s="28">
        <f>IF($D$1="M",Data!BM184,IF($D$1="Y",Data!BN184,"-"))</f>
        <v>0</v>
      </c>
      <c r="C185" s="28" t="e">
        <f>MATCH(B185,IF($D$1="M",Data!$BM$4:$BM$400,IF($D$1="Y",Data!$BN$4:$BN$400,"-")),0)</f>
        <v>#N/A</v>
      </c>
      <c r="D185" s="28" t="e">
        <f>INDEX(Data!$C$4:$BA$398,$C185,D$2)</f>
        <v>#N/A</v>
      </c>
      <c r="E185" s="28" t="e">
        <f>INDEX(Data!$C$4:$BA$398,$C185,E$2)</f>
        <v>#N/A</v>
      </c>
      <c r="F185" s="28" t="e">
        <f>INDEX(Data!$C$4:$BA$398,$C185,F$2)</f>
        <v>#N/A</v>
      </c>
      <c r="G185" s="28" t="e">
        <f>INDEX(Data!$C$4:$BA$398,$C185,G$2)</f>
        <v>#N/A</v>
      </c>
      <c r="H185" s="28" t="e">
        <f>INDEX(Data!$C$4:$BA$398,$C185,H$2)</f>
        <v>#N/A</v>
      </c>
      <c r="I185" s="28" t="e">
        <f>INDEX(Data!$C$4:$BA$398,$C185,I$2)</f>
        <v>#N/A</v>
      </c>
      <c r="J185" s="28" t="e">
        <f>INDEX(Data!$C$4:$BA$398,$C185,J$2)</f>
        <v>#N/A</v>
      </c>
      <c r="K185" s="28" t="e">
        <f>INDEX(Data!$C$4:$BA$398,$C185,K$2)</f>
        <v>#N/A</v>
      </c>
      <c r="L185" s="28" t="e">
        <f>INDEX(Data!$C$4:$BA$398,$C185,L$2)</f>
        <v>#N/A</v>
      </c>
      <c r="M185" s="28" t="e">
        <f>INDEX(Data!$C$4:$BA$398,$C185,M$2)</f>
        <v>#N/A</v>
      </c>
      <c r="N185" s="28" t="e">
        <f>INDEX(Data!$C$4:$BA$398,$C185,N$2)</f>
        <v>#N/A</v>
      </c>
      <c r="O185" s="28" t="e">
        <f>INDEX(Data!$C$4:$BA$398,$C185,O$2)</f>
        <v>#N/A</v>
      </c>
      <c r="P185" t="e">
        <f>IF((Data!$BP$12+($Q$2-Data!$BP$12)*B185)&gt;=O185,Data!$BP$12+($Q$2-Data!$BP$12)*B185,"-")</f>
        <v>#N/A</v>
      </c>
      <c r="Q185" s="8">
        <f>(Data!$BP$12+($Q$2-Data!$BP$12)*CAPM!B185)</f>
        <v>0.3</v>
      </c>
      <c r="R185" s="8" t="e">
        <f>M185*(1+((Data!$BP$12+($R$2-Data!$BP$12)*CAPM!B185))%)</f>
        <v>#N/A</v>
      </c>
      <c r="S185" s="8" t="e">
        <f>M185*(1+((Data!$BP$12+($S$2-Data!$BP$12)*CAPM!B185))%)</f>
        <v>#N/A</v>
      </c>
      <c r="T185" s="8" t="e">
        <f>M185*(1+((Data!$BP$12+($T$2-Data!$BP$12)*CAPM!B185))%)</f>
        <v>#N/A</v>
      </c>
      <c r="U185" t="e">
        <f t="shared" si="20"/>
        <v>#N/A</v>
      </c>
      <c r="V185" s="12" t="e">
        <f t="shared" si="21"/>
        <v>#N/A</v>
      </c>
      <c r="W185" t="e">
        <f t="shared" si="22"/>
        <v>#N/A</v>
      </c>
    </row>
    <row r="186" spans="1:23">
      <c r="A186" s="18">
        <v>183</v>
      </c>
      <c r="B186" s="28">
        <f>IF($D$1="M",Data!BM185,IF($D$1="Y",Data!BN185,"-"))</f>
        <v>0</v>
      </c>
      <c r="C186" s="28" t="e">
        <f>MATCH(B186,IF($D$1="M",Data!$BM$4:$BM$400,IF($D$1="Y",Data!$BN$4:$BN$400,"-")),0)</f>
        <v>#N/A</v>
      </c>
      <c r="D186" s="28" t="e">
        <f>INDEX(Data!$C$4:$BA$398,$C186,D$2)</f>
        <v>#N/A</v>
      </c>
      <c r="E186" s="28" t="e">
        <f>INDEX(Data!$C$4:$BA$398,$C186,E$2)</f>
        <v>#N/A</v>
      </c>
      <c r="F186" s="28" t="e">
        <f>INDEX(Data!$C$4:$BA$398,$C186,F$2)</f>
        <v>#N/A</v>
      </c>
      <c r="G186" s="28" t="e">
        <f>INDEX(Data!$C$4:$BA$398,$C186,G$2)</f>
        <v>#N/A</v>
      </c>
      <c r="H186" s="28" t="e">
        <f>INDEX(Data!$C$4:$BA$398,$C186,H$2)</f>
        <v>#N/A</v>
      </c>
      <c r="I186" s="28" t="e">
        <f>INDEX(Data!$C$4:$BA$398,$C186,I$2)</f>
        <v>#N/A</v>
      </c>
      <c r="J186" s="28" t="e">
        <f>INDEX(Data!$C$4:$BA$398,$C186,J$2)</f>
        <v>#N/A</v>
      </c>
      <c r="K186" s="28" t="e">
        <f>INDEX(Data!$C$4:$BA$398,$C186,K$2)</f>
        <v>#N/A</v>
      </c>
      <c r="L186" s="28" t="e">
        <f>INDEX(Data!$C$4:$BA$398,$C186,L$2)</f>
        <v>#N/A</v>
      </c>
      <c r="M186" s="28" t="e">
        <f>INDEX(Data!$C$4:$BA$398,$C186,M$2)</f>
        <v>#N/A</v>
      </c>
      <c r="N186" s="28" t="e">
        <f>INDEX(Data!$C$4:$BA$398,$C186,N$2)</f>
        <v>#N/A</v>
      </c>
      <c r="O186" s="28" t="e">
        <f>INDEX(Data!$C$4:$BA$398,$C186,O$2)</f>
        <v>#N/A</v>
      </c>
      <c r="P186" t="e">
        <f>IF((Data!$BP$12+($Q$2-Data!$BP$12)*B186)&gt;=O186,Data!$BP$12+($Q$2-Data!$BP$12)*B186,"-")</f>
        <v>#N/A</v>
      </c>
      <c r="Q186" s="8">
        <f>(Data!$BP$12+($Q$2-Data!$BP$12)*CAPM!B186)</f>
        <v>0.3</v>
      </c>
      <c r="R186" s="8" t="e">
        <f>M186*(1+((Data!$BP$12+($R$2-Data!$BP$12)*CAPM!B186))%)</f>
        <v>#N/A</v>
      </c>
      <c r="S186" s="8" t="e">
        <f>M186*(1+((Data!$BP$12+($S$2-Data!$BP$12)*CAPM!B186))%)</f>
        <v>#N/A</v>
      </c>
      <c r="T186" s="8" t="e">
        <f>M186*(1+((Data!$BP$12+($T$2-Data!$BP$12)*CAPM!B186))%)</f>
        <v>#N/A</v>
      </c>
      <c r="U186" t="e">
        <f t="shared" si="20"/>
        <v>#N/A</v>
      </c>
      <c r="V186" s="12" t="e">
        <f t="shared" si="21"/>
        <v>#N/A</v>
      </c>
      <c r="W186" t="e">
        <f t="shared" si="22"/>
        <v>#N/A</v>
      </c>
    </row>
    <row r="187" spans="1:23">
      <c r="A187" s="18">
        <v>184</v>
      </c>
      <c r="B187" s="28">
        <f>IF($D$1="M",Data!BM186,IF($D$1="Y",Data!BN186,"-"))</f>
        <v>0</v>
      </c>
      <c r="C187" s="28" t="e">
        <f>MATCH(B187,IF($D$1="M",Data!$BM$4:$BM$400,IF($D$1="Y",Data!$BN$4:$BN$400,"-")),0)</f>
        <v>#N/A</v>
      </c>
      <c r="D187" s="28" t="e">
        <f>INDEX(Data!$C$4:$BA$398,$C187,D$2)</f>
        <v>#N/A</v>
      </c>
      <c r="E187" s="28" t="e">
        <f>INDEX(Data!$C$4:$BA$398,$C187,E$2)</f>
        <v>#N/A</v>
      </c>
      <c r="F187" s="28" t="e">
        <f>INDEX(Data!$C$4:$BA$398,$C187,F$2)</f>
        <v>#N/A</v>
      </c>
      <c r="G187" s="28" t="e">
        <f>INDEX(Data!$C$4:$BA$398,$C187,G$2)</f>
        <v>#N/A</v>
      </c>
      <c r="H187" s="28" t="e">
        <f>INDEX(Data!$C$4:$BA$398,$C187,H$2)</f>
        <v>#N/A</v>
      </c>
      <c r="I187" s="28" t="e">
        <f>INDEX(Data!$C$4:$BA$398,$C187,I$2)</f>
        <v>#N/A</v>
      </c>
      <c r="J187" s="28" t="e">
        <f>INDEX(Data!$C$4:$BA$398,$C187,J$2)</f>
        <v>#N/A</v>
      </c>
      <c r="K187" s="28" t="e">
        <f>INDEX(Data!$C$4:$BA$398,$C187,K$2)</f>
        <v>#N/A</v>
      </c>
      <c r="L187" s="28" t="e">
        <f>INDEX(Data!$C$4:$BA$398,$C187,L$2)</f>
        <v>#N/A</v>
      </c>
      <c r="M187" s="28" t="e">
        <f>INDEX(Data!$C$4:$BA$398,$C187,M$2)</f>
        <v>#N/A</v>
      </c>
      <c r="N187" s="28" t="e">
        <f>INDEX(Data!$C$4:$BA$398,$C187,N$2)</f>
        <v>#N/A</v>
      </c>
      <c r="O187" s="28" t="e">
        <f>INDEX(Data!$C$4:$BA$398,$C187,O$2)</f>
        <v>#N/A</v>
      </c>
      <c r="P187" t="e">
        <f>IF((Data!$BP$12+($Q$2-Data!$BP$12)*B187)&gt;=O187,Data!$BP$12+($Q$2-Data!$BP$12)*B187,"-")</f>
        <v>#N/A</v>
      </c>
      <c r="Q187" s="8">
        <f>(Data!$BP$12+($Q$2-Data!$BP$12)*CAPM!B187)</f>
        <v>0.3</v>
      </c>
      <c r="R187" s="8" t="e">
        <f>M187*(1+((Data!$BP$12+($R$2-Data!$BP$12)*CAPM!B187))%)</f>
        <v>#N/A</v>
      </c>
      <c r="S187" s="8" t="e">
        <f>M187*(1+((Data!$BP$12+($S$2-Data!$BP$12)*CAPM!B187))%)</f>
        <v>#N/A</v>
      </c>
      <c r="T187" s="8" t="e">
        <f>M187*(1+((Data!$BP$12+($T$2-Data!$BP$12)*CAPM!B187))%)</f>
        <v>#N/A</v>
      </c>
      <c r="U187" t="e">
        <f t="shared" si="20"/>
        <v>#N/A</v>
      </c>
      <c r="V187" s="12" t="e">
        <f t="shared" si="21"/>
        <v>#N/A</v>
      </c>
      <c r="W187" t="e">
        <f t="shared" si="22"/>
        <v>#N/A</v>
      </c>
    </row>
    <row r="188" spans="1:23">
      <c r="A188" s="18">
        <v>185</v>
      </c>
      <c r="B188" s="28">
        <f>IF($D$1="M",Data!BM187,IF($D$1="Y",Data!BN187,"-"))</f>
        <v>0</v>
      </c>
      <c r="C188" s="28" t="e">
        <f>MATCH(B188,IF($D$1="M",Data!$BM$4:$BM$400,IF($D$1="Y",Data!$BN$4:$BN$400,"-")),0)</f>
        <v>#N/A</v>
      </c>
      <c r="D188" s="28" t="e">
        <f>INDEX(Data!$C$4:$BA$398,$C188,D$2)</f>
        <v>#N/A</v>
      </c>
      <c r="E188" s="28" t="e">
        <f>INDEX(Data!$C$4:$BA$398,$C188,E$2)</f>
        <v>#N/A</v>
      </c>
      <c r="F188" s="28" t="e">
        <f>INDEX(Data!$C$4:$BA$398,$C188,F$2)</f>
        <v>#N/A</v>
      </c>
      <c r="G188" s="28" t="e">
        <f>INDEX(Data!$C$4:$BA$398,$C188,G$2)</f>
        <v>#N/A</v>
      </c>
      <c r="H188" s="28" t="e">
        <f>INDEX(Data!$C$4:$BA$398,$C188,H$2)</f>
        <v>#N/A</v>
      </c>
      <c r="I188" s="28" t="e">
        <f>INDEX(Data!$C$4:$BA$398,$C188,I$2)</f>
        <v>#N/A</v>
      </c>
      <c r="J188" s="28" t="e">
        <f>INDEX(Data!$C$4:$BA$398,$C188,J$2)</f>
        <v>#N/A</v>
      </c>
      <c r="K188" s="28" t="e">
        <f>INDEX(Data!$C$4:$BA$398,$C188,K$2)</f>
        <v>#N/A</v>
      </c>
      <c r="L188" s="28" t="e">
        <f>INDEX(Data!$C$4:$BA$398,$C188,L$2)</f>
        <v>#N/A</v>
      </c>
      <c r="M188" s="28" t="e">
        <f>INDEX(Data!$C$4:$BA$398,$C188,M$2)</f>
        <v>#N/A</v>
      </c>
      <c r="N188" s="28" t="e">
        <f>INDEX(Data!$C$4:$BA$398,$C188,N$2)</f>
        <v>#N/A</v>
      </c>
      <c r="O188" s="28" t="e">
        <f>INDEX(Data!$C$4:$BA$398,$C188,O$2)</f>
        <v>#N/A</v>
      </c>
      <c r="P188" t="e">
        <f>IF((Data!$BP$12+($Q$2-Data!$BP$12)*B188)&gt;=O188,Data!$BP$12+($Q$2-Data!$BP$12)*B188,"-")</f>
        <v>#N/A</v>
      </c>
      <c r="Q188" s="8">
        <f>(Data!$BP$12+($Q$2-Data!$BP$12)*CAPM!B188)</f>
        <v>0.3</v>
      </c>
      <c r="R188" s="8" t="e">
        <f>M188*(1+((Data!$BP$12+($R$2-Data!$BP$12)*CAPM!B188))%)</f>
        <v>#N/A</v>
      </c>
      <c r="S188" s="8" t="e">
        <f>M188*(1+((Data!$BP$12+($S$2-Data!$BP$12)*CAPM!B188))%)</f>
        <v>#N/A</v>
      </c>
      <c r="T188" s="8" t="e">
        <f>M188*(1+((Data!$BP$12+($T$2-Data!$BP$12)*CAPM!B188))%)</f>
        <v>#N/A</v>
      </c>
      <c r="U188" t="e">
        <f t="shared" si="20"/>
        <v>#N/A</v>
      </c>
      <c r="V188" s="12" t="e">
        <f t="shared" si="21"/>
        <v>#N/A</v>
      </c>
      <c r="W188" t="e">
        <f t="shared" si="22"/>
        <v>#N/A</v>
      </c>
    </row>
    <row r="189" spans="1:23">
      <c r="A189" s="18">
        <v>186</v>
      </c>
      <c r="B189" s="28">
        <f>IF($D$1="M",Data!BM188,IF($D$1="Y",Data!BN188,"-"))</f>
        <v>0</v>
      </c>
      <c r="C189" s="28" t="e">
        <f>MATCH(B189,IF($D$1="M",Data!$BM$4:$BM$400,IF($D$1="Y",Data!$BN$4:$BN$400,"-")),0)</f>
        <v>#N/A</v>
      </c>
      <c r="D189" s="28" t="e">
        <f>INDEX(Data!$C$4:$BA$398,$C189,D$2)</f>
        <v>#N/A</v>
      </c>
      <c r="E189" s="28" t="e">
        <f>INDEX(Data!$C$4:$BA$398,$C189,E$2)</f>
        <v>#N/A</v>
      </c>
      <c r="F189" s="28" t="e">
        <f>INDEX(Data!$C$4:$BA$398,$C189,F$2)</f>
        <v>#N/A</v>
      </c>
      <c r="G189" s="28" t="e">
        <f>INDEX(Data!$C$4:$BA$398,$C189,G$2)</f>
        <v>#N/A</v>
      </c>
      <c r="H189" s="28" t="e">
        <f>INDEX(Data!$C$4:$BA$398,$C189,H$2)</f>
        <v>#N/A</v>
      </c>
      <c r="I189" s="28" t="e">
        <f>INDEX(Data!$C$4:$BA$398,$C189,I$2)</f>
        <v>#N/A</v>
      </c>
      <c r="J189" s="28" t="e">
        <f>INDEX(Data!$C$4:$BA$398,$C189,J$2)</f>
        <v>#N/A</v>
      </c>
      <c r="K189" s="28" t="e">
        <f>INDEX(Data!$C$4:$BA$398,$C189,K$2)</f>
        <v>#N/A</v>
      </c>
      <c r="L189" s="28" t="e">
        <f>INDEX(Data!$C$4:$BA$398,$C189,L$2)</f>
        <v>#N/A</v>
      </c>
      <c r="M189" s="28" t="e">
        <f>INDEX(Data!$C$4:$BA$398,$C189,M$2)</f>
        <v>#N/A</v>
      </c>
      <c r="N189" s="28" t="e">
        <f>INDEX(Data!$C$4:$BA$398,$C189,N$2)</f>
        <v>#N/A</v>
      </c>
      <c r="O189" s="28" t="e">
        <f>INDEX(Data!$C$4:$BA$398,$C189,O$2)</f>
        <v>#N/A</v>
      </c>
      <c r="P189" t="e">
        <f>IF((Data!$BP$12+($Q$2-Data!$BP$12)*B189)&gt;=O189,Data!$BP$12+($Q$2-Data!$BP$12)*B189,"-")</f>
        <v>#N/A</v>
      </c>
      <c r="Q189" s="8">
        <f>(Data!$BP$12+($Q$2-Data!$BP$12)*CAPM!B189)</f>
        <v>0.3</v>
      </c>
      <c r="R189" s="8" t="e">
        <f>M189*(1+((Data!$BP$12+($R$2-Data!$BP$12)*CAPM!B189))%)</f>
        <v>#N/A</v>
      </c>
      <c r="S189" s="8" t="e">
        <f>M189*(1+((Data!$BP$12+($S$2-Data!$BP$12)*CAPM!B189))%)</f>
        <v>#N/A</v>
      </c>
      <c r="T189" s="8" t="e">
        <f>M189*(1+((Data!$BP$12+($T$2-Data!$BP$12)*CAPM!B189))%)</f>
        <v>#N/A</v>
      </c>
      <c r="U189" t="e">
        <f t="shared" si="20"/>
        <v>#N/A</v>
      </c>
      <c r="V189" s="12" t="e">
        <f t="shared" si="21"/>
        <v>#N/A</v>
      </c>
      <c r="W189" t="e">
        <f t="shared" si="22"/>
        <v>#N/A</v>
      </c>
    </row>
    <row r="190" spans="1:23">
      <c r="A190" s="18">
        <v>187</v>
      </c>
      <c r="B190" s="28">
        <f>IF($D$1="M",Data!BM189,IF($D$1="Y",Data!BN189,"-"))</f>
        <v>0</v>
      </c>
      <c r="C190" s="28" t="e">
        <f>MATCH(B190,IF($D$1="M",Data!$BM$4:$BM$400,IF($D$1="Y",Data!$BN$4:$BN$400,"-")),0)</f>
        <v>#N/A</v>
      </c>
      <c r="D190" s="28" t="e">
        <f>INDEX(Data!$C$4:$BA$398,$C190,D$2)</f>
        <v>#N/A</v>
      </c>
      <c r="E190" s="28" t="e">
        <f>INDEX(Data!$C$4:$BA$398,$C190,E$2)</f>
        <v>#N/A</v>
      </c>
      <c r="F190" s="28" t="e">
        <f>INDEX(Data!$C$4:$BA$398,$C190,F$2)</f>
        <v>#N/A</v>
      </c>
      <c r="G190" s="28" t="e">
        <f>INDEX(Data!$C$4:$BA$398,$C190,G$2)</f>
        <v>#N/A</v>
      </c>
      <c r="H190" s="28" t="e">
        <f>INDEX(Data!$C$4:$BA$398,$C190,H$2)</f>
        <v>#N/A</v>
      </c>
      <c r="I190" s="28" t="e">
        <f>INDEX(Data!$C$4:$BA$398,$C190,I$2)</f>
        <v>#N/A</v>
      </c>
      <c r="J190" s="28" t="e">
        <f>INDEX(Data!$C$4:$BA$398,$C190,J$2)</f>
        <v>#N/A</v>
      </c>
      <c r="K190" s="28" t="e">
        <f>INDEX(Data!$C$4:$BA$398,$C190,K$2)</f>
        <v>#N/A</v>
      </c>
      <c r="L190" s="28" t="e">
        <f>INDEX(Data!$C$4:$BA$398,$C190,L$2)</f>
        <v>#N/A</v>
      </c>
      <c r="M190" s="28" t="e">
        <f>INDEX(Data!$C$4:$BA$398,$C190,M$2)</f>
        <v>#N/A</v>
      </c>
      <c r="N190" s="28" t="e">
        <f>INDEX(Data!$C$4:$BA$398,$C190,N$2)</f>
        <v>#N/A</v>
      </c>
      <c r="O190" s="28" t="e">
        <f>INDEX(Data!$C$4:$BA$398,$C190,O$2)</f>
        <v>#N/A</v>
      </c>
      <c r="P190" t="e">
        <f>IF((Data!$BP$12+($Q$2-Data!$BP$12)*B190)&gt;=O190,Data!$BP$12+($Q$2-Data!$BP$12)*B190,"-")</f>
        <v>#N/A</v>
      </c>
      <c r="Q190" s="8">
        <f>(Data!$BP$12+($Q$2-Data!$BP$12)*CAPM!B190)</f>
        <v>0.3</v>
      </c>
      <c r="R190" s="8" t="e">
        <f>M190*(1+((Data!$BP$12+($R$2-Data!$BP$12)*CAPM!B190))%)</f>
        <v>#N/A</v>
      </c>
      <c r="S190" s="8" t="e">
        <f>M190*(1+((Data!$BP$12+($S$2-Data!$BP$12)*CAPM!B190))%)</f>
        <v>#N/A</v>
      </c>
      <c r="T190" s="8" t="e">
        <f>M190*(1+((Data!$BP$12+($T$2-Data!$BP$12)*CAPM!B190))%)</f>
        <v>#N/A</v>
      </c>
      <c r="U190" t="e">
        <f t="shared" si="20"/>
        <v>#N/A</v>
      </c>
      <c r="V190" s="12" t="e">
        <f t="shared" si="21"/>
        <v>#N/A</v>
      </c>
      <c r="W190" t="e">
        <f t="shared" si="22"/>
        <v>#N/A</v>
      </c>
    </row>
    <row r="191" spans="1:23">
      <c r="A191" s="18">
        <v>188</v>
      </c>
      <c r="B191" s="28">
        <f>IF($D$1="M",Data!BM190,IF($D$1="Y",Data!BN190,"-"))</f>
        <v>0</v>
      </c>
      <c r="C191" s="28" t="e">
        <f>MATCH(B191,IF($D$1="M",Data!$BM$4:$BM$400,IF($D$1="Y",Data!$BN$4:$BN$400,"-")),0)</f>
        <v>#N/A</v>
      </c>
      <c r="D191" s="28" t="e">
        <f>INDEX(Data!$C$4:$BA$398,$C191,D$2)</f>
        <v>#N/A</v>
      </c>
      <c r="E191" s="28" t="e">
        <f>INDEX(Data!$C$4:$BA$398,$C191,E$2)</f>
        <v>#N/A</v>
      </c>
      <c r="F191" s="28" t="e">
        <f>INDEX(Data!$C$4:$BA$398,$C191,F$2)</f>
        <v>#N/A</v>
      </c>
      <c r="G191" s="28" t="e">
        <f>INDEX(Data!$C$4:$BA$398,$C191,G$2)</f>
        <v>#N/A</v>
      </c>
      <c r="H191" s="28" t="e">
        <f>INDEX(Data!$C$4:$BA$398,$C191,H$2)</f>
        <v>#N/A</v>
      </c>
      <c r="I191" s="28" t="e">
        <f>INDEX(Data!$C$4:$BA$398,$C191,I$2)</f>
        <v>#N/A</v>
      </c>
      <c r="J191" s="28" t="e">
        <f>INDEX(Data!$C$4:$BA$398,$C191,J$2)</f>
        <v>#N/A</v>
      </c>
      <c r="K191" s="28" t="e">
        <f>INDEX(Data!$C$4:$BA$398,$C191,K$2)</f>
        <v>#N/A</v>
      </c>
      <c r="L191" s="28" t="e">
        <f>INDEX(Data!$C$4:$BA$398,$C191,L$2)</f>
        <v>#N/A</v>
      </c>
      <c r="M191" s="28" t="e">
        <f>INDEX(Data!$C$4:$BA$398,$C191,M$2)</f>
        <v>#N/A</v>
      </c>
      <c r="N191" s="28" t="e">
        <f>INDEX(Data!$C$4:$BA$398,$C191,N$2)</f>
        <v>#N/A</v>
      </c>
      <c r="O191" s="28" t="e">
        <f>INDEX(Data!$C$4:$BA$398,$C191,O$2)</f>
        <v>#N/A</v>
      </c>
      <c r="P191" t="e">
        <f>IF((Data!$BP$12+($Q$2-Data!$BP$12)*B191)&gt;=O191,Data!$BP$12+($Q$2-Data!$BP$12)*B191,"-")</f>
        <v>#N/A</v>
      </c>
      <c r="Q191" s="8">
        <f>(Data!$BP$12+($Q$2-Data!$BP$12)*CAPM!B191)</f>
        <v>0.3</v>
      </c>
      <c r="R191" s="8" t="e">
        <f>M191*(1+((Data!$BP$12+($R$2-Data!$BP$12)*CAPM!B191))%)</f>
        <v>#N/A</v>
      </c>
      <c r="S191" s="8" t="e">
        <f>M191*(1+((Data!$BP$12+($S$2-Data!$BP$12)*CAPM!B191))%)</f>
        <v>#N/A</v>
      </c>
      <c r="T191" s="8" t="e">
        <f>M191*(1+((Data!$BP$12+($T$2-Data!$BP$12)*CAPM!B191))%)</f>
        <v>#N/A</v>
      </c>
      <c r="U191" t="e">
        <f t="shared" si="20"/>
        <v>#N/A</v>
      </c>
      <c r="V191" s="12" t="e">
        <f t="shared" si="21"/>
        <v>#N/A</v>
      </c>
      <c r="W191" t="e">
        <f t="shared" si="22"/>
        <v>#N/A</v>
      </c>
    </row>
    <row r="192" spans="1:23">
      <c r="A192" s="18">
        <v>189</v>
      </c>
      <c r="B192" s="28">
        <f>IF($D$1="M",Data!BM191,IF($D$1="Y",Data!BN191,"-"))</f>
        <v>0</v>
      </c>
      <c r="C192" s="28" t="e">
        <f>MATCH(B192,IF($D$1="M",Data!$BM$4:$BM$400,IF($D$1="Y",Data!$BN$4:$BN$400,"-")),0)</f>
        <v>#N/A</v>
      </c>
      <c r="D192" s="28" t="e">
        <f>INDEX(Data!$C$4:$BA$398,$C192,D$2)</f>
        <v>#N/A</v>
      </c>
      <c r="E192" s="28" t="e">
        <f>INDEX(Data!$C$4:$BA$398,$C192,E$2)</f>
        <v>#N/A</v>
      </c>
      <c r="F192" s="28" t="e">
        <f>INDEX(Data!$C$4:$BA$398,$C192,F$2)</f>
        <v>#N/A</v>
      </c>
      <c r="G192" s="28" t="e">
        <f>INDEX(Data!$C$4:$BA$398,$C192,G$2)</f>
        <v>#N/A</v>
      </c>
      <c r="H192" s="28" t="e">
        <f>INDEX(Data!$C$4:$BA$398,$C192,H$2)</f>
        <v>#N/A</v>
      </c>
      <c r="I192" s="28" t="e">
        <f>INDEX(Data!$C$4:$BA$398,$C192,I$2)</f>
        <v>#N/A</v>
      </c>
      <c r="J192" s="28" t="e">
        <f>INDEX(Data!$C$4:$BA$398,$C192,J$2)</f>
        <v>#N/A</v>
      </c>
      <c r="K192" s="28" t="e">
        <f>INDEX(Data!$C$4:$BA$398,$C192,K$2)</f>
        <v>#N/A</v>
      </c>
      <c r="L192" s="28" t="e">
        <f>INDEX(Data!$C$4:$BA$398,$C192,L$2)</f>
        <v>#N/A</v>
      </c>
      <c r="M192" s="28" t="e">
        <f>INDEX(Data!$C$4:$BA$398,$C192,M$2)</f>
        <v>#N/A</v>
      </c>
      <c r="N192" s="28" t="e">
        <f>INDEX(Data!$C$4:$BA$398,$C192,N$2)</f>
        <v>#N/A</v>
      </c>
      <c r="O192" s="28" t="e">
        <f>INDEX(Data!$C$4:$BA$398,$C192,O$2)</f>
        <v>#N/A</v>
      </c>
      <c r="P192" t="e">
        <f>IF((Data!$BP$12+($Q$2-Data!$BP$12)*B192)&gt;=O192,Data!$BP$12+($Q$2-Data!$BP$12)*B192,"-")</f>
        <v>#N/A</v>
      </c>
      <c r="Q192" s="8">
        <f>(Data!$BP$12+($Q$2-Data!$BP$12)*CAPM!B192)</f>
        <v>0.3</v>
      </c>
      <c r="R192" s="8" t="e">
        <f>M192*(1+((Data!$BP$12+($R$2-Data!$BP$12)*CAPM!B192))%)</f>
        <v>#N/A</v>
      </c>
      <c r="S192" s="8" t="e">
        <f>M192*(1+((Data!$BP$12+($S$2-Data!$BP$12)*CAPM!B192))%)</f>
        <v>#N/A</v>
      </c>
      <c r="T192" s="8" t="e">
        <f>M192*(1+((Data!$BP$12+($T$2-Data!$BP$12)*CAPM!B192))%)</f>
        <v>#N/A</v>
      </c>
      <c r="U192" t="e">
        <f t="shared" si="20"/>
        <v>#N/A</v>
      </c>
      <c r="V192" s="12" t="e">
        <f t="shared" si="21"/>
        <v>#N/A</v>
      </c>
      <c r="W192" t="e">
        <f t="shared" si="22"/>
        <v>#N/A</v>
      </c>
    </row>
    <row r="193" spans="1:23">
      <c r="A193" s="18">
        <v>190</v>
      </c>
      <c r="B193" s="28">
        <f>IF($D$1="M",Data!BM192,IF($D$1="Y",Data!BN192,"-"))</f>
        <v>0</v>
      </c>
      <c r="C193" s="28" t="e">
        <f>MATCH(B193,IF($D$1="M",Data!$BM$4:$BM$400,IF($D$1="Y",Data!$BN$4:$BN$400,"-")),0)</f>
        <v>#N/A</v>
      </c>
      <c r="D193" s="28" t="e">
        <f>INDEX(Data!$C$4:$BA$398,$C193,D$2)</f>
        <v>#N/A</v>
      </c>
      <c r="E193" s="28" t="e">
        <f>INDEX(Data!$C$4:$BA$398,$C193,E$2)</f>
        <v>#N/A</v>
      </c>
      <c r="F193" s="28" t="e">
        <f>INDEX(Data!$C$4:$BA$398,$C193,F$2)</f>
        <v>#N/A</v>
      </c>
      <c r="G193" s="28" t="e">
        <f>INDEX(Data!$C$4:$BA$398,$C193,G$2)</f>
        <v>#N/A</v>
      </c>
      <c r="H193" s="28" t="e">
        <f>INDEX(Data!$C$4:$BA$398,$C193,H$2)</f>
        <v>#N/A</v>
      </c>
      <c r="I193" s="28" t="e">
        <f>INDEX(Data!$C$4:$BA$398,$C193,I$2)</f>
        <v>#N/A</v>
      </c>
      <c r="J193" s="28" t="e">
        <f>INDEX(Data!$C$4:$BA$398,$C193,J$2)</f>
        <v>#N/A</v>
      </c>
      <c r="K193" s="28" t="e">
        <f>INDEX(Data!$C$4:$BA$398,$C193,K$2)</f>
        <v>#N/A</v>
      </c>
      <c r="L193" s="28" t="e">
        <f>INDEX(Data!$C$4:$BA$398,$C193,L$2)</f>
        <v>#N/A</v>
      </c>
      <c r="M193" s="28" t="e">
        <f>INDEX(Data!$C$4:$BA$398,$C193,M$2)</f>
        <v>#N/A</v>
      </c>
      <c r="N193" s="28" t="e">
        <f>INDEX(Data!$C$4:$BA$398,$C193,N$2)</f>
        <v>#N/A</v>
      </c>
      <c r="O193" s="28" t="e">
        <f>INDEX(Data!$C$4:$BA$398,$C193,O$2)</f>
        <v>#N/A</v>
      </c>
      <c r="P193" t="e">
        <f>IF((Data!$BP$12+($Q$2-Data!$BP$12)*B193)&gt;=O193,Data!$BP$12+($Q$2-Data!$BP$12)*B193,"-")</f>
        <v>#N/A</v>
      </c>
      <c r="Q193" s="8">
        <f>(Data!$BP$12+($Q$2-Data!$BP$12)*CAPM!B193)</f>
        <v>0.3</v>
      </c>
      <c r="R193" s="8" t="e">
        <f>M193*(1+((Data!$BP$12+($R$2-Data!$BP$12)*CAPM!B193))%)</f>
        <v>#N/A</v>
      </c>
      <c r="S193" s="8" t="e">
        <f>M193*(1+((Data!$BP$12+($S$2-Data!$BP$12)*CAPM!B193))%)</f>
        <v>#N/A</v>
      </c>
      <c r="T193" s="8" t="e">
        <f>M193*(1+((Data!$BP$12+($T$2-Data!$BP$12)*CAPM!B193))%)</f>
        <v>#N/A</v>
      </c>
      <c r="U193" t="e">
        <f t="shared" si="20"/>
        <v>#N/A</v>
      </c>
      <c r="V193" s="12" t="e">
        <f t="shared" si="21"/>
        <v>#N/A</v>
      </c>
      <c r="W193" t="e">
        <f t="shared" si="22"/>
        <v>#N/A</v>
      </c>
    </row>
    <row r="194" spans="1:23">
      <c r="A194" s="18">
        <v>191</v>
      </c>
      <c r="B194" s="28">
        <f>IF($D$1="M",Data!BM193,IF($D$1="Y",Data!BN193,"-"))</f>
        <v>0</v>
      </c>
      <c r="C194" s="28" t="e">
        <f>MATCH(B194,IF($D$1="M",Data!$BM$4:$BM$400,IF($D$1="Y",Data!$BN$4:$BN$400,"-")),0)</f>
        <v>#N/A</v>
      </c>
      <c r="D194" s="28" t="e">
        <f>INDEX(Data!$C$4:$BA$398,$C194,D$2)</f>
        <v>#N/A</v>
      </c>
      <c r="E194" s="28" t="e">
        <f>INDEX(Data!$C$4:$BA$398,$C194,E$2)</f>
        <v>#N/A</v>
      </c>
      <c r="F194" s="28" t="e">
        <f>INDEX(Data!$C$4:$BA$398,$C194,F$2)</f>
        <v>#N/A</v>
      </c>
      <c r="G194" s="28" t="e">
        <f>INDEX(Data!$C$4:$BA$398,$C194,G$2)</f>
        <v>#N/A</v>
      </c>
      <c r="H194" s="28" t="e">
        <f>INDEX(Data!$C$4:$BA$398,$C194,H$2)</f>
        <v>#N/A</v>
      </c>
      <c r="I194" s="28" t="e">
        <f>INDEX(Data!$C$4:$BA$398,$C194,I$2)</f>
        <v>#N/A</v>
      </c>
      <c r="J194" s="28" t="e">
        <f>INDEX(Data!$C$4:$BA$398,$C194,J$2)</f>
        <v>#N/A</v>
      </c>
      <c r="K194" s="28" t="e">
        <f>INDEX(Data!$C$4:$BA$398,$C194,K$2)</f>
        <v>#N/A</v>
      </c>
      <c r="L194" s="28" t="e">
        <f>INDEX(Data!$C$4:$BA$398,$C194,L$2)</f>
        <v>#N/A</v>
      </c>
      <c r="M194" s="28" t="e">
        <f>INDEX(Data!$C$4:$BA$398,$C194,M$2)</f>
        <v>#N/A</v>
      </c>
      <c r="N194" s="28" t="e">
        <f>INDEX(Data!$C$4:$BA$398,$C194,N$2)</f>
        <v>#N/A</v>
      </c>
      <c r="O194" s="28" t="e">
        <f>INDEX(Data!$C$4:$BA$398,$C194,O$2)</f>
        <v>#N/A</v>
      </c>
      <c r="P194" t="e">
        <f>IF((Data!$BP$12+($Q$2-Data!$BP$12)*B194)&gt;=O194,Data!$BP$12+($Q$2-Data!$BP$12)*B194,"-")</f>
        <v>#N/A</v>
      </c>
      <c r="Q194" s="8">
        <f>(Data!$BP$12+($Q$2-Data!$BP$12)*CAPM!B194)</f>
        <v>0.3</v>
      </c>
      <c r="R194" s="8" t="e">
        <f>M194*(1+((Data!$BP$12+($R$2-Data!$BP$12)*CAPM!B194))%)</f>
        <v>#N/A</v>
      </c>
      <c r="S194" s="8" t="e">
        <f>M194*(1+((Data!$BP$12+($S$2-Data!$BP$12)*CAPM!B194))%)</f>
        <v>#N/A</v>
      </c>
      <c r="T194" s="8" t="e">
        <f>M194*(1+((Data!$BP$12+($T$2-Data!$BP$12)*CAPM!B194))%)</f>
        <v>#N/A</v>
      </c>
      <c r="U194" t="e">
        <f t="shared" si="20"/>
        <v>#N/A</v>
      </c>
      <c r="V194" s="12" t="e">
        <f t="shared" si="21"/>
        <v>#N/A</v>
      </c>
      <c r="W194" t="e">
        <f t="shared" si="22"/>
        <v>#N/A</v>
      </c>
    </row>
    <row r="195" spans="1:23">
      <c r="A195" s="18">
        <v>192</v>
      </c>
      <c r="B195" s="28">
        <f>IF($D$1="M",Data!BM194,IF($D$1="Y",Data!BN194,"-"))</f>
        <v>0</v>
      </c>
      <c r="C195" s="28" t="e">
        <f>MATCH(B195,IF($D$1="M",Data!$BM$4:$BM$400,IF($D$1="Y",Data!$BN$4:$BN$400,"-")),0)</f>
        <v>#N/A</v>
      </c>
      <c r="D195" s="28" t="e">
        <f>INDEX(Data!$C$4:$BA$398,$C195,D$2)</f>
        <v>#N/A</v>
      </c>
      <c r="E195" s="28" t="e">
        <f>INDEX(Data!$C$4:$BA$398,$C195,E$2)</f>
        <v>#N/A</v>
      </c>
      <c r="F195" s="28" t="e">
        <f>INDEX(Data!$C$4:$BA$398,$C195,F$2)</f>
        <v>#N/A</v>
      </c>
      <c r="G195" s="28" t="e">
        <f>INDEX(Data!$C$4:$BA$398,$C195,G$2)</f>
        <v>#N/A</v>
      </c>
      <c r="H195" s="28" t="e">
        <f>INDEX(Data!$C$4:$BA$398,$C195,H$2)</f>
        <v>#N/A</v>
      </c>
      <c r="I195" s="28" t="e">
        <f>INDEX(Data!$C$4:$BA$398,$C195,I$2)</f>
        <v>#N/A</v>
      </c>
      <c r="J195" s="28" t="e">
        <f>INDEX(Data!$C$4:$BA$398,$C195,J$2)</f>
        <v>#N/A</v>
      </c>
      <c r="K195" s="28" t="e">
        <f>INDEX(Data!$C$4:$BA$398,$C195,K$2)</f>
        <v>#N/A</v>
      </c>
      <c r="L195" s="28" t="e">
        <f>INDEX(Data!$C$4:$BA$398,$C195,L$2)</f>
        <v>#N/A</v>
      </c>
      <c r="M195" s="28" t="e">
        <f>INDEX(Data!$C$4:$BA$398,$C195,M$2)</f>
        <v>#N/A</v>
      </c>
      <c r="N195" s="28" t="e">
        <f>INDEX(Data!$C$4:$BA$398,$C195,N$2)</f>
        <v>#N/A</v>
      </c>
      <c r="O195" s="28" t="e">
        <f>INDEX(Data!$C$4:$BA$398,$C195,O$2)</f>
        <v>#N/A</v>
      </c>
      <c r="P195" t="e">
        <f>IF((Data!$BP$12+($Q$2-Data!$BP$12)*B195)&gt;=O195,Data!$BP$12+($Q$2-Data!$BP$12)*B195,"-")</f>
        <v>#N/A</v>
      </c>
      <c r="Q195" s="8">
        <f>(Data!$BP$12+($Q$2-Data!$BP$12)*CAPM!B195)</f>
        <v>0.3</v>
      </c>
      <c r="R195" s="8" t="e">
        <f>M195*(1+((Data!$BP$12+($R$2-Data!$BP$12)*CAPM!B195))%)</f>
        <v>#N/A</v>
      </c>
      <c r="S195" s="8" t="e">
        <f>M195*(1+((Data!$BP$12+($S$2-Data!$BP$12)*CAPM!B195))%)</f>
        <v>#N/A</v>
      </c>
      <c r="T195" s="8" t="e">
        <f>M195*(1+((Data!$BP$12+($T$2-Data!$BP$12)*CAPM!B195))%)</f>
        <v>#N/A</v>
      </c>
      <c r="U195" t="e">
        <f t="shared" si="20"/>
        <v>#N/A</v>
      </c>
      <c r="V195" s="12" t="e">
        <f t="shared" si="21"/>
        <v>#N/A</v>
      </c>
      <c r="W195" t="e">
        <f t="shared" si="22"/>
        <v>#N/A</v>
      </c>
    </row>
    <row r="196" spans="1:23">
      <c r="A196" s="18">
        <v>193</v>
      </c>
      <c r="B196" s="28">
        <f>IF($D$1="M",Data!BM195,IF($D$1="Y",Data!BN195,"-"))</f>
        <v>0</v>
      </c>
      <c r="C196" s="28" t="e">
        <f>MATCH(B196,IF($D$1="M",Data!$BM$4:$BM$400,IF($D$1="Y",Data!$BN$4:$BN$400,"-")),0)</f>
        <v>#N/A</v>
      </c>
      <c r="D196" s="28" t="e">
        <f>INDEX(Data!$C$4:$BA$398,$C196,D$2)</f>
        <v>#N/A</v>
      </c>
      <c r="E196" s="28" t="e">
        <f>INDEX(Data!$C$4:$BA$398,$C196,E$2)</f>
        <v>#N/A</v>
      </c>
      <c r="F196" s="28" t="e">
        <f>INDEX(Data!$C$4:$BA$398,$C196,F$2)</f>
        <v>#N/A</v>
      </c>
      <c r="G196" s="28" t="e">
        <f>INDEX(Data!$C$4:$BA$398,$C196,G$2)</f>
        <v>#N/A</v>
      </c>
      <c r="H196" s="28" t="e">
        <f>INDEX(Data!$C$4:$BA$398,$C196,H$2)</f>
        <v>#N/A</v>
      </c>
      <c r="I196" s="28" t="e">
        <f>INDEX(Data!$C$4:$BA$398,$C196,I$2)</f>
        <v>#N/A</v>
      </c>
      <c r="J196" s="28" t="e">
        <f>INDEX(Data!$C$4:$BA$398,$C196,J$2)</f>
        <v>#N/A</v>
      </c>
      <c r="K196" s="28" t="e">
        <f>INDEX(Data!$C$4:$BA$398,$C196,K$2)</f>
        <v>#N/A</v>
      </c>
      <c r="L196" s="28" t="e">
        <f>INDEX(Data!$C$4:$BA$398,$C196,L$2)</f>
        <v>#N/A</v>
      </c>
      <c r="M196" s="28" t="e">
        <f>INDEX(Data!$C$4:$BA$398,$C196,M$2)</f>
        <v>#N/A</v>
      </c>
      <c r="N196" s="28" t="e">
        <f>INDEX(Data!$C$4:$BA$398,$C196,N$2)</f>
        <v>#N/A</v>
      </c>
      <c r="O196" s="28" t="e">
        <f>INDEX(Data!$C$4:$BA$398,$C196,O$2)</f>
        <v>#N/A</v>
      </c>
      <c r="P196" t="e">
        <f>IF((Data!$BP$12+($Q$2-Data!$BP$12)*B196)&gt;=O196,Data!$BP$12+($Q$2-Data!$BP$12)*B196,"-")</f>
        <v>#N/A</v>
      </c>
      <c r="Q196" s="8">
        <f>(Data!$BP$12+($Q$2-Data!$BP$12)*CAPM!B196)</f>
        <v>0.3</v>
      </c>
      <c r="R196" s="8" t="e">
        <f>M196*(1+((Data!$BP$12+($R$2-Data!$BP$12)*CAPM!B196))%)</f>
        <v>#N/A</v>
      </c>
      <c r="S196" s="8" t="e">
        <f>M196*(1+((Data!$BP$12+($S$2-Data!$BP$12)*CAPM!B196))%)</f>
        <v>#N/A</v>
      </c>
      <c r="T196" s="8" t="e">
        <f>M196*(1+((Data!$BP$12+($T$2-Data!$BP$12)*CAPM!B196))%)</f>
        <v>#N/A</v>
      </c>
      <c r="U196" t="e">
        <f t="shared" ref="U196:U259" si="27">(J196-R196)/R196</f>
        <v>#N/A</v>
      </c>
      <c r="V196" s="12" t="e">
        <f t="shared" ref="V196:V259" si="28">(G196-S196)/S196</f>
        <v>#N/A</v>
      </c>
      <c r="W196" t="e">
        <f t="shared" si="22"/>
        <v>#N/A</v>
      </c>
    </row>
    <row r="197" spans="1:23">
      <c r="A197" s="18">
        <v>194</v>
      </c>
      <c r="B197" s="28">
        <f>IF($D$1="M",Data!BM196,IF($D$1="Y",Data!BN196,"-"))</f>
        <v>0</v>
      </c>
      <c r="C197" s="28" t="e">
        <f>MATCH(B197,IF($D$1="M",Data!$BM$4:$BM$400,IF($D$1="Y",Data!$BN$4:$BN$400,"-")),0)</f>
        <v>#N/A</v>
      </c>
      <c r="D197" s="28" t="e">
        <f>INDEX(Data!$C$4:$BA$398,$C197,D$2)</f>
        <v>#N/A</v>
      </c>
      <c r="E197" s="28" t="e">
        <f>INDEX(Data!$C$4:$BA$398,$C197,E$2)</f>
        <v>#N/A</v>
      </c>
      <c r="F197" s="28" t="e">
        <f>INDEX(Data!$C$4:$BA$398,$C197,F$2)</f>
        <v>#N/A</v>
      </c>
      <c r="G197" s="28" t="e">
        <f>INDEX(Data!$C$4:$BA$398,$C197,G$2)</f>
        <v>#N/A</v>
      </c>
      <c r="H197" s="28" t="e">
        <f>INDEX(Data!$C$4:$BA$398,$C197,H$2)</f>
        <v>#N/A</v>
      </c>
      <c r="I197" s="28" t="e">
        <f>INDEX(Data!$C$4:$BA$398,$C197,I$2)</f>
        <v>#N/A</v>
      </c>
      <c r="J197" s="28" t="e">
        <f>INDEX(Data!$C$4:$BA$398,$C197,J$2)</f>
        <v>#N/A</v>
      </c>
      <c r="K197" s="28" t="e">
        <f>INDEX(Data!$C$4:$BA$398,$C197,K$2)</f>
        <v>#N/A</v>
      </c>
      <c r="L197" s="28" t="e">
        <f>INDEX(Data!$C$4:$BA$398,$C197,L$2)</f>
        <v>#N/A</v>
      </c>
      <c r="M197" s="28" t="e">
        <f>INDEX(Data!$C$4:$BA$398,$C197,M$2)</f>
        <v>#N/A</v>
      </c>
      <c r="N197" s="28" t="e">
        <f>INDEX(Data!$C$4:$BA$398,$C197,N$2)</f>
        <v>#N/A</v>
      </c>
      <c r="O197" s="28" t="e">
        <f>INDEX(Data!$C$4:$BA$398,$C197,O$2)</f>
        <v>#N/A</v>
      </c>
      <c r="P197" t="e">
        <f>IF((Data!$BP$12+($Q$2-Data!$BP$12)*B197)&gt;=O197,Data!$BP$12+($Q$2-Data!$BP$12)*B197,"-")</f>
        <v>#N/A</v>
      </c>
      <c r="Q197" s="8">
        <f>(Data!$BP$12+($Q$2-Data!$BP$12)*CAPM!B197)</f>
        <v>0.3</v>
      </c>
      <c r="R197" s="8" t="e">
        <f>M197*(1+((Data!$BP$12+($R$2-Data!$BP$12)*CAPM!B197))%)</f>
        <v>#N/A</v>
      </c>
      <c r="S197" s="8" t="e">
        <f>M197*(1+((Data!$BP$12+($S$2-Data!$BP$12)*CAPM!B197))%)</f>
        <v>#N/A</v>
      </c>
      <c r="T197" s="8" t="e">
        <f>M197*(1+((Data!$BP$12+($T$2-Data!$BP$12)*CAPM!B197))%)</f>
        <v>#N/A</v>
      </c>
      <c r="U197" t="e">
        <f t="shared" si="27"/>
        <v>#N/A</v>
      </c>
      <c r="V197" s="12" t="e">
        <f t="shared" si="28"/>
        <v>#N/A</v>
      </c>
      <c r="W197" t="e">
        <f t="shared" ref="W197:W260" si="29">(K197-T197)/T197</f>
        <v>#N/A</v>
      </c>
    </row>
    <row r="198" spans="1:23">
      <c r="A198" s="18">
        <v>195</v>
      </c>
      <c r="B198" s="28">
        <f>IF($D$1="M",Data!BM197,IF($D$1="Y",Data!BN197,"-"))</f>
        <v>0</v>
      </c>
      <c r="C198" s="28" t="e">
        <f>MATCH(B198,IF($D$1="M",Data!$BM$4:$BM$400,IF($D$1="Y",Data!$BN$4:$BN$400,"-")),0)</f>
        <v>#N/A</v>
      </c>
      <c r="D198" s="28" t="e">
        <f>INDEX(Data!$C$4:$BA$398,$C198,D$2)</f>
        <v>#N/A</v>
      </c>
      <c r="E198" s="28" t="e">
        <f>INDEX(Data!$C$4:$BA$398,$C198,E$2)</f>
        <v>#N/A</v>
      </c>
      <c r="F198" s="28" t="e">
        <f>INDEX(Data!$C$4:$BA$398,$C198,F$2)</f>
        <v>#N/A</v>
      </c>
      <c r="G198" s="28" t="e">
        <f>INDEX(Data!$C$4:$BA$398,$C198,G$2)</f>
        <v>#N/A</v>
      </c>
      <c r="H198" s="28" t="e">
        <f>INDEX(Data!$C$4:$BA$398,$C198,H$2)</f>
        <v>#N/A</v>
      </c>
      <c r="I198" s="28" t="e">
        <f>INDEX(Data!$C$4:$BA$398,$C198,I$2)</f>
        <v>#N/A</v>
      </c>
      <c r="J198" s="28" t="e">
        <f>INDEX(Data!$C$4:$BA$398,$C198,J$2)</f>
        <v>#N/A</v>
      </c>
      <c r="K198" s="28" t="e">
        <f>INDEX(Data!$C$4:$BA$398,$C198,K$2)</f>
        <v>#N/A</v>
      </c>
      <c r="L198" s="28" t="e">
        <f>INDEX(Data!$C$4:$BA$398,$C198,L$2)</f>
        <v>#N/A</v>
      </c>
      <c r="M198" s="28" t="e">
        <f>INDEX(Data!$C$4:$BA$398,$C198,M$2)</f>
        <v>#N/A</v>
      </c>
      <c r="N198" s="28" t="e">
        <f>INDEX(Data!$C$4:$BA$398,$C198,N$2)</f>
        <v>#N/A</v>
      </c>
      <c r="O198" s="28" t="e">
        <f>INDEX(Data!$C$4:$BA$398,$C198,O$2)</f>
        <v>#N/A</v>
      </c>
      <c r="P198" t="e">
        <f>IF((Data!$BP$12+($Q$2-Data!$BP$12)*B198)&gt;=O198,Data!$BP$12+($Q$2-Data!$BP$12)*B198,"-")</f>
        <v>#N/A</v>
      </c>
      <c r="Q198" s="8">
        <f>(Data!$BP$12+($Q$2-Data!$BP$12)*CAPM!B198)</f>
        <v>0.3</v>
      </c>
      <c r="R198" s="8" t="e">
        <f>M198*(1+((Data!$BP$12+($R$2-Data!$BP$12)*CAPM!B198))%)</f>
        <v>#N/A</v>
      </c>
      <c r="S198" s="8" t="e">
        <f>M198*(1+((Data!$BP$12+($S$2-Data!$BP$12)*CAPM!B198))%)</f>
        <v>#N/A</v>
      </c>
      <c r="T198" s="8" t="e">
        <f>M198*(1+((Data!$BP$12+($T$2-Data!$BP$12)*CAPM!B198))%)</f>
        <v>#N/A</v>
      </c>
      <c r="U198" t="e">
        <f t="shared" si="27"/>
        <v>#N/A</v>
      </c>
      <c r="V198" s="12" t="e">
        <f t="shared" si="28"/>
        <v>#N/A</v>
      </c>
      <c r="W198" t="e">
        <f t="shared" si="29"/>
        <v>#N/A</v>
      </c>
    </row>
    <row r="199" spans="1:23">
      <c r="A199" s="18">
        <v>196</v>
      </c>
      <c r="B199" s="28">
        <f>IF($D$1="M",Data!BM198,IF($D$1="Y",Data!BN198,"-"))</f>
        <v>0</v>
      </c>
      <c r="C199" s="28" t="e">
        <f>MATCH(B199,IF($D$1="M",Data!$BM$4:$BM$400,IF($D$1="Y",Data!$BN$4:$BN$400,"-")),0)</f>
        <v>#N/A</v>
      </c>
      <c r="D199" s="28" t="e">
        <f>INDEX(Data!$C$4:$BA$398,$C199,D$2)</f>
        <v>#N/A</v>
      </c>
      <c r="E199" s="28" t="e">
        <f>INDEX(Data!$C$4:$BA$398,$C199,E$2)</f>
        <v>#N/A</v>
      </c>
      <c r="F199" s="28" t="e">
        <f>INDEX(Data!$C$4:$BA$398,$C199,F$2)</f>
        <v>#N/A</v>
      </c>
      <c r="G199" s="28" t="e">
        <f>INDEX(Data!$C$4:$BA$398,$C199,G$2)</f>
        <v>#N/A</v>
      </c>
      <c r="H199" s="28" t="e">
        <f>INDEX(Data!$C$4:$BA$398,$C199,H$2)</f>
        <v>#N/A</v>
      </c>
      <c r="I199" s="28" t="e">
        <f>INDEX(Data!$C$4:$BA$398,$C199,I$2)</f>
        <v>#N/A</v>
      </c>
      <c r="J199" s="28" t="e">
        <f>INDEX(Data!$C$4:$BA$398,$C199,J$2)</f>
        <v>#N/A</v>
      </c>
      <c r="K199" s="28" t="e">
        <f>INDEX(Data!$C$4:$BA$398,$C199,K$2)</f>
        <v>#N/A</v>
      </c>
      <c r="L199" s="28" t="e">
        <f>INDEX(Data!$C$4:$BA$398,$C199,L$2)</f>
        <v>#N/A</v>
      </c>
      <c r="M199" s="28" t="e">
        <f>INDEX(Data!$C$4:$BA$398,$C199,M$2)</f>
        <v>#N/A</v>
      </c>
      <c r="N199" s="28" t="e">
        <f>INDEX(Data!$C$4:$BA$398,$C199,N$2)</f>
        <v>#N/A</v>
      </c>
      <c r="O199" s="28" t="e">
        <f>INDEX(Data!$C$4:$BA$398,$C199,O$2)</f>
        <v>#N/A</v>
      </c>
      <c r="P199" t="e">
        <f>IF((Data!$BP$12+($Q$2-Data!$BP$12)*B199)&gt;=O199,Data!$BP$12+($Q$2-Data!$BP$12)*B199,"-")</f>
        <v>#N/A</v>
      </c>
      <c r="Q199" s="8">
        <f>(Data!$BP$12+($Q$2-Data!$BP$12)*CAPM!B199)</f>
        <v>0.3</v>
      </c>
      <c r="R199" s="8" t="e">
        <f>M199*(1+((Data!$BP$12+($R$2-Data!$BP$12)*CAPM!B199))%)</f>
        <v>#N/A</v>
      </c>
      <c r="S199" s="8" t="e">
        <f>M199*(1+((Data!$BP$12+($S$2-Data!$BP$12)*CAPM!B199))%)</f>
        <v>#N/A</v>
      </c>
      <c r="T199" s="8" t="e">
        <f>M199*(1+((Data!$BP$12+($T$2-Data!$BP$12)*CAPM!B199))%)</f>
        <v>#N/A</v>
      </c>
      <c r="U199" t="e">
        <f t="shared" si="27"/>
        <v>#N/A</v>
      </c>
      <c r="V199" s="12" t="e">
        <f t="shared" si="28"/>
        <v>#N/A</v>
      </c>
      <c r="W199" t="e">
        <f t="shared" si="29"/>
        <v>#N/A</v>
      </c>
    </row>
    <row r="200" spans="1:23">
      <c r="A200" s="18">
        <v>197</v>
      </c>
      <c r="B200" s="28">
        <f>IF($D$1="M",Data!BM199,IF($D$1="Y",Data!BN199,"-"))</f>
        <v>0</v>
      </c>
      <c r="C200" s="28" t="e">
        <f>MATCH(B200,IF($D$1="M",Data!$BM$4:$BM$400,IF($D$1="Y",Data!$BN$4:$BN$400,"-")),0)</f>
        <v>#N/A</v>
      </c>
      <c r="D200" s="28" t="e">
        <f>INDEX(Data!$C$4:$BA$398,$C200,D$2)</f>
        <v>#N/A</v>
      </c>
      <c r="E200" s="28" t="e">
        <f>INDEX(Data!$C$4:$BA$398,$C200,E$2)</f>
        <v>#N/A</v>
      </c>
      <c r="F200" s="28" t="e">
        <f>INDEX(Data!$C$4:$BA$398,$C200,F$2)</f>
        <v>#N/A</v>
      </c>
      <c r="G200" s="28" t="e">
        <f>INDEX(Data!$C$4:$BA$398,$C200,G$2)</f>
        <v>#N/A</v>
      </c>
      <c r="H200" s="28" t="e">
        <f>INDEX(Data!$C$4:$BA$398,$C200,H$2)</f>
        <v>#N/A</v>
      </c>
      <c r="I200" s="28" t="e">
        <f>INDEX(Data!$C$4:$BA$398,$C200,I$2)</f>
        <v>#N/A</v>
      </c>
      <c r="J200" s="28" t="e">
        <f>INDEX(Data!$C$4:$BA$398,$C200,J$2)</f>
        <v>#N/A</v>
      </c>
      <c r="K200" s="28" t="e">
        <f>INDEX(Data!$C$4:$BA$398,$C200,K$2)</f>
        <v>#N/A</v>
      </c>
      <c r="L200" s="28" t="e">
        <f>INDEX(Data!$C$4:$BA$398,$C200,L$2)</f>
        <v>#N/A</v>
      </c>
      <c r="M200" s="28" t="e">
        <f>INDEX(Data!$C$4:$BA$398,$C200,M$2)</f>
        <v>#N/A</v>
      </c>
      <c r="N200" s="28" t="e">
        <f>INDEX(Data!$C$4:$BA$398,$C200,N$2)</f>
        <v>#N/A</v>
      </c>
      <c r="O200" s="28" t="e">
        <f>INDEX(Data!$C$4:$BA$398,$C200,O$2)</f>
        <v>#N/A</v>
      </c>
      <c r="P200" t="e">
        <f>IF((Data!$BP$12+($Q$2-Data!$BP$12)*B200)&gt;=O200,Data!$BP$12+($Q$2-Data!$BP$12)*B200,"-")</f>
        <v>#N/A</v>
      </c>
      <c r="Q200" s="8">
        <f>(Data!$BP$12+($Q$2-Data!$BP$12)*CAPM!B200)</f>
        <v>0.3</v>
      </c>
      <c r="R200" s="8" t="e">
        <f>M200*(1+((Data!$BP$12+($R$2-Data!$BP$12)*CAPM!B200))%)</f>
        <v>#N/A</v>
      </c>
      <c r="S200" s="8" t="e">
        <f>M200*(1+((Data!$BP$12+($S$2-Data!$BP$12)*CAPM!B200))%)</f>
        <v>#N/A</v>
      </c>
      <c r="T200" s="8" t="e">
        <f>M200*(1+((Data!$BP$12+($T$2-Data!$BP$12)*CAPM!B200))%)</f>
        <v>#N/A</v>
      </c>
      <c r="U200" t="e">
        <f t="shared" si="27"/>
        <v>#N/A</v>
      </c>
      <c r="V200" s="12" t="e">
        <f t="shared" si="28"/>
        <v>#N/A</v>
      </c>
      <c r="W200" t="e">
        <f t="shared" si="29"/>
        <v>#N/A</v>
      </c>
    </row>
    <row r="201" spans="1:23">
      <c r="A201" s="18">
        <v>198</v>
      </c>
      <c r="B201" s="28">
        <f>IF($D$1="M",Data!BM200,IF($D$1="Y",Data!BN200,"-"))</f>
        <v>0</v>
      </c>
      <c r="C201" s="28" t="e">
        <f>MATCH(B201,IF($D$1="M",Data!$BM$4:$BM$400,IF($D$1="Y",Data!$BN$4:$BN$400,"-")),0)</f>
        <v>#N/A</v>
      </c>
      <c r="D201" s="28" t="e">
        <f>INDEX(Data!$C$4:$BA$398,$C201,D$2)</f>
        <v>#N/A</v>
      </c>
      <c r="E201" s="28" t="e">
        <f>INDEX(Data!$C$4:$BA$398,$C201,E$2)</f>
        <v>#N/A</v>
      </c>
      <c r="F201" s="28" t="e">
        <f>INDEX(Data!$C$4:$BA$398,$C201,F$2)</f>
        <v>#N/A</v>
      </c>
      <c r="G201" s="28" t="e">
        <f>INDEX(Data!$C$4:$BA$398,$C201,G$2)</f>
        <v>#N/A</v>
      </c>
      <c r="H201" s="28" t="e">
        <f>INDEX(Data!$C$4:$BA$398,$C201,H$2)</f>
        <v>#N/A</v>
      </c>
      <c r="I201" s="28" t="e">
        <f>INDEX(Data!$C$4:$BA$398,$C201,I$2)</f>
        <v>#N/A</v>
      </c>
      <c r="J201" s="28" t="e">
        <f>INDEX(Data!$C$4:$BA$398,$C201,J$2)</f>
        <v>#N/A</v>
      </c>
      <c r="K201" s="28" t="e">
        <f>INDEX(Data!$C$4:$BA$398,$C201,K$2)</f>
        <v>#N/A</v>
      </c>
      <c r="L201" s="28" t="e">
        <f>INDEX(Data!$C$4:$BA$398,$C201,L$2)</f>
        <v>#N/A</v>
      </c>
      <c r="M201" s="28" t="e">
        <f>INDEX(Data!$C$4:$BA$398,$C201,M$2)</f>
        <v>#N/A</v>
      </c>
      <c r="N201" s="28" t="e">
        <f>INDEX(Data!$C$4:$BA$398,$C201,N$2)</f>
        <v>#N/A</v>
      </c>
      <c r="O201" s="28" t="e">
        <f>INDEX(Data!$C$4:$BA$398,$C201,O$2)</f>
        <v>#N/A</v>
      </c>
      <c r="P201" t="e">
        <f>IF((Data!$BP$12+($Q$2-Data!$BP$12)*B201)&gt;=O201,Data!$BP$12+($Q$2-Data!$BP$12)*B201,"-")</f>
        <v>#N/A</v>
      </c>
      <c r="Q201" s="8">
        <f>(Data!$BP$12+($Q$2-Data!$BP$12)*CAPM!B201)</f>
        <v>0.3</v>
      </c>
      <c r="R201" s="8" t="e">
        <f>M201*(1+((Data!$BP$12+($R$2-Data!$BP$12)*CAPM!B201))%)</f>
        <v>#N/A</v>
      </c>
      <c r="S201" s="8" t="e">
        <f>M201*(1+((Data!$BP$12+($S$2-Data!$BP$12)*CAPM!B201))%)</f>
        <v>#N/A</v>
      </c>
      <c r="T201" s="8" t="e">
        <f>M201*(1+((Data!$BP$12+($T$2-Data!$BP$12)*CAPM!B201))%)</f>
        <v>#N/A</v>
      </c>
      <c r="U201" t="e">
        <f t="shared" si="27"/>
        <v>#N/A</v>
      </c>
      <c r="V201" s="12" t="e">
        <f t="shared" si="28"/>
        <v>#N/A</v>
      </c>
      <c r="W201" t="e">
        <f t="shared" si="29"/>
        <v>#N/A</v>
      </c>
    </row>
    <row r="202" spans="1:23">
      <c r="A202" s="18">
        <v>199</v>
      </c>
      <c r="B202" s="28">
        <f>IF($D$1="M",Data!BM201,IF($D$1="Y",Data!BN201,"-"))</f>
        <v>0</v>
      </c>
      <c r="C202" s="28" t="e">
        <f>MATCH(B202,IF($D$1="M",Data!$BM$4:$BM$400,IF($D$1="Y",Data!$BN$4:$BN$400,"-")),0)</f>
        <v>#N/A</v>
      </c>
      <c r="D202" s="28" t="e">
        <f>INDEX(Data!$C$4:$BA$398,$C202,D$2)</f>
        <v>#N/A</v>
      </c>
      <c r="E202" s="28" t="e">
        <f>INDEX(Data!$C$4:$BA$398,$C202,E$2)</f>
        <v>#N/A</v>
      </c>
      <c r="F202" s="28" t="e">
        <f>INDEX(Data!$C$4:$BA$398,$C202,F$2)</f>
        <v>#N/A</v>
      </c>
      <c r="G202" s="28" t="e">
        <f>INDEX(Data!$C$4:$BA$398,$C202,G$2)</f>
        <v>#N/A</v>
      </c>
      <c r="H202" s="28" t="e">
        <f>INDEX(Data!$C$4:$BA$398,$C202,H$2)</f>
        <v>#N/A</v>
      </c>
      <c r="I202" s="28" t="e">
        <f>INDEX(Data!$C$4:$BA$398,$C202,I$2)</f>
        <v>#N/A</v>
      </c>
      <c r="J202" s="28" t="e">
        <f>INDEX(Data!$C$4:$BA$398,$C202,J$2)</f>
        <v>#N/A</v>
      </c>
      <c r="K202" s="28" t="e">
        <f>INDEX(Data!$C$4:$BA$398,$C202,K$2)</f>
        <v>#N/A</v>
      </c>
      <c r="L202" s="28" t="e">
        <f>INDEX(Data!$C$4:$BA$398,$C202,L$2)</f>
        <v>#N/A</v>
      </c>
      <c r="M202" s="28" t="e">
        <f>INDEX(Data!$C$4:$BA$398,$C202,M$2)</f>
        <v>#N/A</v>
      </c>
      <c r="N202" s="28" t="e">
        <f>INDEX(Data!$C$4:$BA$398,$C202,N$2)</f>
        <v>#N/A</v>
      </c>
      <c r="O202" s="28" t="e">
        <f>INDEX(Data!$C$4:$BA$398,$C202,O$2)</f>
        <v>#N/A</v>
      </c>
      <c r="P202" t="e">
        <f>IF((Data!$BP$12+($Q$2-Data!$BP$12)*B202)&gt;=O202,Data!$BP$12+($Q$2-Data!$BP$12)*B202,"-")</f>
        <v>#N/A</v>
      </c>
      <c r="Q202" s="8">
        <f>(Data!$BP$12+($Q$2-Data!$BP$12)*CAPM!B202)</f>
        <v>0.3</v>
      </c>
      <c r="R202" s="8" t="e">
        <f>M202*(1+((Data!$BP$12+($R$2-Data!$BP$12)*CAPM!B202))%)</f>
        <v>#N/A</v>
      </c>
      <c r="S202" s="8" t="e">
        <f>M202*(1+((Data!$BP$12+($S$2-Data!$BP$12)*CAPM!B202))%)</f>
        <v>#N/A</v>
      </c>
      <c r="T202" s="8" t="e">
        <f>M202*(1+((Data!$BP$12+($T$2-Data!$BP$12)*CAPM!B202))%)</f>
        <v>#N/A</v>
      </c>
      <c r="U202" t="e">
        <f t="shared" si="27"/>
        <v>#N/A</v>
      </c>
      <c r="V202" s="12" t="e">
        <f t="shared" si="28"/>
        <v>#N/A</v>
      </c>
      <c r="W202" t="e">
        <f t="shared" si="29"/>
        <v>#N/A</v>
      </c>
    </row>
    <row r="203" spans="1:23">
      <c r="A203" s="18">
        <v>200</v>
      </c>
      <c r="B203" s="28">
        <f>IF($D$1="M",Data!BM202,IF($D$1="Y",Data!BN202,"-"))</f>
        <v>0</v>
      </c>
      <c r="C203" s="28" t="e">
        <f>MATCH(B203,IF($D$1="M",Data!$BM$4:$BM$400,IF($D$1="Y",Data!$BN$4:$BN$400,"-")),0)</f>
        <v>#N/A</v>
      </c>
      <c r="D203" s="28" t="e">
        <f>INDEX(Data!$C$4:$BA$398,$C203,D$2)</f>
        <v>#N/A</v>
      </c>
      <c r="E203" s="28" t="e">
        <f>INDEX(Data!$C$4:$BA$398,$C203,E$2)</f>
        <v>#N/A</v>
      </c>
      <c r="F203" s="28" t="e">
        <f>INDEX(Data!$C$4:$BA$398,$C203,F$2)</f>
        <v>#N/A</v>
      </c>
      <c r="G203" s="28" t="e">
        <f>INDEX(Data!$C$4:$BA$398,$C203,G$2)</f>
        <v>#N/A</v>
      </c>
      <c r="H203" s="28" t="e">
        <f>INDEX(Data!$C$4:$BA$398,$C203,H$2)</f>
        <v>#N/A</v>
      </c>
      <c r="I203" s="28" t="e">
        <f>INDEX(Data!$C$4:$BA$398,$C203,I$2)</f>
        <v>#N/A</v>
      </c>
      <c r="J203" s="28" t="e">
        <f>INDEX(Data!$C$4:$BA$398,$C203,J$2)</f>
        <v>#N/A</v>
      </c>
      <c r="K203" s="28" t="e">
        <f>INDEX(Data!$C$4:$BA$398,$C203,K$2)</f>
        <v>#N/A</v>
      </c>
      <c r="L203" s="28" t="e">
        <f>INDEX(Data!$C$4:$BA$398,$C203,L$2)</f>
        <v>#N/A</v>
      </c>
      <c r="M203" s="28" t="e">
        <f>INDEX(Data!$C$4:$BA$398,$C203,M$2)</f>
        <v>#N/A</v>
      </c>
      <c r="N203" s="28" t="e">
        <f>INDEX(Data!$C$4:$BA$398,$C203,N$2)</f>
        <v>#N/A</v>
      </c>
      <c r="O203" s="28" t="e">
        <f>INDEX(Data!$C$4:$BA$398,$C203,O$2)</f>
        <v>#N/A</v>
      </c>
      <c r="P203" t="e">
        <f>IF((Data!$BP$12+($Q$2-Data!$BP$12)*B203)&gt;=O203,Data!$BP$12+($Q$2-Data!$BP$12)*B203,"-")</f>
        <v>#N/A</v>
      </c>
      <c r="Q203" s="8">
        <f>(Data!$BP$12+($Q$2-Data!$BP$12)*CAPM!B203)</f>
        <v>0.3</v>
      </c>
      <c r="R203" s="8" t="e">
        <f>M203*(1+((Data!$BP$12+($R$2-Data!$BP$12)*CAPM!B203))%)</f>
        <v>#N/A</v>
      </c>
      <c r="S203" s="8" t="e">
        <f>M203*(1+((Data!$BP$12+($S$2-Data!$BP$12)*CAPM!B203))%)</f>
        <v>#N/A</v>
      </c>
      <c r="T203" s="8" t="e">
        <f>M203*(1+((Data!$BP$12+($T$2-Data!$BP$12)*CAPM!B203))%)</f>
        <v>#N/A</v>
      </c>
      <c r="U203" t="e">
        <f t="shared" si="27"/>
        <v>#N/A</v>
      </c>
      <c r="V203" s="12" t="e">
        <f t="shared" si="28"/>
        <v>#N/A</v>
      </c>
      <c r="W203" t="e">
        <f t="shared" si="29"/>
        <v>#N/A</v>
      </c>
    </row>
    <row r="204" spans="1:23">
      <c r="A204" s="18">
        <v>201</v>
      </c>
      <c r="B204" s="28">
        <f>IF($D$1="M",Data!BM203,IF($D$1="Y",Data!BN203,"-"))</f>
        <v>0</v>
      </c>
      <c r="C204" s="28" t="e">
        <f>MATCH(B204,IF($D$1="M",Data!$BM$4:$BM$400,IF($D$1="Y",Data!$BN$4:$BN$400,"-")),0)</f>
        <v>#N/A</v>
      </c>
      <c r="D204" s="28" t="e">
        <f>INDEX(Data!$C$4:$BA$398,$C204,D$2)</f>
        <v>#N/A</v>
      </c>
      <c r="E204" s="28" t="e">
        <f>INDEX(Data!$C$4:$BA$398,$C204,E$2)</f>
        <v>#N/A</v>
      </c>
      <c r="F204" s="28" t="e">
        <f>INDEX(Data!$C$4:$BA$398,$C204,F$2)</f>
        <v>#N/A</v>
      </c>
      <c r="G204" s="28" t="e">
        <f>INDEX(Data!$C$4:$BA$398,$C204,G$2)</f>
        <v>#N/A</v>
      </c>
      <c r="H204" s="28" t="e">
        <f>INDEX(Data!$C$4:$BA$398,$C204,H$2)</f>
        <v>#N/A</v>
      </c>
      <c r="I204" s="28" t="e">
        <f>INDEX(Data!$C$4:$BA$398,$C204,I$2)</f>
        <v>#N/A</v>
      </c>
      <c r="J204" s="28" t="e">
        <f>INDEX(Data!$C$4:$BA$398,$C204,J$2)</f>
        <v>#N/A</v>
      </c>
      <c r="K204" s="28" t="e">
        <f>INDEX(Data!$C$4:$BA$398,$C204,K$2)</f>
        <v>#N/A</v>
      </c>
      <c r="L204" s="28" t="e">
        <f>INDEX(Data!$C$4:$BA$398,$C204,L$2)</f>
        <v>#N/A</v>
      </c>
      <c r="M204" s="28" t="e">
        <f>INDEX(Data!$C$4:$BA$398,$C204,M$2)</f>
        <v>#N/A</v>
      </c>
      <c r="N204" s="28" t="e">
        <f>INDEX(Data!$C$4:$BA$398,$C204,N$2)</f>
        <v>#N/A</v>
      </c>
      <c r="O204" s="28" t="e">
        <f>INDEX(Data!$C$4:$BA$398,$C204,O$2)</f>
        <v>#N/A</v>
      </c>
      <c r="P204" t="e">
        <f>IF((Data!$BP$12+($Q$2-Data!$BP$12)*B204)&gt;=O204,Data!$BP$12+($Q$2-Data!$BP$12)*B204,"-")</f>
        <v>#N/A</v>
      </c>
      <c r="Q204" s="8">
        <f>(Data!$BP$12+($Q$2-Data!$BP$12)*CAPM!B204)</f>
        <v>0.3</v>
      </c>
      <c r="R204" s="8" t="e">
        <f>M204*(1+((Data!$BP$12+($R$2-Data!$BP$12)*CAPM!B204))%)</f>
        <v>#N/A</v>
      </c>
      <c r="S204" s="8" t="e">
        <f>M204*(1+((Data!$BP$12+($S$2-Data!$BP$12)*CAPM!B204))%)</f>
        <v>#N/A</v>
      </c>
      <c r="T204" s="8" t="e">
        <f>M204*(1+((Data!$BP$12+($T$2-Data!$BP$12)*CAPM!B204))%)</f>
        <v>#N/A</v>
      </c>
      <c r="U204" t="e">
        <f t="shared" si="27"/>
        <v>#N/A</v>
      </c>
      <c r="V204" s="12" t="e">
        <f t="shared" si="28"/>
        <v>#N/A</v>
      </c>
      <c r="W204" t="e">
        <f t="shared" si="29"/>
        <v>#N/A</v>
      </c>
    </row>
    <row r="205" spans="1:23">
      <c r="A205" s="18">
        <v>202</v>
      </c>
      <c r="B205" s="28">
        <f>IF($D$1="M",Data!BM204,IF($D$1="Y",Data!BN204,"-"))</f>
        <v>0</v>
      </c>
      <c r="C205" s="28" t="e">
        <f>MATCH(B205,IF($D$1="M",Data!$BM$4:$BM$400,IF($D$1="Y",Data!$BN$4:$BN$400,"-")),0)</f>
        <v>#N/A</v>
      </c>
      <c r="D205" s="28" t="e">
        <f>INDEX(Data!$C$4:$BA$398,$C205,D$2)</f>
        <v>#N/A</v>
      </c>
      <c r="E205" s="28" t="e">
        <f>INDEX(Data!$C$4:$BA$398,$C205,E$2)</f>
        <v>#N/A</v>
      </c>
      <c r="F205" s="28" t="e">
        <f>INDEX(Data!$C$4:$BA$398,$C205,F$2)</f>
        <v>#N/A</v>
      </c>
      <c r="G205" s="28" t="e">
        <f>INDEX(Data!$C$4:$BA$398,$C205,G$2)</f>
        <v>#N/A</v>
      </c>
      <c r="H205" s="28" t="e">
        <f>INDEX(Data!$C$4:$BA$398,$C205,H$2)</f>
        <v>#N/A</v>
      </c>
      <c r="I205" s="28" t="e">
        <f>INDEX(Data!$C$4:$BA$398,$C205,I$2)</f>
        <v>#N/A</v>
      </c>
      <c r="J205" s="28" t="e">
        <f>INDEX(Data!$C$4:$BA$398,$C205,J$2)</f>
        <v>#N/A</v>
      </c>
      <c r="K205" s="28" t="e">
        <f>INDEX(Data!$C$4:$BA$398,$C205,K$2)</f>
        <v>#N/A</v>
      </c>
      <c r="L205" s="28" t="e">
        <f>INDEX(Data!$C$4:$BA$398,$C205,L$2)</f>
        <v>#N/A</v>
      </c>
      <c r="M205" s="28" t="e">
        <f>INDEX(Data!$C$4:$BA$398,$C205,M$2)</f>
        <v>#N/A</v>
      </c>
      <c r="N205" s="28" t="e">
        <f>INDEX(Data!$C$4:$BA$398,$C205,N$2)</f>
        <v>#N/A</v>
      </c>
      <c r="O205" s="28" t="e">
        <f>INDEX(Data!$C$4:$BA$398,$C205,O$2)</f>
        <v>#N/A</v>
      </c>
      <c r="P205" t="e">
        <f>IF((Data!$BP$12+($Q$2-Data!$BP$12)*B205)&gt;=O205,Data!$BP$12+($Q$2-Data!$BP$12)*B205,"-")</f>
        <v>#N/A</v>
      </c>
      <c r="Q205" s="8">
        <f>(Data!$BP$12+($Q$2-Data!$BP$12)*CAPM!B205)</f>
        <v>0.3</v>
      </c>
      <c r="R205" s="8" t="e">
        <f>M205*(1+((Data!$BP$12+($R$2-Data!$BP$12)*CAPM!B205))%)</f>
        <v>#N/A</v>
      </c>
      <c r="S205" s="8" t="e">
        <f>M205*(1+((Data!$BP$12+($S$2-Data!$BP$12)*CAPM!B205))%)</f>
        <v>#N/A</v>
      </c>
      <c r="T205" s="8" t="e">
        <f>M205*(1+((Data!$BP$12+($T$2-Data!$BP$12)*CAPM!B205))%)</f>
        <v>#N/A</v>
      </c>
      <c r="U205" t="e">
        <f t="shared" si="27"/>
        <v>#N/A</v>
      </c>
      <c r="V205" s="12" t="e">
        <f t="shared" si="28"/>
        <v>#N/A</v>
      </c>
      <c r="W205" t="e">
        <f t="shared" si="29"/>
        <v>#N/A</v>
      </c>
    </row>
    <row r="206" spans="1:23">
      <c r="A206" s="18">
        <v>203</v>
      </c>
      <c r="B206" s="28">
        <f>IF($D$1="M",Data!BM205,IF($D$1="Y",Data!BN205,"-"))</f>
        <v>0</v>
      </c>
      <c r="C206" s="28" t="e">
        <f>MATCH(B206,IF($D$1="M",Data!$BM$4:$BM$400,IF($D$1="Y",Data!$BN$4:$BN$400,"-")),0)</f>
        <v>#N/A</v>
      </c>
      <c r="D206" s="28" t="e">
        <f>INDEX(Data!$C$4:$BA$398,$C206,D$2)</f>
        <v>#N/A</v>
      </c>
      <c r="E206" s="28" t="e">
        <f>INDEX(Data!$C$4:$BA$398,$C206,E$2)</f>
        <v>#N/A</v>
      </c>
      <c r="F206" s="28" t="e">
        <f>INDEX(Data!$C$4:$BA$398,$C206,F$2)</f>
        <v>#N/A</v>
      </c>
      <c r="G206" s="28" t="e">
        <f>INDEX(Data!$C$4:$BA$398,$C206,G$2)</f>
        <v>#N/A</v>
      </c>
      <c r="H206" s="28" t="e">
        <f>INDEX(Data!$C$4:$BA$398,$C206,H$2)</f>
        <v>#N/A</v>
      </c>
      <c r="I206" s="28" t="e">
        <f>INDEX(Data!$C$4:$BA$398,$C206,I$2)</f>
        <v>#N/A</v>
      </c>
      <c r="J206" s="28" t="e">
        <f>INDEX(Data!$C$4:$BA$398,$C206,J$2)</f>
        <v>#N/A</v>
      </c>
      <c r="K206" s="28" t="e">
        <f>INDEX(Data!$C$4:$BA$398,$C206,K$2)</f>
        <v>#N/A</v>
      </c>
      <c r="L206" s="28" t="e">
        <f>INDEX(Data!$C$4:$BA$398,$C206,L$2)</f>
        <v>#N/A</v>
      </c>
      <c r="M206" s="28" t="e">
        <f>INDEX(Data!$C$4:$BA$398,$C206,M$2)</f>
        <v>#N/A</v>
      </c>
      <c r="N206" s="28" t="e">
        <f>INDEX(Data!$C$4:$BA$398,$C206,N$2)</f>
        <v>#N/A</v>
      </c>
      <c r="O206" s="28" t="e">
        <f>INDEX(Data!$C$4:$BA$398,$C206,O$2)</f>
        <v>#N/A</v>
      </c>
      <c r="P206" t="e">
        <f>IF((Data!$BP$12+($Q$2-Data!$BP$12)*B206)&gt;=O206,Data!$BP$12+($Q$2-Data!$BP$12)*B206,"-")</f>
        <v>#N/A</v>
      </c>
      <c r="Q206" s="8">
        <f>(Data!$BP$12+($Q$2-Data!$BP$12)*CAPM!B206)</f>
        <v>0.3</v>
      </c>
      <c r="R206" s="8" t="e">
        <f>M206*(1+((Data!$BP$12+($R$2-Data!$BP$12)*CAPM!B206))%)</f>
        <v>#N/A</v>
      </c>
      <c r="S206" s="8" t="e">
        <f>M206*(1+((Data!$BP$12+($S$2-Data!$BP$12)*CAPM!B206))%)</f>
        <v>#N/A</v>
      </c>
      <c r="T206" s="8" t="e">
        <f>M206*(1+((Data!$BP$12+($T$2-Data!$BP$12)*CAPM!B206))%)</f>
        <v>#N/A</v>
      </c>
      <c r="U206" t="e">
        <f t="shared" si="27"/>
        <v>#N/A</v>
      </c>
      <c r="V206" s="12" t="e">
        <f t="shared" si="28"/>
        <v>#N/A</v>
      </c>
      <c r="W206" t="e">
        <f t="shared" si="29"/>
        <v>#N/A</v>
      </c>
    </row>
    <row r="207" spans="1:23">
      <c r="A207" s="18">
        <v>204</v>
      </c>
      <c r="B207" s="28">
        <f>IF($D$1="M",Data!BM206,IF($D$1="Y",Data!BN206,"-"))</f>
        <v>0</v>
      </c>
      <c r="C207" s="28" t="e">
        <f>MATCH(B207,IF($D$1="M",Data!$BM$4:$BM$400,IF($D$1="Y",Data!$BN$4:$BN$400,"-")),0)</f>
        <v>#N/A</v>
      </c>
      <c r="D207" s="28" t="e">
        <f>INDEX(Data!$C$4:$BA$398,$C207,D$2)</f>
        <v>#N/A</v>
      </c>
      <c r="E207" s="28" t="e">
        <f>INDEX(Data!$C$4:$BA$398,$C207,E$2)</f>
        <v>#N/A</v>
      </c>
      <c r="F207" s="28" t="e">
        <f>INDEX(Data!$C$4:$BA$398,$C207,F$2)</f>
        <v>#N/A</v>
      </c>
      <c r="G207" s="28" t="e">
        <f>INDEX(Data!$C$4:$BA$398,$C207,G$2)</f>
        <v>#N/A</v>
      </c>
      <c r="H207" s="28" t="e">
        <f>INDEX(Data!$C$4:$BA$398,$C207,H$2)</f>
        <v>#N/A</v>
      </c>
      <c r="I207" s="28" t="e">
        <f>INDEX(Data!$C$4:$BA$398,$C207,I$2)</f>
        <v>#N/A</v>
      </c>
      <c r="J207" s="28" t="e">
        <f>INDEX(Data!$C$4:$BA$398,$C207,J$2)</f>
        <v>#N/A</v>
      </c>
      <c r="K207" s="28" t="e">
        <f>INDEX(Data!$C$4:$BA$398,$C207,K$2)</f>
        <v>#N/A</v>
      </c>
      <c r="L207" s="28" t="e">
        <f>INDEX(Data!$C$4:$BA$398,$C207,L$2)</f>
        <v>#N/A</v>
      </c>
      <c r="M207" s="28" t="e">
        <f>INDEX(Data!$C$4:$BA$398,$C207,M$2)</f>
        <v>#N/A</v>
      </c>
      <c r="N207" s="28" t="e">
        <f>INDEX(Data!$C$4:$BA$398,$C207,N$2)</f>
        <v>#N/A</v>
      </c>
      <c r="O207" s="28" t="e">
        <f>INDEX(Data!$C$4:$BA$398,$C207,O$2)</f>
        <v>#N/A</v>
      </c>
      <c r="P207" t="e">
        <f>IF((Data!$BP$12+($Q$2-Data!$BP$12)*B207)&gt;=O207,Data!$BP$12+($Q$2-Data!$BP$12)*B207,"-")</f>
        <v>#N/A</v>
      </c>
      <c r="Q207" s="8">
        <f>(Data!$BP$12+($Q$2-Data!$BP$12)*CAPM!B207)</f>
        <v>0.3</v>
      </c>
      <c r="R207" s="8" t="e">
        <f>M207*(1+((Data!$BP$12+($R$2-Data!$BP$12)*CAPM!B207))%)</f>
        <v>#N/A</v>
      </c>
      <c r="S207" s="8" t="e">
        <f>M207*(1+((Data!$BP$12+($S$2-Data!$BP$12)*CAPM!B207))%)</f>
        <v>#N/A</v>
      </c>
      <c r="T207" s="8" t="e">
        <f>M207*(1+((Data!$BP$12+($T$2-Data!$BP$12)*CAPM!B207))%)</f>
        <v>#N/A</v>
      </c>
      <c r="U207" t="e">
        <f t="shared" si="27"/>
        <v>#N/A</v>
      </c>
      <c r="V207" s="12" t="e">
        <f t="shared" si="28"/>
        <v>#N/A</v>
      </c>
      <c r="W207" t="e">
        <f t="shared" si="29"/>
        <v>#N/A</v>
      </c>
    </row>
    <row r="208" spans="1:23">
      <c r="A208" s="18">
        <v>205</v>
      </c>
      <c r="B208" s="28">
        <f>IF($D$1="M",Data!BM207,IF($D$1="Y",Data!BN207,"-"))</f>
        <v>0</v>
      </c>
      <c r="C208" s="28" t="e">
        <f>MATCH(B208,IF($D$1="M",Data!$BM$4:$BM$400,IF($D$1="Y",Data!$BN$4:$BN$400,"-")),0)</f>
        <v>#N/A</v>
      </c>
      <c r="D208" s="28" t="e">
        <f>INDEX(Data!$C$4:$BA$398,$C208,D$2)</f>
        <v>#N/A</v>
      </c>
      <c r="E208" s="28" t="e">
        <f>INDEX(Data!$C$4:$BA$398,$C208,E$2)</f>
        <v>#N/A</v>
      </c>
      <c r="F208" s="28" t="e">
        <f>INDEX(Data!$C$4:$BA$398,$C208,F$2)</f>
        <v>#N/A</v>
      </c>
      <c r="G208" s="28" t="e">
        <f>INDEX(Data!$C$4:$BA$398,$C208,G$2)</f>
        <v>#N/A</v>
      </c>
      <c r="H208" s="28" t="e">
        <f>INDEX(Data!$C$4:$BA$398,$C208,H$2)</f>
        <v>#N/A</v>
      </c>
      <c r="I208" s="28" t="e">
        <f>INDEX(Data!$C$4:$BA$398,$C208,I$2)</f>
        <v>#N/A</v>
      </c>
      <c r="J208" s="28" t="e">
        <f>INDEX(Data!$C$4:$BA$398,$C208,J$2)</f>
        <v>#N/A</v>
      </c>
      <c r="K208" s="28" t="e">
        <f>INDEX(Data!$C$4:$BA$398,$C208,K$2)</f>
        <v>#N/A</v>
      </c>
      <c r="L208" s="28" t="e">
        <f>INDEX(Data!$C$4:$BA$398,$C208,L$2)</f>
        <v>#N/A</v>
      </c>
      <c r="M208" s="28" t="e">
        <f>INDEX(Data!$C$4:$BA$398,$C208,M$2)</f>
        <v>#N/A</v>
      </c>
      <c r="N208" s="28" t="e">
        <f>INDEX(Data!$C$4:$BA$398,$C208,N$2)</f>
        <v>#N/A</v>
      </c>
      <c r="O208" s="28" t="e">
        <f>INDEX(Data!$C$4:$BA$398,$C208,O$2)</f>
        <v>#N/A</v>
      </c>
      <c r="P208" t="e">
        <f>IF((Data!$BP$12+($Q$2-Data!$BP$12)*B208)&gt;=O208,Data!$BP$12+($Q$2-Data!$BP$12)*B208,"-")</f>
        <v>#N/A</v>
      </c>
      <c r="Q208" s="8">
        <f>(Data!$BP$12+($Q$2-Data!$BP$12)*CAPM!B208)</f>
        <v>0.3</v>
      </c>
      <c r="R208" s="8" t="e">
        <f>M208*(1+((Data!$BP$12+($R$2-Data!$BP$12)*CAPM!B208))%)</f>
        <v>#N/A</v>
      </c>
      <c r="S208" s="8" t="e">
        <f>M208*(1+((Data!$BP$12+($S$2-Data!$BP$12)*CAPM!B208))%)</f>
        <v>#N/A</v>
      </c>
      <c r="T208" s="8" t="e">
        <f>M208*(1+((Data!$BP$12+($T$2-Data!$BP$12)*CAPM!B208))%)</f>
        <v>#N/A</v>
      </c>
      <c r="U208" t="e">
        <f t="shared" si="27"/>
        <v>#N/A</v>
      </c>
      <c r="V208" s="12" t="e">
        <f t="shared" si="28"/>
        <v>#N/A</v>
      </c>
      <c r="W208" t="e">
        <f t="shared" si="29"/>
        <v>#N/A</v>
      </c>
    </row>
    <row r="209" spans="1:23">
      <c r="A209" s="18">
        <v>206</v>
      </c>
      <c r="B209" s="28">
        <f>IF($D$1="M",Data!BM208,IF($D$1="Y",Data!BN208,"-"))</f>
        <v>0</v>
      </c>
      <c r="C209" s="28" t="e">
        <f>MATCH(B209,IF($D$1="M",Data!$BM$4:$BM$400,IF($D$1="Y",Data!$BN$4:$BN$400,"-")),0)</f>
        <v>#N/A</v>
      </c>
      <c r="D209" s="28" t="e">
        <f>INDEX(Data!$C$4:$BA$398,$C209,D$2)</f>
        <v>#N/A</v>
      </c>
      <c r="E209" s="28" t="e">
        <f>INDEX(Data!$C$4:$BA$398,$C209,E$2)</f>
        <v>#N/A</v>
      </c>
      <c r="F209" s="28" t="e">
        <f>INDEX(Data!$C$4:$BA$398,$C209,F$2)</f>
        <v>#N/A</v>
      </c>
      <c r="G209" s="28" t="e">
        <f>INDEX(Data!$C$4:$BA$398,$C209,G$2)</f>
        <v>#N/A</v>
      </c>
      <c r="H209" s="28" t="e">
        <f>INDEX(Data!$C$4:$BA$398,$C209,H$2)</f>
        <v>#N/A</v>
      </c>
      <c r="I209" s="28" t="e">
        <f>INDEX(Data!$C$4:$BA$398,$C209,I$2)</f>
        <v>#N/A</v>
      </c>
      <c r="J209" s="28" t="e">
        <f>INDEX(Data!$C$4:$BA$398,$C209,J$2)</f>
        <v>#N/A</v>
      </c>
      <c r="K209" s="28" t="e">
        <f>INDEX(Data!$C$4:$BA$398,$C209,K$2)</f>
        <v>#N/A</v>
      </c>
      <c r="L209" s="28" t="e">
        <f>INDEX(Data!$C$4:$BA$398,$C209,L$2)</f>
        <v>#N/A</v>
      </c>
      <c r="M209" s="28" t="e">
        <f>INDEX(Data!$C$4:$BA$398,$C209,M$2)</f>
        <v>#N/A</v>
      </c>
      <c r="N209" s="28" t="e">
        <f>INDEX(Data!$C$4:$BA$398,$C209,N$2)</f>
        <v>#N/A</v>
      </c>
      <c r="O209" s="28" t="e">
        <f>INDEX(Data!$C$4:$BA$398,$C209,O$2)</f>
        <v>#N/A</v>
      </c>
      <c r="P209" t="e">
        <f>IF((Data!$BP$12+($Q$2-Data!$BP$12)*B209)&gt;=O209,Data!$BP$12+($Q$2-Data!$BP$12)*B209,"-")</f>
        <v>#N/A</v>
      </c>
      <c r="Q209" s="8">
        <f>(Data!$BP$12+($Q$2-Data!$BP$12)*CAPM!B209)</f>
        <v>0.3</v>
      </c>
      <c r="R209" s="8" t="e">
        <f>M209*(1+((Data!$BP$12+($R$2-Data!$BP$12)*CAPM!B209))%)</f>
        <v>#N/A</v>
      </c>
      <c r="S209" s="8" t="e">
        <f>M209*(1+((Data!$BP$12+($S$2-Data!$BP$12)*CAPM!B209))%)</f>
        <v>#N/A</v>
      </c>
      <c r="T209" s="8" t="e">
        <f>M209*(1+((Data!$BP$12+($T$2-Data!$BP$12)*CAPM!B209))%)</f>
        <v>#N/A</v>
      </c>
      <c r="U209" t="e">
        <f t="shared" si="27"/>
        <v>#N/A</v>
      </c>
      <c r="V209" s="12" t="e">
        <f t="shared" si="28"/>
        <v>#N/A</v>
      </c>
      <c r="W209" t="e">
        <f t="shared" si="29"/>
        <v>#N/A</v>
      </c>
    </row>
    <row r="210" spans="1:23">
      <c r="A210" s="18">
        <v>207</v>
      </c>
      <c r="B210" s="28">
        <f>IF($D$1="M",Data!BM209,IF($D$1="Y",Data!BN209,"-"))</f>
        <v>0</v>
      </c>
      <c r="C210" s="28" t="e">
        <f>MATCH(B210,IF($D$1="M",Data!$BM$4:$BM$400,IF($D$1="Y",Data!$BN$4:$BN$400,"-")),0)</f>
        <v>#N/A</v>
      </c>
      <c r="D210" s="28" t="e">
        <f>INDEX(Data!$C$4:$BA$398,$C210,D$2)</f>
        <v>#N/A</v>
      </c>
      <c r="E210" s="28" t="e">
        <f>INDEX(Data!$C$4:$BA$398,$C210,E$2)</f>
        <v>#N/A</v>
      </c>
      <c r="F210" s="28" t="e">
        <f>INDEX(Data!$C$4:$BA$398,$C210,F$2)</f>
        <v>#N/A</v>
      </c>
      <c r="G210" s="28" t="e">
        <f>INDEX(Data!$C$4:$BA$398,$C210,G$2)</f>
        <v>#N/A</v>
      </c>
      <c r="H210" s="28" t="e">
        <f>INDEX(Data!$C$4:$BA$398,$C210,H$2)</f>
        <v>#N/A</v>
      </c>
      <c r="I210" s="28" t="e">
        <f>INDEX(Data!$C$4:$BA$398,$C210,I$2)</f>
        <v>#N/A</v>
      </c>
      <c r="J210" s="28" t="e">
        <f>INDEX(Data!$C$4:$BA$398,$C210,J$2)</f>
        <v>#N/A</v>
      </c>
      <c r="K210" s="28" t="e">
        <f>INDEX(Data!$C$4:$BA$398,$C210,K$2)</f>
        <v>#N/A</v>
      </c>
      <c r="L210" s="28" t="e">
        <f>INDEX(Data!$C$4:$BA$398,$C210,L$2)</f>
        <v>#N/A</v>
      </c>
      <c r="M210" s="28" t="e">
        <f>INDEX(Data!$C$4:$BA$398,$C210,M$2)</f>
        <v>#N/A</v>
      </c>
      <c r="N210" s="28" t="e">
        <f>INDEX(Data!$C$4:$BA$398,$C210,N$2)</f>
        <v>#N/A</v>
      </c>
      <c r="O210" s="28" t="e">
        <f>INDEX(Data!$C$4:$BA$398,$C210,O$2)</f>
        <v>#N/A</v>
      </c>
      <c r="P210" t="e">
        <f>IF((Data!$BP$12+($Q$2-Data!$BP$12)*B210)&gt;=O210,Data!$BP$12+($Q$2-Data!$BP$12)*B210,"-")</f>
        <v>#N/A</v>
      </c>
      <c r="Q210" s="8">
        <f>(Data!$BP$12+($Q$2-Data!$BP$12)*CAPM!B210)</f>
        <v>0.3</v>
      </c>
      <c r="R210" s="8" t="e">
        <f>M210*(1+((Data!$BP$12+($R$2-Data!$BP$12)*CAPM!B210))%)</f>
        <v>#N/A</v>
      </c>
      <c r="S210" s="8" t="e">
        <f>M210*(1+((Data!$BP$12+($S$2-Data!$BP$12)*CAPM!B210))%)</f>
        <v>#N/A</v>
      </c>
      <c r="T210" s="8" t="e">
        <f>M210*(1+((Data!$BP$12+($T$2-Data!$BP$12)*CAPM!B210))%)</f>
        <v>#N/A</v>
      </c>
      <c r="U210" t="e">
        <f t="shared" si="27"/>
        <v>#N/A</v>
      </c>
      <c r="V210" s="12" t="e">
        <f t="shared" si="28"/>
        <v>#N/A</v>
      </c>
      <c r="W210" t="e">
        <f t="shared" si="29"/>
        <v>#N/A</v>
      </c>
    </row>
    <row r="211" spans="1:23">
      <c r="A211" s="18">
        <v>208</v>
      </c>
      <c r="B211" s="28">
        <f>IF($D$1="M",Data!BM210,IF($D$1="Y",Data!BN210,"-"))</f>
        <v>0</v>
      </c>
      <c r="C211" s="28" t="e">
        <f>MATCH(B211,IF($D$1="M",Data!$BM$4:$BM$400,IF($D$1="Y",Data!$BN$4:$BN$400,"-")),0)</f>
        <v>#N/A</v>
      </c>
      <c r="D211" s="28" t="e">
        <f>INDEX(Data!$C$4:$BA$398,$C211,D$2)</f>
        <v>#N/A</v>
      </c>
      <c r="E211" s="28" t="e">
        <f>INDEX(Data!$C$4:$BA$398,$C211,E$2)</f>
        <v>#N/A</v>
      </c>
      <c r="F211" s="28" t="e">
        <f>INDEX(Data!$C$4:$BA$398,$C211,F$2)</f>
        <v>#N/A</v>
      </c>
      <c r="G211" s="28" t="e">
        <f>INDEX(Data!$C$4:$BA$398,$C211,G$2)</f>
        <v>#N/A</v>
      </c>
      <c r="H211" s="28" t="e">
        <f>INDEX(Data!$C$4:$BA$398,$C211,H$2)</f>
        <v>#N/A</v>
      </c>
      <c r="I211" s="28" t="e">
        <f>INDEX(Data!$C$4:$BA$398,$C211,I$2)</f>
        <v>#N/A</v>
      </c>
      <c r="J211" s="28" t="e">
        <f>INDEX(Data!$C$4:$BA$398,$C211,J$2)</f>
        <v>#N/A</v>
      </c>
      <c r="K211" s="28" t="e">
        <f>INDEX(Data!$C$4:$BA$398,$C211,K$2)</f>
        <v>#N/A</v>
      </c>
      <c r="L211" s="28" t="e">
        <f>INDEX(Data!$C$4:$BA$398,$C211,L$2)</f>
        <v>#N/A</v>
      </c>
      <c r="M211" s="28" t="e">
        <f>INDEX(Data!$C$4:$BA$398,$C211,M$2)</f>
        <v>#N/A</v>
      </c>
      <c r="N211" s="28" t="e">
        <f>INDEX(Data!$C$4:$BA$398,$C211,N$2)</f>
        <v>#N/A</v>
      </c>
      <c r="O211" s="28" t="e">
        <f>INDEX(Data!$C$4:$BA$398,$C211,O$2)</f>
        <v>#N/A</v>
      </c>
      <c r="P211" t="e">
        <f>IF((Data!$BP$12+($Q$2-Data!$BP$12)*B211)&gt;=O211,Data!$BP$12+($Q$2-Data!$BP$12)*B211,"-")</f>
        <v>#N/A</v>
      </c>
      <c r="Q211" s="8">
        <f>(Data!$BP$12+($Q$2-Data!$BP$12)*CAPM!B211)</f>
        <v>0.3</v>
      </c>
      <c r="R211" s="8" t="e">
        <f>M211*(1+((Data!$BP$12+($R$2-Data!$BP$12)*CAPM!B211))%)</f>
        <v>#N/A</v>
      </c>
      <c r="S211" s="8" t="e">
        <f>M211*(1+((Data!$BP$12+($S$2-Data!$BP$12)*CAPM!B211))%)</f>
        <v>#N/A</v>
      </c>
      <c r="T211" s="8" t="e">
        <f>M211*(1+((Data!$BP$12+($T$2-Data!$BP$12)*CAPM!B211))%)</f>
        <v>#N/A</v>
      </c>
      <c r="U211" t="e">
        <f t="shared" si="27"/>
        <v>#N/A</v>
      </c>
      <c r="V211" s="12" t="e">
        <f t="shared" si="28"/>
        <v>#N/A</v>
      </c>
      <c r="W211" t="e">
        <f t="shared" si="29"/>
        <v>#N/A</v>
      </c>
    </row>
    <row r="212" spans="1:23">
      <c r="A212" s="18">
        <v>209</v>
      </c>
      <c r="B212" s="28">
        <f>IF($D$1="M",Data!BM211,IF($D$1="Y",Data!BN211,"-"))</f>
        <v>0</v>
      </c>
      <c r="C212" s="28" t="e">
        <f>MATCH(B212,IF($D$1="M",Data!$BM$4:$BM$400,IF($D$1="Y",Data!$BN$4:$BN$400,"-")),0)</f>
        <v>#N/A</v>
      </c>
      <c r="D212" s="28" t="e">
        <f>INDEX(Data!$C$4:$BA$398,$C212,D$2)</f>
        <v>#N/A</v>
      </c>
      <c r="E212" s="28" t="e">
        <f>INDEX(Data!$C$4:$BA$398,$C212,E$2)</f>
        <v>#N/A</v>
      </c>
      <c r="F212" s="28" t="e">
        <f>INDEX(Data!$C$4:$BA$398,$C212,F$2)</f>
        <v>#N/A</v>
      </c>
      <c r="G212" s="28" t="e">
        <f>INDEX(Data!$C$4:$BA$398,$C212,G$2)</f>
        <v>#N/A</v>
      </c>
      <c r="H212" s="28" t="e">
        <f>INDEX(Data!$C$4:$BA$398,$C212,H$2)</f>
        <v>#N/A</v>
      </c>
      <c r="I212" s="28" t="e">
        <f>INDEX(Data!$C$4:$BA$398,$C212,I$2)</f>
        <v>#N/A</v>
      </c>
      <c r="J212" s="28" t="e">
        <f>INDEX(Data!$C$4:$BA$398,$C212,J$2)</f>
        <v>#N/A</v>
      </c>
      <c r="K212" s="28" t="e">
        <f>INDEX(Data!$C$4:$BA$398,$C212,K$2)</f>
        <v>#N/A</v>
      </c>
      <c r="L212" s="28" t="e">
        <f>INDEX(Data!$C$4:$BA$398,$C212,L$2)</f>
        <v>#N/A</v>
      </c>
      <c r="M212" s="28" t="e">
        <f>INDEX(Data!$C$4:$BA$398,$C212,M$2)</f>
        <v>#N/A</v>
      </c>
      <c r="N212" s="28" t="e">
        <f>INDEX(Data!$C$4:$BA$398,$C212,N$2)</f>
        <v>#N/A</v>
      </c>
      <c r="O212" s="28" t="e">
        <f>INDEX(Data!$C$4:$BA$398,$C212,O$2)</f>
        <v>#N/A</v>
      </c>
      <c r="P212" t="e">
        <f>IF((Data!$BP$12+($Q$2-Data!$BP$12)*B212)&gt;=O212,Data!$BP$12+($Q$2-Data!$BP$12)*B212,"-")</f>
        <v>#N/A</v>
      </c>
      <c r="Q212" s="8">
        <f>(Data!$BP$12+($Q$2-Data!$BP$12)*CAPM!B212)</f>
        <v>0.3</v>
      </c>
      <c r="R212" s="8" t="e">
        <f>M212*(1+((Data!$BP$12+($R$2-Data!$BP$12)*CAPM!B212))%)</f>
        <v>#N/A</v>
      </c>
      <c r="S212" s="8" t="e">
        <f>M212*(1+((Data!$BP$12+($S$2-Data!$BP$12)*CAPM!B212))%)</f>
        <v>#N/A</v>
      </c>
      <c r="T212" s="8" t="e">
        <f>M212*(1+((Data!$BP$12+($T$2-Data!$BP$12)*CAPM!B212))%)</f>
        <v>#N/A</v>
      </c>
      <c r="U212" t="e">
        <f t="shared" si="27"/>
        <v>#N/A</v>
      </c>
      <c r="V212" s="12" t="e">
        <f t="shared" si="28"/>
        <v>#N/A</v>
      </c>
      <c r="W212" t="e">
        <f t="shared" si="29"/>
        <v>#N/A</v>
      </c>
    </row>
    <row r="213" spans="1:23">
      <c r="A213" s="18">
        <v>210</v>
      </c>
      <c r="B213" s="28">
        <f>IF($D$1="M",Data!BM212,IF($D$1="Y",Data!BN212,"-"))</f>
        <v>0</v>
      </c>
      <c r="C213" s="28" t="e">
        <f>MATCH(B213,IF($D$1="M",Data!$BM$4:$BM$400,IF($D$1="Y",Data!$BN$4:$BN$400,"-")),0)</f>
        <v>#N/A</v>
      </c>
      <c r="D213" s="28" t="e">
        <f>INDEX(Data!$C$4:$BA$398,$C213,D$2)</f>
        <v>#N/A</v>
      </c>
      <c r="E213" s="28" t="e">
        <f>INDEX(Data!$C$4:$BA$398,$C213,E$2)</f>
        <v>#N/A</v>
      </c>
      <c r="F213" s="28" t="e">
        <f>INDEX(Data!$C$4:$BA$398,$C213,F$2)</f>
        <v>#N/A</v>
      </c>
      <c r="G213" s="28" t="e">
        <f>INDEX(Data!$C$4:$BA$398,$C213,G$2)</f>
        <v>#N/A</v>
      </c>
      <c r="H213" s="28" t="e">
        <f>INDEX(Data!$C$4:$BA$398,$C213,H$2)</f>
        <v>#N/A</v>
      </c>
      <c r="I213" s="28" t="e">
        <f>INDEX(Data!$C$4:$BA$398,$C213,I$2)</f>
        <v>#N/A</v>
      </c>
      <c r="J213" s="28" t="e">
        <f>INDEX(Data!$C$4:$BA$398,$C213,J$2)</f>
        <v>#N/A</v>
      </c>
      <c r="K213" s="28" t="e">
        <f>INDEX(Data!$C$4:$BA$398,$C213,K$2)</f>
        <v>#N/A</v>
      </c>
      <c r="L213" s="28" t="e">
        <f>INDEX(Data!$C$4:$BA$398,$C213,L$2)</f>
        <v>#N/A</v>
      </c>
      <c r="M213" s="28" t="e">
        <f>INDEX(Data!$C$4:$BA$398,$C213,M$2)</f>
        <v>#N/A</v>
      </c>
      <c r="N213" s="28" t="e">
        <f>INDEX(Data!$C$4:$BA$398,$C213,N$2)</f>
        <v>#N/A</v>
      </c>
      <c r="O213" s="28" t="e">
        <f>INDEX(Data!$C$4:$BA$398,$C213,O$2)</f>
        <v>#N/A</v>
      </c>
      <c r="P213" t="e">
        <f>IF((Data!$BP$12+($Q$2-Data!$BP$12)*B213)&gt;=O213,Data!$BP$12+($Q$2-Data!$BP$12)*B213,"-")</f>
        <v>#N/A</v>
      </c>
      <c r="Q213" s="8">
        <f>(Data!$BP$12+($Q$2-Data!$BP$12)*CAPM!B213)</f>
        <v>0.3</v>
      </c>
      <c r="R213" s="8" t="e">
        <f>M213*(1+((Data!$BP$12+($R$2-Data!$BP$12)*CAPM!B213))%)</f>
        <v>#N/A</v>
      </c>
      <c r="S213" s="8" t="e">
        <f>M213*(1+((Data!$BP$12+($S$2-Data!$BP$12)*CAPM!B213))%)</f>
        <v>#N/A</v>
      </c>
      <c r="T213" s="8" t="e">
        <f>M213*(1+((Data!$BP$12+($T$2-Data!$BP$12)*CAPM!B213))%)</f>
        <v>#N/A</v>
      </c>
      <c r="U213" t="e">
        <f t="shared" si="27"/>
        <v>#N/A</v>
      </c>
      <c r="V213" s="12" t="e">
        <f t="shared" si="28"/>
        <v>#N/A</v>
      </c>
      <c r="W213" t="e">
        <f t="shared" si="29"/>
        <v>#N/A</v>
      </c>
    </row>
    <row r="214" spans="1:23">
      <c r="A214" s="18">
        <v>211</v>
      </c>
      <c r="B214" s="28">
        <f>IF($D$1="M",Data!BM213,IF($D$1="Y",Data!BN213,"-"))</f>
        <v>0</v>
      </c>
      <c r="C214" s="28" t="e">
        <f>MATCH(B214,IF($D$1="M",Data!$BM$4:$BM$400,IF($D$1="Y",Data!$BN$4:$BN$400,"-")),0)</f>
        <v>#N/A</v>
      </c>
      <c r="D214" s="28" t="e">
        <f>INDEX(Data!$C$4:$BA$398,$C214,D$2)</f>
        <v>#N/A</v>
      </c>
      <c r="E214" s="28" t="e">
        <f>INDEX(Data!$C$4:$BA$398,$C214,E$2)</f>
        <v>#N/A</v>
      </c>
      <c r="F214" s="28" t="e">
        <f>INDEX(Data!$C$4:$BA$398,$C214,F$2)</f>
        <v>#N/A</v>
      </c>
      <c r="G214" s="28" t="e">
        <f>INDEX(Data!$C$4:$BA$398,$C214,G$2)</f>
        <v>#N/A</v>
      </c>
      <c r="H214" s="28" t="e">
        <f>INDEX(Data!$C$4:$BA$398,$C214,H$2)</f>
        <v>#N/A</v>
      </c>
      <c r="I214" s="28" t="e">
        <f>INDEX(Data!$C$4:$BA$398,$C214,I$2)</f>
        <v>#N/A</v>
      </c>
      <c r="J214" s="28" t="e">
        <f>INDEX(Data!$C$4:$BA$398,$C214,J$2)</f>
        <v>#N/A</v>
      </c>
      <c r="K214" s="28" t="e">
        <f>INDEX(Data!$C$4:$BA$398,$C214,K$2)</f>
        <v>#N/A</v>
      </c>
      <c r="L214" s="28" t="e">
        <f>INDEX(Data!$C$4:$BA$398,$C214,L$2)</f>
        <v>#N/A</v>
      </c>
      <c r="M214" s="28" t="e">
        <f>INDEX(Data!$C$4:$BA$398,$C214,M$2)</f>
        <v>#N/A</v>
      </c>
      <c r="N214" s="28" t="e">
        <f>INDEX(Data!$C$4:$BA$398,$C214,N$2)</f>
        <v>#N/A</v>
      </c>
      <c r="O214" s="28" t="e">
        <f>INDEX(Data!$C$4:$BA$398,$C214,O$2)</f>
        <v>#N/A</v>
      </c>
      <c r="P214" t="e">
        <f>IF((Data!$BP$12+($Q$2-Data!$BP$12)*B214)&gt;=O214,Data!$BP$12+($Q$2-Data!$BP$12)*B214,"-")</f>
        <v>#N/A</v>
      </c>
      <c r="Q214" s="8">
        <f>(Data!$BP$12+($Q$2-Data!$BP$12)*CAPM!B214)</f>
        <v>0.3</v>
      </c>
      <c r="R214" s="8" t="e">
        <f>M214*(1+((Data!$BP$12+($R$2-Data!$BP$12)*CAPM!B214))%)</f>
        <v>#N/A</v>
      </c>
      <c r="S214" s="8" t="e">
        <f>M214*(1+((Data!$BP$12+($S$2-Data!$BP$12)*CAPM!B214))%)</f>
        <v>#N/A</v>
      </c>
      <c r="T214" s="8" t="e">
        <f>M214*(1+((Data!$BP$12+($T$2-Data!$BP$12)*CAPM!B214))%)</f>
        <v>#N/A</v>
      </c>
      <c r="U214" t="e">
        <f t="shared" si="27"/>
        <v>#N/A</v>
      </c>
      <c r="V214" s="12" t="e">
        <f t="shared" si="28"/>
        <v>#N/A</v>
      </c>
      <c r="W214" t="e">
        <f t="shared" si="29"/>
        <v>#N/A</v>
      </c>
    </row>
    <row r="215" spans="1:23">
      <c r="A215" s="18">
        <v>212</v>
      </c>
      <c r="B215" s="28">
        <f>IF($D$1="M",Data!BM214,IF($D$1="Y",Data!BN214,"-"))</f>
        <v>0</v>
      </c>
      <c r="C215" s="28" t="e">
        <f>MATCH(B215,IF($D$1="M",Data!$BM$4:$BM$400,IF($D$1="Y",Data!$BN$4:$BN$400,"-")),0)</f>
        <v>#N/A</v>
      </c>
      <c r="D215" s="28" t="e">
        <f>INDEX(Data!$C$4:$BA$398,$C215,D$2)</f>
        <v>#N/A</v>
      </c>
      <c r="E215" s="28" t="e">
        <f>INDEX(Data!$C$4:$BA$398,$C215,E$2)</f>
        <v>#N/A</v>
      </c>
      <c r="F215" s="28" t="e">
        <f>INDEX(Data!$C$4:$BA$398,$C215,F$2)</f>
        <v>#N/A</v>
      </c>
      <c r="G215" s="28" t="e">
        <f>INDEX(Data!$C$4:$BA$398,$C215,G$2)</f>
        <v>#N/A</v>
      </c>
      <c r="H215" s="28" t="e">
        <f>INDEX(Data!$C$4:$BA$398,$C215,H$2)</f>
        <v>#N/A</v>
      </c>
      <c r="I215" s="28" t="e">
        <f>INDEX(Data!$C$4:$BA$398,$C215,I$2)</f>
        <v>#N/A</v>
      </c>
      <c r="J215" s="28" t="e">
        <f>INDEX(Data!$C$4:$BA$398,$C215,J$2)</f>
        <v>#N/A</v>
      </c>
      <c r="K215" s="28" t="e">
        <f>INDEX(Data!$C$4:$BA$398,$C215,K$2)</f>
        <v>#N/A</v>
      </c>
      <c r="L215" s="28" t="e">
        <f>INDEX(Data!$C$4:$BA$398,$C215,L$2)</f>
        <v>#N/A</v>
      </c>
      <c r="M215" s="28" t="e">
        <f>INDEX(Data!$C$4:$BA$398,$C215,M$2)</f>
        <v>#N/A</v>
      </c>
      <c r="N215" s="28" t="e">
        <f>INDEX(Data!$C$4:$BA$398,$C215,N$2)</f>
        <v>#N/A</v>
      </c>
      <c r="O215" s="28" t="e">
        <f>INDEX(Data!$C$4:$BA$398,$C215,O$2)</f>
        <v>#N/A</v>
      </c>
      <c r="P215" t="e">
        <f>IF((Data!$BP$12+($Q$2-Data!$BP$12)*B215)&gt;=O215,Data!$BP$12+($Q$2-Data!$BP$12)*B215,"-")</f>
        <v>#N/A</v>
      </c>
      <c r="Q215" s="8">
        <f>(Data!$BP$12+($Q$2-Data!$BP$12)*CAPM!B215)</f>
        <v>0.3</v>
      </c>
      <c r="R215" s="8" t="e">
        <f>M215*(1+((Data!$BP$12+($R$2-Data!$BP$12)*CAPM!B215))%)</f>
        <v>#N/A</v>
      </c>
      <c r="S215" s="8" t="e">
        <f>M215*(1+((Data!$BP$12+($S$2-Data!$BP$12)*CAPM!B215))%)</f>
        <v>#N/A</v>
      </c>
      <c r="T215" s="8" t="e">
        <f>M215*(1+((Data!$BP$12+($T$2-Data!$BP$12)*CAPM!B215))%)</f>
        <v>#N/A</v>
      </c>
      <c r="U215" t="e">
        <f t="shared" si="27"/>
        <v>#N/A</v>
      </c>
      <c r="V215" s="12" t="e">
        <f t="shared" si="28"/>
        <v>#N/A</v>
      </c>
      <c r="W215" t="e">
        <f t="shared" si="29"/>
        <v>#N/A</v>
      </c>
    </row>
    <row r="216" spans="1:23">
      <c r="A216" s="18">
        <v>213</v>
      </c>
      <c r="B216" s="28">
        <f>IF($D$1="M",Data!BM215,IF($D$1="Y",Data!BN215,"-"))</f>
        <v>0</v>
      </c>
      <c r="C216" s="28" t="e">
        <f>MATCH(B216,IF($D$1="M",Data!$BM$4:$BM$400,IF($D$1="Y",Data!$BN$4:$BN$400,"-")),0)</f>
        <v>#N/A</v>
      </c>
      <c r="D216" s="28" t="e">
        <f>INDEX(Data!$C$4:$BA$398,$C216,D$2)</f>
        <v>#N/A</v>
      </c>
      <c r="E216" s="28" t="e">
        <f>INDEX(Data!$C$4:$BA$398,$C216,E$2)</f>
        <v>#N/A</v>
      </c>
      <c r="F216" s="28" t="e">
        <f>INDEX(Data!$C$4:$BA$398,$C216,F$2)</f>
        <v>#N/A</v>
      </c>
      <c r="G216" s="28" t="e">
        <f>INDEX(Data!$C$4:$BA$398,$C216,G$2)</f>
        <v>#N/A</v>
      </c>
      <c r="H216" s="28" t="e">
        <f>INDEX(Data!$C$4:$BA$398,$C216,H$2)</f>
        <v>#N/A</v>
      </c>
      <c r="I216" s="28" t="e">
        <f>INDEX(Data!$C$4:$BA$398,$C216,I$2)</f>
        <v>#N/A</v>
      </c>
      <c r="J216" s="28" t="e">
        <f>INDEX(Data!$C$4:$BA$398,$C216,J$2)</f>
        <v>#N/A</v>
      </c>
      <c r="K216" s="28" t="e">
        <f>INDEX(Data!$C$4:$BA$398,$C216,K$2)</f>
        <v>#N/A</v>
      </c>
      <c r="L216" s="28" t="e">
        <f>INDEX(Data!$C$4:$BA$398,$C216,L$2)</f>
        <v>#N/A</v>
      </c>
      <c r="M216" s="28" t="e">
        <f>INDEX(Data!$C$4:$BA$398,$C216,M$2)</f>
        <v>#N/A</v>
      </c>
      <c r="N216" s="28" t="e">
        <f>INDEX(Data!$C$4:$BA$398,$C216,N$2)</f>
        <v>#N/A</v>
      </c>
      <c r="O216" s="28" t="e">
        <f>INDEX(Data!$C$4:$BA$398,$C216,O$2)</f>
        <v>#N/A</v>
      </c>
      <c r="P216" t="e">
        <f>IF((Data!$BP$12+($Q$2-Data!$BP$12)*B216)&gt;=O216,Data!$BP$12+($Q$2-Data!$BP$12)*B216,"-")</f>
        <v>#N/A</v>
      </c>
      <c r="Q216" s="8">
        <f>(Data!$BP$12+($Q$2-Data!$BP$12)*CAPM!B216)</f>
        <v>0.3</v>
      </c>
      <c r="R216" s="8" t="e">
        <f>M216*(1+((Data!$BP$12+($R$2-Data!$BP$12)*CAPM!B216))%)</f>
        <v>#N/A</v>
      </c>
      <c r="S216" s="8" t="e">
        <f>M216*(1+((Data!$BP$12+($S$2-Data!$BP$12)*CAPM!B216))%)</f>
        <v>#N/A</v>
      </c>
      <c r="T216" s="8" t="e">
        <f>M216*(1+((Data!$BP$12+($T$2-Data!$BP$12)*CAPM!B216))%)</f>
        <v>#N/A</v>
      </c>
      <c r="U216" t="e">
        <f t="shared" si="27"/>
        <v>#N/A</v>
      </c>
      <c r="V216" s="12" t="e">
        <f t="shared" si="28"/>
        <v>#N/A</v>
      </c>
      <c r="W216" t="e">
        <f t="shared" si="29"/>
        <v>#N/A</v>
      </c>
    </row>
    <row r="217" spans="1:23">
      <c r="A217" s="18">
        <v>214</v>
      </c>
      <c r="B217" s="28">
        <f>IF($D$1="M",Data!BM216,IF($D$1="Y",Data!BN216,"-"))</f>
        <v>0</v>
      </c>
      <c r="C217" s="28" t="e">
        <f>MATCH(B217,IF($D$1="M",Data!$BM$4:$BM$400,IF($D$1="Y",Data!$BN$4:$BN$400,"-")),0)</f>
        <v>#N/A</v>
      </c>
      <c r="D217" s="28" t="e">
        <f>INDEX(Data!$C$4:$BA$398,$C217,D$2)</f>
        <v>#N/A</v>
      </c>
      <c r="E217" s="28" t="e">
        <f>INDEX(Data!$C$4:$BA$398,$C217,E$2)</f>
        <v>#N/A</v>
      </c>
      <c r="F217" s="28" t="e">
        <f>INDEX(Data!$C$4:$BA$398,$C217,F$2)</f>
        <v>#N/A</v>
      </c>
      <c r="G217" s="28" t="e">
        <f>INDEX(Data!$C$4:$BA$398,$C217,G$2)</f>
        <v>#N/A</v>
      </c>
      <c r="H217" s="28" t="e">
        <f>INDEX(Data!$C$4:$BA$398,$C217,H$2)</f>
        <v>#N/A</v>
      </c>
      <c r="I217" s="28" t="e">
        <f>INDEX(Data!$C$4:$BA$398,$C217,I$2)</f>
        <v>#N/A</v>
      </c>
      <c r="J217" s="28" t="e">
        <f>INDEX(Data!$C$4:$BA$398,$C217,J$2)</f>
        <v>#N/A</v>
      </c>
      <c r="K217" s="28" t="e">
        <f>INDEX(Data!$C$4:$BA$398,$C217,K$2)</f>
        <v>#N/A</v>
      </c>
      <c r="L217" s="28" t="e">
        <f>INDEX(Data!$C$4:$BA$398,$C217,L$2)</f>
        <v>#N/A</v>
      </c>
      <c r="M217" s="28" t="e">
        <f>INDEX(Data!$C$4:$BA$398,$C217,M$2)</f>
        <v>#N/A</v>
      </c>
      <c r="N217" s="28" t="e">
        <f>INDEX(Data!$C$4:$BA$398,$C217,N$2)</f>
        <v>#N/A</v>
      </c>
      <c r="O217" s="28" t="e">
        <f>INDEX(Data!$C$4:$BA$398,$C217,O$2)</f>
        <v>#N/A</v>
      </c>
      <c r="P217" t="e">
        <f>IF((Data!$BP$12+($Q$2-Data!$BP$12)*B217)&gt;=O217,Data!$BP$12+($Q$2-Data!$BP$12)*B217,"-")</f>
        <v>#N/A</v>
      </c>
      <c r="Q217" s="8">
        <f>(Data!$BP$12+($Q$2-Data!$BP$12)*CAPM!B217)</f>
        <v>0.3</v>
      </c>
      <c r="R217" s="8" t="e">
        <f>M217*(1+((Data!$BP$12+($R$2-Data!$BP$12)*CAPM!B217))%)</f>
        <v>#N/A</v>
      </c>
      <c r="S217" s="8" t="e">
        <f>M217*(1+((Data!$BP$12+($S$2-Data!$BP$12)*CAPM!B217))%)</f>
        <v>#N/A</v>
      </c>
      <c r="T217" s="8" t="e">
        <f>M217*(1+((Data!$BP$12+($T$2-Data!$BP$12)*CAPM!B217))%)</f>
        <v>#N/A</v>
      </c>
      <c r="U217" t="e">
        <f t="shared" si="27"/>
        <v>#N/A</v>
      </c>
      <c r="V217" s="12" t="e">
        <f t="shared" si="28"/>
        <v>#N/A</v>
      </c>
      <c r="W217" t="e">
        <f t="shared" si="29"/>
        <v>#N/A</v>
      </c>
    </row>
    <row r="218" spans="1:23">
      <c r="A218" s="18">
        <v>215</v>
      </c>
      <c r="B218" s="28">
        <f>IF($D$1="M",Data!BM217,IF($D$1="Y",Data!BN217,"-"))</f>
        <v>0</v>
      </c>
      <c r="C218" s="28" t="e">
        <f>MATCH(B218,IF($D$1="M",Data!$BM$4:$BM$400,IF($D$1="Y",Data!$BN$4:$BN$400,"-")),0)</f>
        <v>#N/A</v>
      </c>
      <c r="D218" s="28" t="e">
        <f>INDEX(Data!$C$4:$BA$398,$C218,D$2)</f>
        <v>#N/A</v>
      </c>
      <c r="E218" s="28" t="e">
        <f>INDEX(Data!$C$4:$BA$398,$C218,E$2)</f>
        <v>#N/A</v>
      </c>
      <c r="F218" s="28" t="e">
        <f>INDEX(Data!$C$4:$BA$398,$C218,F$2)</f>
        <v>#N/A</v>
      </c>
      <c r="G218" s="28" t="e">
        <f>INDEX(Data!$C$4:$BA$398,$C218,G$2)</f>
        <v>#N/A</v>
      </c>
      <c r="H218" s="28" t="e">
        <f>INDEX(Data!$C$4:$BA$398,$C218,H$2)</f>
        <v>#N/A</v>
      </c>
      <c r="I218" s="28" t="e">
        <f>INDEX(Data!$C$4:$BA$398,$C218,I$2)</f>
        <v>#N/A</v>
      </c>
      <c r="J218" s="28" t="e">
        <f>INDEX(Data!$C$4:$BA$398,$C218,J$2)</f>
        <v>#N/A</v>
      </c>
      <c r="K218" s="28" t="e">
        <f>INDEX(Data!$C$4:$BA$398,$C218,K$2)</f>
        <v>#N/A</v>
      </c>
      <c r="L218" s="28" t="e">
        <f>INDEX(Data!$C$4:$BA$398,$C218,L$2)</f>
        <v>#N/A</v>
      </c>
      <c r="M218" s="28" t="e">
        <f>INDEX(Data!$C$4:$BA$398,$C218,M$2)</f>
        <v>#N/A</v>
      </c>
      <c r="N218" s="28" t="e">
        <f>INDEX(Data!$C$4:$BA$398,$C218,N$2)</f>
        <v>#N/A</v>
      </c>
      <c r="O218" s="28" t="e">
        <f>INDEX(Data!$C$4:$BA$398,$C218,O$2)</f>
        <v>#N/A</v>
      </c>
      <c r="P218" t="e">
        <f>IF((Data!$BP$12+($Q$2-Data!$BP$12)*B218)&gt;=O218,Data!$BP$12+($Q$2-Data!$BP$12)*B218,"-")</f>
        <v>#N/A</v>
      </c>
      <c r="Q218" s="8">
        <f>(Data!$BP$12+($Q$2-Data!$BP$12)*CAPM!B218)</f>
        <v>0.3</v>
      </c>
      <c r="R218" s="8" t="e">
        <f>M218*(1+((Data!$BP$12+($R$2-Data!$BP$12)*CAPM!B218))%)</f>
        <v>#N/A</v>
      </c>
      <c r="S218" s="8" t="e">
        <f>M218*(1+((Data!$BP$12+($S$2-Data!$BP$12)*CAPM!B218))%)</f>
        <v>#N/A</v>
      </c>
      <c r="T218" s="8" t="e">
        <f>M218*(1+((Data!$BP$12+($T$2-Data!$BP$12)*CAPM!B218))%)</f>
        <v>#N/A</v>
      </c>
      <c r="U218" t="e">
        <f t="shared" si="27"/>
        <v>#N/A</v>
      </c>
      <c r="V218" s="12" t="e">
        <f t="shared" si="28"/>
        <v>#N/A</v>
      </c>
      <c r="W218" t="e">
        <f t="shared" si="29"/>
        <v>#N/A</v>
      </c>
    </row>
    <row r="219" spans="1:23">
      <c r="A219" s="18">
        <v>216</v>
      </c>
      <c r="B219" s="28">
        <f>IF($D$1="M",Data!BM218,IF($D$1="Y",Data!BN218,"-"))</f>
        <v>0</v>
      </c>
      <c r="C219" s="28" t="e">
        <f>MATCH(B219,IF($D$1="M",Data!$BM$4:$BM$400,IF($D$1="Y",Data!$BN$4:$BN$400,"-")),0)</f>
        <v>#N/A</v>
      </c>
      <c r="D219" s="28" t="e">
        <f>INDEX(Data!$C$4:$BA$398,$C219,D$2)</f>
        <v>#N/A</v>
      </c>
      <c r="E219" s="28" t="e">
        <f>INDEX(Data!$C$4:$BA$398,$C219,E$2)</f>
        <v>#N/A</v>
      </c>
      <c r="F219" s="28" t="e">
        <f>INDEX(Data!$C$4:$BA$398,$C219,F$2)</f>
        <v>#N/A</v>
      </c>
      <c r="G219" s="28" t="e">
        <f>INDEX(Data!$C$4:$BA$398,$C219,G$2)</f>
        <v>#N/A</v>
      </c>
      <c r="H219" s="28" t="e">
        <f>INDEX(Data!$C$4:$BA$398,$C219,H$2)</f>
        <v>#N/A</v>
      </c>
      <c r="I219" s="28" t="e">
        <f>INDEX(Data!$C$4:$BA$398,$C219,I$2)</f>
        <v>#N/A</v>
      </c>
      <c r="J219" s="28" t="e">
        <f>INDEX(Data!$C$4:$BA$398,$C219,J$2)</f>
        <v>#N/A</v>
      </c>
      <c r="K219" s="28" t="e">
        <f>INDEX(Data!$C$4:$BA$398,$C219,K$2)</f>
        <v>#N/A</v>
      </c>
      <c r="L219" s="28" t="e">
        <f>INDEX(Data!$C$4:$BA$398,$C219,L$2)</f>
        <v>#N/A</v>
      </c>
      <c r="M219" s="28" t="e">
        <f>INDEX(Data!$C$4:$BA$398,$C219,M$2)</f>
        <v>#N/A</v>
      </c>
      <c r="N219" s="28" t="e">
        <f>INDEX(Data!$C$4:$BA$398,$C219,N$2)</f>
        <v>#N/A</v>
      </c>
      <c r="O219" s="28" t="e">
        <f>INDEX(Data!$C$4:$BA$398,$C219,O$2)</f>
        <v>#N/A</v>
      </c>
      <c r="P219" t="e">
        <f>IF((Data!$BP$12+($Q$2-Data!$BP$12)*B219)&gt;=O219,Data!$BP$12+($Q$2-Data!$BP$12)*B219,"-")</f>
        <v>#N/A</v>
      </c>
      <c r="Q219" s="8">
        <f>(Data!$BP$12+($Q$2-Data!$BP$12)*CAPM!B219)</f>
        <v>0.3</v>
      </c>
      <c r="R219" s="8" t="e">
        <f>M219*(1+((Data!$BP$12+($R$2-Data!$BP$12)*CAPM!B219))%)</f>
        <v>#N/A</v>
      </c>
      <c r="S219" s="8" t="e">
        <f>M219*(1+((Data!$BP$12+($S$2-Data!$BP$12)*CAPM!B219))%)</f>
        <v>#N/A</v>
      </c>
      <c r="T219" s="8" t="e">
        <f>M219*(1+((Data!$BP$12+($T$2-Data!$BP$12)*CAPM!B219))%)</f>
        <v>#N/A</v>
      </c>
      <c r="U219" t="e">
        <f t="shared" si="27"/>
        <v>#N/A</v>
      </c>
      <c r="V219" s="12" t="e">
        <f t="shared" si="28"/>
        <v>#N/A</v>
      </c>
      <c r="W219" t="e">
        <f t="shared" si="29"/>
        <v>#N/A</v>
      </c>
    </row>
    <row r="220" spans="1:23">
      <c r="A220" s="18">
        <v>217</v>
      </c>
      <c r="B220" s="28">
        <f>IF($D$1="M",Data!BM219,IF($D$1="Y",Data!BN219,"-"))</f>
        <v>0</v>
      </c>
      <c r="C220" s="28" t="e">
        <f>MATCH(B220,IF($D$1="M",Data!$BM$4:$BM$400,IF($D$1="Y",Data!$BN$4:$BN$400,"-")),0)</f>
        <v>#N/A</v>
      </c>
      <c r="D220" s="28" t="e">
        <f>INDEX(Data!$C$4:$BA$398,$C220,D$2)</f>
        <v>#N/A</v>
      </c>
      <c r="E220" s="28" t="e">
        <f>INDEX(Data!$C$4:$BA$398,$C220,E$2)</f>
        <v>#N/A</v>
      </c>
      <c r="F220" s="28" t="e">
        <f>INDEX(Data!$C$4:$BA$398,$C220,F$2)</f>
        <v>#N/A</v>
      </c>
      <c r="G220" s="28" t="e">
        <f>INDEX(Data!$C$4:$BA$398,$C220,G$2)</f>
        <v>#N/A</v>
      </c>
      <c r="H220" s="28" t="e">
        <f>INDEX(Data!$C$4:$BA$398,$C220,H$2)</f>
        <v>#N/A</v>
      </c>
      <c r="I220" s="28" t="e">
        <f>INDEX(Data!$C$4:$BA$398,$C220,I$2)</f>
        <v>#N/A</v>
      </c>
      <c r="J220" s="28" t="e">
        <f>INDEX(Data!$C$4:$BA$398,$C220,J$2)</f>
        <v>#N/A</v>
      </c>
      <c r="K220" s="28" t="e">
        <f>INDEX(Data!$C$4:$BA$398,$C220,K$2)</f>
        <v>#N/A</v>
      </c>
      <c r="L220" s="28" t="e">
        <f>INDEX(Data!$C$4:$BA$398,$C220,L$2)</f>
        <v>#N/A</v>
      </c>
      <c r="M220" s="28" t="e">
        <f>INDEX(Data!$C$4:$BA$398,$C220,M$2)</f>
        <v>#N/A</v>
      </c>
      <c r="N220" s="28" t="e">
        <f>INDEX(Data!$C$4:$BA$398,$C220,N$2)</f>
        <v>#N/A</v>
      </c>
      <c r="O220" s="28" t="e">
        <f>INDEX(Data!$C$4:$BA$398,$C220,O$2)</f>
        <v>#N/A</v>
      </c>
      <c r="P220" t="e">
        <f>IF((Data!$BP$12+($Q$2-Data!$BP$12)*B220)&gt;=O220,Data!$BP$12+($Q$2-Data!$BP$12)*B220,"-")</f>
        <v>#N/A</v>
      </c>
      <c r="Q220" s="8">
        <f>(Data!$BP$12+($Q$2-Data!$BP$12)*CAPM!B220)</f>
        <v>0.3</v>
      </c>
      <c r="R220" s="8" t="e">
        <f>M220*(1+((Data!$BP$12+($R$2-Data!$BP$12)*CAPM!B220))%)</f>
        <v>#N/A</v>
      </c>
      <c r="S220" s="8" t="e">
        <f>M220*(1+((Data!$BP$12+($S$2-Data!$BP$12)*CAPM!B220))%)</f>
        <v>#N/A</v>
      </c>
      <c r="T220" s="8" t="e">
        <f>M220*(1+((Data!$BP$12+($T$2-Data!$BP$12)*CAPM!B220))%)</f>
        <v>#N/A</v>
      </c>
      <c r="U220" t="e">
        <f t="shared" si="27"/>
        <v>#N/A</v>
      </c>
      <c r="V220" s="12" t="e">
        <f t="shared" si="28"/>
        <v>#N/A</v>
      </c>
      <c r="W220" t="e">
        <f t="shared" si="29"/>
        <v>#N/A</v>
      </c>
    </row>
    <row r="221" spans="1:23">
      <c r="A221" s="18">
        <v>218</v>
      </c>
      <c r="B221" s="28">
        <f>IF($D$1="M",Data!BM220,IF($D$1="Y",Data!BN220,"-"))</f>
        <v>0</v>
      </c>
      <c r="C221" s="28" t="e">
        <f>MATCH(B221,IF($D$1="M",Data!$BM$4:$BM$400,IF($D$1="Y",Data!$BN$4:$BN$400,"-")),0)</f>
        <v>#N/A</v>
      </c>
      <c r="D221" s="28" t="e">
        <f>INDEX(Data!$C$4:$BA$398,$C221,D$2)</f>
        <v>#N/A</v>
      </c>
      <c r="E221" s="28" t="e">
        <f>INDEX(Data!$C$4:$BA$398,$C221,E$2)</f>
        <v>#N/A</v>
      </c>
      <c r="F221" s="28" t="e">
        <f>INDEX(Data!$C$4:$BA$398,$C221,F$2)</f>
        <v>#N/A</v>
      </c>
      <c r="G221" s="28" t="e">
        <f>INDEX(Data!$C$4:$BA$398,$C221,G$2)</f>
        <v>#N/A</v>
      </c>
      <c r="H221" s="28" t="e">
        <f>INDEX(Data!$C$4:$BA$398,$C221,H$2)</f>
        <v>#N/A</v>
      </c>
      <c r="I221" s="28" t="e">
        <f>INDEX(Data!$C$4:$BA$398,$C221,I$2)</f>
        <v>#N/A</v>
      </c>
      <c r="J221" s="28" t="e">
        <f>INDEX(Data!$C$4:$BA$398,$C221,J$2)</f>
        <v>#N/A</v>
      </c>
      <c r="K221" s="28" t="e">
        <f>INDEX(Data!$C$4:$BA$398,$C221,K$2)</f>
        <v>#N/A</v>
      </c>
      <c r="L221" s="28" t="e">
        <f>INDEX(Data!$C$4:$BA$398,$C221,L$2)</f>
        <v>#N/A</v>
      </c>
      <c r="M221" s="28" t="e">
        <f>INDEX(Data!$C$4:$BA$398,$C221,M$2)</f>
        <v>#N/A</v>
      </c>
      <c r="N221" s="28" t="e">
        <f>INDEX(Data!$C$4:$BA$398,$C221,N$2)</f>
        <v>#N/A</v>
      </c>
      <c r="O221" s="28" t="e">
        <f>INDEX(Data!$C$4:$BA$398,$C221,O$2)</f>
        <v>#N/A</v>
      </c>
      <c r="P221" t="e">
        <f>IF((Data!$BP$12+($Q$2-Data!$BP$12)*B221)&gt;=O221,Data!$BP$12+($Q$2-Data!$BP$12)*B221,"-")</f>
        <v>#N/A</v>
      </c>
      <c r="Q221" s="8">
        <f>(Data!$BP$12+($Q$2-Data!$BP$12)*CAPM!B221)</f>
        <v>0.3</v>
      </c>
      <c r="R221" s="8" t="e">
        <f>M221*(1+((Data!$BP$12+($R$2-Data!$BP$12)*CAPM!B221))%)</f>
        <v>#N/A</v>
      </c>
      <c r="S221" s="8" t="e">
        <f>M221*(1+((Data!$BP$12+($S$2-Data!$BP$12)*CAPM!B221))%)</f>
        <v>#N/A</v>
      </c>
      <c r="T221" s="8" t="e">
        <f>M221*(1+((Data!$BP$12+($T$2-Data!$BP$12)*CAPM!B221))%)</f>
        <v>#N/A</v>
      </c>
      <c r="U221" t="e">
        <f t="shared" si="27"/>
        <v>#N/A</v>
      </c>
      <c r="V221" s="12" t="e">
        <f t="shared" si="28"/>
        <v>#N/A</v>
      </c>
      <c r="W221" t="e">
        <f t="shared" si="29"/>
        <v>#N/A</v>
      </c>
    </row>
    <row r="222" spans="1:23">
      <c r="A222" s="18">
        <v>219</v>
      </c>
      <c r="B222" s="28">
        <f>IF($D$1="M",Data!BM221,IF($D$1="Y",Data!BN221,"-"))</f>
        <v>0</v>
      </c>
      <c r="C222" s="28" t="e">
        <f>MATCH(B222,IF($D$1="M",Data!$BM$4:$BM$400,IF($D$1="Y",Data!$BN$4:$BN$400,"-")),0)</f>
        <v>#N/A</v>
      </c>
      <c r="D222" s="28" t="e">
        <f>INDEX(Data!$C$4:$BA$398,$C222,D$2)</f>
        <v>#N/A</v>
      </c>
      <c r="E222" s="28" t="e">
        <f>INDEX(Data!$C$4:$BA$398,$C222,E$2)</f>
        <v>#N/A</v>
      </c>
      <c r="F222" s="28" t="e">
        <f>INDEX(Data!$C$4:$BA$398,$C222,F$2)</f>
        <v>#N/A</v>
      </c>
      <c r="G222" s="28" t="e">
        <f>INDEX(Data!$C$4:$BA$398,$C222,G$2)</f>
        <v>#N/A</v>
      </c>
      <c r="H222" s="28" t="e">
        <f>INDEX(Data!$C$4:$BA$398,$C222,H$2)</f>
        <v>#N/A</v>
      </c>
      <c r="I222" s="28" t="e">
        <f>INDEX(Data!$C$4:$BA$398,$C222,I$2)</f>
        <v>#N/A</v>
      </c>
      <c r="J222" s="28" t="e">
        <f>INDEX(Data!$C$4:$BA$398,$C222,J$2)</f>
        <v>#N/A</v>
      </c>
      <c r="K222" s="28" t="e">
        <f>INDEX(Data!$C$4:$BA$398,$C222,K$2)</f>
        <v>#N/A</v>
      </c>
      <c r="L222" s="28" t="e">
        <f>INDEX(Data!$C$4:$BA$398,$C222,L$2)</f>
        <v>#N/A</v>
      </c>
      <c r="M222" s="28" t="e">
        <f>INDEX(Data!$C$4:$BA$398,$C222,M$2)</f>
        <v>#N/A</v>
      </c>
      <c r="N222" s="28" t="e">
        <f>INDEX(Data!$C$4:$BA$398,$C222,N$2)</f>
        <v>#N/A</v>
      </c>
      <c r="O222" s="28" t="e">
        <f>INDEX(Data!$C$4:$BA$398,$C222,O$2)</f>
        <v>#N/A</v>
      </c>
      <c r="P222" t="e">
        <f>IF((Data!$BP$12+($Q$2-Data!$BP$12)*B222)&gt;=O222,Data!$BP$12+($Q$2-Data!$BP$12)*B222,"-")</f>
        <v>#N/A</v>
      </c>
      <c r="Q222" s="8">
        <f>(Data!$BP$12+($Q$2-Data!$BP$12)*CAPM!B222)</f>
        <v>0.3</v>
      </c>
      <c r="R222" s="8" t="e">
        <f>M222*(1+((Data!$BP$12+($R$2-Data!$BP$12)*CAPM!B222))%)</f>
        <v>#N/A</v>
      </c>
      <c r="S222" s="8" t="e">
        <f>M222*(1+((Data!$BP$12+($S$2-Data!$BP$12)*CAPM!B222))%)</f>
        <v>#N/A</v>
      </c>
      <c r="T222" s="8" t="e">
        <f>M222*(1+((Data!$BP$12+($T$2-Data!$BP$12)*CAPM!B222))%)</f>
        <v>#N/A</v>
      </c>
      <c r="U222" t="e">
        <f t="shared" si="27"/>
        <v>#N/A</v>
      </c>
      <c r="V222" s="12" t="e">
        <f t="shared" si="28"/>
        <v>#N/A</v>
      </c>
      <c r="W222" t="e">
        <f t="shared" si="29"/>
        <v>#N/A</v>
      </c>
    </row>
    <row r="223" spans="1:23">
      <c r="A223" s="18">
        <v>220</v>
      </c>
      <c r="B223" s="28">
        <f>IF($D$1="M",Data!BM222,IF($D$1="Y",Data!BN222,"-"))</f>
        <v>0</v>
      </c>
      <c r="C223" s="28" t="e">
        <f>MATCH(B223,IF($D$1="M",Data!$BM$4:$BM$400,IF($D$1="Y",Data!$BN$4:$BN$400,"-")),0)</f>
        <v>#N/A</v>
      </c>
      <c r="D223" s="28" t="e">
        <f>INDEX(Data!$C$4:$BA$398,$C223,D$2)</f>
        <v>#N/A</v>
      </c>
      <c r="E223" s="28" t="e">
        <f>INDEX(Data!$C$4:$BA$398,$C223,E$2)</f>
        <v>#N/A</v>
      </c>
      <c r="F223" s="28" t="e">
        <f>INDEX(Data!$C$4:$BA$398,$C223,F$2)</f>
        <v>#N/A</v>
      </c>
      <c r="G223" s="28" t="e">
        <f>INDEX(Data!$C$4:$BA$398,$C223,G$2)</f>
        <v>#N/A</v>
      </c>
      <c r="H223" s="28" t="e">
        <f>INDEX(Data!$C$4:$BA$398,$C223,H$2)</f>
        <v>#N/A</v>
      </c>
      <c r="I223" s="28" t="e">
        <f>INDEX(Data!$C$4:$BA$398,$C223,I$2)</f>
        <v>#N/A</v>
      </c>
      <c r="J223" s="28" t="e">
        <f>INDEX(Data!$C$4:$BA$398,$C223,J$2)</f>
        <v>#N/A</v>
      </c>
      <c r="K223" s="28" t="e">
        <f>INDEX(Data!$C$4:$BA$398,$C223,K$2)</f>
        <v>#N/A</v>
      </c>
      <c r="L223" s="28" t="e">
        <f>INDEX(Data!$C$4:$BA$398,$C223,L$2)</f>
        <v>#N/A</v>
      </c>
      <c r="M223" s="28" t="e">
        <f>INDEX(Data!$C$4:$BA$398,$C223,M$2)</f>
        <v>#N/A</v>
      </c>
      <c r="N223" s="28" t="e">
        <f>INDEX(Data!$C$4:$BA$398,$C223,N$2)</f>
        <v>#N/A</v>
      </c>
      <c r="O223" s="28" t="e">
        <f>INDEX(Data!$C$4:$BA$398,$C223,O$2)</f>
        <v>#N/A</v>
      </c>
      <c r="P223" t="e">
        <f>IF((Data!$BP$12+($Q$2-Data!$BP$12)*B223)&gt;=O223,Data!$BP$12+($Q$2-Data!$BP$12)*B223,"-")</f>
        <v>#N/A</v>
      </c>
      <c r="Q223" s="8">
        <f>(Data!$BP$12+($Q$2-Data!$BP$12)*CAPM!B223)</f>
        <v>0.3</v>
      </c>
      <c r="R223" s="8" t="e">
        <f>M223*(1+((Data!$BP$12+($R$2-Data!$BP$12)*CAPM!B223))%)</f>
        <v>#N/A</v>
      </c>
      <c r="S223" s="8" t="e">
        <f>M223*(1+((Data!$BP$12+($S$2-Data!$BP$12)*CAPM!B223))%)</f>
        <v>#N/A</v>
      </c>
      <c r="T223" s="8" t="e">
        <f>M223*(1+((Data!$BP$12+($T$2-Data!$BP$12)*CAPM!B223))%)</f>
        <v>#N/A</v>
      </c>
      <c r="U223" t="e">
        <f t="shared" si="27"/>
        <v>#N/A</v>
      </c>
      <c r="V223" s="12" t="e">
        <f t="shared" si="28"/>
        <v>#N/A</v>
      </c>
      <c r="W223" t="e">
        <f t="shared" si="29"/>
        <v>#N/A</v>
      </c>
    </row>
    <row r="224" spans="1:23">
      <c r="A224" s="18">
        <v>221</v>
      </c>
      <c r="B224" s="28">
        <f>IF($D$1="M",Data!BM223,IF($D$1="Y",Data!BN223,"-"))</f>
        <v>0</v>
      </c>
      <c r="C224" s="28" t="e">
        <f>MATCH(B224,IF($D$1="M",Data!$BM$4:$BM$400,IF($D$1="Y",Data!$BN$4:$BN$400,"-")),0)</f>
        <v>#N/A</v>
      </c>
      <c r="D224" s="28" t="e">
        <f>INDEX(Data!$C$4:$BA$398,$C224,D$2)</f>
        <v>#N/A</v>
      </c>
      <c r="E224" s="28" t="e">
        <f>INDEX(Data!$C$4:$BA$398,$C224,E$2)</f>
        <v>#N/A</v>
      </c>
      <c r="F224" s="28" t="e">
        <f>INDEX(Data!$C$4:$BA$398,$C224,F$2)</f>
        <v>#N/A</v>
      </c>
      <c r="G224" s="28" t="e">
        <f>INDEX(Data!$C$4:$BA$398,$C224,G$2)</f>
        <v>#N/A</v>
      </c>
      <c r="H224" s="28" t="e">
        <f>INDEX(Data!$C$4:$BA$398,$C224,H$2)</f>
        <v>#N/A</v>
      </c>
      <c r="I224" s="28" t="e">
        <f>INDEX(Data!$C$4:$BA$398,$C224,I$2)</f>
        <v>#N/A</v>
      </c>
      <c r="J224" s="28" t="e">
        <f>INDEX(Data!$C$4:$BA$398,$C224,J$2)</f>
        <v>#N/A</v>
      </c>
      <c r="K224" s="28" t="e">
        <f>INDEX(Data!$C$4:$BA$398,$C224,K$2)</f>
        <v>#N/A</v>
      </c>
      <c r="L224" s="28" t="e">
        <f>INDEX(Data!$C$4:$BA$398,$C224,L$2)</f>
        <v>#N/A</v>
      </c>
      <c r="M224" s="28" t="e">
        <f>INDEX(Data!$C$4:$BA$398,$C224,M$2)</f>
        <v>#N/A</v>
      </c>
      <c r="N224" s="28" t="e">
        <f>INDEX(Data!$C$4:$BA$398,$C224,N$2)</f>
        <v>#N/A</v>
      </c>
      <c r="O224" s="28" t="e">
        <f>INDEX(Data!$C$4:$BA$398,$C224,O$2)</f>
        <v>#N/A</v>
      </c>
      <c r="P224" t="e">
        <f>IF((Data!$BP$12+($Q$2-Data!$BP$12)*B224)&gt;=O224,Data!$BP$12+($Q$2-Data!$BP$12)*B224,"-")</f>
        <v>#N/A</v>
      </c>
      <c r="Q224" s="8">
        <f>(Data!$BP$12+($Q$2-Data!$BP$12)*CAPM!B224)</f>
        <v>0.3</v>
      </c>
      <c r="R224" s="8" t="e">
        <f>M224*(1+((Data!$BP$12+($R$2-Data!$BP$12)*CAPM!B224))%)</f>
        <v>#N/A</v>
      </c>
      <c r="S224" s="8" t="e">
        <f>M224*(1+((Data!$BP$12+($S$2-Data!$BP$12)*CAPM!B224))%)</f>
        <v>#N/A</v>
      </c>
      <c r="T224" s="8" t="e">
        <f>M224*(1+((Data!$BP$12+($T$2-Data!$BP$12)*CAPM!B224))%)</f>
        <v>#N/A</v>
      </c>
      <c r="U224" t="e">
        <f t="shared" si="27"/>
        <v>#N/A</v>
      </c>
      <c r="V224" s="12" t="e">
        <f t="shared" si="28"/>
        <v>#N/A</v>
      </c>
      <c r="W224" t="e">
        <f t="shared" si="29"/>
        <v>#N/A</v>
      </c>
    </row>
    <row r="225" spans="1:23">
      <c r="A225" s="18">
        <v>222</v>
      </c>
      <c r="B225" s="28">
        <f>IF($D$1="M",Data!BM224,IF($D$1="Y",Data!BN224,"-"))</f>
        <v>0</v>
      </c>
      <c r="C225" s="28" t="e">
        <f>MATCH(B225,IF($D$1="M",Data!$BM$4:$BM$400,IF($D$1="Y",Data!$BN$4:$BN$400,"-")),0)</f>
        <v>#N/A</v>
      </c>
      <c r="D225" s="28" t="e">
        <f>INDEX(Data!$C$4:$BA$398,$C225,D$2)</f>
        <v>#N/A</v>
      </c>
      <c r="E225" s="28" t="e">
        <f>INDEX(Data!$C$4:$BA$398,$C225,E$2)</f>
        <v>#N/A</v>
      </c>
      <c r="F225" s="28" t="e">
        <f>INDEX(Data!$C$4:$BA$398,$C225,F$2)</f>
        <v>#N/A</v>
      </c>
      <c r="G225" s="28" t="e">
        <f>INDEX(Data!$C$4:$BA$398,$C225,G$2)</f>
        <v>#N/A</v>
      </c>
      <c r="H225" s="28" t="e">
        <f>INDEX(Data!$C$4:$BA$398,$C225,H$2)</f>
        <v>#N/A</v>
      </c>
      <c r="I225" s="28" t="e">
        <f>INDEX(Data!$C$4:$BA$398,$C225,I$2)</f>
        <v>#N/A</v>
      </c>
      <c r="J225" s="28" t="e">
        <f>INDEX(Data!$C$4:$BA$398,$C225,J$2)</f>
        <v>#N/A</v>
      </c>
      <c r="K225" s="28" t="e">
        <f>INDEX(Data!$C$4:$BA$398,$C225,K$2)</f>
        <v>#N/A</v>
      </c>
      <c r="L225" s="28" t="e">
        <f>INDEX(Data!$C$4:$BA$398,$C225,L$2)</f>
        <v>#N/A</v>
      </c>
      <c r="M225" s="28" t="e">
        <f>INDEX(Data!$C$4:$BA$398,$C225,M$2)</f>
        <v>#N/A</v>
      </c>
      <c r="N225" s="28" t="e">
        <f>INDEX(Data!$C$4:$BA$398,$C225,N$2)</f>
        <v>#N/A</v>
      </c>
      <c r="O225" s="28" t="e">
        <f>INDEX(Data!$C$4:$BA$398,$C225,O$2)</f>
        <v>#N/A</v>
      </c>
      <c r="P225" t="e">
        <f>IF((Data!$BP$12+($Q$2-Data!$BP$12)*B225)&gt;=O225,Data!$BP$12+($Q$2-Data!$BP$12)*B225,"-")</f>
        <v>#N/A</v>
      </c>
      <c r="Q225" s="8">
        <f>(Data!$BP$12+($Q$2-Data!$BP$12)*CAPM!B225)</f>
        <v>0.3</v>
      </c>
      <c r="R225" s="8" t="e">
        <f>M225*(1+((Data!$BP$12+($R$2-Data!$BP$12)*CAPM!B225))%)</f>
        <v>#N/A</v>
      </c>
      <c r="S225" s="8" t="e">
        <f>M225*(1+((Data!$BP$12+($S$2-Data!$BP$12)*CAPM!B225))%)</f>
        <v>#N/A</v>
      </c>
      <c r="T225" s="8" t="e">
        <f>M225*(1+((Data!$BP$12+($T$2-Data!$BP$12)*CAPM!B225))%)</f>
        <v>#N/A</v>
      </c>
      <c r="U225" t="e">
        <f t="shared" si="27"/>
        <v>#N/A</v>
      </c>
      <c r="V225" s="12" t="e">
        <f t="shared" si="28"/>
        <v>#N/A</v>
      </c>
      <c r="W225" t="e">
        <f t="shared" si="29"/>
        <v>#N/A</v>
      </c>
    </row>
    <row r="226" spans="1:23">
      <c r="A226" s="18">
        <v>223</v>
      </c>
      <c r="B226" s="28">
        <f>IF($D$1="M",Data!BM225,IF($D$1="Y",Data!BN225,"-"))</f>
        <v>0</v>
      </c>
      <c r="C226" s="28" t="e">
        <f>MATCH(B226,IF($D$1="M",Data!$BM$4:$BM$400,IF($D$1="Y",Data!$BN$4:$BN$400,"-")),0)</f>
        <v>#N/A</v>
      </c>
      <c r="D226" s="28" t="e">
        <f>INDEX(Data!$C$4:$BA$398,$C226,D$2)</f>
        <v>#N/A</v>
      </c>
      <c r="E226" s="28" t="e">
        <f>INDEX(Data!$C$4:$BA$398,$C226,E$2)</f>
        <v>#N/A</v>
      </c>
      <c r="F226" s="28" t="e">
        <f>INDEX(Data!$C$4:$BA$398,$C226,F$2)</f>
        <v>#N/A</v>
      </c>
      <c r="G226" s="28" t="e">
        <f>INDEX(Data!$C$4:$BA$398,$C226,G$2)</f>
        <v>#N/A</v>
      </c>
      <c r="H226" s="28" t="e">
        <f>INDEX(Data!$C$4:$BA$398,$C226,H$2)</f>
        <v>#N/A</v>
      </c>
      <c r="I226" s="28" t="e">
        <f>INDEX(Data!$C$4:$BA$398,$C226,I$2)</f>
        <v>#N/A</v>
      </c>
      <c r="J226" s="28" t="e">
        <f>INDEX(Data!$C$4:$BA$398,$C226,J$2)</f>
        <v>#N/A</v>
      </c>
      <c r="K226" s="28" t="e">
        <f>INDEX(Data!$C$4:$BA$398,$C226,K$2)</f>
        <v>#N/A</v>
      </c>
      <c r="L226" s="28" t="e">
        <f>INDEX(Data!$C$4:$BA$398,$C226,L$2)</f>
        <v>#N/A</v>
      </c>
      <c r="M226" s="28" t="e">
        <f>INDEX(Data!$C$4:$BA$398,$C226,M$2)</f>
        <v>#N/A</v>
      </c>
      <c r="N226" s="28" t="e">
        <f>INDEX(Data!$C$4:$BA$398,$C226,N$2)</f>
        <v>#N/A</v>
      </c>
      <c r="O226" s="28" t="e">
        <f>INDEX(Data!$C$4:$BA$398,$C226,O$2)</f>
        <v>#N/A</v>
      </c>
      <c r="P226" t="e">
        <f>IF((Data!$BP$12+($Q$2-Data!$BP$12)*B226)&gt;=O226,Data!$BP$12+($Q$2-Data!$BP$12)*B226,"-")</f>
        <v>#N/A</v>
      </c>
      <c r="Q226" s="8">
        <f>(Data!$BP$12+($Q$2-Data!$BP$12)*CAPM!B226)</f>
        <v>0.3</v>
      </c>
      <c r="R226" s="8" t="e">
        <f>M226*(1+((Data!$BP$12+($R$2-Data!$BP$12)*CAPM!B226))%)</f>
        <v>#N/A</v>
      </c>
      <c r="S226" s="8" t="e">
        <f>M226*(1+((Data!$BP$12+($S$2-Data!$BP$12)*CAPM!B226))%)</f>
        <v>#N/A</v>
      </c>
      <c r="T226" s="8" t="e">
        <f>M226*(1+((Data!$BP$12+($T$2-Data!$BP$12)*CAPM!B226))%)</f>
        <v>#N/A</v>
      </c>
      <c r="U226" t="e">
        <f t="shared" si="27"/>
        <v>#N/A</v>
      </c>
      <c r="V226" s="12" t="e">
        <f t="shared" si="28"/>
        <v>#N/A</v>
      </c>
      <c r="W226" t="e">
        <f t="shared" si="29"/>
        <v>#N/A</v>
      </c>
    </row>
    <row r="227" spans="1:23">
      <c r="A227" s="18">
        <v>224</v>
      </c>
      <c r="B227" s="28">
        <f>IF($D$1="M",Data!BM226,IF($D$1="Y",Data!BN226,"-"))</f>
        <v>0</v>
      </c>
      <c r="C227" s="28" t="e">
        <f>MATCH(B227,IF($D$1="M",Data!$BM$4:$BM$400,IF($D$1="Y",Data!$BN$4:$BN$400,"-")),0)</f>
        <v>#N/A</v>
      </c>
      <c r="D227" s="28" t="e">
        <f>INDEX(Data!$C$4:$BA$398,$C227,D$2)</f>
        <v>#N/A</v>
      </c>
      <c r="E227" s="28" t="e">
        <f>INDEX(Data!$C$4:$BA$398,$C227,E$2)</f>
        <v>#N/A</v>
      </c>
      <c r="F227" s="28" t="e">
        <f>INDEX(Data!$C$4:$BA$398,$C227,F$2)</f>
        <v>#N/A</v>
      </c>
      <c r="G227" s="28" t="e">
        <f>INDEX(Data!$C$4:$BA$398,$C227,G$2)</f>
        <v>#N/A</v>
      </c>
      <c r="H227" s="28" t="e">
        <f>INDEX(Data!$C$4:$BA$398,$C227,H$2)</f>
        <v>#N/A</v>
      </c>
      <c r="I227" s="28" t="e">
        <f>INDEX(Data!$C$4:$BA$398,$C227,I$2)</f>
        <v>#N/A</v>
      </c>
      <c r="J227" s="28" t="e">
        <f>INDEX(Data!$C$4:$BA$398,$C227,J$2)</f>
        <v>#N/A</v>
      </c>
      <c r="K227" s="28" t="e">
        <f>INDEX(Data!$C$4:$BA$398,$C227,K$2)</f>
        <v>#N/A</v>
      </c>
      <c r="L227" s="28" t="e">
        <f>INDEX(Data!$C$4:$BA$398,$C227,L$2)</f>
        <v>#N/A</v>
      </c>
      <c r="M227" s="28" t="e">
        <f>INDEX(Data!$C$4:$BA$398,$C227,M$2)</f>
        <v>#N/A</v>
      </c>
      <c r="N227" s="28" t="e">
        <f>INDEX(Data!$C$4:$BA$398,$C227,N$2)</f>
        <v>#N/A</v>
      </c>
      <c r="O227" s="28" t="e">
        <f>INDEX(Data!$C$4:$BA$398,$C227,O$2)</f>
        <v>#N/A</v>
      </c>
      <c r="P227" t="e">
        <f>IF((Data!$BP$12+($Q$2-Data!$BP$12)*B227)&gt;=O227,Data!$BP$12+($Q$2-Data!$BP$12)*B227,"-")</f>
        <v>#N/A</v>
      </c>
      <c r="Q227" s="8">
        <f>(Data!$BP$12+($Q$2-Data!$BP$12)*CAPM!B227)</f>
        <v>0.3</v>
      </c>
      <c r="R227" s="8" t="e">
        <f>M227*(1+((Data!$BP$12+($R$2-Data!$BP$12)*CAPM!B227))%)</f>
        <v>#N/A</v>
      </c>
      <c r="S227" s="8" t="e">
        <f>M227*(1+((Data!$BP$12+($S$2-Data!$BP$12)*CAPM!B227))%)</f>
        <v>#N/A</v>
      </c>
      <c r="T227" s="8" t="e">
        <f>M227*(1+((Data!$BP$12+($T$2-Data!$BP$12)*CAPM!B227))%)</f>
        <v>#N/A</v>
      </c>
      <c r="U227" t="e">
        <f t="shared" si="27"/>
        <v>#N/A</v>
      </c>
      <c r="V227" s="12" t="e">
        <f t="shared" si="28"/>
        <v>#N/A</v>
      </c>
      <c r="W227" t="e">
        <f t="shared" si="29"/>
        <v>#N/A</v>
      </c>
    </row>
    <row r="228" spans="1:23">
      <c r="A228" s="18">
        <v>225</v>
      </c>
      <c r="B228" s="28">
        <f>IF($D$1="M",Data!BM227,IF($D$1="Y",Data!BN227,"-"))</f>
        <v>0</v>
      </c>
      <c r="C228" s="28" t="e">
        <f>MATCH(B228,IF($D$1="M",Data!$BM$4:$BM$400,IF($D$1="Y",Data!$BN$4:$BN$400,"-")),0)</f>
        <v>#N/A</v>
      </c>
      <c r="D228" s="28" t="e">
        <f>INDEX(Data!$C$4:$BA$398,$C228,D$2)</f>
        <v>#N/A</v>
      </c>
      <c r="E228" s="28" t="e">
        <f>INDEX(Data!$C$4:$BA$398,$C228,E$2)</f>
        <v>#N/A</v>
      </c>
      <c r="F228" s="28" t="e">
        <f>INDEX(Data!$C$4:$BA$398,$C228,F$2)</f>
        <v>#N/A</v>
      </c>
      <c r="G228" s="28" t="e">
        <f>INDEX(Data!$C$4:$BA$398,$C228,G$2)</f>
        <v>#N/A</v>
      </c>
      <c r="H228" s="28" t="e">
        <f>INDEX(Data!$C$4:$BA$398,$C228,H$2)</f>
        <v>#N/A</v>
      </c>
      <c r="I228" s="28" t="e">
        <f>INDEX(Data!$C$4:$BA$398,$C228,I$2)</f>
        <v>#N/A</v>
      </c>
      <c r="J228" s="28" t="e">
        <f>INDEX(Data!$C$4:$BA$398,$C228,J$2)</f>
        <v>#N/A</v>
      </c>
      <c r="K228" s="28" t="e">
        <f>INDEX(Data!$C$4:$BA$398,$C228,K$2)</f>
        <v>#N/A</v>
      </c>
      <c r="L228" s="28" t="e">
        <f>INDEX(Data!$C$4:$BA$398,$C228,L$2)</f>
        <v>#N/A</v>
      </c>
      <c r="M228" s="28" t="e">
        <f>INDEX(Data!$C$4:$BA$398,$C228,M$2)</f>
        <v>#N/A</v>
      </c>
      <c r="N228" s="28" t="e">
        <f>INDEX(Data!$C$4:$BA$398,$C228,N$2)</f>
        <v>#N/A</v>
      </c>
      <c r="O228" s="28" t="e">
        <f>INDEX(Data!$C$4:$BA$398,$C228,O$2)</f>
        <v>#N/A</v>
      </c>
      <c r="P228" t="e">
        <f>IF((Data!$BP$12+($Q$2-Data!$BP$12)*B228)&gt;=O228,Data!$BP$12+($Q$2-Data!$BP$12)*B228,"-")</f>
        <v>#N/A</v>
      </c>
      <c r="Q228" s="8">
        <f>(Data!$BP$12+($Q$2-Data!$BP$12)*CAPM!B228)</f>
        <v>0.3</v>
      </c>
      <c r="R228" s="8" t="e">
        <f>M228*(1+((Data!$BP$12+($R$2-Data!$BP$12)*CAPM!B228))%)</f>
        <v>#N/A</v>
      </c>
      <c r="S228" s="8" t="e">
        <f>M228*(1+((Data!$BP$12+($S$2-Data!$BP$12)*CAPM!B228))%)</f>
        <v>#N/A</v>
      </c>
      <c r="T228" s="8" t="e">
        <f>M228*(1+((Data!$BP$12+($T$2-Data!$BP$12)*CAPM!B228))%)</f>
        <v>#N/A</v>
      </c>
      <c r="U228" t="e">
        <f t="shared" si="27"/>
        <v>#N/A</v>
      </c>
      <c r="V228" s="12" t="e">
        <f t="shared" si="28"/>
        <v>#N/A</v>
      </c>
      <c r="W228" t="e">
        <f t="shared" si="29"/>
        <v>#N/A</v>
      </c>
    </row>
    <row r="229" spans="1:23">
      <c r="A229" s="18">
        <v>226</v>
      </c>
      <c r="B229" s="28">
        <f>IF($D$1="M",Data!BM228,IF($D$1="Y",Data!BN228,"-"))</f>
        <v>0</v>
      </c>
      <c r="C229" s="28" t="e">
        <f>MATCH(B229,IF($D$1="M",Data!$BM$4:$BM$400,IF($D$1="Y",Data!$BN$4:$BN$400,"-")),0)</f>
        <v>#N/A</v>
      </c>
      <c r="D229" s="28" t="e">
        <f>INDEX(Data!$C$4:$BA$398,$C229,D$2)</f>
        <v>#N/A</v>
      </c>
      <c r="E229" s="28" t="e">
        <f>INDEX(Data!$C$4:$BA$398,$C229,E$2)</f>
        <v>#N/A</v>
      </c>
      <c r="F229" s="28" t="e">
        <f>INDEX(Data!$C$4:$BA$398,$C229,F$2)</f>
        <v>#N/A</v>
      </c>
      <c r="G229" s="28" t="e">
        <f>INDEX(Data!$C$4:$BA$398,$C229,G$2)</f>
        <v>#N/A</v>
      </c>
      <c r="H229" s="28" t="e">
        <f>INDEX(Data!$C$4:$BA$398,$C229,H$2)</f>
        <v>#N/A</v>
      </c>
      <c r="I229" s="28" t="e">
        <f>INDEX(Data!$C$4:$BA$398,$C229,I$2)</f>
        <v>#N/A</v>
      </c>
      <c r="J229" s="28" t="e">
        <f>INDEX(Data!$C$4:$BA$398,$C229,J$2)</f>
        <v>#N/A</v>
      </c>
      <c r="K229" s="28" t="e">
        <f>INDEX(Data!$C$4:$BA$398,$C229,K$2)</f>
        <v>#N/A</v>
      </c>
      <c r="L229" s="28" t="e">
        <f>INDEX(Data!$C$4:$BA$398,$C229,L$2)</f>
        <v>#N/A</v>
      </c>
      <c r="M229" s="28" t="e">
        <f>INDEX(Data!$C$4:$BA$398,$C229,M$2)</f>
        <v>#N/A</v>
      </c>
      <c r="N229" s="28" t="e">
        <f>INDEX(Data!$C$4:$BA$398,$C229,N$2)</f>
        <v>#N/A</v>
      </c>
      <c r="O229" s="28" t="e">
        <f>INDEX(Data!$C$4:$BA$398,$C229,O$2)</f>
        <v>#N/A</v>
      </c>
      <c r="P229" t="e">
        <f>IF((Data!$BP$12+($Q$2-Data!$BP$12)*B229)&gt;=O229,Data!$BP$12+($Q$2-Data!$BP$12)*B229,"-")</f>
        <v>#N/A</v>
      </c>
      <c r="Q229" s="8">
        <f>(Data!$BP$12+($Q$2-Data!$BP$12)*CAPM!B229)</f>
        <v>0.3</v>
      </c>
      <c r="R229" s="8" t="e">
        <f>M229*(1+((Data!$BP$12+($R$2-Data!$BP$12)*CAPM!B229))%)</f>
        <v>#N/A</v>
      </c>
      <c r="S229" s="8" t="e">
        <f>M229*(1+((Data!$BP$12+($S$2-Data!$BP$12)*CAPM!B229))%)</f>
        <v>#N/A</v>
      </c>
      <c r="T229" s="8" t="e">
        <f>M229*(1+((Data!$BP$12+($T$2-Data!$BP$12)*CAPM!B229))%)</f>
        <v>#N/A</v>
      </c>
      <c r="U229" t="e">
        <f t="shared" si="27"/>
        <v>#N/A</v>
      </c>
      <c r="V229" s="12" t="e">
        <f t="shared" si="28"/>
        <v>#N/A</v>
      </c>
      <c r="W229" t="e">
        <f t="shared" si="29"/>
        <v>#N/A</v>
      </c>
    </row>
    <row r="230" spans="1:23">
      <c r="A230" s="18">
        <v>227</v>
      </c>
      <c r="B230" s="28">
        <f>IF($D$1="M",Data!BM229,IF($D$1="Y",Data!BN229,"-"))</f>
        <v>0</v>
      </c>
      <c r="C230" s="28" t="e">
        <f>MATCH(B230,IF($D$1="M",Data!$BM$4:$BM$400,IF($D$1="Y",Data!$BN$4:$BN$400,"-")),0)</f>
        <v>#N/A</v>
      </c>
      <c r="D230" s="28" t="e">
        <f>INDEX(Data!$C$4:$BA$398,$C230,D$2)</f>
        <v>#N/A</v>
      </c>
      <c r="E230" s="28" t="e">
        <f>INDEX(Data!$C$4:$BA$398,$C230,E$2)</f>
        <v>#N/A</v>
      </c>
      <c r="F230" s="28" t="e">
        <f>INDEX(Data!$C$4:$BA$398,$C230,F$2)</f>
        <v>#N/A</v>
      </c>
      <c r="G230" s="28" t="e">
        <f>INDEX(Data!$C$4:$BA$398,$C230,G$2)</f>
        <v>#N/A</v>
      </c>
      <c r="H230" s="28" t="e">
        <f>INDEX(Data!$C$4:$BA$398,$C230,H$2)</f>
        <v>#N/A</v>
      </c>
      <c r="I230" s="28" t="e">
        <f>INDEX(Data!$C$4:$BA$398,$C230,I$2)</f>
        <v>#N/A</v>
      </c>
      <c r="J230" s="28" t="e">
        <f>INDEX(Data!$C$4:$BA$398,$C230,J$2)</f>
        <v>#N/A</v>
      </c>
      <c r="K230" s="28" t="e">
        <f>INDEX(Data!$C$4:$BA$398,$C230,K$2)</f>
        <v>#N/A</v>
      </c>
      <c r="L230" s="28" t="e">
        <f>INDEX(Data!$C$4:$BA$398,$C230,L$2)</f>
        <v>#N/A</v>
      </c>
      <c r="M230" s="28" t="e">
        <f>INDEX(Data!$C$4:$BA$398,$C230,M$2)</f>
        <v>#N/A</v>
      </c>
      <c r="N230" s="28" t="e">
        <f>INDEX(Data!$C$4:$BA$398,$C230,N$2)</f>
        <v>#N/A</v>
      </c>
      <c r="O230" s="28" t="e">
        <f>INDEX(Data!$C$4:$BA$398,$C230,O$2)</f>
        <v>#N/A</v>
      </c>
      <c r="P230" t="e">
        <f>IF((Data!$BP$12+($Q$2-Data!$BP$12)*B230)&gt;=O230,Data!$BP$12+($Q$2-Data!$BP$12)*B230,"-")</f>
        <v>#N/A</v>
      </c>
      <c r="Q230" s="8">
        <f>(Data!$BP$12+($Q$2-Data!$BP$12)*CAPM!B230)</f>
        <v>0.3</v>
      </c>
      <c r="R230" s="8" t="e">
        <f>M230*(1+((Data!$BP$12+($R$2-Data!$BP$12)*CAPM!B230))%)</f>
        <v>#N/A</v>
      </c>
      <c r="S230" s="8" t="e">
        <f>M230*(1+((Data!$BP$12+($S$2-Data!$BP$12)*CAPM!B230))%)</f>
        <v>#N/A</v>
      </c>
      <c r="T230" s="8" t="e">
        <f>M230*(1+((Data!$BP$12+($T$2-Data!$BP$12)*CAPM!B230))%)</f>
        <v>#N/A</v>
      </c>
      <c r="U230" t="e">
        <f t="shared" si="27"/>
        <v>#N/A</v>
      </c>
      <c r="V230" s="12" t="e">
        <f t="shared" si="28"/>
        <v>#N/A</v>
      </c>
      <c r="W230" t="e">
        <f t="shared" si="29"/>
        <v>#N/A</v>
      </c>
    </row>
    <row r="231" spans="1:23">
      <c r="A231" s="18">
        <v>228</v>
      </c>
      <c r="B231" s="28">
        <f>IF($D$1="M",Data!BM230,IF($D$1="Y",Data!BN230,"-"))</f>
        <v>0</v>
      </c>
      <c r="C231" s="28" t="e">
        <f>MATCH(B231,IF($D$1="M",Data!$BM$4:$BM$400,IF($D$1="Y",Data!$BN$4:$BN$400,"-")),0)</f>
        <v>#N/A</v>
      </c>
      <c r="D231" s="28" t="e">
        <f>INDEX(Data!$C$4:$BA$398,$C231,D$2)</f>
        <v>#N/A</v>
      </c>
      <c r="E231" s="28" t="e">
        <f>INDEX(Data!$C$4:$BA$398,$C231,E$2)</f>
        <v>#N/A</v>
      </c>
      <c r="F231" s="28" t="e">
        <f>INDEX(Data!$C$4:$BA$398,$C231,F$2)</f>
        <v>#N/A</v>
      </c>
      <c r="G231" s="28" t="e">
        <f>INDEX(Data!$C$4:$BA$398,$C231,G$2)</f>
        <v>#N/A</v>
      </c>
      <c r="H231" s="28" t="e">
        <f>INDEX(Data!$C$4:$BA$398,$C231,H$2)</f>
        <v>#N/A</v>
      </c>
      <c r="I231" s="28" t="e">
        <f>INDEX(Data!$C$4:$BA$398,$C231,I$2)</f>
        <v>#N/A</v>
      </c>
      <c r="J231" s="28" t="e">
        <f>INDEX(Data!$C$4:$BA$398,$C231,J$2)</f>
        <v>#N/A</v>
      </c>
      <c r="K231" s="28" t="e">
        <f>INDEX(Data!$C$4:$BA$398,$C231,K$2)</f>
        <v>#N/A</v>
      </c>
      <c r="L231" s="28" t="e">
        <f>INDEX(Data!$C$4:$BA$398,$C231,L$2)</f>
        <v>#N/A</v>
      </c>
      <c r="M231" s="28" t="e">
        <f>INDEX(Data!$C$4:$BA$398,$C231,M$2)</f>
        <v>#N/A</v>
      </c>
      <c r="N231" s="28" t="e">
        <f>INDEX(Data!$C$4:$BA$398,$C231,N$2)</f>
        <v>#N/A</v>
      </c>
      <c r="O231" s="28" t="e">
        <f>INDEX(Data!$C$4:$BA$398,$C231,O$2)</f>
        <v>#N/A</v>
      </c>
      <c r="P231" t="e">
        <f>IF((Data!$BP$12+($Q$2-Data!$BP$12)*B231)&gt;=O231,Data!$BP$12+($Q$2-Data!$BP$12)*B231,"-")</f>
        <v>#N/A</v>
      </c>
      <c r="Q231" s="8">
        <f>(Data!$BP$12+($Q$2-Data!$BP$12)*CAPM!B231)</f>
        <v>0.3</v>
      </c>
      <c r="R231" s="8" t="e">
        <f>M231*(1+((Data!$BP$12+($R$2-Data!$BP$12)*CAPM!B231))%)</f>
        <v>#N/A</v>
      </c>
      <c r="S231" s="8" t="e">
        <f>M231*(1+((Data!$BP$12+($S$2-Data!$BP$12)*CAPM!B231))%)</f>
        <v>#N/A</v>
      </c>
      <c r="T231" s="8" t="e">
        <f>M231*(1+((Data!$BP$12+($T$2-Data!$BP$12)*CAPM!B231))%)</f>
        <v>#N/A</v>
      </c>
      <c r="U231" t="e">
        <f t="shared" si="27"/>
        <v>#N/A</v>
      </c>
      <c r="V231" s="12" t="e">
        <f t="shared" si="28"/>
        <v>#N/A</v>
      </c>
      <c r="W231" t="e">
        <f t="shared" si="29"/>
        <v>#N/A</v>
      </c>
    </row>
    <row r="232" spans="1:23">
      <c r="A232" s="18">
        <v>229</v>
      </c>
      <c r="B232" s="28">
        <f>IF($D$1="M",Data!BM231,IF($D$1="Y",Data!BN231,"-"))</f>
        <v>0</v>
      </c>
      <c r="C232" s="28" t="e">
        <f>MATCH(B232,IF($D$1="M",Data!$BM$4:$BM$400,IF($D$1="Y",Data!$BN$4:$BN$400,"-")),0)</f>
        <v>#N/A</v>
      </c>
      <c r="D232" s="28" t="e">
        <f>INDEX(Data!$C$4:$BA$398,$C232,D$2)</f>
        <v>#N/A</v>
      </c>
      <c r="E232" s="28" t="e">
        <f>INDEX(Data!$C$4:$BA$398,$C232,E$2)</f>
        <v>#N/A</v>
      </c>
      <c r="F232" s="28" t="e">
        <f>INDEX(Data!$C$4:$BA$398,$C232,F$2)</f>
        <v>#N/A</v>
      </c>
      <c r="G232" s="28" t="e">
        <f>INDEX(Data!$C$4:$BA$398,$C232,G$2)</f>
        <v>#N/A</v>
      </c>
      <c r="H232" s="28" t="e">
        <f>INDEX(Data!$C$4:$BA$398,$C232,H$2)</f>
        <v>#N/A</v>
      </c>
      <c r="I232" s="28" t="e">
        <f>INDEX(Data!$C$4:$BA$398,$C232,I$2)</f>
        <v>#N/A</v>
      </c>
      <c r="J232" s="28" t="e">
        <f>INDEX(Data!$C$4:$BA$398,$C232,J$2)</f>
        <v>#N/A</v>
      </c>
      <c r="K232" s="28" t="e">
        <f>INDEX(Data!$C$4:$BA$398,$C232,K$2)</f>
        <v>#N/A</v>
      </c>
      <c r="L232" s="28" t="e">
        <f>INDEX(Data!$C$4:$BA$398,$C232,L$2)</f>
        <v>#N/A</v>
      </c>
      <c r="M232" s="28" t="e">
        <f>INDEX(Data!$C$4:$BA$398,$C232,M$2)</f>
        <v>#N/A</v>
      </c>
      <c r="N232" s="28" t="e">
        <f>INDEX(Data!$C$4:$BA$398,$C232,N$2)</f>
        <v>#N/A</v>
      </c>
      <c r="O232" s="28" t="e">
        <f>INDEX(Data!$C$4:$BA$398,$C232,O$2)</f>
        <v>#N/A</v>
      </c>
      <c r="P232" t="e">
        <f>IF((Data!$BP$12+($Q$2-Data!$BP$12)*B232)&gt;=O232,Data!$BP$12+($Q$2-Data!$BP$12)*B232,"-")</f>
        <v>#N/A</v>
      </c>
      <c r="Q232" s="8">
        <f>(Data!$BP$12+($Q$2-Data!$BP$12)*CAPM!B232)</f>
        <v>0.3</v>
      </c>
      <c r="R232" s="8" t="e">
        <f>M232*(1+((Data!$BP$12+($R$2-Data!$BP$12)*CAPM!B232))%)</f>
        <v>#N/A</v>
      </c>
      <c r="S232" s="8" t="e">
        <f>M232*(1+((Data!$BP$12+($S$2-Data!$BP$12)*CAPM!B232))%)</f>
        <v>#N/A</v>
      </c>
      <c r="T232" s="8" t="e">
        <f>M232*(1+((Data!$BP$12+($T$2-Data!$BP$12)*CAPM!B232))%)</f>
        <v>#N/A</v>
      </c>
      <c r="U232" t="e">
        <f t="shared" si="27"/>
        <v>#N/A</v>
      </c>
      <c r="V232" s="12" t="e">
        <f t="shared" si="28"/>
        <v>#N/A</v>
      </c>
      <c r="W232" t="e">
        <f t="shared" si="29"/>
        <v>#N/A</v>
      </c>
    </row>
    <row r="233" spans="1:23">
      <c r="A233" s="18">
        <v>230</v>
      </c>
      <c r="B233" s="28">
        <f>IF($D$1="M",Data!BM232,IF($D$1="Y",Data!BN232,"-"))</f>
        <v>0</v>
      </c>
      <c r="C233" s="28" t="e">
        <f>MATCH(B233,IF($D$1="M",Data!$BM$4:$BM$400,IF($D$1="Y",Data!$BN$4:$BN$400,"-")),0)</f>
        <v>#N/A</v>
      </c>
      <c r="D233" s="28" t="e">
        <f>INDEX(Data!$C$4:$BA$398,$C233,D$2)</f>
        <v>#N/A</v>
      </c>
      <c r="E233" s="28" t="e">
        <f>INDEX(Data!$C$4:$BA$398,$C233,E$2)</f>
        <v>#N/A</v>
      </c>
      <c r="F233" s="28" t="e">
        <f>INDEX(Data!$C$4:$BA$398,$C233,F$2)</f>
        <v>#N/A</v>
      </c>
      <c r="G233" s="28" t="e">
        <f>INDEX(Data!$C$4:$BA$398,$C233,G$2)</f>
        <v>#N/A</v>
      </c>
      <c r="H233" s="28" t="e">
        <f>INDEX(Data!$C$4:$BA$398,$C233,H$2)</f>
        <v>#N/A</v>
      </c>
      <c r="I233" s="28" t="e">
        <f>INDEX(Data!$C$4:$BA$398,$C233,I$2)</f>
        <v>#N/A</v>
      </c>
      <c r="J233" s="28" t="e">
        <f>INDEX(Data!$C$4:$BA$398,$C233,J$2)</f>
        <v>#N/A</v>
      </c>
      <c r="K233" s="28" t="e">
        <f>INDEX(Data!$C$4:$BA$398,$C233,K$2)</f>
        <v>#N/A</v>
      </c>
      <c r="L233" s="28" t="e">
        <f>INDEX(Data!$C$4:$BA$398,$C233,L$2)</f>
        <v>#N/A</v>
      </c>
      <c r="M233" s="28" t="e">
        <f>INDEX(Data!$C$4:$BA$398,$C233,M$2)</f>
        <v>#N/A</v>
      </c>
      <c r="N233" s="28" t="e">
        <f>INDEX(Data!$C$4:$BA$398,$C233,N$2)</f>
        <v>#N/A</v>
      </c>
      <c r="O233" s="28" t="e">
        <f>INDEX(Data!$C$4:$BA$398,$C233,O$2)</f>
        <v>#N/A</v>
      </c>
      <c r="P233" t="e">
        <f>IF((Data!$BP$12+($Q$2-Data!$BP$12)*B233)&gt;=O233,Data!$BP$12+($Q$2-Data!$BP$12)*B233,"-")</f>
        <v>#N/A</v>
      </c>
      <c r="Q233" s="8">
        <f>(Data!$BP$12+($Q$2-Data!$BP$12)*CAPM!B233)</f>
        <v>0.3</v>
      </c>
      <c r="R233" s="8" t="e">
        <f>M233*(1+((Data!$BP$12+($R$2-Data!$BP$12)*CAPM!B233))%)</f>
        <v>#N/A</v>
      </c>
      <c r="S233" s="8" t="e">
        <f>M233*(1+((Data!$BP$12+($S$2-Data!$BP$12)*CAPM!B233))%)</f>
        <v>#N/A</v>
      </c>
      <c r="T233" s="8" t="e">
        <f>M233*(1+((Data!$BP$12+($T$2-Data!$BP$12)*CAPM!B233))%)</f>
        <v>#N/A</v>
      </c>
      <c r="U233" t="e">
        <f t="shared" si="27"/>
        <v>#N/A</v>
      </c>
      <c r="V233" s="12" t="e">
        <f t="shared" si="28"/>
        <v>#N/A</v>
      </c>
      <c r="W233" t="e">
        <f t="shared" si="29"/>
        <v>#N/A</v>
      </c>
    </row>
    <row r="234" spans="1:23">
      <c r="A234" s="18">
        <v>231</v>
      </c>
      <c r="B234" s="28">
        <f>IF($D$1="M",Data!BM233,IF($D$1="Y",Data!BN233,"-"))</f>
        <v>0</v>
      </c>
      <c r="C234" s="28" t="e">
        <f>MATCH(B234,IF($D$1="M",Data!$BM$4:$BM$400,IF($D$1="Y",Data!$BN$4:$BN$400,"-")),0)</f>
        <v>#N/A</v>
      </c>
      <c r="D234" s="28" t="e">
        <f>INDEX(Data!$C$4:$BA$398,$C234,D$2)</f>
        <v>#N/A</v>
      </c>
      <c r="E234" s="28" t="e">
        <f>INDEX(Data!$C$4:$BA$398,$C234,E$2)</f>
        <v>#N/A</v>
      </c>
      <c r="F234" s="28" t="e">
        <f>INDEX(Data!$C$4:$BA$398,$C234,F$2)</f>
        <v>#N/A</v>
      </c>
      <c r="G234" s="28" t="e">
        <f>INDEX(Data!$C$4:$BA$398,$C234,G$2)</f>
        <v>#N/A</v>
      </c>
      <c r="H234" s="28" t="e">
        <f>INDEX(Data!$C$4:$BA$398,$C234,H$2)</f>
        <v>#N/A</v>
      </c>
      <c r="I234" s="28" t="e">
        <f>INDEX(Data!$C$4:$BA$398,$C234,I$2)</f>
        <v>#N/A</v>
      </c>
      <c r="J234" s="28" t="e">
        <f>INDEX(Data!$C$4:$BA$398,$C234,J$2)</f>
        <v>#N/A</v>
      </c>
      <c r="K234" s="28" t="e">
        <f>INDEX(Data!$C$4:$BA$398,$C234,K$2)</f>
        <v>#N/A</v>
      </c>
      <c r="L234" s="28" t="e">
        <f>INDEX(Data!$C$4:$BA$398,$C234,L$2)</f>
        <v>#N/A</v>
      </c>
      <c r="M234" s="28" t="e">
        <f>INDEX(Data!$C$4:$BA$398,$C234,M$2)</f>
        <v>#N/A</v>
      </c>
      <c r="N234" s="28" t="e">
        <f>INDEX(Data!$C$4:$BA$398,$C234,N$2)</f>
        <v>#N/A</v>
      </c>
      <c r="O234" s="28" t="e">
        <f>INDEX(Data!$C$4:$BA$398,$C234,O$2)</f>
        <v>#N/A</v>
      </c>
      <c r="P234" t="e">
        <f>IF((Data!$BP$12+($Q$2-Data!$BP$12)*B234)&gt;=O234,Data!$BP$12+($Q$2-Data!$BP$12)*B234,"-")</f>
        <v>#N/A</v>
      </c>
      <c r="Q234" s="8">
        <f>(Data!$BP$12+($Q$2-Data!$BP$12)*CAPM!B234)</f>
        <v>0.3</v>
      </c>
      <c r="R234" s="8" t="e">
        <f>M234*(1+((Data!$BP$12+($R$2-Data!$BP$12)*CAPM!B234))%)</f>
        <v>#N/A</v>
      </c>
      <c r="S234" s="8" t="e">
        <f>M234*(1+((Data!$BP$12+($S$2-Data!$BP$12)*CAPM!B234))%)</f>
        <v>#N/A</v>
      </c>
      <c r="T234" s="8" t="e">
        <f>M234*(1+((Data!$BP$12+($T$2-Data!$BP$12)*CAPM!B234))%)</f>
        <v>#N/A</v>
      </c>
      <c r="U234" t="e">
        <f t="shared" si="27"/>
        <v>#N/A</v>
      </c>
      <c r="V234" s="12" t="e">
        <f t="shared" si="28"/>
        <v>#N/A</v>
      </c>
      <c r="W234" t="e">
        <f t="shared" si="29"/>
        <v>#N/A</v>
      </c>
    </row>
    <row r="235" spans="1:23">
      <c r="A235" s="18">
        <v>232</v>
      </c>
      <c r="B235" s="28">
        <f>IF($D$1="M",Data!BM234,IF($D$1="Y",Data!BN234,"-"))</f>
        <v>0</v>
      </c>
      <c r="C235" s="28" t="e">
        <f>MATCH(B235,IF($D$1="M",Data!$BM$4:$BM$400,IF($D$1="Y",Data!$BN$4:$BN$400,"-")),0)</f>
        <v>#N/A</v>
      </c>
      <c r="D235" s="28" t="e">
        <f>INDEX(Data!$C$4:$BA$398,$C235,D$2)</f>
        <v>#N/A</v>
      </c>
      <c r="E235" s="28" t="e">
        <f>INDEX(Data!$C$4:$BA$398,$C235,E$2)</f>
        <v>#N/A</v>
      </c>
      <c r="F235" s="28" t="e">
        <f>INDEX(Data!$C$4:$BA$398,$C235,F$2)</f>
        <v>#N/A</v>
      </c>
      <c r="G235" s="28" t="e">
        <f>INDEX(Data!$C$4:$BA$398,$C235,G$2)</f>
        <v>#N/A</v>
      </c>
      <c r="H235" s="28" t="e">
        <f>INDEX(Data!$C$4:$BA$398,$C235,H$2)</f>
        <v>#N/A</v>
      </c>
      <c r="I235" s="28" t="e">
        <f>INDEX(Data!$C$4:$BA$398,$C235,I$2)</f>
        <v>#N/A</v>
      </c>
      <c r="J235" s="28" t="e">
        <f>INDEX(Data!$C$4:$BA$398,$C235,J$2)</f>
        <v>#N/A</v>
      </c>
      <c r="K235" s="28" t="e">
        <f>INDEX(Data!$C$4:$BA$398,$C235,K$2)</f>
        <v>#N/A</v>
      </c>
      <c r="L235" s="28" t="e">
        <f>INDEX(Data!$C$4:$BA$398,$C235,L$2)</f>
        <v>#N/A</v>
      </c>
      <c r="M235" s="28" t="e">
        <f>INDEX(Data!$C$4:$BA$398,$C235,M$2)</f>
        <v>#N/A</v>
      </c>
      <c r="N235" s="28" t="e">
        <f>INDEX(Data!$C$4:$BA$398,$C235,N$2)</f>
        <v>#N/A</v>
      </c>
      <c r="O235" s="28" t="e">
        <f>INDEX(Data!$C$4:$BA$398,$C235,O$2)</f>
        <v>#N/A</v>
      </c>
      <c r="P235" t="e">
        <f>IF((Data!$BP$12+($Q$2-Data!$BP$12)*B235)&gt;=O235,Data!$BP$12+($Q$2-Data!$BP$12)*B235,"-")</f>
        <v>#N/A</v>
      </c>
      <c r="Q235" s="8">
        <f>(Data!$BP$12+($Q$2-Data!$BP$12)*CAPM!B235)</f>
        <v>0.3</v>
      </c>
      <c r="R235" s="8" t="e">
        <f>M235*(1+((Data!$BP$12+($R$2-Data!$BP$12)*CAPM!B235))%)</f>
        <v>#N/A</v>
      </c>
      <c r="S235" s="8" t="e">
        <f>M235*(1+((Data!$BP$12+($S$2-Data!$BP$12)*CAPM!B235))%)</f>
        <v>#N/A</v>
      </c>
      <c r="T235" s="8" t="e">
        <f>M235*(1+((Data!$BP$12+($T$2-Data!$BP$12)*CAPM!B235))%)</f>
        <v>#N/A</v>
      </c>
      <c r="U235" t="e">
        <f t="shared" si="27"/>
        <v>#N/A</v>
      </c>
      <c r="V235" s="12" t="e">
        <f t="shared" si="28"/>
        <v>#N/A</v>
      </c>
      <c r="W235" t="e">
        <f t="shared" si="29"/>
        <v>#N/A</v>
      </c>
    </row>
    <row r="236" spans="1:23">
      <c r="A236" s="18">
        <v>233</v>
      </c>
      <c r="B236" s="28">
        <f>IF($D$1="M",Data!BM235,IF($D$1="Y",Data!BN235,"-"))</f>
        <v>0</v>
      </c>
      <c r="C236" s="28" t="e">
        <f>MATCH(B236,IF($D$1="M",Data!$BM$4:$BM$400,IF($D$1="Y",Data!$BN$4:$BN$400,"-")),0)</f>
        <v>#N/A</v>
      </c>
      <c r="D236" s="28" t="e">
        <f>INDEX(Data!$C$4:$BA$398,$C236,D$2)</f>
        <v>#N/A</v>
      </c>
      <c r="E236" s="28" t="e">
        <f>INDEX(Data!$C$4:$BA$398,$C236,E$2)</f>
        <v>#N/A</v>
      </c>
      <c r="F236" s="28" t="e">
        <f>INDEX(Data!$C$4:$BA$398,$C236,F$2)</f>
        <v>#N/A</v>
      </c>
      <c r="G236" s="28" t="e">
        <f>INDEX(Data!$C$4:$BA$398,$C236,G$2)</f>
        <v>#N/A</v>
      </c>
      <c r="H236" s="28" t="e">
        <f>INDEX(Data!$C$4:$BA$398,$C236,H$2)</f>
        <v>#N/A</v>
      </c>
      <c r="I236" s="28" t="e">
        <f>INDEX(Data!$C$4:$BA$398,$C236,I$2)</f>
        <v>#N/A</v>
      </c>
      <c r="J236" s="28" t="e">
        <f>INDEX(Data!$C$4:$BA$398,$C236,J$2)</f>
        <v>#N/A</v>
      </c>
      <c r="K236" s="28" t="e">
        <f>INDEX(Data!$C$4:$BA$398,$C236,K$2)</f>
        <v>#N/A</v>
      </c>
      <c r="L236" s="28" t="e">
        <f>INDEX(Data!$C$4:$BA$398,$C236,L$2)</f>
        <v>#N/A</v>
      </c>
      <c r="M236" s="28" t="e">
        <f>INDEX(Data!$C$4:$BA$398,$C236,M$2)</f>
        <v>#N/A</v>
      </c>
      <c r="N236" s="28" t="e">
        <f>INDEX(Data!$C$4:$BA$398,$C236,N$2)</f>
        <v>#N/A</v>
      </c>
      <c r="O236" s="28" t="e">
        <f>INDEX(Data!$C$4:$BA$398,$C236,O$2)</f>
        <v>#N/A</v>
      </c>
      <c r="P236" t="e">
        <f>IF((Data!$BP$12+($Q$2-Data!$BP$12)*B236)&gt;=O236,Data!$BP$12+($Q$2-Data!$BP$12)*B236,"-")</f>
        <v>#N/A</v>
      </c>
      <c r="Q236" s="8">
        <f>(Data!$BP$12+($Q$2-Data!$BP$12)*CAPM!B236)</f>
        <v>0.3</v>
      </c>
      <c r="R236" s="8" t="e">
        <f>M236*(1+((Data!$BP$12+($R$2-Data!$BP$12)*CAPM!B236))%)</f>
        <v>#N/A</v>
      </c>
      <c r="S236" s="8" t="e">
        <f>M236*(1+((Data!$BP$12+($S$2-Data!$BP$12)*CAPM!B236))%)</f>
        <v>#N/A</v>
      </c>
      <c r="T236" s="8" t="e">
        <f>M236*(1+((Data!$BP$12+($T$2-Data!$BP$12)*CAPM!B236))%)</f>
        <v>#N/A</v>
      </c>
      <c r="U236" t="e">
        <f t="shared" si="27"/>
        <v>#N/A</v>
      </c>
      <c r="V236" s="12" t="e">
        <f t="shared" si="28"/>
        <v>#N/A</v>
      </c>
      <c r="W236" t="e">
        <f t="shared" si="29"/>
        <v>#N/A</v>
      </c>
    </row>
    <row r="237" spans="1:23">
      <c r="A237" s="18">
        <v>234</v>
      </c>
      <c r="B237" s="28">
        <f>IF($D$1="M",Data!BM236,IF($D$1="Y",Data!BN236,"-"))</f>
        <v>0</v>
      </c>
      <c r="C237" s="28" t="e">
        <f>MATCH(B237,IF($D$1="M",Data!$BM$4:$BM$400,IF($D$1="Y",Data!$BN$4:$BN$400,"-")),0)</f>
        <v>#N/A</v>
      </c>
      <c r="D237" s="28" t="e">
        <f>INDEX(Data!$C$4:$BA$398,$C237,D$2)</f>
        <v>#N/A</v>
      </c>
      <c r="E237" s="28" t="e">
        <f>INDEX(Data!$C$4:$BA$398,$C237,E$2)</f>
        <v>#N/A</v>
      </c>
      <c r="F237" s="28" t="e">
        <f>INDEX(Data!$C$4:$BA$398,$C237,F$2)</f>
        <v>#N/A</v>
      </c>
      <c r="G237" s="28" t="e">
        <f>INDEX(Data!$C$4:$BA$398,$C237,G$2)</f>
        <v>#N/A</v>
      </c>
      <c r="H237" s="28" t="e">
        <f>INDEX(Data!$C$4:$BA$398,$C237,H$2)</f>
        <v>#N/A</v>
      </c>
      <c r="I237" s="28" t="e">
        <f>INDEX(Data!$C$4:$BA$398,$C237,I$2)</f>
        <v>#N/A</v>
      </c>
      <c r="J237" s="28" t="e">
        <f>INDEX(Data!$C$4:$BA$398,$C237,J$2)</f>
        <v>#N/A</v>
      </c>
      <c r="K237" s="28" t="e">
        <f>INDEX(Data!$C$4:$BA$398,$C237,K$2)</f>
        <v>#N/A</v>
      </c>
      <c r="L237" s="28" t="e">
        <f>INDEX(Data!$C$4:$BA$398,$C237,L$2)</f>
        <v>#N/A</v>
      </c>
      <c r="M237" s="28" t="e">
        <f>INDEX(Data!$C$4:$BA$398,$C237,M$2)</f>
        <v>#N/A</v>
      </c>
      <c r="N237" s="28" t="e">
        <f>INDEX(Data!$C$4:$BA$398,$C237,N$2)</f>
        <v>#N/A</v>
      </c>
      <c r="O237" s="28" t="e">
        <f>INDEX(Data!$C$4:$BA$398,$C237,O$2)</f>
        <v>#N/A</v>
      </c>
      <c r="P237" t="e">
        <f>IF((Data!$BP$12+($Q$2-Data!$BP$12)*B237)&gt;=O237,Data!$BP$12+($Q$2-Data!$BP$12)*B237,"-")</f>
        <v>#N/A</v>
      </c>
      <c r="Q237" s="8">
        <f>(Data!$BP$12+($Q$2-Data!$BP$12)*CAPM!B237)</f>
        <v>0.3</v>
      </c>
      <c r="R237" s="8" t="e">
        <f>M237*(1+((Data!$BP$12+($R$2-Data!$BP$12)*CAPM!B237))%)</f>
        <v>#N/A</v>
      </c>
      <c r="S237" s="8" t="e">
        <f>M237*(1+((Data!$BP$12+($S$2-Data!$BP$12)*CAPM!B237))%)</f>
        <v>#N/A</v>
      </c>
      <c r="T237" s="8" t="e">
        <f>M237*(1+((Data!$BP$12+($T$2-Data!$BP$12)*CAPM!B237))%)</f>
        <v>#N/A</v>
      </c>
      <c r="U237" t="e">
        <f t="shared" si="27"/>
        <v>#N/A</v>
      </c>
      <c r="V237" s="12" t="e">
        <f t="shared" si="28"/>
        <v>#N/A</v>
      </c>
      <c r="W237" t="e">
        <f t="shared" si="29"/>
        <v>#N/A</v>
      </c>
    </row>
    <row r="238" spans="1:23">
      <c r="A238" s="18">
        <v>235</v>
      </c>
      <c r="B238" s="28">
        <f>IF($D$1="M",Data!BM237,IF($D$1="Y",Data!BN237,"-"))</f>
        <v>0</v>
      </c>
      <c r="C238" s="28" t="e">
        <f>MATCH(B238,IF($D$1="M",Data!$BM$4:$BM$400,IF($D$1="Y",Data!$BN$4:$BN$400,"-")),0)</f>
        <v>#N/A</v>
      </c>
      <c r="D238" s="28" t="e">
        <f>INDEX(Data!$C$4:$BA$398,$C238,D$2)</f>
        <v>#N/A</v>
      </c>
      <c r="E238" s="28" t="e">
        <f>INDEX(Data!$C$4:$BA$398,$C238,E$2)</f>
        <v>#N/A</v>
      </c>
      <c r="F238" s="28" t="e">
        <f>INDEX(Data!$C$4:$BA$398,$C238,F$2)</f>
        <v>#N/A</v>
      </c>
      <c r="G238" s="28" t="e">
        <f>INDEX(Data!$C$4:$BA$398,$C238,G$2)</f>
        <v>#N/A</v>
      </c>
      <c r="H238" s="28" t="e">
        <f>INDEX(Data!$C$4:$BA$398,$C238,H$2)</f>
        <v>#N/A</v>
      </c>
      <c r="I238" s="28" t="e">
        <f>INDEX(Data!$C$4:$BA$398,$C238,I$2)</f>
        <v>#N/A</v>
      </c>
      <c r="J238" s="28" t="e">
        <f>INDEX(Data!$C$4:$BA$398,$C238,J$2)</f>
        <v>#N/A</v>
      </c>
      <c r="K238" s="28" t="e">
        <f>INDEX(Data!$C$4:$BA$398,$C238,K$2)</f>
        <v>#N/A</v>
      </c>
      <c r="L238" s="28" t="e">
        <f>INDEX(Data!$C$4:$BA$398,$C238,L$2)</f>
        <v>#N/A</v>
      </c>
      <c r="M238" s="28" t="e">
        <f>INDEX(Data!$C$4:$BA$398,$C238,M$2)</f>
        <v>#N/A</v>
      </c>
      <c r="N238" s="28" t="e">
        <f>INDEX(Data!$C$4:$BA$398,$C238,N$2)</f>
        <v>#N/A</v>
      </c>
      <c r="O238" s="28" t="e">
        <f>INDEX(Data!$C$4:$BA$398,$C238,O$2)</f>
        <v>#N/A</v>
      </c>
      <c r="P238" t="e">
        <f>IF((Data!$BP$12+($Q$2-Data!$BP$12)*B238)&gt;=O238,Data!$BP$12+($Q$2-Data!$BP$12)*B238,"-")</f>
        <v>#N/A</v>
      </c>
      <c r="Q238" s="8">
        <f>(Data!$BP$12+($Q$2-Data!$BP$12)*CAPM!B238)</f>
        <v>0.3</v>
      </c>
      <c r="R238" s="8" t="e">
        <f>M238*(1+((Data!$BP$12+($R$2-Data!$BP$12)*CAPM!B238))%)</f>
        <v>#N/A</v>
      </c>
      <c r="S238" s="8" t="e">
        <f>M238*(1+((Data!$BP$12+($S$2-Data!$BP$12)*CAPM!B238))%)</f>
        <v>#N/A</v>
      </c>
      <c r="T238" s="8" t="e">
        <f>M238*(1+((Data!$BP$12+($T$2-Data!$BP$12)*CAPM!B238))%)</f>
        <v>#N/A</v>
      </c>
      <c r="U238" t="e">
        <f t="shared" si="27"/>
        <v>#N/A</v>
      </c>
      <c r="V238" s="12" t="e">
        <f t="shared" si="28"/>
        <v>#N/A</v>
      </c>
      <c r="W238" t="e">
        <f t="shared" si="29"/>
        <v>#N/A</v>
      </c>
    </row>
    <row r="239" spans="1:23">
      <c r="A239" s="18">
        <v>236</v>
      </c>
      <c r="B239" s="28">
        <f>IF($D$1="M",Data!BM238,IF($D$1="Y",Data!BN238,"-"))</f>
        <v>0</v>
      </c>
      <c r="C239" s="28" t="e">
        <f>MATCH(B239,IF($D$1="M",Data!$BM$4:$BM$400,IF($D$1="Y",Data!$BN$4:$BN$400,"-")),0)</f>
        <v>#N/A</v>
      </c>
      <c r="D239" s="28" t="e">
        <f>INDEX(Data!$C$4:$BA$398,$C239,D$2)</f>
        <v>#N/A</v>
      </c>
      <c r="E239" s="28" t="e">
        <f>INDEX(Data!$C$4:$BA$398,$C239,E$2)</f>
        <v>#N/A</v>
      </c>
      <c r="F239" s="28" t="e">
        <f>INDEX(Data!$C$4:$BA$398,$C239,F$2)</f>
        <v>#N/A</v>
      </c>
      <c r="G239" s="28" t="e">
        <f>INDEX(Data!$C$4:$BA$398,$C239,G$2)</f>
        <v>#N/A</v>
      </c>
      <c r="H239" s="28" t="e">
        <f>INDEX(Data!$C$4:$BA$398,$C239,H$2)</f>
        <v>#N/A</v>
      </c>
      <c r="I239" s="28" t="e">
        <f>INDEX(Data!$C$4:$BA$398,$C239,I$2)</f>
        <v>#N/A</v>
      </c>
      <c r="J239" s="28" t="e">
        <f>INDEX(Data!$C$4:$BA$398,$C239,J$2)</f>
        <v>#N/A</v>
      </c>
      <c r="K239" s="28" t="e">
        <f>INDEX(Data!$C$4:$BA$398,$C239,K$2)</f>
        <v>#N/A</v>
      </c>
      <c r="L239" s="28" t="e">
        <f>INDEX(Data!$C$4:$BA$398,$C239,L$2)</f>
        <v>#N/A</v>
      </c>
      <c r="M239" s="28" t="e">
        <f>INDEX(Data!$C$4:$BA$398,$C239,M$2)</f>
        <v>#N/A</v>
      </c>
      <c r="N239" s="28" t="e">
        <f>INDEX(Data!$C$4:$BA$398,$C239,N$2)</f>
        <v>#N/A</v>
      </c>
      <c r="O239" s="28" t="e">
        <f>INDEX(Data!$C$4:$BA$398,$C239,O$2)</f>
        <v>#N/A</v>
      </c>
      <c r="P239" t="e">
        <f>IF((Data!$BP$12+($Q$2-Data!$BP$12)*B239)&gt;=O239,Data!$BP$12+($Q$2-Data!$BP$12)*B239,"-")</f>
        <v>#N/A</v>
      </c>
      <c r="Q239" s="8">
        <f>(Data!$BP$12+($Q$2-Data!$BP$12)*CAPM!B239)</f>
        <v>0.3</v>
      </c>
      <c r="R239" s="8" t="e">
        <f>M239*(1+((Data!$BP$12+($R$2-Data!$BP$12)*CAPM!B239))%)</f>
        <v>#N/A</v>
      </c>
      <c r="S239" s="8" t="e">
        <f>M239*(1+((Data!$BP$12+($S$2-Data!$BP$12)*CAPM!B239))%)</f>
        <v>#N/A</v>
      </c>
      <c r="T239" s="8" t="e">
        <f>M239*(1+((Data!$BP$12+($T$2-Data!$BP$12)*CAPM!B239))%)</f>
        <v>#N/A</v>
      </c>
      <c r="U239" t="e">
        <f t="shared" si="27"/>
        <v>#N/A</v>
      </c>
      <c r="V239" s="12" t="e">
        <f t="shared" si="28"/>
        <v>#N/A</v>
      </c>
      <c r="W239" t="e">
        <f t="shared" si="29"/>
        <v>#N/A</v>
      </c>
    </row>
    <row r="240" spans="1:23">
      <c r="A240" s="18">
        <v>237</v>
      </c>
      <c r="B240" s="28">
        <f>IF($D$1="M",Data!BM239,IF($D$1="Y",Data!BN239,"-"))</f>
        <v>0</v>
      </c>
      <c r="C240" s="28" t="e">
        <f>MATCH(B240,IF($D$1="M",Data!$BM$4:$BM$400,IF($D$1="Y",Data!$BN$4:$BN$400,"-")),0)</f>
        <v>#N/A</v>
      </c>
      <c r="D240" s="28" t="e">
        <f>INDEX(Data!$C$4:$BA$398,$C240,D$2)</f>
        <v>#N/A</v>
      </c>
      <c r="E240" s="28" t="e">
        <f>INDEX(Data!$C$4:$BA$398,$C240,E$2)</f>
        <v>#N/A</v>
      </c>
      <c r="F240" s="28" t="e">
        <f>INDEX(Data!$C$4:$BA$398,$C240,F$2)</f>
        <v>#N/A</v>
      </c>
      <c r="G240" s="28" t="e">
        <f>INDEX(Data!$C$4:$BA$398,$C240,G$2)</f>
        <v>#N/A</v>
      </c>
      <c r="H240" s="28" t="e">
        <f>INDEX(Data!$C$4:$BA$398,$C240,H$2)</f>
        <v>#N/A</v>
      </c>
      <c r="I240" s="28" t="e">
        <f>INDEX(Data!$C$4:$BA$398,$C240,I$2)</f>
        <v>#N/A</v>
      </c>
      <c r="J240" s="28" t="e">
        <f>INDEX(Data!$C$4:$BA$398,$C240,J$2)</f>
        <v>#N/A</v>
      </c>
      <c r="K240" s="28" t="e">
        <f>INDEX(Data!$C$4:$BA$398,$C240,K$2)</f>
        <v>#N/A</v>
      </c>
      <c r="L240" s="28" t="e">
        <f>INDEX(Data!$C$4:$BA$398,$C240,L$2)</f>
        <v>#N/A</v>
      </c>
      <c r="M240" s="28" t="e">
        <f>INDEX(Data!$C$4:$BA$398,$C240,M$2)</f>
        <v>#N/A</v>
      </c>
      <c r="N240" s="28" t="e">
        <f>INDEX(Data!$C$4:$BA$398,$C240,N$2)</f>
        <v>#N/A</v>
      </c>
      <c r="O240" s="28" t="e">
        <f>INDEX(Data!$C$4:$BA$398,$C240,O$2)</f>
        <v>#N/A</v>
      </c>
      <c r="P240" t="e">
        <f>IF((Data!$BP$12+($Q$2-Data!$BP$12)*B240)&gt;=O240,Data!$BP$12+($Q$2-Data!$BP$12)*B240,"-")</f>
        <v>#N/A</v>
      </c>
      <c r="Q240" s="8">
        <f>(Data!$BP$12+($Q$2-Data!$BP$12)*CAPM!B240)</f>
        <v>0.3</v>
      </c>
      <c r="R240" s="8" t="e">
        <f>M240*(1+((Data!$BP$12+($R$2-Data!$BP$12)*CAPM!B240))%)</f>
        <v>#N/A</v>
      </c>
      <c r="S240" s="8" t="e">
        <f>M240*(1+((Data!$BP$12+($S$2-Data!$BP$12)*CAPM!B240))%)</f>
        <v>#N/A</v>
      </c>
      <c r="T240" s="8" t="e">
        <f>M240*(1+((Data!$BP$12+($T$2-Data!$BP$12)*CAPM!B240))%)</f>
        <v>#N/A</v>
      </c>
      <c r="U240" t="e">
        <f t="shared" si="27"/>
        <v>#N/A</v>
      </c>
      <c r="V240" s="12" t="e">
        <f t="shared" si="28"/>
        <v>#N/A</v>
      </c>
      <c r="W240" t="e">
        <f t="shared" si="29"/>
        <v>#N/A</v>
      </c>
    </row>
    <row r="241" spans="1:23">
      <c r="A241" s="18">
        <v>238</v>
      </c>
      <c r="B241" s="28">
        <f>IF($D$1="M",Data!BM240,IF($D$1="Y",Data!BN240,"-"))</f>
        <v>0</v>
      </c>
      <c r="C241" s="28" t="e">
        <f>MATCH(B241,IF($D$1="M",Data!$BM$4:$BM$400,IF($D$1="Y",Data!$BN$4:$BN$400,"-")),0)</f>
        <v>#N/A</v>
      </c>
      <c r="D241" s="28" t="e">
        <f>INDEX(Data!$C$4:$BA$398,$C241,D$2)</f>
        <v>#N/A</v>
      </c>
      <c r="E241" s="28" t="e">
        <f>INDEX(Data!$C$4:$BA$398,$C241,E$2)</f>
        <v>#N/A</v>
      </c>
      <c r="F241" s="28" t="e">
        <f>INDEX(Data!$C$4:$BA$398,$C241,F$2)</f>
        <v>#N/A</v>
      </c>
      <c r="G241" s="28" t="e">
        <f>INDEX(Data!$C$4:$BA$398,$C241,G$2)</f>
        <v>#N/A</v>
      </c>
      <c r="H241" s="28" t="e">
        <f>INDEX(Data!$C$4:$BA$398,$C241,H$2)</f>
        <v>#N/A</v>
      </c>
      <c r="I241" s="28" t="e">
        <f>INDEX(Data!$C$4:$BA$398,$C241,I$2)</f>
        <v>#N/A</v>
      </c>
      <c r="J241" s="28" t="e">
        <f>INDEX(Data!$C$4:$BA$398,$C241,J$2)</f>
        <v>#N/A</v>
      </c>
      <c r="K241" s="28" t="e">
        <f>INDEX(Data!$C$4:$BA$398,$C241,K$2)</f>
        <v>#N/A</v>
      </c>
      <c r="L241" s="28" t="e">
        <f>INDEX(Data!$C$4:$BA$398,$C241,L$2)</f>
        <v>#N/A</v>
      </c>
      <c r="M241" s="28" t="e">
        <f>INDEX(Data!$C$4:$BA$398,$C241,M$2)</f>
        <v>#N/A</v>
      </c>
      <c r="N241" s="28" t="e">
        <f>INDEX(Data!$C$4:$BA$398,$C241,N$2)</f>
        <v>#N/A</v>
      </c>
      <c r="O241" s="28" t="e">
        <f>INDEX(Data!$C$4:$BA$398,$C241,O$2)</f>
        <v>#N/A</v>
      </c>
      <c r="P241" t="e">
        <f>IF((Data!$BP$12+($Q$2-Data!$BP$12)*B241)&gt;=O241,Data!$BP$12+($Q$2-Data!$BP$12)*B241,"-")</f>
        <v>#N/A</v>
      </c>
      <c r="Q241" s="8">
        <f>(Data!$BP$12+($Q$2-Data!$BP$12)*CAPM!B241)</f>
        <v>0.3</v>
      </c>
      <c r="R241" s="8" t="e">
        <f>M241*(1+((Data!$BP$12+($R$2-Data!$BP$12)*CAPM!B241))%)</f>
        <v>#N/A</v>
      </c>
      <c r="S241" s="8" t="e">
        <f>M241*(1+((Data!$BP$12+($S$2-Data!$BP$12)*CAPM!B241))%)</f>
        <v>#N/A</v>
      </c>
      <c r="T241" s="8" t="e">
        <f>M241*(1+((Data!$BP$12+($T$2-Data!$BP$12)*CAPM!B241))%)</f>
        <v>#N/A</v>
      </c>
      <c r="U241" t="e">
        <f t="shared" si="27"/>
        <v>#N/A</v>
      </c>
      <c r="V241" s="12" t="e">
        <f t="shared" si="28"/>
        <v>#N/A</v>
      </c>
      <c r="W241" t="e">
        <f t="shared" si="29"/>
        <v>#N/A</v>
      </c>
    </row>
    <row r="242" spans="1:23">
      <c r="A242" s="18">
        <v>239</v>
      </c>
      <c r="B242" s="28">
        <f>IF($D$1="M",Data!BM241,IF($D$1="Y",Data!BN241,"-"))</f>
        <v>0</v>
      </c>
      <c r="C242" s="28" t="e">
        <f>MATCH(B242,IF($D$1="M",Data!$BM$4:$BM$400,IF($D$1="Y",Data!$BN$4:$BN$400,"-")),0)</f>
        <v>#N/A</v>
      </c>
      <c r="D242" s="28" t="e">
        <f>INDEX(Data!$C$4:$BA$398,$C242,D$2)</f>
        <v>#N/A</v>
      </c>
      <c r="E242" s="28" t="e">
        <f>INDEX(Data!$C$4:$BA$398,$C242,E$2)</f>
        <v>#N/A</v>
      </c>
      <c r="F242" s="28" t="e">
        <f>INDEX(Data!$C$4:$BA$398,$C242,F$2)</f>
        <v>#N/A</v>
      </c>
      <c r="G242" s="28" t="e">
        <f>INDEX(Data!$C$4:$BA$398,$C242,G$2)</f>
        <v>#N/A</v>
      </c>
      <c r="H242" s="28" t="e">
        <f>INDEX(Data!$C$4:$BA$398,$C242,H$2)</f>
        <v>#N/A</v>
      </c>
      <c r="I242" s="28" t="e">
        <f>INDEX(Data!$C$4:$BA$398,$C242,I$2)</f>
        <v>#N/A</v>
      </c>
      <c r="J242" s="28" t="e">
        <f>INDEX(Data!$C$4:$BA$398,$C242,J$2)</f>
        <v>#N/A</v>
      </c>
      <c r="K242" s="28" t="e">
        <f>INDEX(Data!$C$4:$BA$398,$C242,K$2)</f>
        <v>#N/A</v>
      </c>
      <c r="L242" s="28" t="e">
        <f>INDEX(Data!$C$4:$BA$398,$C242,L$2)</f>
        <v>#N/A</v>
      </c>
      <c r="M242" s="28" t="e">
        <f>INDEX(Data!$C$4:$BA$398,$C242,M$2)</f>
        <v>#N/A</v>
      </c>
      <c r="N242" s="28" t="e">
        <f>INDEX(Data!$C$4:$BA$398,$C242,N$2)</f>
        <v>#N/A</v>
      </c>
      <c r="O242" s="28" t="e">
        <f>INDEX(Data!$C$4:$BA$398,$C242,O$2)</f>
        <v>#N/A</v>
      </c>
      <c r="P242" t="e">
        <f>IF((Data!$BP$12+($Q$2-Data!$BP$12)*B242)&gt;=O242,Data!$BP$12+($Q$2-Data!$BP$12)*B242,"-")</f>
        <v>#N/A</v>
      </c>
      <c r="Q242" s="8">
        <f>(Data!$BP$12+($Q$2-Data!$BP$12)*CAPM!B242)</f>
        <v>0.3</v>
      </c>
      <c r="R242" s="8" t="e">
        <f>M242*(1+((Data!$BP$12+($R$2-Data!$BP$12)*CAPM!B242))%)</f>
        <v>#N/A</v>
      </c>
      <c r="S242" s="8" t="e">
        <f>M242*(1+((Data!$BP$12+($S$2-Data!$BP$12)*CAPM!B242))%)</f>
        <v>#N/A</v>
      </c>
      <c r="T242" s="8" t="e">
        <f>M242*(1+((Data!$BP$12+($T$2-Data!$BP$12)*CAPM!B242))%)</f>
        <v>#N/A</v>
      </c>
      <c r="U242" t="e">
        <f t="shared" si="27"/>
        <v>#N/A</v>
      </c>
      <c r="V242" s="12" t="e">
        <f t="shared" si="28"/>
        <v>#N/A</v>
      </c>
      <c r="W242" t="e">
        <f t="shared" si="29"/>
        <v>#N/A</v>
      </c>
    </row>
    <row r="243" spans="1:23">
      <c r="A243" s="18">
        <v>240</v>
      </c>
      <c r="B243" s="28">
        <f>IF($D$1="M",Data!BM242,IF($D$1="Y",Data!BN242,"-"))</f>
        <v>0</v>
      </c>
      <c r="C243" s="28" t="e">
        <f>MATCH(B243,IF($D$1="M",Data!$BM$4:$BM$400,IF($D$1="Y",Data!$BN$4:$BN$400,"-")),0)</f>
        <v>#N/A</v>
      </c>
      <c r="D243" s="28" t="e">
        <f>INDEX(Data!$C$4:$BA$398,$C243,D$2)</f>
        <v>#N/A</v>
      </c>
      <c r="E243" s="28" t="e">
        <f>INDEX(Data!$C$4:$BA$398,$C243,E$2)</f>
        <v>#N/A</v>
      </c>
      <c r="F243" s="28" t="e">
        <f>INDEX(Data!$C$4:$BA$398,$C243,F$2)</f>
        <v>#N/A</v>
      </c>
      <c r="G243" s="28" t="e">
        <f>INDEX(Data!$C$4:$BA$398,$C243,G$2)</f>
        <v>#N/A</v>
      </c>
      <c r="H243" s="28" t="e">
        <f>INDEX(Data!$C$4:$BA$398,$C243,H$2)</f>
        <v>#N/A</v>
      </c>
      <c r="I243" s="28" t="e">
        <f>INDEX(Data!$C$4:$BA$398,$C243,I$2)</f>
        <v>#N/A</v>
      </c>
      <c r="J243" s="28" t="e">
        <f>INDEX(Data!$C$4:$BA$398,$C243,J$2)</f>
        <v>#N/A</v>
      </c>
      <c r="K243" s="28" t="e">
        <f>INDEX(Data!$C$4:$BA$398,$C243,K$2)</f>
        <v>#N/A</v>
      </c>
      <c r="L243" s="28" t="e">
        <f>INDEX(Data!$C$4:$BA$398,$C243,L$2)</f>
        <v>#N/A</v>
      </c>
      <c r="M243" s="28" t="e">
        <f>INDEX(Data!$C$4:$BA$398,$C243,M$2)</f>
        <v>#N/A</v>
      </c>
      <c r="N243" s="28" t="e">
        <f>INDEX(Data!$C$4:$BA$398,$C243,N$2)</f>
        <v>#N/A</v>
      </c>
      <c r="O243" s="28" t="e">
        <f>INDEX(Data!$C$4:$BA$398,$C243,O$2)</f>
        <v>#N/A</v>
      </c>
      <c r="P243" t="e">
        <f>IF((Data!$BP$12+($Q$2-Data!$BP$12)*B243)&gt;=O243,Data!$BP$12+($Q$2-Data!$BP$12)*B243,"-")</f>
        <v>#N/A</v>
      </c>
      <c r="Q243" s="8">
        <f>(Data!$BP$12+($Q$2-Data!$BP$12)*CAPM!B243)</f>
        <v>0.3</v>
      </c>
      <c r="R243" s="8" t="e">
        <f>M243*(1+((Data!$BP$12+($R$2-Data!$BP$12)*CAPM!B243))%)</f>
        <v>#N/A</v>
      </c>
      <c r="S243" s="8" t="e">
        <f>M243*(1+((Data!$BP$12+($S$2-Data!$BP$12)*CAPM!B243))%)</f>
        <v>#N/A</v>
      </c>
      <c r="T243" s="8" t="e">
        <f>M243*(1+((Data!$BP$12+($T$2-Data!$BP$12)*CAPM!B243))%)</f>
        <v>#N/A</v>
      </c>
      <c r="U243" t="e">
        <f t="shared" si="27"/>
        <v>#N/A</v>
      </c>
      <c r="V243" s="12" t="e">
        <f t="shared" si="28"/>
        <v>#N/A</v>
      </c>
      <c r="W243" t="e">
        <f t="shared" si="29"/>
        <v>#N/A</v>
      </c>
    </row>
    <row r="244" spans="1:23">
      <c r="A244" s="18">
        <v>241</v>
      </c>
      <c r="B244" s="28">
        <f>IF($D$1="M",Data!BM243,IF($D$1="Y",Data!BN243,"-"))</f>
        <v>0</v>
      </c>
      <c r="C244" s="28" t="e">
        <f>MATCH(B244,IF($D$1="M",Data!$BM$4:$BM$400,IF($D$1="Y",Data!$BN$4:$BN$400,"-")),0)</f>
        <v>#N/A</v>
      </c>
      <c r="D244" s="28" t="e">
        <f>INDEX(Data!$C$4:$BA$398,$C244,D$2)</f>
        <v>#N/A</v>
      </c>
      <c r="E244" s="28" t="e">
        <f>INDEX(Data!$C$4:$BA$398,$C244,E$2)</f>
        <v>#N/A</v>
      </c>
      <c r="F244" s="28" t="e">
        <f>INDEX(Data!$C$4:$BA$398,$C244,F$2)</f>
        <v>#N/A</v>
      </c>
      <c r="G244" s="28" t="e">
        <f>INDEX(Data!$C$4:$BA$398,$C244,G$2)</f>
        <v>#N/A</v>
      </c>
      <c r="H244" s="28" t="e">
        <f>INDEX(Data!$C$4:$BA$398,$C244,H$2)</f>
        <v>#N/A</v>
      </c>
      <c r="I244" s="28" t="e">
        <f>INDEX(Data!$C$4:$BA$398,$C244,I$2)</f>
        <v>#N/A</v>
      </c>
      <c r="J244" s="28" t="e">
        <f>INDEX(Data!$C$4:$BA$398,$C244,J$2)</f>
        <v>#N/A</v>
      </c>
      <c r="K244" s="28" t="e">
        <f>INDEX(Data!$C$4:$BA$398,$C244,K$2)</f>
        <v>#N/A</v>
      </c>
      <c r="L244" s="28" t="e">
        <f>INDEX(Data!$C$4:$BA$398,$C244,L$2)</f>
        <v>#N/A</v>
      </c>
      <c r="M244" s="28" t="e">
        <f>INDEX(Data!$C$4:$BA$398,$C244,M$2)</f>
        <v>#N/A</v>
      </c>
      <c r="N244" s="28" t="e">
        <f>INDEX(Data!$C$4:$BA$398,$C244,N$2)</f>
        <v>#N/A</v>
      </c>
      <c r="O244" s="28" t="e">
        <f>INDEX(Data!$C$4:$BA$398,$C244,O$2)</f>
        <v>#N/A</v>
      </c>
      <c r="P244" t="e">
        <f>IF((Data!$BP$12+($Q$2-Data!$BP$12)*B244)&gt;=O244,Data!$BP$12+($Q$2-Data!$BP$12)*B244,"-")</f>
        <v>#N/A</v>
      </c>
      <c r="Q244" s="8">
        <f>(Data!$BP$12+($Q$2-Data!$BP$12)*CAPM!B244)</f>
        <v>0.3</v>
      </c>
      <c r="R244" s="8" t="e">
        <f>M244*(1+((Data!$BP$12+($R$2-Data!$BP$12)*CAPM!B244))%)</f>
        <v>#N/A</v>
      </c>
      <c r="S244" s="8" t="e">
        <f>M244*(1+((Data!$BP$12+($S$2-Data!$BP$12)*CAPM!B244))%)</f>
        <v>#N/A</v>
      </c>
      <c r="T244" s="8" t="e">
        <f>M244*(1+((Data!$BP$12+($T$2-Data!$BP$12)*CAPM!B244))%)</f>
        <v>#N/A</v>
      </c>
      <c r="U244" t="e">
        <f t="shared" si="27"/>
        <v>#N/A</v>
      </c>
      <c r="V244" s="12" t="e">
        <f t="shared" si="28"/>
        <v>#N/A</v>
      </c>
      <c r="W244" t="e">
        <f t="shared" si="29"/>
        <v>#N/A</v>
      </c>
    </row>
    <row r="245" spans="1:23">
      <c r="A245" s="18">
        <v>242</v>
      </c>
      <c r="B245" s="28">
        <f>IF($D$1="M",Data!BM244,IF($D$1="Y",Data!BN244,"-"))</f>
        <v>0</v>
      </c>
      <c r="C245" s="28" t="e">
        <f>MATCH(B245,IF($D$1="M",Data!$BM$4:$BM$400,IF($D$1="Y",Data!$BN$4:$BN$400,"-")),0)</f>
        <v>#N/A</v>
      </c>
      <c r="D245" s="28" t="e">
        <f>INDEX(Data!$C$4:$BA$398,$C245,D$2)</f>
        <v>#N/A</v>
      </c>
      <c r="E245" s="28" t="e">
        <f>INDEX(Data!$C$4:$BA$398,$C245,E$2)</f>
        <v>#N/A</v>
      </c>
      <c r="F245" s="28" t="e">
        <f>INDEX(Data!$C$4:$BA$398,$C245,F$2)</f>
        <v>#N/A</v>
      </c>
      <c r="G245" s="28" t="e">
        <f>INDEX(Data!$C$4:$BA$398,$C245,G$2)</f>
        <v>#N/A</v>
      </c>
      <c r="H245" s="28" t="e">
        <f>INDEX(Data!$C$4:$BA$398,$C245,H$2)</f>
        <v>#N/A</v>
      </c>
      <c r="I245" s="28" t="e">
        <f>INDEX(Data!$C$4:$BA$398,$C245,I$2)</f>
        <v>#N/A</v>
      </c>
      <c r="J245" s="28" t="e">
        <f>INDEX(Data!$C$4:$BA$398,$C245,J$2)</f>
        <v>#N/A</v>
      </c>
      <c r="K245" s="28" t="e">
        <f>INDEX(Data!$C$4:$BA$398,$C245,K$2)</f>
        <v>#N/A</v>
      </c>
      <c r="L245" s="28" t="e">
        <f>INDEX(Data!$C$4:$BA$398,$C245,L$2)</f>
        <v>#N/A</v>
      </c>
      <c r="M245" s="28" t="e">
        <f>INDEX(Data!$C$4:$BA$398,$C245,M$2)</f>
        <v>#N/A</v>
      </c>
      <c r="N245" s="28" t="e">
        <f>INDEX(Data!$C$4:$BA$398,$C245,N$2)</f>
        <v>#N/A</v>
      </c>
      <c r="O245" s="28" t="e">
        <f>INDEX(Data!$C$4:$BA$398,$C245,O$2)</f>
        <v>#N/A</v>
      </c>
      <c r="P245" t="e">
        <f>IF((Data!$BP$12+($Q$2-Data!$BP$12)*B245)&gt;=O245,Data!$BP$12+($Q$2-Data!$BP$12)*B245,"-")</f>
        <v>#N/A</v>
      </c>
      <c r="Q245" s="8">
        <f>(Data!$BP$12+($Q$2-Data!$BP$12)*CAPM!B245)</f>
        <v>0.3</v>
      </c>
      <c r="R245" s="8" t="e">
        <f>M245*(1+((Data!$BP$12+($R$2-Data!$BP$12)*CAPM!B245))%)</f>
        <v>#N/A</v>
      </c>
      <c r="S245" s="8" t="e">
        <f>M245*(1+((Data!$BP$12+($S$2-Data!$BP$12)*CAPM!B245))%)</f>
        <v>#N/A</v>
      </c>
      <c r="T245" s="8" t="e">
        <f>M245*(1+((Data!$BP$12+($T$2-Data!$BP$12)*CAPM!B245))%)</f>
        <v>#N/A</v>
      </c>
      <c r="U245" t="e">
        <f t="shared" si="27"/>
        <v>#N/A</v>
      </c>
      <c r="V245" s="12" t="e">
        <f t="shared" si="28"/>
        <v>#N/A</v>
      </c>
      <c r="W245" t="e">
        <f t="shared" si="29"/>
        <v>#N/A</v>
      </c>
    </row>
    <row r="246" spans="1:23">
      <c r="A246" s="18">
        <v>243</v>
      </c>
      <c r="B246" s="28">
        <f>IF($D$1="M",Data!BM245,IF($D$1="Y",Data!BN245,"-"))</f>
        <v>0</v>
      </c>
      <c r="C246" s="28" t="e">
        <f>MATCH(B246,IF($D$1="M",Data!$BM$4:$BM$400,IF($D$1="Y",Data!$BN$4:$BN$400,"-")),0)</f>
        <v>#N/A</v>
      </c>
      <c r="D246" s="28" t="e">
        <f>INDEX(Data!$C$4:$BA$398,$C246,D$2)</f>
        <v>#N/A</v>
      </c>
      <c r="E246" s="28" t="e">
        <f>INDEX(Data!$C$4:$BA$398,$C246,E$2)</f>
        <v>#N/A</v>
      </c>
      <c r="F246" s="28" t="e">
        <f>INDEX(Data!$C$4:$BA$398,$C246,F$2)</f>
        <v>#N/A</v>
      </c>
      <c r="G246" s="28" t="e">
        <f>INDEX(Data!$C$4:$BA$398,$C246,G$2)</f>
        <v>#N/A</v>
      </c>
      <c r="H246" s="28" t="e">
        <f>INDEX(Data!$C$4:$BA$398,$C246,H$2)</f>
        <v>#N/A</v>
      </c>
      <c r="I246" s="28" t="e">
        <f>INDEX(Data!$C$4:$BA$398,$C246,I$2)</f>
        <v>#N/A</v>
      </c>
      <c r="J246" s="28" t="e">
        <f>INDEX(Data!$C$4:$BA$398,$C246,J$2)</f>
        <v>#N/A</v>
      </c>
      <c r="K246" s="28" t="e">
        <f>INDEX(Data!$C$4:$BA$398,$C246,K$2)</f>
        <v>#N/A</v>
      </c>
      <c r="L246" s="28" t="e">
        <f>INDEX(Data!$C$4:$BA$398,$C246,L$2)</f>
        <v>#N/A</v>
      </c>
      <c r="M246" s="28" t="e">
        <f>INDEX(Data!$C$4:$BA$398,$C246,M$2)</f>
        <v>#N/A</v>
      </c>
      <c r="N246" s="28" t="e">
        <f>INDEX(Data!$C$4:$BA$398,$C246,N$2)</f>
        <v>#N/A</v>
      </c>
      <c r="O246" s="28" t="e">
        <f>INDEX(Data!$C$4:$BA$398,$C246,O$2)</f>
        <v>#N/A</v>
      </c>
      <c r="P246" t="e">
        <f>IF((Data!$BP$12+($Q$2-Data!$BP$12)*B246)&gt;=O246,Data!$BP$12+($Q$2-Data!$BP$12)*B246,"-")</f>
        <v>#N/A</v>
      </c>
      <c r="Q246" s="8">
        <f>(Data!$BP$12+($Q$2-Data!$BP$12)*CAPM!B246)</f>
        <v>0.3</v>
      </c>
      <c r="R246" s="8" t="e">
        <f>M246*(1+((Data!$BP$12+($R$2-Data!$BP$12)*CAPM!B246))%)</f>
        <v>#N/A</v>
      </c>
      <c r="S246" s="8" t="e">
        <f>M246*(1+((Data!$BP$12+($S$2-Data!$BP$12)*CAPM!B246))%)</f>
        <v>#N/A</v>
      </c>
      <c r="T246" s="8" t="e">
        <f>M246*(1+((Data!$BP$12+($T$2-Data!$BP$12)*CAPM!B246))%)</f>
        <v>#N/A</v>
      </c>
      <c r="U246" t="e">
        <f t="shared" si="27"/>
        <v>#N/A</v>
      </c>
      <c r="V246" s="12" t="e">
        <f t="shared" si="28"/>
        <v>#N/A</v>
      </c>
      <c r="W246" t="e">
        <f t="shared" si="29"/>
        <v>#N/A</v>
      </c>
    </row>
    <row r="247" spans="1:23">
      <c r="A247" s="18">
        <v>244</v>
      </c>
      <c r="B247" s="28">
        <f>IF($D$1="M",Data!BM246,IF($D$1="Y",Data!BN246,"-"))</f>
        <v>0</v>
      </c>
      <c r="C247" s="28" t="e">
        <f>MATCH(B247,IF($D$1="M",Data!$BM$4:$BM$400,IF($D$1="Y",Data!$BN$4:$BN$400,"-")),0)</f>
        <v>#N/A</v>
      </c>
      <c r="D247" s="28" t="e">
        <f>INDEX(Data!$C$4:$BA$398,$C247,D$2)</f>
        <v>#N/A</v>
      </c>
      <c r="E247" s="28" t="e">
        <f>INDEX(Data!$C$4:$BA$398,$C247,E$2)</f>
        <v>#N/A</v>
      </c>
      <c r="F247" s="28" t="e">
        <f>INDEX(Data!$C$4:$BA$398,$C247,F$2)</f>
        <v>#N/A</v>
      </c>
      <c r="G247" s="28" t="e">
        <f>INDEX(Data!$C$4:$BA$398,$C247,G$2)</f>
        <v>#N/A</v>
      </c>
      <c r="H247" s="28" t="e">
        <f>INDEX(Data!$C$4:$BA$398,$C247,H$2)</f>
        <v>#N/A</v>
      </c>
      <c r="I247" s="28" t="e">
        <f>INDEX(Data!$C$4:$BA$398,$C247,I$2)</f>
        <v>#N/A</v>
      </c>
      <c r="J247" s="28" t="e">
        <f>INDEX(Data!$C$4:$BA$398,$C247,J$2)</f>
        <v>#N/A</v>
      </c>
      <c r="K247" s="28" t="e">
        <f>INDEX(Data!$C$4:$BA$398,$C247,K$2)</f>
        <v>#N/A</v>
      </c>
      <c r="L247" s="28" t="e">
        <f>INDEX(Data!$C$4:$BA$398,$C247,L$2)</f>
        <v>#N/A</v>
      </c>
      <c r="M247" s="28" t="e">
        <f>INDEX(Data!$C$4:$BA$398,$C247,M$2)</f>
        <v>#N/A</v>
      </c>
      <c r="N247" s="28" t="e">
        <f>INDEX(Data!$C$4:$BA$398,$C247,N$2)</f>
        <v>#N/A</v>
      </c>
      <c r="O247" s="28" t="e">
        <f>INDEX(Data!$C$4:$BA$398,$C247,O$2)</f>
        <v>#N/A</v>
      </c>
      <c r="P247" t="e">
        <f>IF((Data!$BP$12+($Q$2-Data!$BP$12)*B247)&gt;=O247,Data!$BP$12+($Q$2-Data!$BP$12)*B247,"-")</f>
        <v>#N/A</v>
      </c>
      <c r="Q247" s="8">
        <f>(Data!$BP$12+($Q$2-Data!$BP$12)*CAPM!B247)</f>
        <v>0.3</v>
      </c>
      <c r="R247" s="8" t="e">
        <f>M247*(1+((Data!$BP$12+($R$2-Data!$BP$12)*CAPM!B247))%)</f>
        <v>#N/A</v>
      </c>
      <c r="S247" s="8" t="e">
        <f>M247*(1+((Data!$BP$12+($S$2-Data!$BP$12)*CAPM!B247))%)</f>
        <v>#N/A</v>
      </c>
      <c r="T247" s="8" t="e">
        <f>M247*(1+((Data!$BP$12+($T$2-Data!$BP$12)*CAPM!B247))%)</f>
        <v>#N/A</v>
      </c>
      <c r="U247" t="e">
        <f t="shared" si="27"/>
        <v>#N/A</v>
      </c>
      <c r="V247" s="12" t="e">
        <f t="shared" si="28"/>
        <v>#N/A</v>
      </c>
      <c r="W247" t="e">
        <f t="shared" si="29"/>
        <v>#N/A</v>
      </c>
    </row>
    <row r="248" spans="1:23">
      <c r="A248" s="18">
        <v>245</v>
      </c>
      <c r="B248" s="28">
        <f>IF($D$1="M",Data!BM247,IF($D$1="Y",Data!BN247,"-"))</f>
        <v>0</v>
      </c>
      <c r="C248" s="28" t="e">
        <f>MATCH(B248,IF($D$1="M",Data!$BM$4:$BM$400,IF($D$1="Y",Data!$BN$4:$BN$400,"-")),0)</f>
        <v>#N/A</v>
      </c>
      <c r="D248" s="28" t="e">
        <f>INDEX(Data!$C$4:$BA$398,$C248,D$2)</f>
        <v>#N/A</v>
      </c>
      <c r="E248" s="28" t="e">
        <f>INDEX(Data!$C$4:$BA$398,$C248,E$2)</f>
        <v>#N/A</v>
      </c>
      <c r="F248" s="28" t="e">
        <f>INDEX(Data!$C$4:$BA$398,$C248,F$2)</f>
        <v>#N/A</v>
      </c>
      <c r="G248" s="28" t="e">
        <f>INDEX(Data!$C$4:$BA$398,$C248,G$2)</f>
        <v>#N/A</v>
      </c>
      <c r="H248" s="28" t="e">
        <f>INDEX(Data!$C$4:$BA$398,$C248,H$2)</f>
        <v>#N/A</v>
      </c>
      <c r="I248" s="28" t="e">
        <f>INDEX(Data!$C$4:$BA$398,$C248,I$2)</f>
        <v>#N/A</v>
      </c>
      <c r="J248" s="28" t="e">
        <f>INDEX(Data!$C$4:$BA$398,$C248,J$2)</f>
        <v>#N/A</v>
      </c>
      <c r="K248" s="28" t="e">
        <f>INDEX(Data!$C$4:$BA$398,$C248,K$2)</f>
        <v>#N/A</v>
      </c>
      <c r="L248" s="28" t="e">
        <f>INDEX(Data!$C$4:$BA$398,$C248,L$2)</f>
        <v>#N/A</v>
      </c>
      <c r="M248" s="28" t="e">
        <f>INDEX(Data!$C$4:$BA$398,$C248,M$2)</f>
        <v>#N/A</v>
      </c>
      <c r="N248" s="28" t="e">
        <f>INDEX(Data!$C$4:$BA$398,$C248,N$2)</f>
        <v>#N/A</v>
      </c>
      <c r="O248" s="28" t="e">
        <f>INDEX(Data!$C$4:$BA$398,$C248,O$2)</f>
        <v>#N/A</v>
      </c>
      <c r="P248" t="e">
        <f>IF((Data!$BP$12+($Q$2-Data!$BP$12)*B248)&gt;=O248,Data!$BP$12+($Q$2-Data!$BP$12)*B248,"-")</f>
        <v>#N/A</v>
      </c>
      <c r="Q248" s="8">
        <f>(Data!$BP$12+($Q$2-Data!$BP$12)*CAPM!B248)</f>
        <v>0.3</v>
      </c>
      <c r="R248" s="8" t="e">
        <f>M248*(1+((Data!$BP$12+($R$2-Data!$BP$12)*CAPM!B248))%)</f>
        <v>#N/A</v>
      </c>
      <c r="S248" s="8" t="e">
        <f>M248*(1+((Data!$BP$12+($S$2-Data!$BP$12)*CAPM!B248))%)</f>
        <v>#N/A</v>
      </c>
      <c r="T248" s="8" t="e">
        <f>M248*(1+((Data!$BP$12+($T$2-Data!$BP$12)*CAPM!B248))%)</f>
        <v>#N/A</v>
      </c>
      <c r="U248" t="e">
        <f t="shared" si="27"/>
        <v>#N/A</v>
      </c>
      <c r="V248" s="12" t="e">
        <f t="shared" si="28"/>
        <v>#N/A</v>
      </c>
      <c r="W248" t="e">
        <f t="shared" si="29"/>
        <v>#N/A</v>
      </c>
    </row>
    <row r="249" spans="1:23">
      <c r="A249" s="18">
        <v>246</v>
      </c>
      <c r="B249" s="28">
        <f>IF($D$1="M",Data!BM248,IF($D$1="Y",Data!BN248,"-"))</f>
        <v>0</v>
      </c>
      <c r="C249" s="28" t="e">
        <f>MATCH(B249,IF($D$1="M",Data!$BM$4:$BM$400,IF($D$1="Y",Data!$BN$4:$BN$400,"-")),0)</f>
        <v>#N/A</v>
      </c>
      <c r="D249" s="28" t="e">
        <f>INDEX(Data!$C$4:$BA$398,$C249,D$2)</f>
        <v>#N/A</v>
      </c>
      <c r="E249" s="28" t="e">
        <f>INDEX(Data!$C$4:$BA$398,$C249,E$2)</f>
        <v>#N/A</v>
      </c>
      <c r="F249" s="28" t="e">
        <f>INDEX(Data!$C$4:$BA$398,$C249,F$2)</f>
        <v>#N/A</v>
      </c>
      <c r="G249" s="28" t="e">
        <f>INDEX(Data!$C$4:$BA$398,$C249,G$2)</f>
        <v>#N/A</v>
      </c>
      <c r="H249" s="28" t="e">
        <f>INDEX(Data!$C$4:$BA$398,$C249,H$2)</f>
        <v>#N/A</v>
      </c>
      <c r="I249" s="28" t="e">
        <f>INDEX(Data!$C$4:$BA$398,$C249,I$2)</f>
        <v>#N/A</v>
      </c>
      <c r="J249" s="28" t="e">
        <f>INDEX(Data!$C$4:$BA$398,$C249,J$2)</f>
        <v>#N/A</v>
      </c>
      <c r="K249" s="28" t="e">
        <f>INDEX(Data!$C$4:$BA$398,$C249,K$2)</f>
        <v>#N/A</v>
      </c>
      <c r="L249" s="28" t="e">
        <f>INDEX(Data!$C$4:$BA$398,$C249,L$2)</f>
        <v>#N/A</v>
      </c>
      <c r="M249" s="28" t="e">
        <f>INDEX(Data!$C$4:$BA$398,$C249,M$2)</f>
        <v>#N/A</v>
      </c>
      <c r="N249" s="28" t="e">
        <f>INDEX(Data!$C$4:$BA$398,$C249,N$2)</f>
        <v>#N/A</v>
      </c>
      <c r="O249" s="28" t="e">
        <f>INDEX(Data!$C$4:$BA$398,$C249,O$2)</f>
        <v>#N/A</v>
      </c>
      <c r="P249" t="e">
        <f>IF((Data!$BP$12+($Q$2-Data!$BP$12)*B249)&gt;=O249,Data!$BP$12+($Q$2-Data!$BP$12)*B249,"-")</f>
        <v>#N/A</v>
      </c>
      <c r="Q249" s="8">
        <f>(Data!$BP$12+($Q$2-Data!$BP$12)*CAPM!B249)</f>
        <v>0.3</v>
      </c>
      <c r="R249" s="8" t="e">
        <f>M249*(1+((Data!$BP$12+($R$2-Data!$BP$12)*CAPM!B249))%)</f>
        <v>#N/A</v>
      </c>
      <c r="S249" s="8" t="e">
        <f>M249*(1+((Data!$BP$12+($S$2-Data!$BP$12)*CAPM!B249))%)</f>
        <v>#N/A</v>
      </c>
      <c r="T249" s="8" t="e">
        <f>M249*(1+((Data!$BP$12+($T$2-Data!$BP$12)*CAPM!B249))%)</f>
        <v>#N/A</v>
      </c>
      <c r="U249" t="e">
        <f t="shared" si="27"/>
        <v>#N/A</v>
      </c>
      <c r="V249" s="12" t="e">
        <f t="shared" si="28"/>
        <v>#N/A</v>
      </c>
      <c r="W249" t="e">
        <f t="shared" si="29"/>
        <v>#N/A</v>
      </c>
    </row>
    <row r="250" spans="1:23">
      <c r="A250" s="18">
        <v>247</v>
      </c>
      <c r="B250" s="28">
        <f>IF($D$1="M",Data!BM249,IF($D$1="Y",Data!BN249,"-"))</f>
        <v>0</v>
      </c>
      <c r="C250" s="28" t="e">
        <f>MATCH(B250,IF($D$1="M",Data!$BM$4:$BM$400,IF($D$1="Y",Data!$BN$4:$BN$400,"-")),0)</f>
        <v>#N/A</v>
      </c>
      <c r="D250" s="28" t="e">
        <f>INDEX(Data!$C$4:$BA$398,$C250,D$2)</f>
        <v>#N/A</v>
      </c>
      <c r="E250" s="28" t="e">
        <f>INDEX(Data!$C$4:$BA$398,$C250,E$2)</f>
        <v>#N/A</v>
      </c>
      <c r="F250" s="28" t="e">
        <f>INDEX(Data!$C$4:$BA$398,$C250,F$2)</f>
        <v>#N/A</v>
      </c>
      <c r="G250" s="28" t="e">
        <f>INDEX(Data!$C$4:$BA$398,$C250,G$2)</f>
        <v>#N/A</v>
      </c>
      <c r="H250" s="28" t="e">
        <f>INDEX(Data!$C$4:$BA$398,$C250,H$2)</f>
        <v>#N/A</v>
      </c>
      <c r="I250" s="28" t="e">
        <f>INDEX(Data!$C$4:$BA$398,$C250,I$2)</f>
        <v>#N/A</v>
      </c>
      <c r="J250" s="28" t="e">
        <f>INDEX(Data!$C$4:$BA$398,$C250,J$2)</f>
        <v>#N/A</v>
      </c>
      <c r="K250" s="28" t="e">
        <f>INDEX(Data!$C$4:$BA$398,$C250,K$2)</f>
        <v>#N/A</v>
      </c>
      <c r="L250" s="28" t="e">
        <f>INDEX(Data!$C$4:$BA$398,$C250,L$2)</f>
        <v>#N/A</v>
      </c>
      <c r="M250" s="28" t="e">
        <f>INDEX(Data!$C$4:$BA$398,$C250,M$2)</f>
        <v>#N/A</v>
      </c>
      <c r="N250" s="28" t="e">
        <f>INDEX(Data!$C$4:$BA$398,$C250,N$2)</f>
        <v>#N/A</v>
      </c>
      <c r="O250" s="28" t="e">
        <f>INDEX(Data!$C$4:$BA$398,$C250,O$2)</f>
        <v>#N/A</v>
      </c>
      <c r="P250" t="e">
        <f>IF((Data!$BP$12+($Q$2-Data!$BP$12)*B250)&gt;=O250,Data!$BP$12+($Q$2-Data!$BP$12)*B250,"-")</f>
        <v>#N/A</v>
      </c>
      <c r="Q250" s="8">
        <f>(Data!$BP$12+($Q$2-Data!$BP$12)*CAPM!B250)</f>
        <v>0.3</v>
      </c>
      <c r="R250" s="8" t="e">
        <f>M250*(1+((Data!$BP$12+($R$2-Data!$BP$12)*CAPM!B250))%)</f>
        <v>#N/A</v>
      </c>
      <c r="S250" s="8" t="e">
        <f>M250*(1+((Data!$BP$12+($S$2-Data!$BP$12)*CAPM!B250))%)</f>
        <v>#N/A</v>
      </c>
      <c r="T250" s="8" t="e">
        <f>M250*(1+((Data!$BP$12+($T$2-Data!$BP$12)*CAPM!B250))%)</f>
        <v>#N/A</v>
      </c>
      <c r="U250" t="e">
        <f t="shared" si="27"/>
        <v>#N/A</v>
      </c>
      <c r="V250" s="12" t="e">
        <f t="shared" si="28"/>
        <v>#N/A</v>
      </c>
      <c r="W250" t="e">
        <f t="shared" si="29"/>
        <v>#N/A</v>
      </c>
    </row>
    <row r="251" spans="1:23">
      <c r="A251" s="18">
        <v>248</v>
      </c>
      <c r="B251" s="28">
        <f>IF($D$1="M",Data!BM250,IF($D$1="Y",Data!BN250,"-"))</f>
        <v>0</v>
      </c>
      <c r="C251" s="28" t="e">
        <f>MATCH(B251,IF($D$1="M",Data!$BM$4:$BM$400,IF($D$1="Y",Data!$BN$4:$BN$400,"-")),0)</f>
        <v>#N/A</v>
      </c>
      <c r="D251" s="28" t="e">
        <f>INDEX(Data!$C$4:$BA$398,$C251,D$2)</f>
        <v>#N/A</v>
      </c>
      <c r="E251" s="28" t="e">
        <f>INDEX(Data!$C$4:$BA$398,$C251,E$2)</f>
        <v>#N/A</v>
      </c>
      <c r="F251" s="28" t="e">
        <f>INDEX(Data!$C$4:$BA$398,$C251,F$2)</f>
        <v>#N/A</v>
      </c>
      <c r="G251" s="28" t="e">
        <f>INDEX(Data!$C$4:$BA$398,$C251,G$2)</f>
        <v>#N/A</v>
      </c>
      <c r="H251" s="28" t="e">
        <f>INDEX(Data!$C$4:$BA$398,$C251,H$2)</f>
        <v>#N/A</v>
      </c>
      <c r="I251" s="28" t="e">
        <f>INDEX(Data!$C$4:$BA$398,$C251,I$2)</f>
        <v>#N/A</v>
      </c>
      <c r="J251" s="28" t="e">
        <f>INDEX(Data!$C$4:$BA$398,$C251,J$2)</f>
        <v>#N/A</v>
      </c>
      <c r="K251" s="28" t="e">
        <f>INDEX(Data!$C$4:$BA$398,$C251,K$2)</f>
        <v>#N/A</v>
      </c>
      <c r="L251" s="28" t="e">
        <f>INDEX(Data!$C$4:$BA$398,$C251,L$2)</f>
        <v>#N/A</v>
      </c>
      <c r="M251" s="28" t="e">
        <f>INDEX(Data!$C$4:$BA$398,$C251,M$2)</f>
        <v>#N/A</v>
      </c>
      <c r="N251" s="28" t="e">
        <f>INDEX(Data!$C$4:$BA$398,$C251,N$2)</f>
        <v>#N/A</v>
      </c>
      <c r="O251" s="28" t="e">
        <f>INDEX(Data!$C$4:$BA$398,$C251,O$2)</f>
        <v>#N/A</v>
      </c>
      <c r="P251" t="e">
        <f>IF((Data!$BP$12+($Q$2-Data!$BP$12)*B251)&gt;=O251,Data!$BP$12+($Q$2-Data!$BP$12)*B251,"-")</f>
        <v>#N/A</v>
      </c>
      <c r="Q251" s="8">
        <f>(Data!$BP$12+($Q$2-Data!$BP$12)*CAPM!B251)</f>
        <v>0.3</v>
      </c>
      <c r="R251" s="8" t="e">
        <f>M251*(1+((Data!$BP$12+($R$2-Data!$BP$12)*CAPM!B251))%)</f>
        <v>#N/A</v>
      </c>
      <c r="S251" s="8" t="e">
        <f>M251*(1+((Data!$BP$12+($S$2-Data!$BP$12)*CAPM!B251))%)</f>
        <v>#N/A</v>
      </c>
      <c r="T251" s="8" t="e">
        <f>M251*(1+((Data!$BP$12+($T$2-Data!$BP$12)*CAPM!B251))%)</f>
        <v>#N/A</v>
      </c>
      <c r="U251" t="e">
        <f t="shared" si="27"/>
        <v>#N/A</v>
      </c>
      <c r="V251" s="12" t="e">
        <f t="shared" si="28"/>
        <v>#N/A</v>
      </c>
      <c r="W251" t="e">
        <f t="shared" si="29"/>
        <v>#N/A</v>
      </c>
    </row>
    <row r="252" spans="1:23">
      <c r="A252" s="18">
        <v>249</v>
      </c>
      <c r="B252" s="28">
        <f>IF($D$1="M",Data!BM251,IF($D$1="Y",Data!BN251,"-"))</f>
        <v>0</v>
      </c>
      <c r="C252" s="28" t="e">
        <f>MATCH(B252,IF($D$1="M",Data!$BM$4:$BM$400,IF($D$1="Y",Data!$BN$4:$BN$400,"-")),0)</f>
        <v>#N/A</v>
      </c>
      <c r="D252" s="28" t="e">
        <f>INDEX(Data!$C$4:$BA$398,$C252,D$2)</f>
        <v>#N/A</v>
      </c>
      <c r="E252" s="28" t="e">
        <f>INDEX(Data!$C$4:$BA$398,$C252,E$2)</f>
        <v>#N/A</v>
      </c>
      <c r="F252" s="28" t="e">
        <f>INDEX(Data!$C$4:$BA$398,$C252,F$2)</f>
        <v>#N/A</v>
      </c>
      <c r="G252" s="28" t="e">
        <f>INDEX(Data!$C$4:$BA$398,$C252,G$2)</f>
        <v>#N/A</v>
      </c>
      <c r="H252" s="28" t="e">
        <f>INDEX(Data!$C$4:$BA$398,$C252,H$2)</f>
        <v>#N/A</v>
      </c>
      <c r="I252" s="28" t="e">
        <f>INDEX(Data!$C$4:$BA$398,$C252,I$2)</f>
        <v>#N/A</v>
      </c>
      <c r="J252" s="28" t="e">
        <f>INDEX(Data!$C$4:$BA$398,$C252,J$2)</f>
        <v>#N/A</v>
      </c>
      <c r="K252" s="28" t="e">
        <f>INDEX(Data!$C$4:$BA$398,$C252,K$2)</f>
        <v>#N/A</v>
      </c>
      <c r="L252" s="28" t="e">
        <f>INDEX(Data!$C$4:$BA$398,$C252,L$2)</f>
        <v>#N/A</v>
      </c>
      <c r="M252" s="28" t="e">
        <f>INDEX(Data!$C$4:$BA$398,$C252,M$2)</f>
        <v>#N/A</v>
      </c>
      <c r="N252" s="28" t="e">
        <f>INDEX(Data!$C$4:$BA$398,$C252,N$2)</f>
        <v>#N/A</v>
      </c>
      <c r="O252" s="28" t="e">
        <f>INDEX(Data!$C$4:$BA$398,$C252,O$2)</f>
        <v>#N/A</v>
      </c>
      <c r="P252" t="e">
        <f>IF((Data!$BP$12+($Q$2-Data!$BP$12)*B252)&gt;=O252,Data!$BP$12+($Q$2-Data!$BP$12)*B252,"-")</f>
        <v>#N/A</v>
      </c>
      <c r="Q252" s="8">
        <f>(Data!$BP$12+($Q$2-Data!$BP$12)*CAPM!B252)</f>
        <v>0.3</v>
      </c>
      <c r="R252" s="8" t="e">
        <f>M252*(1+((Data!$BP$12+($R$2-Data!$BP$12)*CAPM!B252))%)</f>
        <v>#N/A</v>
      </c>
      <c r="S252" s="8" t="e">
        <f>M252*(1+((Data!$BP$12+($S$2-Data!$BP$12)*CAPM!B252))%)</f>
        <v>#N/A</v>
      </c>
      <c r="T252" s="8" t="e">
        <f>M252*(1+((Data!$BP$12+($T$2-Data!$BP$12)*CAPM!B252))%)</f>
        <v>#N/A</v>
      </c>
      <c r="U252" t="e">
        <f t="shared" si="27"/>
        <v>#N/A</v>
      </c>
      <c r="V252" s="12" t="e">
        <f t="shared" si="28"/>
        <v>#N/A</v>
      </c>
      <c r="W252" t="e">
        <f t="shared" si="29"/>
        <v>#N/A</v>
      </c>
    </row>
    <row r="253" spans="1:23">
      <c r="A253" s="18">
        <v>250</v>
      </c>
      <c r="B253" s="28">
        <f>IF($D$1="M",Data!BM252,IF($D$1="Y",Data!BN252,"-"))</f>
        <v>0</v>
      </c>
      <c r="C253" s="28" t="e">
        <f>MATCH(B253,IF($D$1="M",Data!$BM$4:$BM$400,IF($D$1="Y",Data!$BN$4:$BN$400,"-")),0)</f>
        <v>#N/A</v>
      </c>
      <c r="D253" s="28" t="e">
        <f>INDEX(Data!$C$4:$BA$398,$C253,D$2)</f>
        <v>#N/A</v>
      </c>
      <c r="E253" s="28" t="e">
        <f>INDEX(Data!$C$4:$BA$398,$C253,E$2)</f>
        <v>#N/A</v>
      </c>
      <c r="F253" s="28" t="e">
        <f>INDEX(Data!$C$4:$BA$398,$C253,F$2)</f>
        <v>#N/A</v>
      </c>
      <c r="G253" s="28" t="e">
        <f>INDEX(Data!$C$4:$BA$398,$C253,G$2)</f>
        <v>#N/A</v>
      </c>
      <c r="H253" s="28" t="e">
        <f>INDEX(Data!$C$4:$BA$398,$C253,H$2)</f>
        <v>#N/A</v>
      </c>
      <c r="I253" s="28" t="e">
        <f>INDEX(Data!$C$4:$BA$398,$C253,I$2)</f>
        <v>#N/A</v>
      </c>
      <c r="J253" s="28" t="e">
        <f>INDEX(Data!$C$4:$BA$398,$C253,J$2)</f>
        <v>#N/A</v>
      </c>
      <c r="K253" s="28" t="e">
        <f>INDEX(Data!$C$4:$BA$398,$C253,K$2)</f>
        <v>#N/A</v>
      </c>
      <c r="L253" s="28" t="e">
        <f>INDEX(Data!$C$4:$BA$398,$C253,L$2)</f>
        <v>#N/A</v>
      </c>
      <c r="M253" s="28" t="e">
        <f>INDEX(Data!$C$4:$BA$398,$C253,M$2)</f>
        <v>#N/A</v>
      </c>
      <c r="N253" s="28" t="e">
        <f>INDEX(Data!$C$4:$BA$398,$C253,N$2)</f>
        <v>#N/A</v>
      </c>
      <c r="O253" s="28" t="e">
        <f>INDEX(Data!$C$4:$BA$398,$C253,O$2)</f>
        <v>#N/A</v>
      </c>
      <c r="P253" t="e">
        <f>IF((Data!$BP$12+($Q$2-Data!$BP$12)*B253)&gt;=O253,Data!$BP$12+($Q$2-Data!$BP$12)*B253,"-")</f>
        <v>#N/A</v>
      </c>
      <c r="Q253" s="8">
        <f>(Data!$BP$12+($Q$2-Data!$BP$12)*CAPM!B253)</f>
        <v>0.3</v>
      </c>
      <c r="R253" s="8" t="e">
        <f>M253*(1+((Data!$BP$12+($R$2-Data!$BP$12)*CAPM!B253))%)</f>
        <v>#N/A</v>
      </c>
      <c r="S253" s="8" t="e">
        <f>M253*(1+((Data!$BP$12+($S$2-Data!$BP$12)*CAPM!B253))%)</f>
        <v>#N/A</v>
      </c>
      <c r="T253" s="8" t="e">
        <f>M253*(1+((Data!$BP$12+($T$2-Data!$BP$12)*CAPM!B253))%)</f>
        <v>#N/A</v>
      </c>
      <c r="U253" t="e">
        <f t="shared" si="27"/>
        <v>#N/A</v>
      </c>
      <c r="V253" s="12" t="e">
        <f t="shared" si="28"/>
        <v>#N/A</v>
      </c>
      <c r="W253" t="e">
        <f t="shared" si="29"/>
        <v>#N/A</v>
      </c>
    </row>
    <row r="254" spans="1:23">
      <c r="A254" s="18">
        <v>251</v>
      </c>
      <c r="B254" s="28">
        <f>IF($D$1="M",Data!BM253,IF($D$1="Y",Data!BN253,"-"))</f>
        <v>0</v>
      </c>
      <c r="C254" s="28" t="e">
        <f>MATCH(B254,IF($D$1="M",Data!$BM$4:$BM$400,IF($D$1="Y",Data!$BN$4:$BN$400,"-")),0)</f>
        <v>#N/A</v>
      </c>
      <c r="D254" s="28" t="e">
        <f>INDEX(Data!$C$4:$BA$398,$C254,D$2)</f>
        <v>#N/A</v>
      </c>
      <c r="E254" s="28" t="e">
        <f>INDEX(Data!$C$4:$BA$398,$C254,E$2)</f>
        <v>#N/A</v>
      </c>
      <c r="F254" s="28" t="e">
        <f>INDEX(Data!$C$4:$BA$398,$C254,F$2)</f>
        <v>#N/A</v>
      </c>
      <c r="G254" s="28" t="e">
        <f>INDEX(Data!$C$4:$BA$398,$C254,G$2)</f>
        <v>#N/A</v>
      </c>
      <c r="H254" s="28" t="e">
        <f>INDEX(Data!$C$4:$BA$398,$C254,H$2)</f>
        <v>#N/A</v>
      </c>
      <c r="I254" s="28" t="e">
        <f>INDEX(Data!$C$4:$BA$398,$C254,I$2)</f>
        <v>#N/A</v>
      </c>
      <c r="J254" s="28" t="e">
        <f>INDEX(Data!$C$4:$BA$398,$C254,J$2)</f>
        <v>#N/A</v>
      </c>
      <c r="K254" s="28" t="e">
        <f>INDEX(Data!$C$4:$BA$398,$C254,K$2)</f>
        <v>#N/A</v>
      </c>
      <c r="L254" s="28" t="e">
        <f>INDEX(Data!$C$4:$BA$398,$C254,L$2)</f>
        <v>#N/A</v>
      </c>
      <c r="M254" s="28" t="e">
        <f>INDEX(Data!$C$4:$BA$398,$C254,M$2)</f>
        <v>#N/A</v>
      </c>
      <c r="N254" s="28" t="e">
        <f>INDEX(Data!$C$4:$BA$398,$C254,N$2)</f>
        <v>#N/A</v>
      </c>
      <c r="O254" s="28" t="e">
        <f>INDEX(Data!$C$4:$BA$398,$C254,O$2)</f>
        <v>#N/A</v>
      </c>
      <c r="P254" t="e">
        <f>IF((Data!$BP$12+($Q$2-Data!$BP$12)*B254)&gt;=O254,Data!$BP$12+($Q$2-Data!$BP$12)*B254,"-")</f>
        <v>#N/A</v>
      </c>
      <c r="Q254" s="8">
        <f>(Data!$BP$12+($Q$2-Data!$BP$12)*CAPM!B254)</f>
        <v>0.3</v>
      </c>
      <c r="R254" s="8" t="e">
        <f>M254*(1+((Data!$BP$12+($R$2-Data!$BP$12)*CAPM!B254))%)</f>
        <v>#N/A</v>
      </c>
      <c r="S254" s="8" t="e">
        <f>M254*(1+((Data!$BP$12+($S$2-Data!$BP$12)*CAPM!B254))%)</f>
        <v>#N/A</v>
      </c>
      <c r="T254" s="8" t="e">
        <f>M254*(1+((Data!$BP$12+($T$2-Data!$BP$12)*CAPM!B254))%)</f>
        <v>#N/A</v>
      </c>
      <c r="U254" t="e">
        <f t="shared" si="27"/>
        <v>#N/A</v>
      </c>
      <c r="V254" s="12" t="e">
        <f t="shared" si="28"/>
        <v>#N/A</v>
      </c>
      <c r="W254" t="e">
        <f t="shared" si="29"/>
        <v>#N/A</v>
      </c>
    </row>
    <row r="255" spans="1:23">
      <c r="A255" s="18">
        <v>252</v>
      </c>
      <c r="B255" s="28">
        <f>IF($D$1="M",Data!BM254,IF($D$1="Y",Data!BN254,"-"))</f>
        <v>0</v>
      </c>
      <c r="C255" s="28" t="e">
        <f>MATCH(B255,IF($D$1="M",Data!$BM$4:$BM$400,IF($D$1="Y",Data!$BN$4:$BN$400,"-")),0)</f>
        <v>#N/A</v>
      </c>
      <c r="D255" s="28" t="e">
        <f>INDEX(Data!$C$4:$BA$398,$C255,D$2)</f>
        <v>#N/A</v>
      </c>
      <c r="E255" s="28" t="e">
        <f>INDEX(Data!$C$4:$BA$398,$C255,E$2)</f>
        <v>#N/A</v>
      </c>
      <c r="F255" s="28" t="e">
        <f>INDEX(Data!$C$4:$BA$398,$C255,F$2)</f>
        <v>#N/A</v>
      </c>
      <c r="G255" s="28" t="e">
        <f>INDEX(Data!$C$4:$BA$398,$C255,G$2)</f>
        <v>#N/A</v>
      </c>
      <c r="H255" s="28" t="e">
        <f>INDEX(Data!$C$4:$BA$398,$C255,H$2)</f>
        <v>#N/A</v>
      </c>
      <c r="I255" s="28" t="e">
        <f>INDEX(Data!$C$4:$BA$398,$C255,I$2)</f>
        <v>#N/A</v>
      </c>
      <c r="J255" s="28" t="e">
        <f>INDEX(Data!$C$4:$BA$398,$C255,J$2)</f>
        <v>#N/A</v>
      </c>
      <c r="K255" s="28" t="e">
        <f>INDEX(Data!$C$4:$BA$398,$C255,K$2)</f>
        <v>#N/A</v>
      </c>
      <c r="L255" s="28" t="e">
        <f>INDEX(Data!$C$4:$BA$398,$C255,L$2)</f>
        <v>#N/A</v>
      </c>
      <c r="M255" s="28" t="e">
        <f>INDEX(Data!$C$4:$BA$398,$C255,M$2)</f>
        <v>#N/A</v>
      </c>
      <c r="N255" s="28" t="e">
        <f>INDEX(Data!$C$4:$BA$398,$C255,N$2)</f>
        <v>#N/A</v>
      </c>
      <c r="O255" s="28" t="e">
        <f>INDEX(Data!$C$4:$BA$398,$C255,O$2)</f>
        <v>#N/A</v>
      </c>
      <c r="P255" t="e">
        <f>IF((Data!$BP$12+($Q$2-Data!$BP$12)*B255)&gt;=O255,Data!$BP$12+($Q$2-Data!$BP$12)*B255,"-")</f>
        <v>#N/A</v>
      </c>
      <c r="Q255" s="8">
        <f>(Data!$BP$12+($Q$2-Data!$BP$12)*CAPM!B255)</f>
        <v>0.3</v>
      </c>
      <c r="R255" s="8" t="e">
        <f>M255*(1+((Data!$BP$12+($R$2-Data!$BP$12)*CAPM!B255))%)</f>
        <v>#N/A</v>
      </c>
      <c r="S255" s="8" t="e">
        <f>M255*(1+((Data!$BP$12+($S$2-Data!$BP$12)*CAPM!B255))%)</f>
        <v>#N/A</v>
      </c>
      <c r="T255" s="8" t="e">
        <f>M255*(1+((Data!$BP$12+($T$2-Data!$BP$12)*CAPM!B255))%)</f>
        <v>#N/A</v>
      </c>
      <c r="U255" t="e">
        <f t="shared" si="27"/>
        <v>#N/A</v>
      </c>
      <c r="V255" s="12" t="e">
        <f t="shared" si="28"/>
        <v>#N/A</v>
      </c>
      <c r="W255" t="e">
        <f t="shared" si="29"/>
        <v>#N/A</v>
      </c>
    </row>
    <row r="256" spans="1:23">
      <c r="A256" s="18">
        <v>253</v>
      </c>
      <c r="B256" s="28">
        <f>IF($D$1="M",Data!BM255,IF($D$1="Y",Data!BN255,"-"))</f>
        <v>0</v>
      </c>
      <c r="C256" s="28" t="e">
        <f>MATCH(B256,IF($D$1="M",Data!$BM$4:$BM$400,IF($D$1="Y",Data!$BN$4:$BN$400,"-")),0)</f>
        <v>#N/A</v>
      </c>
      <c r="D256" s="28" t="e">
        <f>INDEX(Data!$C$4:$BA$398,$C256,D$2)</f>
        <v>#N/A</v>
      </c>
      <c r="E256" s="28" t="e">
        <f>INDEX(Data!$C$4:$BA$398,$C256,E$2)</f>
        <v>#N/A</v>
      </c>
      <c r="F256" s="28" t="e">
        <f>INDEX(Data!$C$4:$BA$398,$C256,F$2)</f>
        <v>#N/A</v>
      </c>
      <c r="G256" s="28" t="e">
        <f>INDEX(Data!$C$4:$BA$398,$C256,G$2)</f>
        <v>#N/A</v>
      </c>
      <c r="H256" s="28" t="e">
        <f>INDEX(Data!$C$4:$BA$398,$C256,H$2)</f>
        <v>#N/A</v>
      </c>
      <c r="I256" s="28" t="e">
        <f>INDEX(Data!$C$4:$BA$398,$C256,I$2)</f>
        <v>#N/A</v>
      </c>
      <c r="J256" s="28" t="e">
        <f>INDEX(Data!$C$4:$BA$398,$C256,J$2)</f>
        <v>#N/A</v>
      </c>
      <c r="K256" s="28" t="e">
        <f>INDEX(Data!$C$4:$BA$398,$C256,K$2)</f>
        <v>#N/A</v>
      </c>
      <c r="L256" s="28" t="e">
        <f>INDEX(Data!$C$4:$BA$398,$C256,L$2)</f>
        <v>#N/A</v>
      </c>
      <c r="M256" s="28" t="e">
        <f>INDEX(Data!$C$4:$BA$398,$C256,M$2)</f>
        <v>#N/A</v>
      </c>
      <c r="N256" s="28" t="e">
        <f>INDEX(Data!$C$4:$BA$398,$C256,N$2)</f>
        <v>#N/A</v>
      </c>
      <c r="O256" s="28" t="e">
        <f>INDEX(Data!$C$4:$BA$398,$C256,O$2)</f>
        <v>#N/A</v>
      </c>
      <c r="P256" t="e">
        <f>IF((Data!$BP$12+($Q$2-Data!$BP$12)*B256)&gt;=O256,Data!$BP$12+($Q$2-Data!$BP$12)*B256,"-")</f>
        <v>#N/A</v>
      </c>
      <c r="Q256" s="8">
        <f>(Data!$BP$12+($Q$2-Data!$BP$12)*CAPM!B256)</f>
        <v>0.3</v>
      </c>
      <c r="R256" s="8" t="e">
        <f>M256*(1+((Data!$BP$12+($R$2-Data!$BP$12)*CAPM!B256))%)</f>
        <v>#N/A</v>
      </c>
      <c r="S256" s="8" t="e">
        <f>M256*(1+((Data!$BP$12+($S$2-Data!$BP$12)*CAPM!B256))%)</f>
        <v>#N/A</v>
      </c>
      <c r="T256" s="8" t="e">
        <f>M256*(1+((Data!$BP$12+($T$2-Data!$BP$12)*CAPM!B256))%)</f>
        <v>#N/A</v>
      </c>
      <c r="U256" t="e">
        <f t="shared" si="27"/>
        <v>#N/A</v>
      </c>
      <c r="V256" s="12" t="e">
        <f t="shared" si="28"/>
        <v>#N/A</v>
      </c>
      <c r="W256" t="e">
        <f t="shared" si="29"/>
        <v>#N/A</v>
      </c>
    </row>
    <row r="257" spans="1:23">
      <c r="A257" s="18">
        <v>254</v>
      </c>
      <c r="B257" s="28">
        <f>IF($D$1="M",Data!BM256,IF($D$1="Y",Data!BN256,"-"))</f>
        <v>0</v>
      </c>
      <c r="C257" s="28" t="e">
        <f>MATCH(B257,IF($D$1="M",Data!$BM$4:$BM$400,IF($D$1="Y",Data!$BN$4:$BN$400,"-")),0)</f>
        <v>#N/A</v>
      </c>
      <c r="D257" s="28" t="e">
        <f>INDEX(Data!$C$4:$BA$398,$C257,D$2)</f>
        <v>#N/A</v>
      </c>
      <c r="E257" s="28" t="e">
        <f>INDEX(Data!$C$4:$BA$398,$C257,E$2)</f>
        <v>#N/A</v>
      </c>
      <c r="F257" s="28" t="e">
        <f>INDEX(Data!$C$4:$BA$398,$C257,F$2)</f>
        <v>#N/A</v>
      </c>
      <c r="G257" s="28" t="e">
        <f>INDEX(Data!$C$4:$BA$398,$C257,G$2)</f>
        <v>#N/A</v>
      </c>
      <c r="H257" s="28" t="e">
        <f>INDEX(Data!$C$4:$BA$398,$C257,H$2)</f>
        <v>#N/A</v>
      </c>
      <c r="I257" s="28" t="e">
        <f>INDEX(Data!$C$4:$BA$398,$C257,I$2)</f>
        <v>#N/A</v>
      </c>
      <c r="J257" s="28" t="e">
        <f>INDEX(Data!$C$4:$BA$398,$C257,J$2)</f>
        <v>#N/A</v>
      </c>
      <c r="K257" s="28" t="e">
        <f>INDEX(Data!$C$4:$BA$398,$C257,K$2)</f>
        <v>#N/A</v>
      </c>
      <c r="L257" s="28" t="e">
        <f>INDEX(Data!$C$4:$BA$398,$C257,L$2)</f>
        <v>#N/A</v>
      </c>
      <c r="M257" s="28" t="e">
        <f>INDEX(Data!$C$4:$BA$398,$C257,M$2)</f>
        <v>#N/A</v>
      </c>
      <c r="N257" s="28" t="e">
        <f>INDEX(Data!$C$4:$BA$398,$C257,N$2)</f>
        <v>#N/A</v>
      </c>
      <c r="O257" s="28" t="e">
        <f>INDEX(Data!$C$4:$BA$398,$C257,O$2)</f>
        <v>#N/A</v>
      </c>
      <c r="P257" t="e">
        <f>IF((Data!$BP$12+($Q$2-Data!$BP$12)*B257)&gt;=O257,Data!$BP$12+($Q$2-Data!$BP$12)*B257,"-")</f>
        <v>#N/A</v>
      </c>
      <c r="Q257" s="8">
        <f>(Data!$BP$12+($Q$2-Data!$BP$12)*CAPM!B257)</f>
        <v>0.3</v>
      </c>
      <c r="R257" s="8" t="e">
        <f>M257*(1+((Data!$BP$12+($R$2-Data!$BP$12)*CAPM!B257))%)</f>
        <v>#N/A</v>
      </c>
      <c r="S257" s="8" t="e">
        <f>M257*(1+((Data!$BP$12+($S$2-Data!$BP$12)*CAPM!B257))%)</f>
        <v>#N/A</v>
      </c>
      <c r="T257" s="8" t="e">
        <f>M257*(1+((Data!$BP$12+($T$2-Data!$BP$12)*CAPM!B257))%)</f>
        <v>#N/A</v>
      </c>
      <c r="U257" t="e">
        <f t="shared" si="27"/>
        <v>#N/A</v>
      </c>
      <c r="V257" s="12" t="e">
        <f t="shared" si="28"/>
        <v>#N/A</v>
      </c>
      <c r="W257" t="e">
        <f t="shared" si="29"/>
        <v>#N/A</v>
      </c>
    </row>
    <row r="258" spans="1:23">
      <c r="A258" s="18">
        <v>255</v>
      </c>
      <c r="B258" s="28">
        <f>IF($D$1="M",Data!BM257,IF($D$1="Y",Data!BN257,"-"))</f>
        <v>0</v>
      </c>
      <c r="C258" s="28" t="e">
        <f>MATCH(B258,IF($D$1="M",Data!$BM$4:$BM$400,IF($D$1="Y",Data!$BN$4:$BN$400,"-")),0)</f>
        <v>#N/A</v>
      </c>
      <c r="D258" s="28" t="e">
        <f>INDEX(Data!$C$4:$BA$398,$C258,D$2)</f>
        <v>#N/A</v>
      </c>
      <c r="E258" s="28" t="e">
        <f>INDEX(Data!$C$4:$BA$398,$C258,E$2)</f>
        <v>#N/A</v>
      </c>
      <c r="F258" s="28" t="e">
        <f>INDEX(Data!$C$4:$BA$398,$C258,F$2)</f>
        <v>#N/A</v>
      </c>
      <c r="G258" s="28" t="e">
        <f>INDEX(Data!$C$4:$BA$398,$C258,G$2)</f>
        <v>#N/A</v>
      </c>
      <c r="H258" s="28" t="e">
        <f>INDEX(Data!$C$4:$BA$398,$C258,H$2)</f>
        <v>#N/A</v>
      </c>
      <c r="I258" s="28" t="e">
        <f>INDEX(Data!$C$4:$BA$398,$C258,I$2)</f>
        <v>#N/A</v>
      </c>
      <c r="J258" s="28" t="e">
        <f>INDEX(Data!$C$4:$BA$398,$C258,J$2)</f>
        <v>#N/A</v>
      </c>
      <c r="K258" s="28" t="e">
        <f>INDEX(Data!$C$4:$BA$398,$C258,K$2)</f>
        <v>#N/A</v>
      </c>
      <c r="L258" s="28" t="e">
        <f>INDEX(Data!$C$4:$BA$398,$C258,L$2)</f>
        <v>#N/A</v>
      </c>
      <c r="M258" s="28" t="e">
        <f>INDEX(Data!$C$4:$BA$398,$C258,M$2)</f>
        <v>#N/A</v>
      </c>
      <c r="N258" s="28" t="e">
        <f>INDEX(Data!$C$4:$BA$398,$C258,N$2)</f>
        <v>#N/A</v>
      </c>
      <c r="O258" s="28" t="e">
        <f>INDEX(Data!$C$4:$BA$398,$C258,O$2)</f>
        <v>#N/A</v>
      </c>
      <c r="P258" t="e">
        <f>IF((Data!$BP$12+($Q$2-Data!$BP$12)*B258)&gt;=O258,Data!$BP$12+($Q$2-Data!$BP$12)*B258,"-")</f>
        <v>#N/A</v>
      </c>
      <c r="Q258" s="8">
        <f>(Data!$BP$12+($Q$2-Data!$BP$12)*CAPM!B258)</f>
        <v>0.3</v>
      </c>
      <c r="R258" s="8" t="e">
        <f>M258*(1+((Data!$BP$12+($R$2-Data!$BP$12)*CAPM!B258))%)</f>
        <v>#N/A</v>
      </c>
      <c r="S258" s="8" t="e">
        <f>M258*(1+((Data!$BP$12+($S$2-Data!$BP$12)*CAPM!B258))%)</f>
        <v>#N/A</v>
      </c>
      <c r="T258" s="8" t="e">
        <f>M258*(1+((Data!$BP$12+($T$2-Data!$BP$12)*CAPM!B258))%)</f>
        <v>#N/A</v>
      </c>
      <c r="U258" t="e">
        <f t="shared" si="27"/>
        <v>#N/A</v>
      </c>
      <c r="V258" s="12" t="e">
        <f t="shared" si="28"/>
        <v>#N/A</v>
      </c>
      <c r="W258" t="e">
        <f t="shared" si="29"/>
        <v>#N/A</v>
      </c>
    </row>
    <row r="259" spans="1:23">
      <c r="A259" s="18">
        <v>256</v>
      </c>
      <c r="B259" s="28">
        <f>IF($D$1="M",Data!BM258,IF($D$1="Y",Data!BN258,"-"))</f>
        <v>0</v>
      </c>
      <c r="C259" s="28" t="e">
        <f>MATCH(B259,IF($D$1="M",Data!$BM$4:$BM$400,IF($D$1="Y",Data!$BN$4:$BN$400,"-")),0)</f>
        <v>#N/A</v>
      </c>
      <c r="D259" s="28" t="e">
        <f>INDEX(Data!$C$4:$BA$398,$C259,D$2)</f>
        <v>#N/A</v>
      </c>
      <c r="E259" s="28" t="e">
        <f>INDEX(Data!$C$4:$BA$398,$C259,E$2)</f>
        <v>#N/A</v>
      </c>
      <c r="F259" s="28" t="e">
        <f>INDEX(Data!$C$4:$BA$398,$C259,F$2)</f>
        <v>#N/A</v>
      </c>
      <c r="G259" s="28" t="e">
        <f>INDEX(Data!$C$4:$BA$398,$C259,G$2)</f>
        <v>#N/A</v>
      </c>
      <c r="H259" s="28" t="e">
        <f>INDEX(Data!$C$4:$BA$398,$C259,H$2)</f>
        <v>#N/A</v>
      </c>
      <c r="I259" s="28" t="e">
        <f>INDEX(Data!$C$4:$BA$398,$C259,I$2)</f>
        <v>#N/A</v>
      </c>
      <c r="J259" s="28" t="e">
        <f>INDEX(Data!$C$4:$BA$398,$C259,J$2)</f>
        <v>#N/A</v>
      </c>
      <c r="K259" s="28" t="e">
        <f>INDEX(Data!$C$4:$BA$398,$C259,K$2)</f>
        <v>#N/A</v>
      </c>
      <c r="L259" s="28" t="e">
        <f>INDEX(Data!$C$4:$BA$398,$C259,L$2)</f>
        <v>#N/A</v>
      </c>
      <c r="M259" s="28" t="e">
        <f>INDEX(Data!$C$4:$BA$398,$C259,M$2)</f>
        <v>#N/A</v>
      </c>
      <c r="N259" s="28" t="e">
        <f>INDEX(Data!$C$4:$BA$398,$C259,N$2)</f>
        <v>#N/A</v>
      </c>
      <c r="O259" s="28" t="e">
        <f>INDEX(Data!$C$4:$BA$398,$C259,O$2)</f>
        <v>#N/A</v>
      </c>
      <c r="P259" t="e">
        <f>IF((Data!$BP$12+($Q$2-Data!$BP$12)*B259)&gt;=O259,Data!$BP$12+($Q$2-Data!$BP$12)*B259,"-")</f>
        <v>#N/A</v>
      </c>
      <c r="Q259" s="8">
        <f>(Data!$BP$12+($Q$2-Data!$BP$12)*CAPM!B259)</f>
        <v>0.3</v>
      </c>
      <c r="R259" s="8" t="e">
        <f>M259*(1+((Data!$BP$12+($R$2-Data!$BP$12)*CAPM!B259))%)</f>
        <v>#N/A</v>
      </c>
      <c r="S259" s="8" t="e">
        <f>M259*(1+((Data!$BP$12+($S$2-Data!$BP$12)*CAPM!B259))%)</f>
        <v>#N/A</v>
      </c>
      <c r="T259" s="8" t="e">
        <f>M259*(1+((Data!$BP$12+($T$2-Data!$BP$12)*CAPM!B259))%)</f>
        <v>#N/A</v>
      </c>
      <c r="U259" t="e">
        <f t="shared" si="27"/>
        <v>#N/A</v>
      </c>
      <c r="V259" s="12" t="e">
        <f t="shared" si="28"/>
        <v>#N/A</v>
      </c>
      <c r="W259" t="e">
        <f t="shared" si="29"/>
        <v>#N/A</v>
      </c>
    </row>
    <row r="260" spans="1:23">
      <c r="A260" s="18">
        <v>257</v>
      </c>
      <c r="B260" s="28">
        <f>IF($D$1="M",Data!BM259,IF($D$1="Y",Data!BN259,"-"))</f>
        <v>0</v>
      </c>
      <c r="C260" s="28" t="e">
        <f>MATCH(B260,IF($D$1="M",Data!$BM$4:$BM$400,IF($D$1="Y",Data!$BN$4:$BN$400,"-")),0)</f>
        <v>#N/A</v>
      </c>
      <c r="D260" s="28" t="e">
        <f>INDEX(Data!$C$4:$BA$398,$C260,D$2)</f>
        <v>#N/A</v>
      </c>
      <c r="E260" s="28" t="e">
        <f>INDEX(Data!$C$4:$BA$398,$C260,E$2)</f>
        <v>#N/A</v>
      </c>
      <c r="F260" s="28" t="e">
        <f>INDEX(Data!$C$4:$BA$398,$C260,F$2)</f>
        <v>#N/A</v>
      </c>
      <c r="G260" s="28" t="e">
        <f>INDEX(Data!$C$4:$BA$398,$C260,G$2)</f>
        <v>#N/A</v>
      </c>
      <c r="H260" s="28" t="e">
        <f>INDEX(Data!$C$4:$BA$398,$C260,H$2)</f>
        <v>#N/A</v>
      </c>
      <c r="I260" s="28" t="e">
        <f>INDEX(Data!$C$4:$BA$398,$C260,I$2)</f>
        <v>#N/A</v>
      </c>
      <c r="J260" s="28" t="e">
        <f>INDEX(Data!$C$4:$BA$398,$C260,J$2)</f>
        <v>#N/A</v>
      </c>
      <c r="K260" s="28" t="e">
        <f>INDEX(Data!$C$4:$BA$398,$C260,K$2)</f>
        <v>#N/A</v>
      </c>
      <c r="L260" s="28" t="e">
        <f>INDEX(Data!$C$4:$BA$398,$C260,L$2)</f>
        <v>#N/A</v>
      </c>
      <c r="M260" s="28" t="e">
        <f>INDEX(Data!$C$4:$BA$398,$C260,M$2)</f>
        <v>#N/A</v>
      </c>
      <c r="N260" s="28" t="e">
        <f>INDEX(Data!$C$4:$BA$398,$C260,N$2)</f>
        <v>#N/A</v>
      </c>
      <c r="O260" s="28" t="e">
        <f>INDEX(Data!$C$4:$BA$398,$C260,O$2)</f>
        <v>#N/A</v>
      </c>
      <c r="P260" t="e">
        <f>IF((Data!$BP$12+($Q$2-Data!$BP$12)*B260)&gt;=O260,Data!$BP$12+($Q$2-Data!$BP$12)*B260,"-")</f>
        <v>#N/A</v>
      </c>
      <c r="Q260" s="8">
        <f>(Data!$BP$12+($Q$2-Data!$BP$12)*CAPM!B260)</f>
        <v>0.3</v>
      </c>
      <c r="R260" s="8" t="e">
        <f>M260*(1+((Data!$BP$12+($R$2-Data!$BP$12)*CAPM!B260))%)</f>
        <v>#N/A</v>
      </c>
      <c r="S260" s="8" t="e">
        <f>M260*(1+((Data!$BP$12+($S$2-Data!$BP$12)*CAPM!B260))%)</f>
        <v>#N/A</v>
      </c>
      <c r="T260" s="8" t="e">
        <f>M260*(1+((Data!$BP$12+($T$2-Data!$BP$12)*CAPM!B260))%)</f>
        <v>#N/A</v>
      </c>
      <c r="U260" t="e">
        <f t="shared" ref="U260:U323" si="30">(J260-R260)/R260</f>
        <v>#N/A</v>
      </c>
      <c r="V260" s="12" t="e">
        <f t="shared" ref="V260:V323" si="31">(G260-S260)/S260</f>
        <v>#N/A</v>
      </c>
      <c r="W260" t="e">
        <f t="shared" si="29"/>
        <v>#N/A</v>
      </c>
    </row>
    <row r="261" spans="1:23">
      <c r="A261" s="18">
        <v>258</v>
      </c>
      <c r="B261" s="28">
        <f>IF($D$1="M",Data!BM260,IF($D$1="Y",Data!BN260,"-"))</f>
        <v>0</v>
      </c>
      <c r="C261" s="28" t="e">
        <f>MATCH(B261,IF($D$1="M",Data!$BM$4:$BM$400,IF($D$1="Y",Data!$BN$4:$BN$400,"-")),0)</f>
        <v>#N/A</v>
      </c>
      <c r="D261" s="28" t="e">
        <f>INDEX(Data!$C$4:$BA$398,$C261,D$2)</f>
        <v>#N/A</v>
      </c>
      <c r="E261" s="28" t="e">
        <f>INDEX(Data!$C$4:$BA$398,$C261,E$2)</f>
        <v>#N/A</v>
      </c>
      <c r="F261" s="28" t="e">
        <f>INDEX(Data!$C$4:$BA$398,$C261,F$2)</f>
        <v>#N/A</v>
      </c>
      <c r="G261" s="28" t="e">
        <f>INDEX(Data!$C$4:$BA$398,$C261,G$2)</f>
        <v>#N/A</v>
      </c>
      <c r="H261" s="28" t="e">
        <f>INDEX(Data!$C$4:$BA$398,$C261,H$2)</f>
        <v>#N/A</v>
      </c>
      <c r="I261" s="28" t="e">
        <f>INDEX(Data!$C$4:$BA$398,$C261,I$2)</f>
        <v>#N/A</v>
      </c>
      <c r="J261" s="28" t="e">
        <f>INDEX(Data!$C$4:$BA$398,$C261,J$2)</f>
        <v>#N/A</v>
      </c>
      <c r="K261" s="28" t="e">
        <f>INDEX(Data!$C$4:$BA$398,$C261,K$2)</f>
        <v>#N/A</v>
      </c>
      <c r="L261" s="28" t="e">
        <f>INDEX(Data!$C$4:$BA$398,$C261,L$2)</f>
        <v>#N/A</v>
      </c>
      <c r="M261" s="28" t="e">
        <f>INDEX(Data!$C$4:$BA$398,$C261,M$2)</f>
        <v>#N/A</v>
      </c>
      <c r="N261" s="28" t="e">
        <f>INDEX(Data!$C$4:$BA$398,$C261,N$2)</f>
        <v>#N/A</v>
      </c>
      <c r="O261" s="28" t="e">
        <f>INDEX(Data!$C$4:$BA$398,$C261,O$2)</f>
        <v>#N/A</v>
      </c>
      <c r="P261" t="e">
        <f>IF((Data!$BP$12+($Q$2-Data!$BP$12)*B261)&gt;=O261,Data!$BP$12+($Q$2-Data!$BP$12)*B261,"-")</f>
        <v>#N/A</v>
      </c>
      <c r="Q261" s="8">
        <f>(Data!$BP$12+($Q$2-Data!$BP$12)*CAPM!B261)</f>
        <v>0.3</v>
      </c>
      <c r="R261" s="8" t="e">
        <f>M261*(1+((Data!$BP$12+($R$2-Data!$BP$12)*CAPM!B261))%)</f>
        <v>#N/A</v>
      </c>
      <c r="S261" s="8" t="e">
        <f>M261*(1+((Data!$BP$12+($S$2-Data!$BP$12)*CAPM!B261))%)</f>
        <v>#N/A</v>
      </c>
      <c r="T261" s="8" t="e">
        <f>M261*(1+((Data!$BP$12+($T$2-Data!$BP$12)*CAPM!B261))%)</f>
        <v>#N/A</v>
      </c>
      <c r="U261" t="e">
        <f t="shared" si="30"/>
        <v>#N/A</v>
      </c>
      <c r="V261" s="12" t="e">
        <f t="shared" si="31"/>
        <v>#N/A</v>
      </c>
      <c r="W261" t="e">
        <f t="shared" ref="W261:W324" si="32">(K261-T261)/T261</f>
        <v>#N/A</v>
      </c>
    </row>
    <row r="262" spans="1:23">
      <c r="A262" s="18">
        <v>259</v>
      </c>
      <c r="B262" s="28">
        <f>IF($D$1="M",Data!BM261,IF($D$1="Y",Data!BN261,"-"))</f>
        <v>0</v>
      </c>
      <c r="C262" s="28" t="e">
        <f>MATCH(B262,IF($D$1="M",Data!$BM$4:$BM$400,IF($D$1="Y",Data!$BN$4:$BN$400,"-")),0)</f>
        <v>#N/A</v>
      </c>
      <c r="D262" s="28" t="e">
        <f>INDEX(Data!$C$4:$BA$398,$C262,D$2)</f>
        <v>#N/A</v>
      </c>
      <c r="E262" s="28" t="e">
        <f>INDEX(Data!$C$4:$BA$398,$C262,E$2)</f>
        <v>#N/A</v>
      </c>
      <c r="F262" s="28" t="e">
        <f>INDEX(Data!$C$4:$BA$398,$C262,F$2)</f>
        <v>#N/A</v>
      </c>
      <c r="G262" s="28" t="e">
        <f>INDEX(Data!$C$4:$BA$398,$C262,G$2)</f>
        <v>#N/A</v>
      </c>
      <c r="H262" s="28" t="e">
        <f>INDEX(Data!$C$4:$BA$398,$C262,H$2)</f>
        <v>#N/A</v>
      </c>
      <c r="I262" s="28" t="e">
        <f>INDEX(Data!$C$4:$BA$398,$C262,I$2)</f>
        <v>#N/A</v>
      </c>
      <c r="J262" s="28" t="e">
        <f>INDEX(Data!$C$4:$BA$398,$C262,J$2)</f>
        <v>#N/A</v>
      </c>
      <c r="K262" s="28" t="e">
        <f>INDEX(Data!$C$4:$BA$398,$C262,K$2)</f>
        <v>#N/A</v>
      </c>
      <c r="L262" s="28" t="e">
        <f>INDEX(Data!$C$4:$BA$398,$C262,L$2)</f>
        <v>#N/A</v>
      </c>
      <c r="M262" s="28" t="e">
        <f>INDEX(Data!$C$4:$BA$398,$C262,M$2)</f>
        <v>#N/A</v>
      </c>
      <c r="N262" s="28" t="e">
        <f>INDEX(Data!$C$4:$BA$398,$C262,N$2)</f>
        <v>#N/A</v>
      </c>
      <c r="O262" s="28" t="e">
        <f>INDEX(Data!$C$4:$BA$398,$C262,O$2)</f>
        <v>#N/A</v>
      </c>
      <c r="P262" t="e">
        <f>IF((Data!$BP$12+($Q$2-Data!$BP$12)*B262)&gt;=O262,Data!$BP$12+($Q$2-Data!$BP$12)*B262,"-")</f>
        <v>#N/A</v>
      </c>
      <c r="Q262" s="8">
        <f>(Data!$BP$12+($Q$2-Data!$BP$12)*CAPM!B262)</f>
        <v>0.3</v>
      </c>
      <c r="R262" s="8" t="e">
        <f>M262*(1+((Data!$BP$12+($R$2-Data!$BP$12)*CAPM!B262))%)</f>
        <v>#N/A</v>
      </c>
      <c r="S262" s="8" t="e">
        <f>M262*(1+((Data!$BP$12+($S$2-Data!$BP$12)*CAPM!B262))%)</f>
        <v>#N/A</v>
      </c>
      <c r="T262" s="8" t="e">
        <f>M262*(1+((Data!$BP$12+($T$2-Data!$BP$12)*CAPM!B262))%)</f>
        <v>#N/A</v>
      </c>
      <c r="U262" t="e">
        <f t="shared" si="30"/>
        <v>#N/A</v>
      </c>
      <c r="V262" s="12" t="e">
        <f t="shared" si="31"/>
        <v>#N/A</v>
      </c>
      <c r="W262" t="e">
        <f t="shared" si="32"/>
        <v>#N/A</v>
      </c>
    </row>
    <row r="263" spans="1:23">
      <c r="A263" s="18">
        <v>260</v>
      </c>
      <c r="B263" s="28">
        <f>IF($D$1="M",Data!BM262,IF($D$1="Y",Data!BN262,"-"))</f>
        <v>0</v>
      </c>
      <c r="C263" s="28" t="e">
        <f>MATCH(B263,IF($D$1="M",Data!$BM$4:$BM$400,IF($D$1="Y",Data!$BN$4:$BN$400,"-")),0)</f>
        <v>#N/A</v>
      </c>
      <c r="D263" s="28" t="e">
        <f>INDEX(Data!$C$4:$BA$398,$C263,D$2)</f>
        <v>#N/A</v>
      </c>
      <c r="E263" s="28" t="e">
        <f>INDEX(Data!$C$4:$BA$398,$C263,E$2)</f>
        <v>#N/A</v>
      </c>
      <c r="F263" s="28" t="e">
        <f>INDEX(Data!$C$4:$BA$398,$C263,F$2)</f>
        <v>#N/A</v>
      </c>
      <c r="G263" s="28" t="e">
        <f>INDEX(Data!$C$4:$BA$398,$C263,G$2)</f>
        <v>#N/A</v>
      </c>
      <c r="H263" s="28" t="e">
        <f>INDEX(Data!$C$4:$BA$398,$C263,H$2)</f>
        <v>#N/A</v>
      </c>
      <c r="I263" s="28" t="e">
        <f>INDEX(Data!$C$4:$BA$398,$C263,I$2)</f>
        <v>#N/A</v>
      </c>
      <c r="J263" s="28" t="e">
        <f>INDEX(Data!$C$4:$BA$398,$C263,J$2)</f>
        <v>#N/A</v>
      </c>
      <c r="K263" s="28" t="e">
        <f>INDEX(Data!$C$4:$BA$398,$C263,K$2)</f>
        <v>#N/A</v>
      </c>
      <c r="L263" s="28" t="e">
        <f>INDEX(Data!$C$4:$BA$398,$C263,L$2)</f>
        <v>#N/A</v>
      </c>
      <c r="M263" s="28" t="e">
        <f>INDEX(Data!$C$4:$BA$398,$C263,M$2)</f>
        <v>#N/A</v>
      </c>
      <c r="N263" s="28" t="e">
        <f>INDEX(Data!$C$4:$BA$398,$C263,N$2)</f>
        <v>#N/A</v>
      </c>
      <c r="O263" s="28" t="e">
        <f>INDEX(Data!$C$4:$BA$398,$C263,O$2)</f>
        <v>#N/A</v>
      </c>
      <c r="P263" t="e">
        <f>IF((Data!$BP$12+($Q$2-Data!$BP$12)*B263)&gt;=O263,Data!$BP$12+($Q$2-Data!$BP$12)*B263,"-")</f>
        <v>#N/A</v>
      </c>
      <c r="Q263" s="8">
        <f>(Data!$BP$12+($Q$2-Data!$BP$12)*CAPM!B263)</f>
        <v>0.3</v>
      </c>
      <c r="R263" s="8" t="e">
        <f>M263*(1+((Data!$BP$12+($R$2-Data!$BP$12)*CAPM!B263))%)</f>
        <v>#N/A</v>
      </c>
      <c r="S263" s="8" t="e">
        <f>M263*(1+((Data!$BP$12+($S$2-Data!$BP$12)*CAPM!B263))%)</f>
        <v>#N/A</v>
      </c>
      <c r="T263" s="8" t="e">
        <f>M263*(1+((Data!$BP$12+($T$2-Data!$BP$12)*CAPM!B263))%)</f>
        <v>#N/A</v>
      </c>
      <c r="U263" t="e">
        <f t="shared" si="30"/>
        <v>#N/A</v>
      </c>
      <c r="V263" s="12" t="e">
        <f t="shared" si="31"/>
        <v>#N/A</v>
      </c>
      <c r="W263" t="e">
        <f t="shared" si="32"/>
        <v>#N/A</v>
      </c>
    </row>
    <row r="264" spans="1:23">
      <c r="A264" s="18">
        <v>261</v>
      </c>
      <c r="B264" s="28">
        <f>IF($D$1="M",Data!BM263,IF($D$1="Y",Data!BN263,"-"))</f>
        <v>0</v>
      </c>
      <c r="C264" s="28" t="e">
        <f>MATCH(B264,IF($D$1="M",Data!$BM$4:$BM$400,IF($D$1="Y",Data!$BN$4:$BN$400,"-")),0)</f>
        <v>#N/A</v>
      </c>
      <c r="D264" s="28" t="e">
        <f>INDEX(Data!$C$4:$BA$398,$C264,D$2)</f>
        <v>#N/A</v>
      </c>
      <c r="E264" s="28" t="e">
        <f>INDEX(Data!$C$4:$BA$398,$C264,E$2)</f>
        <v>#N/A</v>
      </c>
      <c r="F264" s="28" t="e">
        <f>INDEX(Data!$C$4:$BA$398,$C264,F$2)</f>
        <v>#N/A</v>
      </c>
      <c r="G264" s="28" t="e">
        <f>INDEX(Data!$C$4:$BA$398,$C264,G$2)</f>
        <v>#N/A</v>
      </c>
      <c r="H264" s="28" t="e">
        <f>INDEX(Data!$C$4:$BA$398,$C264,H$2)</f>
        <v>#N/A</v>
      </c>
      <c r="I264" s="28" t="e">
        <f>INDEX(Data!$C$4:$BA$398,$C264,I$2)</f>
        <v>#N/A</v>
      </c>
      <c r="J264" s="28" t="e">
        <f>INDEX(Data!$C$4:$BA$398,$C264,J$2)</f>
        <v>#N/A</v>
      </c>
      <c r="K264" s="28" t="e">
        <f>INDEX(Data!$C$4:$BA$398,$C264,K$2)</f>
        <v>#N/A</v>
      </c>
      <c r="L264" s="28" t="e">
        <f>INDEX(Data!$C$4:$BA$398,$C264,L$2)</f>
        <v>#N/A</v>
      </c>
      <c r="M264" s="28" t="e">
        <f>INDEX(Data!$C$4:$BA$398,$C264,M$2)</f>
        <v>#N/A</v>
      </c>
      <c r="N264" s="28" t="e">
        <f>INDEX(Data!$C$4:$BA$398,$C264,N$2)</f>
        <v>#N/A</v>
      </c>
      <c r="O264" s="28" t="e">
        <f>INDEX(Data!$C$4:$BA$398,$C264,O$2)</f>
        <v>#N/A</v>
      </c>
      <c r="P264" t="e">
        <f>IF((Data!$BP$12+($Q$2-Data!$BP$12)*B264)&gt;=O264,Data!$BP$12+($Q$2-Data!$BP$12)*B264,"-")</f>
        <v>#N/A</v>
      </c>
      <c r="Q264" s="8">
        <f>(Data!$BP$12+($Q$2-Data!$BP$12)*CAPM!B264)</f>
        <v>0.3</v>
      </c>
      <c r="R264" s="8" t="e">
        <f>M264*(1+((Data!$BP$12+($R$2-Data!$BP$12)*CAPM!B264))%)</f>
        <v>#N/A</v>
      </c>
      <c r="S264" s="8" t="e">
        <f>M264*(1+((Data!$BP$12+($S$2-Data!$BP$12)*CAPM!B264))%)</f>
        <v>#N/A</v>
      </c>
      <c r="T264" s="8" t="e">
        <f>M264*(1+((Data!$BP$12+($T$2-Data!$BP$12)*CAPM!B264))%)</f>
        <v>#N/A</v>
      </c>
      <c r="U264" t="e">
        <f t="shared" si="30"/>
        <v>#N/A</v>
      </c>
      <c r="V264" s="12" t="e">
        <f t="shared" si="31"/>
        <v>#N/A</v>
      </c>
      <c r="W264" t="e">
        <f t="shared" si="32"/>
        <v>#N/A</v>
      </c>
    </row>
    <row r="265" spans="1:23">
      <c r="A265" s="18">
        <v>262</v>
      </c>
      <c r="B265" s="28">
        <f>IF($D$1="M",Data!BM264,IF($D$1="Y",Data!BN264,"-"))</f>
        <v>0</v>
      </c>
      <c r="C265" s="28" t="e">
        <f>MATCH(B265,IF($D$1="M",Data!$BM$4:$BM$400,IF($D$1="Y",Data!$BN$4:$BN$400,"-")),0)</f>
        <v>#N/A</v>
      </c>
      <c r="D265" s="28" t="e">
        <f>INDEX(Data!$C$4:$BA$398,$C265,D$2)</f>
        <v>#N/A</v>
      </c>
      <c r="E265" s="28" t="e">
        <f>INDEX(Data!$C$4:$BA$398,$C265,E$2)</f>
        <v>#N/A</v>
      </c>
      <c r="F265" s="28" t="e">
        <f>INDEX(Data!$C$4:$BA$398,$C265,F$2)</f>
        <v>#N/A</v>
      </c>
      <c r="G265" s="28" t="e">
        <f>INDEX(Data!$C$4:$BA$398,$C265,G$2)</f>
        <v>#N/A</v>
      </c>
      <c r="H265" s="28" t="e">
        <f>INDEX(Data!$C$4:$BA$398,$C265,H$2)</f>
        <v>#N/A</v>
      </c>
      <c r="I265" s="28" t="e">
        <f>INDEX(Data!$C$4:$BA$398,$C265,I$2)</f>
        <v>#N/A</v>
      </c>
      <c r="J265" s="28" t="e">
        <f>INDEX(Data!$C$4:$BA$398,$C265,J$2)</f>
        <v>#N/A</v>
      </c>
      <c r="K265" s="28" t="e">
        <f>INDEX(Data!$C$4:$BA$398,$C265,K$2)</f>
        <v>#N/A</v>
      </c>
      <c r="L265" s="28" t="e">
        <f>INDEX(Data!$C$4:$BA$398,$C265,L$2)</f>
        <v>#N/A</v>
      </c>
      <c r="M265" s="28" t="e">
        <f>INDEX(Data!$C$4:$BA$398,$C265,M$2)</f>
        <v>#N/A</v>
      </c>
      <c r="N265" s="28" t="e">
        <f>INDEX(Data!$C$4:$BA$398,$C265,N$2)</f>
        <v>#N/A</v>
      </c>
      <c r="O265" s="28" t="e">
        <f>INDEX(Data!$C$4:$BA$398,$C265,O$2)</f>
        <v>#N/A</v>
      </c>
      <c r="P265" t="e">
        <f>IF((Data!$BP$12+($Q$2-Data!$BP$12)*B265)&gt;=O265,Data!$BP$12+($Q$2-Data!$BP$12)*B265,"-")</f>
        <v>#N/A</v>
      </c>
      <c r="Q265" s="8">
        <f>(Data!$BP$12+($Q$2-Data!$BP$12)*CAPM!B265)</f>
        <v>0.3</v>
      </c>
      <c r="R265" s="8" t="e">
        <f>M265*(1+((Data!$BP$12+($R$2-Data!$BP$12)*CAPM!B265))%)</f>
        <v>#N/A</v>
      </c>
      <c r="S265" s="8" t="e">
        <f>M265*(1+((Data!$BP$12+($S$2-Data!$BP$12)*CAPM!B265))%)</f>
        <v>#N/A</v>
      </c>
      <c r="T265" s="8" t="e">
        <f>M265*(1+((Data!$BP$12+($T$2-Data!$BP$12)*CAPM!B265))%)</f>
        <v>#N/A</v>
      </c>
      <c r="U265" t="e">
        <f t="shared" si="30"/>
        <v>#N/A</v>
      </c>
      <c r="V265" s="12" t="e">
        <f t="shared" si="31"/>
        <v>#N/A</v>
      </c>
      <c r="W265" t="e">
        <f t="shared" si="32"/>
        <v>#N/A</v>
      </c>
    </row>
    <row r="266" spans="1:23">
      <c r="A266" s="18">
        <v>263</v>
      </c>
      <c r="B266" s="28">
        <f>IF($D$1="M",Data!BM265,IF($D$1="Y",Data!BN265,"-"))</f>
        <v>0</v>
      </c>
      <c r="C266" s="28" t="e">
        <f>MATCH(B266,IF($D$1="M",Data!$BM$4:$BM$400,IF($D$1="Y",Data!$BN$4:$BN$400,"-")),0)</f>
        <v>#N/A</v>
      </c>
      <c r="D266" s="28" t="e">
        <f>INDEX(Data!$C$4:$BA$398,$C266,D$2)</f>
        <v>#N/A</v>
      </c>
      <c r="E266" s="28" t="e">
        <f>INDEX(Data!$C$4:$BA$398,$C266,E$2)</f>
        <v>#N/A</v>
      </c>
      <c r="F266" s="28" t="e">
        <f>INDEX(Data!$C$4:$BA$398,$C266,F$2)</f>
        <v>#N/A</v>
      </c>
      <c r="G266" s="28" t="e">
        <f>INDEX(Data!$C$4:$BA$398,$C266,G$2)</f>
        <v>#N/A</v>
      </c>
      <c r="H266" s="28" t="e">
        <f>INDEX(Data!$C$4:$BA$398,$C266,H$2)</f>
        <v>#N/A</v>
      </c>
      <c r="I266" s="28" t="e">
        <f>INDEX(Data!$C$4:$BA$398,$C266,I$2)</f>
        <v>#N/A</v>
      </c>
      <c r="J266" s="28" t="e">
        <f>INDEX(Data!$C$4:$BA$398,$C266,J$2)</f>
        <v>#N/A</v>
      </c>
      <c r="K266" s="28" t="e">
        <f>INDEX(Data!$C$4:$BA$398,$C266,K$2)</f>
        <v>#N/A</v>
      </c>
      <c r="L266" s="28" t="e">
        <f>INDEX(Data!$C$4:$BA$398,$C266,L$2)</f>
        <v>#N/A</v>
      </c>
      <c r="M266" s="28" t="e">
        <f>INDEX(Data!$C$4:$BA$398,$C266,M$2)</f>
        <v>#N/A</v>
      </c>
      <c r="N266" s="28" t="e">
        <f>INDEX(Data!$C$4:$BA$398,$C266,N$2)</f>
        <v>#N/A</v>
      </c>
      <c r="O266" s="28" t="e">
        <f>INDEX(Data!$C$4:$BA$398,$C266,O$2)</f>
        <v>#N/A</v>
      </c>
      <c r="P266" t="e">
        <f>IF((Data!$BP$12+($Q$2-Data!$BP$12)*B266)&gt;=O266,Data!$BP$12+($Q$2-Data!$BP$12)*B266,"-")</f>
        <v>#N/A</v>
      </c>
      <c r="Q266" s="8">
        <f>(Data!$BP$12+($Q$2-Data!$BP$12)*CAPM!B266)</f>
        <v>0.3</v>
      </c>
      <c r="R266" s="8" t="e">
        <f>M266*(1+((Data!$BP$12+($R$2-Data!$BP$12)*CAPM!B266))%)</f>
        <v>#N/A</v>
      </c>
      <c r="S266" s="8" t="e">
        <f>M266*(1+((Data!$BP$12+($S$2-Data!$BP$12)*CAPM!B266))%)</f>
        <v>#N/A</v>
      </c>
      <c r="T266" s="8" t="e">
        <f>M266*(1+((Data!$BP$12+($T$2-Data!$BP$12)*CAPM!B266))%)</f>
        <v>#N/A</v>
      </c>
      <c r="U266" t="e">
        <f t="shared" si="30"/>
        <v>#N/A</v>
      </c>
      <c r="V266" s="12" t="e">
        <f t="shared" si="31"/>
        <v>#N/A</v>
      </c>
      <c r="W266" t="e">
        <f t="shared" si="32"/>
        <v>#N/A</v>
      </c>
    </row>
    <row r="267" spans="1:23">
      <c r="A267" s="18">
        <v>264</v>
      </c>
      <c r="B267" s="28">
        <f>IF($D$1="M",Data!BM266,IF($D$1="Y",Data!BN266,"-"))</f>
        <v>0</v>
      </c>
      <c r="C267" s="28" t="e">
        <f>MATCH(B267,IF($D$1="M",Data!$BM$4:$BM$400,IF($D$1="Y",Data!$BN$4:$BN$400,"-")),0)</f>
        <v>#N/A</v>
      </c>
      <c r="D267" s="28" t="e">
        <f>INDEX(Data!$C$4:$BA$398,$C267,D$2)</f>
        <v>#N/A</v>
      </c>
      <c r="E267" s="28" t="e">
        <f>INDEX(Data!$C$4:$BA$398,$C267,E$2)</f>
        <v>#N/A</v>
      </c>
      <c r="F267" s="28" t="e">
        <f>INDEX(Data!$C$4:$BA$398,$C267,F$2)</f>
        <v>#N/A</v>
      </c>
      <c r="G267" s="28" t="e">
        <f>INDEX(Data!$C$4:$BA$398,$C267,G$2)</f>
        <v>#N/A</v>
      </c>
      <c r="H267" s="28" t="e">
        <f>INDEX(Data!$C$4:$BA$398,$C267,H$2)</f>
        <v>#N/A</v>
      </c>
      <c r="I267" s="28" t="e">
        <f>INDEX(Data!$C$4:$BA$398,$C267,I$2)</f>
        <v>#N/A</v>
      </c>
      <c r="J267" s="28" t="e">
        <f>INDEX(Data!$C$4:$BA$398,$C267,J$2)</f>
        <v>#N/A</v>
      </c>
      <c r="K267" s="28" t="e">
        <f>INDEX(Data!$C$4:$BA$398,$C267,K$2)</f>
        <v>#N/A</v>
      </c>
      <c r="L267" s="28" t="e">
        <f>INDEX(Data!$C$4:$BA$398,$C267,L$2)</f>
        <v>#N/A</v>
      </c>
      <c r="M267" s="28" t="e">
        <f>INDEX(Data!$C$4:$BA$398,$C267,M$2)</f>
        <v>#N/A</v>
      </c>
      <c r="N267" s="28" t="e">
        <f>INDEX(Data!$C$4:$BA$398,$C267,N$2)</f>
        <v>#N/A</v>
      </c>
      <c r="O267" s="28" t="e">
        <f>INDEX(Data!$C$4:$BA$398,$C267,O$2)</f>
        <v>#N/A</v>
      </c>
      <c r="P267" t="e">
        <f>IF((Data!$BP$12+($Q$2-Data!$BP$12)*B267)&gt;=O267,Data!$BP$12+($Q$2-Data!$BP$12)*B267,"-")</f>
        <v>#N/A</v>
      </c>
      <c r="Q267" s="8">
        <f>(Data!$BP$12+($Q$2-Data!$BP$12)*CAPM!B267)</f>
        <v>0.3</v>
      </c>
      <c r="R267" s="8" t="e">
        <f>M267*(1+((Data!$BP$12+($R$2-Data!$BP$12)*CAPM!B267))%)</f>
        <v>#N/A</v>
      </c>
      <c r="S267" s="8" t="e">
        <f>M267*(1+((Data!$BP$12+($S$2-Data!$BP$12)*CAPM!B267))%)</f>
        <v>#N/A</v>
      </c>
      <c r="T267" s="8" t="e">
        <f>M267*(1+((Data!$BP$12+($T$2-Data!$BP$12)*CAPM!B267))%)</f>
        <v>#N/A</v>
      </c>
      <c r="U267" t="e">
        <f t="shared" si="30"/>
        <v>#N/A</v>
      </c>
      <c r="V267" s="12" t="e">
        <f t="shared" si="31"/>
        <v>#N/A</v>
      </c>
      <c r="W267" t="e">
        <f t="shared" si="32"/>
        <v>#N/A</v>
      </c>
    </row>
    <row r="268" spans="1:23">
      <c r="A268" s="18">
        <v>265</v>
      </c>
      <c r="B268" s="28">
        <f>IF($D$1="M",Data!BM267,IF($D$1="Y",Data!BN267,"-"))</f>
        <v>0</v>
      </c>
      <c r="C268" s="28" t="e">
        <f>MATCH(B268,IF($D$1="M",Data!$BM$4:$BM$400,IF($D$1="Y",Data!$BN$4:$BN$400,"-")),0)</f>
        <v>#N/A</v>
      </c>
      <c r="D268" s="28" t="e">
        <f>INDEX(Data!$C$4:$BA$398,$C268,D$2)</f>
        <v>#N/A</v>
      </c>
      <c r="E268" s="28" t="e">
        <f>INDEX(Data!$C$4:$BA$398,$C268,E$2)</f>
        <v>#N/A</v>
      </c>
      <c r="F268" s="28" t="e">
        <f>INDEX(Data!$C$4:$BA$398,$C268,F$2)</f>
        <v>#N/A</v>
      </c>
      <c r="G268" s="28" t="e">
        <f>INDEX(Data!$C$4:$BA$398,$C268,G$2)</f>
        <v>#N/A</v>
      </c>
      <c r="H268" s="28" t="e">
        <f>INDEX(Data!$C$4:$BA$398,$C268,H$2)</f>
        <v>#N/A</v>
      </c>
      <c r="I268" s="28" t="e">
        <f>INDEX(Data!$C$4:$BA$398,$C268,I$2)</f>
        <v>#N/A</v>
      </c>
      <c r="J268" s="28" t="e">
        <f>INDEX(Data!$C$4:$BA$398,$C268,J$2)</f>
        <v>#N/A</v>
      </c>
      <c r="K268" s="28" t="e">
        <f>INDEX(Data!$C$4:$BA$398,$C268,K$2)</f>
        <v>#N/A</v>
      </c>
      <c r="L268" s="28" t="e">
        <f>INDEX(Data!$C$4:$BA$398,$C268,L$2)</f>
        <v>#N/A</v>
      </c>
      <c r="M268" s="28" t="e">
        <f>INDEX(Data!$C$4:$BA$398,$C268,M$2)</f>
        <v>#N/A</v>
      </c>
      <c r="N268" s="28" t="e">
        <f>INDEX(Data!$C$4:$BA$398,$C268,N$2)</f>
        <v>#N/A</v>
      </c>
      <c r="O268" s="28" t="e">
        <f>INDEX(Data!$C$4:$BA$398,$C268,O$2)</f>
        <v>#N/A</v>
      </c>
      <c r="P268" t="e">
        <f>IF((Data!$BP$12+($Q$2-Data!$BP$12)*B268)&gt;=O268,Data!$BP$12+($Q$2-Data!$BP$12)*B268,"-")</f>
        <v>#N/A</v>
      </c>
      <c r="Q268" s="8">
        <f>(Data!$BP$12+($Q$2-Data!$BP$12)*CAPM!B268)</f>
        <v>0.3</v>
      </c>
      <c r="R268" s="8" t="e">
        <f>M268*(1+((Data!$BP$12+($R$2-Data!$BP$12)*CAPM!B268))%)</f>
        <v>#N/A</v>
      </c>
      <c r="S268" s="8" t="e">
        <f>M268*(1+((Data!$BP$12+($S$2-Data!$BP$12)*CAPM!B268))%)</f>
        <v>#N/A</v>
      </c>
      <c r="T268" s="8" t="e">
        <f>M268*(1+((Data!$BP$12+($T$2-Data!$BP$12)*CAPM!B268))%)</f>
        <v>#N/A</v>
      </c>
      <c r="U268" t="e">
        <f t="shared" si="30"/>
        <v>#N/A</v>
      </c>
      <c r="V268" s="12" t="e">
        <f t="shared" si="31"/>
        <v>#N/A</v>
      </c>
      <c r="W268" t="e">
        <f t="shared" si="32"/>
        <v>#N/A</v>
      </c>
    </row>
    <row r="269" spans="1:23">
      <c r="A269" s="18">
        <v>266</v>
      </c>
      <c r="B269" s="28">
        <f>IF($D$1="M",Data!BM268,IF($D$1="Y",Data!BN268,"-"))</f>
        <v>0</v>
      </c>
      <c r="C269" s="28" t="e">
        <f>MATCH(B269,IF($D$1="M",Data!$BM$4:$BM$400,IF($D$1="Y",Data!$BN$4:$BN$400,"-")),0)</f>
        <v>#N/A</v>
      </c>
      <c r="D269" s="28" t="e">
        <f>INDEX(Data!$C$4:$BA$398,$C269,D$2)</f>
        <v>#N/A</v>
      </c>
      <c r="E269" s="28" t="e">
        <f>INDEX(Data!$C$4:$BA$398,$C269,E$2)</f>
        <v>#N/A</v>
      </c>
      <c r="F269" s="28" t="e">
        <f>INDEX(Data!$C$4:$BA$398,$C269,F$2)</f>
        <v>#N/A</v>
      </c>
      <c r="G269" s="28" t="e">
        <f>INDEX(Data!$C$4:$BA$398,$C269,G$2)</f>
        <v>#N/A</v>
      </c>
      <c r="H269" s="28" t="e">
        <f>INDEX(Data!$C$4:$BA$398,$C269,H$2)</f>
        <v>#N/A</v>
      </c>
      <c r="I269" s="28" t="e">
        <f>INDEX(Data!$C$4:$BA$398,$C269,I$2)</f>
        <v>#N/A</v>
      </c>
      <c r="J269" s="28" t="e">
        <f>INDEX(Data!$C$4:$BA$398,$C269,J$2)</f>
        <v>#N/A</v>
      </c>
      <c r="K269" s="28" t="e">
        <f>INDEX(Data!$C$4:$BA$398,$C269,K$2)</f>
        <v>#N/A</v>
      </c>
      <c r="L269" s="28" t="e">
        <f>INDEX(Data!$C$4:$BA$398,$C269,L$2)</f>
        <v>#N/A</v>
      </c>
      <c r="M269" s="28" t="e">
        <f>INDEX(Data!$C$4:$BA$398,$C269,M$2)</f>
        <v>#N/A</v>
      </c>
      <c r="N269" s="28" t="e">
        <f>INDEX(Data!$C$4:$BA$398,$C269,N$2)</f>
        <v>#N/A</v>
      </c>
      <c r="O269" s="28" t="e">
        <f>INDEX(Data!$C$4:$BA$398,$C269,O$2)</f>
        <v>#N/A</v>
      </c>
      <c r="P269" t="e">
        <f>IF((Data!$BP$12+($Q$2-Data!$BP$12)*B269)&gt;=O269,Data!$BP$12+($Q$2-Data!$BP$12)*B269,"-")</f>
        <v>#N/A</v>
      </c>
      <c r="Q269" s="8">
        <f>(Data!$BP$12+($Q$2-Data!$BP$12)*CAPM!B269)</f>
        <v>0.3</v>
      </c>
      <c r="R269" s="8" t="e">
        <f>M269*(1+((Data!$BP$12+($R$2-Data!$BP$12)*CAPM!B269))%)</f>
        <v>#N/A</v>
      </c>
      <c r="S269" s="8" t="e">
        <f>M269*(1+((Data!$BP$12+($S$2-Data!$BP$12)*CAPM!B269))%)</f>
        <v>#N/A</v>
      </c>
      <c r="T269" s="8" t="e">
        <f>M269*(1+((Data!$BP$12+($T$2-Data!$BP$12)*CAPM!B269))%)</f>
        <v>#N/A</v>
      </c>
      <c r="U269" t="e">
        <f t="shared" si="30"/>
        <v>#N/A</v>
      </c>
      <c r="V269" s="12" t="e">
        <f t="shared" si="31"/>
        <v>#N/A</v>
      </c>
      <c r="W269" t="e">
        <f t="shared" si="32"/>
        <v>#N/A</v>
      </c>
    </row>
    <row r="270" spans="1:23">
      <c r="A270" s="18">
        <v>267</v>
      </c>
      <c r="B270" s="28">
        <f>IF($D$1="M",Data!BM269,IF($D$1="Y",Data!BN269,"-"))</f>
        <v>0</v>
      </c>
      <c r="C270" s="28" t="e">
        <f>MATCH(B270,IF($D$1="M",Data!$BM$4:$BM$400,IF($D$1="Y",Data!$BN$4:$BN$400,"-")),0)</f>
        <v>#N/A</v>
      </c>
      <c r="D270" s="28" t="e">
        <f>INDEX(Data!$C$4:$BA$398,$C270,D$2)</f>
        <v>#N/A</v>
      </c>
      <c r="E270" s="28" t="e">
        <f>INDEX(Data!$C$4:$BA$398,$C270,E$2)</f>
        <v>#N/A</v>
      </c>
      <c r="F270" s="28" t="e">
        <f>INDEX(Data!$C$4:$BA$398,$C270,F$2)</f>
        <v>#N/A</v>
      </c>
      <c r="G270" s="28" t="e">
        <f>INDEX(Data!$C$4:$BA$398,$C270,G$2)</f>
        <v>#N/A</v>
      </c>
      <c r="H270" s="28" t="e">
        <f>INDEX(Data!$C$4:$BA$398,$C270,H$2)</f>
        <v>#N/A</v>
      </c>
      <c r="I270" s="28" t="e">
        <f>INDEX(Data!$C$4:$BA$398,$C270,I$2)</f>
        <v>#N/A</v>
      </c>
      <c r="J270" s="28" t="e">
        <f>INDEX(Data!$C$4:$BA$398,$C270,J$2)</f>
        <v>#N/A</v>
      </c>
      <c r="K270" s="28" t="e">
        <f>INDEX(Data!$C$4:$BA$398,$C270,K$2)</f>
        <v>#N/A</v>
      </c>
      <c r="L270" s="28" t="e">
        <f>INDEX(Data!$C$4:$BA$398,$C270,L$2)</f>
        <v>#N/A</v>
      </c>
      <c r="M270" s="28" t="e">
        <f>INDEX(Data!$C$4:$BA$398,$C270,M$2)</f>
        <v>#N/A</v>
      </c>
      <c r="N270" s="28" t="e">
        <f>INDEX(Data!$C$4:$BA$398,$C270,N$2)</f>
        <v>#N/A</v>
      </c>
      <c r="O270" s="28" t="e">
        <f>INDEX(Data!$C$4:$BA$398,$C270,O$2)</f>
        <v>#N/A</v>
      </c>
      <c r="P270" t="e">
        <f>IF((Data!$BP$12+($Q$2-Data!$BP$12)*B270)&gt;=O270,Data!$BP$12+($Q$2-Data!$BP$12)*B270,"-")</f>
        <v>#N/A</v>
      </c>
      <c r="Q270" s="8">
        <f>(Data!$BP$12+($Q$2-Data!$BP$12)*CAPM!B270)</f>
        <v>0.3</v>
      </c>
      <c r="R270" s="8" t="e">
        <f>M270*(1+((Data!$BP$12+($R$2-Data!$BP$12)*CAPM!B270))%)</f>
        <v>#N/A</v>
      </c>
      <c r="S270" s="8" t="e">
        <f>M270*(1+((Data!$BP$12+($S$2-Data!$BP$12)*CAPM!B270))%)</f>
        <v>#N/A</v>
      </c>
      <c r="T270" s="8" t="e">
        <f>M270*(1+((Data!$BP$12+($T$2-Data!$BP$12)*CAPM!B270))%)</f>
        <v>#N/A</v>
      </c>
      <c r="U270" t="e">
        <f t="shared" si="30"/>
        <v>#N/A</v>
      </c>
      <c r="V270" s="12" t="e">
        <f t="shared" si="31"/>
        <v>#N/A</v>
      </c>
      <c r="W270" t="e">
        <f t="shared" si="32"/>
        <v>#N/A</v>
      </c>
    </row>
    <row r="271" spans="1:23">
      <c r="A271" s="18">
        <v>268</v>
      </c>
      <c r="B271" s="28">
        <f>IF($D$1="M",Data!BM270,IF($D$1="Y",Data!BN270,"-"))</f>
        <v>0</v>
      </c>
      <c r="C271" s="28" t="e">
        <f>MATCH(B271,IF($D$1="M",Data!$BM$4:$BM$400,IF($D$1="Y",Data!$BN$4:$BN$400,"-")),0)</f>
        <v>#N/A</v>
      </c>
      <c r="D271" s="28" t="e">
        <f>INDEX(Data!$C$4:$BA$398,$C271,D$2)</f>
        <v>#N/A</v>
      </c>
      <c r="E271" s="28" t="e">
        <f>INDEX(Data!$C$4:$BA$398,$C271,E$2)</f>
        <v>#N/A</v>
      </c>
      <c r="F271" s="28" t="e">
        <f>INDEX(Data!$C$4:$BA$398,$C271,F$2)</f>
        <v>#N/A</v>
      </c>
      <c r="G271" s="28" t="e">
        <f>INDEX(Data!$C$4:$BA$398,$C271,G$2)</f>
        <v>#N/A</v>
      </c>
      <c r="H271" s="28" t="e">
        <f>INDEX(Data!$C$4:$BA$398,$C271,H$2)</f>
        <v>#N/A</v>
      </c>
      <c r="I271" s="28" t="e">
        <f>INDEX(Data!$C$4:$BA$398,$C271,I$2)</f>
        <v>#N/A</v>
      </c>
      <c r="J271" s="28" t="e">
        <f>INDEX(Data!$C$4:$BA$398,$C271,J$2)</f>
        <v>#N/A</v>
      </c>
      <c r="K271" s="28" t="e">
        <f>INDEX(Data!$C$4:$BA$398,$C271,K$2)</f>
        <v>#N/A</v>
      </c>
      <c r="L271" s="28" t="e">
        <f>INDEX(Data!$C$4:$BA$398,$C271,L$2)</f>
        <v>#N/A</v>
      </c>
      <c r="M271" s="28" t="e">
        <f>INDEX(Data!$C$4:$BA$398,$C271,M$2)</f>
        <v>#N/A</v>
      </c>
      <c r="N271" s="28" t="e">
        <f>INDEX(Data!$C$4:$BA$398,$C271,N$2)</f>
        <v>#N/A</v>
      </c>
      <c r="O271" s="28" t="e">
        <f>INDEX(Data!$C$4:$BA$398,$C271,O$2)</f>
        <v>#N/A</v>
      </c>
      <c r="P271" t="e">
        <f>IF((Data!$BP$12+($Q$2-Data!$BP$12)*B271)&gt;=O271,Data!$BP$12+($Q$2-Data!$BP$12)*B271,"-")</f>
        <v>#N/A</v>
      </c>
      <c r="Q271" s="8">
        <f>(Data!$BP$12+($Q$2-Data!$BP$12)*CAPM!B271)</f>
        <v>0.3</v>
      </c>
      <c r="R271" s="8" t="e">
        <f>M271*(1+((Data!$BP$12+($R$2-Data!$BP$12)*CAPM!B271))%)</f>
        <v>#N/A</v>
      </c>
      <c r="S271" s="8" t="e">
        <f>M271*(1+((Data!$BP$12+($S$2-Data!$BP$12)*CAPM!B271))%)</f>
        <v>#N/A</v>
      </c>
      <c r="T271" s="8" t="e">
        <f>M271*(1+((Data!$BP$12+($T$2-Data!$BP$12)*CAPM!B271))%)</f>
        <v>#N/A</v>
      </c>
      <c r="U271" t="e">
        <f t="shared" si="30"/>
        <v>#N/A</v>
      </c>
      <c r="V271" s="12" t="e">
        <f t="shared" si="31"/>
        <v>#N/A</v>
      </c>
      <c r="W271" t="e">
        <f t="shared" si="32"/>
        <v>#N/A</v>
      </c>
    </row>
    <row r="272" spans="1:23">
      <c r="A272" s="18">
        <v>269</v>
      </c>
      <c r="B272" s="28">
        <f>IF($D$1="M",Data!BM271,IF($D$1="Y",Data!BN271,"-"))</f>
        <v>0</v>
      </c>
      <c r="C272" s="28" t="e">
        <f>MATCH(B272,IF($D$1="M",Data!$BM$4:$BM$400,IF($D$1="Y",Data!$BN$4:$BN$400,"-")),0)</f>
        <v>#N/A</v>
      </c>
      <c r="D272" s="28" t="e">
        <f>INDEX(Data!$C$4:$BA$398,$C272,D$2)</f>
        <v>#N/A</v>
      </c>
      <c r="E272" s="28" t="e">
        <f>INDEX(Data!$C$4:$BA$398,$C272,E$2)</f>
        <v>#N/A</v>
      </c>
      <c r="F272" s="28" t="e">
        <f>INDEX(Data!$C$4:$BA$398,$C272,F$2)</f>
        <v>#N/A</v>
      </c>
      <c r="G272" s="28" t="e">
        <f>INDEX(Data!$C$4:$BA$398,$C272,G$2)</f>
        <v>#N/A</v>
      </c>
      <c r="H272" s="28" t="e">
        <f>INDEX(Data!$C$4:$BA$398,$C272,H$2)</f>
        <v>#N/A</v>
      </c>
      <c r="I272" s="28" t="e">
        <f>INDEX(Data!$C$4:$BA$398,$C272,I$2)</f>
        <v>#N/A</v>
      </c>
      <c r="J272" s="28" t="e">
        <f>INDEX(Data!$C$4:$BA$398,$C272,J$2)</f>
        <v>#N/A</v>
      </c>
      <c r="K272" s="28" t="e">
        <f>INDEX(Data!$C$4:$BA$398,$C272,K$2)</f>
        <v>#N/A</v>
      </c>
      <c r="L272" s="28" t="e">
        <f>INDEX(Data!$C$4:$BA$398,$C272,L$2)</f>
        <v>#N/A</v>
      </c>
      <c r="M272" s="28" t="e">
        <f>INDEX(Data!$C$4:$BA$398,$C272,M$2)</f>
        <v>#N/A</v>
      </c>
      <c r="N272" s="28" t="e">
        <f>INDEX(Data!$C$4:$BA$398,$C272,N$2)</f>
        <v>#N/A</v>
      </c>
      <c r="O272" s="28" t="e">
        <f>INDEX(Data!$C$4:$BA$398,$C272,O$2)</f>
        <v>#N/A</v>
      </c>
      <c r="P272" t="e">
        <f>IF((Data!$BP$12+($Q$2-Data!$BP$12)*B272)&gt;=O272,Data!$BP$12+($Q$2-Data!$BP$12)*B272,"-")</f>
        <v>#N/A</v>
      </c>
      <c r="Q272" s="8">
        <f>(Data!$BP$12+($Q$2-Data!$BP$12)*CAPM!B272)</f>
        <v>0.3</v>
      </c>
      <c r="R272" s="8" t="e">
        <f>M272*(1+((Data!$BP$12+($R$2-Data!$BP$12)*CAPM!B272))%)</f>
        <v>#N/A</v>
      </c>
      <c r="S272" s="8" t="e">
        <f>M272*(1+((Data!$BP$12+($S$2-Data!$BP$12)*CAPM!B272))%)</f>
        <v>#N/A</v>
      </c>
      <c r="T272" s="8" t="e">
        <f>M272*(1+((Data!$BP$12+($T$2-Data!$BP$12)*CAPM!B272))%)</f>
        <v>#N/A</v>
      </c>
      <c r="U272" t="e">
        <f t="shared" si="30"/>
        <v>#N/A</v>
      </c>
      <c r="V272" s="12" t="e">
        <f t="shared" si="31"/>
        <v>#N/A</v>
      </c>
      <c r="W272" t="e">
        <f t="shared" si="32"/>
        <v>#N/A</v>
      </c>
    </row>
    <row r="273" spans="1:23">
      <c r="A273" s="18">
        <v>270</v>
      </c>
      <c r="B273" s="28">
        <f>IF($D$1="M",Data!BM272,IF($D$1="Y",Data!BN272,"-"))</f>
        <v>0</v>
      </c>
      <c r="C273" s="28" t="e">
        <f>MATCH(B273,IF($D$1="M",Data!$BM$4:$BM$400,IF($D$1="Y",Data!$BN$4:$BN$400,"-")),0)</f>
        <v>#N/A</v>
      </c>
      <c r="D273" s="28" t="e">
        <f>INDEX(Data!$C$4:$BA$398,$C273,D$2)</f>
        <v>#N/A</v>
      </c>
      <c r="E273" s="28" t="e">
        <f>INDEX(Data!$C$4:$BA$398,$C273,E$2)</f>
        <v>#N/A</v>
      </c>
      <c r="F273" s="28" t="e">
        <f>INDEX(Data!$C$4:$BA$398,$C273,F$2)</f>
        <v>#N/A</v>
      </c>
      <c r="G273" s="28" t="e">
        <f>INDEX(Data!$C$4:$BA$398,$C273,G$2)</f>
        <v>#N/A</v>
      </c>
      <c r="H273" s="28" t="e">
        <f>INDEX(Data!$C$4:$BA$398,$C273,H$2)</f>
        <v>#N/A</v>
      </c>
      <c r="I273" s="28" t="e">
        <f>INDEX(Data!$C$4:$BA$398,$C273,I$2)</f>
        <v>#N/A</v>
      </c>
      <c r="J273" s="28" t="e">
        <f>INDEX(Data!$C$4:$BA$398,$C273,J$2)</f>
        <v>#N/A</v>
      </c>
      <c r="K273" s="28" t="e">
        <f>INDEX(Data!$C$4:$BA$398,$C273,K$2)</f>
        <v>#N/A</v>
      </c>
      <c r="L273" s="28" t="e">
        <f>INDEX(Data!$C$4:$BA$398,$C273,L$2)</f>
        <v>#N/A</v>
      </c>
      <c r="M273" s="28" t="e">
        <f>INDEX(Data!$C$4:$BA$398,$C273,M$2)</f>
        <v>#N/A</v>
      </c>
      <c r="N273" s="28" t="e">
        <f>INDEX(Data!$C$4:$BA$398,$C273,N$2)</f>
        <v>#N/A</v>
      </c>
      <c r="O273" s="28" t="e">
        <f>INDEX(Data!$C$4:$BA$398,$C273,O$2)</f>
        <v>#N/A</v>
      </c>
      <c r="P273" t="e">
        <f>IF((Data!$BP$12+($Q$2-Data!$BP$12)*B273)&gt;=O273,Data!$BP$12+($Q$2-Data!$BP$12)*B273,"-")</f>
        <v>#N/A</v>
      </c>
      <c r="Q273" s="8">
        <f>(Data!$BP$12+($Q$2-Data!$BP$12)*CAPM!B273)</f>
        <v>0.3</v>
      </c>
      <c r="R273" s="8" t="e">
        <f>M273*(1+((Data!$BP$12+($R$2-Data!$BP$12)*CAPM!B273))%)</f>
        <v>#N/A</v>
      </c>
      <c r="S273" s="8" t="e">
        <f>M273*(1+((Data!$BP$12+($S$2-Data!$BP$12)*CAPM!B273))%)</f>
        <v>#N/A</v>
      </c>
      <c r="T273" s="8" t="e">
        <f>M273*(1+((Data!$BP$12+($T$2-Data!$BP$12)*CAPM!B273))%)</f>
        <v>#N/A</v>
      </c>
      <c r="U273" t="e">
        <f t="shared" si="30"/>
        <v>#N/A</v>
      </c>
      <c r="V273" s="12" t="e">
        <f t="shared" si="31"/>
        <v>#N/A</v>
      </c>
      <c r="W273" t="e">
        <f t="shared" si="32"/>
        <v>#N/A</v>
      </c>
    </row>
    <row r="274" spans="1:23">
      <c r="A274" s="18">
        <v>271</v>
      </c>
      <c r="B274" s="28">
        <f>IF($D$1="M",Data!BM273,IF($D$1="Y",Data!BN273,"-"))</f>
        <v>0</v>
      </c>
      <c r="C274" s="28" t="e">
        <f>MATCH(B274,IF($D$1="M",Data!$BM$4:$BM$400,IF($D$1="Y",Data!$BN$4:$BN$400,"-")),0)</f>
        <v>#N/A</v>
      </c>
      <c r="D274" s="28" t="e">
        <f>INDEX(Data!$C$4:$BA$398,$C274,D$2)</f>
        <v>#N/A</v>
      </c>
      <c r="E274" s="28" t="e">
        <f>INDEX(Data!$C$4:$BA$398,$C274,E$2)</f>
        <v>#N/A</v>
      </c>
      <c r="F274" s="28" t="e">
        <f>INDEX(Data!$C$4:$BA$398,$C274,F$2)</f>
        <v>#N/A</v>
      </c>
      <c r="G274" s="28" t="e">
        <f>INDEX(Data!$C$4:$BA$398,$C274,G$2)</f>
        <v>#N/A</v>
      </c>
      <c r="H274" s="28" t="e">
        <f>INDEX(Data!$C$4:$BA$398,$C274,H$2)</f>
        <v>#N/A</v>
      </c>
      <c r="I274" s="28" t="e">
        <f>INDEX(Data!$C$4:$BA$398,$C274,I$2)</f>
        <v>#N/A</v>
      </c>
      <c r="J274" s="28" t="e">
        <f>INDEX(Data!$C$4:$BA$398,$C274,J$2)</f>
        <v>#N/A</v>
      </c>
      <c r="K274" s="28" t="e">
        <f>INDEX(Data!$C$4:$BA$398,$C274,K$2)</f>
        <v>#N/A</v>
      </c>
      <c r="L274" s="28" t="e">
        <f>INDEX(Data!$C$4:$BA$398,$C274,L$2)</f>
        <v>#N/A</v>
      </c>
      <c r="M274" s="28" t="e">
        <f>INDEX(Data!$C$4:$BA$398,$C274,M$2)</f>
        <v>#N/A</v>
      </c>
      <c r="N274" s="28" t="e">
        <f>INDEX(Data!$C$4:$BA$398,$C274,N$2)</f>
        <v>#N/A</v>
      </c>
      <c r="O274" s="28" t="e">
        <f>INDEX(Data!$C$4:$BA$398,$C274,O$2)</f>
        <v>#N/A</v>
      </c>
      <c r="P274" t="e">
        <f>IF((Data!$BP$12+($Q$2-Data!$BP$12)*B274)&gt;=O274,Data!$BP$12+($Q$2-Data!$BP$12)*B274,"-")</f>
        <v>#N/A</v>
      </c>
      <c r="Q274" s="8">
        <f>(Data!$BP$12+($Q$2-Data!$BP$12)*CAPM!B274)</f>
        <v>0.3</v>
      </c>
      <c r="R274" s="8" t="e">
        <f>M274*(1+((Data!$BP$12+($R$2-Data!$BP$12)*CAPM!B274))%)</f>
        <v>#N/A</v>
      </c>
      <c r="S274" s="8" t="e">
        <f>M274*(1+((Data!$BP$12+($S$2-Data!$BP$12)*CAPM!B274))%)</f>
        <v>#N/A</v>
      </c>
      <c r="T274" s="8" t="e">
        <f>M274*(1+((Data!$BP$12+($T$2-Data!$BP$12)*CAPM!B274))%)</f>
        <v>#N/A</v>
      </c>
      <c r="U274" t="e">
        <f t="shared" si="30"/>
        <v>#N/A</v>
      </c>
      <c r="V274" s="12" t="e">
        <f t="shared" si="31"/>
        <v>#N/A</v>
      </c>
      <c r="W274" t="e">
        <f t="shared" si="32"/>
        <v>#N/A</v>
      </c>
    </row>
    <row r="275" spans="1:23">
      <c r="A275" s="18">
        <v>272</v>
      </c>
      <c r="B275" s="28">
        <f>IF($D$1="M",Data!BM274,IF($D$1="Y",Data!BN274,"-"))</f>
        <v>0</v>
      </c>
      <c r="C275" s="28" t="e">
        <f>MATCH(B275,IF($D$1="M",Data!$BM$4:$BM$400,IF($D$1="Y",Data!$BN$4:$BN$400,"-")),0)</f>
        <v>#N/A</v>
      </c>
      <c r="D275" s="28" t="e">
        <f>INDEX(Data!$C$4:$BA$398,$C275,D$2)</f>
        <v>#N/A</v>
      </c>
      <c r="E275" s="28" t="e">
        <f>INDEX(Data!$C$4:$BA$398,$C275,E$2)</f>
        <v>#N/A</v>
      </c>
      <c r="F275" s="28" t="e">
        <f>INDEX(Data!$C$4:$BA$398,$C275,F$2)</f>
        <v>#N/A</v>
      </c>
      <c r="G275" s="28" t="e">
        <f>INDEX(Data!$C$4:$BA$398,$C275,G$2)</f>
        <v>#N/A</v>
      </c>
      <c r="H275" s="28" t="e">
        <f>INDEX(Data!$C$4:$BA$398,$C275,H$2)</f>
        <v>#N/A</v>
      </c>
      <c r="I275" s="28" t="e">
        <f>INDEX(Data!$C$4:$BA$398,$C275,I$2)</f>
        <v>#N/A</v>
      </c>
      <c r="J275" s="28" t="e">
        <f>INDEX(Data!$C$4:$BA$398,$C275,J$2)</f>
        <v>#N/A</v>
      </c>
      <c r="K275" s="28" t="e">
        <f>INDEX(Data!$C$4:$BA$398,$C275,K$2)</f>
        <v>#N/A</v>
      </c>
      <c r="L275" s="28" t="e">
        <f>INDEX(Data!$C$4:$BA$398,$C275,L$2)</f>
        <v>#N/A</v>
      </c>
      <c r="M275" s="28" t="e">
        <f>INDEX(Data!$C$4:$BA$398,$C275,M$2)</f>
        <v>#N/A</v>
      </c>
      <c r="N275" s="28" t="e">
        <f>INDEX(Data!$C$4:$BA$398,$C275,N$2)</f>
        <v>#N/A</v>
      </c>
      <c r="O275" s="28" t="e">
        <f>INDEX(Data!$C$4:$BA$398,$C275,O$2)</f>
        <v>#N/A</v>
      </c>
      <c r="P275" t="e">
        <f>IF((Data!$BP$12+($Q$2-Data!$BP$12)*B275)&gt;=O275,Data!$BP$12+($Q$2-Data!$BP$12)*B275,"-")</f>
        <v>#N/A</v>
      </c>
      <c r="Q275" s="8">
        <f>(Data!$BP$12+($Q$2-Data!$BP$12)*CAPM!B275)</f>
        <v>0.3</v>
      </c>
      <c r="R275" s="8" t="e">
        <f>M275*(1+((Data!$BP$12+($R$2-Data!$BP$12)*CAPM!B275))%)</f>
        <v>#N/A</v>
      </c>
      <c r="S275" s="8" t="e">
        <f>M275*(1+((Data!$BP$12+($S$2-Data!$BP$12)*CAPM!B275))%)</f>
        <v>#N/A</v>
      </c>
      <c r="T275" s="8" t="e">
        <f>M275*(1+((Data!$BP$12+($T$2-Data!$BP$12)*CAPM!B275))%)</f>
        <v>#N/A</v>
      </c>
      <c r="U275" t="e">
        <f t="shared" si="30"/>
        <v>#N/A</v>
      </c>
      <c r="V275" s="12" t="e">
        <f t="shared" si="31"/>
        <v>#N/A</v>
      </c>
      <c r="W275" t="e">
        <f t="shared" si="32"/>
        <v>#N/A</v>
      </c>
    </row>
    <row r="276" spans="1:23">
      <c r="A276" s="18">
        <v>273</v>
      </c>
      <c r="B276" s="28">
        <f>IF($D$1="M",Data!BM275,IF($D$1="Y",Data!BN275,"-"))</f>
        <v>0</v>
      </c>
      <c r="C276" s="28" t="e">
        <f>MATCH(B276,IF($D$1="M",Data!$BM$4:$BM$400,IF($D$1="Y",Data!$BN$4:$BN$400,"-")),0)</f>
        <v>#N/A</v>
      </c>
      <c r="D276" s="28" t="e">
        <f>INDEX(Data!$C$4:$BA$398,$C276,D$2)</f>
        <v>#N/A</v>
      </c>
      <c r="E276" s="28" t="e">
        <f>INDEX(Data!$C$4:$BA$398,$C276,E$2)</f>
        <v>#N/A</v>
      </c>
      <c r="F276" s="28" t="e">
        <f>INDEX(Data!$C$4:$BA$398,$C276,F$2)</f>
        <v>#N/A</v>
      </c>
      <c r="G276" s="28" t="e">
        <f>INDEX(Data!$C$4:$BA$398,$C276,G$2)</f>
        <v>#N/A</v>
      </c>
      <c r="H276" s="28" t="e">
        <f>INDEX(Data!$C$4:$BA$398,$C276,H$2)</f>
        <v>#N/A</v>
      </c>
      <c r="I276" s="28" t="e">
        <f>INDEX(Data!$C$4:$BA$398,$C276,I$2)</f>
        <v>#N/A</v>
      </c>
      <c r="J276" s="28" t="e">
        <f>INDEX(Data!$C$4:$BA$398,$C276,J$2)</f>
        <v>#N/A</v>
      </c>
      <c r="K276" s="28" t="e">
        <f>INDEX(Data!$C$4:$BA$398,$C276,K$2)</f>
        <v>#N/A</v>
      </c>
      <c r="L276" s="28" t="e">
        <f>INDEX(Data!$C$4:$BA$398,$C276,L$2)</f>
        <v>#N/A</v>
      </c>
      <c r="M276" s="28" t="e">
        <f>INDEX(Data!$C$4:$BA$398,$C276,M$2)</f>
        <v>#N/A</v>
      </c>
      <c r="N276" s="28" t="e">
        <f>INDEX(Data!$C$4:$BA$398,$C276,N$2)</f>
        <v>#N/A</v>
      </c>
      <c r="O276" s="28" t="e">
        <f>INDEX(Data!$C$4:$BA$398,$C276,O$2)</f>
        <v>#N/A</v>
      </c>
      <c r="P276" t="e">
        <f>IF((Data!$BP$12+($Q$2-Data!$BP$12)*B276)&gt;=O276,Data!$BP$12+($Q$2-Data!$BP$12)*B276,"-")</f>
        <v>#N/A</v>
      </c>
      <c r="Q276" s="8">
        <f>(Data!$BP$12+($Q$2-Data!$BP$12)*CAPM!B276)</f>
        <v>0.3</v>
      </c>
      <c r="R276" s="8" t="e">
        <f>M276*(1+((Data!$BP$12+($R$2-Data!$BP$12)*CAPM!B276))%)</f>
        <v>#N/A</v>
      </c>
      <c r="S276" s="8" t="e">
        <f>M276*(1+((Data!$BP$12+($S$2-Data!$BP$12)*CAPM!B276))%)</f>
        <v>#N/A</v>
      </c>
      <c r="T276" s="8" t="e">
        <f>M276*(1+((Data!$BP$12+($T$2-Data!$BP$12)*CAPM!B276))%)</f>
        <v>#N/A</v>
      </c>
      <c r="U276" t="e">
        <f t="shared" si="30"/>
        <v>#N/A</v>
      </c>
      <c r="V276" s="12" t="e">
        <f t="shared" si="31"/>
        <v>#N/A</v>
      </c>
      <c r="W276" t="e">
        <f t="shared" si="32"/>
        <v>#N/A</v>
      </c>
    </row>
    <row r="277" spans="1:23">
      <c r="A277" s="18">
        <v>274</v>
      </c>
      <c r="B277" s="28">
        <f>IF($D$1="M",Data!BM276,IF($D$1="Y",Data!BN276,"-"))</f>
        <v>0</v>
      </c>
      <c r="C277" s="28" t="e">
        <f>MATCH(B277,IF($D$1="M",Data!$BM$4:$BM$400,IF($D$1="Y",Data!$BN$4:$BN$400,"-")),0)</f>
        <v>#N/A</v>
      </c>
      <c r="D277" s="28" t="e">
        <f>INDEX(Data!$C$4:$BA$398,$C277,D$2)</f>
        <v>#N/A</v>
      </c>
      <c r="E277" s="28" t="e">
        <f>INDEX(Data!$C$4:$BA$398,$C277,E$2)</f>
        <v>#N/A</v>
      </c>
      <c r="F277" s="28" t="e">
        <f>INDEX(Data!$C$4:$BA$398,$C277,F$2)</f>
        <v>#N/A</v>
      </c>
      <c r="G277" s="28" t="e">
        <f>INDEX(Data!$C$4:$BA$398,$C277,G$2)</f>
        <v>#N/A</v>
      </c>
      <c r="H277" s="28" t="e">
        <f>INDEX(Data!$C$4:$BA$398,$C277,H$2)</f>
        <v>#N/A</v>
      </c>
      <c r="I277" s="28" t="e">
        <f>INDEX(Data!$C$4:$BA$398,$C277,I$2)</f>
        <v>#N/A</v>
      </c>
      <c r="J277" s="28" t="e">
        <f>INDEX(Data!$C$4:$BA$398,$C277,J$2)</f>
        <v>#N/A</v>
      </c>
      <c r="K277" s="28" t="e">
        <f>INDEX(Data!$C$4:$BA$398,$C277,K$2)</f>
        <v>#N/A</v>
      </c>
      <c r="L277" s="28" t="e">
        <f>INDEX(Data!$C$4:$BA$398,$C277,L$2)</f>
        <v>#N/A</v>
      </c>
      <c r="M277" s="28" t="e">
        <f>INDEX(Data!$C$4:$BA$398,$C277,M$2)</f>
        <v>#N/A</v>
      </c>
      <c r="N277" s="28" t="e">
        <f>INDEX(Data!$C$4:$BA$398,$C277,N$2)</f>
        <v>#N/A</v>
      </c>
      <c r="O277" s="28" t="e">
        <f>INDEX(Data!$C$4:$BA$398,$C277,O$2)</f>
        <v>#N/A</v>
      </c>
      <c r="P277" t="e">
        <f>IF((Data!$BP$12+($Q$2-Data!$BP$12)*B277)&gt;=O277,Data!$BP$12+($Q$2-Data!$BP$12)*B277,"-")</f>
        <v>#N/A</v>
      </c>
      <c r="Q277" s="8">
        <f>(Data!$BP$12+($Q$2-Data!$BP$12)*CAPM!B277)</f>
        <v>0.3</v>
      </c>
      <c r="R277" s="8" t="e">
        <f>M277*(1+((Data!$BP$12+($R$2-Data!$BP$12)*CAPM!B277))%)</f>
        <v>#N/A</v>
      </c>
      <c r="S277" s="8" t="e">
        <f>M277*(1+((Data!$BP$12+($S$2-Data!$BP$12)*CAPM!B277))%)</f>
        <v>#N/A</v>
      </c>
      <c r="T277" s="8" t="e">
        <f>M277*(1+((Data!$BP$12+($T$2-Data!$BP$12)*CAPM!B277))%)</f>
        <v>#N/A</v>
      </c>
      <c r="U277" t="e">
        <f t="shared" si="30"/>
        <v>#N/A</v>
      </c>
      <c r="V277" s="12" t="e">
        <f t="shared" si="31"/>
        <v>#N/A</v>
      </c>
      <c r="W277" t="e">
        <f t="shared" si="32"/>
        <v>#N/A</v>
      </c>
    </row>
    <row r="278" spans="1:23">
      <c r="A278" s="18">
        <v>275</v>
      </c>
      <c r="B278" s="28">
        <f>IF($D$1="M",Data!BM277,IF($D$1="Y",Data!BN277,"-"))</f>
        <v>0</v>
      </c>
      <c r="C278" s="28" t="e">
        <f>MATCH(B278,IF($D$1="M",Data!$BM$4:$BM$400,IF($D$1="Y",Data!$BN$4:$BN$400,"-")),0)</f>
        <v>#N/A</v>
      </c>
      <c r="D278" s="28" t="e">
        <f>INDEX(Data!$C$4:$BA$398,$C278,D$2)</f>
        <v>#N/A</v>
      </c>
      <c r="E278" s="28" t="e">
        <f>INDEX(Data!$C$4:$BA$398,$C278,E$2)</f>
        <v>#N/A</v>
      </c>
      <c r="F278" s="28" t="e">
        <f>INDEX(Data!$C$4:$BA$398,$C278,F$2)</f>
        <v>#N/A</v>
      </c>
      <c r="G278" s="28" t="e">
        <f>INDEX(Data!$C$4:$BA$398,$C278,G$2)</f>
        <v>#N/A</v>
      </c>
      <c r="H278" s="28" t="e">
        <f>INDEX(Data!$C$4:$BA$398,$C278,H$2)</f>
        <v>#N/A</v>
      </c>
      <c r="I278" s="28" t="e">
        <f>INDEX(Data!$C$4:$BA$398,$C278,I$2)</f>
        <v>#N/A</v>
      </c>
      <c r="J278" s="28" t="e">
        <f>INDEX(Data!$C$4:$BA$398,$C278,J$2)</f>
        <v>#N/A</v>
      </c>
      <c r="K278" s="28" t="e">
        <f>INDEX(Data!$C$4:$BA$398,$C278,K$2)</f>
        <v>#N/A</v>
      </c>
      <c r="L278" s="28" t="e">
        <f>INDEX(Data!$C$4:$BA$398,$C278,L$2)</f>
        <v>#N/A</v>
      </c>
      <c r="M278" s="28" t="e">
        <f>INDEX(Data!$C$4:$BA$398,$C278,M$2)</f>
        <v>#N/A</v>
      </c>
      <c r="N278" s="28" t="e">
        <f>INDEX(Data!$C$4:$BA$398,$C278,N$2)</f>
        <v>#N/A</v>
      </c>
      <c r="O278" s="28" t="e">
        <f>INDEX(Data!$C$4:$BA$398,$C278,O$2)</f>
        <v>#N/A</v>
      </c>
      <c r="P278" t="e">
        <f>IF((Data!$BP$12+($Q$2-Data!$BP$12)*B278)&gt;=O278,Data!$BP$12+($Q$2-Data!$BP$12)*B278,"-")</f>
        <v>#N/A</v>
      </c>
      <c r="Q278" s="8">
        <f>(Data!$BP$12+($Q$2-Data!$BP$12)*CAPM!B278)</f>
        <v>0.3</v>
      </c>
      <c r="R278" s="8" t="e">
        <f>M278*(1+((Data!$BP$12+($R$2-Data!$BP$12)*CAPM!B278))%)</f>
        <v>#N/A</v>
      </c>
      <c r="S278" s="8" t="e">
        <f>M278*(1+((Data!$BP$12+($S$2-Data!$BP$12)*CAPM!B278))%)</f>
        <v>#N/A</v>
      </c>
      <c r="T278" s="8" t="e">
        <f>M278*(1+((Data!$BP$12+($T$2-Data!$BP$12)*CAPM!B278))%)</f>
        <v>#N/A</v>
      </c>
      <c r="U278" t="e">
        <f t="shared" si="30"/>
        <v>#N/A</v>
      </c>
      <c r="V278" s="12" t="e">
        <f t="shared" si="31"/>
        <v>#N/A</v>
      </c>
      <c r="W278" t="e">
        <f t="shared" si="32"/>
        <v>#N/A</v>
      </c>
    </row>
    <row r="279" spans="1:23">
      <c r="A279" s="18">
        <v>276</v>
      </c>
      <c r="B279" s="28">
        <f>IF($D$1="M",Data!BM278,IF($D$1="Y",Data!BN278,"-"))</f>
        <v>0</v>
      </c>
      <c r="C279" s="28" t="e">
        <f>MATCH(B279,IF($D$1="M",Data!$BM$4:$BM$400,IF($D$1="Y",Data!$BN$4:$BN$400,"-")),0)</f>
        <v>#N/A</v>
      </c>
      <c r="D279" s="28" t="e">
        <f>INDEX(Data!$C$4:$BA$398,$C279,D$2)</f>
        <v>#N/A</v>
      </c>
      <c r="E279" s="28" t="e">
        <f>INDEX(Data!$C$4:$BA$398,$C279,E$2)</f>
        <v>#N/A</v>
      </c>
      <c r="F279" s="28" t="e">
        <f>INDEX(Data!$C$4:$BA$398,$C279,F$2)</f>
        <v>#N/A</v>
      </c>
      <c r="G279" s="28" t="e">
        <f>INDEX(Data!$C$4:$BA$398,$C279,G$2)</f>
        <v>#N/A</v>
      </c>
      <c r="H279" s="28" t="e">
        <f>INDEX(Data!$C$4:$BA$398,$C279,H$2)</f>
        <v>#N/A</v>
      </c>
      <c r="I279" s="28" t="e">
        <f>INDEX(Data!$C$4:$BA$398,$C279,I$2)</f>
        <v>#N/A</v>
      </c>
      <c r="J279" s="28" t="e">
        <f>INDEX(Data!$C$4:$BA$398,$C279,J$2)</f>
        <v>#N/A</v>
      </c>
      <c r="K279" s="28" t="e">
        <f>INDEX(Data!$C$4:$BA$398,$C279,K$2)</f>
        <v>#N/A</v>
      </c>
      <c r="L279" s="28" t="e">
        <f>INDEX(Data!$C$4:$BA$398,$C279,L$2)</f>
        <v>#N/A</v>
      </c>
      <c r="M279" s="28" t="e">
        <f>INDEX(Data!$C$4:$BA$398,$C279,M$2)</f>
        <v>#N/A</v>
      </c>
      <c r="N279" s="28" t="e">
        <f>INDEX(Data!$C$4:$BA$398,$C279,N$2)</f>
        <v>#N/A</v>
      </c>
      <c r="O279" s="28" t="e">
        <f>INDEX(Data!$C$4:$BA$398,$C279,O$2)</f>
        <v>#N/A</v>
      </c>
      <c r="P279" t="e">
        <f>IF((Data!$BP$12+($Q$2-Data!$BP$12)*B279)&gt;=O279,Data!$BP$12+($Q$2-Data!$BP$12)*B279,"-")</f>
        <v>#N/A</v>
      </c>
      <c r="Q279" s="8">
        <f>(Data!$BP$12+($Q$2-Data!$BP$12)*CAPM!B279)</f>
        <v>0.3</v>
      </c>
      <c r="R279" s="8" t="e">
        <f>M279*(1+((Data!$BP$12+($R$2-Data!$BP$12)*CAPM!B279))%)</f>
        <v>#N/A</v>
      </c>
      <c r="S279" s="8" t="e">
        <f>M279*(1+((Data!$BP$12+($S$2-Data!$BP$12)*CAPM!B279))%)</f>
        <v>#N/A</v>
      </c>
      <c r="T279" s="8" t="e">
        <f>M279*(1+((Data!$BP$12+($T$2-Data!$BP$12)*CAPM!B279))%)</f>
        <v>#N/A</v>
      </c>
      <c r="U279" t="e">
        <f t="shared" si="30"/>
        <v>#N/A</v>
      </c>
      <c r="V279" s="12" t="e">
        <f t="shared" si="31"/>
        <v>#N/A</v>
      </c>
      <c r="W279" t="e">
        <f t="shared" si="32"/>
        <v>#N/A</v>
      </c>
    </row>
    <row r="280" spans="1:23">
      <c r="A280" s="18">
        <v>277</v>
      </c>
      <c r="B280" s="28">
        <f>IF($D$1="M",Data!BM279,IF($D$1="Y",Data!BN279,"-"))</f>
        <v>0</v>
      </c>
      <c r="C280" s="28" t="e">
        <f>MATCH(B280,IF($D$1="M",Data!$BM$4:$BM$400,IF($D$1="Y",Data!$BN$4:$BN$400,"-")),0)</f>
        <v>#N/A</v>
      </c>
      <c r="D280" s="28" t="e">
        <f>INDEX(Data!$C$4:$BA$398,$C280,D$2)</f>
        <v>#N/A</v>
      </c>
      <c r="E280" s="28" t="e">
        <f>INDEX(Data!$C$4:$BA$398,$C280,E$2)</f>
        <v>#N/A</v>
      </c>
      <c r="F280" s="28" t="e">
        <f>INDEX(Data!$C$4:$BA$398,$C280,F$2)</f>
        <v>#N/A</v>
      </c>
      <c r="G280" s="28" t="e">
        <f>INDEX(Data!$C$4:$BA$398,$C280,G$2)</f>
        <v>#N/A</v>
      </c>
      <c r="H280" s="28" t="e">
        <f>INDEX(Data!$C$4:$BA$398,$C280,H$2)</f>
        <v>#N/A</v>
      </c>
      <c r="I280" s="28" t="e">
        <f>INDEX(Data!$C$4:$BA$398,$C280,I$2)</f>
        <v>#N/A</v>
      </c>
      <c r="J280" s="28" t="e">
        <f>INDEX(Data!$C$4:$BA$398,$C280,J$2)</f>
        <v>#N/A</v>
      </c>
      <c r="K280" s="28" t="e">
        <f>INDEX(Data!$C$4:$BA$398,$C280,K$2)</f>
        <v>#N/A</v>
      </c>
      <c r="L280" s="28" t="e">
        <f>INDEX(Data!$C$4:$BA$398,$C280,L$2)</f>
        <v>#N/A</v>
      </c>
      <c r="M280" s="28" t="e">
        <f>INDEX(Data!$C$4:$BA$398,$C280,M$2)</f>
        <v>#N/A</v>
      </c>
      <c r="N280" s="28" t="e">
        <f>INDEX(Data!$C$4:$BA$398,$C280,N$2)</f>
        <v>#N/A</v>
      </c>
      <c r="O280" s="28" t="e">
        <f>INDEX(Data!$C$4:$BA$398,$C280,O$2)</f>
        <v>#N/A</v>
      </c>
      <c r="P280" t="e">
        <f>IF((Data!$BP$12+($Q$2-Data!$BP$12)*B280)&gt;=O280,Data!$BP$12+($Q$2-Data!$BP$12)*B280,"-")</f>
        <v>#N/A</v>
      </c>
      <c r="Q280" s="8">
        <f>(Data!$BP$12+($Q$2-Data!$BP$12)*CAPM!B280)</f>
        <v>0.3</v>
      </c>
      <c r="R280" s="8" t="e">
        <f>M280*(1+((Data!$BP$12+($R$2-Data!$BP$12)*CAPM!B280))%)</f>
        <v>#N/A</v>
      </c>
      <c r="S280" s="8" t="e">
        <f>M280*(1+((Data!$BP$12+($S$2-Data!$BP$12)*CAPM!B280))%)</f>
        <v>#N/A</v>
      </c>
      <c r="T280" s="8" t="e">
        <f>M280*(1+((Data!$BP$12+($T$2-Data!$BP$12)*CAPM!B280))%)</f>
        <v>#N/A</v>
      </c>
      <c r="U280" t="e">
        <f t="shared" si="30"/>
        <v>#N/A</v>
      </c>
      <c r="V280" s="12" t="e">
        <f t="shared" si="31"/>
        <v>#N/A</v>
      </c>
      <c r="W280" t="e">
        <f t="shared" si="32"/>
        <v>#N/A</v>
      </c>
    </row>
    <row r="281" spans="1:23">
      <c r="A281" s="18">
        <v>278</v>
      </c>
      <c r="B281" s="28">
        <f>IF($D$1="M",Data!BM280,IF($D$1="Y",Data!BN280,"-"))</f>
        <v>0</v>
      </c>
      <c r="C281" s="28" t="e">
        <f>MATCH(B281,IF($D$1="M",Data!$BM$4:$BM$400,IF($D$1="Y",Data!$BN$4:$BN$400,"-")),0)</f>
        <v>#N/A</v>
      </c>
      <c r="D281" s="28" t="e">
        <f>INDEX(Data!$C$4:$BA$398,$C281,D$2)</f>
        <v>#N/A</v>
      </c>
      <c r="E281" s="28" t="e">
        <f>INDEX(Data!$C$4:$BA$398,$C281,E$2)</f>
        <v>#N/A</v>
      </c>
      <c r="F281" s="28" t="e">
        <f>INDEX(Data!$C$4:$BA$398,$C281,F$2)</f>
        <v>#N/A</v>
      </c>
      <c r="G281" s="28" t="e">
        <f>INDEX(Data!$C$4:$BA$398,$C281,G$2)</f>
        <v>#N/A</v>
      </c>
      <c r="H281" s="28" t="e">
        <f>INDEX(Data!$C$4:$BA$398,$C281,H$2)</f>
        <v>#N/A</v>
      </c>
      <c r="I281" s="28" t="e">
        <f>INDEX(Data!$C$4:$BA$398,$C281,I$2)</f>
        <v>#N/A</v>
      </c>
      <c r="J281" s="28" t="e">
        <f>INDEX(Data!$C$4:$BA$398,$C281,J$2)</f>
        <v>#N/A</v>
      </c>
      <c r="K281" s="28" t="e">
        <f>INDEX(Data!$C$4:$BA$398,$C281,K$2)</f>
        <v>#N/A</v>
      </c>
      <c r="L281" s="28" t="e">
        <f>INDEX(Data!$C$4:$BA$398,$C281,L$2)</f>
        <v>#N/A</v>
      </c>
      <c r="M281" s="28" t="e">
        <f>INDEX(Data!$C$4:$BA$398,$C281,M$2)</f>
        <v>#N/A</v>
      </c>
      <c r="N281" s="28" t="e">
        <f>INDEX(Data!$C$4:$BA$398,$C281,N$2)</f>
        <v>#N/A</v>
      </c>
      <c r="O281" s="28" t="e">
        <f>INDEX(Data!$C$4:$BA$398,$C281,O$2)</f>
        <v>#N/A</v>
      </c>
      <c r="P281" t="e">
        <f>IF((Data!$BP$12+($Q$2-Data!$BP$12)*B281)&gt;=O281,Data!$BP$12+($Q$2-Data!$BP$12)*B281,"-")</f>
        <v>#N/A</v>
      </c>
      <c r="Q281" s="8">
        <f>(Data!$BP$12+($Q$2-Data!$BP$12)*CAPM!B281)</f>
        <v>0.3</v>
      </c>
      <c r="R281" s="8" t="e">
        <f>M281*(1+((Data!$BP$12+($R$2-Data!$BP$12)*CAPM!B281))%)</f>
        <v>#N/A</v>
      </c>
      <c r="S281" s="8" t="e">
        <f>M281*(1+((Data!$BP$12+($S$2-Data!$BP$12)*CAPM!B281))%)</f>
        <v>#N/A</v>
      </c>
      <c r="T281" s="8" t="e">
        <f>M281*(1+((Data!$BP$12+($T$2-Data!$BP$12)*CAPM!B281))%)</f>
        <v>#N/A</v>
      </c>
      <c r="U281" t="e">
        <f t="shared" si="30"/>
        <v>#N/A</v>
      </c>
      <c r="V281" s="12" t="e">
        <f t="shared" si="31"/>
        <v>#N/A</v>
      </c>
      <c r="W281" t="e">
        <f t="shared" si="32"/>
        <v>#N/A</v>
      </c>
    </row>
    <row r="282" spans="1:23">
      <c r="A282" s="18">
        <v>279</v>
      </c>
      <c r="B282" s="28">
        <f>IF($D$1="M",Data!BM281,IF($D$1="Y",Data!BN281,"-"))</f>
        <v>0</v>
      </c>
      <c r="C282" s="28" t="e">
        <f>MATCH(B282,IF($D$1="M",Data!$BM$4:$BM$400,IF($D$1="Y",Data!$BN$4:$BN$400,"-")),0)</f>
        <v>#N/A</v>
      </c>
      <c r="D282" s="28" t="e">
        <f>INDEX(Data!$C$4:$BA$398,$C282,D$2)</f>
        <v>#N/A</v>
      </c>
      <c r="E282" s="28" t="e">
        <f>INDEX(Data!$C$4:$BA$398,$C282,E$2)</f>
        <v>#N/A</v>
      </c>
      <c r="F282" s="28" t="e">
        <f>INDEX(Data!$C$4:$BA$398,$C282,F$2)</f>
        <v>#N/A</v>
      </c>
      <c r="G282" s="28" t="e">
        <f>INDEX(Data!$C$4:$BA$398,$C282,G$2)</f>
        <v>#N/A</v>
      </c>
      <c r="H282" s="28" t="e">
        <f>INDEX(Data!$C$4:$BA$398,$C282,H$2)</f>
        <v>#N/A</v>
      </c>
      <c r="I282" s="28" t="e">
        <f>INDEX(Data!$C$4:$BA$398,$C282,I$2)</f>
        <v>#N/A</v>
      </c>
      <c r="J282" s="28" t="e">
        <f>INDEX(Data!$C$4:$BA$398,$C282,J$2)</f>
        <v>#N/A</v>
      </c>
      <c r="K282" s="28" t="e">
        <f>INDEX(Data!$C$4:$BA$398,$C282,K$2)</f>
        <v>#N/A</v>
      </c>
      <c r="L282" s="28" t="e">
        <f>INDEX(Data!$C$4:$BA$398,$C282,L$2)</f>
        <v>#N/A</v>
      </c>
      <c r="M282" s="28" t="e">
        <f>INDEX(Data!$C$4:$BA$398,$C282,M$2)</f>
        <v>#N/A</v>
      </c>
      <c r="N282" s="28" t="e">
        <f>INDEX(Data!$C$4:$BA$398,$C282,N$2)</f>
        <v>#N/A</v>
      </c>
      <c r="O282" s="28" t="e">
        <f>INDEX(Data!$C$4:$BA$398,$C282,O$2)</f>
        <v>#N/A</v>
      </c>
      <c r="P282" t="e">
        <f>IF((Data!$BP$12+($Q$2-Data!$BP$12)*B282)&gt;=O282,Data!$BP$12+($Q$2-Data!$BP$12)*B282,"-")</f>
        <v>#N/A</v>
      </c>
      <c r="Q282" s="8">
        <f>(Data!$BP$12+($Q$2-Data!$BP$12)*CAPM!B282)</f>
        <v>0.3</v>
      </c>
      <c r="R282" s="8" t="e">
        <f>M282*(1+((Data!$BP$12+($R$2-Data!$BP$12)*CAPM!B282))%)</f>
        <v>#N/A</v>
      </c>
      <c r="S282" s="8" t="e">
        <f>M282*(1+((Data!$BP$12+($S$2-Data!$BP$12)*CAPM!B282))%)</f>
        <v>#N/A</v>
      </c>
      <c r="T282" s="8" t="e">
        <f>M282*(1+((Data!$BP$12+($T$2-Data!$BP$12)*CAPM!B282))%)</f>
        <v>#N/A</v>
      </c>
      <c r="U282" t="e">
        <f t="shared" si="30"/>
        <v>#N/A</v>
      </c>
      <c r="V282" s="12" t="e">
        <f t="shared" si="31"/>
        <v>#N/A</v>
      </c>
      <c r="W282" t="e">
        <f t="shared" si="32"/>
        <v>#N/A</v>
      </c>
    </row>
    <row r="283" spans="1:23">
      <c r="A283" s="18">
        <v>280</v>
      </c>
      <c r="B283" s="28">
        <f>IF($D$1="M",Data!BM282,IF($D$1="Y",Data!BN282,"-"))</f>
        <v>0</v>
      </c>
      <c r="C283" s="28" t="e">
        <f>MATCH(B283,IF($D$1="M",Data!$BM$4:$BM$400,IF($D$1="Y",Data!$BN$4:$BN$400,"-")),0)</f>
        <v>#N/A</v>
      </c>
      <c r="D283" s="28" t="e">
        <f>INDEX(Data!$C$4:$BA$398,$C283,D$2)</f>
        <v>#N/A</v>
      </c>
      <c r="E283" s="28" t="e">
        <f>INDEX(Data!$C$4:$BA$398,$C283,E$2)</f>
        <v>#N/A</v>
      </c>
      <c r="F283" s="28" t="e">
        <f>INDEX(Data!$C$4:$BA$398,$C283,F$2)</f>
        <v>#N/A</v>
      </c>
      <c r="G283" s="28" t="e">
        <f>INDEX(Data!$C$4:$BA$398,$C283,G$2)</f>
        <v>#N/A</v>
      </c>
      <c r="H283" s="28" t="e">
        <f>INDEX(Data!$C$4:$BA$398,$C283,H$2)</f>
        <v>#N/A</v>
      </c>
      <c r="I283" s="28" t="e">
        <f>INDEX(Data!$C$4:$BA$398,$C283,I$2)</f>
        <v>#N/A</v>
      </c>
      <c r="J283" s="28" t="e">
        <f>INDEX(Data!$C$4:$BA$398,$C283,J$2)</f>
        <v>#N/A</v>
      </c>
      <c r="K283" s="28" t="e">
        <f>INDEX(Data!$C$4:$BA$398,$C283,K$2)</f>
        <v>#N/A</v>
      </c>
      <c r="L283" s="28" t="e">
        <f>INDEX(Data!$C$4:$BA$398,$C283,L$2)</f>
        <v>#N/A</v>
      </c>
      <c r="M283" s="28" t="e">
        <f>INDEX(Data!$C$4:$BA$398,$C283,M$2)</f>
        <v>#N/A</v>
      </c>
      <c r="N283" s="28" t="e">
        <f>INDEX(Data!$C$4:$BA$398,$C283,N$2)</f>
        <v>#N/A</v>
      </c>
      <c r="O283" s="28" t="e">
        <f>INDEX(Data!$C$4:$BA$398,$C283,O$2)</f>
        <v>#N/A</v>
      </c>
      <c r="P283" t="e">
        <f>IF((Data!$BP$12+($Q$2-Data!$BP$12)*B283)&gt;=O283,Data!$BP$12+($Q$2-Data!$BP$12)*B283,"-")</f>
        <v>#N/A</v>
      </c>
      <c r="Q283" s="8">
        <f>(Data!$BP$12+($Q$2-Data!$BP$12)*CAPM!B283)</f>
        <v>0.3</v>
      </c>
      <c r="R283" s="8" t="e">
        <f>M283*(1+((Data!$BP$12+($R$2-Data!$BP$12)*CAPM!B283))%)</f>
        <v>#N/A</v>
      </c>
      <c r="S283" s="8" t="e">
        <f>M283*(1+((Data!$BP$12+($S$2-Data!$BP$12)*CAPM!B283))%)</f>
        <v>#N/A</v>
      </c>
      <c r="T283" s="8" t="e">
        <f>M283*(1+((Data!$BP$12+($T$2-Data!$BP$12)*CAPM!B283))%)</f>
        <v>#N/A</v>
      </c>
      <c r="U283" t="e">
        <f t="shared" si="30"/>
        <v>#N/A</v>
      </c>
      <c r="V283" s="12" t="e">
        <f t="shared" si="31"/>
        <v>#N/A</v>
      </c>
      <c r="W283" t="e">
        <f t="shared" si="32"/>
        <v>#N/A</v>
      </c>
    </row>
    <row r="284" spans="1:23">
      <c r="A284" s="18">
        <v>281</v>
      </c>
      <c r="B284" s="28">
        <f>IF($D$1="M",Data!BM283,IF($D$1="Y",Data!BN283,"-"))</f>
        <v>0</v>
      </c>
      <c r="C284" s="28" t="e">
        <f>MATCH(B284,IF($D$1="M",Data!$BM$4:$BM$400,IF($D$1="Y",Data!$BN$4:$BN$400,"-")),0)</f>
        <v>#N/A</v>
      </c>
      <c r="D284" s="28" t="e">
        <f>INDEX(Data!$C$4:$BA$398,$C284,D$2)</f>
        <v>#N/A</v>
      </c>
      <c r="E284" s="28" t="e">
        <f>INDEX(Data!$C$4:$BA$398,$C284,E$2)</f>
        <v>#N/A</v>
      </c>
      <c r="F284" s="28" t="e">
        <f>INDEX(Data!$C$4:$BA$398,$C284,F$2)</f>
        <v>#N/A</v>
      </c>
      <c r="G284" s="28" t="e">
        <f>INDEX(Data!$C$4:$BA$398,$C284,G$2)</f>
        <v>#N/A</v>
      </c>
      <c r="H284" s="28" t="e">
        <f>INDEX(Data!$C$4:$BA$398,$C284,H$2)</f>
        <v>#N/A</v>
      </c>
      <c r="I284" s="28" t="e">
        <f>INDEX(Data!$C$4:$BA$398,$C284,I$2)</f>
        <v>#N/A</v>
      </c>
      <c r="J284" s="28" t="e">
        <f>INDEX(Data!$C$4:$BA$398,$C284,J$2)</f>
        <v>#N/A</v>
      </c>
      <c r="K284" s="28" t="e">
        <f>INDEX(Data!$C$4:$BA$398,$C284,K$2)</f>
        <v>#N/A</v>
      </c>
      <c r="L284" s="28" t="e">
        <f>INDEX(Data!$C$4:$BA$398,$C284,L$2)</f>
        <v>#N/A</v>
      </c>
      <c r="M284" s="28" t="e">
        <f>INDEX(Data!$C$4:$BA$398,$C284,M$2)</f>
        <v>#N/A</v>
      </c>
      <c r="N284" s="28" t="e">
        <f>INDEX(Data!$C$4:$BA$398,$C284,N$2)</f>
        <v>#N/A</v>
      </c>
      <c r="O284" s="28" t="e">
        <f>INDEX(Data!$C$4:$BA$398,$C284,O$2)</f>
        <v>#N/A</v>
      </c>
      <c r="P284" t="e">
        <f>IF((Data!$BP$12+($Q$2-Data!$BP$12)*B284)&gt;=O284,Data!$BP$12+($Q$2-Data!$BP$12)*B284,"-")</f>
        <v>#N/A</v>
      </c>
      <c r="Q284" s="8">
        <f>(Data!$BP$12+($Q$2-Data!$BP$12)*CAPM!B284)</f>
        <v>0.3</v>
      </c>
      <c r="R284" s="8" t="e">
        <f>M284*(1+((Data!$BP$12+($R$2-Data!$BP$12)*CAPM!B284))%)</f>
        <v>#N/A</v>
      </c>
      <c r="S284" s="8" t="e">
        <f>M284*(1+((Data!$BP$12+($S$2-Data!$BP$12)*CAPM!B284))%)</f>
        <v>#N/A</v>
      </c>
      <c r="T284" s="8" t="e">
        <f>M284*(1+((Data!$BP$12+($T$2-Data!$BP$12)*CAPM!B284))%)</f>
        <v>#N/A</v>
      </c>
      <c r="U284" t="e">
        <f t="shared" si="30"/>
        <v>#N/A</v>
      </c>
      <c r="V284" s="12" t="e">
        <f t="shared" si="31"/>
        <v>#N/A</v>
      </c>
      <c r="W284" t="e">
        <f t="shared" si="32"/>
        <v>#N/A</v>
      </c>
    </row>
    <row r="285" spans="1:23">
      <c r="A285" s="18">
        <v>282</v>
      </c>
      <c r="B285" s="28">
        <f>IF($D$1="M",Data!BM284,IF($D$1="Y",Data!BN284,"-"))</f>
        <v>0</v>
      </c>
      <c r="C285" s="28" t="e">
        <f>MATCH(B285,IF($D$1="M",Data!$BM$4:$BM$400,IF($D$1="Y",Data!$BN$4:$BN$400,"-")),0)</f>
        <v>#N/A</v>
      </c>
      <c r="D285" s="28" t="e">
        <f>INDEX(Data!$C$4:$BA$398,$C285,D$2)</f>
        <v>#N/A</v>
      </c>
      <c r="E285" s="28" t="e">
        <f>INDEX(Data!$C$4:$BA$398,$C285,E$2)</f>
        <v>#N/A</v>
      </c>
      <c r="F285" s="28" t="e">
        <f>INDEX(Data!$C$4:$BA$398,$C285,F$2)</f>
        <v>#N/A</v>
      </c>
      <c r="G285" s="28" t="e">
        <f>INDEX(Data!$C$4:$BA$398,$C285,G$2)</f>
        <v>#N/A</v>
      </c>
      <c r="H285" s="28" t="e">
        <f>INDEX(Data!$C$4:$BA$398,$C285,H$2)</f>
        <v>#N/A</v>
      </c>
      <c r="I285" s="28" t="e">
        <f>INDEX(Data!$C$4:$BA$398,$C285,I$2)</f>
        <v>#N/A</v>
      </c>
      <c r="J285" s="28" t="e">
        <f>INDEX(Data!$C$4:$BA$398,$C285,J$2)</f>
        <v>#N/A</v>
      </c>
      <c r="K285" s="28" t="e">
        <f>INDEX(Data!$C$4:$BA$398,$C285,K$2)</f>
        <v>#N/A</v>
      </c>
      <c r="L285" s="28" t="e">
        <f>INDEX(Data!$C$4:$BA$398,$C285,L$2)</f>
        <v>#N/A</v>
      </c>
      <c r="M285" s="28" t="e">
        <f>INDEX(Data!$C$4:$BA$398,$C285,M$2)</f>
        <v>#N/A</v>
      </c>
      <c r="N285" s="28" t="e">
        <f>INDEX(Data!$C$4:$BA$398,$C285,N$2)</f>
        <v>#N/A</v>
      </c>
      <c r="O285" s="28" t="e">
        <f>INDEX(Data!$C$4:$BA$398,$C285,O$2)</f>
        <v>#N/A</v>
      </c>
      <c r="P285" t="e">
        <f>IF((Data!$BP$12+($Q$2-Data!$BP$12)*B285)&gt;=O285,Data!$BP$12+($Q$2-Data!$BP$12)*B285,"-")</f>
        <v>#N/A</v>
      </c>
      <c r="Q285" s="8">
        <f>(Data!$BP$12+($Q$2-Data!$BP$12)*CAPM!B285)</f>
        <v>0.3</v>
      </c>
      <c r="R285" s="8" t="e">
        <f>M285*(1+((Data!$BP$12+($R$2-Data!$BP$12)*CAPM!B285))%)</f>
        <v>#N/A</v>
      </c>
      <c r="S285" s="8" t="e">
        <f>M285*(1+((Data!$BP$12+($S$2-Data!$BP$12)*CAPM!B285))%)</f>
        <v>#N/A</v>
      </c>
      <c r="T285" s="8" t="e">
        <f>M285*(1+((Data!$BP$12+($T$2-Data!$BP$12)*CAPM!B285))%)</f>
        <v>#N/A</v>
      </c>
      <c r="U285" t="e">
        <f t="shared" si="30"/>
        <v>#N/A</v>
      </c>
      <c r="V285" s="12" t="e">
        <f t="shared" si="31"/>
        <v>#N/A</v>
      </c>
      <c r="W285" t="e">
        <f t="shared" si="32"/>
        <v>#N/A</v>
      </c>
    </row>
    <row r="286" spans="1:23">
      <c r="A286" s="18">
        <v>283</v>
      </c>
      <c r="B286" s="28">
        <f>IF($D$1="M",Data!BM285,IF($D$1="Y",Data!BN285,"-"))</f>
        <v>0</v>
      </c>
      <c r="C286" s="28" t="e">
        <f>MATCH(B286,IF($D$1="M",Data!$BM$4:$BM$400,IF($D$1="Y",Data!$BN$4:$BN$400,"-")),0)</f>
        <v>#N/A</v>
      </c>
      <c r="D286" s="28" t="e">
        <f>INDEX(Data!$C$4:$BA$398,$C286,D$2)</f>
        <v>#N/A</v>
      </c>
      <c r="E286" s="28" t="e">
        <f>INDEX(Data!$C$4:$BA$398,$C286,E$2)</f>
        <v>#N/A</v>
      </c>
      <c r="F286" s="28" t="e">
        <f>INDEX(Data!$C$4:$BA$398,$C286,F$2)</f>
        <v>#N/A</v>
      </c>
      <c r="G286" s="28" t="e">
        <f>INDEX(Data!$C$4:$BA$398,$C286,G$2)</f>
        <v>#N/A</v>
      </c>
      <c r="H286" s="28" t="e">
        <f>INDEX(Data!$C$4:$BA$398,$C286,H$2)</f>
        <v>#N/A</v>
      </c>
      <c r="I286" s="28" t="e">
        <f>INDEX(Data!$C$4:$BA$398,$C286,I$2)</f>
        <v>#N/A</v>
      </c>
      <c r="J286" s="28" t="e">
        <f>INDEX(Data!$C$4:$BA$398,$C286,J$2)</f>
        <v>#N/A</v>
      </c>
      <c r="K286" s="28" t="e">
        <f>INDEX(Data!$C$4:$BA$398,$C286,K$2)</f>
        <v>#N/A</v>
      </c>
      <c r="L286" s="28" t="e">
        <f>INDEX(Data!$C$4:$BA$398,$C286,L$2)</f>
        <v>#N/A</v>
      </c>
      <c r="M286" s="28" t="e">
        <f>INDEX(Data!$C$4:$BA$398,$C286,M$2)</f>
        <v>#N/A</v>
      </c>
      <c r="N286" s="28" t="e">
        <f>INDEX(Data!$C$4:$BA$398,$C286,N$2)</f>
        <v>#N/A</v>
      </c>
      <c r="O286" s="28" t="e">
        <f>INDEX(Data!$C$4:$BA$398,$C286,O$2)</f>
        <v>#N/A</v>
      </c>
      <c r="P286" t="e">
        <f>IF((Data!$BP$12+($Q$2-Data!$BP$12)*B286)&gt;=O286,Data!$BP$12+($Q$2-Data!$BP$12)*B286,"-")</f>
        <v>#N/A</v>
      </c>
      <c r="Q286" s="8">
        <f>(Data!$BP$12+($Q$2-Data!$BP$12)*CAPM!B286)</f>
        <v>0.3</v>
      </c>
      <c r="R286" s="8" t="e">
        <f>M286*(1+((Data!$BP$12+($R$2-Data!$BP$12)*CAPM!B286))%)</f>
        <v>#N/A</v>
      </c>
      <c r="S286" s="8" t="e">
        <f>M286*(1+((Data!$BP$12+($S$2-Data!$BP$12)*CAPM!B286))%)</f>
        <v>#N/A</v>
      </c>
      <c r="T286" s="8" t="e">
        <f>M286*(1+((Data!$BP$12+($T$2-Data!$BP$12)*CAPM!B286))%)</f>
        <v>#N/A</v>
      </c>
      <c r="U286" t="e">
        <f t="shared" si="30"/>
        <v>#N/A</v>
      </c>
      <c r="V286" s="12" t="e">
        <f t="shared" si="31"/>
        <v>#N/A</v>
      </c>
      <c r="W286" t="e">
        <f t="shared" si="32"/>
        <v>#N/A</v>
      </c>
    </row>
    <row r="287" spans="1:23">
      <c r="A287" s="18">
        <v>284</v>
      </c>
      <c r="B287" s="28">
        <f>IF($D$1="M",Data!BM286,IF($D$1="Y",Data!BN286,"-"))</f>
        <v>0</v>
      </c>
      <c r="C287" s="28" t="e">
        <f>MATCH(B287,IF($D$1="M",Data!$BM$4:$BM$400,IF($D$1="Y",Data!$BN$4:$BN$400,"-")),0)</f>
        <v>#N/A</v>
      </c>
      <c r="D287" s="28" t="e">
        <f>INDEX(Data!$C$4:$BA$398,$C287,D$2)</f>
        <v>#N/A</v>
      </c>
      <c r="E287" s="28" t="e">
        <f>INDEX(Data!$C$4:$BA$398,$C287,E$2)</f>
        <v>#N/A</v>
      </c>
      <c r="F287" s="28" t="e">
        <f>INDEX(Data!$C$4:$BA$398,$C287,F$2)</f>
        <v>#N/A</v>
      </c>
      <c r="G287" s="28" t="e">
        <f>INDEX(Data!$C$4:$BA$398,$C287,G$2)</f>
        <v>#N/A</v>
      </c>
      <c r="H287" s="28" t="e">
        <f>INDEX(Data!$C$4:$BA$398,$C287,H$2)</f>
        <v>#N/A</v>
      </c>
      <c r="I287" s="28" t="e">
        <f>INDEX(Data!$C$4:$BA$398,$C287,I$2)</f>
        <v>#N/A</v>
      </c>
      <c r="J287" s="28" t="e">
        <f>INDEX(Data!$C$4:$BA$398,$C287,J$2)</f>
        <v>#N/A</v>
      </c>
      <c r="K287" s="28" t="e">
        <f>INDEX(Data!$C$4:$BA$398,$C287,K$2)</f>
        <v>#N/A</v>
      </c>
      <c r="L287" s="28" t="e">
        <f>INDEX(Data!$C$4:$BA$398,$C287,L$2)</f>
        <v>#N/A</v>
      </c>
      <c r="M287" s="28" t="e">
        <f>INDEX(Data!$C$4:$BA$398,$C287,M$2)</f>
        <v>#N/A</v>
      </c>
      <c r="N287" s="28" t="e">
        <f>INDEX(Data!$C$4:$BA$398,$C287,N$2)</f>
        <v>#N/A</v>
      </c>
      <c r="O287" s="28" t="e">
        <f>INDEX(Data!$C$4:$BA$398,$C287,O$2)</f>
        <v>#N/A</v>
      </c>
      <c r="P287" t="e">
        <f>IF((Data!$BP$12+($Q$2-Data!$BP$12)*B287)&gt;=O287,Data!$BP$12+($Q$2-Data!$BP$12)*B287,"-")</f>
        <v>#N/A</v>
      </c>
      <c r="Q287" s="8">
        <f>(Data!$BP$12+($Q$2-Data!$BP$12)*CAPM!B287)</f>
        <v>0.3</v>
      </c>
      <c r="R287" s="8" t="e">
        <f>M287*(1+((Data!$BP$12+($R$2-Data!$BP$12)*CAPM!B287))%)</f>
        <v>#N/A</v>
      </c>
      <c r="S287" s="8" t="e">
        <f>M287*(1+((Data!$BP$12+($S$2-Data!$BP$12)*CAPM!B287))%)</f>
        <v>#N/A</v>
      </c>
      <c r="T287" s="8" t="e">
        <f>M287*(1+((Data!$BP$12+($T$2-Data!$BP$12)*CAPM!B287))%)</f>
        <v>#N/A</v>
      </c>
      <c r="U287" t="e">
        <f t="shared" si="30"/>
        <v>#N/A</v>
      </c>
      <c r="V287" s="12" t="e">
        <f t="shared" si="31"/>
        <v>#N/A</v>
      </c>
      <c r="W287" t="e">
        <f t="shared" si="32"/>
        <v>#N/A</v>
      </c>
    </row>
    <row r="288" spans="1:23">
      <c r="A288" s="18">
        <v>285</v>
      </c>
      <c r="B288" s="28">
        <f>IF($D$1="M",Data!BM287,IF($D$1="Y",Data!BN287,"-"))</f>
        <v>0</v>
      </c>
      <c r="C288" s="28" t="e">
        <f>MATCH(B288,IF($D$1="M",Data!$BM$4:$BM$400,IF($D$1="Y",Data!$BN$4:$BN$400,"-")),0)</f>
        <v>#N/A</v>
      </c>
      <c r="D288" s="28" t="e">
        <f>INDEX(Data!$C$4:$BA$398,$C288,D$2)</f>
        <v>#N/A</v>
      </c>
      <c r="E288" s="28" t="e">
        <f>INDEX(Data!$C$4:$BA$398,$C288,E$2)</f>
        <v>#N/A</v>
      </c>
      <c r="F288" s="28" t="e">
        <f>INDEX(Data!$C$4:$BA$398,$C288,F$2)</f>
        <v>#N/A</v>
      </c>
      <c r="G288" s="28" t="e">
        <f>INDEX(Data!$C$4:$BA$398,$C288,G$2)</f>
        <v>#N/A</v>
      </c>
      <c r="H288" s="28" t="e">
        <f>INDEX(Data!$C$4:$BA$398,$C288,H$2)</f>
        <v>#N/A</v>
      </c>
      <c r="I288" s="28" t="e">
        <f>INDEX(Data!$C$4:$BA$398,$C288,I$2)</f>
        <v>#N/A</v>
      </c>
      <c r="J288" s="28" t="e">
        <f>INDEX(Data!$C$4:$BA$398,$C288,J$2)</f>
        <v>#N/A</v>
      </c>
      <c r="K288" s="28" t="e">
        <f>INDEX(Data!$C$4:$BA$398,$C288,K$2)</f>
        <v>#N/A</v>
      </c>
      <c r="L288" s="28" t="e">
        <f>INDEX(Data!$C$4:$BA$398,$C288,L$2)</f>
        <v>#N/A</v>
      </c>
      <c r="M288" s="28" t="e">
        <f>INDEX(Data!$C$4:$BA$398,$C288,M$2)</f>
        <v>#N/A</v>
      </c>
      <c r="N288" s="28" t="e">
        <f>INDEX(Data!$C$4:$BA$398,$C288,N$2)</f>
        <v>#N/A</v>
      </c>
      <c r="O288" s="28" t="e">
        <f>INDEX(Data!$C$4:$BA$398,$C288,O$2)</f>
        <v>#N/A</v>
      </c>
      <c r="P288" t="e">
        <f>IF((Data!$BP$12+($Q$2-Data!$BP$12)*B288)&gt;=O288,Data!$BP$12+($Q$2-Data!$BP$12)*B288,"-")</f>
        <v>#N/A</v>
      </c>
      <c r="Q288" s="8">
        <f>(Data!$BP$12+($Q$2-Data!$BP$12)*CAPM!B288)</f>
        <v>0.3</v>
      </c>
      <c r="R288" s="8" t="e">
        <f>M288*(1+((Data!$BP$12+($R$2-Data!$BP$12)*CAPM!B288))%)</f>
        <v>#N/A</v>
      </c>
      <c r="S288" s="8" t="e">
        <f>M288*(1+((Data!$BP$12+($S$2-Data!$BP$12)*CAPM!B288))%)</f>
        <v>#N/A</v>
      </c>
      <c r="T288" s="8" t="e">
        <f>M288*(1+((Data!$BP$12+($T$2-Data!$BP$12)*CAPM!B288))%)</f>
        <v>#N/A</v>
      </c>
      <c r="U288" t="e">
        <f t="shared" si="30"/>
        <v>#N/A</v>
      </c>
      <c r="V288" s="12" t="e">
        <f t="shared" si="31"/>
        <v>#N/A</v>
      </c>
      <c r="W288" t="e">
        <f t="shared" si="32"/>
        <v>#N/A</v>
      </c>
    </row>
    <row r="289" spans="1:23">
      <c r="A289" s="18">
        <v>286</v>
      </c>
      <c r="B289" s="28">
        <f>IF($D$1="M",Data!BM288,IF($D$1="Y",Data!BN288,"-"))</f>
        <v>0</v>
      </c>
      <c r="C289" s="28" t="e">
        <f>MATCH(B289,IF($D$1="M",Data!$BM$4:$BM$400,IF($D$1="Y",Data!$BN$4:$BN$400,"-")),0)</f>
        <v>#N/A</v>
      </c>
      <c r="D289" s="28" t="e">
        <f>INDEX(Data!$C$4:$BA$398,$C289,D$2)</f>
        <v>#N/A</v>
      </c>
      <c r="E289" s="28" t="e">
        <f>INDEX(Data!$C$4:$BA$398,$C289,E$2)</f>
        <v>#N/A</v>
      </c>
      <c r="F289" s="28" t="e">
        <f>INDEX(Data!$C$4:$BA$398,$C289,F$2)</f>
        <v>#N/A</v>
      </c>
      <c r="G289" s="28" t="e">
        <f>INDEX(Data!$C$4:$BA$398,$C289,G$2)</f>
        <v>#N/A</v>
      </c>
      <c r="H289" s="28" t="e">
        <f>INDEX(Data!$C$4:$BA$398,$C289,H$2)</f>
        <v>#N/A</v>
      </c>
      <c r="I289" s="28" t="e">
        <f>INDEX(Data!$C$4:$BA$398,$C289,I$2)</f>
        <v>#N/A</v>
      </c>
      <c r="J289" s="28" t="e">
        <f>INDEX(Data!$C$4:$BA$398,$C289,J$2)</f>
        <v>#N/A</v>
      </c>
      <c r="K289" s="28" t="e">
        <f>INDEX(Data!$C$4:$BA$398,$C289,K$2)</f>
        <v>#N/A</v>
      </c>
      <c r="L289" s="28" t="e">
        <f>INDEX(Data!$C$4:$BA$398,$C289,L$2)</f>
        <v>#N/A</v>
      </c>
      <c r="M289" s="28" t="e">
        <f>INDEX(Data!$C$4:$BA$398,$C289,M$2)</f>
        <v>#N/A</v>
      </c>
      <c r="N289" s="28" t="e">
        <f>INDEX(Data!$C$4:$BA$398,$C289,N$2)</f>
        <v>#N/A</v>
      </c>
      <c r="O289" s="28" t="e">
        <f>INDEX(Data!$C$4:$BA$398,$C289,O$2)</f>
        <v>#N/A</v>
      </c>
      <c r="P289" t="e">
        <f>IF((Data!$BP$12+($Q$2-Data!$BP$12)*B289)&gt;=O289,Data!$BP$12+($Q$2-Data!$BP$12)*B289,"-")</f>
        <v>#N/A</v>
      </c>
      <c r="Q289" s="8">
        <f>(Data!$BP$12+($Q$2-Data!$BP$12)*CAPM!B289)</f>
        <v>0.3</v>
      </c>
      <c r="R289" s="8" t="e">
        <f>M289*(1+((Data!$BP$12+($R$2-Data!$BP$12)*CAPM!B289))%)</f>
        <v>#N/A</v>
      </c>
      <c r="S289" s="8" t="e">
        <f>M289*(1+((Data!$BP$12+($S$2-Data!$BP$12)*CAPM!B289))%)</f>
        <v>#N/A</v>
      </c>
      <c r="T289" s="8" t="e">
        <f>M289*(1+((Data!$BP$12+($T$2-Data!$BP$12)*CAPM!B289))%)</f>
        <v>#N/A</v>
      </c>
      <c r="U289" t="e">
        <f t="shared" si="30"/>
        <v>#N/A</v>
      </c>
      <c r="V289" s="12" t="e">
        <f t="shared" si="31"/>
        <v>#N/A</v>
      </c>
      <c r="W289" t="e">
        <f t="shared" si="32"/>
        <v>#N/A</v>
      </c>
    </row>
    <row r="290" spans="1:23">
      <c r="A290" s="18">
        <v>287</v>
      </c>
      <c r="B290" s="28">
        <f>IF($D$1="M",Data!BM289,IF($D$1="Y",Data!BN289,"-"))</f>
        <v>0</v>
      </c>
      <c r="C290" s="28" t="e">
        <f>MATCH(B290,IF($D$1="M",Data!$BM$4:$BM$400,IF($D$1="Y",Data!$BN$4:$BN$400,"-")),0)</f>
        <v>#N/A</v>
      </c>
      <c r="D290" s="28" t="e">
        <f>INDEX(Data!$C$4:$BA$398,$C290,D$2)</f>
        <v>#N/A</v>
      </c>
      <c r="E290" s="28" t="e">
        <f>INDEX(Data!$C$4:$BA$398,$C290,E$2)</f>
        <v>#N/A</v>
      </c>
      <c r="F290" s="28" t="e">
        <f>INDEX(Data!$C$4:$BA$398,$C290,F$2)</f>
        <v>#N/A</v>
      </c>
      <c r="G290" s="28" t="e">
        <f>INDEX(Data!$C$4:$BA$398,$C290,G$2)</f>
        <v>#N/A</v>
      </c>
      <c r="H290" s="28" t="e">
        <f>INDEX(Data!$C$4:$BA$398,$C290,H$2)</f>
        <v>#N/A</v>
      </c>
      <c r="I290" s="28" t="e">
        <f>INDEX(Data!$C$4:$BA$398,$C290,I$2)</f>
        <v>#N/A</v>
      </c>
      <c r="J290" s="28" t="e">
        <f>INDEX(Data!$C$4:$BA$398,$C290,J$2)</f>
        <v>#N/A</v>
      </c>
      <c r="K290" s="28" t="e">
        <f>INDEX(Data!$C$4:$BA$398,$C290,K$2)</f>
        <v>#N/A</v>
      </c>
      <c r="L290" s="28" t="e">
        <f>INDEX(Data!$C$4:$BA$398,$C290,L$2)</f>
        <v>#N/A</v>
      </c>
      <c r="M290" s="28" t="e">
        <f>INDEX(Data!$C$4:$BA$398,$C290,M$2)</f>
        <v>#N/A</v>
      </c>
      <c r="N290" s="28" t="e">
        <f>INDEX(Data!$C$4:$BA$398,$C290,N$2)</f>
        <v>#N/A</v>
      </c>
      <c r="O290" s="28" t="e">
        <f>INDEX(Data!$C$4:$BA$398,$C290,O$2)</f>
        <v>#N/A</v>
      </c>
      <c r="P290" t="e">
        <f>IF((Data!$BP$12+($Q$2-Data!$BP$12)*B290)&gt;=O290,Data!$BP$12+($Q$2-Data!$BP$12)*B290,"-")</f>
        <v>#N/A</v>
      </c>
      <c r="Q290" s="8">
        <f>(Data!$BP$12+($Q$2-Data!$BP$12)*CAPM!B290)</f>
        <v>0.3</v>
      </c>
      <c r="R290" s="8" t="e">
        <f>M290*(1+((Data!$BP$12+($R$2-Data!$BP$12)*CAPM!B290))%)</f>
        <v>#N/A</v>
      </c>
      <c r="S290" s="8" t="e">
        <f>M290*(1+((Data!$BP$12+($S$2-Data!$BP$12)*CAPM!B290))%)</f>
        <v>#N/A</v>
      </c>
      <c r="T290" s="8" t="e">
        <f>M290*(1+((Data!$BP$12+($T$2-Data!$BP$12)*CAPM!B290))%)</f>
        <v>#N/A</v>
      </c>
      <c r="U290" t="e">
        <f t="shared" si="30"/>
        <v>#N/A</v>
      </c>
      <c r="V290" s="12" t="e">
        <f t="shared" si="31"/>
        <v>#N/A</v>
      </c>
      <c r="W290" t="e">
        <f t="shared" si="32"/>
        <v>#N/A</v>
      </c>
    </row>
    <row r="291" spans="1:23">
      <c r="A291" s="18">
        <v>288</v>
      </c>
      <c r="B291" s="28">
        <f>IF($D$1="M",Data!BM290,IF($D$1="Y",Data!BN290,"-"))</f>
        <v>0</v>
      </c>
      <c r="C291" s="28" t="e">
        <f>MATCH(B291,IF($D$1="M",Data!$BM$4:$BM$400,IF($D$1="Y",Data!$BN$4:$BN$400,"-")),0)</f>
        <v>#N/A</v>
      </c>
      <c r="D291" s="28" t="e">
        <f>INDEX(Data!$C$4:$BA$398,$C291,D$2)</f>
        <v>#N/A</v>
      </c>
      <c r="E291" s="28" t="e">
        <f>INDEX(Data!$C$4:$BA$398,$C291,E$2)</f>
        <v>#N/A</v>
      </c>
      <c r="F291" s="28" t="e">
        <f>INDEX(Data!$C$4:$BA$398,$C291,F$2)</f>
        <v>#N/A</v>
      </c>
      <c r="G291" s="28" t="e">
        <f>INDEX(Data!$C$4:$BA$398,$C291,G$2)</f>
        <v>#N/A</v>
      </c>
      <c r="H291" s="28" t="e">
        <f>INDEX(Data!$C$4:$BA$398,$C291,H$2)</f>
        <v>#N/A</v>
      </c>
      <c r="I291" s="28" t="e">
        <f>INDEX(Data!$C$4:$BA$398,$C291,I$2)</f>
        <v>#N/A</v>
      </c>
      <c r="J291" s="28" t="e">
        <f>INDEX(Data!$C$4:$BA$398,$C291,J$2)</f>
        <v>#N/A</v>
      </c>
      <c r="K291" s="28" t="e">
        <f>INDEX(Data!$C$4:$BA$398,$C291,K$2)</f>
        <v>#N/A</v>
      </c>
      <c r="L291" s="28" t="e">
        <f>INDEX(Data!$C$4:$BA$398,$C291,L$2)</f>
        <v>#N/A</v>
      </c>
      <c r="M291" s="28" t="e">
        <f>INDEX(Data!$C$4:$BA$398,$C291,M$2)</f>
        <v>#N/A</v>
      </c>
      <c r="N291" s="28" t="e">
        <f>INDEX(Data!$C$4:$BA$398,$C291,N$2)</f>
        <v>#N/A</v>
      </c>
      <c r="O291" s="28" t="e">
        <f>INDEX(Data!$C$4:$BA$398,$C291,O$2)</f>
        <v>#N/A</v>
      </c>
      <c r="P291" t="e">
        <f>IF((Data!$BP$12+($Q$2-Data!$BP$12)*B291)&gt;=O291,Data!$BP$12+($Q$2-Data!$BP$12)*B291,"-")</f>
        <v>#N/A</v>
      </c>
      <c r="Q291" s="8">
        <f>(Data!$BP$12+($Q$2-Data!$BP$12)*CAPM!B291)</f>
        <v>0.3</v>
      </c>
      <c r="R291" s="8" t="e">
        <f>M291*(1+((Data!$BP$12+($R$2-Data!$BP$12)*CAPM!B291))%)</f>
        <v>#N/A</v>
      </c>
      <c r="S291" s="8" t="e">
        <f>M291*(1+((Data!$BP$12+($S$2-Data!$BP$12)*CAPM!B291))%)</f>
        <v>#N/A</v>
      </c>
      <c r="T291" s="8" t="e">
        <f>M291*(1+((Data!$BP$12+($T$2-Data!$BP$12)*CAPM!B291))%)</f>
        <v>#N/A</v>
      </c>
      <c r="U291" t="e">
        <f t="shared" si="30"/>
        <v>#N/A</v>
      </c>
      <c r="V291" s="12" t="e">
        <f t="shared" si="31"/>
        <v>#N/A</v>
      </c>
      <c r="W291" t="e">
        <f t="shared" si="32"/>
        <v>#N/A</v>
      </c>
    </row>
    <row r="292" spans="1:23">
      <c r="A292" s="18">
        <v>289</v>
      </c>
      <c r="B292" s="28">
        <f>IF($D$1="M",Data!BM291,IF($D$1="Y",Data!BN291,"-"))</f>
        <v>0</v>
      </c>
      <c r="C292" s="28" t="e">
        <f>MATCH(B292,IF($D$1="M",Data!$BM$4:$BM$400,IF($D$1="Y",Data!$BN$4:$BN$400,"-")),0)</f>
        <v>#N/A</v>
      </c>
      <c r="D292" s="28" t="e">
        <f>INDEX(Data!$C$4:$BA$398,$C292,D$2)</f>
        <v>#N/A</v>
      </c>
      <c r="E292" s="28" t="e">
        <f>INDEX(Data!$C$4:$BA$398,$C292,E$2)</f>
        <v>#N/A</v>
      </c>
      <c r="F292" s="28" t="e">
        <f>INDEX(Data!$C$4:$BA$398,$C292,F$2)</f>
        <v>#N/A</v>
      </c>
      <c r="G292" s="28" t="e">
        <f>INDEX(Data!$C$4:$BA$398,$C292,G$2)</f>
        <v>#N/A</v>
      </c>
      <c r="H292" s="28" t="e">
        <f>INDEX(Data!$C$4:$BA$398,$C292,H$2)</f>
        <v>#N/A</v>
      </c>
      <c r="I292" s="28" t="e">
        <f>INDEX(Data!$C$4:$BA$398,$C292,I$2)</f>
        <v>#N/A</v>
      </c>
      <c r="J292" s="28" t="e">
        <f>INDEX(Data!$C$4:$BA$398,$C292,J$2)</f>
        <v>#N/A</v>
      </c>
      <c r="K292" s="28" t="e">
        <f>INDEX(Data!$C$4:$BA$398,$C292,K$2)</f>
        <v>#N/A</v>
      </c>
      <c r="L292" s="28" t="e">
        <f>INDEX(Data!$C$4:$BA$398,$C292,L$2)</f>
        <v>#N/A</v>
      </c>
      <c r="M292" s="28" t="e">
        <f>INDEX(Data!$C$4:$BA$398,$C292,M$2)</f>
        <v>#N/A</v>
      </c>
      <c r="N292" s="28" t="e">
        <f>INDEX(Data!$C$4:$BA$398,$C292,N$2)</f>
        <v>#N/A</v>
      </c>
      <c r="O292" s="28" t="e">
        <f>INDEX(Data!$C$4:$BA$398,$C292,O$2)</f>
        <v>#N/A</v>
      </c>
      <c r="P292" t="e">
        <f>IF((Data!$BP$12+($Q$2-Data!$BP$12)*B292)&gt;=O292,Data!$BP$12+($Q$2-Data!$BP$12)*B292,"-")</f>
        <v>#N/A</v>
      </c>
      <c r="Q292" s="8">
        <f>(Data!$BP$12+($Q$2-Data!$BP$12)*CAPM!B292)</f>
        <v>0.3</v>
      </c>
      <c r="R292" s="8" t="e">
        <f>M292*(1+((Data!$BP$12+($R$2-Data!$BP$12)*CAPM!B292))%)</f>
        <v>#N/A</v>
      </c>
      <c r="S292" s="8" t="e">
        <f>M292*(1+((Data!$BP$12+($S$2-Data!$BP$12)*CAPM!B292))%)</f>
        <v>#N/A</v>
      </c>
      <c r="T292" s="8" t="e">
        <f>M292*(1+((Data!$BP$12+($T$2-Data!$BP$12)*CAPM!B292))%)</f>
        <v>#N/A</v>
      </c>
      <c r="U292" t="e">
        <f t="shared" si="30"/>
        <v>#N/A</v>
      </c>
      <c r="V292" s="12" t="e">
        <f t="shared" si="31"/>
        <v>#N/A</v>
      </c>
      <c r="W292" t="e">
        <f t="shared" si="32"/>
        <v>#N/A</v>
      </c>
    </row>
    <row r="293" spans="1:23">
      <c r="A293" s="18">
        <v>290</v>
      </c>
      <c r="B293" s="28">
        <f>IF($D$1="M",Data!BM292,IF($D$1="Y",Data!BN292,"-"))</f>
        <v>0</v>
      </c>
      <c r="C293" s="28" t="e">
        <f>MATCH(B293,IF($D$1="M",Data!$BM$4:$BM$400,IF($D$1="Y",Data!$BN$4:$BN$400,"-")),0)</f>
        <v>#N/A</v>
      </c>
      <c r="D293" s="28" t="e">
        <f>INDEX(Data!$C$4:$BA$398,$C293,D$2)</f>
        <v>#N/A</v>
      </c>
      <c r="E293" s="28" t="e">
        <f>INDEX(Data!$C$4:$BA$398,$C293,E$2)</f>
        <v>#N/A</v>
      </c>
      <c r="F293" s="28" t="e">
        <f>INDEX(Data!$C$4:$BA$398,$C293,F$2)</f>
        <v>#N/A</v>
      </c>
      <c r="G293" s="28" t="e">
        <f>INDEX(Data!$C$4:$BA$398,$C293,G$2)</f>
        <v>#N/A</v>
      </c>
      <c r="H293" s="28" t="e">
        <f>INDEX(Data!$C$4:$BA$398,$C293,H$2)</f>
        <v>#N/A</v>
      </c>
      <c r="I293" s="28" t="e">
        <f>INDEX(Data!$C$4:$BA$398,$C293,I$2)</f>
        <v>#N/A</v>
      </c>
      <c r="J293" s="28" t="e">
        <f>INDEX(Data!$C$4:$BA$398,$C293,J$2)</f>
        <v>#N/A</v>
      </c>
      <c r="K293" s="28" t="e">
        <f>INDEX(Data!$C$4:$BA$398,$C293,K$2)</f>
        <v>#N/A</v>
      </c>
      <c r="L293" s="28" t="e">
        <f>INDEX(Data!$C$4:$BA$398,$C293,L$2)</f>
        <v>#N/A</v>
      </c>
      <c r="M293" s="28" t="e">
        <f>INDEX(Data!$C$4:$BA$398,$C293,M$2)</f>
        <v>#N/A</v>
      </c>
      <c r="N293" s="28" t="e">
        <f>INDEX(Data!$C$4:$BA$398,$C293,N$2)</f>
        <v>#N/A</v>
      </c>
      <c r="O293" s="28" t="e">
        <f>INDEX(Data!$C$4:$BA$398,$C293,O$2)</f>
        <v>#N/A</v>
      </c>
      <c r="P293" t="e">
        <f>IF((Data!$BP$12+($Q$2-Data!$BP$12)*B293)&gt;=O293,Data!$BP$12+($Q$2-Data!$BP$12)*B293,"-")</f>
        <v>#N/A</v>
      </c>
      <c r="Q293" s="8">
        <f>(Data!$BP$12+($Q$2-Data!$BP$12)*CAPM!B293)</f>
        <v>0.3</v>
      </c>
      <c r="R293" s="8" t="e">
        <f>M293*(1+((Data!$BP$12+($R$2-Data!$BP$12)*CAPM!B293))%)</f>
        <v>#N/A</v>
      </c>
      <c r="S293" s="8" t="e">
        <f>M293*(1+((Data!$BP$12+($S$2-Data!$BP$12)*CAPM!B293))%)</f>
        <v>#N/A</v>
      </c>
      <c r="T293" s="8" t="e">
        <f>M293*(1+((Data!$BP$12+($T$2-Data!$BP$12)*CAPM!B293))%)</f>
        <v>#N/A</v>
      </c>
      <c r="U293" t="e">
        <f t="shared" si="30"/>
        <v>#N/A</v>
      </c>
      <c r="V293" s="12" t="e">
        <f t="shared" si="31"/>
        <v>#N/A</v>
      </c>
      <c r="W293" t="e">
        <f t="shared" si="32"/>
        <v>#N/A</v>
      </c>
    </row>
    <row r="294" spans="1:23">
      <c r="A294" s="18">
        <v>291</v>
      </c>
      <c r="B294" s="28">
        <f>IF($D$1="M",Data!BM293,IF($D$1="Y",Data!BN293,"-"))</f>
        <v>0</v>
      </c>
      <c r="C294" s="28" t="e">
        <f>MATCH(B294,IF($D$1="M",Data!$BM$4:$BM$400,IF($D$1="Y",Data!$BN$4:$BN$400,"-")),0)</f>
        <v>#N/A</v>
      </c>
      <c r="D294" s="28" t="e">
        <f>INDEX(Data!$C$4:$BA$398,$C294,D$2)</f>
        <v>#N/A</v>
      </c>
      <c r="E294" s="28" t="e">
        <f>INDEX(Data!$C$4:$BA$398,$C294,E$2)</f>
        <v>#N/A</v>
      </c>
      <c r="F294" s="28" t="e">
        <f>INDEX(Data!$C$4:$BA$398,$C294,F$2)</f>
        <v>#N/A</v>
      </c>
      <c r="G294" s="28" t="e">
        <f>INDEX(Data!$C$4:$BA$398,$C294,G$2)</f>
        <v>#N/A</v>
      </c>
      <c r="H294" s="28" t="e">
        <f>INDEX(Data!$C$4:$BA$398,$C294,H$2)</f>
        <v>#N/A</v>
      </c>
      <c r="I294" s="28" t="e">
        <f>INDEX(Data!$C$4:$BA$398,$C294,I$2)</f>
        <v>#N/A</v>
      </c>
      <c r="J294" s="28" t="e">
        <f>INDEX(Data!$C$4:$BA$398,$C294,J$2)</f>
        <v>#N/A</v>
      </c>
      <c r="K294" s="28" t="e">
        <f>INDEX(Data!$C$4:$BA$398,$C294,K$2)</f>
        <v>#N/A</v>
      </c>
      <c r="L294" s="28" t="e">
        <f>INDEX(Data!$C$4:$BA$398,$C294,L$2)</f>
        <v>#N/A</v>
      </c>
      <c r="M294" s="28" t="e">
        <f>INDEX(Data!$C$4:$BA$398,$C294,M$2)</f>
        <v>#N/A</v>
      </c>
      <c r="N294" s="28" t="e">
        <f>INDEX(Data!$C$4:$BA$398,$C294,N$2)</f>
        <v>#N/A</v>
      </c>
      <c r="O294" s="28" t="e">
        <f>INDEX(Data!$C$4:$BA$398,$C294,O$2)</f>
        <v>#N/A</v>
      </c>
      <c r="P294" t="e">
        <f>IF((Data!$BP$12+($Q$2-Data!$BP$12)*B294)&gt;=O294,Data!$BP$12+($Q$2-Data!$BP$12)*B294,"-")</f>
        <v>#N/A</v>
      </c>
      <c r="Q294" s="8">
        <f>(Data!$BP$12+($Q$2-Data!$BP$12)*CAPM!B294)</f>
        <v>0.3</v>
      </c>
      <c r="R294" s="8" t="e">
        <f>M294*(1+((Data!$BP$12+($R$2-Data!$BP$12)*CAPM!B294))%)</f>
        <v>#N/A</v>
      </c>
      <c r="S294" s="8" t="e">
        <f>M294*(1+((Data!$BP$12+($S$2-Data!$BP$12)*CAPM!B294))%)</f>
        <v>#N/A</v>
      </c>
      <c r="T294" s="8" t="e">
        <f>M294*(1+((Data!$BP$12+($T$2-Data!$BP$12)*CAPM!B294))%)</f>
        <v>#N/A</v>
      </c>
      <c r="U294" t="e">
        <f t="shared" si="30"/>
        <v>#N/A</v>
      </c>
      <c r="V294" s="12" t="e">
        <f t="shared" si="31"/>
        <v>#N/A</v>
      </c>
      <c r="W294" t="e">
        <f t="shared" si="32"/>
        <v>#N/A</v>
      </c>
    </row>
    <row r="295" spans="1:23">
      <c r="A295" s="18">
        <v>292</v>
      </c>
      <c r="B295" s="28">
        <f>IF($D$1="M",Data!BM294,IF($D$1="Y",Data!BN294,"-"))</f>
        <v>0</v>
      </c>
      <c r="C295" s="28" t="e">
        <f>MATCH(B295,IF($D$1="M",Data!$BM$4:$BM$400,IF($D$1="Y",Data!$BN$4:$BN$400,"-")),0)</f>
        <v>#N/A</v>
      </c>
      <c r="D295" s="28" t="e">
        <f>INDEX(Data!$C$4:$BA$398,$C295,D$2)</f>
        <v>#N/A</v>
      </c>
      <c r="E295" s="28" t="e">
        <f>INDEX(Data!$C$4:$BA$398,$C295,E$2)</f>
        <v>#N/A</v>
      </c>
      <c r="F295" s="28" t="e">
        <f>INDEX(Data!$C$4:$BA$398,$C295,F$2)</f>
        <v>#N/A</v>
      </c>
      <c r="G295" s="28" t="e">
        <f>INDEX(Data!$C$4:$BA$398,$C295,G$2)</f>
        <v>#N/A</v>
      </c>
      <c r="H295" s="28" t="e">
        <f>INDEX(Data!$C$4:$BA$398,$C295,H$2)</f>
        <v>#N/A</v>
      </c>
      <c r="I295" s="28" t="e">
        <f>INDEX(Data!$C$4:$BA$398,$C295,I$2)</f>
        <v>#N/A</v>
      </c>
      <c r="J295" s="28" t="e">
        <f>INDEX(Data!$C$4:$BA$398,$C295,J$2)</f>
        <v>#N/A</v>
      </c>
      <c r="K295" s="28" t="e">
        <f>INDEX(Data!$C$4:$BA$398,$C295,K$2)</f>
        <v>#N/A</v>
      </c>
      <c r="L295" s="28" t="e">
        <f>INDEX(Data!$C$4:$BA$398,$C295,L$2)</f>
        <v>#N/A</v>
      </c>
      <c r="M295" s="28" t="e">
        <f>INDEX(Data!$C$4:$BA$398,$C295,M$2)</f>
        <v>#N/A</v>
      </c>
      <c r="N295" s="28" t="e">
        <f>INDEX(Data!$C$4:$BA$398,$C295,N$2)</f>
        <v>#N/A</v>
      </c>
      <c r="O295" s="28" t="e">
        <f>INDEX(Data!$C$4:$BA$398,$C295,O$2)</f>
        <v>#N/A</v>
      </c>
      <c r="P295" t="e">
        <f>IF((Data!$BP$12+($Q$2-Data!$BP$12)*B295)&gt;=O295,Data!$BP$12+($Q$2-Data!$BP$12)*B295,"-")</f>
        <v>#N/A</v>
      </c>
      <c r="Q295" s="8">
        <f>(Data!$BP$12+($Q$2-Data!$BP$12)*CAPM!B295)</f>
        <v>0.3</v>
      </c>
      <c r="R295" s="8" t="e">
        <f>M295*(1+((Data!$BP$12+($R$2-Data!$BP$12)*CAPM!B295))%)</f>
        <v>#N/A</v>
      </c>
      <c r="S295" s="8" t="e">
        <f>M295*(1+((Data!$BP$12+($S$2-Data!$BP$12)*CAPM!B295))%)</f>
        <v>#N/A</v>
      </c>
      <c r="T295" s="8" t="e">
        <f>M295*(1+((Data!$BP$12+($T$2-Data!$BP$12)*CAPM!B295))%)</f>
        <v>#N/A</v>
      </c>
      <c r="U295" t="e">
        <f t="shared" si="30"/>
        <v>#N/A</v>
      </c>
      <c r="V295" s="12" t="e">
        <f t="shared" si="31"/>
        <v>#N/A</v>
      </c>
      <c r="W295" t="e">
        <f t="shared" si="32"/>
        <v>#N/A</v>
      </c>
    </row>
    <row r="296" spans="1:23">
      <c r="A296" s="18">
        <v>293</v>
      </c>
      <c r="B296" s="28">
        <f>IF($D$1="M",Data!BM295,IF($D$1="Y",Data!BN295,"-"))</f>
        <v>0</v>
      </c>
      <c r="C296" s="28" t="e">
        <f>MATCH(B296,IF($D$1="M",Data!$BM$4:$BM$400,IF($D$1="Y",Data!$BN$4:$BN$400,"-")),0)</f>
        <v>#N/A</v>
      </c>
      <c r="D296" s="28" t="e">
        <f>INDEX(Data!$C$4:$BA$398,$C296,D$2)</f>
        <v>#N/A</v>
      </c>
      <c r="E296" s="28" t="e">
        <f>INDEX(Data!$C$4:$BA$398,$C296,E$2)</f>
        <v>#N/A</v>
      </c>
      <c r="F296" s="28" t="e">
        <f>INDEX(Data!$C$4:$BA$398,$C296,F$2)</f>
        <v>#N/A</v>
      </c>
      <c r="G296" s="28" t="e">
        <f>INDEX(Data!$C$4:$BA$398,$C296,G$2)</f>
        <v>#N/A</v>
      </c>
      <c r="H296" s="28" t="e">
        <f>INDEX(Data!$C$4:$BA$398,$C296,H$2)</f>
        <v>#N/A</v>
      </c>
      <c r="I296" s="28" t="e">
        <f>INDEX(Data!$C$4:$BA$398,$C296,I$2)</f>
        <v>#N/A</v>
      </c>
      <c r="J296" s="28" t="e">
        <f>INDEX(Data!$C$4:$BA$398,$C296,J$2)</f>
        <v>#N/A</v>
      </c>
      <c r="K296" s="28" t="e">
        <f>INDEX(Data!$C$4:$BA$398,$C296,K$2)</f>
        <v>#N/A</v>
      </c>
      <c r="L296" s="28" t="e">
        <f>INDEX(Data!$C$4:$BA$398,$C296,L$2)</f>
        <v>#N/A</v>
      </c>
      <c r="M296" s="28" t="e">
        <f>INDEX(Data!$C$4:$BA$398,$C296,M$2)</f>
        <v>#N/A</v>
      </c>
      <c r="N296" s="28" t="e">
        <f>INDEX(Data!$C$4:$BA$398,$C296,N$2)</f>
        <v>#N/A</v>
      </c>
      <c r="O296" s="28" t="e">
        <f>INDEX(Data!$C$4:$BA$398,$C296,O$2)</f>
        <v>#N/A</v>
      </c>
      <c r="P296" t="e">
        <f>IF((Data!$BP$12+($Q$2-Data!$BP$12)*B296)&gt;=O296,Data!$BP$12+($Q$2-Data!$BP$12)*B296,"-")</f>
        <v>#N/A</v>
      </c>
      <c r="Q296" s="8">
        <f>(Data!$BP$12+($Q$2-Data!$BP$12)*CAPM!B296)</f>
        <v>0.3</v>
      </c>
      <c r="R296" s="8" t="e">
        <f>M296*(1+((Data!$BP$12+($R$2-Data!$BP$12)*CAPM!B296))%)</f>
        <v>#N/A</v>
      </c>
      <c r="S296" s="8" t="e">
        <f>M296*(1+((Data!$BP$12+($S$2-Data!$BP$12)*CAPM!B296))%)</f>
        <v>#N/A</v>
      </c>
      <c r="T296" s="8" t="e">
        <f>M296*(1+((Data!$BP$12+($T$2-Data!$BP$12)*CAPM!B296))%)</f>
        <v>#N/A</v>
      </c>
      <c r="U296" t="e">
        <f t="shared" si="30"/>
        <v>#N/A</v>
      </c>
      <c r="V296" s="12" t="e">
        <f t="shared" si="31"/>
        <v>#N/A</v>
      </c>
      <c r="W296" t="e">
        <f t="shared" si="32"/>
        <v>#N/A</v>
      </c>
    </row>
    <row r="297" spans="1:23">
      <c r="A297" s="18">
        <v>294</v>
      </c>
      <c r="B297" s="28">
        <f>IF($D$1="M",Data!BM296,IF($D$1="Y",Data!BN296,"-"))</f>
        <v>0</v>
      </c>
      <c r="C297" s="28" t="e">
        <f>MATCH(B297,IF($D$1="M",Data!$BM$4:$BM$400,IF($D$1="Y",Data!$BN$4:$BN$400,"-")),0)</f>
        <v>#N/A</v>
      </c>
      <c r="D297" s="28" t="e">
        <f>INDEX(Data!$C$4:$BA$398,$C297,D$2)</f>
        <v>#N/A</v>
      </c>
      <c r="E297" s="28" t="e">
        <f>INDEX(Data!$C$4:$BA$398,$C297,E$2)</f>
        <v>#N/A</v>
      </c>
      <c r="F297" s="28" t="e">
        <f>INDEX(Data!$C$4:$BA$398,$C297,F$2)</f>
        <v>#N/A</v>
      </c>
      <c r="G297" s="28" t="e">
        <f>INDEX(Data!$C$4:$BA$398,$C297,G$2)</f>
        <v>#N/A</v>
      </c>
      <c r="H297" s="28" t="e">
        <f>INDEX(Data!$C$4:$BA$398,$C297,H$2)</f>
        <v>#N/A</v>
      </c>
      <c r="I297" s="28" t="e">
        <f>INDEX(Data!$C$4:$BA$398,$C297,I$2)</f>
        <v>#N/A</v>
      </c>
      <c r="J297" s="28" t="e">
        <f>INDEX(Data!$C$4:$BA$398,$C297,J$2)</f>
        <v>#N/A</v>
      </c>
      <c r="K297" s="28" t="e">
        <f>INDEX(Data!$C$4:$BA$398,$C297,K$2)</f>
        <v>#N/A</v>
      </c>
      <c r="L297" s="28" t="e">
        <f>INDEX(Data!$C$4:$BA$398,$C297,L$2)</f>
        <v>#N/A</v>
      </c>
      <c r="M297" s="28" t="e">
        <f>INDEX(Data!$C$4:$BA$398,$C297,M$2)</f>
        <v>#N/A</v>
      </c>
      <c r="N297" s="28" t="e">
        <f>INDEX(Data!$C$4:$BA$398,$C297,N$2)</f>
        <v>#N/A</v>
      </c>
      <c r="O297" s="28" t="e">
        <f>INDEX(Data!$C$4:$BA$398,$C297,O$2)</f>
        <v>#N/A</v>
      </c>
      <c r="P297" t="e">
        <f>IF((Data!$BP$12+($Q$2-Data!$BP$12)*B297)&gt;=O297,Data!$BP$12+($Q$2-Data!$BP$12)*B297,"-")</f>
        <v>#N/A</v>
      </c>
      <c r="Q297" s="8">
        <f>(Data!$BP$12+($Q$2-Data!$BP$12)*CAPM!B297)</f>
        <v>0.3</v>
      </c>
      <c r="R297" s="8" t="e">
        <f>M297*(1+((Data!$BP$12+($R$2-Data!$BP$12)*CAPM!B297))%)</f>
        <v>#N/A</v>
      </c>
      <c r="S297" s="8" t="e">
        <f>M297*(1+((Data!$BP$12+($S$2-Data!$BP$12)*CAPM!B297))%)</f>
        <v>#N/A</v>
      </c>
      <c r="T297" s="8" t="e">
        <f>M297*(1+((Data!$BP$12+($T$2-Data!$BP$12)*CAPM!B297))%)</f>
        <v>#N/A</v>
      </c>
      <c r="U297" t="e">
        <f t="shared" si="30"/>
        <v>#N/A</v>
      </c>
      <c r="V297" s="12" t="e">
        <f t="shared" si="31"/>
        <v>#N/A</v>
      </c>
      <c r="W297" t="e">
        <f t="shared" si="32"/>
        <v>#N/A</v>
      </c>
    </row>
    <row r="298" spans="1:23">
      <c r="A298" s="18">
        <v>295</v>
      </c>
      <c r="B298" s="28">
        <f>IF($D$1="M",Data!BM297,IF($D$1="Y",Data!BN297,"-"))</f>
        <v>0</v>
      </c>
      <c r="C298" s="28" t="e">
        <f>MATCH(B298,IF($D$1="M",Data!$BM$4:$BM$400,IF($D$1="Y",Data!$BN$4:$BN$400,"-")),0)</f>
        <v>#N/A</v>
      </c>
      <c r="D298" s="28" t="e">
        <f>INDEX(Data!$C$4:$BA$398,$C298,D$2)</f>
        <v>#N/A</v>
      </c>
      <c r="E298" s="28" t="e">
        <f>INDEX(Data!$C$4:$BA$398,$C298,E$2)</f>
        <v>#N/A</v>
      </c>
      <c r="F298" s="28" t="e">
        <f>INDEX(Data!$C$4:$BA$398,$C298,F$2)</f>
        <v>#N/A</v>
      </c>
      <c r="G298" s="28" t="e">
        <f>INDEX(Data!$C$4:$BA$398,$C298,G$2)</f>
        <v>#N/A</v>
      </c>
      <c r="H298" s="28" t="e">
        <f>INDEX(Data!$C$4:$BA$398,$C298,H$2)</f>
        <v>#N/A</v>
      </c>
      <c r="I298" s="28" t="e">
        <f>INDEX(Data!$C$4:$BA$398,$C298,I$2)</f>
        <v>#N/A</v>
      </c>
      <c r="J298" s="28" t="e">
        <f>INDEX(Data!$C$4:$BA$398,$C298,J$2)</f>
        <v>#N/A</v>
      </c>
      <c r="K298" s="28" t="e">
        <f>INDEX(Data!$C$4:$BA$398,$C298,K$2)</f>
        <v>#N/A</v>
      </c>
      <c r="L298" s="28" t="e">
        <f>INDEX(Data!$C$4:$BA$398,$C298,L$2)</f>
        <v>#N/A</v>
      </c>
      <c r="M298" s="28" t="e">
        <f>INDEX(Data!$C$4:$BA$398,$C298,M$2)</f>
        <v>#N/A</v>
      </c>
      <c r="N298" s="28" t="e">
        <f>INDEX(Data!$C$4:$BA$398,$C298,N$2)</f>
        <v>#N/A</v>
      </c>
      <c r="O298" s="28" t="e">
        <f>INDEX(Data!$C$4:$BA$398,$C298,O$2)</f>
        <v>#N/A</v>
      </c>
      <c r="P298" t="e">
        <f>IF((Data!$BP$12+($Q$2-Data!$BP$12)*B298)&gt;=O298,Data!$BP$12+($Q$2-Data!$BP$12)*B298,"-")</f>
        <v>#N/A</v>
      </c>
      <c r="Q298" s="8">
        <f>(Data!$BP$12+($Q$2-Data!$BP$12)*CAPM!B298)</f>
        <v>0.3</v>
      </c>
      <c r="R298" s="8" t="e">
        <f>M298*(1+((Data!$BP$12+($R$2-Data!$BP$12)*CAPM!B298))%)</f>
        <v>#N/A</v>
      </c>
      <c r="S298" s="8" t="e">
        <f>M298*(1+((Data!$BP$12+($S$2-Data!$BP$12)*CAPM!B298))%)</f>
        <v>#N/A</v>
      </c>
      <c r="T298" s="8" t="e">
        <f>M298*(1+((Data!$BP$12+($T$2-Data!$BP$12)*CAPM!B298))%)</f>
        <v>#N/A</v>
      </c>
      <c r="U298" t="e">
        <f t="shared" si="30"/>
        <v>#N/A</v>
      </c>
      <c r="V298" s="12" t="e">
        <f t="shared" si="31"/>
        <v>#N/A</v>
      </c>
      <c r="W298" t="e">
        <f t="shared" si="32"/>
        <v>#N/A</v>
      </c>
    </row>
    <row r="299" spans="1:23">
      <c r="A299" s="18">
        <v>296</v>
      </c>
      <c r="B299" s="28">
        <f>IF($D$1="M",Data!BM298,IF($D$1="Y",Data!BN298,"-"))</f>
        <v>0</v>
      </c>
      <c r="C299" s="28" t="e">
        <f>MATCH(B299,IF($D$1="M",Data!$BM$4:$BM$400,IF($D$1="Y",Data!$BN$4:$BN$400,"-")),0)</f>
        <v>#N/A</v>
      </c>
      <c r="D299" s="28" t="e">
        <f>INDEX(Data!$C$4:$BA$398,$C299,D$2)</f>
        <v>#N/A</v>
      </c>
      <c r="E299" s="28" t="e">
        <f>INDEX(Data!$C$4:$BA$398,$C299,E$2)</f>
        <v>#N/A</v>
      </c>
      <c r="F299" s="28" t="e">
        <f>INDEX(Data!$C$4:$BA$398,$C299,F$2)</f>
        <v>#N/A</v>
      </c>
      <c r="G299" s="28" t="e">
        <f>INDEX(Data!$C$4:$BA$398,$C299,G$2)</f>
        <v>#N/A</v>
      </c>
      <c r="H299" s="28" t="e">
        <f>INDEX(Data!$C$4:$BA$398,$C299,H$2)</f>
        <v>#N/A</v>
      </c>
      <c r="I299" s="28" t="e">
        <f>INDEX(Data!$C$4:$BA$398,$C299,I$2)</f>
        <v>#N/A</v>
      </c>
      <c r="J299" s="28" t="e">
        <f>INDEX(Data!$C$4:$BA$398,$C299,J$2)</f>
        <v>#N/A</v>
      </c>
      <c r="K299" s="28" t="e">
        <f>INDEX(Data!$C$4:$BA$398,$C299,K$2)</f>
        <v>#N/A</v>
      </c>
      <c r="L299" s="28" t="e">
        <f>INDEX(Data!$C$4:$BA$398,$C299,L$2)</f>
        <v>#N/A</v>
      </c>
      <c r="M299" s="28" t="e">
        <f>INDEX(Data!$C$4:$BA$398,$C299,M$2)</f>
        <v>#N/A</v>
      </c>
      <c r="N299" s="28" t="e">
        <f>INDEX(Data!$C$4:$BA$398,$C299,N$2)</f>
        <v>#N/A</v>
      </c>
      <c r="O299" s="28" t="e">
        <f>INDEX(Data!$C$4:$BA$398,$C299,O$2)</f>
        <v>#N/A</v>
      </c>
      <c r="P299" t="e">
        <f>IF((Data!$BP$12+($Q$2-Data!$BP$12)*B299)&gt;=O299,Data!$BP$12+($Q$2-Data!$BP$12)*B299,"-")</f>
        <v>#N/A</v>
      </c>
      <c r="Q299" s="8">
        <f>(Data!$BP$12+($Q$2-Data!$BP$12)*CAPM!B299)</f>
        <v>0.3</v>
      </c>
      <c r="R299" s="8" t="e">
        <f>M299*(1+((Data!$BP$12+($R$2-Data!$BP$12)*CAPM!B299))%)</f>
        <v>#N/A</v>
      </c>
      <c r="S299" s="8" t="e">
        <f>M299*(1+((Data!$BP$12+($S$2-Data!$BP$12)*CAPM!B299))%)</f>
        <v>#N/A</v>
      </c>
      <c r="T299" s="8" t="e">
        <f>M299*(1+((Data!$BP$12+($T$2-Data!$BP$12)*CAPM!B299))%)</f>
        <v>#N/A</v>
      </c>
      <c r="U299" t="e">
        <f t="shared" si="30"/>
        <v>#N/A</v>
      </c>
      <c r="V299" s="12" t="e">
        <f t="shared" si="31"/>
        <v>#N/A</v>
      </c>
      <c r="W299" t="e">
        <f t="shared" si="32"/>
        <v>#N/A</v>
      </c>
    </row>
    <row r="300" spans="1:23">
      <c r="A300" s="18">
        <v>297</v>
      </c>
      <c r="B300" s="28">
        <f>IF($D$1="M",Data!BM299,IF($D$1="Y",Data!BN299,"-"))</f>
        <v>0</v>
      </c>
      <c r="C300" s="28" t="e">
        <f>MATCH(B300,IF($D$1="M",Data!$BM$4:$BM$400,IF($D$1="Y",Data!$BN$4:$BN$400,"-")),0)</f>
        <v>#N/A</v>
      </c>
      <c r="D300" s="28" t="e">
        <f>INDEX(Data!$C$4:$BA$398,$C300,D$2)</f>
        <v>#N/A</v>
      </c>
      <c r="E300" s="28" t="e">
        <f>INDEX(Data!$C$4:$BA$398,$C300,E$2)</f>
        <v>#N/A</v>
      </c>
      <c r="F300" s="28" t="e">
        <f>INDEX(Data!$C$4:$BA$398,$C300,F$2)</f>
        <v>#N/A</v>
      </c>
      <c r="G300" s="28" t="e">
        <f>INDEX(Data!$C$4:$BA$398,$C300,G$2)</f>
        <v>#N/A</v>
      </c>
      <c r="H300" s="28" t="e">
        <f>INDEX(Data!$C$4:$BA$398,$C300,H$2)</f>
        <v>#N/A</v>
      </c>
      <c r="I300" s="28" t="e">
        <f>INDEX(Data!$C$4:$BA$398,$C300,I$2)</f>
        <v>#N/A</v>
      </c>
      <c r="J300" s="28" t="e">
        <f>INDEX(Data!$C$4:$BA$398,$C300,J$2)</f>
        <v>#N/A</v>
      </c>
      <c r="K300" s="28" t="e">
        <f>INDEX(Data!$C$4:$BA$398,$C300,K$2)</f>
        <v>#N/A</v>
      </c>
      <c r="L300" s="28" t="e">
        <f>INDEX(Data!$C$4:$BA$398,$C300,L$2)</f>
        <v>#N/A</v>
      </c>
      <c r="M300" s="28" t="e">
        <f>INDEX(Data!$C$4:$BA$398,$C300,M$2)</f>
        <v>#N/A</v>
      </c>
      <c r="N300" s="28" t="e">
        <f>INDEX(Data!$C$4:$BA$398,$C300,N$2)</f>
        <v>#N/A</v>
      </c>
      <c r="O300" s="28" t="e">
        <f>INDEX(Data!$C$4:$BA$398,$C300,O$2)</f>
        <v>#N/A</v>
      </c>
      <c r="P300" t="e">
        <f>IF((Data!$BP$12+($Q$2-Data!$BP$12)*B300)&gt;=O300,Data!$BP$12+($Q$2-Data!$BP$12)*B300,"-")</f>
        <v>#N/A</v>
      </c>
      <c r="Q300" s="8">
        <f>(Data!$BP$12+($Q$2-Data!$BP$12)*CAPM!B300)</f>
        <v>0.3</v>
      </c>
      <c r="R300" s="8" t="e">
        <f>M300*(1+((Data!$BP$12+($R$2-Data!$BP$12)*CAPM!B300))%)</f>
        <v>#N/A</v>
      </c>
      <c r="S300" s="8" t="e">
        <f>M300*(1+((Data!$BP$12+($S$2-Data!$BP$12)*CAPM!B300))%)</f>
        <v>#N/A</v>
      </c>
      <c r="T300" s="8" t="e">
        <f>M300*(1+((Data!$BP$12+($T$2-Data!$BP$12)*CAPM!B300))%)</f>
        <v>#N/A</v>
      </c>
      <c r="U300" t="e">
        <f t="shared" si="30"/>
        <v>#N/A</v>
      </c>
      <c r="V300" s="12" t="e">
        <f t="shared" si="31"/>
        <v>#N/A</v>
      </c>
      <c r="W300" t="e">
        <f t="shared" si="32"/>
        <v>#N/A</v>
      </c>
    </row>
    <row r="301" spans="1:23">
      <c r="A301" s="18">
        <v>298</v>
      </c>
      <c r="B301" s="28">
        <f>IF($D$1="M",Data!BM300,IF($D$1="Y",Data!BN300,"-"))</f>
        <v>0</v>
      </c>
      <c r="C301" s="28" t="e">
        <f>MATCH(B301,IF($D$1="M",Data!$BM$4:$BM$400,IF($D$1="Y",Data!$BN$4:$BN$400,"-")),0)</f>
        <v>#N/A</v>
      </c>
      <c r="D301" s="28" t="e">
        <f>INDEX(Data!$C$4:$BA$398,$C301,D$2)</f>
        <v>#N/A</v>
      </c>
      <c r="E301" s="28" t="e">
        <f>INDEX(Data!$C$4:$BA$398,$C301,E$2)</f>
        <v>#N/A</v>
      </c>
      <c r="F301" s="28" t="e">
        <f>INDEX(Data!$C$4:$BA$398,$C301,F$2)</f>
        <v>#N/A</v>
      </c>
      <c r="G301" s="28" t="e">
        <f>INDEX(Data!$C$4:$BA$398,$C301,G$2)</f>
        <v>#N/A</v>
      </c>
      <c r="H301" s="28" t="e">
        <f>INDEX(Data!$C$4:$BA$398,$C301,H$2)</f>
        <v>#N/A</v>
      </c>
      <c r="I301" s="28" t="e">
        <f>INDEX(Data!$C$4:$BA$398,$C301,I$2)</f>
        <v>#N/A</v>
      </c>
      <c r="J301" s="28" t="e">
        <f>INDEX(Data!$C$4:$BA$398,$C301,J$2)</f>
        <v>#N/A</v>
      </c>
      <c r="K301" s="28" t="e">
        <f>INDEX(Data!$C$4:$BA$398,$C301,K$2)</f>
        <v>#N/A</v>
      </c>
      <c r="L301" s="28" t="e">
        <f>INDEX(Data!$C$4:$BA$398,$C301,L$2)</f>
        <v>#N/A</v>
      </c>
      <c r="M301" s="28" t="e">
        <f>INDEX(Data!$C$4:$BA$398,$C301,M$2)</f>
        <v>#N/A</v>
      </c>
      <c r="N301" s="28" t="e">
        <f>INDEX(Data!$C$4:$BA$398,$C301,N$2)</f>
        <v>#N/A</v>
      </c>
      <c r="O301" s="28" t="e">
        <f>INDEX(Data!$C$4:$BA$398,$C301,O$2)</f>
        <v>#N/A</v>
      </c>
      <c r="P301" t="e">
        <f>IF((Data!$BP$12+($Q$2-Data!$BP$12)*B301)&gt;=O301,Data!$BP$12+($Q$2-Data!$BP$12)*B301,"-")</f>
        <v>#N/A</v>
      </c>
      <c r="Q301" s="8">
        <f>(Data!$BP$12+($Q$2-Data!$BP$12)*CAPM!B301)</f>
        <v>0.3</v>
      </c>
      <c r="R301" s="8" t="e">
        <f>M301*(1+((Data!$BP$12+($R$2-Data!$BP$12)*CAPM!B301))%)</f>
        <v>#N/A</v>
      </c>
      <c r="S301" s="8" t="e">
        <f>M301*(1+((Data!$BP$12+($S$2-Data!$BP$12)*CAPM!B301))%)</f>
        <v>#N/A</v>
      </c>
      <c r="T301" s="8" t="e">
        <f>M301*(1+((Data!$BP$12+($T$2-Data!$BP$12)*CAPM!B301))%)</f>
        <v>#N/A</v>
      </c>
      <c r="U301" t="e">
        <f t="shared" si="30"/>
        <v>#N/A</v>
      </c>
      <c r="V301" s="12" t="e">
        <f t="shared" si="31"/>
        <v>#N/A</v>
      </c>
      <c r="W301" t="e">
        <f t="shared" si="32"/>
        <v>#N/A</v>
      </c>
    </row>
    <row r="302" spans="1:23">
      <c r="A302" s="18">
        <v>299</v>
      </c>
      <c r="B302" s="28">
        <f>IF($D$1="M",Data!BM301,IF($D$1="Y",Data!BN301,"-"))</f>
        <v>0</v>
      </c>
      <c r="C302" s="28" t="e">
        <f>MATCH(B302,IF($D$1="M",Data!$BM$4:$BM$400,IF($D$1="Y",Data!$BN$4:$BN$400,"-")),0)</f>
        <v>#N/A</v>
      </c>
      <c r="D302" s="28" t="e">
        <f>INDEX(Data!$C$4:$BA$398,$C302,D$2)</f>
        <v>#N/A</v>
      </c>
      <c r="E302" s="28" t="e">
        <f>INDEX(Data!$C$4:$BA$398,$C302,E$2)</f>
        <v>#N/A</v>
      </c>
      <c r="F302" s="28" t="e">
        <f>INDEX(Data!$C$4:$BA$398,$C302,F$2)</f>
        <v>#N/A</v>
      </c>
      <c r="G302" s="28" t="e">
        <f>INDEX(Data!$C$4:$BA$398,$C302,G$2)</f>
        <v>#N/A</v>
      </c>
      <c r="H302" s="28" t="e">
        <f>INDEX(Data!$C$4:$BA$398,$C302,H$2)</f>
        <v>#N/A</v>
      </c>
      <c r="I302" s="28" t="e">
        <f>INDEX(Data!$C$4:$BA$398,$C302,I$2)</f>
        <v>#N/A</v>
      </c>
      <c r="J302" s="28" t="e">
        <f>INDEX(Data!$C$4:$BA$398,$C302,J$2)</f>
        <v>#N/A</v>
      </c>
      <c r="K302" s="28" t="e">
        <f>INDEX(Data!$C$4:$BA$398,$C302,K$2)</f>
        <v>#N/A</v>
      </c>
      <c r="L302" s="28" t="e">
        <f>INDEX(Data!$C$4:$BA$398,$C302,L$2)</f>
        <v>#N/A</v>
      </c>
      <c r="M302" s="28" t="e">
        <f>INDEX(Data!$C$4:$BA$398,$C302,M$2)</f>
        <v>#N/A</v>
      </c>
      <c r="N302" s="28" t="e">
        <f>INDEX(Data!$C$4:$BA$398,$C302,N$2)</f>
        <v>#N/A</v>
      </c>
      <c r="O302" s="28" t="e">
        <f>INDEX(Data!$C$4:$BA$398,$C302,O$2)</f>
        <v>#N/A</v>
      </c>
      <c r="P302" t="e">
        <f>IF((Data!$BP$12+($Q$2-Data!$BP$12)*B302)&gt;=O302,Data!$BP$12+($Q$2-Data!$BP$12)*B302,"-")</f>
        <v>#N/A</v>
      </c>
      <c r="Q302" s="8">
        <f>(Data!$BP$12+($Q$2-Data!$BP$12)*CAPM!B302)</f>
        <v>0.3</v>
      </c>
      <c r="R302" s="8" t="e">
        <f>M302*(1+((Data!$BP$12+($R$2-Data!$BP$12)*CAPM!B302))%)</f>
        <v>#N/A</v>
      </c>
      <c r="S302" s="8" t="e">
        <f>M302*(1+((Data!$BP$12+($S$2-Data!$BP$12)*CAPM!B302))%)</f>
        <v>#N/A</v>
      </c>
      <c r="T302" s="8" t="e">
        <f>M302*(1+((Data!$BP$12+($T$2-Data!$BP$12)*CAPM!B302))%)</f>
        <v>#N/A</v>
      </c>
      <c r="U302" t="e">
        <f t="shared" si="30"/>
        <v>#N/A</v>
      </c>
      <c r="V302" s="12" t="e">
        <f t="shared" si="31"/>
        <v>#N/A</v>
      </c>
      <c r="W302" t="e">
        <f t="shared" si="32"/>
        <v>#N/A</v>
      </c>
    </row>
    <row r="303" spans="1:23">
      <c r="A303" s="18">
        <v>300</v>
      </c>
      <c r="B303" s="28">
        <f>IF($D$1="M",Data!BM302,IF($D$1="Y",Data!BN302,"-"))</f>
        <v>0</v>
      </c>
      <c r="C303" s="28" t="e">
        <f>MATCH(B303,IF($D$1="M",Data!$BM$4:$BM$400,IF($D$1="Y",Data!$BN$4:$BN$400,"-")),0)</f>
        <v>#N/A</v>
      </c>
      <c r="D303" s="28" t="e">
        <f>INDEX(Data!$C$4:$BA$398,$C303,D$2)</f>
        <v>#N/A</v>
      </c>
      <c r="E303" s="28" t="e">
        <f>INDEX(Data!$C$4:$BA$398,$C303,E$2)</f>
        <v>#N/A</v>
      </c>
      <c r="F303" s="28" t="e">
        <f>INDEX(Data!$C$4:$BA$398,$C303,F$2)</f>
        <v>#N/A</v>
      </c>
      <c r="G303" s="28" t="e">
        <f>INDEX(Data!$C$4:$BA$398,$C303,G$2)</f>
        <v>#N/A</v>
      </c>
      <c r="H303" s="28" t="e">
        <f>INDEX(Data!$C$4:$BA$398,$C303,H$2)</f>
        <v>#N/A</v>
      </c>
      <c r="I303" s="28" t="e">
        <f>INDEX(Data!$C$4:$BA$398,$C303,I$2)</f>
        <v>#N/A</v>
      </c>
      <c r="J303" s="28" t="e">
        <f>INDEX(Data!$C$4:$BA$398,$C303,J$2)</f>
        <v>#N/A</v>
      </c>
      <c r="K303" s="28" t="e">
        <f>INDEX(Data!$C$4:$BA$398,$C303,K$2)</f>
        <v>#N/A</v>
      </c>
      <c r="L303" s="28" t="e">
        <f>INDEX(Data!$C$4:$BA$398,$C303,L$2)</f>
        <v>#N/A</v>
      </c>
      <c r="M303" s="28" t="e">
        <f>INDEX(Data!$C$4:$BA$398,$C303,M$2)</f>
        <v>#N/A</v>
      </c>
      <c r="N303" s="28" t="e">
        <f>INDEX(Data!$C$4:$BA$398,$C303,N$2)</f>
        <v>#N/A</v>
      </c>
      <c r="O303" s="28" t="e">
        <f>INDEX(Data!$C$4:$BA$398,$C303,O$2)</f>
        <v>#N/A</v>
      </c>
      <c r="P303" t="e">
        <f>IF((Data!$BP$12+($Q$2-Data!$BP$12)*B303)&gt;=O303,Data!$BP$12+($Q$2-Data!$BP$12)*B303,"-")</f>
        <v>#N/A</v>
      </c>
      <c r="Q303" s="8">
        <f>(Data!$BP$12+($Q$2-Data!$BP$12)*CAPM!B303)</f>
        <v>0.3</v>
      </c>
      <c r="R303" s="8" t="e">
        <f>M303*(1+((Data!$BP$12+($R$2-Data!$BP$12)*CAPM!B303))%)</f>
        <v>#N/A</v>
      </c>
      <c r="S303" s="8" t="e">
        <f>M303*(1+((Data!$BP$12+($S$2-Data!$BP$12)*CAPM!B303))%)</f>
        <v>#N/A</v>
      </c>
      <c r="T303" s="8" t="e">
        <f>M303*(1+((Data!$BP$12+($T$2-Data!$BP$12)*CAPM!B303))%)</f>
        <v>#N/A</v>
      </c>
      <c r="U303" t="e">
        <f t="shared" si="30"/>
        <v>#N/A</v>
      </c>
      <c r="V303" s="12" t="e">
        <f t="shared" si="31"/>
        <v>#N/A</v>
      </c>
      <c r="W303" t="e">
        <f t="shared" si="32"/>
        <v>#N/A</v>
      </c>
    </row>
    <row r="304" spans="1:23">
      <c r="A304" s="18">
        <v>301</v>
      </c>
      <c r="B304" s="28">
        <f>IF($D$1="M",Data!BM303,IF($D$1="Y",Data!BN303,"-"))</f>
        <v>0</v>
      </c>
      <c r="C304" s="28" t="e">
        <f>MATCH(B304,IF($D$1="M",Data!$BM$4:$BM$400,IF($D$1="Y",Data!$BN$4:$BN$400,"-")),0)</f>
        <v>#N/A</v>
      </c>
      <c r="D304" s="28" t="e">
        <f>INDEX(Data!$C$4:$BA$398,$C304,D$2)</f>
        <v>#N/A</v>
      </c>
      <c r="E304" s="28" t="e">
        <f>INDEX(Data!$C$4:$BA$398,$C304,E$2)</f>
        <v>#N/A</v>
      </c>
      <c r="F304" s="28" t="e">
        <f>INDEX(Data!$C$4:$BA$398,$C304,F$2)</f>
        <v>#N/A</v>
      </c>
      <c r="G304" s="28" t="e">
        <f>INDEX(Data!$C$4:$BA$398,$C304,G$2)</f>
        <v>#N/A</v>
      </c>
      <c r="H304" s="28" t="e">
        <f>INDEX(Data!$C$4:$BA$398,$C304,H$2)</f>
        <v>#N/A</v>
      </c>
      <c r="I304" s="28" t="e">
        <f>INDEX(Data!$C$4:$BA$398,$C304,I$2)</f>
        <v>#N/A</v>
      </c>
      <c r="J304" s="28" t="e">
        <f>INDEX(Data!$C$4:$BA$398,$C304,J$2)</f>
        <v>#N/A</v>
      </c>
      <c r="K304" s="28" t="e">
        <f>INDEX(Data!$C$4:$BA$398,$C304,K$2)</f>
        <v>#N/A</v>
      </c>
      <c r="L304" s="28" t="e">
        <f>INDEX(Data!$C$4:$BA$398,$C304,L$2)</f>
        <v>#N/A</v>
      </c>
      <c r="M304" s="28" t="e">
        <f>INDEX(Data!$C$4:$BA$398,$C304,M$2)</f>
        <v>#N/A</v>
      </c>
      <c r="N304" s="28" t="e">
        <f>INDEX(Data!$C$4:$BA$398,$C304,N$2)</f>
        <v>#N/A</v>
      </c>
      <c r="O304" s="28" t="e">
        <f>INDEX(Data!$C$4:$BA$398,$C304,O$2)</f>
        <v>#N/A</v>
      </c>
      <c r="P304" t="e">
        <f>IF((Data!$BP$12+($Q$2-Data!$BP$12)*B304)&gt;=O304,Data!$BP$12+($Q$2-Data!$BP$12)*B304,"-")</f>
        <v>#N/A</v>
      </c>
      <c r="Q304" s="8">
        <f>(Data!$BP$12+($Q$2-Data!$BP$12)*CAPM!B304)</f>
        <v>0.3</v>
      </c>
      <c r="R304" s="8" t="e">
        <f>M304*(1+((Data!$BP$12+($R$2-Data!$BP$12)*CAPM!B304))%)</f>
        <v>#N/A</v>
      </c>
      <c r="S304" s="8" t="e">
        <f>M304*(1+((Data!$BP$12+($S$2-Data!$BP$12)*CAPM!B304))%)</f>
        <v>#N/A</v>
      </c>
      <c r="T304" s="8" t="e">
        <f>M304*(1+((Data!$BP$12+($T$2-Data!$BP$12)*CAPM!B304))%)</f>
        <v>#N/A</v>
      </c>
      <c r="U304" t="e">
        <f t="shared" si="30"/>
        <v>#N/A</v>
      </c>
      <c r="V304" s="12" t="e">
        <f t="shared" si="31"/>
        <v>#N/A</v>
      </c>
      <c r="W304" t="e">
        <f t="shared" si="32"/>
        <v>#N/A</v>
      </c>
    </row>
    <row r="305" spans="1:23">
      <c r="A305" s="18">
        <v>302</v>
      </c>
      <c r="B305" s="28">
        <f>IF($D$1="M",Data!BM304,IF($D$1="Y",Data!BN304,"-"))</f>
        <v>0</v>
      </c>
      <c r="C305" s="28" t="e">
        <f>MATCH(B305,IF($D$1="M",Data!$BM$4:$BM$400,IF($D$1="Y",Data!$BN$4:$BN$400,"-")),0)</f>
        <v>#N/A</v>
      </c>
      <c r="D305" s="28" t="e">
        <f>INDEX(Data!$C$4:$BA$398,$C305,D$2)</f>
        <v>#N/A</v>
      </c>
      <c r="E305" s="28" t="e">
        <f>INDEX(Data!$C$4:$BA$398,$C305,E$2)</f>
        <v>#N/A</v>
      </c>
      <c r="F305" s="28" t="e">
        <f>INDEX(Data!$C$4:$BA$398,$C305,F$2)</f>
        <v>#N/A</v>
      </c>
      <c r="G305" s="28" t="e">
        <f>INDEX(Data!$C$4:$BA$398,$C305,G$2)</f>
        <v>#N/A</v>
      </c>
      <c r="H305" s="28" t="e">
        <f>INDEX(Data!$C$4:$BA$398,$C305,H$2)</f>
        <v>#N/A</v>
      </c>
      <c r="I305" s="28" t="e">
        <f>INDEX(Data!$C$4:$BA$398,$C305,I$2)</f>
        <v>#N/A</v>
      </c>
      <c r="J305" s="28" t="e">
        <f>INDEX(Data!$C$4:$BA$398,$C305,J$2)</f>
        <v>#N/A</v>
      </c>
      <c r="K305" s="28" t="e">
        <f>INDEX(Data!$C$4:$BA$398,$C305,K$2)</f>
        <v>#N/A</v>
      </c>
      <c r="L305" s="28" t="e">
        <f>INDEX(Data!$C$4:$BA$398,$C305,L$2)</f>
        <v>#N/A</v>
      </c>
      <c r="M305" s="28" t="e">
        <f>INDEX(Data!$C$4:$BA$398,$C305,M$2)</f>
        <v>#N/A</v>
      </c>
      <c r="N305" s="28" t="e">
        <f>INDEX(Data!$C$4:$BA$398,$C305,N$2)</f>
        <v>#N/A</v>
      </c>
      <c r="O305" s="28" t="e">
        <f>INDEX(Data!$C$4:$BA$398,$C305,O$2)</f>
        <v>#N/A</v>
      </c>
      <c r="P305" t="e">
        <f>IF((Data!$BP$12+($Q$2-Data!$BP$12)*B305)&gt;=O305,Data!$BP$12+($Q$2-Data!$BP$12)*B305,"-")</f>
        <v>#N/A</v>
      </c>
      <c r="Q305" s="8">
        <f>(Data!$BP$12+($Q$2-Data!$BP$12)*CAPM!B305)</f>
        <v>0.3</v>
      </c>
      <c r="R305" s="8" t="e">
        <f>M305*(1+((Data!$BP$12+($R$2-Data!$BP$12)*CAPM!B305))%)</f>
        <v>#N/A</v>
      </c>
      <c r="S305" s="8" t="e">
        <f>M305*(1+((Data!$BP$12+($S$2-Data!$BP$12)*CAPM!B305))%)</f>
        <v>#N/A</v>
      </c>
      <c r="T305" s="8" t="e">
        <f>M305*(1+((Data!$BP$12+($T$2-Data!$BP$12)*CAPM!B305))%)</f>
        <v>#N/A</v>
      </c>
      <c r="U305" t="e">
        <f t="shared" si="30"/>
        <v>#N/A</v>
      </c>
      <c r="V305" s="12" t="e">
        <f t="shared" si="31"/>
        <v>#N/A</v>
      </c>
      <c r="W305" t="e">
        <f t="shared" si="32"/>
        <v>#N/A</v>
      </c>
    </row>
    <row r="306" spans="1:23">
      <c r="A306" s="18">
        <v>303</v>
      </c>
      <c r="B306" s="28">
        <f>IF($D$1="M",Data!BM305,IF($D$1="Y",Data!BN305,"-"))</f>
        <v>0</v>
      </c>
      <c r="C306" s="28" t="e">
        <f>MATCH(B306,IF($D$1="M",Data!$BM$4:$BM$400,IF($D$1="Y",Data!$BN$4:$BN$400,"-")),0)</f>
        <v>#N/A</v>
      </c>
      <c r="D306" s="28" t="e">
        <f>INDEX(Data!$C$4:$BA$398,$C306,D$2)</f>
        <v>#N/A</v>
      </c>
      <c r="E306" s="28" t="e">
        <f>INDEX(Data!$C$4:$BA$398,$C306,E$2)</f>
        <v>#N/A</v>
      </c>
      <c r="F306" s="28" t="e">
        <f>INDEX(Data!$C$4:$BA$398,$C306,F$2)</f>
        <v>#N/A</v>
      </c>
      <c r="G306" s="28" t="e">
        <f>INDEX(Data!$C$4:$BA$398,$C306,G$2)</f>
        <v>#N/A</v>
      </c>
      <c r="H306" s="28" t="e">
        <f>INDEX(Data!$C$4:$BA$398,$C306,H$2)</f>
        <v>#N/A</v>
      </c>
      <c r="I306" s="28" t="e">
        <f>INDEX(Data!$C$4:$BA$398,$C306,I$2)</f>
        <v>#N/A</v>
      </c>
      <c r="J306" s="28" t="e">
        <f>INDEX(Data!$C$4:$BA$398,$C306,J$2)</f>
        <v>#N/A</v>
      </c>
      <c r="K306" s="28" t="e">
        <f>INDEX(Data!$C$4:$BA$398,$C306,K$2)</f>
        <v>#N/A</v>
      </c>
      <c r="L306" s="28" t="e">
        <f>INDEX(Data!$C$4:$BA$398,$C306,L$2)</f>
        <v>#N/A</v>
      </c>
      <c r="M306" s="28" t="e">
        <f>INDEX(Data!$C$4:$BA$398,$C306,M$2)</f>
        <v>#N/A</v>
      </c>
      <c r="N306" s="28" t="e">
        <f>INDEX(Data!$C$4:$BA$398,$C306,N$2)</f>
        <v>#N/A</v>
      </c>
      <c r="O306" s="28" t="e">
        <f>INDEX(Data!$C$4:$BA$398,$C306,O$2)</f>
        <v>#N/A</v>
      </c>
      <c r="P306" t="e">
        <f>IF((Data!$BP$12+($Q$2-Data!$BP$12)*B306)&gt;=O306,Data!$BP$12+($Q$2-Data!$BP$12)*B306,"-")</f>
        <v>#N/A</v>
      </c>
      <c r="Q306" s="8">
        <f>(Data!$BP$12+($Q$2-Data!$BP$12)*CAPM!B306)</f>
        <v>0.3</v>
      </c>
      <c r="R306" s="8" t="e">
        <f>M306*(1+((Data!$BP$12+($R$2-Data!$BP$12)*CAPM!B306))%)</f>
        <v>#N/A</v>
      </c>
      <c r="S306" s="8" t="e">
        <f>M306*(1+((Data!$BP$12+($S$2-Data!$BP$12)*CAPM!B306))%)</f>
        <v>#N/A</v>
      </c>
      <c r="T306" s="8" t="e">
        <f>M306*(1+((Data!$BP$12+($T$2-Data!$BP$12)*CAPM!B306))%)</f>
        <v>#N/A</v>
      </c>
      <c r="U306" t="e">
        <f t="shared" si="30"/>
        <v>#N/A</v>
      </c>
      <c r="V306" s="12" t="e">
        <f t="shared" si="31"/>
        <v>#N/A</v>
      </c>
      <c r="W306" t="e">
        <f t="shared" si="32"/>
        <v>#N/A</v>
      </c>
    </row>
    <row r="307" spans="1:23">
      <c r="A307" s="18">
        <v>304</v>
      </c>
      <c r="B307" s="28">
        <f>IF($D$1="M",Data!BM306,IF($D$1="Y",Data!BN306,"-"))</f>
        <v>0</v>
      </c>
      <c r="C307" s="28" t="e">
        <f>MATCH(B307,IF($D$1="M",Data!$BM$4:$BM$400,IF($D$1="Y",Data!$BN$4:$BN$400,"-")),0)</f>
        <v>#N/A</v>
      </c>
      <c r="D307" s="28" t="e">
        <f>INDEX(Data!$C$4:$BA$398,$C307,D$2)</f>
        <v>#N/A</v>
      </c>
      <c r="E307" s="28" t="e">
        <f>INDEX(Data!$C$4:$BA$398,$C307,E$2)</f>
        <v>#N/A</v>
      </c>
      <c r="F307" s="28" t="e">
        <f>INDEX(Data!$C$4:$BA$398,$C307,F$2)</f>
        <v>#N/A</v>
      </c>
      <c r="G307" s="28" t="e">
        <f>INDEX(Data!$C$4:$BA$398,$C307,G$2)</f>
        <v>#N/A</v>
      </c>
      <c r="H307" s="28" t="e">
        <f>INDEX(Data!$C$4:$BA$398,$C307,H$2)</f>
        <v>#N/A</v>
      </c>
      <c r="I307" s="28" t="e">
        <f>INDEX(Data!$C$4:$BA$398,$C307,I$2)</f>
        <v>#N/A</v>
      </c>
      <c r="J307" s="28" t="e">
        <f>INDEX(Data!$C$4:$BA$398,$C307,J$2)</f>
        <v>#N/A</v>
      </c>
      <c r="K307" s="28" t="e">
        <f>INDEX(Data!$C$4:$BA$398,$C307,K$2)</f>
        <v>#N/A</v>
      </c>
      <c r="L307" s="28" t="e">
        <f>INDEX(Data!$C$4:$BA$398,$C307,L$2)</f>
        <v>#N/A</v>
      </c>
      <c r="M307" s="28" t="e">
        <f>INDEX(Data!$C$4:$BA$398,$C307,M$2)</f>
        <v>#N/A</v>
      </c>
      <c r="N307" s="28" t="e">
        <f>INDEX(Data!$C$4:$BA$398,$C307,N$2)</f>
        <v>#N/A</v>
      </c>
      <c r="O307" s="28" t="e">
        <f>INDEX(Data!$C$4:$BA$398,$C307,O$2)</f>
        <v>#N/A</v>
      </c>
      <c r="P307" t="e">
        <f>IF((Data!$BP$12+($Q$2-Data!$BP$12)*B307)&gt;=O307,Data!$BP$12+($Q$2-Data!$BP$12)*B307,"-")</f>
        <v>#N/A</v>
      </c>
      <c r="Q307" s="8">
        <f>(Data!$BP$12+($Q$2-Data!$BP$12)*CAPM!B307)</f>
        <v>0.3</v>
      </c>
      <c r="R307" s="8" t="e">
        <f>M307*(1+((Data!$BP$12+($R$2-Data!$BP$12)*CAPM!B307))%)</f>
        <v>#N/A</v>
      </c>
      <c r="S307" s="8" t="e">
        <f>M307*(1+((Data!$BP$12+($S$2-Data!$BP$12)*CAPM!B307))%)</f>
        <v>#N/A</v>
      </c>
      <c r="T307" s="8" t="e">
        <f>M307*(1+((Data!$BP$12+($T$2-Data!$BP$12)*CAPM!B307))%)</f>
        <v>#N/A</v>
      </c>
      <c r="U307" t="e">
        <f t="shared" si="30"/>
        <v>#N/A</v>
      </c>
      <c r="V307" s="12" t="e">
        <f t="shared" si="31"/>
        <v>#N/A</v>
      </c>
      <c r="W307" t="e">
        <f t="shared" si="32"/>
        <v>#N/A</v>
      </c>
    </row>
    <row r="308" spans="1:23">
      <c r="A308" s="18">
        <v>305</v>
      </c>
      <c r="B308" s="28">
        <f>IF($D$1="M",Data!BM307,IF($D$1="Y",Data!BN307,"-"))</f>
        <v>0</v>
      </c>
      <c r="C308" s="28" t="e">
        <f>MATCH(B308,IF($D$1="M",Data!$BM$4:$BM$400,IF($D$1="Y",Data!$BN$4:$BN$400,"-")),0)</f>
        <v>#N/A</v>
      </c>
      <c r="D308" s="28" t="e">
        <f>INDEX(Data!$C$4:$BA$398,$C308,D$2)</f>
        <v>#N/A</v>
      </c>
      <c r="E308" s="28" t="e">
        <f>INDEX(Data!$C$4:$BA$398,$C308,E$2)</f>
        <v>#N/A</v>
      </c>
      <c r="F308" s="28" t="e">
        <f>INDEX(Data!$C$4:$BA$398,$C308,F$2)</f>
        <v>#N/A</v>
      </c>
      <c r="G308" s="28" t="e">
        <f>INDEX(Data!$C$4:$BA$398,$C308,G$2)</f>
        <v>#N/A</v>
      </c>
      <c r="H308" s="28" t="e">
        <f>INDEX(Data!$C$4:$BA$398,$C308,H$2)</f>
        <v>#N/A</v>
      </c>
      <c r="I308" s="28" t="e">
        <f>INDEX(Data!$C$4:$BA$398,$C308,I$2)</f>
        <v>#N/A</v>
      </c>
      <c r="J308" s="28" t="e">
        <f>INDEX(Data!$C$4:$BA$398,$C308,J$2)</f>
        <v>#N/A</v>
      </c>
      <c r="K308" s="28" t="e">
        <f>INDEX(Data!$C$4:$BA$398,$C308,K$2)</f>
        <v>#N/A</v>
      </c>
      <c r="L308" s="28" t="e">
        <f>INDEX(Data!$C$4:$BA$398,$C308,L$2)</f>
        <v>#N/A</v>
      </c>
      <c r="M308" s="28" t="e">
        <f>INDEX(Data!$C$4:$BA$398,$C308,M$2)</f>
        <v>#N/A</v>
      </c>
      <c r="N308" s="28" t="e">
        <f>INDEX(Data!$C$4:$BA$398,$C308,N$2)</f>
        <v>#N/A</v>
      </c>
      <c r="O308" s="28" t="e">
        <f>INDEX(Data!$C$4:$BA$398,$C308,O$2)</f>
        <v>#N/A</v>
      </c>
      <c r="P308" t="e">
        <f>IF((Data!$BP$12+($Q$2-Data!$BP$12)*B308)&gt;=O308,Data!$BP$12+($Q$2-Data!$BP$12)*B308,"-")</f>
        <v>#N/A</v>
      </c>
      <c r="Q308" s="8">
        <f>(Data!$BP$12+($Q$2-Data!$BP$12)*CAPM!B308)</f>
        <v>0.3</v>
      </c>
      <c r="R308" s="8" t="e">
        <f>M308*(1+((Data!$BP$12+($R$2-Data!$BP$12)*CAPM!B308))%)</f>
        <v>#N/A</v>
      </c>
      <c r="S308" s="8" t="e">
        <f>M308*(1+((Data!$BP$12+($S$2-Data!$BP$12)*CAPM!B308))%)</f>
        <v>#N/A</v>
      </c>
      <c r="T308" s="8" t="e">
        <f>M308*(1+((Data!$BP$12+($T$2-Data!$BP$12)*CAPM!B308))%)</f>
        <v>#N/A</v>
      </c>
      <c r="U308" t="e">
        <f t="shared" si="30"/>
        <v>#N/A</v>
      </c>
      <c r="V308" s="12" t="e">
        <f t="shared" si="31"/>
        <v>#N/A</v>
      </c>
      <c r="W308" t="e">
        <f t="shared" si="32"/>
        <v>#N/A</v>
      </c>
    </row>
    <row r="309" spans="1:23">
      <c r="A309" s="18">
        <v>306</v>
      </c>
      <c r="B309" s="28">
        <f>IF($D$1="M",Data!BM308,IF($D$1="Y",Data!BN308,"-"))</f>
        <v>0</v>
      </c>
      <c r="C309" s="28" t="e">
        <f>MATCH(B309,IF($D$1="M",Data!$BM$4:$BM$400,IF($D$1="Y",Data!$BN$4:$BN$400,"-")),0)</f>
        <v>#N/A</v>
      </c>
      <c r="D309" s="28" t="e">
        <f>INDEX(Data!$C$4:$BA$398,$C309,D$2)</f>
        <v>#N/A</v>
      </c>
      <c r="E309" s="28" t="e">
        <f>INDEX(Data!$C$4:$BA$398,$C309,E$2)</f>
        <v>#N/A</v>
      </c>
      <c r="F309" s="28" t="e">
        <f>INDEX(Data!$C$4:$BA$398,$C309,F$2)</f>
        <v>#N/A</v>
      </c>
      <c r="G309" s="28" t="e">
        <f>INDEX(Data!$C$4:$BA$398,$C309,G$2)</f>
        <v>#N/A</v>
      </c>
      <c r="H309" s="28" t="e">
        <f>INDEX(Data!$C$4:$BA$398,$C309,H$2)</f>
        <v>#N/A</v>
      </c>
      <c r="I309" s="28" t="e">
        <f>INDEX(Data!$C$4:$BA$398,$C309,I$2)</f>
        <v>#N/A</v>
      </c>
      <c r="J309" s="28" t="e">
        <f>INDEX(Data!$C$4:$BA$398,$C309,J$2)</f>
        <v>#N/A</v>
      </c>
      <c r="K309" s="28" t="e">
        <f>INDEX(Data!$C$4:$BA$398,$C309,K$2)</f>
        <v>#N/A</v>
      </c>
      <c r="L309" s="28" t="e">
        <f>INDEX(Data!$C$4:$BA$398,$C309,L$2)</f>
        <v>#N/A</v>
      </c>
      <c r="M309" s="28" t="e">
        <f>INDEX(Data!$C$4:$BA$398,$C309,M$2)</f>
        <v>#N/A</v>
      </c>
      <c r="N309" s="28" t="e">
        <f>INDEX(Data!$C$4:$BA$398,$C309,N$2)</f>
        <v>#N/A</v>
      </c>
      <c r="O309" s="28" t="e">
        <f>INDEX(Data!$C$4:$BA$398,$C309,O$2)</f>
        <v>#N/A</v>
      </c>
      <c r="P309" t="e">
        <f>IF((Data!$BP$12+($Q$2-Data!$BP$12)*B309)&gt;=O309,Data!$BP$12+($Q$2-Data!$BP$12)*B309,"-")</f>
        <v>#N/A</v>
      </c>
      <c r="Q309" s="8">
        <f>(Data!$BP$12+($Q$2-Data!$BP$12)*CAPM!B309)</f>
        <v>0.3</v>
      </c>
      <c r="R309" s="8" t="e">
        <f>M309*(1+((Data!$BP$12+($R$2-Data!$BP$12)*CAPM!B309))%)</f>
        <v>#N/A</v>
      </c>
      <c r="S309" s="8" t="e">
        <f>M309*(1+((Data!$BP$12+($S$2-Data!$BP$12)*CAPM!B309))%)</f>
        <v>#N/A</v>
      </c>
      <c r="T309" s="8" t="e">
        <f>M309*(1+((Data!$BP$12+($T$2-Data!$BP$12)*CAPM!B309))%)</f>
        <v>#N/A</v>
      </c>
      <c r="U309" t="e">
        <f t="shared" si="30"/>
        <v>#N/A</v>
      </c>
      <c r="V309" s="12" t="e">
        <f t="shared" si="31"/>
        <v>#N/A</v>
      </c>
      <c r="W309" t="e">
        <f t="shared" si="32"/>
        <v>#N/A</v>
      </c>
    </row>
    <row r="310" spans="1:23">
      <c r="A310" s="18">
        <v>307</v>
      </c>
      <c r="B310" s="28">
        <f>IF($D$1="M",Data!BM309,IF($D$1="Y",Data!BN309,"-"))</f>
        <v>0</v>
      </c>
      <c r="C310" s="28" t="e">
        <f>MATCH(B310,IF($D$1="M",Data!$BM$4:$BM$400,IF($D$1="Y",Data!$BN$4:$BN$400,"-")),0)</f>
        <v>#N/A</v>
      </c>
      <c r="D310" s="28" t="e">
        <f>INDEX(Data!$C$4:$BA$398,$C310,D$2)</f>
        <v>#N/A</v>
      </c>
      <c r="E310" s="28" t="e">
        <f>INDEX(Data!$C$4:$BA$398,$C310,E$2)</f>
        <v>#N/A</v>
      </c>
      <c r="F310" s="28" t="e">
        <f>INDEX(Data!$C$4:$BA$398,$C310,F$2)</f>
        <v>#N/A</v>
      </c>
      <c r="G310" s="28" t="e">
        <f>INDEX(Data!$C$4:$BA$398,$C310,G$2)</f>
        <v>#N/A</v>
      </c>
      <c r="H310" s="28" t="e">
        <f>INDEX(Data!$C$4:$BA$398,$C310,H$2)</f>
        <v>#N/A</v>
      </c>
      <c r="I310" s="28" t="e">
        <f>INDEX(Data!$C$4:$BA$398,$C310,I$2)</f>
        <v>#N/A</v>
      </c>
      <c r="J310" s="28" t="e">
        <f>INDEX(Data!$C$4:$BA$398,$C310,J$2)</f>
        <v>#N/A</v>
      </c>
      <c r="K310" s="28" t="e">
        <f>INDEX(Data!$C$4:$BA$398,$C310,K$2)</f>
        <v>#N/A</v>
      </c>
      <c r="L310" s="28" t="e">
        <f>INDEX(Data!$C$4:$BA$398,$C310,L$2)</f>
        <v>#N/A</v>
      </c>
      <c r="M310" s="28" t="e">
        <f>INDEX(Data!$C$4:$BA$398,$C310,M$2)</f>
        <v>#N/A</v>
      </c>
      <c r="N310" s="28" t="e">
        <f>INDEX(Data!$C$4:$BA$398,$C310,N$2)</f>
        <v>#N/A</v>
      </c>
      <c r="O310" s="28" t="e">
        <f>INDEX(Data!$C$4:$BA$398,$C310,O$2)</f>
        <v>#N/A</v>
      </c>
      <c r="P310" t="e">
        <f>IF((Data!$BP$12+($Q$2-Data!$BP$12)*B310)&gt;=O310,Data!$BP$12+($Q$2-Data!$BP$12)*B310,"-")</f>
        <v>#N/A</v>
      </c>
      <c r="Q310" s="8">
        <f>(Data!$BP$12+($Q$2-Data!$BP$12)*CAPM!B310)</f>
        <v>0.3</v>
      </c>
      <c r="R310" s="8" t="e">
        <f>M310*(1+((Data!$BP$12+($R$2-Data!$BP$12)*CAPM!B310))%)</f>
        <v>#N/A</v>
      </c>
      <c r="S310" s="8" t="e">
        <f>M310*(1+((Data!$BP$12+($S$2-Data!$BP$12)*CAPM!B310))%)</f>
        <v>#N/A</v>
      </c>
      <c r="T310" s="8" t="e">
        <f>M310*(1+((Data!$BP$12+($T$2-Data!$BP$12)*CAPM!B310))%)</f>
        <v>#N/A</v>
      </c>
      <c r="U310" t="e">
        <f t="shared" si="30"/>
        <v>#N/A</v>
      </c>
      <c r="V310" s="12" t="e">
        <f t="shared" si="31"/>
        <v>#N/A</v>
      </c>
      <c r="W310" t="e">
        <f t="shared" si="32"/>
        <v>#N/A</v>
      </c>
    </row>
    <row r="311" spans="1:23">
      <c r="A311" s="18">
        <v>308</v>
      </c>
      <c r="B311" s="28">
        <f>IF($D$1="M",Data!BM310,IF($D$1="Y",Data!BN310,"-"))</f>
        <v>0</v>
      </c>
      <c r="C311" s="28" t="e">
        <f>MATCH(B311,IF($D$1="M",Data!$BM$4:$BM$400,IF($D$1="Y",Data!$BN$4:$BN$400,"-")),0)</f>
        <v>#N/A</v>
      </c>
      <c r="D311" s="28" t="e">
        <f>INDEX(Data!$C$4:$BA$398,$C311,D$2)</f>
        <v>#N/A</v>
      </c>
      <c r="E311" s="28" t="e">
        <f>INDEX(Data!$C$4:$BA$398,$C311,E$2)</f>
        <v>#N/A</v>
      </c>
      <c r="F311" s="28" t="e">
        <f>INDEX(Data!$C$4:$BA$398,$C311,F$2)</f>
        <v>#N/A</v>
      </c>
      <c r="G311" s="28" t="e">
        <f>INDEX(Data!$C$4:$BA$398,$C311,G$2)</f>
        <v>#N/A</v>
      </c>
      <c r="H311" s="28" t="e">
        <f>INDEX(Data!$C$4:$BA$398,$C311,H$2)</f>
        <v>#N/A</v>
      </c>
      <c r="I311" s="28" t="e">
        <f>INDEX(Data!$C$4:$BA$398,$C311,I$2)</f>
        <v>#N/A</v>
      </c>
      <c r="J311" s="28" t="e">
        <f>INDEX(Data!$C$4:$BA$398,$C311,J$2)</f>
        <v>#N/A</v>
      </c>
      <c r="K311" s="28" t="e">
        <f>INDEX(Data!$C$4:$BA$398,$C311,K$2)</f>
        <v>#N/A</v>
      </c>
      <c r="L311" s="28" t="e">
        <f>INDEX(Data!$C$4:$BA$398,$C311,L$2)</f>
        <v>#N/A</v>
      </c>
      <c r="M311" s="28" t="e">
        <f>INDEX(Data!$C$4:$BA$398,$C311,M$2)</f>
        <v>#N/A</v>
      </c>
      <c r="N311" s="28" t="e">
        <f>INDEX(Data!$C$4:$BA$398,$C311,N$2)</f>
        <v>#N/A</v>
      </c>
      <c r="O311" s="28" t="e">
        <f>INDEX(Data!$C$4:$BA$398,$C311,O$2)</f>
        <v>#N/A</v>
      </c>
      <c r="P311" t="e">
        <f>IF((Data!$BP$12+($Q$2-Data!$BP$12)*B311)&gt;=O311,Data!$BP$12+($Q$2-Data!$BP$12)*B311,"-")</f>
        <v>#N/A</v>
      </c>
      <c r="Q311" s="8">
        <f>(Data!$BP$12+($Q$2-Data!$BP$12)*CAPM!B311)</f>
        <v>0.3</v>
      </c>
      <c r="R311" s="8" t="e">
        <f>M311*(1+((Data!$BP$12+($R$2-Data!$BP$12)*CAPM!B311))%)</f>
        <v>#N/A</v>
      </c>
      <c r="S311" s="8" t="e">
        <f>M311*(1+((Data!$BP$12+($S$2-Data!$BP$12)*CAPM!B311))%)</f>
        <v>#N/A</v>
      </c>
      <c r="T311" s="8" t="e">
        <f>M311*(1+((Data!$BP$12+($T$2-Data!$BP$12)*CAPM!B311))%)</f>
        <v>#N/A</v>
      </c>
      <c r="U311" t="e">
        <f t="shared" si="30"/>
        <v>#N/A</v>
      </c>
      <c r="V311" s="12" t="e">
        <f t="shared" si="31"/>
        <v>#N/A</v>
      </c>
      <c r="W311" t="e">
        <f t="shared" si="32"/>
        <v>#N/A</v>
      </c>
    </row>
    <row r="312" spans="1:23">
      <c r="A312" s="18">
        <v>309</v>
      </c>
      <c r="B312" s="28">
        <f>IF($D$1="M",Data!BM311,IF($D$1="Y",Data!BN311,"-"))</f>
        <v>0</v>
      </c>
      <c r="C312" s="28" t="e">
        <f>MATCH(B312,IF($D$1="M",Data!$BM$4:$BM$400,IF($D$1="Y",Data!$BN$4:$BN$400,"-")),0)</f>
        <v>#N/A</v>
      </c>
      <c r="D312" s="28" t="e">
        <f>INDEX(Data!$C$4:$BA$398,$C312,D$2)</f>
        <v>#N/A</v>
      </c>
      <c r="E312" s="28" t="e">
        <f>INDEX(Data!$C$4:$BA$398,$C312,E$2)</f>
        <v>#N/A</v>
      </c>
      <c r="F312" s="28" t="e">
        <f>INDEX(Data!$C$4:$BA$398,$C312,F$2)</f>
        <v>#N/A</v>
      </c>
      <c r="G312" s="28" t="e">
        <f>INDEX(Data!$C$4:$BA$398,$C312,G$2)</f>
        <v>#N/A</v>
      </c>
      <c r="H312" s="28" t="e">
        <f>INDEX(Data!$C$4:$BA$398,$C312,H$2)</f>
        <v>#N/A</v>
      </c>
      <c r="I312" s="28" t="e">
        <f>INDEX(Data!$C$4:$BA$398,$C312,I$2)</f>
        <v>#N/A</v>
      </c>
      <c r="J312" s="28" t="e">
        <f>INDEX(Data!$C$4:$BA$398,$C312,J$2)</f>
        <v>#N/A</v>
      </c>
      <c r="K312" s="28" t="e">
        <f>INDEX(Data!$C$4:$BA$398,$C312,K$2)</f>
        <v>#N/A</v>
      </c>
      <c r="L312" s="28" t="e">
        <f>INDEX(Data!$C$4:$BA$398,$C312,L$2)</f>
        <v>#N/A</v>
      </c>
      <c r="M312" s="28" t="e">
        <f>INDEX(Data!$C$4:$BA$398,$C312,M$2)</f>
        <v>#N/A</v>
      </c>
      <c r="N312" s="28" t="e">
        <f>INDEX(Data!$C$4:$BA$398,$C312,N$2)</f>
        <v>#N/A</v>
      </c>
      <c r="O312" s="28" t="e">
        <f>INDEX(Data!$C$4:$BA$398,$C312,O$2)</f>
        <v>#N/A</v>
      </c>
      <c r="P312" t="e">
        <f>IF((Data!$BP$12+($Q$2-Data!$BP$12)*B312)&gt;=O312,Data!$BP$12+($Q$2-Data!$BP$12)*B312,"-")</f>
        <v>#N/A</v>
      </c>
      <c r="Q312" s="8">
        <f>(Data!$BP$12+($Q$2-Data!$BP$12)*CAPM!B312)</f>
        <v>0.3</v>
      </c>
      <c r="R312" s="8" t="e">
        <f>M312*(1+((Data!$BP$12+($R$2-Data!$BP$12)*CAPM!B312))%)</f>
        <v>#N/A</v>
      </c>
      <c r="S312" s="8" t="e">
        <f>M312*(1+((Data!$BP$12+($S$2-Data!$BP$12)*CAPM!B312))%)</f>
        <v>#N/A</v>
      </c>
      <c r="T312" s="8" t="e">
        <f>M312*(1+((Data!$BP$12+($T$2-Data!$BP$12)*CAPM!B312))%)</f>
        <v>#N/A</v>
      </c>
      <c r="U312" t="e">
        <f t="shared" si="30"/>
        <v>#N/A</v>
      </c>
      <c r="V312" s="12" t="e">
        <f t="shared" si="31"/>
        <v>#N/A</v>
      </c>
      <c r="W312" t="e">
        <f t="shared" si="32"/>
        <v>#N/A</v>
      </c>
    </row>
    <row r="313" spans="1:23">
      <c r="A313" s="18">
        <v>310</v>
      </c>
      <c r="B313" s="28">
        <f>IF($D$1="M",Data!BM312,IF($D$1="Y",Data!BN312,"-"))</f>
        <v>0</v>
      </c>
      <c r="C313" s="28" t="e">
        <f>MATCH(B313,IF($D$1="M",Data!$BM$4:$BM$400,IF($D$1="Y",Data!$BN$4:$BN$400,"-")),0)</f>
        <v>#N/A</v>
      </c>
      <c r="D313" s="28" t="e">
        <f>INDEX(Data!$C$4:$BA$398,$C313,D$2)</f>
        <v>#N/A</v>
      </c>
      <c r="E313" s="28" t="e">
        <f>INDEX(Data!$C$4:$BA$398,$C313,E$2)</f>
        <v>#N/A</v>
      </c>
      <c r="F313" s="28" t="e">
        <f>INDEX(Data!$C$4:$BA$398,$C313,F$2)</f>
        <v>#N/A</v>
      </c>
      <c r="G313" s="28" t="e">
        <f>INDEX(Data!$C$4:$BA$398,$C313,G$2)</f>
        <v>#N/A</v>
      </c>
      <c r="H313" s="28" t="e">
        <f>INDEX(Data!$C$4:$BA$398,$C313,H$2)</f>
        <v>#N/A</v>
      </c>
      <c r="I313" s="28" t="e">
        <f>INDEX(Data!$C$4:$BA$398,$C313,I$2)</f>
        <v>#N/A</v>
      </c>
      <c r="J313" s="28" t="e">
        <f>INDEX(Data!$C$4:$BA$398,$C313,J$2)</f>
        <v>#N/A</v>
      </c>
      <c r="K313" s="28" t="e">
        <f>INDEX(Data!$C$4:$BA$398,$C313,K$2)</f>
        <v>#N/A</v>
      </c>
      <c r="L313" s="28" t="e">
        <f>INDEX(Data!$C$4:$BA$398,$C313,L$2)</f>
        <v>#N/A</v>
      </c>
      <c r="M313" s="28" t="e">
        <f>INDEX(Data!$C$4:$BA$398,$C313,M$2)</f>
        <v>#N/A</v>
      </c>
      <c r="N313" s="28" t="e">
        <f>INDEX(Data!$C$4:$BA$398,$C313,N$2)</f>
        <v>#N/A</v>
      </c>
      <c r="O313" s="28" t="e">
        <f>INDEX(Data!$C$4:$BA$398,$C313,O$2)</f>
        <v>#N/A</v>
      </c>
      <c r="P313" t="e">
        <f>IF((Data!$BP$12+($Q$2-Data!$BP$12)*B313)&gt;=O313,Data!$BP$12+($Q$2-Data!$BP$12)*B313,"-")</f>
        <v>#N/A</v>
      </c>
      <c r="Q313" s="8">
        <f>(Data!$BP$12+($Q$2-Data!$BP$12)*CAPM!B313)</f>
        <v>0.3</v>
      </c>
      <c r="R313" s="8" t="e">
        <f>M313*(1+((Data!$BP$12+($R$2-Data!$BP$12)*CAPM!B313))%)</f>
        <v>#N/A</v>
      </c>
      <c r="S313" s="8" t="e">
        <f>M313*(1+((Data!$BP$12+($S$2-Data!$BP$12)*CAPM!B313))%)</f>
        <v>#N/A</v>
      </c>
      <c r="T313" s="8" t="e">
        <f>M313*(1+((Data!$BP$12+($T$2-Data!$BP$12)*CAPM!B313))%)</f>
        <v>#N/A</v>
      </c>
      <c r="U313" t="e">
        <f t="shared" si="30"/>
        <v>#N/A</v>
      </c>
      <c r="V313" s="12" t="e">
        <f t="shared" si="31"/>
        <v>#N/A</v>
      </c>
      <c r="W313" t="e">
        <f t="shared" si="32"/>
        <v>#N/A</v>
      </c>
    </row>
    <row r="314" spans="1:23">
      <c r="A314" s="18">
        <v>311</v>
      </c>
      <c r="B314" s="28">
        <f>IF($D$1="M",Data!BM313,IF($D$1="Y",Data!BN313,"-"))</f>
        <v>0</v>
      </c>
      <c r="C314" s="28" t="e">
        <f>MATCH(B314,IF($D$1="M",Data!$BM$4:$BM$400,IF($D$1="Y",Data!$BN$4:$BN$400,"-")),0)</f>
        <v>#N/A</v>
      </c>
      <c r="D314" s="28" t="e">
        <f>INDEX(Data!$C$4:$BA$398,$C314,D$2)</f>
        <v>#N/A</v>
      </c>
      <c r="E314" s="28" t="e">
        <f>INDEX(Data!$C$4:$BA$398,$C314,E$2)</f>
        <v>#N/A</v>
      </c>
      <c r="F314" s="28" t="e">
        <f>INDEX(Data!$C$4:$BA$398,$C314,F$2)</f>
        <v>#N/A</v>
      </c>
      <c r="G314" s="28" t="e">
        <f>INDEX(Data!$C$4:$BA$398,$C314,G$2)</f>
        <v>#N/A</v>
      </c>
      <c r="H314" s="28" t="e">
        <f>INDEX(Data!$C$4:$BA$398,$C314,H$2)</f>
        <v>#N/A</v>
      </c>
      <c r="I314" s="28" t="e">
        <f>INDEX(Data!$C$4:$BA$398,$C314,I$2)</f>
        <v>#N/A</v>
      </c>
      <c r="J314" s="28" t="e">
        <f>INDEX(Data!$C$4:$BA$398,$C314,J$2)</f>
        <v>#N/A</v>
      </c>
      <c r="K314" s="28" t="e">
        <f>INDEX(Data!$C$4:$BA$398,$C314,K$2)</f>
        <v>#N/A</v>
      </c>
      <c r="L314" s="28" t="e">
        <f>INDEX(Data!$C$4:$BA$398,$C314,L$2)</f>
        <v>#N/A</v>
      </c>
      <c r="M314" s="28" t="e">
        <f>INDEX(Data!$C$4:$BA$398,$C314,M$2)</f>
        <v>#N/A</v>
      </c>
      <c r="N314" s="28" t="e">
        <f>INDEX(Data!$C$4:$BA$398,$C314,N$2)</f>
        <v>#N/A</v>
      </c>
      <c r="O314" s="28" t="e">
        <f>INDEX(Data!$C$4:$BA$398,$C314,O$2)</f>
        <v>#N/A</v>
      </c>
      <c r="P314" t="e">
        <f>IF((Data!$BP$12+($Q$2-Data!$BP$12)*B314)&gt;=O314,Data!$BP$12+($Q$2-Data!$BP$12)*B314,"-")</f>
        <v>#N/A</v>
      </c>
      <c r="Q314" s="8">
        <f>(Data!$BP$12+($Q$2-Data!$BP$12)*CAPM!B314)</f>
        <v>0.3</v>
      </c>
      <c r="R314" s="8" t="e">
        <f>M314*(1+((Data!$BP$12+($R$2-Data!$BP$12)*CAPM!B314))%)</f>
        <v>#N/A</v>
      </c>
      <c r="S314" s="8" t="e">
        <f>M314*(1+((Data!$BP$12+($S$2-Data!$BP$12)*CAPM!B314))%)</f>
        <v>#N/A</v>
      </c>
      <c r="T314" s="8" t="e">
        <f>M314*(1+((Data!$BP$12+($T$2-Data!$BP$12)*CAPM!B314))%)</f>
        <v>#N/A</v>
      </c>
      <c r="U314" t="e">
        <f t="shared" si="30"/>
        <v>#N/A</v>
      </c>
      <c r="V314" s="12" t="e">
        <f t="shared" si="31"/>
        <v>#N/A</v>
      </c>
      <c r="W314" t="e">
        <f t="shared" si="32"/>
        <v>#N/A</v>
      </c>
    </row>
    <row r="315" spans="1:23">
      <c r="A315" s="18">
        <v>312</v>
      </c>
      <c r="B315" s="28">
        <f>IF($D$1="M",Data!BM314,IF($D$1="Y",Data!BN314,"-"))</f>
        <v>0</v>
      </c>
      <c r="C315" s="28" t="e">
        <f>MATCH(B315,IF($D$1="M",Data!$BM$4:$BM$400,IF($D$1="Y",Data!$BN$4:$BN$400,"-")),0)</f>
        <v>#N/A</v>
      </c>
      <c r="D315" s="28" t="e">
        <f>INDEX(Data!$C$4:$BA$398,$C315,D$2)</f>
        <v>#N/A</v>
      </c>
      <c r="E315" s="28" t="e">
        <f>INDEX(Data!$C$4:$BA$398,$C315,E$2)</f>
        <v>#N/A</v>
      </c>
      <c r="F315" s="28" t="e">
        <f>INDEX(Data!$C$4:$BA$398,$C315,F$2)</f>
        <v>#N/A</v>
      </c>
      <c r="G315" s="28" t="e">
        <f>INDEX(Data!$C$4:$BA$398,$C315,G$2)</f>
        <v>#N/A</v>
      </c>
      <c r="H315" s="28" t="e">
        <f>INDEX(Data!$C$4:$BA$398,$C315,H$2)</f>
        <v>#N/A</v>
      </c>
      <c r="I315" s="28" t="e">
        <f>INDEX(Data!$C$4:$BA$398,$C315,I$2)</f>
        <v>#N/A</v>
      </c>
      <c r="J315" s="28" t="e">
        <f>INDEX(Data!$C$4:$BA$398,$C315,J$2)</f>
        <v>#N/A</v>
      </c>
      <c r="K315" s="28" t="e">
        <f>INDEX(Data!$C$4:$BA$398,$C315,K$2)</f>
        <v>#N/A</v>
      </c>
      <c r="L315" s="28" t="e">
        <f>INDEX(Data!$C$4:$BA$398,$C315,L$2)</f>
        <v>#N/A</v>
      </c>
      <c r="M315" s="28" t="e">
        <f>INDEX(Data!$C$4:$BA$398,$C315,M$2)</f>
        <v>#N/A</v>
      </c>
      <c r="N315" s="28" t="e">
        <f>INDEX(Data!$C$4:$BA$398,$C315,N$2)</f>
        <v>#N/A</v>
      </c>
      <c r="O315" s="28" t="e">
        <f>INDEX(Data!$C$4:$BA$398,$C315,O$2)</f>
        <v>#N/A</v>
      </c>
      <c r="P315" t="e">
        <f>IF((Data!$BP$12+($Q$2-Data!$BP$12)*B315)&gt;=O315,Data!$BP$12+($Q$2-Data!$BP$12)*B315,"-")</f>
        <v>#N/A</v>
      </c>
      <c r="Q315" s="8">
        <f>(Data!$BP$12+($Q$2-Data!$BP$12)*CAPM!B315)</f>
        <v>0.3</v>
      </c>
      <c r="R315" s="8" t="e">
        <f>M315*(1+((Data!$BP$12+($R$2-Data!$BP$12)*CAPM!B315))%)</f>
        <v>#N/A</v>
      </c>
      <c r="S315" s="8" t="e">
        <f>M315*(1+((Data!$BP$12+($S$2-Data!$BP$12)*CAPM!B315))%)</f>
        <v>#N/A</v>
      </c>
      <c r="T315" s="8" t="e">
        <f>M315*(1+((Data!$BP$12+($T$2-Data!$BP$12)*CAPM!B315))%)</f>
        <v>#N/A</v>
      </c>
      <c r="U315" t="e">
        <f t="shared" si="30"/>
        <v>#N/A</v>
      </c>
      <c r="V315" s="12" t="e">
        <f t="shared" si="31"/>
        <v>#N/A</v>
      </c>
      <c r="W315" t="e">
        <f t="shared" si="32"/>
        <v>#N/A</v>
      </c>
    </row>
    <row r="316" spans="1:23">
      <c r="A316" s="18">
        <v>313</v>
      </c>
      <c r="B316" s="28">
        <f>IF($D$1="M",Data!BM315,IF($D$1="Y",Data!BN315,"-"))</f>
        <v>0</v>
      </c>
      <c r="C316" s="28" t="e">
        <f>MATCH(B316,IF($D$1="M",Data!$BM$4:$BM$400,IF($D$1="Y",Data!$BN$4:$BN$400,"-")),0)</f>
        <v>#N/A</v>
      </c>
      <c r="D316" s="28" t="e">
        <f>INDEX(Data!$C$4:$BA$398,$C316,D$2)</f>
        <v>#N/A</v>
      </c>
      <c r="E316" s="28" t="e">
        <f>INDEX(Data!$C$4:$BA$398,$C316,E$2)</f>
        <v>#N/A</v>
      </c>
      <c r="F316" s="28" t="e">
        <f>INDEX(Data!$C$4:$BA$398,$C316,F$2)</f>
        <v>#N/A</v>
      </c>
      <c r="G316" s="28" t="e">
        <f>INDEX(Data!$C$4:$BA$398,$C316,G$2)</f>
        <v>#N/A</v>
      </c>
      <c r="H316" s="28" t="e">
        <f>INDEX(Data!$C$4:$BA$398,$C316,H$2)</f>
        <v>#N/A</v>
      </c>
      <c r="I316" s="28" t="e">
        <f>INDEX(Data!$C$4:$BA$398,$C316,I$2)</f>
        <v>#N/A</v>
      </c>
      <c r="J316" s="28" t="e">
        <f>INDEX(Data!$C$4:$BA$398,$C316,J$2)</f>
        <v>#N/A</v>
      </c>
      <c r="K316" s="28" t="e">
        <f>INDEX(Data!$C$4:$BA$398,$C316,K$2)</f>
        <v>#N/A</v>
      </c>
      <c r="L316" s="28" t="e">
        <f>INDEX(Data!$C$4:$BA$398,$C316,L$2)</f>
        <v>#N/A</v>
      </c>
      <c r="M316" s="28" t="e">
        <f>INDEX(Data!$C$4:$BA$398,$C316,M$2)</f>
        <v>#N/A</v>
      </c>
      <c r="N316" s="28" t="e">
        <f>INDEX(Data!$C$4:$BA$398,$C316,N$2)</f>
        <v>#N/A</v>
      </c>
      <c r="O316" s="28" t="e">
        <f>INDEX(Data!$C$4:$BA$398,$C316,O$2)</f>
        <v>#N/A</v>
      </c>
      <c r="P316" t="e">
        <f>IF((Data!$BP$12+($Q$2-Data!$BP$12)*B316)&gt;=O316,Data!$BP$12+($Q$2-Data!$BP$12)*B316,"-")</f>
        <v>#N/A</v>
      </c>
      <c r="Q316" s="8">
        <f>(Data!$BP$12+($Q$2-Data!$BP$12)*CAPM!B316)</f>
        <v>0.3</v>
      </c>
      <c r="R316" s="8" t="e">
        <f>M316*(1+((Data!$BP$12+($R$2-Data!$BP$12)*CAPM!B316))%)</f>
        <v>#N/A</v>
      </c>
      <c r="S316" s="8" t="e">
        <f>M316*(1+((Data!$BP$12+($S$2-Data!$BP$12)*CAPM!B316))%)</f>
        <v>#N/A</v>
      </c>
      <c r="T316" s="8" t="e">
        <f>M316*(1+((Data!$BP$12+($T$2-Data!$BP$12)*CAPM!B316))%)</f>
        <v>#N/A</v>
      </c>
      <c r="U316" t="e">
        <f t="shared" si="30"/>
        <v>#N/A</v>
      </c>
      <c r="V316" s="12" t="e">
        <f t="shared" si="31"/>
        <v>#N/A</v>
      </c>
      <c r="W316" t="e">
        <f t="shared" si="32"/>
        <v>#N/A</v>
      </c>
    </row>
    <row r="317" spans="1:23">
      <c r="A317" s="18">
        <v>314</v>
      </c>
      <c r="B317" s="28">
        <f>IF($D$1="M",Data!BM316,IF($D$1="Y",Data!BN316,"-"))</f>
        <v>0</v>
      </c>
      <c r="C317" s="28" t="e">
        <f>MATCH(B317,IF($D$1="M",Data!$BM$4:$BM$400,IF($D$1="Y",Data!$BN$4:$BN$400,"-")),0)</f>
        <v>#N/A</v>
      </c>
      <c r="D317" s="28" t="e">
        <f>INDEX(Data!$C$4:$BA$398,$C317,D$2)</f>
        <v>#N/A</v>
      </c>
      <c r="E317" s="28" t="e">
        <f>INDEX(Data!$C$4:$BA$398,$C317,E$2)</f>
        <v>#N/A</v>
      </c>
      <c r="F317" s="28" t="e">
        <f>INDEX(Data!$C$4:$BA$398,$C317,F$2)</f>
        <v>#N/A</v>
      </c>
      <c r="G317" s="28" t="e">
        <f>INDEX(Data!$C$4:$BA$398,$C317,G$2)</f>
        <v>#N/A</v>
      </c>
      <c r="H317" s="28" t="e">
        <f>INDEX(Data!$C$4:$BA$398,$C317,H$2)</f>
        <v>#N/A</v>
      </c>
      <c r="I317" s="28" t="e">
        <f>INDEX(Data!$C$4:$BA$398,$C317,I$2)</f>
        <v>#N/A</v>
      </c>
      <c r="J317" s="28" t="e">
        <f>INDEX(Data!$C$4:$BA$398,$C317,J$2)</f>
        <v>#N/A</v>
      </c>
      <c r="K317" s="28" t="e">
        <f>INDEX(Data!$C$4:$BA$398,$C317,K$2)</f>
        <v>#N/A</v>
      </c>
      <c r="L317" s="28" t="e">
        <f>INDEX(Data!$C$4:$BA$398,$C317,L$2)</f>
        <v>#N/A</v>
      </c>
      <c r="M317" s="28" t="e">
        <f>INDEX(Data!$C$4:$BA$398,$C317,M$2)</f>
        <v>#N/A</v>
      </c>
      <c r="N317" s="28" t="e">
        <f>INDEX(Data!$C$4:$BA$398,$C317,N$2)</f>
        <v>#N/A</v>
      </c>
      <c r="O317" s="28" t="e">
        <f>INDEX(Data!$C$4:$BA$398,$C317,O$2)</f>
        <v>#N/A</v>
      </c>
      <c r="P317" t="e">
        <f>IF((Data!$BP$12+($Q$2-Data!$BP$12)*B317)&gt;=O317,Data!$BP$12+($Q$2-Data!$BP$12)*B317,"-")</f>
        <v>#N/A</v>
      </c>
      <c r="Q317" s="8">
        <f>(Data!$BP$12+($Q$2-Data!$BP$12)*CAPM!B317)</f>
        <v>0.3</v>
      </c>
      <c r="R317" s="8" t="e">
        <f>M317*(1+((Data!$BP$12+($R$2-Data!$BP$12)*CAPM!B317))%)</f>
        <v>#N/A</v>
      </c>
      <c r="S317" s="8" t="e">
        <f>M317*(1+((Data!$BP$12+($S$2-Data!$BP$12)*CAPM!B317))%)</f>
        <v>#N/A</v>
      </c>
      <c r="T317" s="8" t="e">
        <f>M317*(1+((Data!$BP$12+($T$2-Data!$BP$12)*CAPM!B317))%)</f>
        <v>#N/A</v>
      </c>
      <c r="U317" t="e">
        <f t="shared" si="30"/>
        <v>#N/A</v>
      </c>
      <c r="V317" s="12" t="e">
        <f t="shared" si="31"/>
        <v>#N/A</v>
      </c>
      <c r="W317" t="e">
        <f t="shared" si="32"/>
        <v>#N/A</v>
      </c>
    </row>
    <row r="318" spans="1:23">
      <c r="A318" s="18">
        <v>315</v>
      </c>
      <c r="B318" s="28">
        <f>IF($D$1="M",Data!BM317,IF($D$1="Y",Data!BN317,"-"))</f>
        <v>0</v>
      </c>
      <c r="C318" s="28" t="e">
        <f>MATCH(B318,IF($D$1="M",Data!$BM$4:$BM$400,IF($D$1="Y",Data!$BN$4:$BN$400,"-")),0)</f>
        <v>#N/A</v>
      </c>
      <c r="D318" s="28" t="e">
        <f>INDEX(Data!$C$4:$BA$398,$C318,D$2)</f>
        <v>#N/A</v>
      </c>
      <c r="E318" s="28" t="e">
        <f>INDEX(Data!$C$4:$BA$398,$C318,E$2)</f>
        <v>#N/A</v>
      </c>
      <c r="F318" s="28" t="e">
        <f>INDEX(Data!$C$4:$BA$398,$C318,F$2)</f>
        <v>#N/A</v>
      </c>
      <c r="G318" s="28" t="e">
        <f>INDEX(Data!$C$4:$BA$398,$C318,G$2)</f>
        <v>#N/A</v>
      </c>
      <c r="H318" s="28" t="e">
        <f>INDEX(Data!$C$4:$BA$398,$C318,H$2)</f>
        <v>#N/A</v>
      </c>
      <c r="I318" s="28" t="e">
        <f>INDEX(Data!$C$4:$BA$398,$C318,I$2)</f>
        <v>#N/A</v>
      </c>
      <c r="J318" s="28" t="e">
        <f>INDEX(Data!$C$4:$BA$398,$C318,J$2)</f>
        <v>#N/A</v>
      </c>
      <c r="K318" s="28" t="e">
        <f>INDEX(Data!$C$4:$BA$398,$C318,K$2)</f>
        <v>#N/A</v>
      </c>
      <c r="L318" s="28" t="e">
        <f>INDEX(Data!$C$4:$BA$398,$C318,L$2)</f>
        <v>#N/A</v>
      </c>
      <c r="M318" s="28" t="e">
        <f>INDEX(Data!$C$4:$BA$398,$C318,M$2)</f>
        <v>#N/A</v>
      </c>
      <c r="N318" s="28" t="e">
        <f>INDEX(Data!$C$4:$BA$398,$C318,N$2)</f>
        <v>#N/A</v>
      </c>
      <c r="O318" s="28" t="e">
        <f>INDEX(Data!$C$4:$BA$398,$C318,O$2)</f>
        <v>#N/A</v>
      </c>
      <c r="P318" t="e">
        <f>IF((Data!$BP$12+($Q$2-Data!$BP$12)*B318)&gt;=O318,Data!$BP$12+($Q$2-Data!$BP$12)*B318,"-")</f>
        <v>#N/A</v>
      </c>
      <c r="Q318" s="8">
        <f>(Data!$BP$12+($Q$2-Data!$BP$12)*CAPM!B318)</f>
        <v>0.3</v>
      </c>
      <c r="R318" s="8" t="e">
        <f>M318*(1+((Data!$BP$12+($R$2-Data!$BP$12)*CAPM!B318))%)</f>
        <v>#N/A</v>
      </c>
      <c r="S318" s="8" t="e">
        <f>M318*(1+((Data!$BP$12+($S$2-Data!$BP$12)*CAPM!B318))%)</f>
        <v>#N/A</v>
      </c>
      <c r="T318" s="8" t="e">
        <f>M318*(1+((Data!$BP$12+($T$2-Data!$BP$12)*CAPM!B318))%)</f>
        <v>#N/A</v>
      </c>
      <c r="U318" t="e">
        <f t="shared" si="30"/>
        <v>#N/A</v>
      </c>
      <c r="V318" s="12" t="e">
        <f t="shared" si="31"/>
        <v>#N/A</v>
      </c>
      <c r="W318" t="e">
        <f t="shared" si="32"/>
        <v>#N/A</v>
      </c>
    </row>
    <row r="319" spans="1:23">
      <c r="A319" s="18">
        <v>316</v>
      </c>
      <c r="B319" s="28">
        <f>IF($D$1="M",Data!BM318,IF($D$1="Y",Data!BN318,"-"))</f>
        <v>0</v>
      </c>
      <c r="C319" s="28" t="e">
        <f>MATCH(B319,IF($D$1="M",Data!$BM$4:$BM$400,IF($D$1="Y",Data!$BN$4:$BN$400,"-")),0)</f>
        <v>#N/A</v>
      </c>
      <c r="D319" s="28" t="e">
        <f>INDEX(Data!$C$4:$BA$398,$C319,D$2)</f>
        <v>#N/A</v>
      </c>
      <c r="E319" s="28" t="e">
        <f>INDEX(Data!$C$4:$BA$398,$C319,E$2)</f>
        <v>#N/A</v>
      </c>
      <c r="F319" s="28" t="e">
        <f>INDEX(Data!$C$4:$BA$398,$C319,F$2)</f>
        <v>#N/A</v>
      </c>
      <c r="G319" s="28" t="e">
        <f>INDEX(Data!$C$4:$BA$398,$C319,G$2)</f>
        <v>#N/A</v>
      </c>
      <c r="H319" s="28" t="e">
        <f>INDEX(Data!$C$4:$BA$398,$C319,H$2)</f>
        <v>#N/A</v>
      </c>
      <c r="I319" s="28" t="e">
        <f>INDEX(Data!$C$4:$BA$398,$C319,I$2)</f>
        <v>#N/A</v>
      </c>
      <c r="J319" s="28" t="e">
        <f>INDEX(Data!$C$4:$BA$398,$C319,J$2)</f>
        <v>#N/A</v>
      </c>
      <c r="K319" s="28" t="e">
        <f>INDEX(Data!$C$4:$BA$398,$C319,K$2)</f>
        <v>#N/A</v>
      </c>
      <c r="L319" s="28" t="e">
        <f>INDEX(Data!$C$4:$BA$398,$C319,L$2)</f>
        <v>#N/A</v>
      </c>
      <c r="M319" s="28" t="e">
        <f>INDEX(Data!$C$4:$BA$398,$C319,M$2)</f>
        <v>#N/A</v>
      </c>
      <c r="N319" s="28" t="e">
        <f>INDEX(Data!$C$4:$BA$398,$C319,N$2)</f>
        <v>#N/A</v>
      </c>
      <c r="O319" s="28" t="e">
        <f>INDEX(Data!$C$4:$BA$398,$C319,O$2)</f>
        <v>#N/A</v>
      </c>
      <c r="P319" t="e">
        <f>IF((Data!$BP$12+($Q$2-Data!$BP$12)*B319)&gt;=O319,Data!$BP$12+($Q$2-Data!$BP$12)*B319,"-")</f>
        <v>#N/A</v>
      </c>
      <c r="Q319" s="8">
        <f>(Data!$BP$12+($Q$2-Data!$BP$12)*CAPM!B319)</f>
        <v>0.3</v>
      </c>
      <c r="R319" s="8" t="e">
        <f>M319*(1+((Data!$BP$12+($R$2-Data!$BP$12)*CAPM!B319))%)</f>
        <v>#N/A</v>
      </c>
      <c r="S319" s="8" t="e">
        <f>M319*(1+((Data!$BP$12+($S$2-Data!$BP$12)*CAPM!B319))%)</f>
        <v>#N/A</v>
      </c>
      <c r="T319" s="8" t="e">
        <f>M319*(1+((Data!$BP$12+($T$2-Data!$BP$12)*CAPM!B319))%)</f>
        <v>#N/A</v>
      </c>
      <c r="U319" t="e">
        <f t="shared" si="30"/>
        <v>#N/A</v>
      </c>
      <c r="V319" s="12" t="e">
        <f t="shared" si="31"/>
        <v>#N/A</v>
      </c>
      <c r="W319" t="e">
        <f t="shared" si="32"/>
        <v>#N/A</v>
      </c>
    </row>
    <row r="320" spans="1:23">
      <c r="A320" s="18">
        <v>317</v>
      </c>
      <c r="B320" s="28">
        <f>IF($D$1="M",Data!BM319,IF($D$1="Y",Data!BN319,"-"))</f>
        <v>0</v>
      </c>
      <c r="C320" s="28" t="e">
        <f>MATCH(B320,IF($D$1="M",Data!$BM$4:$BM$400,IF($D$1="Y",Data!$BN$4:$BN$400,"-")),0)</f>
        <v>#N/A</v>
      </c>
      <c r="D320" s="28" t="e">
        <f>INDEX(Data!$C$4:$BA$398,$C320,D$2)</f>
        <v>#N/A</v>
      </c>
      <c r="E320" s="28" t="e">
        <f>INDEX(Data!$C$4:$BA$398,$C320,E$2)</f>
        <v>#N/A</v>
      </c>
      <c r="F320" s="28" t="e">
        <f>INDEX(Data!$C$4:$BA$398,$C320,F$2)</f>
        <v>#N/A</v>
      </c>
      <c r="G320" s="28" t="e">
        <f>INDEX(Data!$C$4:$BA$398,$C320,G$2)</f>
        <v>#N/A</v>
      </c>
      <c r="H320" s="28" t="e">
        <f>INDEX(Data!$C$4:$BA$398,$C320,H$2)</f>
        <v>#N/A</v>
      </c>
      <c r="I320" s="28" t="e">
        <f>INDEX(Data!$C$4:$BA$398,$C320,I$2)</f>
        <v>#N/A</v>
      </c>
      <c r="J320" s="28" t="e">
        <f>INDEX(Data!$C$4:$BA$398,$C320,J$2)</f>
        <v>#N/A</v>
      </c>
      <c r="K320" s="28" t="e">
        <f>INDEX(Data!$C$4:$BA$398,$C320,K$2)</f>
        <v>#N/A</v>
      </c>
      <c r="L320" s="28" t="e">
        <f>INDEX(Data!$C$4:$BA$398,$C320,L$2)</f>
        <v>#N/A</v>
      </c>
      <c r="M320" s="28" t="e">
        <f>INDEX(Data!$C$4:$BA$398,$C320,M$2)</f>
        <v>#N/A</v>
      </c>
      <c r="N320" s="28" t="e">
        <f>INDEX(Data!$C$4:$BA$398,$C320,N$2)</f>
        <v>#N/A</v>
      </c>
      <c r="O320" s="28" t="e">
        <f>INDEX(Data!$C$4:$BA$398,$C320,O$2)</f>
        <v>#N/A</v>
      </c>
      <c r="P320" t="e">
        <f>IF((Data!$BP$12+($Q$2-Data!$BP$12)*B320)&gt;=O320,Data!$BP$12+($Q$2-Data!$BP$12)*B320,"-")</f>
        <v>#N/A</v>
      </c>
      <c r="Q320" s="8">
        <f>(Data!$BP$12+($Q$2-Data!$BP$12)*CAPM!B320)</f>
        <v>0.3</v>
      </c>
      <c r="R320" s="8" t="e">
        <f>M320*(1+((Data!$BP$12+($R$2-Data!$BP$12)*CAPM!B320))%)</f>
        <v>#N/A</v>
      </c>
      <c r="S320" s="8" t="e">
        <f>M320*(1+((Data!$BP$12+($S$2-Data!$BP$12)*CAPM!B320))%)</f>
        <v>#N/A</v>
      </c>
      <c r="T320" s="8" t="e">
        <f>M320*(1+((Data!$BP$12+($T$2-Data!$BP$12)*CAPM!B320))%)</f>
        <v>#N/A</v>
      </c>
      <c r="U320" t="e">
        <f t="shared" si="30"/>
        <v>#N/A</v>
      </c>
      <c r="V320" s="12" t="e">
        <f t="shared" si="31"/>
        <v>#N/A</v>
      </c>
      <c r="W320" t="e">
        <f t="shared" si="32"/>
        <v>#N/A</v>
      </c>
    </row>
    <row r="321" spans="1:23">
      <c r="A321" s="18">
        <v>318</v>
      </c>
      <c r="B321" s="28">
        <f>IF($D$1="M",Data!BM320,IF($D$1="Y",Data!BN320,"-"))</f>
        <v>0</v>
      </c>
      <c r="C321" s="28" t="e">
        <f>MATCH(B321,IF($D$1="M",Data!$BM$4:$BM$400,IF($D$1="Y",Data!$BN$4:$BN$400,"-")),0)</f>
        <v>#N/A</v>
      </c>
      <c r="D321" s="28" t="e">
        <f>INDEX(Data!$C$4:$BA$398,$C321,D$2)</f>
        <v>#N/A</v>
      </c>
      <c r="E321" s="28" t="e">
        <f>INDEX(Data!$C$4:$BA$398,$C321,E$2)</f>
        <v>#N/A</v>
      </c>
      <c r="F321" s="28" t="e">
        <f>INDEX(Data!$C$4:$BA$398,$C321,F$2)</f>
        <v>#N/A</v>
      </c>
      <c r="G321" s="28" t="e">
        <f>INDEX(Data!$C$4:$BA$398,$C321,G$2)</f>
        <v>#N/A</v>
      </c>
      <c r="H321" s="28" t="e">
        <f>INDEX(Data!$C$4:$BA$398,$C321,H$2)</f>
        <v>#N/A</v>
      </c>
      <c r="I321" s="28" t="e">
        <f>INDEX(Data!$C$4:$BA$398,$C321,I$2)</f>
        <v>#N/A</v>
      </c>
      <c r="J321" s="28" t="e">
        <f>INDEX(Data!$C$4:$BA$398,$C321,J$2)</f>
        <v>#N/A</v>
      </c>
      <c r="K321" s="28" t="e">
        <f>INDEX(Data!$C$4:$BA$398,$C321,K$2)</f>
        <v>#N/A</v>
      </c>
      <c r="L321" s="28" t="e">
        <f>INDEX(Data!$C$4:$BA$398,$C321,L$2)</f>
        <v>#N/A</v>
      </c>
      <c r="M321" s="28" t="e">
        <f>INDEX(Data!$C$4:$BA$398,$C321,M$2)</f>
        <v>#N/A</v>
      </c>
      <c r="N321" s="28" t="e">
        <f>INDEX(Data!$C$4:$BA$398,$C321,N$2)</f>
        <v>#N/A</v>
      </c>
      <c r="O321" s="28" t="e">
        <f>INDEX(Data!$C$4:$BA$398,$C321,O$2)</f>
        <v>#N/A</v>
      </c>
      <c r="P321" t="e">
        <f>IF((Data!$BP$12+($Q$2-Data!$BP$12)*B321)&gt;=O321,Data!$BP$12+($Q$2-Data!$BP$12)*B321,"-")</f>
        <v>#N/A</v>
      </c>
      <c r="Q321" s="8">
        <f>(Data!$BP$12+($Q$2-Data!$BP$12)*CAPM!B321)</f>
        <v>0.3</v>
      </c>
      <c r="R321" s="8" t="e">
        <f>M321*(1+((Data!$BP$12+($R$2-Data!$BP$12)*CAPM!B321))%)</f>
        <v>#N/A</v>
      </c>
      <c r="S321" s="8" t="e">
        <f>M321*(1+((Data!$BP$12+($S$2-Data!$BP$12)*CAPM!B321))%)</f>
        <v>#N/A</v>
      </c>
      <c r="T321" s="8" t="e">
        <f>M321*(1+((Data!$BP$12+($T$2-Data!$BP$12)*CAPM!B321))%)</f>
        <v>#N/A</v>
      </c>
      <c r="U321" t="e">
        <f t="shared" si="30"/>
        <v>#N/A</v>
      </c>
      <c r="V321" s="12" t="e">
        <f t="shared" si="31"/>
        <v>#N/A</v>
      </c>
      <c r="W321" t="e">
        <f t="shared" si="32"/>
        <v>#N/A</v>
      </c>
    </row>
    <row r="322" spans="1:23">
      <c r="A322" s="18">
        <v>319</v>
      </c>
      <c r="B322" s="28">
        <f>IF($D$1="M",Data!BM321,IF($D$1="Y",Data!BN321,"-"))</f>
        <v>0</v>
      </c>
      <c r="C322" s="28" t="e">
        <f>MATCH(B322,IF($D$1="M",Data!$BM$4:$BM$400,IF($D$1="Y",Data!$BN$4:$BN$400,"-")),0)</f>
        <v>#N/A</v>
      </c>
      <c r="D322" s="28" t="e">
        <f>INDEX(Data!$C$4:$BA$398,$C322,D$2)</f>
        <v>#N/A</v>
      </c>
      <c r="E322" s="28" t="e">
        <f>INDEX(Data!$C$4:$BA$398,$C322,E$2)</f>
        <v>#N/A</v>
      </c>
      <c r="F322" s="28" t="e">
        <f>INDEX(Data!$C$4:$BA$398,$C322,F$2)</f>
        <v>#N/A</v>
      </c>
      <c r="G322" s="28" t="e">
        <f>INDEX(Data!$C$4:$BA$398,$C322,G$2)</f>
        <v>#N/A</v>
      </c>
      <c r="H322" s="28" t="e">
        <f>INDEX(Data!$C$4:$BA$398,$C322,H$2)</f>
        <v>#N/A</v>
      </c>
      <c r="I322" s="28" t="e">
        <f>INDEX(Data!$C$4:$BA$398,$C322,I$2)</f>
        <v>#N/A</v>
      </c>
      <c r="J322" s="28" t="e">
        <f>INDEX(Data!$C$4:$BA$398,$C322,J$2)</f>
        <v>#N/A</v>
      </c>
      <c r="K322" s="28" t="e">
        <f>INDEX(Data!$C$4:$BA$398,$C322,K$2)</f>
        <v>#N/A</v>
      </c>
      <c r="L322" s="28" t="e">
        <f>INDEX(Data!$C$4:$BA$398,$C322,L$2)</f>
        <v>#N/A</v>
      </c>
      <c r="M322" s="28" t="e">
        <f>INDEX(Data!$C$4:$BA$398,$C322,M$2)</f>
        <v>#N/A</v>
      </c>
      <c r="N322" s="28" t="e">
        <f>INDEX(Data!$C$4:$BA$398,$C322,N$2)</f>
        <v>#N/A</v>
      </c>
      <c r="O322" s="28" t="e">
        <f>INDEX(Data!$C$4:$BA$398,$C322,O$2)</f>
        <v>#N/A</v>
      </c>
      <c r="P322" t="e">
        <f>IF((Data!$BP$12+($Q$2-Data!$BP$12)*B322)&gt;=O322,Data!$BP$12+($Q$2-Data!$BP$12)*B322,"-")</f>
        <v>#N/A</v>
      </c>
      <c r="Q322" s="8">
        <f>(Data!$BP$12+($Q$2-Data!$BP$12)*CAPM!B322)</f>
        <v>0.3</v>
      </c>
      <c r="R322" s="8" t="e">
        <f>M322*(1+((Data!$BP$12+($R$2-Data!$BP$12)*CAPM!B322))%)</f>
        <v>#N/A</v>
      </c>
      <c r="S322" s="8" t="e">
        <f>M322*(1+((Data!$BP$12+($S$2-Data!$BP$12)*CAPM!B322))%)</f>
        <v>#N/A</v>
      </c>
      <c r="T322" s="8" t="e">
        <f>M322*(1+((Data!$BP$12+($T$2-Data!$BP$12)*CAPM!B322))%)</f>
        <v>#N/A</v>
      </c>
      <c r="U322" t="e">
        <f t="shared" si="30"/>
        <v>#N/A</v>
      </c>
      <c r="V322" s="12" t="e">
        <f t="shared" si="31"/>
        <v>#N/A</v>
      </c>
      <c r="W322" t="e">
        <f t="shared" si="32"/>
        <v>#N/A</v>
      </c>
    </row>
    <row r="323" spans="1:23">
      <c r="A323" s="18">
        <v>320</v>
      </c>
      <c r="B323" s="28">
        <f>IF($D$1="M",Data!BM322,IF($D$1="Y",Data!BN322,"-"))</f>
        <v>0</v>
      </c>
      <c r="C323" s="28" t="e">
        <f>MATCH(B323,IF($D$1="M",Data!$BM$4:$BM$400,IF($D$1="Y",Data!$BN$4:$BN$400,"-")),0)</f>
        <v>#N/A</v>
      </c>
      <c r="D323" s="28" t="e">
        <f>INDEX(Data!$C$4:$BA$398,$C323,D$2)</f>
        <v>#N/A</v>
      </c>
      <c r="E323" s="28" t="e">
        <f>INDEX(Data!$C$4:$BA$398,$C323,E$2)</f>
        <v>#N/A</v>
      </c>
      <c r="F323" s="28" t="e">
        <f>INDEX(Data!$C$4:$BA$398,$C323,F$2)</f>
        <v>#N/A</v>
      </c>
      <c r="G323" s="28" t="e">
        <f>INDEX(Data!$C$4:$BA$398,$C323,G$2)</f>
        <v>#N/A</v>
      </c>
      <c r="H323" s="28" t="e">
        <f>INDEX(Data!$C$4:$BA$398,$C323,H$2)</f>
        <v>#N/A</v>
      </c>
      <c r="I323" s="28" t="e">
        <f>INDEX(Data!$C$4:$BA$398,$C323,I$2)</f>
        <v>#N/A</v>
      </c>
      <c r="J323" s="28" t="e">
        <f>INDEX(Data!$C$4:$BA$398,$C323,J$2)</f>
        <v>#N/A</v>
      </c>
      <c r="K323" s="28" t="e">
        <f>INDEX(Data!$C$4:$BA$398,$C323,K$2)</f>
        <v>#N/A</v>
      </c>
      <c r="L323" s="28" t="e">
        <f>INDEX(Data!$C$4:$BA$398,$C323,L$2)</f>
        <v>#N/A</v>
      </c>
      <c r="M323" s="28" t="e">
        <f>INDEX(Data!$C$4:$BA$398,$C323,M$2)</f>
        <v>#N/A</v>
      </c>
      <c r="N323" s="28" t="e">
        <f>INDEX(Data!$C$4:$BA$398,$C323,N$2)</f>
        <v>#N/A</v>
      </c>
      <c r="O323" s="28" t="e">
        <f>INDEX(Data!$C$4:$BA$398,$C323,O$2)</f>
        <v>#N/A</v>
      </c>
      <c r="P323" t="e">
        <f>IF((Data!$BP$12+($Q$2-Data!$BP$12)*B323)&gt;=O323,Data!$BP$12+($Q$2-Data!$BP$12)*B323,"-")</f>
        <v>#N/A</v>
      </c>
      <c r="Q323" s="8">
        <f>(Data!$BP$12+($Q$2-Data!$BP$12)*CAPM!B323)</f>
        <v>0.3</v>
      </c>
      <c r="R323" s="8" t="e">
        <f>M323*(1+((Data!$BP$12+($R$2-Data!$BP$12)*CAPM!B323))%)</f>
        <v>#N/A</v>
      </c>
      <c r="S323" s="8" t="e">
        <f>M323*(1+((Data!$BP$12+($S$2-Data!$BP$12)*CAPM!B323))%)</f>
        <v>#N/A</v>
      </c>
      <c r="T323" s="8" t="e">
        <f>M323*(1+((Data!$BP$12+($T$2-Data!$BP$12)*CAPM!B323))%)</f>
        <v>#N/A</v>
      </c>
      <c r="U323" t="e">
        <f t="shared" si="30"/>
        <v>#N/A</v>
      </c>
      <c r="V323" s="12" t="e">
        <f t="shared" si="31"/>
        <v>#N/A</v>
      </c>
      <c r="W323" t="e">
        <f t="shared" si="32"/>
        <v>#N/A</v>
      </c>
    </row>
    <row r="324" spans="1:23">
      <c r="A324" s="18">
        <v>321</v>
      </c>
      <c r="B324" s="28">
        <f>IF($D$1="M",Data!BM323,IF($D$1="Y",Data!BN323,"-"))</f>
        <v>0</v>
      </c>
      <c r="C324" s="28" t="e">
        <f>MATCH(B324,IF($D$1="M",Data!$BM$4:$BM$400,IF($D$1="Y",Data!$BN$4:$BN$400,"-")),0)</f>
        <v>#N/A</v>
      </c>
      <c r="D324" s="28" t="e">
        <f>INDEX(Data!$C$4:$BA$398,$C324,D$2)</f>
        <v>#N/A</v>
      </c>
      <c r="E324" s="28" t="e">
        <f>INDEX(Data!$C$4:$BA$398,$C324,E$2)</f>
        <v>#N/A</v>
      </c>
      <c r="F324" s="28" t="e">
        <f>INDEX(Data!$C$4:$BA$398,$C324,F$2)</f>
        <v>#N/A</v>
      </c>
      <c r="G324" s="28" t="e">
        <f>INDEX(Data!$C$4:$BA$398,$C324,G$2)</f>
        <v>#N/A</v>
      </c>
      <c r="H324" s="28" t="e">
        <f>INDEX(Data!$C$4:$BA$398,$C324,H$2)</f>
        <v>#N/A</v>
      </c>
      <c r="I324" s="28" t="e">
        <f>INDEX(Data!$C$4:$BA$398,$C324,I$2)</f>
        <v>#N/A</v>
      </c>
      <c r="J324" s="28" t="e">
        <f>INDEX(Data!$C$4:$BA$398,$C324,J$2)</f>
        <v>#N/A</v>
      </c>
      <c r="K324" s="28" t="e">
        <f>INDEX(Data!$C$4:$BA$398,$C324,K$2)</f>
        <v>#N/A</v>
      </c>
      <c r="L324" s="28" t="e">
        <f>INDEX(Data!$C$4:$BA$398,$C324,L$2)</f>
        <v>#N/A</v>
      </c>
      <c r="M324" s="28" t="e">
        <f>INDEX(Data!$C$4:$BA$398,$C324,M$2)</f>
        <v>#N/A</v>
      </c>
      <c r="N324" s="28" t="e">
        <f>INDEX(Data!$C$4:$BA$398,$C324,N$2)</f>
        <v>#N/A</v>
      </c>
      <c r="O324" s="28" t="e">
        <f>INDEX(Data!$C$4:$BA$398,$C324,O$2)</f>
        <v>#N/A</v>
      </c>
      <c r="P324" t="e">
        <f>IF((Data!$BP$12+($Q$2-Data!$BP$12)*B324)&gt;=O324,Data!$BP$12+($Q$2-Data!$BP$12)*B324,"-")</f>
        <v>#N/A</v>
      </c>
      <c r="Q324" s="8">
        <f>(Data!$BP$12+($Q$2-Data!$BP$12)*CAPM!B324)</f>
        <v>0.3</v>
      </c>
      <c r="R324" s="8" t="e">
        <f>M324*(1+((Data!$BP$12+($R$2-Data!$BP$12)*CAPM!B324))%)</f>
        <v>#N/A</v>
      </c>
      <c r="S324" s="8" t="e">
        <f>M324*(1+((Data!$BP$12+($S$2-Data!$BP$12)*CAPM!B324))%)</f>
        <v>#N/A</v>
      </c>
      <c r="T324" s="8" t="e">
        <f>M324*(1+((Data!$BP$12+($T$2-Data!$BP$12)*CAPM!B324))%)</f>
        <v>#N/A</v>
      </c>
      <c r="U324" t="e">
        <f t="shared" ref="U324:U387" si="33">(J324-R324)/R324</f>
        <v>#N/A</v>
      </c>
      <c r="V324" s="12" t="e">
        <f t="shared" ref="V324:V387" si="34">(G324-S324)/S324</f>
        <v>#N/A</v>
      </c>
      <c r="W324" t="e">
        <f t="shared" si="32"/>
        <v>#N/A</v>
      </c>
    </row>
    <row r="325" spans="1:23">
      <c r="A325" s="18">
        <v>322</v>
      </c>
      <c r="B325" s="28">
        <f>IF($D$1="M",Data!BM324,IF($D$1="Y",Data!BN324,"-"))</f>
        <v>0</v>
      </c>
      <c r="C325" s="28" t="e">
        <f>MATCH(B325,IF($D$1="M",Data!$BM$4:$BM$400,IF($D$1="Y",Data!$BN$4:$BN$400,"-")),0)</f>
        <v>#N/A</v>
      </c>
      <c r="D325" s="28" t="e">
        <f>INDEX(Data!$C$4:$BA$398,$C325,D$2)</f>
        <v>#N/A</v>
      </c>
      <c r="E325" s="28" t="e">
        <f>INDEX(Data!$C$4:$BA$398,$C325,E$2)</f>
        <v>#N/A</v>
      </c>
      <c r="F325" s="28" t="e">
        <f>INDEX(Data!$C$4:$BA$398,$C325,F$2)</f>
        <v>#N/A</v>
      </c>
      <c r="G325" s="28" t="e">
        <f>INDEX(Data!$C$4:$BA$398,$C325,G$2)</f>
        <v>#N/A</v>
      </c>
      <c r="H325" s="28" t="e">
        <f>INDEX(Data!$C$4:$BA$398,$C325,H$2)</f>
        <v>#N/A</v>
      </c>
      <c r="I325" s="28" t="e">
        <f>INDEX(Data!$C$4:$BA$398,$C325,I$2)</f>
        <v>#N/A</v>
      </c>
      <c r="J325" s="28" t="e">
        <f>INDEX(Data!$C$4:$BA$398,$C325,J$2)</f>
        <v>#N/A</v>
      </c>
      <c r="K325" s="28" t="e">
        <f>INDEX(Data!$C$4:$BA$398,$C325,K$2)</f>
        <v>#N/A</v>
      </c>
      <c r="L325" s="28" t="e">
        <f>INDEX(Data!$C$4:$BA$398,$C325,L$2)</f>
        <v>#N/A</v>
      </c>
      <c r="M325" s="28" t="e">
        <f>INDEX(Data!$C$4:$BA$398,$C325,M$2)</f>
        <v>#N/A</v>
      </c>
      <c r="N325" s="28" t="e">
        <f>INDEX(Data!$C$4:$BA$398,$C325,N$2)</f>
        <v>#N/A</v>
      </c>
      <c r="O325" s="28" t="e">
        <f>INDEX(Data!$C$4:$BA$398,$C325,O$2)</f>
        <v>#N/A</v>
      </c>
      <c r="P325" t="e">
        <f>IF((Data!$BP$12+($Q$2-Data!$BP$12)*B325)&gt;=O325,Data!$BP$12+($Q$2-Data!$BP$12)*B325,"-")</f>
        <v>#N/A</v>
      </c>
      <c r="Q325" s="8">
        <f>(Data!$BP$12+($Q$2-Data!$BP$12)*CAPM!B325)</f>
        <v>0.3</v>
      </c>
      <c r="R325" s="8" t="e">
        <f>M325*(1+((Data!$BP$12+($R$2-Data!$BP$12)*CAPM!B325))%)</f>
        <v>#N/A</v>
      </c>
      <c r="S325" s="8" t="e">
        <f>M325*(1+((Data!$BP$12+($S$2-Data!$BP$12)*CAPM!B325))%)</f>
        <v>#N/A</v>
      </c>
      <c r="T325" s="8" t="e">
        <f>M325*(1+((Data!$BP$12+($T$2-Data!$BP$12)*CAPM!B325))%)</f>
        <v>#N/A</v>
      </c>
      <c r="U325" t="e">
        <f t="shared" si="33"/>
        <v>#N/A</v>
      </c>
      <c r="V325" s="12" t="e">
        <f t="shared" si="34"/>
        <v>#N/A</v>
      </c>
      <c r="W325" t="e">
        <f t="shared" ref="W325:W388" si="35">(K325-T325)/T325</f>
        <v>#N/A</v>
      </c>
    </row>
    <row r="326" spans="1:23">
      <c r="A326" s="18">
        <v>323</v>
      </c>
      <c r="B326" s="28">
        <f>IF($D$1="M",Data!BM325,IF($D$1="Y",Data!BN325,"-"))</f>
        <v>0</v>
      </c>
      <c r="C326" s="28" t="e">
        <f>MATCH(B326,IF($D$1="M",Data!$BM$4:$BM$400,IF($D$1="Y",Data!$BN$4:$BN$400,"-")),0)</f>
        <v>#N/A</v>
      </c>
      <c r="D326" s="28" t="e">
        <f>INDEX(Data!$C$4:$BA$398,$C326,D$2)</f>
        <v>#N/A</v>
      </c>
      <c r="E326" s="28" t="e">
        <f>INDEX(Data!$C$4:$BA$398,$C326,E$2)</f>
        <v>#N/A</v>
      </c>
      <c r="F326" s="28" t="e">
        <f>INDEX(Data!$C$4:$BA$398,$C326,F$2)</f>
        <v>#N/A</v>
      </c>
      <c r="G326" s="28" t="e">
        <f>INDEX(Data!$C$4:$BA$398,$C326,G$2)</f>
        <v>#N/A</v>
      </c>
      <c r="H326" s="28" t="e">
        <f>INDEX(Data!$C$4:$BA$398,$C326,H$2)</f>
        <v>#N/A</v>
      </c>
      <c r="I326" s="28" t="e">
        <f>INDEX(Data!$C$4:$BA$398,$C326,I$2)</f>
        <v>#N/A</v>
      </c>
      <c r="J326" s="28" t="e">
        <f>INDEX(Data!$C$4:$BA$398,$C326,J$2)</f>
        <v>#N/A</v>
      </c>
      <c r="K326" s="28" t="e">
        <f>INDEX(Data!$C$4:$BA$398,$C326,K$2)</f>
        <v>#N/A</v>
      </c>
      <c r="L326" s="28" t="e">
        <f>INDEX(Data!$C$4:$BA$398,$C326,L$2)</f>
        <v>#N/A</v>
      </c>
      <c r="M326" s="28" t="e">
        <f>INDEX(Data!$C$4:$BA$398,$C326,M$2)</f>
        <v>#N/A</v>
      </c>
      <c r="N326" s="28" t="e">
        <f>INDEX(Data!$C$4:$BA$398,$C326,N$2)</f>
        <v>#N/A</v>
      </c>
      <c r="O326" s="28" t="e">
        <f>INDEX(Data!$C$4:$BA$398,$C326,O$2)</f>
        <v>#N/A</v>
      </c>
      <c r="P326" t="e">
        <f>IF((Data!$BP$12+($Q$2-Data!$BP$12)*B326)&gt;=O326,Data!$BP$12+($Q$2-Data!$BP$12)*B326,"-")</f>
        <v>#N/A</v>
      </c>
      <c r="Q326" s="8">
        <f>(Data!$BP$12+($Q$2-Data!$BP$12)*CAPM!B326)</f>
        <v>0.3</v>
      </c>
      <c r="R326" s="8" t="e">
        <f>M326*(1+((Data!$BP$12+($R$2-Data!$BP$12)*CAPM!B326))%)</f>
        <v>#N/A</v>
      </c>
      <c r="S326" s="8" t="e">
        <f>M326*(1+((Data!$BP$12+($S$2-Data!$BP$12)*CAPM!B326))%)</f>
        <v>#N/A</v>
      </c>
      <c r="T326" s="8" t="e">
        <f>M326*(1+((Data!$BP$12+($T$2-Data!$BP$12)*CAPM!B326))%)</f>
        <v>#N/A</v>
      </c>
      <c r="U326" t="e">
        <f t="shared" si="33"/>
        <v>#N/A</v>
      </c>
      <c r="V326" s="12" t="e">
        <f t="shared" si="34"/>
        <v>#N/A</v>
      </c>
      <c r="W326" t="e">
        <f t="shared" si="35"/>
        <v>#N/A</v>
      </c>
    </row>
    <row r="327" spans="1:23">
      <c r="A327" s="18">
        <v>324</v>
      </c>
      <c r="B327" s="28">
        <f>IF($D$1="M",Data!BM326,IF($D$1="Y",Data!BN326,"-"))</f>
        <v>0</v>
      </c>
      <c r="C327" s="28" t="e">
        <f>MATCH(B327,IF($D$1="M",Data!$BM$4:$BM$400,IF($D$1="Y",Data!$BN$4:$BN$400,"-")),0)</f>
        <v>#N/A</v>
      </c>
      <c r="D327" s="28" t="e">
        <f>INDEX(Data!$C$4:$BA$398,$C327,D$2)</f>
        <v>#N/A</v>
      </c>
      <c r="E327" s="28" t="e">
        <f>INDEX(Data!$C$4:$BA$398,$C327,E$2)</f>
        <v>#N/A</v>
      </c>
      <c r="F327" s="28" t="e">
        <f>INDEX(Data!$C$4:$BA$398,$C327,F$2)</f>
        <v>#N/A</v>
      </c>
      <c r="G327" s="28" t="e">
        <f>INDEX(Data!$C$4:$BA$398,$C327,G$2)</f>
        <v>#N/A</v>
      </c>
      <c r="H327" s="28" t="e">
        <f>INDEX(Data!$C$4:$BA$398,$C327,H$2)</f>
        <v>#N/A</v>
      </c>
      <c r="I327" s="28" t="e">
        <f>INDEX(Data!$C$4:$BA$398,$C327,I$2)</f>
        <v>#N/A</v>
      </c>
      <c r="J327" s="28" t="e">
        <f>INDEX(Data!$C$4:$BA$398,$C327,J$2)</f>
        <v>#N/A</v>
      </c>
      <c r="K327" s="28" t="e">
        <f>INDEX(Data!$C$4:$BA$398,$C327,K$2)</f>
        <v>#N/A</v>
      </c>
      <c r="L327" s="28" t="e">
        <f>INDEX(Data!$C$4:$BA$398,$C327,L$2)</f>
        <v>#N/A</v>
      </c>
      <c r="M327" s="28" t="e">
        <f>INDEX(Data!$C$4:$BA$398,$C327,M$2)</f>
        <v>#N/A</v>
      </c>
      <c r="N327" s="28" t="e">
        <f>INDEX(Data!$C$4:$BA$398,$C327,N$2)</f>
        <v>#N/A</v>
      </c>
      <c r="O327" s="28" t="e">
        <f>INDEX(Data!$C$4:$BA$398,$C327,O$2)</f>
        <v>#N/A</v>
      </c>
      <c r="P327" t="e">
        <f>IF((Data!$BP$12+($Q$2-Data!$BP$12)*B327)&gt;=O327,Data!$BP$12+($Q$2-Data!$BP$12)*B327,"-")</f>
        <v>#N/A</v>
      </c>
      <c r="Q327" s="8">
        <f>(Data!$BP$12+($Q$2-Data!$BP$12)*CAPM!B327)</f>
        <v>0.3</v>
      </c>
      <c r="R327" s="8" t="e">
        <f>M327*(1+((Data!$BP$12+($R$2-Data!$BP$12)*CAPM!B327))%)</f>
        <v>#N/A</v>
      </c>
      <c r="S327" s="8" t="e">
        <f>M327*(1+((Data!$BP$12+($S$2-Data!$BP$12)*CAPM!B327))%)</f>
        <v>#N/A</v>
      </c>
      <c r="T327" s="8" t="e">
        <f>M327*(1+((Data!$BP$12+($T$2-Data!$BP$12)*CAPM!B327))%)</f>
        <v>#N/A</v>
      </c>
      <c r="U327" t="e">
        <f t="shared" si="33"/>
        <v>#N/A</v>
      </c>
      <c r="V327" s="12" t="e">
        <f t="shared" si="34"/>
        <v>#N/A</v>
      </c>
      <c r="W327" t="e">
        <f t="shared" si="35"/>
        <v>#N/A</v>
      </c>
    </row>
    <row r="328" spans="1:23">
      <c r="A328" s="18">
        <v>325</v>
      </c>
      <c r="B328" s="28">
        <f>IF($D$1="M",Data!BM327,IF($D$1="Y",Data!BN327,"-"))</f>
        <v>0</v>
      </c>
      <c r="C328" s="28" t="e">
        <f>MATCH(B328,IF($D$1="M",Data!$BM$4:$BM$400,IF($D$1="Y",Data!$BN$4:$BN$400,"-")),0)</f>
        <v>#N/A</v>
      </c>
      <c r="D328" s="28" t="e">
        <f>INDEX(Data!$C$4:$BA$398,$C328,D$2)</f>
        <v>#N/A</v>
      </c>
      <c r="E328" s="28" t="e">
        <f>INDEX(Data!$C$4:$BA$398,$C328,E$2)</f>
        <v>#N/A</v>
      </c>
      <c r="F328" s="28" t="e">
        <f>INDEX(Data!$C$4:$BA$398,$C328,F$2)</f>
        <v>#N/A</v>
      </c>
      <c r="G328" s="28" t="e">
        <f>INDEX(Data!$C$4:$BA$398,$C328,G$2)</f>
        <v>#N/A</v>
      </c>
      <c r="H328" s="28" t="e">
        <f>INDEX(Data!$C$4:$BA$398,$C328,H$2)</f>
        <v>#N/A</v>
      </c>
      <c r="I328" s="28" t="e">
        <f>INDEX(Data!$C$4:$BA$398,$C328,I$2)</f>
        <v>#N/A</v>
      </c>
      <c r="J328" s="28" t="e">
        <f>INDEX(Data!$C$4:$BA$398,$C328,J$2)</f>
        <v>#N/A</v>
      </c>
      <c r="K328" s="28" t="e">
        <f>INDEX(Data!$C$4:$BA$398,$C328,K$2)</f>
        <v>#N/A</v>
      </c>
      <c r="L328" s="28" t="e">
        <f>INDEX(Data!$C$4:$BA$398,$C328,L$2)</f>
        <v>#N/A</v>
      </c>
      <c r="M328" s="28" t="e">
        <f>INDEX(Data!$C$4:$BA$398,$C328,M$2)</f>
        <v>#N/A</v>
      </c>
      <c r="N328" s="28" t="e">
        <f>INDEX(Data!$C$4:$BA$398,$C328,N$2)</f>
        <v>#N/A</v>
      </c>
      <c r="O328" s="28" t="e">
        <f>INDEX(Data!$C$4:$BA$398,$C328,O$2)</f>
        <v>#N/A</v>
      </c>
      <c r="P328" t="e">
        <f>IF((Data!$BP$12+($Q$2-Data!$BP$12)*B328)&gt;=O328,Data!$BP$12+($Q$2-Data!$BP$12)*B328,"-")</f>
        <v>#N/A</v>
      </c>
      <c r="Q328" s="8">
        <f>(Data!$BP$12+($Q$2-Data!$BP$12)*CAPM!B328)</f>
        <v>0.3</v>
      </c>
      <c r="R328" s="8" t="e">
        <f>M328*(1+((Data!$BP$12+($R$2-Data!$BP$12)*CAPM!B328))%)</f>
        <v>#N/A</v>
      </c>
      <c r="S328" s="8" t="e">
        <f>M328*(1+((Data!$BP$12+($S$2-Data!$BP$12)*CAPM!B328))%)</f>
        <v>#N/A</v>
      </c>
      <c r="T328" s="8" t="e">
        <f>M328*(1+((Data!$BP$12+($T$2-Data!$BP$12)*CAPM!B328))%)</f>
        <v>#N/A</v>
      </c>
      <c r="U328" t="e">
        <f t="shared" si="33"/>
        <v>#N/A</v>
      </c>
      <c r="V328" s="12" t="e">
        <f t="shared" si="34"/>
        <v>#N/A</v>
      </c>
      <c r="W328" t="e">
        <f t="shared" si="35"/>
        <v>#N/A</v>
      </c>
    </row>
    <row r="329" spans="1:23">
      <c r="A329" s="18">
        <v>326</v>
      </c>
      <c r="B329" s="28">
        <f>IF($D$1="M",Data!BM328,IF($D$1="Y",Data!BN328,"-"))</f>
        <v>0</v>
      </c>
      <c r="C329" s="28" t="e">
        <f>MATCH(B329,IF($D$1="M",Data!$BM$4:$BM$400,IF($D$1="Y",Data!$BN$4:$BN$400,"-")),0)</f>
        <v>#N/A</v>
      </c>
      <c r="D329" s="28" t="e">
        <f>INDEX(Data!$C$4:$BA$398,$C329,D$2)</f>
        <v>#N/A</v>
      </c>
      <c r="E329" s="28" t="e">
        <f>INDEX(Data!$C$4:$BA$398,$C329,E$2)</f>
        <v>#N/A</v>
      </c>
      <c r="F329" s="28" t="e">
        <f>INDEX(Data!$C$4:$BA$398,$C329,F$2)</f>
        <v>#N/A</v>
      </c>
      <c r="G329" s="28" t="e">
        <f>INDEX(Data!$C$4:$BA$398,$C329,G$2)</f>
        <v>#N/A</v>
      </c>
      <c r="H329" s="28" t="e">
        <f>INDEX(Data!$C$4:$BA$398,$C329,H$2)</f>
        <v>#N/A</v>
      </c>
      <c r="I329" s="28" t="e">
        <f>INDEX(Data!$C$4:$BA$398,$C329,I$2)</f>
        <v>#N/A</v>
      </c>
      <c r="J329" s="28" t="e">
        <f>INDEX(Data!$C$4:$BA$398,$C329,J$2)</f>
        <v>#N/A</v>
      </c>
      <c r="K329" s="28" t="e">
        <f>INDEX(Data!$C$4:$BA$398,$C329,K$2)</f>
        <v>#N/A</v>
      </c>
      <c r="L329" s="28" t="e">
        <f>INDEX(Data!$C$4:$BA$398,$C329,L$2)</f>
        <v>#N/A</v>
      </c>
      <c r="M329" s="28" t="e">
        <f>INDEX(Data!$C$4:$BA$398,$C329,M$2)</f>
        <v>#N/A</v>
      </c>
      <c r="N329" s="28" t="e">
        <f>INDEX(Data!$C$4:$BA$398,$C329,N$2)</f>
        <v>#N/A</v>
      </c>
      <c r="O329" s="28" t="e">
        <f>INDEX(Data!$C$4:$BA$398,$C329,O$2)</f>
        <v>#N/A</v>
      </c>
      <c r="P329" t="e">
        <f>IF((Data!$BP$12+($Q$2-Data!$BP$12)*B329)&gt;=O329,Data!$BP$12+($Q$2-Data!$BP$12)*B329,"-")</f>
        <v>#N/A</v>
      </c>
      <c r="Q329" s="8">
        <f>(Data!$BP$12+($Q$2-Data!$BP$12)*CAPM!B329)</f>
        <v>0.3</v>
      </c>
      <c r="R329" s="8" t="e">
        <f>M329*(1+((Data!$BP$12+($R$2-Data!$BP$12)*CAPM!B329))%)</f>
        <v>#N/A</v>
      </c>
      <c r="S329" s="8" t="e">
        <f>M329*(1+((Data!$BP$12+($S$2-Data!$BP$12)*CAPM!B329))%)</f>
        <v>#N/A</v>
      </c>
      <c r="T329" s="8" t="e">
        <f>M329*(1+((Data!$BP$12+($T$2-Data!$BP$12)*CAPM!B329))%)</f>
        <v>#N/A</v>
      </c>
      <c r="U329" t="e">
        <f t="shared" si="33"/>
        <v>#N/A</v>
      </c>
      <c r="V329" s="12" t="e">
        <f t="shared" si="34"/>
        <v>#N/A</v>
      </c>
      <c r="W329" t="e">
        <f t="shared" si="35"/>
        <v>#N/A</v>
      </c>
    </row>
    <row r="330" spans="1:23">
      <c r="A330" s="18">
        <v>327</v>
      </c>
      <c r="B330" s="28">
        <f>IF($D$1="M",Data!BM329,IF($D$1="Y",Data!BN329,"-"))</f>
        <v>0</v>
      </c>
      <c r="C330" s="28" t="e">
        <f>MATCH(B330,IF($D$1="M",Data!$BM$4:$BM$400,IF($D$1="Y",Data!$BN$4:$BN$400,"-")),0)</f>
        <v>#N/A</v>
      </c>
      <c r="D330" s="28" t="e">
        <f>INDEX(Data!$C$4:$BA$398,$C330,D$2)</f>
        <v>#N/A</v>
      </c>
      <c r="E330" s="28" t="e">
        <f>INDEX(Data!$C$4:$BA$398,$C330,E$2)</f>
        <v>#N/A</v>
      </c>
      <c r="F330" s="28" t="e">
        <f>INDEX(Data!$C$4:$BA$398,$C330,F$2)</f>
        <v>#N/A</v>
      </c>
      <c r="G330" s="28" t="e">
        <f>INDEX(Data!$C$4:$BA$398,$C330,G$2)</f>
        <v>#N/A</v>
      </c>
      <c r="H330" s="28" t="e">
        <f>INDEX(Data!$C$4:$BA$398,$C330,H$2)</f>
        <v>#N/A</v>
      </c>
      <c r="I330" s="28" t="e">
        <f>INDEX(Data!$C$4:$BA$398,$C330,I$2)</f>
        <v>#N/A</v>
      </c>
      <c r="J330" s="28" t="e">
        <f>INDEX(Data!$C$4:$BA$398,$C330,J$2)</f>
        <v>#N/A</v>
      </c>
      <c r="K330" s="28" t="e">
        <f>INDEX(Data!$C$4:$BA$398,$C330,K$2)</f>
        <v>#N/A</v>
      </c>
      <c r="L330" s="28" t="e">
        <f>INDEX(Data!$C$4:$BA$398,$C330,L$2)</f>
        <v>#N/A</v>
      </c>
      <c r="M330" s="28" t="e">
        <f>INDEX(Data!$C$4:$BA$398,$C330,M$2)</f>
        <v>#N/A</v>
      </c>
      <c r="N330" s="28" t="e">
        <f>INDEX(Data!$C$4:$BA$398,$C330,N$2)</f>
        <v>#N/A</v>
      </c>
      <c r="O330" s="28" t="e">
        <f>INDEX(Data!$C$4:$BA$398,$C330,O$2)</f>
        <v>#N/A</v>
      </c>
      <c r="P330" t="e">
        <f>IF((Data!$BP$12+($Q$2-Data!$BP$12)*B330)&gt;=O330,Data!$BP$12+($Q$2-Data!$BP$12)*B330,"-")</f>
        <v>#N/A</v>
      </c>
      <c r="Q330" s="8">
        <f>(Data!$BP$12+($Q$2-Data!$BP$12)*CAPM!B330)</f>
        <v>0.3</v>
      </c>
      <c r="R330" s="8" t="e">
        <f>M330*(1+((Data!$BP$12+($R$2-Data!$BP$12)*CAPM!B330))%)</f>
        <v>#N/A</v>
      </c>
      <c r="S330" s="8" t="e">
        <f>M330*(1+((Data!$BP$12+($S$2-Data!$BP$12)*CAPM!B330))%)</f>
        <v>#N/A</v>
      </c>
      <c r="T330" s="8" t="e">
        <f>M330*(1+((Data!$BP$12+($T$2-Data!$BP$12)*CAPM!B330))%)</f>
        <v>#N/A</v>
      </c>
      <c r="U330" t="e">
        <f t="shared" si="33"/>
        <v>#N/A</v>
      </c>
      <c r="V330" s="12" t="e">
        <f t="shared" si="34"/>
        <v>#N/A</v>
      </c>
      <c r="W330" t="e">
        <f t="shared" si="35"/>
        <v>#N/A</v>
      </c>
    </row>
    <row r="331" spans="1:23">
      <c r="A331" s="18">
        <v>328</v>
      </c>
      <c r="B331" s="28">
        <f>IF($D$1="M",Data!BM330,IF($D$1="Y",Data!BN330,"-"))</f>
        <v>0</v>
      </c>
      <c r="C331" s="28" t="e">
        <f>MATCH(B331,IF($D$1="M",Data!$BM$4:$BM$400,IF($D$1="Y",Data!$BN$4:$BN$400,"-")),0)</f>
        <v>#N/A</v>
      </c>
      <c r="D331" s="28" t="e">
        <f>INDEX(Data!$C$4:$BA$398,$C331,D$2)</f>
        <v>#N/A</v>
      </c>
      <c r="E331" s="28" t="e">
        <f>INDEX(Data!$C$4:$BA$398,$C331,E$2)</f>
        <v>#N/A</v>
      </c>
      <c r="F331" s="28" t="e">
        <f>INDEX(Data!$C$4:$BA$398,$C331,F$2)</f>
        <v>#N/A</v>
      </c>
      <c r="G331" s="28" t="e">
        <f>INDEX(Data!$C$4:$BA$398,$C331,G$2)</f>
        <v>#N/A</v>
      </c>
      <c r="H331" s="28" t="e">
        <f>INDEX(Data!$C$4:$BA$398,$C331,H$2)</f>
        <v>#N/A</v>
      </c>
      <c r="I331" s="28" t="e">
        <f>INDEX(Data!$C$4:$BA$398,$C331,I$2)</f>
        <v>#N/A</v>
      </c>
      <c r="J331" s="28" t="e">
        <f>INDEX(Data!$C$4:$BA$398,$C331,J$2)</f>
        <v>#N/A</v>
      </c>
      <c r="K331" s="28" t="e">
        <f>INDEX(Data!$C$4:$BA$398,$C331,K$2)</f>
        <v>#N/A</v>
      </c>
      <c r="L331" s="28" t="e">
        <f>INDEX(Data!$C$4:$BA$398,$C331,L$2)</f>
        <v>#N/A</v>
      </c>
      <c r="M331" s="28" t="e">
        <f>INDEX(Data!$C$4:$BA$398,$C331,M$2)</f>
        <v>#N/A</v>
      </c>
      <c r="N331" s="28" t="e">
        <f>INDEX(Data!$C$4:$BA$398,$C331,N$2)</f>
        <v>#N/A</v>
      </c>
      <c r="O331" s="28" t="e">
        <f>INDEX(Data!$C$4:$BA$398,$C331,O$2)</f>
        <v>#N/A</v>
      </c>
      <c r="P331" t="e">
        <f>IF((Data!$BP$12+($Q$2-Data!$BP$12)*B331)&gt;=O331,Data!$BP$12+($Q$2-Data!$BP$12)*B331,"-")</f>
        <v>#N/A</v>
      </c>
      <c r="Q331" s="8">
        <f>(Data!$BP$12+($Q$2-Data!$BP$12)*CAPM!B331)</f>
        <v>0.3</v>
      </c>
      <c r="R331" s="8" t="e">
        <f>M331*(1+((Data!$BP$12+($R$2-Data!$BP$12)*CAPM!B331))%)</f>
        <v>#N/A</v>
      </c>
      <c r="S331" s="8" t="e">
        <f>M331*(1+((Data!$BP$12+($S$2-Data!$BP$12)*CAPM!B331))%)</f>
        <v>#N/A</v>
      </c>
      <c r="T331" s="8" t="e">
        <f>M331*(1+((Data!$BP$12+($T$2-Data!$BP$12)*CAPM!B331))%)</f>
        <v>#N/A</v>
      </c>
      <c r="U331" t="e">
        <f t="shared" si="33"/>
        <v>#N/A</v>
      </c>
      <c r="V331" s="12" t="e">
        <f t="shared" si="34"/>
        <v>#N/A</v>
      </c>
      <c r="W331" t="e">
        <f t="shared" si="35"/>
        <v>#N/A</v>
      </c>
    </row>
    <row r="332" spans="1:23">
      <c r="A332" s="18">
        <v>329</v>
      </c>
      <c r="B332" s="28">
        <f>IF($D$1="M",Data!BM331,IF($D$1="Y",Data!BN331,"-"))</f>
        <v>0</v>
      </c>
      <c r="C332" s="28" t="e">
        <f>MATCH(B332,IF($D$1="M",Data!$BM$4:$BM$400,IF($D$1="Y",Data!$BN$4:$BN$400,"-")),0)</f>
        <v>#N/A</v>
      </c>
      <c r="D332" s="28" t="e">
        <f>INDEX(Data!$C$4:$BA$398,$C332,D$2)</f>
        <v>#N/A</v>
      </c>
      <c r="E332" s="28" t="e">
        <f>INDEX(Data!$C$4:$BA$398,$C332,E$2)</f>
        <v>#N/A</v>
      </c>
      <c r="F332" s="28" t="e">
        <f>INDEX(Data!$C$4:$BA$398,$C332,F$2)</f>
        <v>#N/A</v>
      </c>
      <c r="G332" s="28" t="e">
        <f>INDEX(Data!$C$4:$BA$398,$C332,G$2)</f>
        <v>#N/A</v>
      </c>
      <c r="H332" s="28" t="e">
        <f>INDEX(Data!$C$4:$BA$398,$C332,H$2)</f>
        <v>#N/A</v>
      </c>
      <c r="I332" s="28" t="e">
        <f>INDEX(Data!$C$4:$BA$398,$C332,I$2)</f>
        <v>#N/A</v>
      </c>
      <c r="J332" s="28" t="e">
        <f>INDEX(Data!$C$4:$BA$398,$C332,J$2)</f>
        <v>#N/A</v>
      </c>
      <c r="K332" s="28" t="e">
        <f>INDEX(Data!$C$4:$BA$398,$C332,K$2)</f>
        <v>#N/A</v>
      </c>
      <c r="L332" s="28" t="e">
        <f>INDEX(Data!$C$4:$BA$398,$C332,L$2)</f>
        <v>#N/A</v>
      </c>
      <c r="M332" s="28" t="e">
        <f>INDEX(Data!$C$4:$BA$398,$C332,M$2)</f>
        <v>#N/A</v>
      </c>
      <c r="N332" s="28" t="e">
        <f>INDEX(Data!$C$4:$BA$398,$C332,N$2)</f>
        <v>#N/A</v>
      </c>
      <c r="O332" s="28" t="e">
        <f>INDEX(Data!$C$4:$BA$398,$C332,O$2)</f>
        <v>#N/A</v>
      </c>
      <c r="P332" t="e">
        <f>IF((Data!$BP$12+($Q$2-Data!$BP$12)*B332)&gt;=O332,Data!$BP$12+($Q$2-Data!$BP$12)*B332,"-")</f>
        <v>#N/A</v>
      </c>
      <c r="Q332" s="8">
        <f>(Data!$BP$12+($Q$2-Data!$BP$12)*CAPM!B332)</f>
        <v>0.3</v>
      </c>
      <c r="R332" s="8" t="e">
        <f>M332*(1+((Data!$BP$12+($R$2-Data!$BP$12)*CAPM!B332))%)</f>
        <v>#N/A</v>
      </c>
      <c r="S332" s="8" t="e">
        <f>M332*(1+((Data!$BP$12+($S$2-Data!$BP$12)*CAPM!B332))%)</f>
        <v>#N/A</v>
      </c>
      <c r="T332" s="8" t="e">
        <f>M332*(1+((Data!$BP$12+($T$2-Data!$BP$12)*CAPM!B332))%)</f>
        <v>#N/A</v>
      </c>
      <c r="U332" t="e">
        <f t="shared" si="33"/>
        <v>#N/A</v>
      </c>
      <c r="V332" s="12" t="e">
        <f t="shared" si="34"/>
        <v>#N/A</v>
      </c>
      <c r="W332" t="e">
        <f t="shared" si="35"/>
        <v>#N/A</v>
      </c>
    </row>
    <row r="333" spans="1:23">
      <c r="A333" s="18">
        <v>330</v>
      </c>
      <c r="B333" s="28">
        <f>IF($D$1="M",Data!BM332,IF($D$1="Y",Data!BN332,"-"))</f>
        <v>0</v>
      </c>
      <c r="C333" s="28" t="e">
        <f>MATCH(B333,IF($D$1="M",Data!$BM$4:$BM$400,IF($D$1="Y",Data!$BN$4:$BN$400,"-")),0)</f>
        <v>#N/A</v>
      </c>
      <c r="D333" s="28" t="e">
        <f>INDEX(Data!$C$4:$BA$398,$C333,D$2)</f>
        <v>#N/A</v>
      </c>
      <c r="E333" s="28" t="e">
        <f>INDEX(Data!$C$4:$BA$398,$C333,E$2)</f>
        <v>#N/A</v>
      </c>
      <c r="F333" s="28" t="e">
        <f>INDEX(Data!$C$4:$BA$398,$C333,F$2)</f>
        <v>#N/A</v>
      </c>
      <c r="G333" s="28" t="e">
        <f>INDEX(Data!$C$4:$BA$398,$C333,G$2)</f>
        <v>#N/A</v>
      </c>
      <c r="H333" s="28" t="e">
        <f>INDEX(Data!$C$4:$BA$398,$C333,H$2)</f>
        <v>#N/A</v>
      </c>
      <c r="I333" s="28" t="e">
        <f>INDEX(Data!$C$4:$BA$398,$C333,I$2)</f>
        <v>#N/A</v>
      </c>
      <c r="J333" s="28" t="e">
        <f>INDEX(Data!$C$4:$BA$398,$C333,J$2)</f>
        <v>#N/A</v>
      </c>
      <c r="K333" s="28" t="e">
        <f>INDEX(Data!$C$4:$BA$398,$C333,K$2)</f>
        <v>#N/A</v>
      </c>
      <c r="L333" s="28" t="e">
        <f>INDEX(Data!$C$4:$BA$398,$C333,L$2)</f>
        <v>#N/A</v>
      </c>
      <c r="M333" s="28" t="e">
        <f>INDEX(Data!$C$4:$BA$398,$C333,M$2)</f>
        <v>#N/A</v>
      </c>
      <c r="N333" s="28" t="e">
        <f>INDEX(Data!$C$4:$BA$398,$C333,N$2)</f>
        <v>#N/A</v>
      </c>
      <c r="O333" s="28" t="e">
        <f>INDEX(Data!$C$4:$BA$398,$C333,O$2)</f>
        <v>#N/A</v>
      </c>
      <c r="P333" t="e">
        <f>IF((Data!$BP$12+($Q$2-Data!$BP$12)*B333)&gt;=O333,Data!$BP$12+($Q$2-Data!$BP$12)*B333,"-")</f>
        <v>#N/A</v>
      </c>
      <c r="Q333" s="8">
        <f>(Data!$BP$12+($Q$2-Data!$BP$12)*CAPM!B333)</f>
        <v>0.3</v>
      </c>
      <c r="R333" s="8" t="e">
        <f>M333*(1+((Data!$BP$12+($R$2-Data!$BP$12)*CAPM!B333))%)</f>
        <v>#N/A</v>
      </c>
      <c r="S333" s="8" t="e">
        <f>M333*(1+((Data!$BP$12+($S$2-Data!$BP$12)*CAPM!B333))%)</f>
        <v>#N/A</v>
      </c>
      <c r="T333" s="8" t="e">
        <f>M333*(1+((Data!$BP$12+($T$2-Data!$BP$12)*CAPM!B333))%)</f>
        <v>#N/A</v>
      </c>
      <c r="U333" t="e">
        <f t="shared" si="33"/>
        <v>#N/A</v>
      </c>
      <c r="V333" s="12" t="e">
        <f t="shared" si="34"/>
        <v>#N/A</v>
      </c>
      <c r="W333" t="e">
        <f t="shared" si="35"/>
        <v>#N/A</v>
      </c>
    </row>
    <row r="334" spans="1:23">
      <c r="A334" s="18">
        <v>331</v>
      </c>
      <c r="B334" s="28">
        <f>IF($D$1="M",Data!BM333,IF($D$1="Y",Data!BN333,"-"))</f>
        <v>0</v>
      </c>
      <c r="C334" s="28" t="e">
        <f>MATCH(B334,IF($D$1="M",Data!$BM$4:$BM$400,IF($D$1="Y",Data!$BN$4:$BN$400,"-")),0)</f>
        <v>#N/A</v>
      </c>
      <c r="D334" s="28" t="e">
        <f>INDEX(Data!$C$4:$BA$398,$C334,D$2)</f>
        <v>#N/A</v>
      </c>
      <c r="E334" s="28" t="e">
        <f>INDEX(Data!$C$4:$BA$398,$C334,E$2)</f>
        <v>#N/A</v>
      </c>
      <c r="F334" s="28" t="e">
        <f>INDEX(Data!$C$4:$BA$398,$C334,F$2)</f>
        <v>#N/A</v>
      </c>
      <c r="G334" s="28" t="e">
        <f>INDEX(Data!$C$4:$BA$398,$C334,G$2)</f>
        <v>#N/A</v>
      </c>
      <c r="H334" s="28" t="e">
        <f>INDEX(Data!$C$4:$BA$398,$C334,H$2)</f>
        <v>#N/A</v>
      </c>
      <c r="I334" s="28" t="e">
        <f>INDEX(Data!$C$4:$BA$398,$C334,I$2)</f>
        <v>#N/A</v>
      </c>
      <c r="J334" s="28" t="e">
        <f>INDEX(Data!$C$4:$BA$398,$C334,J$2)</f>
        <v>#N/A</v>
      </c>
      <c r="K334" s="28" t="e">
        <f>INDEX(Data!$C$4:$BA$398,$C334,K$2)</f>
        <v>#N/A</v>
      </c>
      <c r="L334" s="28" t="e">
        <f>INDEX(Data!$C$4:$BA$398,$C334,L$2)</f>
        <v>#N/A</v>
      </c>
      <c r="M334" s="28" t="e">
        <f>INDEX(Data!$C$4:$BA$398,$C334,M$2)</f>
        <v>#N/A</v>
      </c>
      <c r="N334" s="28" t="e">
        <f>INDEX(Data!$C$4:$BA$398,$C334,N$2)</f>
        <v>#N/A</v>
      </c>
      <c r="O334" s="28" t="e">
        <f>INDEX(Data!$C$4:$BA$398,$C334,O$2)</f>
        <v>#N/A</v>
      </c>
      <c r="P334" t="e">
        <f>IF((Data!$BP$12+($Q$2-Data!$BP$12)*B334)&gt;=O334,Data!$BP$12+($Q$2-Data!$BP$12)*B334,"-")</f>
        <v>#N/A</v>
      </c>
      <c r="Q334" s="8">
        <f>(Data!$BP$12+($Q$2-Data!$BP$12)*CAPM!B334)</f>
        <v>0.3</v>
      </c>
      <c r="R334" s="8" t="e">
        <f>M334*(1+((Data!$BP$12+($R$2-Data!$BP$12)*CAPM!B334))%)</f>
        <v>#N/A</v>
      </c>
      <c r="S334" s="8" t="e">
        <f>M334*(1+((Data!$BP$12+($S$2-Data!$BP$12)*CAPM!B334))%)</f>
        <v>#N/A</v>
      </c>
      <c r="T334" s="8" t="e">
        <f>M334*(1+((Data!$BP$12+($T$2-Data!$BP$12)*CAPM!B334))%)</f>
        <v>#N/A</v>
      </c>
      <c r="U334" t="e">
        <f t="shared" si="33"/>
        <v>#N/A</v>
      </c>
      <c r="V334" s="12" t="e">
        <f t="shared" si="34"/>
        <v>#N/A</v>
      </c>
      <c r="W334" t="e">
        <f t="shared" si="35"/>
        <v>#N/A</v>
      </c>
    </row>
    <row r="335" spans="1:23">
      <c r="A335" s="18">
        <v>332</v>
      </c>
      <c r="B335" s="28">
        <f>IF($D$1="M",Data!BM334,IF($D$1="Y",Data!BN334,"-"))</f>
        <v>0</v>
      </c>
      <c r="C335" s="28" t="e">
        <f>MATCH(B335,IF($D$1="M",Data!$BM$4:$BM$400,IF($D$1="Y",Data!$BN$4:$BN$400,"-")),0)</f>
        <v>#N/A</v>
      </c>
      <c r="D335" s="28" t="e">
        <f>INDEX(Data!$C$4:$BA$398,$C335,D$2)</f>
        <v>#N/A</v>
      </c>
      <c r="E335" s="28" t="e">
        <f>INDEX(Data!$C$4:$BA$398,$C335,E$2)</f>
        <v>#N/A</v>
      </c>
      <c r="F335" s="28" t="e">
        <f>INDEX(Data!$C$4:$BA$398,$C335,F$2)</f>
        <v>#N/A</v>
      </c>
      <c r="G335" s="28" t="e">
        <f>INDEX(Data!$C$4:$BA$398,$C335,G$2)</f>
        <v>#N/A</v>
      </c>
      <c r="H335" s="28" t="e">
        <f>INDEX(Data!$C$4:$BA$398,$C335,H$2)</f>
        <v>#N/A</v>
      </c>
      <c r="I335" s="28" t="e">
        <f>INDEX(Data!$C$4:$BA$398,$C335,I$2)</f>
        <v>#N/A</v>
      </c>
      <c r="J335" s="28" t="e">
        <f>INDEX(Data!$C$4:$BA$398,$C335,J$2)</f>
        <v>#N/A</v>
      </c>
      <c r="K335" s="28" t="e">
        <f>INDEX(Data!$C$4:$BA$398,$C335,K$2)</f>
        <v>#N/A</v>
      </c>
      <c r="L335" s="28" t="e">
        <f>INDEX(Data!$C$4:$BA$398,$C335,L$2)</f>
        <v>#N/A</v>
      </c>
      <c r="M335" s="28" t="e">
        <f>INDEX(Data!$C$4:$BA$398,$C335,M$2)</f>
        <v>#N/A</v>
      </c>
      <c r="N335" s="28" t="e">
        <f>INDEX(Data!$C$4:$BA$398,$C335,N$2)</f>
        <v>#N/A</v>
      </c>
      <c r="O335" s="28" t="e">
        <f>INDEX(Data!$C$4:$BA$398,$C335,O$2)</f>
        <v>#N/A</v>
      </c>
      <c r="P335" t="e">
        <f>IF((Data!$BP$12+($Q$2-Data!$BP$12)*B335)&gt;=O335,Data!$BP$12+($Q$2-Data!$BP$12)*B335,"-")</f>
        <v>#N/A</v>
      </c>
      <c r="Q335" s="8">
        <f>(Data!$BP$12+($Q$2-Data!$BP$12)*CAPM!B335)</f>
        <v>0.3</v>
      </c>
      <c r="R335" s="8" t="e">
        <f>M335*(1+((Data!$BP$12+($R$2-Data!$BP$12)*CAPM!B335))%)</f>
        <v>#N/A</v>
      </c>
      <c r="S335" s="8" t="e">
        <f>M335*(1+((Data!$BP$12+($S$2-Data!$BP$12)*CAPM!B335))%)</f>
        <v>#N/A</v>
      </c>
      <c r="T335" s="8" t="e">
        <f>M335*(1+((Data!$BP$12+($T$2-Data!$BP$12)*CAPM!B335))%)</f>
        <v>#N/A</v>
      </c>
      <c r="U335" t="e">
        <f t="shared" si="33"/>
        <v>#N/A</v>
      </c>
      <c r="V335" s="12" t="e">
        <f t="shared" si="34"/>
        <v>#N/A</v>
      </c>
      <c r="W335" t="e">
        <f t="shared" si="35"/>
        <v>#N/A</v>
      </c>
    </row>
    <row r="336" spans="1:23">
      <c r="A336" s="18">
        <v>333</v>
      </c>
      <c r="B336" s="28">
        <f>IF($D$1="M",Data!BM335,IF($D$1="Y",Data!BN335,"-"))</f>
        <v>0</v>
      </c>
      <c r="C336" s="28" t="e">
        <f>MATCH(B336,IF($D$1="M",Data!$BM$4:$BM$400,IF($D$1="Y",Data!$BN$4:$BN$400,"-")),0)</f>
        <v>#N/A</v>
      </c>
      <c r="D336" s="28" t="e">
        <f>INDEX(Data!$C$4:$BA$398,$C336,D$2)</f>
        <v>#N/A</v>
      </c>
      <c r="E336" s="28" t="e">
        <f>INDEX(Data!$C$4:$BA$398,$C336,E$2)</f>
        <v>#N/A</v>
      </c>
      <c r="F336" s="28" t="e">
        <f>INDEX(Data!$C$4:$BA$398,$C336,F$2)</f>
        <v>#N/A</v>
      </c>
      <c r="G336" s="28" t="e">
        <f>INDEX(Data!$C$4:$BA$398,$C336,G$2)</f>
        <v>#N/A</v>
      </c>
      <c r="H336" s="28" t="e">
        <f>INDEX(Data!$C$4:$BA$398,$C336,H$2)</f>
        <v>#N/A</v>
      </c>
      <c r="I336" s="28" t="e">
        <f>INDEX(Data!$C$4:$BA$398,$C336,I$2)</f>
        <v>#N/A</v>
      </c>
      <c r="J336" s="28" t="e">
        <f>INDEX(Data!$C$4:$BA$398,$C336,J$2)</f>
        <v>#N/A</v>
      </c>
      <c r="K336" s="28" t="e">
        <f>INDEX(Data!$C$4:$BA$398,$C336,K$2)</f>
        <v>#N/A</v>
      </c>
      <c r="L336" s="28" t="e">
        <f>INDEX(Data!$C$4:$BA$398,$C336,L$2)</f>
        <v>#N/A</v>
      </c>
      <c r="M336" s="28" t="e">
        <f>INDEX(Data!$C$4:$BA$398,$C336,M$2)</f>
        <v>#N/A</v>
      </c>
      <c r="N336" s="28" t="e">
        <f>INDEX(Data!$C$4:$BA$398,$C336,N$2)</f>
        <v>#N/A</v>
      </c>
      <c r="O336" s="28" t="e">
        <f>INDEX(Data!$C$4:$BA$398,$C336,O$2)</f>
        <v>#N/A</v>
      </c>
      <c r="P336" t="e">
        <f>IF((Data!$BP$12+($Q$2-Data!$BP$12)*B336)&gt;=O336,Data!$BP$12+($Q$2-Data!$BP$12)*B336,"-")</f>
        <v>#N/A</v>
      </c>
      <c r="Q336" s="8">
        <f>(Data!$BP$12+($Q$2-Data!$BP$12)*CAPM!B336)</f>
        <v>0.3</v>
      </c>
      <c r="R336" s="8" t="e">
        <f>M336*(1+((Data!$BP$12+($R$2-Data!$BP$12)*CAPM!B336))%)</f>
        <v>#N/A</v>
      </c>
      <c r="S336" s="8" t="e">
        <f>M336*(1+((Data!$BP$12+($S$2-Data!$BP$12)*CAPM!B336))%)</f>
        <v>#N/A</v>
      </c>
      <c r="T336" s="8" t="e">
        <f>M336*(1+((Data!$BP$12+($T$2-Data!$BP$12)*CAPM!B336))%)</f>
        <v>#N/A</v>
      </c>
      <c r="U336" t="e">
        <f t="shared" si="33"/>
        <v>#N/A</v>
      </c>
      <c r="V336" s="12" t="e">
        <f t="shared" si="34"/>
        <v>#N/A</v>
      </c>
      <c r="W336" t="e">
        <f t="shared" si="35"/>
        <v>#N/A</v>
      </c>
    </row>
    <row r="337" spans="1:23">
      <c r="A337" s="18">
        <v>334</v>
      </c>
      <c r="B337" s="28">
        <f>IF($D$1="M",Data!BM336,IF($D$1="Y",Data!BN336,"-"))</f>
        <v>0</v>
      </c>
      <c r="C337" s="28" t="e">
        <f>MATCH(B337,IF($D$1="M",Data!$BM$4:$BM$400,IF($D$1="Y",Data!$BN$4:$BN$400,"-")),0)</f>
        <v>#N/A</v>
      </c>
      <c r="D337" s="28" t="e">
        <f>INDEX(Data!$C$4:$BA$398,$C337,D$2)</f>
        <v>#N/A</v>
      </c>
      <c r="E337" s="28" t="e">
        <f>INDEX(Data!$C$4:$BA$398,$C337,E$2)</f>
        <v>#N/A</v>
      </c>
      <c r="F337" s="28" t="e">
        <f>INDEX(Data!$C$4:$BA$398,$C337,F$2)</f>
        <v>#N/A</v>
      </c>
      <c r="G337" s="28" t="e">
        <f>INDEX(Data!$C$4:$BA$398,$C337,G$2)</f>
        <v>#N/A</v>
      </c>
      <c r="H337" s="28" t="e">
        <f>INDEX(Data!$C$4:$BA$398,$C337,H$2)</f>
        <v>#N/A</v>
      </c>
      <c r="I337" s="28" t="e">
        <f>INDEX(Data!$C$4:$BA$398,$C337,I$2)</f>
        <v>#N/A</v>
      </c>
      <c r="J337" s="28" t="e">
        <f>INDEX(Data!$C$4:$BA$398,$C337,J$2)</f>
        <v>#N/A</v>
      </c>
      <c r="K337" s="28" t="e">
        <f>INDEX(Data!$C$4:$BA$398,$C337,K$2)</f>
        <v>#N/A</v>
      </c>
      <c r="L337" s="28" t="e">
        <f>INDEX(Data!$C$4:$BA$398,$C337,L$2)</f>
        <v>#N/A</v>
      </c>
      <c r="M337" s="28" t="e">
        <f>INDEX(Data!$C$4:$BA$398,$C337,M$2)</f>
        <v>#N/A</v>
      </c>
      <c r="N337" s="28" t="e">
        <f>INDEX(Data!$C$4:$BA$398,$C337,N$2)</f>
        <v>#N/A</v>
      </c>
      <c r="O337" s="28" t="e">
        <f>INDEX(Data!$C$4:$BA$398,$C337,O$2)</f>
        <v>#N/A</v>
      </c>
      <c r="P337" t="e">
        <f>IF((Data!$BP$12+($Q$2-Data!$BP$12)*B337)&gt;=O337,Data!$BP$12+($Q$2-Data!$BP$12)*B337,"-")</f>
        <v>#N/A</v>
      </c>
      <c r="Q337" s="8">
        <f>(Data!$BP$12+($Q$2-Data!$BP$12)*CAPM!B337)</f>
        <v>0.3</v>
      </c>
      <c r="R337" s="8" t="e">
        <f>M337*(1+((Data!$BP$12+($R$2-Data!$BP$12)*CAPM!B337))%)</f>
        <v>#N/A</v>
      </c>
      <c r="S337" s="8" t="e">
        <f>M337*(1+((Data!$BP$12+($S$2-Data!$BP$12)*CAPM!B337))%)</f>
        <v>#N/A</v>
      </c>
      <c r="T337" s="8" t="e">
        <f>M337*(1+((Data!$BP$12+($T$2-Data!$BP$12)*CAPM!B337))%)</f>
        <v>#N/A</v>
      </c>
      <c r="U337" t="e">
        <f t="shared" si="33"/>
        <v>#N/A</v>
      </c>
      <c r="V337" s="12" t="e">
        <f t="shared" si="34"/>
        <v>#N/A</v>
      </c>
      <c r="W337" t="e">
        <f t="shared" si="35"/>
        <v>#N/A</v>
      </c>
    </row>
    <row r="338" spans="1:23">
      <c r="A338" s="18">
        <v>335</v>
      </c>
      <c r="B338" s="28">
        <f>IF($D$1="M",Data!BM337,IF($D$1="Y",Data!BN337,"-"))</f>
        <v>0</v>
      </c>
      <c r="C338" s="28" t="e">
        <f>MATCH(B338,IF($D$1="M",Data!$BM$4:$BM$400,IF($D$1="Y",Data!$BN$4:$BN$400,"-")),0)</f>
        <v>#N/A</v>
      </c>
      <c r="D338" s="28" t="e">
        <f>INDEX(Data!$C$4:$BA$398,$C338,D$2)</f>
        <v>#N/A</v>
      </c>
      <c r="E338" s="28" t="e">
        <f>INDEX(Data!$C$4:$BA$398,$C338,E$2)</f>
        <v>#N/A</v>
      </c>
      <c r="F338" s="28" t="e">
        <f>INDEX(Data!$C$4:$BA$398,$C338,F$2)</f>
        <v>#N/A</v>
      </c>
      <c r="G338" s="28" t="e">
        <f>INDEX(Data!$C$4:$BA$398,$C338,G$2)</f>
        <v>#N/A</v>
      </c>
      <c r="H338" s="28" t="e">
        <f>INDEX(Data!$C$4:$BA$398,$C338,H$2)</f>
        <v>#N/A</v>
      </c>
      <c r="I338" s="28" t="e">
        <f>INDEX(Data!$C$4:$BA$398,$C338,I$2)</f>
        <v>#N/A</v>
      </c>
      <c r="J338" s="28" t="e">
        <f>INDEX(Data!$C$4:$BA$398,$C338,J$2)</f>
        <v>#N/A</v>
      </c>
      <c r="K338" s="28" t="e">
        <f>INDEX(Data!$C$4:$BA$398,$C338,K$2)</f>
        <v>#N/A</v>
      </c>
      <c r="L338" s="28" t="e">
        <f>INDEX(Data!$C$4:$BA$398,$C338,L$2)</f>
        <v>#N/A</v>
      </c>
      <c r="M338" s="28" t="e">
        <f>INDEX(Data!$C$4:$BA$398,$C338,M$2)</f>
        <v>#N/A</v>
      </c>
      <c r="N338" s="28" t="e">
        <f>INDEX(Data!$C$4:$BA$398,$C338,N$2)</f>
        <v>#N/A</v>
      </c>
      <c r="O338" s="28" t="e">
        <f>INDEX(Data!$C$4:$BA$398,$C338,O$2)</f>
        <v>#N/A</v>
      </c>
      <c r="P338" t="e">
        <f>IF((Data!$BP$12+($Q$2-Data!$BP$12)*B338)&gt;=O338,Data!$BP$12+($Q$2-Data!$BP$12)*B338,"-")</f>
        <v>#N/A</v>
      </c>
      <c r="Q338" s="8">
        <f>(Data!$BP$12+($Q$2-Data!$BP$12)*CAPM!B338)</f>
        <v>0.3</v>
      </c>
      <c r="R338" s="8" t="e">
        <f>M338*(1+((Data!$BP$12+($R$2-Data!$BP$12)*CAPM!B338))%)</f>
        <v>#N/A</v>
      </c>
      <c r="S338" s="8" t="e">
        <f>M338*(1+((Data!$BP$12+($S$2-Data!$BP$12)*CAPM!B338))%)</f>
        <v>#N/A</v>
      </c>
      <c r="T338" s="8" t="e">
        <f>M338*(1+((Data!$BP$12+($T$2-Data!$BP$12)*CAPM!B338))%)</f>
        <v>#N/A</v>
      </c>
      <c r="U338" t="e">
        <f t="shared" si="33"/>
        <v>#N/A</v>
      </c>
      <c r="V338" s="12" t="e">
        <f t="shared" si="34"/>
        <v>#N/A</v>
      </c>
      <c r="W338" t="e">
        <f t="shared" si="35"/>
        <v>#N/A</v>
      </c>
    </row>
    <row r="339" spans="1:23">
      <c r="A339" s="18">
        <v>336</v>
      </c>
      <c r="B339" s="28">
        <f>IF($D$1="M",Data!BM338,IF($D$1="Y",Data!BN338,"-"))</f>
        <v>0</v>
      </c>
      <c r="C339" s="28" t="e">
        <f>MATCH(B339,IF($D$1="M",Data!$BM$4:$BM$400,IF($D$1="Y",Data!$BN$4:$BN$400,"-")),0)</f>
        <v>#N/A</v>
      </c>
      <c r="D339" s="28" t="e">
        <f>INDEX(Data!$C$4:$BA$398,$C339,D$2)</f>
        <v>#N/A</v>
      </c>
      <c r="E339" s="28" t="e">
        <f>INDEX(Data!$C$4:$BA$398,$C339,E$2)</f>
        <v>#N/A</v>
      </c>
      <c r="F339" s="28" t="e">
        <f>INDEX(Data!$C$4:$BA$398,$C339,F$2)</f>
        <v>#N/A</v>
      </c>
      <c r="G339" s="28" t="e">
        <f>INDEX(Data!$C$4:$BA$398,$C339,G$2)</f>
        <v>#N/A</v>
      </c>
      <c r="H339" s="28" t="e">
        <f>INDEX(Data!$C$4:$BA$398,$C339,H$2)</f>
        <v>#N/A</v>
      </c>
      <c r="I339" s="28" t="e">
        <f>INDEX(Data!$C$4:$BA$398,$C339,I$2)</f>
        <v>#N/A</v>
      </c>
      <c r="J339" s="28" t="e">
        <f>INDEX(Data!$C$4:$BA$398,$C339,J$2)</f>
        <v>#N/A</v>
      </c>
      <c r="K339" s="28" t="e">
        <f>INDEX(Data!$C$4:$BA$398,$C339,K$2)</f>
        <v>#N/A</v>
      </c>
      <c r="L339" s="28" t="e">
        <f>INDEX(Data!$C$4:$BA$398,$C339,L$2)</f>
        <v>#N/A</v>
      </c>
      <c r="M339" s="28" t="e">
        <f>INDEX(Data!$C$4:$BA$398,$C339,M$2)</f>
        <v>#N/A</v>
      </c>
      <c r="N339" s="28" t="e">
        <f>INDEX(Data!$C$4:$BA$398,$C339,N$2)</f>
        <v>#N/A</v>
      </c>
      <c r="O339" s="28" t="e">
        <f>INDEX(Data!$C$4:$BA$398,$C339,O$2)</f>
        <v>#N/A</v>
      </c>
      <c r="P339" t="e">
        <f>IF((Data!$BP$12+($Q$2-Data!$BP$12)*B339)&gt;=O339,Data!$BP$12+($Q$2-Data!$BP$12)*B339,"-")</f>
        <v>#N/A</v>
      </c>
      <c r="Q339" s="8">
        <f>(Data!$BP$12+($Q$2-Data!$BP$12)*CAPM!B339)</f>
        <v>0.3</v>
      </c>
      <c r="R339" s="8" t="e">
        <f>M339*(1+((Data!$BP$12+($R$2-Data!$BP$12)*CAPM!B339))%)</f>
        <v>#N/A</v>
      </c>
      <c r="S339" s="8" t="e">
        <f>M339*(1+((Data!$BP$12+($S$2-Data!$BP$12)*CAPM!B339))%)</f>
        <v>#N/A</v>
      </c>
      <c r="T339" s="8" t="e">
        <f>M339*(1+((Data!$BP$12+($T$2-Data!$BP$12)*CAPM!B339))%)</f>
        <v>#N/A</v>
      </c>
      <c r="U339" t="e">
        <f t="shared" si="33"/>
        <v>#N/A</v>
      </c>
      <c r="V339" s="12" t="e">
        <f t="shared" si="34"/>
        <v>#N/A</v>
      </c>
      <c r="W339" t="e">
        <f t="shared" si="35"/>
        <v>#N/A</v>
      </c>
    </row>
    <row r="340" spans="1:23">
      <c r="A340" s="18">
        <v>337</v>
      </c>
      <c r="B340" s="28">
        <f>IF($D$1="M",Data!BM339,IF($D$1="Y",Data!BN339,"-"))</f>
        <v>0</v>
      </c>
      <c r="C340" s="28" t="e">
        <f>MATCH(B340,IF($D$1="M",Data!$BM$4:$BM$400,IF($D$1="Y",Data!$BN$4:$BN$400,"-")),0)</f>
        <v>#N/A</v>
      </c>
      <c r="D340" s="28" t="e">
        <f>INDEX(Data!$C$4:$BA$398,$C340,D$2)</f>
        <v>#N/A</v>
      </c>
      <c r="E340" s="28" t="e">
        <f>INDEX(Data!$C$4:$BA$398,$C340,E$2)</f>
        <v>#N/A</v>
      </c>
      <c r="F340" s="28" t="e">
        <f>INDEX(Data!$C$4:$BA$398,$C340,F$2)</f>
        <v>#N/A</v>
      </c>
      <c r="G340" s="28" t="e">
        <f>INDEX(Data!$C$4:$BA$398,$C340,G$2)</f>
        <v>#N/A</v>
      </c>
      <c r="H340" s="28" t="e">
        <f>INDEX(Data!$C$4:$BA$398,$C340,H$2)</f>
        <v>#N/A</v>
      </c>
      <c r="I340" s="28" t="e">
        <f>INDEX(Data!$C$4:$BA$398,$C340,I$2)</f>
        <v>#N/A</v>
      </c>
      <c r="J340" s="28" t="e">
        <f>INDEX(Data!$C$4:$BA$398,$C340,J$2)</f>
        <v>#N/A</v>
      </c>
      <c r="K340" s="28" t="e">
        <f>INDEX(Data!$C$4:$BA$398,$C340,K$2)</f>
        <v>#N/A</v>
      </c>
      <c r="L340" s="28" t="e">
        <f>INDEX(Data!$C$4:$BA$398,$C340,L$2)</f>
        <v>#N/A</v>
      </c>
      <c r="M340" s="28" t="e">
        <f>INDEX(Data!$C$4:$BA$398,$C340,M$2)</f>
        <v>#N/A</v>
      </c>
      <c r="N340" s="28" t="e">
        <f>INDEX(Data!$C$4:$BA$398,$C340,N$2)</f>
        <v>#N/A</v>
      </c>
      <c r="O340" s="28" t="e">
        <f>INDEX(Data!$C$4:$BA$398,$C340,O$2)</f>
        <v>#N/A</v>
      </c>
      <c r="P340" t="e">
        <f>IF((Data!$BP$12+($Q$2-Data!$BP$12)*B340)&gt;=O340,Data!$BP$12+($Q$2-Data!$BP$12)*B340,"-")</f>
        <v>#N/A</v>
      </c>
      <c r="Q340" s="8">
        <f>(Data!$BP$12+($Q$2-Data!$BP$12)*CAPM!B340)</f>
        <v>0.3</v>
      </c>
      <c r="R340" s="8" t="e">
        <f>M340*(1+((Data!$BP$12+($R$2-Data!$BP$12)*CAPM!B340))%)</f>
        <v>#N/A</v>
      </c>
      <c r="S340" s="8" t="e">
        <f>M340*(1+((Data!$BP$12+($S$2-Data!$BP$12)*CAPM!B340))%)</f>
        <v>#N/A</v>
      </c>
      <c r="T340" s="8" t="e">
        <f>M340*(1+((Data!$BP$12+($T$2-Data!$BP$12)*CAPM!B340))%)</f>
        <v>#N/A</v>
      </c>
      <c r="U340" t="e">
        <f t="shared" si="33"/>
        <v>#N/A</v>
      </c>
      <c r="V340" s="12" t="e">
        <f t="shared" si="34"/>
        <v>#N/A</v>
      </c>
      <c r="W340" t="e">
        <f t="shared" si="35"/>
        <v>#N/A</v>
      </c>
    </row>
    <row r="341" spans="1:23">
      <c r="A341" s="18">
        <v>338</v>
      </c>
      <c r="B341" s="28">
        <f>IF($D$1="M",Data!BM340,IF($D$1="Y",Data!BN340,"-"))</f>
        <v>0</v>
      </c>
      <c r="C341" s="28" t="e">
        <f>MATCH(B341,IF($D$1="M",Data!$BM$4:$BM$400,IF($D$1="Y",Data!$BN$4:$BN$400,"-")),0)</f>
        <v>#N/A</v>
      </c>
      <c r="D341" s="28" t="e">
        <f>INDEX(Data!$C$4:$BA$398,$C341,D$2)</f>
        <v>#N/A</v>
      </c>
      <c r="E341" s="28" t="e">
        <f>INDEX(Data!$C$4:$BA$398,$C341,E$2)</f>
        <v>#N/A</v>
      </c>
      <c r="F341" s="28" t="e">
        <f>INDEX(Data!$C$4:$BA$398,$C341,F$2)</f>
        <v>#N/A</v>
      </c>
      <c r="G341" s="28" t="e">
        <f>INDEX(Data!$C$4:$BA$398,$C341,G$2)</f>
        <v>#N/A</v>
      </c>
      <c r="H341" s="28" t="e">
        <f>INDEX(Data!$C$4:$BA$398,$C341,H$2)</f>
        <v>#N/A</v>
      </c>
      <c r="I341" s="28" t="e">
        <f>INDEX(Data!$C$4:$BA$398,$C341,I$2)</f>
        <v>#N/A</v>
      </c>
      <c r="J341" s="28" t="e">
        <f>INDEX(Data!$C$4:$BA$398,$C341,J$2)</f>
        <v>#N/A</v>
      </c>
      <c r="K341" s="28" t="e">
        <f>INDEX(Data!$C$4:$BA$398,$C341,K$2)</f>
        <v>#N/A</v>
      </c>
      <c r="L341" s="28" t="e">
        <f>INDEX(Data!$C$4:$BA$398,$C341,L$2)</f>
        <v>#N/A</v>
      </c>
      <c r="M341" s="28" t="e">
        <f>INDEX(Data!$C$4:$BA$398,$C341,M$2)</f>
        <v>#N/A</v>
      </c>
      <c r="N341" s="28" t="e">
        <f>INDEX(Data!$C$4:$BA$398,$C341,N$2)</f>
        <v>#N/A</v>
      </c>
      <c r="O341" s="28" t="e">
        <f>INDEX(Data!$C$4:$BA$398,$C341,O$2)</f>
        <v>#N/A</v>
      </c>
      <c r="P341" t="e">
        <f>IF((Data!$BP$12+($Q$2-Data!$BP$12)*B341)&gt;=O341,Data!$BP$12+($Q$2-Data!$BP$12)*B341,"-")</f>
        <v>#N/A</v>
      </c>
      <c r="Q341" s="8">
        <f>(Data!$BP$12+($Q$2-Data!$BP$12)*CAPM!B341)</f>
        <v>0.3</v>
      </c>
      <c r="R341" s="8" t="e">
        <f>M341*(1+((Data!$BP$12+($R$2-Data!$BP$12)*CAPM!B341))%)</f>
        <v>#N/A</v>
      </c>
      <c r="S341" s="8" t="e">
        <f>M341*(1+((Data!$BP$12+($S$2-Data!$BP$12)*CAPM!B341))%)</f>
        <v>#N/A</v>
      </c>
      <c r="T341" s="8" t="e">
        <f>M341*(1+((Data!$BP$12+($T$2-Data!$BP$12)*CAPM!B341))%)</f>
        <v>#N/A</v>
      </c>
      <c r="U341" t="e">
        <f t="shared" si="33"/>
        <v>#N/A</v>
      </c>
      <c r="V341" s="12" t="e">
        <f t="shared" si="34"/>
        <v>#N/A</v>
      </c>
      <c r="W341" t="e">
        <f t="shared" si="35"/>
        <v>#N/A</v>
      </c>
    </row>
    <row r="342" spans="1:23">
      <c r="A342" s="18">
        <v>339</v>
      </c>
      <c r="B342" s="28">
        <f>IF($D$1="M",Data!BM341,IF($D$1="Y",Data!BN341,"-"))</f>
        <v>0</v>
      </c>
      <c r="C342" s="28" t="e">
        <f>MATCH(B342,IF($D$1="M",Data!$BM$4:$BM$400,IF($D$1="Y",Data!$BN$4:$BN$400,"-")),0)</f>
        <v>#N/A</v>
      </c>
      <c r="D342" s="28" t="e">
        <f>INDEX(Data!$C$4:$BA$398,$C342,D$2)</f>
        <v>#N/A</v>
      </c>
      <c r="E342" s="28" t="e">
        <f>INDEX(Data!$C$4:$BA$398,$C342,E$2)</f>
        <v>#N/A</v>
      </c>
      <c r="F342" s="28" t="e">
        <f>INDEX(Data!$C$4:$BA$398,$C342,F$2)</f>
        <v>#N/A</v>
      </c>
      <c r="G342" s="28" t="e">
        <f>INDEX(Data!$C$4:$BA$398,$C342,G$2)</f>
        <v>#N/A</v>
      </c>
      <c r="H342" s="28" t="e">
        <f>INDEX(Data!$C$4:$BA$398,$C342,H$2)</f>
        <v>#N/A</v>
      </c>
      <c r="I342" s="28" t="e">
        <f>INDEX(Data!$C$4:$BA$398,$C342,I$2)</f>
        <v>#N/A</v>
      </c>
      <c r="J342" s="28" t="e">
        <f>INDEX(Data!$C$4:$BA$398,$C342,J$2)</f>
        <v>#N/A</v>
      </c>
      <c r="K342" s="28" t="e">
        <f>INDEX(Data!$C$4:$BA$398,$C342,K$2)</f>
        <v>#N/A</v>
      </c>
      <c r="L342" s="28" t="e">
        <f>INDEX(Data!$C$4:$BA$398,$C342,L$2)</f>
        <v>#N/A</v>
      </c>
      <c r="M342" s="28" t="e">
        <f>INDEX(Data!$C$4:$BA$398,$C342,M$2)</f>
        <v>#N/A</v>
      </c>
      <c r="N342" s="28" t="e">
        <f>INDEX(Data!$C$4:$BA$398,$C342,N$2)</f>
        <v>#N/A</v>
      </c>
      <c r="O342" s="28" t="e">
        <f>INDEX(Data!$C$4:$BA$398,$C342,O$2)</f>
        <v>#N/A</v>
      </c>
      <c r="P342" t="e">
        <f>IF((Data!$BP$12+($Q$2-Data!$BP$12)*B342)&gt;=O342,Data!$BP$12+($Q$2-Data!$BP$12)*B342,"-")</f>
        <v>#N/A</v>
      </c>
      <c r="Q342" s="8">
        <f>(Data!$BP$12+($Q$2-Data!$BP$12)*CAPM!B342)</f>
        <v>0.3</v>
      </c>
      <c r="R342" s="8" t="e">
        <f>M342*(1+((Data!$BP$12+($R$2-Data!$BP$12)*CAPM!B342))%)</f>
        <v>#N/A</v>
      </c>
      <c r="S342" s="8" t="e">
        <f>M342*(1+((Data!$BP$12+($S$2-Data!$BP$12)*CAPM!B342))%)</f>
        <v>#N/A</v>
      </c>
      <c r="T342" s="8" t="e">
        <f>M342*(1+((Data!$BP$12+($T$2-Data!$BP$12)*CAPM!B342))%)</f>
        <v>#N/A</v>
      </c>
      <c r="U342" t="e">
        <f t="shared" si="33"/>
        <v>#N/A</v>
      </c>
      <c r="V342" s="12" t="e">
        <f t="shared" si="34"/>
        <v>#N/A</v>
      </c>
      <c r="W342" t="e">
        <f t="shared" si="35"/>
        <v>#N/A</v>
      </c>
    </row>
    <row r="343" spans="1:23">
      <c r="A343" s="18">
        <v>340</v>
      </c>
      <c r="B343" s="28">
        <f>IF($D$1="M",Data!BM342,IF($D$1="Y",Data!BN342,"-"))</f>
        <v>0</v>
      </c>
      <c r="C343" s="28" t="e">
        <f>MATCH(B343,IF($D$1="M",Data!$BM$4:$BM$400,IF($D$1="Y",Data!$BN$4:$BN$400,"-")),0)</f>
        <v>#N/A</v>
      </c>
      <c r="D343" s="28" t="e">
        <f>INDEX(Data!$C$4:$BA$398,$C343,D$2)</f>
        <v>#N/A</v>
      </c>
      <c r="E343" s="28" t="e">
        <f>INDEX(Data!$C$4:$BA$398,$C343,E$2)</f>
        <v>#N/A</v>
      </c>
      <c r="F343" s="28" t="e">
        <f>INDEX(Data!$C$4:$BA$398,$C343,F$2)</f>
        <v>#N/A</v>
      </c>
      <c r="G343" s="28" t="e">
        <f>INDEX(Data!$C$4:$BA$398,$C343,G$2)</f>
        <v>#N/A</v>
      </c>
      <c r="H343" s="28" t="e">
        <f>INDEX(Data!$C$4:$BA$398,$C343,H$2)</f>
        <v>#N/A</v>
      </c>
      <c r="I343" s="28" t="e">
        <f>INDEX(Data!$C$4:$BA$398,$C343,I$2)</f>
        <v>#N/A</v>
      </c>
      <c r="J343" s="28" t="e">
        <f>INDEX(Data!$C$4:$BA$398,$C343,J$2)</f>
        <v>#N/A</v>
      </c>
      <c r="K343" s="28" t="e">
        <f>INDEX(Data!$C$4:$BA$398,$C343,K$2)</f>
        <v>#N/A</v>
      </c>
      <c r="L343" s="28" t="e">
        <f>INDEX(Data!$C$4:$BA$398,$C343,L$2)</f>
        <v>#N/A</v>
      </c>
      <c r="M343" s="28" t="e">
        <f>INDEX(Data!$C$4:$BA$398,$C343,M$2)</f>
        <v>#N/A</v>
      </c>
      <c r="N343" s="28" t="e">
        <f>INDEX(Data!$C$4:$BA$398,$C343,N$2)</f>
        <v>#N/A</v>
      </c>
      <c r="O343" s="28" t="e">
        <f>INDEX(Data!$C$4:$BA$398,$C343,O$2)</f>
        <v>#N/A</v>
      </c>
      <c r="P343" t="e">
        <f>IF((Data!$BP$12+($Q$2-Data!$BP$12)*B343)&gt;=O343,Data!$BP$12+($Q$2-Data!$BP$12)*B343,"-")</f>
        <v>#N/A</v>
      </c>
      <c r="Q343" s="8">
        <f>(Data!$BP$12+($Q$2-Data!$BP$12)*CAPM!B343)</f>
        <v>0.3</v>
      </c>
      <c r="R343" s="8" t="e">
        <f>M343*(1+((Data!$BP$12+($R$2-Data!$BP$12)*CAPM!B343))%)</f>
        <v>#N/A</v>
      </c>
      <c r="S343" s="8" t="e">
        <f>M343*(1+((Data!$BP$12+($S$2-Data!$BP$12)*CAPM!B343))%)</f>
        <v>#N/A</v>
      </c>
      <c r="T343" s="8" t="e">
        <f>M343*(1+((Data!$BP$12+($T$2-Data!$BP$12)*CAPM!B343))%)</f>
        <v>#N/A</v>
      </c>
      <c r="U343" t="e">
        <f t="shared" si="33"/>
        <v>#N/A</v>
      </c>
      <c r="V343" s="12" t="e">
        <f t="shared" si="34"/>
        <v>#N/A</v>
      </c>
      <c r="W343" t="e">
        <f t="shared" si="35"/>
        <v>#N/A</v>
      </c>
    </row>
    <row r="344" spans="1:23">
      <c r="A344" s="18">
        <v>341</v>
      </c>
      <c r="B344" s="28">
        <f>IF($D$1="M",Data!BM343,IF($D$1="Y",Data!BN343,"-"))</f>
        <v>0</v>
      </c>
      <c r="C344" s="28" t="e">
        <f>MATCH(B344,IF($D$1="M",Data!$BM$4:$BM$400,IF($D$1="Y",Data!$BN$4:$BN$400,"-")),0)</f>
        <v>#N/A</v>
      </c>
      <c r="D344" s="28" t="e">
        <f>INDEX(Data!$C$4:$BA$398,$C344,D$2)</f>
        <v>#N/A</v>
      </c>
      <c r="E344" s="28" t="e">
        <f>INDEX(Data!$C$4:$BA$398,$C344,E$2)</f>
        <v>#N/A</v>
      </c>
      <c r="F344" s="28" t="e">
        <f>INDEX(Data!$C$4:$BA$398,$C344,F$2)</f>
        <v>#N/A</v>
      </c>
      <c r="G344" s="28" t="e">
        <f>INDEX(Data!$C$4:$BA$398,$C344,G$2)</f>
        <v>#N/A</v>
      </c>
      <c r="H344" s="28" t="e">
        <f>INDEX(Data!$C$4:$BA$398,$C344,H$2)</f>
        <v>#N/A</v>
      </c>
      <c r="I344" s="28" t="e">
        <f>INDEX(Data!$C$4:$BA$398,$C344,I$2)</f>
        <v>#N/A</v>
      </c>
      <c r="J344" s="28" t="e">
        <f>INDEX(Data!$C$4:$BA$398,$C344,J$2)</f>
        <v>#N/A</v>
      </c>
      <c r="K344" s="28" t="e">
        <f>INDEX(Data!$C$4:$BA$398,$C344,K$2)</f>
        <v>#N/A</v>
      </c>
      <c r="L344" s="28" t="e">
        <f>INDEX(Data!$C$4:$BA$398,$C344,L$2)</f>
        <v>#N/A</v>
      </c>
      <c r="M344" s="28" t="e">
        <f>INDEX(Data!$C$4:$BA$398,$C344,M$2)</f>
        <v>#N/A</v>
      </c>
      <c r="N344" s="28" t="e">
        <f>INDEX(Data!$C$4:$BA$398,$C344,N$2)</f>
        <v>#N/A</v>
      </c>
      <c r="O344" s="28" t="e">
        <f>INDEX(Data!$C$4:$BA$398,$C344,O$2)</f>
        <v>#N/A</v>
      </c>
      <c r="P344" t="e">
        <f>IF((Data!$BP$12+($Q$2-Data!$BP$12)*B344)&gt;=O344,Data!$BP$12+($Q$2-Data!$BP$12)*B344,"-")</f>
        <v>#N/A</v>
      </c>
      <c r="Q344" s="8">
        <f>(Data!$BP$12+($Q$2-Data!$BP$12)*CAPM!B344)</f>
        <v>0.3</v>
      </c>
      <c r="R344" s="8" t="e">
        <f>M344*(1+((Data!$BP$12+($R$2-Data!$BP$12)*CAPM!B344))%)</f>
        <v>#N/A</v>
      </c>
      <c r="S344" s="8" t="e">
        <f>M344*(1+((Data!$BP$12+($S$2-Data!$BP$12)*CAPM!B344))%)</f>
        <v>#N/A</v>
      </c>
      <c r="T344" s="8" t="e">
        <f>M344*(1+((Data!$BP$12+($T$2-Data!$BP$12)*CAPM!B344))%)</f>
        <v>#N/A</v>
      </c>
      <c r="U344" t="e">
        <f t="shared" si="33"/>
        <v>#N/A</v>
      </c>
      <c r="V344" s="12" t="e">
        <f t="shared" si="34"/>
        <v>#N/A</v>
      </c>
      <c r="W344" t="e">
        <f t="shared" si="35"/>
        <v>#N/A</v>
      </c>
    </row>
    <row r="345" spans="1:23">
      <c r="A345" s="18">
        <v>342</v>
      </c>
      <c r="B345" s="28">
        <f>IF($D$1="M",Data!BM344,IF($D$1="Y",Data!BN344,"-"))</f>
        <v>0</v>
      </c>
      <c r="C345" s="28" t="e">
        <f>MATCH(B345,IF($D$1="M",Data!$BM$4:$BM$400,IF($D$1="Y",Data!$BN$4:$BN$400,"-")),0)</f>
        <v>#N/A</v>
      </c>
      <c r="D345" s="28" t="e">
        <f>INDEX(Data!$C$4:$BA$398,$C345,D$2)</f>
        <v>#N/A</v>
      </c>
      <c r="E345" s="28" t="e">
        <f>INDEX(Data!$C$4:$BA$398,$C345,E$2)</f>
        <v>#N/A</v>
      </c>
      <c r="F345" s="28" t="e">
        <f>INDEX(Data!$C$4:$BA$398,$C345,F$2)</f>
        <v>#N/A</v>
      </c>
      <c r="G345" s="28" t="e">
        <f>INDEX(Data!$C$4:$BA$398,$C345,G$2)</f>
        <v>#N/A</v>
      </c>
      <c r="H345" s="28" t="e">
        <f>INDEX(Data!$C$4:$BA$398,$C345,H$2)</f>
        <v>#N/A</v>
      </c>
      <c r="I345" s="28" t="e">
        <f>INDEX(Data!$C$4:$BA$398,$C345,I$2)</f>
        <v>#N/A</v>
      </c>
      <c r="J345" s="28" t="e">
        <f>INDEX(Data!$C$4:$BA$398,$C345,J$2)</f>
        <v>#N/A</v>
      </c>
      <c r="K345" s="28" t="e">
        <f>INDEX(Data!$C$4:$BA$398,$C345,K$2)</f>
        <v>#N/A</v>
      </c>
      <c r="L345" s="28" t="e">
        <f>INDEX(Data!$C$4:$BA$398,$C345,L$2)</f>
        <v>#N/A</v>
      </c>
      <c r="M345" s="28" t="e">
        <f>INDEX(Data!$C$4:$BA$398,$C345,M$2)</f>
        <v>#N/A</v>
      </c>
      <c r="N345" s="28" t="e">
        <f>INDEX(Data!$C$4:$BA$398,$C345,N$2)</f>
        <v>#N/A</v>
      </c>
      <c r="O345" s="28" t="e">
        <f>INDEX(Data!$C$4:$BA$398,$C345,O$2)</f>
        <v>#N/A</v>
      </c>
      <c r="P345" t="e">
        <f>IF((Data!$BP$12+($Q$2-Data!$BP$12)*B345)&gt;=O345,Data!$BP$12+($Q$2-Data!$BP$12)*B345,"-")</f>
        <v>#N/A</v>
      </c>
      <c r="Q345" s="8">
        <f>(Data!$BP$12+($Q$2-Data!$BP$12)*CAPM!B345)</f>
        <v>0.3</v>
      </c>
      <c r="R345" s="8" t="e">
        <f>M345*(1+((Data!$BP$12+($R$2-Data!$BP$12)*CAPM!B345))%)</f>
        <v>#N/A</v>
      </c>
      <c r="S345" s="8" t="e">
        <f>M345*(1+((Data!$BP$12+($S$2-Data!$BP$12)*CAPM!B345))%)</f>
        <v>#N/A</v>
      </c>
      <c r="T345" s="8" t="e">
        <f>M345*(1+((Data!$BP$12+($T$2-Data!$BP$12)*CAPM!B345))%)</f>
        <v>#N/A</v>
      </c>
      <c r="U345" t="e">
        <f t="shared" si="33"/>
        <v>#N/A</v>
      </c>
      <c r="V345" s="12" t="e">
        <f t="shared" si="34"/>
        <v>#N/A</v>
      </c>
      <c r="W345" t="e">
        <f t="shared" si="35"/>
        <v>#N/A</v>
      </c>
    </row>
    <row r="346" spans="1:23">
      <c r="A346" s="18">
        <v>343</v>
      </c>
      <c r="B346" s="28">
        <f>IF($D$1="M",Data!BM345,IF($D$1="Y",Data!BN345,"-"))</f>
        <v>0</v>
      </c>
      <c r="C346" s="28" t="e">
        <f>MATCH(B346,IF($D$1="M",Data!$BM$4:$BM$400,IF($D$1="Y",Data!$BN$4:$BN$400,"-")),0)</f>
        <v>#N/A</v>
      </c>
      <c r="D346" s="28" t="e">
        <f>INDEX(Data!$C$4:$BA$398,$C346,D$2)</f>
        <v>#N/A</v>
      </c>
      <c r="E346" s="28" t="e">
        <f>INDEX(Data!$C$4:$BA$398,$C346,E$2)</f>
        <v>#N/A</v>
      </c>
      <c r="F346" s="28" t="e">
        <f>INDEX(Data!$C$4:$BA$398,$C346,F$2)</f>
        <v>#N/A</v>
      </c>
      <c r="G346" s="28" t="e">
        <f>INDEX(Data!$C$4:$BA$398,$C346,G$2)</f>
        <v>#N/A</v>
      </c>
      <c r="H346" s="28" t="e">
        <f>INDEX(Data!$C$4:$BA$398,$C346,H$2)</f>
        <v>#N/A</v>
      </c>
      <c r="I346" s="28" t="e">
        <f>INDEX(Data!$C$4:$BA$398,$C346,I$2)</f>
        <v>#N/A</v>
      </c>
      <c r="J346" s="28" t="e">
        <f>INDEX(Data!$C$4:$BA$398,$C346,J$2)</f>
        <v>#N/A</v>
      </c>
      <c r="K346" s="28" t="e">
        <f>INDEX(Data!$C$4:$BA$398,$C346,K$2)</f>
        <v>#N/A</v>
      </c>
      <c r="L346" s="28" t="e">
        <f>INDEX(Data!$C$4:$BA$398,$C346,L$2)</f>
        <v>#N/A</v>
      </c>
      <c r="M346" s="28" t="e">
        <f>INDEX(Data!$C$4:$BA$398,$C346,M$2)</f>
        <v>#N/A</v>
      </c>
      <c r="N346" s="28" t="e">
        <f>INDEX(Data!$C$4:$BA$398,$C346,N$2)</f>
        <v>#N/A</v>
      </c>
      <c r="O346" s="28" t="e">
        <f>INDEX(Data!$C$4:$BA$398,$C346,O$2)</f>
        <v>#N/A</v>
      </c>
      <c r="P346" t="e">
        <f>IF((Data!$BP$12+($Q$2-Data!$BP$12)*B346)&gt;=O346,Data!$BP$12+($Q$2-Data!$BP$12)*B346,"-")</f>
        <v>#N/A</v>
      </c>
      <c r="Q346" s="8">
        <f>(Data!$BP$12+($Q$2-Data!$BP$12)*CAPM!B346)</f>
        <v>0.3</v>
      </c>
      <c r="R346" s="8" t="e">
        <f>M346*(1+((Data!$BP$12+($R$2-Data!$BP$12)*CAPM!B346))%)</f>
        <v>#N/A</v>
      </c>
      <c r="S346" s="8" t="e">
        <f>M346*(1+((Data!$BP$12+($S$2-Data!$BP$12)*CAPM!B346))%)</f>
        <v>#N/A</v>
      </c>
      <c r="T346" s="8" t="e">
        <f>M346*(1+((Data!$BP$12+($T$2-Data!$BP$12)*CAPM!B346))%)</f>
        <v>#N/A</v>
      </c>
      <c r="U346" t="e">
        <f t="shared" si="33"/>
        <v>#N/A</v>
      </c>
      <c r="V346" s="12" t="e">
        <f t="shared" si="34"/>
        <v>#N/A</v>
      </c>
      <c r="W346" t="e">
        <f t="shared" si="35"/>
        <v>#N/A</v>
      </c>
    </row>
    <row r="347" spans="1:23">
      <c r="A347" s="18">
        <v>344</v>
      </c>
      <c r="B347" s="28">
        <f>IF($D$1="M",Data!BM346,IF($D$1="Y",Data!BN346,"-"))</f>
        <v>0</v>
      </c>
      <c r="C347" s="28" t="e">
        <f>MATCH(B347,IF($D$1="M",Data!$BM$4:$BM$400,IF($D$1="Y",Data!$BN$4:$BN$400,"-")),0)</f>
        <v>#N/A</v>
      </c>
      <c r="D347" s="28" t="e">
        <f>INDEX(Data!$C$4:$BA$398,$C347,D$2)</f>
        <v>#N/A</v>
      </c>
      <c r="E347" s="28" t="e">
        <f>INDEX(Data!$C$4:$BA$398,$C347,E$2)</f>
        <v>#N/A</v>
      </c>
      <c r="F347" s="28" t="e">
        <f>INDEX(Data!$C$4:$BA$398,$C347,F$2)</f>
        <v>#N/A</v>
      </c>
      <c r="G347" s="28" t="e">
        <f>INDEX(Data!$C$4:$BA$398,$C347,G$2)</f>
        <v>#N/A</v>
      </c>
      <c r="H347" s="28" t="e">
        <f>INDEX(Data!$C$4:$BA$398,$C347,H$2)</f>
        <v>#N/A</v>
      </c>
      <c r="I347" s="28" t="e">
        <f>INDEX(Data!$C$4:$BA$398,$C347,I$2)</f>
        <v>#N/A</v>
      </c>
      <c r="J347" s="28" t="e">
        <f>INDEX(Data!$C$4:$BA$398,$C347,J$2)</f>
        <v>#N/A</v>
      </c>
      <c r="K347" s="28" t="e">
        <f>INDEX(Data!$C$4:$BA$398,$C347,K$2)</f>
        <v>#N/A</v>
      </c>
      <c r="L347" s="28" t="e">
        <f>INDEX(Data!$C$4:$BA$398,$C347,L$2)</f>
        <v>#N/A</v>
      </c>
      <c r="M347" s="28" t="e">
        <f>INDEX(Data!$C$4:$BA$398,$C347,M$2)</f>
        <v>#N/A</v>
      </c>
      <c r="N347" s="28" t="e">
        <f>INDEX(Data!$C$4:$BA$398,$C347,N$2)</f>
        <v>#N/A</v>
      </c>
      <c r="O347" s="28" t="e">
        <f>INDEX(Data!$C$4:$BA$398,$C347,O$2)</f>
        <v>#N/A</v>
      </c>
      <c r="P347" t="e">
        <f>IF((Data!$BP$12+($Q$2-Data!$BP$12)*B347)&gt;=O347,Data!$BP$12+($Q$2-Data!$BP$12)*B347,"-")</f>
        <v>#N/A</v>
      </c>
      <c r="Q347" s="8">
        <f>(Data!$BP$12+($Q$2-Data!$BP$12)*CAPM!B347)</f>
        <v>0.3</v>
      </c>
      <c r="R347" s="8" t="e">
        <f>M347*(1+((Data!$BP$12+($R$2-Data!$BP$12)*CAPM!B347))%)</f>
        <v>#N/A</v>
      </c>
      <c r="S347" s="8" t="e">
        <f>M347*(1+((Data!$BP$12+($S$2-Data!$BP$12)*CAPM!B347))%)</f>
        <v>#N/A</v>
      </c>
      <c r="T347" s="8" t="e">
        <f>M347*(1+((Data!$BP$12+($T$2-Data!$BP$12)*CAPM!B347))%)</f>
        <v>#N/A</v>
      </c>
      <c r="U347" t="e">
        <f t="shared" si="33"/>
        <v>#N/A</v>
      </c>
      <c r="V347" s="12" t="e">
        <f t="shared" si="34"/>
        <v>#N/A</v>
      </c>
      <c r="W347" t="e">
        <f t="shared" si="35"/>
        <v>#N/A</v>
      </c>
    </row>
    <row r="348" spans="1:23">
      <c r="A348" s="18">
        <v>345</v>
      </c>
      <c r="B348" s="28">
        <f>IF($D$1="M",Data!BM347,IF($D$1="Y",Data!BN347,"-"))</f>
        <v>0</v>
      </c>
      <c r="C348" s="28" t="e">
        <f>MATCH(B348,IF($D$1="M",Data!$BM$4:$BM$400,IF($D$1="Y",Data!$BN$4:$BN$400,"-")),0)</f>
        <v>#N/A</v>
      </c>
      <c r="D348" s="28" t="e">
        <f>INDEX(Data!$C$4:$BA$398,$C348,D$2)</f>
        <v>#N/A</v>
      </c>
      <c r="E348" s="28" t="e">
        <f>INDEX(Data!$C$4:$BA$398,$C348,E$2)</f>
        <v>#N/A</v>
      </c>
      <c r="F348" s="28" t="e">
        <f>INDEX(Data!$C$4:$BA$398,$C348,F$2)</f>
        <v>#N/A</v>
      </c>
      <c r="G348" s="28" t="e">
        <f>INDEX(Data!$C$4:$BA$398,$C348,G$2)</f>
        <v>#N/A</v>
      </c>
      <c r="H348" s="28" t="e">
        <f>INDEX(Data!$C$4:$BA$398,$C348,H$2)</f>
        <v>#N/A</v>
      </c>
      <c r="I348" s="28" t="e">
        <f>INDEX(Data!$C$4:$BA$398,$C348,I$2)</f>
        <v>#N/A</v>
      </c>
      <c r="J348" s="28" t="e">
        <f>INDEX(Data!$C$4:$BA$398,$C348,J$2)</f>
        <v>#N/A</v>
      </c>
      <c r="K348" s="28" t="e">
        <f>INDEX(Data!$C$4:$BA$398,$C348,K$2)</f>
        <v>#N/A</v>
      </c>
      <c r="L348" s="28" t="e">
        <f>INDEX(Data!$C$4:$BA$398,$C348,L$2)</f>
        <v>#N/A</v>
      </c>
      <c r="M348" s="28" t="e">
        <f>INDEX(Data!$C$4:$BA$398,$C348,M$2)</f>
        <v>#N/A</v>
      </c>
      <c r="N348" s="28" t="e">
        <f>INDEX(Data!$C$4:$BA$398,$C348,N$2)</f>
        <v>#N/A</v>
      </c>
      <c r="O348" s="28" t="e">
        <f>INDEX(Data!$C$4:$BA$398,$C348,O$2)</f>
        <v>#N/A</v>
      </c>
      <c r="P348" t="e">
        <f>IF((Data!$BP$12+($Q$2-Data!$BP$12)*B348)&gt;=O348,Data!$BP$12+($Q$2-Data!$BP$12)*B348,"-")</f>
        <v>#N/A</v>
      </c>
      <c r="Q348" s="8">
        <f>(Data!$BP$12+($Q$2-Data!$BP$12)*CAPM!B348)</f>
        <v>0.3</v>
      </c>
      <c r="R348" s="8" t="e">
        <f>M348*(1+((Data!$BP$12+($R$2-Data!$BP$12)*CAPM!B348))%)</f>
        <v>#N/A</v>
      </c>
      <c r="S348" s="8" t="e">
        <f>M348*(1+((Data!$BP$12+($S$2-Data!$BP$12)*CAPM!B348))%)</f>
        <v>#N/A</v>
      </c>
      <c r="T348" s="8" t="e">
        <f>M348*(1+((Data!$BP$12+($T$2-Data!$BP$12)*CAPM!B348))%)</f>
        <v>#N/A</v>
      </c>
      <c r="U348" t="e">
        <f t="shared" si="33"/>
        <v>#N/A</v>
      </c>
      <c r="V348" s="12" t="e">
        <f t="shared" si="34"/>
        <v>#N/A</v>
      </c>
      <c r="W348" t="e">
        <f t="shared" si="35"/>
        <v>#N/A</v>
      </c>
    </row>
    <row r="349" spans="1:23">
      <c r="A349" s="18">
        <v>346</v>
      </c>
      <c r="B349" s="28">
        <f>IF($D$1="M",Data!BM348,IF($D$1="Y",Data!BN348,"-"))</f>
        <v>0</v>
      </c>
      <c r="C349" s="28" t="e">
        <f>MATCH(B349,IF($D$1="M",Data!$BM$4:$BM$400,IF($D$1="Y",Data!$BN$4:$BN$400,"-")),0)</f>
        <v>#N/A</v>
      </c>
      <c r="D349" s="28" t="e">
        <f>INDEX(Data!$C$4:$BA$398,$C349,D$2)</f>
        <v>#N/A</v>
      </c>
      <c r="E349" s="28" t="e">
        <f>INDEX(Data!$C$4:$BA$398,$C349,E$2)</f>
        <v>#N/A</v>
      </c>
      <c r="F349" s="28" t="e">
        <f>INDEX(Data!$C$4:$BA$398,$C349,F$2)</f>
        <v>#N/A</v>
      </c>
      <c r="G349" s="28" t="e">
        <f>INDEX(Data!$C$4:$BA$398,$C349,G$2)</f>
        <v>#N/A</v>
      </c>
      <c r="H349" s="28" t="e">
        <f>INDEX(Data!$C$4:$BA$398,$C349,H$2)</f>
        <v>#N/A</v>
      </c>
      <c r="I349" s="28" t="e">
        <f>INDEX(Data!$C$4:$BA$398,$C349,I$2)</f>
        <v>#N/A</v>
      </c>
      <c r="J349" s="28" t="e">
        <f>INDEX(Data!$C$4:$BA$398,$C349,J$2)</f>
        <v>#N/A</v>
      </c>
      <c r="K349" s="28" t="e">
        <f>INDEX(Data!$C$4:$BA$398,$C349,K$2)</f>
        <v>#N/A</v>
      </c>
      <c r="L349" s="28" t="e">
        <f>INDEX(Data!$C$4:$BA$398,$C349,L$2)</f>
        <v>#N/A</v>
      </c>
      <c r="M349" s="28" t="e">
        <f>INDEX(Data!$C$4:$BA$398,$C349,M$2)</f>
        <v>#N/A</v>
      </c>
      <c r="N349" s="28" t="e">
        <f>INDEX(Data!$C$4:$BA$398,$C349,N$2)</f>
        <v>#N/A</v>
      </c>
      <c r="O349" s="28" t="e">
        <f>INDEX(Data!$C$4:$BA$398,$C349,O$2)</f>
        <v>#N/A</v>
      </c>
      <c r="P349" t="e">
        <f>IF((Data!$BP$12+($Q$2-Data!$BP$12)*B349)&gt;=O349,Data!$BP$12+($Q$2-Data!$BP$12)*B349,"-")</f>
        <v>#N/A</v>
      </c>
      <c r="Q349" s="8">
        <f>(Data!$BP$12+($Q$2-Data!$BP$12)*CAPM!B349)</f>
        <v>0.3</v>
      </c>
      <c r="R349" s="8" t="e">
        <f>M349*(1+((Data!$BP$12+($R$2-Data!$BP$12)*CAPM!B349))%)</f>
        <v>#N/A</v>
      </c>
      <c r="S349" s="8" t="e">
        <f>M349*(1+((Data!$BP$12+($S$2-Data!$BP$12)*CAPM!B349))%)</f>
        <v>#N/A</v>
      </c>
      <c r="T349" s="8" t="e">
        <f>M349*(1+((Data!$BP$12+($T$2-Data!$BP$12)*CAPM!B349))%)</f>
        <v>#N/A</v>
      </c>
      <c r="U349" t="e">
        <f t="shared" si="33"/>
        <v>#N/A</v>
      </c>
      <c r="V349" s="12" t="e">
        <f t="shared" si="34"/>
        <v>#N/A</v>
      </c>
      <c r="W349" t="e">
        <f t="shared" si="35"/>
        <v>#N/A</v>
      </c>
    </row>
    <row r="350" spans="1:23">
      <c r="A350" s="18">
        <v>347</v>
      </c>
      <c r="B350" s="28">
        <f>IF($D$1="M",Data!BM349,IF($D$1="Y",Data!BN349,"-"))</f>
        <v>0</v>
      </c>
      <c r="C350" s="28" t="e">
        <f>MATCH(B350,IF($D$1="M",Data!$BM$4:$BM$400,IF($D$1="Y",Data!$BN$4:$BN$400,"-")),0)</f>
        <v>#N/A</v>
      </c>
      <c r="D350" s="28" t="e">
        <f>INDEX(Data!$C$4:$BA$398,$C350,D$2)</f>
        <v>#N/A</v>
      </c>
      <c r="E350" s="28" t="e">
        <f>INDEX(Data!$C$4:$BA$398,$C350,E$2)</f>
        <v>#N/A</v>
      </c>
      <c r="F350" s="28" t="e">
        <f>INDEX(Data!$C$4:$BA$398,$C350,F$2)</f>
        <v>#N/A</v>
      </c>
      <c r="G350" s="28" t="e">
        <f>INDEX(Data!$C$4:$BA$398,$C350,G$2)</f>
        <v>#N/A</v>
      </c>
      <c r="H350" s="28" t="e">
        <f>INDEX(Data!$C$4:$BA$398,$C350,H$2)</f>
        <v>#N/A</v>
      </c>
      <c r="I350" s="28" t="e">
        <f>INDEX(Data!$C$4:$BA$398,$C350,I$2)</f>
        <v>#N/A</v>
      </c>
      <c r="J350" s="28" t="e">
        <f>INDEX(Data!$C$4:$BA$398,$C350,J$2)</f>
        <v>#N/A</v>
      </c>
      <c r="K350" s="28" t="e">
        <f>INDEX(Data!$C$4:$BA$398,$C350,K$2)</f>
        <v>#N/A</v>
      </c>
      <c r="L350" s="28" t="e">
        <f>INDEX(Data!$C$4:$BA$398,$C350,L$2)</f>
        <v>#N/A</v>
      </c>
      <c r="M350" s="28" t="e">
        <f>INDEX(Data!$C$4:$BA$398,$C350,M$2)</f>
        <v>#N/A</v>
      </c>
      <c r="N350" s="28" t="e">
        <f>INDEX(Data!$C$4:$BA$398,$C350,N$2)</f>
        <v>#N/A</v>
      </c>
      <c r="O350" s="28" t="e">
        <f>INDEX(Data!$C$4:$BA$398,$C350,O$2)</f>
        <v>#N/A</v>
      </c>
      <c r="P350" t="e">
        <f>IF((Data!$BP$12+($Q$2-Data!$BP$12)*B350)&gt;=O350,Data!$BP$12+($Q$2-Data!$BP$12)*B350,"-")</f>
        <v>#N/A</v>
      </c>
      <c r="Q350" s="8">
        <f>(Data!$BP$12+($Q$2-Data!$BP$12)*CAPM!B350)</f>
        <v>0.3</v>
      </c>
      <c r="R350" s="8" t="e">
        <f>M350*(1+((Data!$BP$12+($R$2-Data!$BP$12)*CAPM!B350))%)</f>
        <v>#N/A</v>
      </c>
      <c r="S350" s="8" t="e">
        <f>M350*(1+((Data!$BP$12+($S$2-Data!$BP$12)*CAPM!B350))%)</f>
        <v>#N/A</v>
      </c>
      <c r="T350" s="8" t="e">
        <f>M350*(1+((Data!$BP$12+($T$2-Data!$BP$12)*CAPM!B350))%)</f>
        <v>#N/A</v>
      </c>
      <c r="U350" t="e">
        <f t="shared" si="33"/>
        <v>#N/A</v>
      </c>
      <c r="V350" s="12" t="e">
        <f t="shared" si="34"/>
        <v>#N/A</v>
      </c>
      <c r="W350" t="e">
        <f t="shared" si="35"/>
        <v>#N/A</v>
      </c>
    </row>
    <row r="351" spans="1:23">
      <c r="A351" s="18">
        <v>348</v>
      </c>
      <c r="B351" s="28">
        <f>IF($D$1="M",Data!BM350,IF($D$1="Y",Data!BN350,"-"))</f>
        <v>0</v>
      </c>
      <c r="C351" s="28" t="e">
        <f>MATCH(B351,IF($D$1="M",Data!$BM$4:$BM$400,IF($D$1="Y",Data!$BN$4:$BN$400,"-")),0)</f>
        <v>#N/A</v>
      </c>
      <c r="D351" s="28" t="e">
        <f>INDEX(Data!$C$4:$BA$398,$C351,D$2)</f>
        <v>#N/A</v>
      </c>
      <c r="E351" s="28" t="e">
        <f>INDEX(Data!$C$4:$BA$398,$C351,E$2)</f>
        <v>#N/A</v>
      </c>
      <c r="F351" s="28" t="e">
        <f>INDEX(Data!$C$4:$BA$398,$C351,F$2)</f>
        <v>#N/A</v>
      </c>
      <c r="G351" s="28" t="e">
        <f>INDEX(Data!$C$4:$BA$398,$C351,G$2)</f>
        <v>#N/A</v>
      </c>
      <c r="H351" s="28" t="e">
        <f>INDEX(Data!$C$4:$BA$398,$C351,H$2)</f>
        <v>#N/A</v>
      </c>
      <c r="I351" s="28" t="e">
        <f>INDEX(Data!$C$4:$BA$398,$C351,I$2)</f>
        <v>#N/A</v>
      </c>
      <c r="J351" s="28" t="e">
        <f>INDEX(Data!$C$4:$BA$398,$C351,J$2)</f>
        <v>#N/A</v>
      </c>
      <c r="K351" s="28" t="e">
        <f>INDEX(Data!$C$4:$BA$398,$C351,K$2)</f>
        <v>#N/A</v>
      </c>
      <c r="L351" s="28" t="e">
        <f>INDEX(Data!$C$4:$BA$398,$C351,L$2)</f>
        <v>#N/A</v>
      </c>
      <c r="M351" s="28" t="e">
        <f>INDEX(Data!$C$4:$BA$398,$C351,M$2)</f>
        <v>#N/A</v>
      </c>
      <c r="N351" s="28" t="e">
        <f>INDEX(Data!$C$4:$BA$398,$C351,N$2)</f>
        <v>#N/A</v>
      </c>
      <c r="O351" s="28" t="e">
        <f>INDEX(Data!$C$4:$BA$398,$C351,O$2)</f>
        <v>#N/A</v>
      </c>
      <c r="P351" t="e">
        <f>IF((Data!$BP$12+($Q$2-Data!$BP$12)*B351)&gt;=O351,Data!$BP$12+($Q$2-Data!$BP$12)*B351,"-")</f>
        <v>#N/A</v>
      </c>
      <c r="Q351" s="8">
        <f>(Data!$BP$12+($Q$2-Data!$BP$12)*CAPM!B351)</f>
        <v>0.3</v>
      </c>
      <c r="R351" s="8" t="e">
        <f>M351*(1+((Data!$BP$12+($R$2-Data!$BP$12)*CAPM!B351))%)</f>
        <v>#N/A</v>
      </c>
      <c r="S351" s="8" t="e">
        <f>M351*(1+((Data!$BP$12+($S$2-Data!$BP$12)*CAPM!B351))%)</f>
        <v>#N/A</v>
      </c>
      <c r="T351" s="8" t="e">
        <f>M351*(1+((Data!$BP$12+($T$2-Data!$BP$12)*CAPM!B351))%)</f>
        <v>#N/A</v>
      </c>
      <c r="U351" t="e">
        <f t="shared" si="33"/>
        <v>#N/A</v>
      </c>
      <c r="V351" s="12" t="e">
        <f t="shared" si="34"/>
        <v>#N/A</v>
      </c>
      <c r="W351" t="e">
        <f t="shared" si="35"/>
        <v>#N/A</v>
      </c>
    </row>
    <row r="352" spans="1:23">
      <c r="A352" s="18">
        <v>349</v>
      </c>
      <c r="B352" s="28">
        <f>IF($D$1="M",Data!BM351,IF($D$1="Y",Data!BN351,"-"))</f>
        <v>0</v>
      </c>
      <c r="C352" s="28" t="e">
        <f>MATCH(B352,IF($D$1="M",Data!$BM$4:$BM$400,IF($D$1="Y",Data!$BN$4:$BN$400,"-")),0)</f>
        <v>#N/A</v>
      </c>
      <c r="D352" s="28" t="e">
        <f>INDEX(Data!$C$4:$BA$398,$C352,D$2)</f>
        <v>#N/A</v>
      </c>
      <c r="E352" s="28" t="e">
        <f>INDEX(Data!$C$4:$BA$398,$C352,E$2)</f>
        <v>#N/A</v>
      </c>
      <c r="F352" s="28" t="e">
        <f>INDEX(Data!$C$4:$BA$398,$C352,F$2)</f>
        <v>#N/A</v>
      </c>
      <c r="G352" s="28" t="e">
        <f>INDEX(Data!$C$4:$BA$398,$C352,G$2)</f>
        <v>#N/A</v>
      </c>
      <c r="H352" s="28" t="e">
        <f>INDEX(Data!$C$4:$BA$398,$C352,H$2)</f>
        <v>#N/A</v>
      </c>
      <c r="I352" s="28" t="e">
        <f>INDEX(Data!$C$4:$BA$398,$C352,I$2)</f>
        <v>#N/A</v>
      </c>
      <c r="J352" s="28" t="e">
        <f>INDEX(Data!$C$4:$BA$398,$C352,J$2)</f>
        <v>#N/A</v>
      </c>
      <c r="K352" s="28" t="e">
        <f>INDEX(Data!$C$4:$BA$398,$C352,K$2)</f>
        <v>#N/A</v>
      </c>
      <c r="L352" s="28" t="e">
        <f>INDEX(Data!$C$4:$BA$398,$C352,L$2)</f>
        <v>#N/A</v>
      </c>
      <c r="M352" s="28" t="e">
        <f>INDEX(Data!$C$4:$BA$398,$C352,M$2)</f>
        <v>#N/A</v>
      </c>
      <c r="N352" s="28" t="e">
        <f>INDEX(Data!$C$4:$BA$398,$C352,N$2)</f>
        <v>#N/A</v>
      </c>
      <c r="O352" s="28" t="e">
        <f>INDEX(Data!$C$4:$BA$398,$C352,O$2)</f>
        <v>#N/A</v>
      </c>
      <c r="P352" t="e">
        <f>IF((Data!$BP$12+($Q$2-Data!$BP$12)*B352)&gt;=O352,Data!$BP$12+($Q$2-Data!$BP$12)*B352,"-")</f>
        <v>#N/A</v>
      </c>
      <c r="Q352" s="8">
        <f>(Data!$BP$12+($Q$2-Data!$BP$12)*CAPM!B352)</f>
        <v>0.3</v>
      </c>
      <c r="R352" s="8" t="e">
        <f>M352*(1+((Data!$BP$12+($R$2-Data!$BP$12)*CAPM!B352))%)</f>
        <v>#N/A</v>
      </c>
      <c r="S352" s="8" t="e">
        <f>M352*(1+((Data!$BP$12+($S$2-Data!$BP$12)*CAPM!B352))%)</f>
        <v>#N/A</v>
      </c>
      <c r="T352" s="8" t="e">
        <f>M352*(1+((Data!$BP$12+($T$2-Data!$BP$12)*CAPM!B352))%)</f>
        <v>#N/A</v>
      </c>
      <c r="U352" t="e">
        <f t="shared" si="33"/>
        <v>#N/A</v>
      </c>
      <c r="V352" s="12" t="e">
        <f t="shared" si="34"/>
        <v>#N/A</v>
      </c>
      <c r="W352" t="e">
        <f t="shared" si="35"/>
        <v>#N/A</v>
      </c>
    </row>
    <row r="353" spans="1:23">
      <c r="A353" s="18">
        <v>350</v>
      </c>
      <c r="B353" s="28">
        <f>IF($D$1="M",Data!BM352,IF($D$1="Y",Data!BN352,"-"))</f>
        <v>0</v>
      </c>
      <c r="C353" s="28" t="e">
        <f>MATCH(B353,IF($D$1="M",Data!$BM$4:$BM$400,IF($D$1="Y",Data!$BN$4:$BN$400,"-")),0)</f>
        <v>#N/A</v>
      </c>
      <c r="D353" s="28" t="e">
        <f>INDEX(Data!$C$4:$BA$398,$C353,D$2)</f>
        <v>#N/A</v>
      </c>
      <c r="E353" s="28" t="e">
        <f>INDEX(Data!$C$4:$BA$398,$C353,E$2)</f>
        <v>#N/A</v>
      </c>
      <c r="F353" s="28" t="e">
        <f>INDEX(Data!$C$4:$BA$398,$C353,F$2)</f>
        <v>#N/A</v>
      </c>
      <c r="G353" s="28" t="e">
        <f>INDEX(Data!$C$4:$BA$398,$C353,G$2)</f>
        <v>#N/A</v>
      </c>
      <c r="H353" s="28" t="e">
        <f>INDEX(Data!$C$4:$BA$398,$C353,H$2)</f>
        <v>#N/A</v>
      </c>
      <c r="I353" s="28" t="e">
        <f>INDEX(Data!$C$4:$BA$398,$C353,I$2)</f>
        <v>#N/A</v>
      </c>
      <c r="J353" s="28" t="e">
        <f>INDEX(Data!$C$4:$BA$398,$C353,J$2)</f>
        <v>#N/A</v>
      </c>
      <c r="K353" s="28" t="e">
        <f>INDEX(Data!$C$4:$BA$398,$C353,K$2)</f>
        <v>#N/A</v>
      </c>
      <c r="L353" s="28" t="e">
        <f>INDEX(Data!$C$4:$BA$398,$C353,L$2)</f>
        <v>#N/A</v>
      </c>
      <c r="M353" s="28" t="e">
        <f>INDEX(Data!$C$4:$BA$398,$C353,M$2)</f>
        <v>#N/A</v>
      </c>
      <c r="N353" s="28" t="e">
        <f>INDEX(Data!$C$4:$BA$398,$C353,N$2)</f>
        <v>#N/A</v>
      </c>
      <c r="O353" s="28" t="e">
        <f>INDEX(Data!$C$4:$BA$398,$C353,O$2)</f>
        <v>#N/A</v>
      </c>
      <c r="P353" t="e">
        <f>IF((Data!$BP$12+($Q$2-Data!$BP$12)*B353)&gt;=O353,Data!$BP$12+($Q$2-Data!$BP$12)*B353,"-")</f>
        <v>#N/A</v>
      </c>
      <c r="Q353" s="8">
        <f>(Data!$BP$12+($Q$2-Data!$BP$12)*CAPM!B353)</f>
        <v>0.3</v>
      </c>
      <c r="R353" s="8" t="e">
        <f>M353*(1+((Data!$BP$12+($R$2-Data!$BP$12)*CAPM!B353))%)</f>
        <v>#N/A</v>
      </c>
      <c r="S353" s="8" t="e">
        <f>M353*(1+((Data!$BP$12+($S$2-Data!$BP$12)*CAPM!B353))%)</f>
        <v>#N/A</v>
      </c>
      <c r="T353" s="8" t="e">
        <f>M353*(1+((Data!$BP$12+($T$2-Data!$BP$12)*CAPM!B353))%)</f>
        <v>#N/A</v>
      </c>
      <c r="U353" t="e">
        <f t="shared" si="33"/>
        <v>#N/A</v>
      </c>
      <c r="V353" s="12" t="e">
        <f t="shared" si="34"/>
        <v>#N/A</v>
      </c>
      <c r="W353" t="e">
        <f t="shared" si="35"/>
        <v>#N/A</v>
      </c>
    </row>
    <row r="354" spans="1:23">
      <c r="A354" s="18">
        <v>351</v>
      </c>
      <c r="B354" s="28">
        <f>IF($D$1="M",Data!BM353,IF($D$1="Y",Data!BN353,"-"))</f>
        <v>0</v>
      </c>
      <c r="C354" s="28" t="e">
        <f>MATCH(B354,IF($D$1="M",Data!$BM$4:$BM$400,IF($D$1="Y",Data!$BN$4:$BN$400,"-")),0)</f>
        <v>#N/A</v>
      </c>
      <c r="D354" s="28" t="e">
        <f>INDEX(Data!$C$4:$BA$398,$C354,D$2)</f>
        <v>#N/A</v>
      </c>
      <c r="E354" s="28" t="e">
        <f>INDEX(Data!$C$4:$BA$398,$C354,E$2)</f>
        <v>#N/A</v>
      </c>
      <c r="F354" s="28" t="e">
        <f>INDEX(Data!$C$4:$BA$398,$C354,F$2)</f>
        <v>#N/A</v>
      </c>
      <c r="G354" s="28" t="e">
        <f>INDEX(Data!$C$4:$BA$398,$C354,G$2)</f>
        <v>#N/A</v>
      </c>
      <c r="H354" s="28" t="e">
        <f>INDEX(Data!$C$4:$BA$398,$C354,H$2)</f>
        <v>#N/A</v>
      </c>
      <c r="I354" s="28" t="e">
        <f>INDEX(Data!$C$4:$BA$398,$C354,I$2)</f>
        <v>#N/A</v>
      </c>
      <c r="J354" s="28" t="e">
        <f>INDEX(Data!$C$4:$BA$398,$C354,J$2)</f>
        <v>#N/A</v>
      </c>
      <c r="K354" s="28" t="e">
        <f>INDEX(Data!$C$4:$BA$398,$C354,K$2)</f>
        <v>#N/A</v>
      </c>
      <c r="L354" s="28" t="e">
        <f>INDEX(Data!$C$4:$BA$398,$C354,L$2)</f>
        <v>#N/A</v>
      </c>
      <c r="M354" s="28" t="e">
        <f>INDEX(Data!$C$4:$BA$398,$C354,M$2)</f>
        <v>#N/A</v>
      </c>
      <c r="N354" s="28" t="e">
        <f>INDEX(Data!$C$4:$BA$398,$C354,N$2)</f>
        <v>#N/A</v>
      </c>
      <c r="O354" s="28" t="e">
        <f>INDEX(Data!$C$4:$BA$398,$C354,O$2)</f>
        <v>#N/A</v>
      </c>
      <c r="P354" t="e">
        <f>IF((Data!$BP$12+($Q$2-Data!$BP$12)*B354)&gt;=O354,Data!$BP$12+($Q$2-Data!$BP$12)*B354,"-")</f>
        <v>#N/A</v>
      </c>
      <c r="Q354" s="8">
        <f>(Data!$BP$12+($Q$2-Data!$BP$12)*CAPM!B354)</f>
        <v>0.3</v>
      </c>
      <c r="R354" s="8" t="e">
        <f>M354*(1+((Data!$BP$12+($R$2-Data!$BP$12)*CAPM!B354))%)</f>
        <v>#N/A</v>
      </c>
      <c r="S354" s="8" t="e">
        <f>M354*(1+((Data!$BP$12+($S$2-Data!$BP$12)*CAPM!B354))%)</f>
        <v>#N/A</v>
      </c>
      <c r="T354" s="8" t="e">
        <f>M354*(1+((Data!$BP$12+($T$2-Data!$BP$12)*CAPM!B354))%)</f>
        <v>#N/A</v>
      </c>
      <c r="U354" t="e">
        <f t="shared" si="33"/>
        <v>#N/A</v>
      </c>
      <c r="V354" s="12" t="e">
        <f t="shared" si="34"/>
        <v>#N/A</v>
      </c>
      <c r="W354" t="e">
        <f t="shared" si="35"/>
        <v>#N/A</v>
      </c>
    </row>
    <row r="355" spans="1:23">
      <c r="A355" s="18">
        <v>352</v>
      </c>
      <c r="B355" s="28">
        <f>IF($D$1="M",Data!BM354,IF($D$1="Y",Data!BN354,"-"))</f>
        <v>0</v>
      </c>
      <c r="C355" s="28" t="e">
        <f>MATCH(B355,IF($D$1="M",Data!$BM$4:$BM$400,IF($D$1="Y",Data!$BN$4:$BN$400,"-")),0)</f>
        <v>#N/A</v>
      </c>
      <c r="D355" s="28" t="e">
        <f>INDEX(Data!$C$4:$BA$398,$C355,D$2)</f>
        <v>#N/A</v>
      </c>
      <c r="E355" s="28" t="e">
        <f>INDEX(Data!$C$4:$BA$398,$C355,E$2)</f>
        <v>#N/A</v>
      </c>
      <c r="F355" s="28" t="e">
        <f>INDEX(Data!$C$4:$BA$398,$C355,F$2)</f>
        <v>#N/A</v>
      </c>
      <c r="G355" s="28" t="e">
        <f>INDEX(Data!$C$4:$BA$398,$C355,G$2)</f>
        <v>#N/A</v>
      </c>
      <c r="H355" s="28" t="e">
        <f>INDEX(Data!$C$4:$BA$398,$C355,H$2)</f>
        <v>#N/A</v>
      </c>
      <c r="I355" s="28" t="e">
        <f>INDEX(Data!$C$4:$BA$398,$C355,I$2)</f>
        <v>#N/A</v>
      </c>
      <c r="J355" s="28" t="e">
        <f>INDEX(Data!$C$4:$BA$398,$C355,J$2)</f>
        <v>#N/A</v>
      </c>
      <c r="K355" s="28" t="e">
        <f>INDEX(Data!$C$4:$BA$398,$C355,K$2)</f>
        <v>#N/A</v>
      </c>
      <c r="L355" s="28" t="e">
        <f>INDEX(Data!$C$4:$BA$398,$C355,L$2)</f>
        <v>#N/A</v>
      </c>
      <c r="M355" s="28" t="e">
        <f>INDEX(Data!$C$4:$BA$398,$C355,M$2)</f>
        <v>#N/A</v>
      </c>
      <c r="N355" s="28" t="e">
        <f>INDEX(Data!$C$4:$BA$398,$C355,N$2)</f>
        <v>#N/A</v>
      </c>
      <c r="O355" s="28" t="e">
        <f>INDEX(Data!$C$4:$BA$398,$C355,O$2)</f>
        <v>#N/A</v>
      </c>
      <c r="P355" t="e">
        <f>IF((Data!$BP$12+($Q$2-Data!$BP$12)*B355)&gt;=O355,Data!$BP$12+($Q$2-Data!$BP$12)*B355,"-")</f>
        <v>#N/A</v>
      </c>
      <c r="Q355" s="8">
        <f>(Data!$BP$12+($Q$2-Data!$BP$12)*CAPM!B355)</f>
        <v>0.3</v>
      </c>
      <c r="R355" s="8" t="e">
        <f>M355*(1+((Data!$BP$12+($R$2-Data!$BP$12)*CAPM!B355))%)</f>
        <v>#N/A</v>
      </c>
      <c r="S355" s="8" t="e">
        <f>M355*(1+((Data!$BP$12+($S$2-Data!$BP$12)*CAPM!B355))%)</f>
        <v>#N/A</v>
      </c>
      <c r="T355" s="8" t="e">
        <f>M355*(1+((Data!$BP$12+($T$2-Data!$BP$12)*CAPM!B355))%)</f>
        <v>#N/A</v>
      </c>
      <c r="U355" t="e">
        <f t="shared" si="33"/>
        <v>#N/A</v>
      </c>
      <c r="V355" s="12" t="e">
        <f t="shared" si="34"/>
        <v>#N/A</v>
      </c>
      <c r="W355" t="e">
        <f t="shared" si="35"/>
        <v>#N/A</v>
      </c>
    </row>
    <row r="356" spans="1:23">
      <c r="A356" s="18">
        <v>353</v>
      </c>
      <c r="B356" s="28">
        <f>IF($D$1="M",Data!BM355,IF($D$1="Y",Data!BN355,"-"))</f>
        <v>0</v>
      </c>
      <c r="C356" s="28" t="e">
        <f>MATCH(B356,IF($D$1="M",Data!$BM$4:$BM$400,IF($D$1="Y",Data!$BN$4:$BN$400,"-")),0)</f>
        <v>#N/A</v>
      </c>
      <c r="D356" s="28" t="e">
        <f>INDEX(Data!$C$4:$BA$398,$C356,D$2)</f>
        <v>#N/A</v>
      </c>
      <c r="E356" s="28" t="e">
        <f>INDEX(Data!$C$4:$BA$398,$C356,E$2)</f>
        <v>#N/A</v>
      </c>
      <c r="F356" s="28" t="e">
        <f>INDEX(Data!$C$4:$BA$398,$C356,F$2)</f>
        <v>#N/A</v>
      </c>
      <c r="G356" s="28" t="e">
        <f>INDEX(Data!$C$4:$BA$398,$C356,G$2)</f>
        <v>#N/A</v>
      </c>
      <c r="H356" s="28" t="e">
        <f>INDEX(Data!$C$4:$BA$398,$C356,H$2)</f>
        <v>#N/A</v>
      </c>
      <c r="I356" s="28" t="e">
        <f>INDEX(Data!$C$4:$BA$398,$C356,I$2)</f>
        <v>#N/A</v>
      </c>
      <c r="J356" s="28" t="e">
        <f>INDEX(Data!$C$4:$BA$398,$C356,J$2)</f>
        <v>#N/A</v>
      </c>
      <c r="K356" s="28" t="e">
        <f>INDEX(Data!$C$4:$BA$398,$C356,K$2)</f>
        <v>#N/A</v>
      </c>
      <c r="L356" s="28" t="e">
        <f>INDEX(Data!$C$4:$BA$398,$C356,L$2)</f>
        <v>#N/A</v>
      </c>
      <c r="M356" s="28" t="e">
        <f>INDEX(Data!$C$4:$BA$398,$C356,M$2)</f>
        <v>#N/A</v>
      </c>
      <c r="N356" s="28" t="e">
        <f>INDEX(Data!$C$4:$BA$398,$C356,N$2)</f>
        <v>#N/A</v>
      </c>
      <c r="O356" s="28" t="e">
        <f>INDEX(Data!$C$4:$BA$398,$C356,O$2)</f>
        <v>#N/A</v>
      </c>
      <c r="P356" t="e">
        <f>IF((Data!$BP$12+($Q$2-Data!$BP$12)*B356)&gt;=O356,Data!$BP$12+($Q$2-Data!$BP$12)*B356,"-")</f>
        <v>#N/A</v>
      </c>
      <c r="Q356" s="8">
        <f>(Data!$BP$12+($Q$2-Data!$BP$12)*CAPM!B356)</f>
        <v>0.3</v>
      </c>
      <c r="R356" s="8" t="e">
        <f>M356*(1+((Data!$BP$12+($R$2-Data!$BP$12)*CAPM!B356))%)</f>
        <v>#N/A</v>
      </c>
      <c r="S356" s="8" t="e">
        <f>M356*(1+((Data!$BP$12+($S$2-Data!$BP$12)*CAPM!B356))%)</f>
        <v>#N/A</v>
      </c>
      <c r="T356" s="8" t="e">
        <f>M356*(1+((Data!$BP$12+($T$2-Data!$BP$12)*CAPM!B356))%)</f>
        <v>#N/A</v>
      </c>
      <c r="U356" t="e">
        <f t="shared" si="33"/>
        <v>#N/A</v>
      </c>
      <c r="V356" s="12" t="e">
        <f t="shared" si="34"/>
        <v>#N/A</v>
      </c>
      <c r="W356" t="e">
        <f t="shared" si="35"/>
        <v>#N/A</v>
      </c>
    </row>
    <row r="357" spans="1:23">
      <c r="A357" s="18">
        <v>354</v>
      </c>
      <c r="B357" s="28">
        <f>IF($D$1="M",Data!BM356,IF($D$1="Y",Data!BN356,"-"))</f>
        <v>0</v>
      </c>
      <c r="C357" s="28" t="e">
        <f>MATCH(B357,IF($D$1="M",Data!$BM$4:$BM$400,IF($D$1="Y",Data!$BN$4:$BN$400,"-")),0)</f>
        <v>#N/A</v>
      </c>
      <c r="D357" s="28" t="e">
        <f>INDEX(Data!$C$4:$BA$398,$C357,D$2)</f>
        <v>#N/A</v>
      </c>
      <c r="E357" s="28" t="e">
        <f>INDEX(Data!$C$4:$BA$398,$C357,E$2)</f>
        <v>#N/A</v>
      </c>
      <c r="F357" s="28" t="e">
        <f>INDEX(Data!$C$4:$BA$398,$C357,F$2)</f>
        <v>#N/A</v>
      </c>
      <c r="G357" s="28" t="e">
        <f>INDEX(Data!$C$4:$BA$398,$C357,G$2)</f>
        <v>#N/A</v>
      </c>
      <c r="H357" s="28" t="e">
        <f>INDEX(Data!$C$4:$BA$398,$C357,H$2)</f>
        <v>#N/A</v>
      </c>
      <c r="I357" s="28" t="e">
        <f>INDEX(Data!$C$4:$BA$398,$C357,I$2)</f>
        <v>#N/A</v>
      </c>
      <c r="J357" s="28" t="e">
        <f>INDEX(Data!$C$4:$BA$398,$C357,J$2)</f>
        <v>#N/A</v>
      </c>
      <c r="K357" s="28" t="e">
        <f>INDEX(Data!$C$4:$BA$398,$C357,K$2)</f>
        <v>#N/A</v>
      </c>
      <c r="L357" s="28" t="e">
        <f>INDEX(Data!$C$4:$BA$398,$C357,L$2)</f>
        <v>#N/A</v>
      </c>
      <c r="M357" s="28" t="e">
        <f>INDEX(Data!$C$4:$BA$398,$C357,M$2)</f>
        <v>#N/A</v>
      </c>
      <c r="N357" s="28" t="e">
        <f>INDEX(Data!$C$4:$BA$398,$C357,N$2)</f>
        <v>#N/A</v>
      </c>
      <c r="O357" s="28" t="e">
        <f>INDEX(Data!$C$4:$BA$398,$C357,O$2)</f>
        <v>#N/A</v>
      </c>
      <c r="P357" t="e">
        <f>IF((Data!$BP$12+($Q$2-Data!$BP$12)*B357)&gt;=O357,Data!$BP$12+($Q$2-Data!$BP$12)*B357,"-")</f>
        <v>#N/A</v>
      </c>
      <c r="Q357" s="8">
        <f>(Data!$BP$12+($Q$2-Data!$BP$12)*CAPM!B357)</f>
        <v>0.3</v>
      </c>
      <c r="R357" s="8" t="e">
        <f>M357*(1+((Data!$BP$12+($R$2-Data!$BP$12)*CAPM!B357))%)</f>
        <v>#N/A</v>
      </c>
      <c r="S357" s="8" t="e">
        <f>M357*(1+((Data!$BP$12+($S$2-Data!$BP$12)*CAPM!B357))%)</f>
        <v>#N/A</v>
      </c>
      <c r="T357" s="8" t="e">
        <f>M357*(1+((Data!$BP$12+($T$2-Data!$BP$12)*CAPM!B357))%)</f>
        <v>#N/A</v>
      </c>
      <c r="U357" t="e">
        <f t="shared" si="33"/>
        <v>#N/A</v>
      </c>
      <c r="V357" s="12" t="e">
        <f t="shared" si="34"/>
        <v>#N/A</v>
      </c>
      <c r="W357" t="e">
        <f t="shared" si="35"/>
        <v>#N/A</v>
      </c>
    </row>
    <row r="358" spans="1:23">
      <c r="A358" s="18">
        <v>355</v>
      </c>
      <c r="B358" s="28">
        <f>IF($D$1="M",Data!BM357,IF($D$1="Y",Data!BN357,"-"))</f>
        <v>0</v>
      </c>
      <c r="C358" s="28" t="e">
        <f>MATCH(B358,IF($D$1="M",Data!$BM$4:$BM$400,IF($D$1="Y",Data!$BN$4:$BN$400,"-")),0)</f>
        <v>#N/A</v>
      </c>
      <c r="D358" s="28" t="e">
        <f>INDEX(Data!$C$4:$BA$398,$C358,D$2)</f>
        <v>#N/A</v>
      </c>
      <c r="E358" s="28" t="e">
        <f>INDEX(Data!$C$4:$BA$398,$C358,E$2)</f>
        <v>#N/A</v>
      </c>
      <c r="F358" s="28" t="e">
        <f>INDEX(Data!$C$4:$BA$398,$C358,F$2)</f>
        <v>#N/A</v>
      </c>
      <c r="G358" s="28" t="e">
        <f>INDEX(Data!$C$4:$BA$398,$C358,G$2)</f>
        <v>#N/A</v>
      </c>
      <c r="H358" s="28" t="e">
        <f>INDEX(Data!$C$4:$BA$398,$C358,H$2)</f>
        <v>#N/A</v>
      </c>
      <c r="I358" s="28" t="e">
        <f>INDEX(Data!$C$4:$BA$398,$C358,I$2)</f>
        <v>#N/A</v>
      </c>
      <c r="J358" s="28" t="e">
        <f>INDEX(Data!$C$4:$BA$398,$C358,J$2)</f>
        <v>#N/A</v>
      </c>
      <c r="K358" s="28" t="e">
        <f>INDEX(Data!$C$4:$BA$398,$C358,K$2)</f>
        <v>#N/A</v>
      </c>
      <c r="L358" s="28" t="e">
        <f>INDEX(Data!$C$4:$BA$398,$C358,L$2)</f>
        <v>#N/A</v>
      </c>
      <c r="M358" s="28" t="e">
        <f>INDEX(Data!$C$4:$BA$398,$C358,M$2)</f>
        <v>#N/A</v>
      </c>
      <c r="N358" s="28" t="e">
        <f>INDEX(Data!$C$4:$BA$398,$C358,N$2)</f>
        <v>#N/A</v>
      </c>
      <c r="O358" s="28" t="e">
        <f>INDEX(Data!$C$4:$BA$398,$C358,O$2)</f>
        <v>#N/A</v>
      </c>
      <c r="P358" t="e">
        <f>IF((Data!$BP$12+($Q$2-Data!$BP$12)*B358)&gt;=O358,Data!$BP$12+($Q$2-Data!$BP$12)*B358,"-")</f>
        <v>#N/A</v>
      </c>
      <c r="Q358" s="8">
        <f>(Data!$BP$12+($Q$2-Data!$BP$12)*CAPM!B358)</f>
        <v>0.3</v>
      </c>
      <c r="R358" s="8" t="e">
        <f>M358*(1+((Data!$BP$12+($R$2-Data!$BP$12)*CAPM!B358))%)</f>
        <v>#N/A</v>
      </c>
      <c r="S358" s="8" t="e">
        <f>M358*(1+((Data!$BP$12+($S$2-Data!$BP$12)*CAPM!B358))%)</f>
        <v>#N/A</v>
      </c>
      <c r="T358" s="8" t="e">
        <f>M358*(1+((Data!$BP$12+($T$2-Data!$BP$12)*CAPM!B358))%)</f>
        <v>#N/A</v>
      </c>
      <c r="U358" t="e">
        <f t="shared" si="33"/>
        <v>#N/A</v>
      </c>
      <c r="V358" s="12" t="e">
        <f t="shared" si="34"/>
        <v>#N/A</v>
      </c>
      <c r="W358" t="e">
        <f t="shared" si="35"/>
        <v>#N/A</v>
      </c>
    </row>
    <row r="359" spans="1:23">
      <c r="A359" s="18">
        <v>356</v>
      </c>
      <c r="B359" s="28">
        <f>IF($D$1="M",Data!BM358,IF($D$1="Y",Data!BN358,"-"))</f>
        <v>0</v>
      </c>
      <c r="C359" s="28" t="e">
        <f>MATCH(B359,IF($D$1="M",Data!$BM$4:$BM$400,IF($D$1="Y",Data!$BN$4:$BN$400,"-")),0)</f>
        <v>#N/A</v>
      </c>
      <c r="D359" s="28" t="e">
        <f>INDEX(Data!$C$4:$BA$398,$C359,D$2)</f>
        <v>#N/A</v>
      </c>
      <c r="E359" s="28" t="e">
        <f>INDEX(Data!$C$4:$BA$398,$C359,E$2)</f>
        <v>#N/A</v>
      </c>
      <c r="F359" s="28" t="e">
        <f>INDEX(Data!$C$4:$BA$398,$C359,F$2)</f>
        <v>#N/A</v>
      </c>
      <c r="G359" s="28" t="e">
        <f>INDEX(Data!$C$4:$BA$398,$C359,G$2)</f>
        <v>#N/A</v>
      </c>
      <c r="H359" s="28" t="e">
        <f>INDEX(Data!$C$4:$BA$398,$C359,H$2)</f>
        <v>#N/A</v>
      </c>
      <c r="I359" s="28" t="e">
        <f>INDEX(Data!$C$4:$BA$398,$C359,I$2)</f>
        <v>#N/A</v>
      </c>
      <c r="J359" s="28" t="e">
        <f>INDEX(Data!$C$4:$BA$398,$C359,J$2)</f>
        <v>#N/A</v>
      </c>
      <c r="K359" s="28" t="e">
        <f>INDEX(Data!$C$4:$BA$398,$C359,K$2)</f>
        <v>#N/A</v>
      </c>
      <c r="L359" s="28" t="e">
        <f>INDEX(Data!$C$4:$BA$398,$C359,L$2)</f>
        <v>#N/A</v>
      </c>
      <c r="M359" s="28" t="e">
        <f>INDEX(Data!$C$4:$BA$398,$C359,M$2)</f>
        <v>#N/A</v>
      </c>
      <c r="N359" s="28" t="e">
        <f>INDEX(Data!$C$4:$BA$398,$C359,N$2)</f>
        <v>#N/A</v>
      </c>
      <c r="O359" s="28" t="e">
        <f>INDEX(Data!$C$4:$BA$398,$C359,O$2)</f>
        <v>#N/A</v>
      </c>
      <c r="P359" t="e">
        <f>IF((Data!$BP$12+($Q$2-Data!$BP$12)*B359)&gt;=O359,Data!$BP$12+($Q$2-Data!$BP$12)*B359,"-")</f>
        <v>#N/A</v>
      </c>
      <c r="Q359" s="8">
        <f>(Data!$BP$12+($Q$2-Data!$BP$12)*CAPM!B359)</f>
        <v>0.3</v>
      </c>
      <c r="R359" s="8" t="e">
        <f>M359*(1+((Data!$BP$12+($R$2-Data!$BP$12)*CAPM!B359))%)</f>
        <v>#N/A</v>
      </c>
      <c r="S359" s="8" t="e">
        <f>M359*(1+((Data!$BP$12+($S$2-Data!$BP$12)*CAPM!B359))%)</f>
        <v>#N/A</v>
      </c>
      <c r="T359" s="8" t="e">
        <f>M359*(1+((Data!$BP$12+($T$2-Data!$BP$12)*CAPM!B359))%)</f>
        <v>#N/A</v>
      </c>
      <c r="U359" t="e">
        <f t="shared" si="33"/>
        <v>#N/A</v>
      </c>
      <c r="V359" s="12" t="e">
        <f t="shared" si="34"/>
        <v>#N/A</v>
      </c>
      <c r="W359" t="e">
        <f t="shared" si="35"/>
        <v>#N/A</v>
      </c>
    </row>
    <row r="360" spans="1:23">
      <c r="A360" s="18">
        <v>357</v>
      </c>
      <c r="B360" s="28">
        <f>IF($D$1="M",Data!BM359,IF($D$1="Y",Data!BN359,"-"))</f>
        <v>0</v>
      </c>
      <c r="C360" s="28" t="e">
        <f>MATCH(B360,IF($D$1="M",Data!$BM$4:$BM$400,IF($D$1="Y",Data!$BN$4:$BN$400,"-")),0)</f>
        <v>#N/A</v>
      </c>
      <c r="D360" s="28" t="e">
        <f>INDEX(Data!$C$4:$BA$398,$C360,D$2)</f>
        <v>#N/A</v>
      </c>
      <c r="E360" s="28" t="e">
        <f>INDEX(Data!$C$4:$BA$398,$C360,E$2)</f>
        <v>#N/A</v>
      </c>
      <c r="F360" s="28" t="e">
        <f>INDEX(Data!$C$4:$BA$398,$C360,F$2)</f>
        <v>#N/A</v>
      </c>
      <c r="G360" s="28" t="e">
        <f>INDEX(Data!$C$4:$BA$398,$C360,G$2)</f>
        <v>#N/A</v>
      </c>
      <c r="H360" s="28" t="e">
        <f>INDEX(Data!$C$4:$BA$398,$C360,H$2)</f>
        <v>#N/A</v>
      </c>
      <c r="I360" s="28" t="e">
        <f>INDEX(Data!$C$4:$BA$398,$C360,I$2)</f>
        <v>#N/A</v>
      </c>
      <c r="J360" s="28" t="e">
        <f>INDEX(Data!$C$4:$BA$398,$C360,J$2)</f>
        <v>#N/A</v>
      </c>
      <c r="K360" s="28" t="e">
        <f>INDEX(Data!$C$4:$BA$398,$C360,K$2)</f>
        <v>#N/A</v>
      </c>
      <c r="L360" s="28" t="e">
        <f>INDEX(Data!$C$4:$BA$398,$C360,L$2)</f>
        <v>#N/A</v>
      </c>
      <c r="M360" s="28" t="e">
        <f>INDEX(Data!$C$4:$BA$398,$C360,M$2)</f>
        <v>#N/A</v>
      </c>
      <c r="N360" s="28" t="e">
        <f>INDEX(Data!$C$4:$BA$398,$C360,N$2)</f>
        <v>#N/A</v>
      </c>
      <c r="O360" s="28" t="e">
        <f>INDEX(Data!$C$4:$BA$398,$C360,O$2)</f>
        <v>#N/A</v>
      </c>
      <c r="P360" t="e">
        <f>IF((Data!$BP$12+($Q$2-Data!$BP$12)*B360)&gt;=O360,Data!$BP$12+($Q$2-Data!$BP$12)*B360,"-")</f>
        <v>#N/A</v>
      </c>
      <c r="Q360" s="8">
        <f>(Data!$BP$12+($Q$2-Data!$BP$12)*CAPM!B360)</f>
        <v>0.3</v>
      </c>
      <c r="R360" s="8" t="e">
        <f>M360*(1+((Data!$BP$12+($R$2-Data!$BP$12)*CAPM!B360))%)</f>
        <v>#N/A</v>
      </c>
      <c r="S360" s="8" t="e">
        <f>M360*(1+((Data!$BP$12+($S$2-Data!$BP$12)*CAPM!B360))%)</f>
        <v>#N/A</v>
      </c>
      <c r="T360" s="8" t="e">
        <f>M360*(1+((Data!$BP$12+($T$2-Data!$BP$12)*CAPM!B360))%)</f>
        <v>#N/A</v>
      </c>
      <c r="U360" t="e">
        <f t="shared" si="33"/>
        <v>#N/A</v>
      </c>
      <c r="V360" s="12" t="e">
        <f t="shared" si="34"/>
        <v>#N/A</v>
      </c>
      <c r="W360" t="e">
        <f t="shared" si="35"/>
        <v>#N/A</v>
      </c>
    </row>
    <row r="361" spans="1:23">
      <c r="A361" s="18">
        <v>358</v>
      </c>
      <c r="B361" s="28">
        <f>IF($D$1="M",Data!BM360,IF($D$1="Y",Data!BN360,"-"))</f>
        <v>0</v>
      </c>
      <c r="C361" s="28" t="e">
        <f>MATCH(B361,IF($D$1="M",Data!$BM$4:$BM$400,IF($D$1="Y",Data!$BN$4:$BN$400,"-")),0)</f>
        <v>#N/A</v>
      </c>
      <c r="D361" s="28" t="e">
        <f>INDEX(Data!$C$4:$BA$398,$C361,D$2)</f>
        <v>#N/A</v>
      </c>
      <c r="E361" s="28" t="e">
        <f>INDEX(Data!$C$4:$BA$398,$C361,E$2)</f>
        <v>#N/A</v>
      </c>
      <c r="F361" s="28" t="e">
        <f>INDEX(Data!$C$4:$BA$398,$C361,F$2)</f>
        <v>#N/A</v>
      </c>
      <c r="G361" s="28" t="e">
        <f>INDEX(Data!$C$4:$BA$398,$C361,G$2)</f>
        <v>#N/A</v>
      </c>
      <c r="H361" s="28" t="e">
        <f>INDEX(Data!$C$4:$BA$398,$C361,H$2)</f>
        <v>#N/A</v>
      </c>
      <c r="I361" s="28" t="e">
        <f>INDEX(Data!$C$4:$BA$398,$C361,I$2)</f>
        <v>#N/A</v>
      </c>
      <c r="J361" s="28" t="e">
        <f>INDEX(Data!$C$4:$BA$398,$C361,J$2)</f>
        <v>#N/A</v>
      </c>
      <c r="K361" s="28" t="e">
        <f>INDEX(Data!$C$4:$BA$398,$C361,K$2)</f>
        <v>#N/A</v>
      </c>
      <c r="L361" s="28" t="e">
        <f>INDEX(Data!$C$4:$BA$398,$C361,L$2)</f>
        <v>#N/A</v>
      </c>
      <c r="M361" s="28" t="e">
        <f>INDEX(Data!$C$4:$BA$398,$C361,M$2)</f>
        <v>#N/A</v>
      </c>
      <c r="N361" s="28" t="e">
        <f>INDEX(Data!$C$4:$BA$398,$C361,N$2)</f>
        <v>#N/A</v>
      </c>
      <c r="O361" s="28" t="e">
        <f>INDEX(Data!$C$4:$BA$398,$C361,O$2)</f>
        <v>#N/A</v>
      </c>
      <c r="P361" t="e">
        <f>IF((Data!$BP$12+($Q$2-Data!$BP$12)*B361)&gt;=O361,Data!$BP$12+($Q$2-Data!$BP$12)*B361,"-")</f>
        <v>#N/A</v>
      </c>
      <c r="Q361" s="8">
        <f>(Data!$BP$12+($Q$2-Data!$BP$12)*CAPM!B361)</f>
        <v>0.3</v>
      </c>
      <c r="R361" s="8" t="e">
        <f>M361*(1+((Data!$BP$12+($R$2-Data!$BP$12)*CAPM!B361))%)</f>
        <v>#N/A</v>
      </c>
      <c r="S361" s="8" t="e">
        <f>M361*(1+((Data!$BP$12+($S$2-Data!$BP$12)*CAPM!B361))%)</f>
        <v>#N/A</v>
      </c>
      <c r="T361" s="8" t="e">
        <f>M361*(1+((Data!$BP$12+($T$2-Data!$BP$12)*CAPM!B361))%)</f>
        <v>#N/A</v>
      </c>
      <c r="U361" t="e">
        <f t="shared" si="33"/>
        <v>#N/A</v>
      </c>
      <c r="V361" s="12" t="e">
        <f t="shared" si="34"/>
        <v>#N/A</v>
      </c>
      <c r="W361" t="e">
        <f t="shared" si="35"/>
        <v>#N/A</v>
      </c>
    </row>
    <row r="362" spans="1:23">
      <c r="A362" s="18">
        <v>359</v>
      </c>
      <c r="B362" s="28">
        <f>IF($D$1="M",Data!BM361,IF($D$1="Y",Data!BN361,"-"))</f>
        <v>0</v>
      </c>
      <c r="C362" s="28" t="e">
        <f>MATCH(B362,IF($D$1="M",Data!$BM$4:$BM$400,IF($D$1="Y",Data!$BN$4:$BN$400,"-")),0)</f>
        <v>#N/A</v>
      </c>
      <c r="D362" s="28" t="e">
        <f>INDEX(Data!$C$4:$BA$398,$C362,D$2)</f>
        <v>#N/A</v>
      </c>
      <c r="E362" s="28" t="e">
        <f>INDEX(Data!$C$4:$BA$398,$C362,E$2)</f>
        <v>#N/A</v>
      </c>
      <c r="F362" s="28" t="e">
        <f>INDEX(Data!$C$4:$BA$398,$C362,F$2)</f>
        <v>#N/A</v>
      </c>
      <c r="G362" s="28" t="e">
        <f>INDEX(Data!$C$4:$BA$398,$C362,G$2)</f>
        <v>#N/A</v>
      </c>
      <c r="H362" s="28" t="e">
        <f>INDEX(Data!$C$4:$BA$398,$C362,H$2)</f>
        <v>#N/A</v>
      </c>
      <c r="I362" s="28" t="e">
        <f>INDEX(Data!$C$4:$BA$398,$C362,I$2)</f>
        <v>#N/A</v>
      </c>
      <c r="J362" s="28" t="e">
        <f>INDEX(Data!$C$4:$BA$398,$C362,J$2)</f>
        <v>#N/A</v>
      </c>
      <c r="K362" s="28" t="e">
        <f>INDEX(Data!$C$4:$BA$398,$C362,K$2)</f>
        <v>#N/A</v>
      </c>
      <c r="L362" s="28" t="e">
        <f>INDEX(Data!$C$4:$BA$398,$C362,L$2)</f>
        <v>#N/A</v>
      </c>
      <c r="M362" s="28" t="e">
        <f>INDEX(Data!$C$4:$BA$398,$C362,M$2)</f>
        <v>#N/A</v>
      </c>
      <c r="N362" s="28" t="e">
        <f>INDEX(Data!$C$4:$BA$398,$C362,N$2)</f>
        <v>#N/A</v>
      </c>
      <c r="O362" s="28" t="e">
        <f>INDEX(Data!$C$4:$BA$398,$C362,O$2)</f>
        <v>#N/A</v>
      </c>
      <c r="P362" t="e">
        <f>IF((Data!$BP$12+($Q$2-Data!$BP$12)*B362)&gt;=O362,Data!$BP$12+($Q$2-Data!$BP$12)*B362,"-")</f>
        <v>#N/A</v>
      </c>
      <c r="Q362" s="8">
        <f>(Data!$BP$12+($Q$2-Data!$BP$12)*CAPM!B362)</f>
        <v>0.3</v>
      </c>
      <c r="R362" s="8" t="e">
        <f>M362*(1+((Data!$BP$12+($R$2-Data!$BP$12)*CAPM!B362))%)</f>
        <v>#N/A</v>
      </c>
      <c r="S362" s="8" t="e">
        <f>M362*(1+((Data!$BP$12+($S$2-Data!$BP$12)*CAPM!B362))%)</f>
        <v>#N/A</v>
      </c>
      <c r="T362" s="8" t="e">
        <f>M362*(1+((Data!$BP$12+($T$2-Data!$BP$12)*CAPM!B362))%)</f>
        <v>#N/A</v>
      </c>
      <c r="U362" t="e">
        <f t="shared" si="33"/>
        <v>#N/A</v>
      </c>
      <c r="V362" s="12" t="e">
        <f t="shared" si="34"/>
        <v>#N/A</v>
      </c>
      <c r="W362" t="e">
        <f t="shared" si="35"/>
        <v>#N/A</v>
      </c>
    </row>
    <row r="363" spans="1:23">
      <c r="A363" s="18">
        <v>360</v>
      </c>
      <c r="B363" s="28">
        <f>IF($D$1="M",Data!BM362,IF($D$1="Y",Data!BN362,"-"))</f>
        <v>0</v>
      </c>
      <c r="C363" s="28" t="e">
        <f>MATCH(B363,IF($D$1="M",Data!$BM$4:$BM$400,IF($D$1="Y",Data!$BN$4:$BN$400,"-")),0)</f>
        <v>#N/A</v>
      </c>
      <c r="D363" s="28" t="e">
        <f>INDEX(Data!$C$4:$BA$398,$C363,D$2)</f>
        <v>#N/A</v>
      </c>
      <c r="E363" s="28" t="e">
        <f>INDEX(Data!$C$4:$BA$398,$C363,E$2)</f>
        <v>#N/A</v>
      </c>
      <c r="F363" s="28" t="e">
        <f>INDEX(Data!$C$4:$BA$398,$C363,F$2)</f>
        <v>#N/A</v>
      </c>
      <c r="G363" s="28" t="e">
        <f>INDEX(Data!$C$4:$BA$398,$C363,G$2)</f>
        <v>#N/A</v>
      </c>
      <c r="H363" s="28" t="e">
        <f>INDEX(Data!$C$4:$BA$398,$C363,H$2)</f>
        <v>#N/A</v>
      </c>
      <c r="I363" s="28" t="e">
        <f>INDEX(Data!$C$4:$BA$398,$C363,I$2)</f>
        <v>#N/A</v>
      </c>
      <c r="J363" s="28" t="e">
        <f>INDEX(Data!$C$4:$BA$398,$C363,J$2)</f>
        <v>#N/A</v>
      </c>
      <c r="K363" s="28" t="e">
        <f>INDEX(Data!$C$4:$BA$398,$C363,K$2)</f>
        <v>#N/A</v>
      </c>
      <c r="L363" s="28" t="e">
        <f>INDEX(Data!$C$4:$BA$398,$C363,L$2)</f>
        <v>#N/A</v>
      </c>
      <c r="M363" s="28" t="e">
        <f>INDEX(Data!$C$4:$BA$398,$C363,M$2)</f>
        <v>#N/A</v>
      </c>
      <c r="N363" s="28" t="e">
        <f>INDEX(Data!$C$4:$BA$398,$C363,N$2)</f>
        <v>#N/A</v>
      </c>
      <c r="O363" s="28" t="e">
        <f>INDEX(Data!$C$4:$BA$398,$C363,O$2)</f>
        <v>#N/A</v>
      </c>
      <c r="P363" t="e">
        <f>IF((Data!$BP$12+($Q$2-Data!$BP$12)*B363)&gt;=O363,Data!$BP$12+($Q$2-Data!$BP$12)*B363,"-")</f>
        <v>#N/A</v>
      </c>
      <c r="Q363" s="8">
        <f>(Data!$BP$12+($Q$2-Data!$BP$12)*CAPM!B363)</f>
        <v>0.3</v>
      </c>
      <c r="R363" s="8" t="e">
        <f>M363*(1+((Data!$BP$12+($R$2-Data!$BP$12)*CAPM!B363))%)</f>
        <v>#N/A</v>
      </c>
      <c r="S363" s="8" t="e">
        <f>M363*(1+((Data!$BP$12+($S$2-Data!$BP$12)*CAPM!B363))%)</f>
        <v>#N/A</v>
      </c>
      <c r="T363" s="8" t="e">
        <f>M363*(1+((Data!$BP$12+($T$2-Data!$BP$12)*CAPM!B363))%)</f>
        <v>#N/A</v>
      </c>
      <c r="U363" t="e">
        <f t="shared" si="33"/>
        <v>#N/A</v>
      </c>
      <c r="V363" s="12" t="e">
        <f t="shared" si="34"/>
        <v>#N/A</v>
      </c>
      <c r="W363" t="e">
        <f t="shared" si="35"/>
        <v>#N/A</v>
      </c>
    </row>
    <row r="364" spans="1:23">
      <c r="A364" s="18">
        <v>361</v>
      </c>
      <c r="B364" s="28">
        <f>IF($D$1="M",Data!BM363,IF($D$1="Y",Data!BN363,"-"))</f>
        <v>0</v>
      </c>
      <c r="C364" s="28" t="e">
        <f>MATCH(B364,IF($D$1="M",Data!$BM$4:$BM$400,IF($D$1="Y",Data!$BN$4:$BN$400,"-")),0)</f>
        <v>#N/A</v>
      </c>
      <c r="D364" s="28" t="e">
        <f>INDEX(Data!$C$4:$BA$398,$C364,D$2)</f>
        <v>#N/A</v>
      </c>
      <c r="E364" s="28" t="e">
        <f>INDEX(Data!$C$4:$BA$398,$C364,E$2)</f>
        <v>#N/A</v>
      </c>
      <c r="F364" s="28" t="e">
        <f>INDEX(Data!$C$4:$BA$398,$C364,F$2)</f>
        <v>#N/A</v>
      </c>
      <c r="G364" s="28" t="e">
        <f>INDEX(Data!$C$4:$BA$398,$C364,G$2)</f>
        <v>#N/A</v>
      </c>
      <c r="H364" s="28" t="e">
        <f>INDEX(Data!$C$4:$BA$398,$C364,H$2)</f>
        <v>#N/A</v>
      </c>
      <c r="I364" s="28" t="e">
        <f>INDEX(Data!$C$4:$BA$398,$C364,I$2)</f>
        <v>#N/A</v>
      </c>
      <c r="J364" s="28" t="e">
        <f>INDEX(Data!$C$4:$BA$398,$C364,J$2)</f>
        <v>#N/A</v>
      </c>
      <c r="K364" s="28" t="e">
        <f>INDEX(Data!$C$4:$BA$398,$C364,K$2)</f>
        <v>#N/A</v>
      </c>
      <c r="L364" s="28" t="e">
        <f>INDEX(Data!$C$4:$BA$398,$C364,L$2)</f>
        <v>#N/A</v>
      </c>
      <c r="M364" s="28" t="e">
        <f>INDEX(Data!$C$4:$BA$398,$C364,M$2)</f>
        <v>#N/A</v>
      </c>
      <c r="N364" s="28" t="e">
        <f>INDEX(Data!$C$4:$BA$398,$C364,N$2)</f>
        <v>#N/A</v>
      </c>
      <c r="O364" s="28" t="e">
        <f>INDEX(Data!$C$4:$BA$398,$C364,O$2)</f>
        <v>#N/A</v>
      </c>
      <c r="P364" t="e">
        <f>IF((Data!$BP$12+($Q$2-Data!$BP$12)*B364)&gt;=O364,Data!$BP$12+($Q$2-Data!$BP$12)*B364,"-")</f>
        <v>#N/A</v>
      </c>
      <c r="Q364" s="8">
        <f>(Data!$BP$12+($Q$2-Data!$BP$12)*CAPM!B364)</f>
        <v>0.3</v>
      </c>
      <c r="R364" s="8" t="e">
        <f>M364*(1+((Data!$BP$12+($R$2-Data!$BP$12)*CAPM!B364))%)</f>
        <v>#N/A</v>
      </c>
      <c r="S364" s="8" t="e">
        <f>M364*(1+((Data!$BP$12+($S$2-Data!$BP$12)*CAPM!B364))%)</f>
        <v>#N/A</v>
      </c>
      <c r="T364" s="8" t="e">
        <f>M364*(1+((Data!$BP$12+($T$2-Data!$BP$12)*CAPM!B364))%)</f>
        <v>#N/A</v>
      </c>
      <c r="U364" t="e">
        <f t="shared" si="33"/>
        <v>#N/A</v>
      </c>
      <c r="V364" s="12" t="e">
        <f t="shared" si="34"/>
        <v>#N/A</v>
      </c>
      <c r="W364" t="e">
        <f t="shared" si="35"/>
        <v>#N/A</v>
      </c>
    </row>
    <row r="365" spans="1:23">
      <c r="A365" s="18">
        <v>362</v>
      </c>
      <c r="B365" s="28">
        <f>IF($D$1="M",Data!BM364,IF($D$1="Y",Data!BN364,"-"))</f>
        <v>0</v>
      </c>
      <c r="C365" s="28" t="e">
        <f>MATCH(B365,IF($D$1="M",Data!$BM$4:$BM$400,IF($D$1="Y",Data!$BN$4:$BN$400,"-")),0)</f>
        <v>#N/A</v>
      </c>
      <c r="D365" s="28" t="e">
        <f>INDEX(Data!$C$4:$BA$398,$C365,D$2)</f>
        <v>#N/A</v>
      </c>
      <c r="E365" s="28" t="e">
        <f>INDEX(Data!$C$4:$BA$398,$C365,E$2)</f>
        <v>#N/A</v>
      </c>
      <c r="F365" s="28" t="e">
        <f>INDEX(Data!$C$4:$BA$398,$C365,F$2)</f>
        <v>#N/A</v>
      </c>
      <c r="G365" s="28" t="e">
        <f>INDEX(Data!$C$4:$BA$398,$C365,G$2)</f>
        <v>#N/A</v>
      </c>
      <c r="H365" s="28" t="e">
        <f>INDEX(Data!$C$4:$BA$398,$C365,H$2)</f>
        <v>#N/A</v>
      </c>
      <c r="I365" s="28" t="e">
        <f>INDEX(Data!$C$4:$BA$398,$C365,I$2)</f>
        <v>#N/A</v>
      </c>
      <c r="J365" s="28" t="e">
        <f>INDEX(Data!$C$4:$BA$398,$C365,J$2)</f>
        <v>#N/A</v>
      </c>
      <c r="K365" s="28" t="e">
        <f>INDEX(Data!$C$4:$BA$398,$C365,K$2)</f>
        <v>#N/A</v>
      </c>
      <c r="L365" s="28" t="e">
        <f>INDEX(Data!$C$4:$BA$398,$C365,L$2)</f>
        <v>#N/A</v>
      </c>
      <c r="M365" s="28" t="e">
        <f>INDEX(Data!$C$4:$BA$398,$C365,M$2)</f>
        <v>#N/A</v>
      </c>
      <c r="N365" s="28" t="e">
        <f>INDEX(Data!$C$4:$BA$398,$C365,N$2)</f>
        <v>#N/A</v>
      </c>
      <c r="O365" s="28" t="e">
        <f>INDEX(Data!$C$4:$BA$398,$C365,O$2)</f>
        <v>#N/A</v>
      </c>
      <c r="P365" t="e">
        <f>IF((Data!$BP$12+($Q$2-Data!$BP$12)*B365)&gt;=O365,Data!$BP$12+($Q$2-Data!$BP$12)*B365,"-")</f>
        <v>#N/A</v>
      </c>
      <c r="Q365" s="8">
        <f>(Data!$BP$12+($Q$2-Data!$BP$12)*CAPM!B365)</f>
        <v>0.3</v>
      </c>
      <c r="R365" s="8" t="e">
        <f>M365*(1+((Data!$BP$12+($R$2-Data!$BP$12)*CAPM!B365))%)</f>
        <v>#N/A</v>
      </c>
      <c r="S365" s="8" t="e">
        <f>M365*(1+((Data!$BP$12+($S$2-Data!$BP$12)*CAPM!B365))%)</f>
        <v>#N/A</v>
      </c>
      <c r="T365" s="8" t="e">
        <f>M365*(1+((Data!$BP$12+($T$2-Data!$BP$12)*CAPM!B365))%)</f>
        <v>#N/A</v>
      </c>
      <c r="U365" t="e">
        <f t="shared" si="33"/>
        <v>#N/A</v>
      </c>
      <c r="V365" s="12" t="e">
        <f t="shared" si="34"/>
        <v>#N/A</v>
      </c>
      <c r="W365" t="e">
        <f t="shared" si="35"/>
        <v>#N/A</v>
      </c>
    </row>
    <row r="366" spans="1:23">
      <c r="A366" s="18">
        <v>363</v>
      </c>
      <c r="B366" s="28">
        <f>IF($D$1="M",Data!BM365,IF($D$1="Y",Data!BN365,"-"))</f>
        <v>0</v>
      </c>
      <c r="C366" s="28" t="e">
        <f>MATCH(B366,IF($D$1="M",Data!$BM$4:$BM$400,IF($D$1="Y",Data!$BN$4:$BN$400,"-")),0)</f>
        <v>#N/A</v>
      </c>
      <c r="D366" s="28" t="e">
        <f>INDEX(Data!$C$4:$BA$398,$C366,D$2)</f>
        <v>#N/A</v>
      </c>
      <c r="E366" s="28" t="e">
        <f>INDEX(Data!$C$4:$BA$398,$C366,E$2)</f>
        <v>#N/A</v>
      </c>
      <c r="F366" s="28" t="e">
        <f>INDEX(Data!$C$4:$BA$398,$C366,F$2)</f>
        <v>#N/A</v>
      </c>
      <c r="G366" s="28" t="e">
        <f>INDEX(Data!$C$4:$BA$398,$C366,G$2)</f>
        <v>#N/A</v>
      </c>
      <c r="H366" s="28" t="e">
        <f>INDEX(Data!$C$4:$BA$398,$C366,H$2)</f>
        <v>#N/A</v>
      </c>
      <c r="I366" s="28" t="e">
        <f>INDEX(Data!$C$4:$BA$398,$C366,I$2)</f>
        <v>#N/A</v>
      </c>
      <c r="J366" s="28" t="e">
        <f>INDEX(Data!$C$4:$BA$398,$C366,J$2)</f>
        <v>#N/A</v>
      </c>
      <c r="K366" s="28" t="e">
        <f>INDEX(Data!$C$4:$BA$398,$C366,K$2)</f>
        <v>#N/A</v>
      </c>
      <c r="L366" s="28" t="e">
        <f>INDEX(Data!$C$4:$BA$398,$C366,L$2)</f>
        <v>#N/A</v>
      </c>
      <c r="M366" s="28" t="e">
        <f>INDEX(Data!$C$4:$BA$398,$C366,M$2)</f>
        <v>#N/A</v>
      </c>
      <c r="N366" s="28" t="e">
        <f>INDEX(Data!$C$4:$BA$398,$C366,N$2)</f>
        <v>#N/A</v>
      </c>
      <c r="O366" s="28" t="e">
        <f>INDEX(Data!$C$4:$BA$398,$C366,O$2)</f>
        <v>#N/A</v>
      </c>
      <c r="P366" t="e">
        <f>IF((Data!$BP$12+($Q$2-Data!$BP$12)*B366)&gt;=O366,Data!$BP$12+($Q$2-Data!$BP$12)*B366,"-")</f>
        <v>#N/A</v>
      </c>
      <c r="Q366" s="8">
        <f>(Data!$BP$12+($Q$2-Data!$BP$12)*CAPM!B366)</f>
        <v>0.3</v>
      </c>
      <c r="R366" s="8" t="e">
        <f>M366*(1+((Data!$BP$12+($R$2-Data!$BP$12)*CAPM!B366))%)</f>
        <v>#N/A</v>
      </c>
      <c r="S366" s="8" t="e">
        <f>M366*(1+((Data!$BP$12+($S$2-Data!$BP$12)*CAPM!B366))%)</f>
        <v>#N/A</v>
      </c>
      <c r="T366" s="8" t="e">
        <f>M366*(1+((Data!$BP$12+($T$2-Data!$BP$12)*CAPM!B366))%)</f>
        <v>#N/A</v>
      </c>
      <c r="U366" t="e">
        <f t="shared" si="33"/>
        <v>#N/A</v>
      </c>
      <c r="V366" s="12" t="e">
        <f t="shared" si="34"/>
        <v>#N/A</v>
      </c>
      <c r="W366" t="e">
        <f t="shared" si="35"/>
        <v>#N/A</v>
      </c>
    </row>
    <row r="367" spans="1:23">
      <c r="A367" s="18">
        <v>364</v>
      </c>
      <c r="B367" s="28">
        <f>IF($D$1="M",Data!BM366,IF($D$1="Y",Data!BN366,"-"))</f>
        <v>0</v>
      </c>
      <c r="C367" s="28" t="e">
        <f>MATCH(B367,IF($D$1="M",Data!$BM$4:$BM$400,IF($D$1="Y",Data!$BN$4:$BN$400,"-")),0)</f>
        <v>#N/A</v>
      </c>
      <c r="D367" s="28" t="e">
        <f>INDEX(Data!$C$4:$BA$398,$C367,D$2)</f>
        <v>#N/A</v>
      </c>
      <c r="E367" s="28" t="e">
        <f>INDEX(Data!$C$4:$BA$398,$C367,E$2)</f>
        <v>#N/A</v>
      </c>
      <c r="F367" s="28" t="e">
        <f>INDEX(Data!$C$4:$BA$398,$C367,F$2)</f>
        <v>#N/A</v>
      </c>
      <c r="G367" s="28" t="e">
        <f>INDEX(Data!$C$4:$BA$398,$C367,G$2)</f>
        <v>#N/A</v>
      </c>
      <c r="H367" s="28" t="e">
        <f>INDEX(Data!$C$4:$BA$398,$C367,H$2)</f>
        <v>#N/A</v>
      </c>
      <c r="I367" s="28" t="e">
        <f>INDEX(Data!$C$4:$BA$398,$C367,I$2)</f>
        <v>#N/A</v>
      </c>
      <c r="J367" s="28" t="e">
        <f>INDEX(Data!$C$4:$BA$398,$C367,J$2)</f>
        <v>#N/A</v>
      </c>
      <c r="K367" s="28" t="e">
        <f>INDEX(Data!$C$4:$BA$398,$C367,K$2)</f>
        <v>#N/A</v>
      </c>
      <c r="L367" s="28" t="e">
        <f>INDEX(Data!$C$4:$BA$398,$C367,L$2)</f>
        <v>#N/A</v>
      </c>
      <c r="M367" s="28" t="e">
        <f>INDEX(Data!$C$4:$BA$398,$C367,M$2)</f>
        <v>#N/A</v>
      </c>
      <c r="N367" s="28" t="e">
        <f>INDEX(Data!$C$4:$BA$398,$C367,N$2)</f>
        <v>#N/A</v>
      </c>
      <c r="O367" s="28" t="e">
        <f>INDEX(Data!$C$4:$BA$398,$C367,O$2)</f>
        <v>#N/A</v>
      </c>
      <c r="P367" t="e">
        <f>IF((Data!$BP$12+($Q$2-Data!$BP$12)*B367)&gt;=O367,Data!$BP$12+($Q$2-Data!$BP$12)*B367,"-")</f>
        <v>#N/A</v>
      </c>
      <c r="Q367" s="8">
        <f>(Data!$BP$12+($Q$2-Data!$BP$12)*CAPM!B367)</f>
        <v>0.3</v>
      </c>
      <c r="R367" s="8" t="e">
        <f>M367*(1+((Data!$BP$12+($R$2-Data!$BP$12)*CAPM!B367))%)</f>
        <v>#N/A</v>
      </c>
      <c r="S367" s="8" t="e">
        <f>M367*(1+((Data!$BP$12+($S$2-Data!$BP$12)*CAPM!B367))%)</f>
        <v>#N/A</v>
      </c>
      <c r="T367" s="8" t="e">
        <f>M367*(1+((Data!$BP$12+($T$2-Data!$BP$12)*CAPM!B367))%)</f>
        <v>#N/A</v>
      </c>
      <c r="U367" t="e">
        <f t="shared" si="33"/>
        <v>#N/A</v>
      </c>
      <c r="V367" s="12" t="e">
        <f t="shared" si="34"/>
        <v>#N/A</v>
      </c>
      <c r="W367" t="e">
        <f t="shared" si="35"/>
        <v>#N/A</v>
      </c>
    </row>
    <row r="368" spans="1:23">
      <c r="A368" s="18">
        <v>365</v>
      </c>
      <c r="B368" s="28">
        <f>IF($D$1="M",Data!BM367,IF($D$1="Y",Data!BN367,"-"))</f>
        <v>0</v>
      </c>
      <c r="C368" s="28" t="e">
        <f>MATCH(B368,IF($D$1="M",Data!$BM$4:$BM$400,IF($D$1="Y",Data!$BN$4:$BN$400,"-")),0)</f>
        <v>#N/A</v>
      </c>
      <c r="D368" s="28" t="e">
        <f>INDEX(Data!$C$4:$BA$398,$C368,D$2)</f>
        <v>#N/A</v>
      </c>
      <c r="E368" s="28" t="e">
        <f>INDEX(Data!$C$4:$BA$398,$C368,E$2)</f>
        <v>#N/A</v>
      </c>
      <c r="F368" s="28" t="e">
        <f>INDEX(Data!$C$4:$BA$398,$C368,F$2)</f>
        <v>#N/A</v>
      </c>
      <c r="G368" s="28" t="e">
        <f>INDEX(Data!$C$4:$BA$398,$C368,G$2)</f>
        <v>#N/A</v>
      </c>
      <c r="H368" s="28" t="e">
        <f>INDEX(Data!$C$4:$BA$398,$C368,H$2)</f>
        <v>#N/A</v>
      </c>
      <c r="I368" s="28" t="e">
        <f>INDEX(Data!$C$4:$BA$398,$C368,I$2)</f>
        <v>#N/A</v>
      </c>
      <c r="J368" s="28" t="e">
        <f>INDEX(Data!$C$4:$BA$398,$C368,J$2)</f>
        <v>#N/A</v>
      </c>
      <c r="K368" s="28" t="e">
        <f>INDEX(Data!$C$4:$BA$398,$C368,K$2)</f>
        <v>#N/A</v>
      </c>
      <c r="L368" s="28" t="e">
        <f>INDEX(Data!$C$4:$BA$398,$C368,L$2)</f>
        <v>#N/A</v>
      </c>
      <c r="M368" s="28" t="e">
        <f>INDEX(Data!$C$4:$BA$398,$C368,M$2)</f>
        <v>#N/A</v>
      </c>
      <c r="N368" s="28" t="e">
        <f>INDEX(Data!$C$4:$BA$398,$C368,N$2)</f>
        <v>#N/A</v>
      </c>
      <c r="O368" s="28" t="e">
        <f>INDEX(Data!$C$4:$BA$398,$C368,O$2)</f>
        <v>#N/A</v>
      </c>
      <c r="P368" t="e">
        <f>IF((Data!$BP$12+($Q$2-Data!$BP$12)*B368)&gt;=O368,Data!$BP$12+($Q$2-Data!$BP$12)*B368,"-")</f>
        <v>#N/A</v>
      </c>
      <c r="Q368" s="8">
        <f>(Data!$BP$12+($Q$2-Data!$BP$12)*CAPM!B368)</f>
        <v>0.3</v>
      </c>
      <c r="R368" s="8" t="e">
        <f>M368*(1+((Data!$BP$12+($R$2-Data!$BP$12)*CAPM!B368))%)</f>
        <v>#N/A</v>
      </c>
      <c r="S368" s="8" t="e">
        <f>M368*(1+((Data!$BP$12+($S$2-Data!$BP$12)*CAPM!B368))%)</f>
        <v>#N/A</v>
      </c>
      <c r="T368" s="8" t="e">
        <f>M368*(1+((Data!$BP$12+($T$2-Data!$BP$12)*CAPM!B368))%)</f>
        <v>#N/A</v>
      </c>
      <c r="U368" t="e">
        <f t="shared" si="33"/>
        <v>#N/A</v>
      </c>
      <c r="V368" s="12" t="e">
        <f t="shared" si="34"/>
        <v>#N/A</v>
      </c>
      <c r="W368" t="e">
        <f t="shared" si="35"/>
        <v>#N/A</v>
      </c>
    </row>
    <row r="369" spans="1:23">
      <c r="A369" s="18">
        <v>366</v>
      </c>
      <c r="B369" s="28">
        <f>IF($D$1="M",Data!BM368,IF($D$1="Y",Data!BN368,"-"))</f>
        <v>0</v>
      </c>
      <c r="C369" s="28" t="e">
        <f>MATCH(B369,IF($D$1="M",Data!$BM$4:$BM$400,IF($D$1="Y",Data!$BN$4:$BN$400,"-")),0)</f>
        <v>#N/A</v>
      </c>
      <c r="D369" s="28" t="e">
        <f>INDEX(Data!$C$4:$BA$398,$C369,D$2)</f>
        <v>#N/A</v>
      </c>
      <c r="E369" s="28" t="e">
        <f>INDEX(Data!$C$4:$BA$398,$C369,E$2)</f>
        <v>#N/A</v>
      </c>
      <c r="F369" s="28" t="e">
        <f>INDEX(Data!$C$4:$BA$398,$C369,F$2)</f>
        <v>#N/A</v>
      </c>
      <c r="G369" s="28" t="e">
        <f>INDEX(Data!$C$4:$BA$398,$C369,G$2)</f>
        <v>#N/A</v>
      </c>
      <c r="H369" s="28" t="e">
        <f>INDEX(Data!$C$4:$BA$398,$C369,H$2)</f>
        <v>#N/A</v>
      </c>
      <c r="I369" s="28" t="e">
        <f>INDEX(Data!$C$4:$BA$398,$C369,I$2)</f>
        <v>#N/A</v>
      </c>
      <c r="J369" s="28" t="e">
        <f>INDEX(Data!$C$4:$BA$398,$C369,J$2)</f>
        <v>#N/A</v>
      </c>
      <c r="K369" s="28" t="e">
        <f>INDEX(Data!$C$4:$BA$398,$C369,K$2)</f>
        <v>#N/A</v>
      </c>
      <c r="L369" s="28" t="e">
        <f>INDEX(Data!$C$4:$BA$398,$C369,L$2)</f>
        <v>#N/A</v>
      </c>
      <c r="M369" s="28" t="e">
        <f>INDEX(Data!$C$4:$BA$398,$C369,M$2)</f>
        <v>#N/A</v>
      </c>
      <c r="N369" s="28" t="e">
        <f>INDEX(Data!$C$4:$BA$398,$C369,N$2)</f>
        <v>#N/A</v>
      </c>
      <c r="O369" s="28" t="e">
        <f>INDEX(Data!$C$4:$BA$398,$C369,O$2)</f>
        <v>#N/A</v>
      </c>
      <c r="P369" t="e">
        <f>IF((Data!$BP$12+($Q$2-Data!$BP$12)*B369)&gt;=O369,Data!$BP$12+($Q$2-Data!$BP$12)*B369,"-")</f>
        <v>#N/A</v>
      </c>
      <c r="Q369" s="8">
        <f>(Data!$BP$12+($Q$2-Data!$BP$12)*CAPM!B369)</f>
        <v>0.3</v>
      </c>
      <c r="R369" s="8" t="e">
        <f>M369*(1+((Data!$BP$12+($R$2-Data!$BP$12)*CAPM!B369))%)</f>
        <v>#N/A</v>
      </c>
      <c r="S369" s="8" t="e">
        <f>M369*(1+((Data!$BP$12+($S$2-Data!$BP$12)*CAPM!B369))%)</f>
        <v>#N/A</v>
      </c>
      <c r="T369" s="8" t="e">
        <f>M369*(1+((Data!$BP$12+($T$2-Data!$BP$12)*CAPM!B369))%)</f>
        <v>#N/A</v>
      </c>
      <c r="U369" t="e">
        <f t="shared" si="33"/>
        <v>#N/A</v>
      </c>
      <c r="V369" s="12" t="e">
        <f t="shared" si="34"/>
        <v>#N/A</v>
      </c>
      <c r="W369" t="e">
        <f t="shared" si="35"/>
        <v>#N/A</v>
      </c>
    </row>
    <row r="370" spans="1:23">
      <c r="A370" s="18">
        <v>367</v>
      </c>
      <c r="B370" s="28">
        <f>IF($D$1="M",Data!BM369,IF($D$1="Y",Data!BN369,"-"))</f>
        <v>0</v>
      </c>
      <c r="C370" s="28" t="e">
        <f>MATCH(B370,IF($D$1="M",Data!$BM$4:$BM$400,IF($D$1="Y",Data!$BN$4:$BN$400,"-")),0)</f>
        <v>#N/A</v>
      </c>
      <c r="D370" s="28" t="e">
        <f>INDEX(Data!$C$4:$BA$398,$C370,D$2)</f>
        <v>#N/A</v>
      </c>
      <c r="E370" s="28" t="e">
        <f>INDEX(Data!$C$4:$BA$398,$C370,E$2)</f>
        <v>#N/A</v>
      </c>
      <c r="F370" s="28" t="e">
        <f>INDEX(Data!$C$4:$BA$398,$C370,F$2)</f>
        <v>#N/A</v>
      </c>
      <c r="G370" s="28" t="e">
        <f>INDEX(Data!$C$4:$BA$398,$C370,G$2)</f>
        <v>#N/A</v>
      </c>
      <c r="H370" s="28" t="e">
        <f>INDEX(Data!$C$4:$BA$398,$C370,H$2)</f>
        <v>#N/A</v>
      </c>
      <c r="I370" s="28" t="e">
        <f>INDEX(Data!$C$4:$BA$398,$C370,I$2)</f>
        <v>#N/A</v>
      </c>
      <c r="J370" s="28" t="e">
        <f>INDEX(Data!$C$4:$BA$398,$C370,J$2)</f>
        <v>#N/A</v>
      </c>
      <c r="K370" s="28" t="e">
        <f>INDEX(Data!$C$4:$BA$398,$C370,K$2)</f>
        <v>#N/A</v>
      </c>
      <c r="L370" s="28" t="e">
        <f>INDEX(Data!$C$4:$BA$398,$C370,L$2)</f>
        <v>#N/A</v>
      </c>
      <c r="M370" s="28" t="e">
        <f>INDEX(Data!$C$4:$BA$398,$C370,M$2)</f>
        <v>#N/A</v>
      </c>
      <c r="N370" s="28" t="e">
        <f>INDEX(Data!$C$4:$BA$398,$C370,N$2)</f>
        <v>#N/A</v>
      </c>
      <c r="O370" s="28" t="e">
        <f>INDEX(Data!$C$4:$BA$398,$C370,O$2)</f>
        <v>#N/A</v>
      </c>
      <c r="P370" t="e">
        <f>IF((Data!$BP$12+($Q$2-Data!$BP$12)*B370)&gt;=O370,Data!$BP$12+($Q$2-Data!$BP$12)*B370,"-")</f>
        <v>#N/A</v>
      </c>
      <c r="Q370" s="8">
        <f>(Data!$BP$12+($Q$2-Data!$BP$12)*CAPM!B370)</f>
        <v>0.3</v>
      </c>
      <c r="R370" s="8" t="e">
        <f>M370*(1+((Data!$BP$12+($R$2-Data!$BP$12)*CAPM!B370))%)</f>
        <v>#N/A</v>
      </c>
      <c r="S370" s="8" t="e">
        <f>M370*(1+((Data!$BP$12+($S$2-Data!$BP$12)*CAPM!B370))%)</f>
        <v>#N/A</v>
      </c>
      <c r="T370" s="8" t="e">
        <f>M370*(1+((Data!$BP$12+($T$2-Data!$BP$12)*CAPM!B370))%)</f>
        <v>#N/A</v>
      </c>
      <c r="U370" t="e">
        <f t="shared" si="33"/>
        <v>#N/A</v>
      </c>
      <c r="V370" s="12" t="e">
        <f t="shared" si="34"/>
        <v>#N/A</v>
      </c>
      <c r="W370" t="e">
        <f t="shared" si="35"/>
        <v>#N/A</v>
      </c>
    </row>
    <row r="371" spans="1:23">
      <c r="A371" s="18">
        <v>368</v>
      </c>
      <c r="B371" s="28">
        <f>IF($D$1="M",Data!BM370,IF($D$1="Y",Data!BN370,"-"))</f>
        <v>0</v>
      </c>
      <c r="C371" s="28" t="e">
        <f>MATCH(B371,IF($D$1="M",Data!$BM$4:$BM$400,IF($D$1="Y",Data!$BN$4:$BN$400,"-")),0)</f>
        <v>#N/A</v>
      </c>
      <c r="D371" s="28" t="e">
        <f>INDEX(Data!$C$4:$BA$398,$C371,D$2)</f>
        <v>#N/A</v>
      </c>
      <c r="E371" s="28" t="e">
        <f>INDEX(Data!$C$4:$BA$398,$C371,E$2)</f>
        <v>#N/A</v>
      </c>
      <c r="F371" s="28" t="e">
        <f>INDEX(Data!$C$4:$BA$398,$C371,F$2)</f>
        <v>#N/A</v>
      </c>
      <c r="G371" s="28" t="e">
        <f>INDEX(Data!$C$4:$BA$398,$C371,G$2)</f>
        <v>#N/A</v>
      </c>
      <c r="H371" s="28" t="e">
        <f>INDEX(Data!$C$4:$BA$398,$C371,H$2)</f>
        <v>#N/A</v>
      </c>
      <c r="I371" s="28" t="e">
        <f>INDEX(Data!$C$4:$BA$398,$C371,I$2)</f>
        <v>#N/A</v>
      </c>
      <c r="J371" s="28" t="e">
        <f>INDEX(Data!$C$4:$BA$398,$C371,J$2)</f>
        <v>#N/A</v>
      </c>
      <c r="K371" s="28" t="e">
        <f>INDEX(Data!$C$4:$BA$398,$C371,K$2)</f>
        <v>#N/A</v>
      </c>
      <c r="L371" s="28" t="e">
        <f>INDEX(Data!$C$4:$BA$398,$C371,L$2)</f>
        <v>#N/A</v>
      </c>
      <c r="M371" s="28" t="e">
        <f>INDEX(Data!$C$4:$BA$398,$C371,M$2)</f>
        <v>#N/A</v>
      </c>
      <c r="N371" s="28" t="e">
        <f>INDEX(Data!$C$4:$BA$398,$C371,N$2)</f>
        <v>#N/A</v>
      </c>
      <c r="O371" s="28" t="e">
        <f>INDEX(Data!$C$4:$BA$398,$C371,O$2)</f>
        <v>#N/A</v>
      </c>
      <c r="P371" t="e">
        <f>IF((Data!$BP$12+($Q$2-Data!$BP$12)*B371)&gt;=O371,Data!$BP$12+($Q$2-Data!$BP$12)*B371,"-")</f>
        <v>#N/A</v>
      </c>
      <c r="Q371" s="8">
        <f>(Data!$BP$12+($Q$2-Data!$BP$12)*CAPM!B371)</f>
        <v>0.3</v>
      </c>
      <c r="R371" s="8" t="e">
        <f>M371*(1+((Data!$BP$12+($R$2-Data!$BP$12)*CAPM!B371))%)</f>
        <v>#N/A</v>
      </c>
      <c r="S371" s="8" t="e">
        <f>M371*(1+((Data!$BP$12+($S$2-Data!$BP$12)*CAPM!B371))%)</f>
        <v>#N/A</v>
      </c>
      <c r="T371" s="8" t="e">
        <f>M371*(1+((Data!$BP$12+($T$2-Data!$BP$12)*CAPM!B371))%)</f>
        <v>#N/A</v>
      </c>
      <c r="U371" t="e">
        <f t="shared" si="33"/>
        <v>#N/A</v>
      </c>
      <c r="V371" s="12" t="e">
        <f t="shared" si="34"/>
        <v>#N/A</v>
      </c>
      <c r="W371" t="e">
        <f t="shared" si="35"/>
        <v>#N/A</v>
      </c>
    </row>
    <row r="372" spans="1:23">
      <c r="A372" s="18">
        <v>369</v>
      </c>
      <c r="B372" s="28">
        <f>IF($D$1="M",Data!BM371,IF($D$1="Y",Data!BN371,"-"))</f>
        <v>0</v>
      </c>
      <c r="C372" s="28" t="e">
        <f>MATCH(B372,IF($D$1="M",Data!$BM$4:$BM$400,IF($D$1="Y",Data!$BN$4:$BN$400,"-")),0)</f>
        <v>#N/A</v>
      </c>
      <c r="D372" s="28" t="e">
        <f>INDEX(Data!$C$4:$BA$398,$C372,D$2)</f>
        <v>#N/A</v>
      </c>
      <c r="E372" s="28" t="e">
        <f>INDEX(Data!$C$4:$BA$398,$C372,E$2)</f>
        <v>#N/A</v>
      </c>
      <c r="F372" s="28" t="e">
        <f>INDEX(Data!$C$4:$BA$398,$C372,F$2)</f>
        <v>#N/A</v>
      </c>
      <c r="G372" s="28" t="e">
        <f>INDEX(Data!$C$4:$BA$398,$C372,G$2)</f>
        <v>#N/A</v>
      </c>
      <c r="H372" s="28" t="e">
        <f>INDEX(Data!$C$4:$BA$398,$C372,H$2)</f>
        <v>#N/A</v>
      </c>
      <c r="I372" s="28" t="e">
        <f>INDEX(Data!$C$4:$BA$398,$C372,I$2)</f>
        <v>#N/A</v>
      </c>
      <c r="J372" s="28" t="e">
        <f>INDEX(Data!$C$4:$BA$398,$C372,J$2)</f>
        <v>#N/A</v>
      </c>
      <c r="K372" s="28" t="e">
        <f>INDEX(Data!$C$4:$BA$398,$C372,K$2)</f>
        <v>#N/A</v>
      </c>
      <c r="L372" s="28" t="e">
        <f>INDEX(Data!$C$4:$BA$398,$C372,L$2)</f>
        <v>#N/A</v>
      </c>
      <c r="M372" s="28" t="e">
        <f>INDEX(Data!$C$4:$BA$398,$C372,M$2)</f>
        <v>#N/A</v>
      </c>
      <c r="N372" s="28" t="e">
        <f>INDEX(Data!$C$4:$BA$398,$C372,N$2)</f>
        <v>#N/A</v>
      </c>
      <c r="O372" s="28" t="e">
        <f>INDEX(Data!$C$4:$BA$398,$C372,O$2)</f>
        <v>#N/A</v>
      </c>
      <c r="P372" t="e">
        <f>IF((Data!$BP$12+($Q$2-Data!$BP$12)*B372)&gt;=O372,Data!$BP$12+($Q$2-Data!$BP$12)*B372,"-")</f>
        <v>#N/A</v>
      </c>
      <c r="Q372" s="8">
        <f>(Data!$BP$12+($Q$2-Data!$BP$12)*CAPM!B372)</f>
        <v>0.3</v>
      </c>
      <c r="R372" s="8" t="e">
        <f>M372*(1+((Data!$BP$12+($R$2-Data!$BP$12)*CAPM!B372))%)</f>
        <v>#N/A</v>
      </c>
      <c r="S372" s="8" t="e">
        <f>M372*(1+((Data!$BP$12+($S$2-Data!$BP$12)*CAPM!B372))%)</f>
        <v>#N/A</v>
      </c>
      <c r="T372" s="8" t="e">
        <f>M372*(1+((Data!$BP$12+($T$2-Data!$BP$12)*CAPM!B372))%)</f>
        <v>#N/A</v>
      </c>
      <c r="U372" t="e">
        <f t="shared" si="33"/>
        <v>#N/A</v>
      </c>
      <c r="V372" s="12" t="e">
        <f t="shared" si="34"/>
        <v>#N/A</v>
      </c>
      <c r="W372" t="e">
        <f t="shared" si="35"/>
        <v>#N/A</v>
      </c>
    </row>
    <row r="373" spans="1:23">
      <c r="A373" s="18">
        <v>370</v>
      </c>
      <c r="B373" s="28">
        <f>IF($D$1="M",Data!BM372,IF($D$1="Y",Data!BN372,"-"))</f>
        <v>0</v>
      </c>
      <c r="C373" s="28" t="e">
        <f>MATCH(B373,IF($D$1="M",Data!$BM$4:$BM$400,IF($D$1="Y",Data!$BN$4:$BN$400,"-")),0)</f>
        <v>#N/A</v>
      </c>
      <c r="D373" s="28" t="e">
        <f>INDEX(Data!$C$4:$BA$398,$C373,D$2)</f>
        <v>#N/A</v>
      </c>
      <c r="E373" s="28" t="e">
        <f>INDEX(Data!$C$4:$BA$398,$C373,E$2)</f>
        <v>#N/A</v>
      </c>
      <c r="F373" s="28" t="e">
        <f>INDEX(Data!$C$4:$BA$398,$C373,F$2)</f>
        <v>#N/A</v>
      </c>
      <c r="G373" s="28" t="e">
        <f>INDEX(Data!$C$4:$BA$398,$C373,G$2)</f>
        <v>#N/A</v>
      </c>
      <c r="H373" s="28" t="e">
        <f>INDEX(Data!$C$4:$BA$398,$C373,H$2)</f>
        <v>#N/A</v>
      </c>
      <c r="I373" s="28" t="e">
        <f>INDEX(Data!$C$4:$BA$398,$C373,I$2)</f>
        <v>#N/A</v>
      </c>
      <c r="J373" s="28" t="e">
        <f>INDEX(Data!$C$4:$BA$398,$C373,J$2)</f>
        <v>#N/A</v>
      </c>
      <c r="K373" s="28" t="e">
        <f>INDEX(Data!$C$4:$BA$398,$C373,K$2)</f>
        <v>#N/A</v>
      </c>
      <c r="L373" s="28" t="e">
        <f>INDEX(Data!$C$4:$BA$398,$C373,L$2)</f>
        <v>#N/A</v>
      </c>
      <c r="M373" s="28" t="e">
        <f>INDEX(Data!$C$4:$BA$398,$C373,M$2)</f>
        <v>#N/A</v>
      </c>
      <c r="N373" s="28" t="e">
        <f>INDEX(Data!$C$4:$BA$398,$C373,N$2)</f>
        <v>#N/A</v>
      </c>
      <c r="O373" s="28" t="e">
        <f>INDEX(Data!$C$4:$BA$398,$C373,O$2)</f>
        <v>#N/A</v>
      </c>
      <c r="P373" t="e">
        <f>IF((Data!$BP$12+($Q$2-Data!$BP$12)*B373)&gt;=O373,Data!$BP$12+($Q$2-Data!$BP$12)*B373,"-")</f>
        <v>#N/A</v>
      </c>
      <c r="Q373" s="8">
        <f>(Data!$BP$12+($Q$2-Data!$BP$12)*CAPM!B373)</f>
        <v>0.3</v>
      </c>
      <c r="R373" s="8" t="e">
        <f>M373*(1+((Data!$BP$12+($R$2-Data!$BP$12)*CAPM!B373))%)</f>
        <v>#N/A</v>
      </c>
      <c r="S373" s="8" t="e">
        <f>M373*(1+((Data!$BP$12+($S$2-Data!$BP$12)*CAPM!B373))%)</f>
        <v>#N/A</v>
      </c>
      <c r="T373" s="8" t="e">
        <f>M373*(1+((Data!$BP$12+($T$2-Data!$BP$12)*CAPM!B373))%)</f>
        <v>#N/A</v>
      </c>
      <c r="U373" t="e">
        <f t="shared" si="33"/>
        <v>#N/A</v>
      </c>
      <c r="V373" s="12" t="e">
        <f t="shared" si="34"/>
        <v>#N/A</v>
      </c>
      <c r="W373" t="e">
        <f t="shared" si="35"/>
        <v>#N/A</v>
      </c>
    </row>
    <row r="374" spans="1:23">
      <c r="A374" s="18">
        <v>371</v>
      </c>
      <c r="B374" s="28">
        <f>IF($D$1="M",Data!BM373,IF($D$1="Y",Data!BN373,"-"))</f>
        <v>0</v>
      </c>
      <c r="C374" s="28" t="e">
        <f>MATCH(B374,IF($D$1="M",Data!$BM$4:$BM$400,IF($D$1="Y",Data!$BN$4:$BN$400,"-")),0)</f>
        <v>#N/A</v>
      </c>
      <c r="D374" s="28" t="e">
        <f>INDEX(Data!$C$4:$BA$398,$C374,D$2)</f>
        <v>#N/A</v>
      </c>
      <c r="E374" s="28" t="e">
        <f>INDEX(Data!$C$4:$BA$398,$C374,E$2)</f>
        <v>#N/A</v>
      </c>
      <c r="F374" s="28" t="e">
        <f>INDEX(Data!$C$4:$BA$398,$C374,F$2)</f>
        <v>#N/A</v>
      </c>
      <c r="G374" s="28" t="e">
        <f>INDEX(Data!$C$4:$BA$398,$C374,G$2)</f>
        <v>#N/A</v>
      </c>
      <c r="H374" s="28" t="e">
        <f>INDEX(Data!$C$4:$BA$398,$C374,H$2)</f>
        <v>#N/A</v>
      </c>
      <c r="I374" s="28" t="e">
        <f>INDEX(Data!$C$4:$BA$398,$C374,I$2)</f>
        <v>#N/A</v>
      </c>
      <c r="J374" s="28" t="e">
        <f>INDEX(Data!$C$4:$BA$398,$C374,J$2)</f>
        <v>#N/A</v>
      </c>
      <c r="K374" s="28" t="e">
        <f>INDEX(Data!$C$4:$BA$398,$C374,K$2)</f>
        <v>#N/A</v>
      </c>
      <c r="L374" s="28" t="e">
        <f>INDEX(Data!$C$4:$BA$398,$C374,L$2)</f>
        <v>#N/A</v>
      </c>
      <c r="M374" s="28" t="e">
        <f>INDEX(Data!$C$4:$BA$398,$C374,M$2)</f>
        <v>#N/A</v>
      </c>
      <c r="N374" s="28" t="e">
        <f>INDEX(Data!$C$4:$BA$398,$C374,N$2)</f>
        <v>#N/A</v>
      </c>
      <c r="O374" s="28" t="e">
        <f>INDEX(Data!$C$4:$BA$398,$C374,O$2)</f>
        <v>#N/A</v>
      </c>
      <c r="P374" t="e">
        <f>IF((Data!$BP$12+($Q$2-Data!$BP$12)*B374)&gt;=O374,Data!$BP$12+($Q$2-Data!$BP$12)*B374,"-")</f>
        <v>#N/A</v>
      </c>
      <c r="Q374" s="8">
        <f>(Data!$BP$12+($Q$2-Data!$BP$12)*CAPM!B374)</f>
        <v>0.3</v>
      </c>
      <c r="R374" s="8" t="e">
        <f>M374*(1+((Data!$BP$12+($R$2-Data!$BP$12)*CAPM!B374))%)</f>
        <v>#N/A</v>
      </c>
      <c r="S374" s="8" t="e">
        <f>M374*(1+((Data!$BP$12+($S$2-Data!$BP$12)*CAPM!B374))%)</f>
        <v>#N/A</v>
      </c>
      <c r="T374" s="8" t="e">
        <f>M374*(1+((Data!$BP$12+($T$2-Data!$BP$12)*CAPM!B374))%)</f>
        <v>#N/A</v>
      </c>
      <c r="U374" t="e">
        <f t="shared" si="33"/>
        <v>#N/A</v>
      </c>
      <c r="V374" s="12" t="e">
        <f t="shared" si="34"/>
        <v>#N/A</v>
      </c>
      <c r="W374" t="e">
        <f t="shared" si="35"/>
        <v>#N/A</v>
      </c>
    </row>
    <row r="375" spans="1:23">
      <c r="A375" s="18">
        <v>372</v>
      </c>
      <c r="B375" s="28">
        <f>IF($D$1="M",Data!BM374,IF($D$1="Y",Data!BN374,"-"))</f>
        <v>0</v>
      </c>
      <c r="C375" s="28" t="e">
        <f>MATCH(B375,IF($D$1="M",Data!$BM$4:$BM$400,IF($D$1="Y",Data!$BN$4:$BN$400,"-")),0)</f>
        <v>#N/A</v>
      </c>
      <c r="D375" s="28" t="e">
        <f>INDEX(Data!$C$4:$BA$398,$C375,D$2)</f>
        <v>#N/A</v>
      </c>
      <c r="E375" s="28" t="e">
        <f>INDEX(Data!$C$4:$BA$398,$C375,E$2)</f>
        <v>#N/A</v>
      </c>
      <c r="F375" s="28" t="e">
        <f>INDEX(Data!$C$4:$BA$398,$C375,F$2)</f>
        <v>#N/A</v>
      </c>
      <c r="G375" s="28" t="e">
        <f>INDEX(Data!$C$4:$BA$398,$C375,G$2)</f>
        <v>#N/A</v>
      </c>
      <c r="H375" s="28" t="e">
        <f>INDEX(Data!$C$4:$BA$398,$C375,H$2)</f>
        <v>#N/A</v>
      </c>
      <c r="I375" s="28" t="e">
        <f>INDEX(Data!$C$4:$BA$398,$C375,I$2)</f>
        <v>#N/A</v>
      </c>
      <c r="J375" s="28" t="e">
        <f>INDEX(Data!$C$4:$BA$398,$C375,J$2)</f>
        <v>#N/A</v>
      </c>
      <c r="K375" s="28" t="e">
        <f>INDEX(Data!$C$4:$BA$398,$C375,K$2)</f>
        <v>#N/A</v>
      </c>
      <c r="L375" s="28" t="e">
        <f>INDEX(Data!$C$4:$BA$398,$C375,L$2)</f>
        <v>#N/A</v>
      </c>
      <c r="M375" s="28" t="e">
        <f>INDEX(Data!$C$4:$BA$398,$C375,M$2)</f>
        <v>#N/A</v>
      </c>
      <c r="N375" s="28" t="e">
        <f>INDEX(Data!$C$4:$BA$398,$C375,N$2)</f>
        <v>#N/A</v>
      </c>
      <c r="O375" s="28" t="e">
        <f>INDEX(Data!$C$4:$BA$398,$C375,O$2)</f>
        <v>#N/A</v>
      </c>
      <c r="P375" t="e">
        <f>IF((Data!$BP$12+($Q$2-Data!$BP$12)*B375)&gt;=O375,Data!$BP$12+($Q$2-Data!$BP$12)*B375,"-")</f>
        <v>#N/A</v>
      </c>
      <c r="Q375" s="8">
        <f>(Data!$BP$12+($Q$2-Data!$BP$12)*CAPM!B375)</f>
        <v>0.3</v>
      </c>
      <c r="R375" s="8" t="e">
        <f>M375*(1+((Data!$BP$12+($R$2-Data!$BP$12)*CAPM!B375))%)</f>
        <v>#N/A</v>
      </c>
      <c r="S375" s="8" t="e">
        <f>M375*(1+((Data!$BP$12+($S$2-Data!$BP$12)*CAPM!B375))%)</f>
        <v>#N/A</v>
      </c>
      <c r="T375" s="8" t="e">
        <f>M375*(1+((Data!$BP$12+($T$2-Data!$BP$12)*CAPM!B375))%)</f>
        <v>#N/A</v>
      </c>
      <c r="U375" t="e">
        <f t="shared" si="33"/>
        <v>#N/A</v>
      </c>
      <c r="V375" s="12" t="e">
        <f t="shared" si="34"/>
        <v>#N/A</v>
      </c>
      <c r="W375" t="e">
        <f t="shared" si="35"/>
        <v>#N/A</v>
      </c>
    </row>
    <row r="376" spans="1:23">
      <c r="A376" s="18">
        <v>373</v>
      </c>
      <c r="B376" s="28">
        <f>IF($D$1="M",Data!BM375,IF($D$1="Y",Data!BN375,"-"))</f>
        <v>0</v>
      </c>
      <c r="C376" s="28" t="e">
        <f>MATCH(B376,IF($D$1="M",Data!$BM$4:$BM$400,IF($D$1="Y",Data!$BN$4:$BN$400,"-")),0)</f>
        <v>#N/A</v>
      </c>
      <c r="D376" s="28" t="e">
        <f>INDEX(Data!$C$4:$BA$398,$C376,D$2)</f>
        <v>#N/A</v>
      </c>
      <c r="E376" s="28" t="e">
        <f>INDEX(Data!$C$4:$BA$398,$C376,E$2)</f>
        <v>#N/A</v>
      </c>
      <c r="F376" s="28" t="e">
        <f>INDEX(Data!$C$4:$BA$398,$C376,F$2)</f>
        <v>#N/A</v>
      </c>
      <c r="G376" s="28" t="e">
        <f>INDEX(Data!$C$4:$BA$398,$C376,G$2)</f>
        <v>#N/A</v>
      </c>
      <c r="H376" s="28" t="e">
        <f>INDEX(Data!$C$4:$BA$398,$C376,H$2)</f>
        <v>#N/A</v>
      </c>
      <c r="I376" s="28" t="e">
        <f>INDEX(Data!$C$4:$BA$398,$C376,I$2)</f>
        <v>#N/A</v>
      </c>
      <c r="J376" s="28" t="e">
        <f>INDEX(Data!$C$4:$BA$398,$C376,J$2)</f>
        <v>#N/A</v>
      </c>
      <c r="K376" s="28" t="e">
        <f>INDEX(Data!$C$4:$BA$398,$C376,K$2)</f>
        <v>#N/A</v>
      </c>
      <c r="L376" s="28" t="e">
        <f>INDEX(Data!$C$4:$BA$398,$C376,L$2)</f>
        <v>#N/A</v>
      </c>
      <c r="M376" s="28" t="e">
        <f>INDEX(Data!$C$4:$BA$398,$C376,M$2)</f>
        <v>#N/A</v>
      </c>
      <c r="N376" s="28" t="e">
        <f>INDEX(Data!$C$4:$BA$398,$C376,N$2)</f>
        <v>#N/A</v>
      </c>
      <c r="O376" s="28" t="e">
        <f>INDEX(Data!$C$4:$BA$398,$C376,O$2)</f>
        <v>#N/A</v>
      </c>
      <c r="P376" t="e">
        <f>IF((Data!$BP$12+($Q$2-Data!$BP$12)*B376)&gt;=O376,Data!$BP$12+($Q$2-Data!$BP$12)*B376,"-")</f>
        <v>#N/A</v>
      </c>
      <c r="Q376" s="8">
        <f>(Data!$BP$12+($Q$2-Data!$BP$12)*CAPM!B376)</f>
        <v>0.3</v>
      </c>
      <c r="R376" s="8" t="e">
        <f>M376*(1+((Data!$BP$12+($R$2-Data!$BP$12)*CAPM!B376))%)</f>
        <v>#N/A</v>
      </c>
      <c r="S376" s="8" t="e">
        <f>M376*(1+((Data!$BP$12+($S$2-Data!$BP$12)*CAPM!B376))%)</f>
        <v>#N/A</v>
      </c>
      <c r="T376" s="8" t="e">
        <f>M376*(1+((Data!$BP$12+($T$2-Data!$BP$12)*CAPM!B376))%)</f>
        <v>#N/A</v>
      </c>
      <c r="U376" t="e">
        <f t="shared" si="33"/>
        <v>#N/A</v>
      </c>
      <c r="V376" s="12" t="e">
        <f t="shared" si="34"/>
        <v>#N/A</v>
      </c>
      <c r="W376" t="e">
        <f t="shared" si="35"/>
        <v>#N/A</v>
      </c>
    </row>
    <row r="377" spans="1:23">
      <c r="A377" s="18">
        <v>374</v>
      </c>
      <c r="B377" s="28">
        <f>IF($D$1="M",Data!BM376,IF($D$1="Y",Data!BN376,"-"))</f>
        <v>0</v>
      </c>
      <c r="C377" s="28" t="e">
        <f>MATCH(B377,IF($D$1="M",Data!$BM$4:$BM$400,IF($D$1="Y",Data!$BN$4:$BN$400,"-")),0)</f>
        <v>#N/A</v>
      </c>
      <c r="D377" s="28" t="e">
        <f>INDEX(Data!$C$4:$BA$398,$C377,D$2)</f>
        <v>#N/A</v>
      </c>
      <c r="E377" s="28" t="e">
        <f>INDEX(Data!$C$4:$BA$398,$C377,E$2)</f>
        <v>#N/A</v>
      </c>
      <c r="F377" s="28" t="e">
        <f>INDEX(Data!$C$4:$BA$398,$C377,F$2)</f>
        <v>#N/A</v>
      </c>
      <c r="G377" s="28" t="e">
        <f>INDEX(Data!$C$4:$BA$398,$C377,G$2)</f>
        <v>#N/A</v>
      </c>
      <c r="H377" s="28" t="e">
        <f>INDEX(Data!$C$4:$BA$398,$C377,H$2)</f>
        <v>#N/A</v>
      </c>
      <c r="I377" s="28" t="e">
        <f>INDEX(Data!$C$4:$BA$398,$C377,I$2)</f>
        <v>#N/A</v>
      </c>
      <c r="J377" s="28" t="e">
        <f>INDEX(Data!$C$4:$BA$398,$C377,J$2)</f>
        <v>#N/A</v>
      </c>
      <c r="K377" s="28" t="e">
        <f>INDEX(Data!$C$4:$BA$398,$C377,K$2)</f>
        <v>#N/A</v>
      </c>
      <c r="L377" s="28" t="e">
        <f>INDEX(Data!$C$4:$BA$398,$C377,L$2)</f>
        <v>#N/A</v>
      </c>
      <c r="M377" s="28" t="e">
        <f>INDEX(Data!$C$4:$BA$398,$C377,M$2)</f>
        <v>#N/A</v>
      </c>
      <c r="N377" s="28" t="e">
        <f>INDEX(Data!$C$4:$BA$398,$C377,N$2)</f>
        <v>#N/A</v>
      </c>
      <c r="O377" s="28" t="e">
        <f>INDEX(Data!$C$4:$BA$398,$C377,O$2)</f>
        <v>#N/A</v>
      </c>
      <c r="P377" t="e">
        <f>IF((Data!$BP$12+($Q$2-Data!$BP$12)*B377)&gt;=O377,Data!$BP$12+($Q$2-Data!$BP$12)*B377,"-")</f>
        <v>#N/A</v>
      </c>
      <c r="Q377" s="8">
        <f>(Data!$BP$12+($Q$2-Data!$BP$12)*CAPM!B377)</f>
        <v>0.3</v>
      </c>
      <c r="R377" s="8" t="e">
        <f>M377*(1+((Data!$BP$12+($R$2-Data!$BP$12)*CAPM!B377))%)</f>
        <v>#N/A</v>
      </c>
      <c r="S377" s="8" t="e">
        <f>M377*(1+((Data!$BP$12+($S$2-Data!$BP$12)*CAPM!B377))%)</f>
        <v>#N/A</v>
      </c>
      <c r="T377" s="8" t="e">
        <f>M377*(1+((Data!$BP$12+($T$2-Data!$BP$12)*CAPM!B377))%)</f>
        <v>#N/A</v>
      </c>
      <c r="U377" t="e">
        <f t="shared" si="33"/>
        <v>#N/A</v>
      </c>
      <c r="V377" s="12" t="e">
        <f t="shared" si="34"/>
        <v>#N/A</v>
      </c>
      <c r="W377" t="e">
        <f t="shared" si="35"/>
        <v>#N/A</v>
      </c>
    </row>
    <row r="378" spans="1:23">
      <c r="A378" s="18">
        <v>375</v>
      </c>
      <c r="B378" s="28">
        <f>IF($D$1="M",Data!BM377,IF($D$1="Y",Data!BN377,"-"))</f>
        <v>0</v>
      </c>
      <c r="C378" s="28" t="e">
        <f>MATCH(B378,IF($D$1="M",Data!$BM$4:$BM$400,IF($D$1="Y",Data!$BN$4:$BN$400,"-")),0)</f>
        <v>#N/A</v>
      </c>
      <c r="D378" s="28" t="e">
        <f>INDEX(Data!$C$4:$BA$398,$C378,D$2)</f>
        <v>#N/A</v>
      </c>
      <c r="E378" s="28" t="e">
        <f>INDEX(Data!$C$4:$BA$398,$C378,E$2)</f>
        <v>#N/A</v>
      </c>
      <c r="F378" s="28" t="e">
        <f>INDEX(Data!$C$4:$BA$398,$C378,F$2)</f>
        <v>#N/A</v>
      </c>
      <c r="G378" s="28" t="e">
        <f>INDEX(Data!$C$4:$BA$398,$C378,G$2)</f>
        <v>#N/A</v>
      </c>
      <c r="H378" s="28" t="e">
        <f>INDEX(Data!$C$4:$BA$398,$C378,H$2)</f>
        <v>#N/A</v>
      </c>
      <c r="I378" s="28" t="e">
        <f>INDEX(Data!$C$4:$BA$398,$C378,I$2)</f>
        <v>#N/A</v>
      </c>
      <c r="J378" s="28" t="e">
        <f>INDEX(Data!$C$4:$BA$398,$C378,J$2)</f>
        <v>#N/A</v>
      </c>
      <c r="K378" s="28" t="e">
        <f>INDEX(Data!$C$4:$BA$398,$C378,K$2)</f>
        <v>#N/A</v>
      </c>
      <c r="L378" s="28" t="e">
        <f>INDEX(Data!$C$4:$BA$398,$C378,L$2)</f>
        <v>#N/A</v>
      </c>
      <c r="M378" s="28" t="e">
        <f>INDEX(Data!$C$4:$BA$398,$C378,M$2)</f>
        <v>#N/A</v>
      </c>
      <c r="N378" s="28" t="e">
        <f>INDEX(Data!$C$4:$BA$398,$C378,N$2)</f>
        <v>#N/A</v>
      </c>
      <c r="O378" s="28" t="e">
        <f>INDEX(Data!$C$4:$BA$398,$C378,O$2)</f>
        <v>#N/A</v>
      </c>
      <c r="P378" t="e">
        <f>IF((Data!$BP$12+($Q$2-Data!$BP$12)*B378)&gt;=O378,Data!$BP$12+($Q$2-Data!$BP$12)*B378,"-")</f>
        <v>#N/A</v>
      </c>
      <c r="Q378" s="8">
        <f>(Data!$BP$12+($Q$2-Data!$BP$12)*CAPM!B378)</f>
        <v>0.3</v>
      </c>
      <c r="R378" s="8" t="e">
        <f>M378*(1+((Data!$BP$12+($R$2-Data!$BP$12)*CAPM!B378))%)</f>
        <v>#N/A</v>
      </c>
      <c r="S378" s="8" t="e">
        <f>M378*(1+((Data!$BP$12+($S$2-Data!$BP$12)*CAPM!B378))%)</f>
        <v>#N/A</v>
      </c>
      <c r="T378" s="8" t="e">
        <f>M378*(1+((Data!$BP$12+($T$2-Data!$BP$12)*CAPM!B378))%)</f>
        <v>#N/A</v>
      </c>
      <c r="U378" t="e">
        <f t="shared" si="33"/>
        <v>#N/A</v>
      </c>
      <c r="V378" s="12" t="e">
        <f t="shared" si="34"/>
        <v>#N/A</v>
      </c>
      <c r="W378" t="e">
        <f t="shared" si="35"/>
        <v>#N/A</v>
      </c>
    </row>
    <row r="379" spans="1:23">
      <c r="A379" s="18">
        <v>376</v>
      </c>
      <c r="B379" s="28">
        <f>IF($D$1="M",Data!BM378,IF($D$1="Y",Data!BN378,"-"))</f>
        <v>0</v>
      </c>
      <c r="C379" s="28" t="e">
        <f>MATCH(B379,IF($D$1="M",Data!$BM$4:$BM$400,IF($D$1="Y",Data!$BN$4:$BN$400,"-")),0)</f>
        <v>#N/A</v>
      </c>
      <c r="D379" s="28" t="e">
        <f>INDEX(Data!$C$4:$BA$398,$C379,D$2)</f>
        <v>#N/A</v>
      </c>
      <c r="E379" s="28" t="e">
        <f>INDEX(Data!$C$4:$BA$398,$C379,E$2)</f>
        <v>#N/A</v>
      </c>
      <c r="F379" s="28" t="e">
        <f>INDEX(Data!$C$4:$BA$398,$C379,F$2)</f>
        <v>#N/A</v>
      </c>
      <c r="G379" s="28" t="e">
        <f>INDEX(Data!$C$4:$BA$398,$C379,G$2)</f>
        <v>#N/A</v>
      </c>
      <c r="H379" s="28" t="e">
        <f>INDEX(Data!$C$4:$BA$398,$C379,H$2)</f>
        <v>#N/A</v>
      </c>
      <c r="I379" s="28" t="e">
        <f>INDEX(Data!$C$4:$BA$398,$C379,I$2)</f>
        <v>#N/A</v>
      </c>
      <c r="J379" s="28" t="e">
        <f>INDEX(Data!$C$4:$BA$398,$C379,J$2)</f>
        <v>#N/A</v>
      </c>
      <c r="K379" s="28" t="e">
        <f>INDEX(Data!$C$4:$BA$398,$C379,K$2)</f>
        <v>#N/A</v>
      </c>
      <c r="L379" s="28" t="e">
        <f>INDEX(Data!$C$4:$BA$398,$C379,L$2)</f>
        <v>#N/A</v>
      </c>
      <c r="M379" s="28" t="e">
        <f>INDEX(Data!$C$4:$BA$398,$C379,M$2)</f>
        <v>#N/A</v>
      </c>
      <c r="N379" s="28" t="e">
        <f>INDEX(Data!$C$4:$BA$398,$C379,N$2)</f>
        <v>#N/A</v>
      </c>
      <c r="O379" s="28" t="e">
        <f>INDEX(Data!$C$4:$BA$398,$C379,O$2)</f>
        <v>#N/A</v>
      </c>
      <c r="P379" t="e">
        <f>IF((Data!$BP$12+($Q$2-Data!$BP$12)*B379)&gt;=O379,Data!$BP$12+($Q$2-Data!$BP$12)*B379,"-")</f>
        <v>#N/A</v>
      </c>
      <c r="Q379" s="8">
        <f>(Data!$BP$12+($Q$2-Data!$BP$12)*CAPM!B379)</f>
        <v>0.3</v>
      </c>
      <c r="R379" s="8" t="e">
        <f>M379*(1+((Data!$BP$12+($R$2-Data!$BP$12)*CAPM!B379))%)</f>
        <v>#N/A</v>
      </c>
      <c r="S379" s="8" t="e">
        <f>M379*(1+((Data!$BP$12+($S$2-Data!$BP$12)*CAPM!B379))%)</f>
        <v>#N/A</v>
      </c>
      <c r="T379" s="8" t="e">
        <f>M379*(1+((Data!$BP$12+($T$2-Data!$BP$12)*CAPM!B379))%)</f>
        <v>#N/A</v>
      </c>
      <c r="U379" t="e">
        <f t="shared" si="33"/>
        <v>#N/A</v>
      </c>
      <c r="V379" s="12" t="e">
        <f t="shared" si="34"/>
        <v>#N/A</v>
      </c>
      <c r="W379" t="e">
        <f t="shared" si="35"/>
        <v>#N/A</v>
      </c>
    </row>
    <row r="380" spans="1:23">
      <c r="A380" s="18">
        <v>377</v>
      </c>
      <c r="B380" s="28">
        <f>IF($D$1="M",Data!BM379,IF($D$1="Y",Data!BN379,"-"))</f>
        <v>0</v>
      </c>
      <c r="C380" s="28" t="e">
        <f>MATCH(B380,IF($D$1="M",Data!$BM$4:$BM$400,IF($D$1="Y",Data!$BN$4:$BN$400,"-")),0)</f>
        <v>#N/A</v>
      </c>
      <c r="D380" s="28" t="e">
        <f>INDEX(Data!$C$4:$BA$398,$C380,D$2)</f>
        <v>#N/A</v>
      </c>
      <c r="E380" s="28" t="e">
        <f>INDEX(Data!$C$4:$BA$398,$C380,E$2)</f>
        <v>#N/A</v>
      </c>
      <c r="F380" s="28" t="e">
        <f>INDEX(Data!$C$4:$BA$398,$C380,F$2)</f>
        <v>#N/A</v>
      </c>
      <c r="G380" s="28" t="e">
        <f>INDEX(Data!$C$4:$BA$398,$C380,G$2)</f>
        <v>#N/A</v>
      </c>
      <c r="H380" s="28" t="e">
        <f>INDEX(Data!$C$4:$BA$398,$C380,H$2)</f>
        <v>#N/A</v>
      </c>
      <c r="I380" s="28" t="e">
        <f>INDEX(Data!$C$4:$BA$398,$C380,I$2)</f>
        <v>#N/A</v>
      </c>
      <c r="J380" s="28" t="e">
        <f>INDEX(Data!$C$4:$BA$398,$C380,J$2)</f>
        <v>#N/A</v>
      </c>
      <c r="K380" s="28" t="e">
        <f>INDEX(Data!$C$4:$BA$398,$C380,K$2)</f>
        <v>#N/A</v>
      </c>
      <c r="L380" s="28" t="e">
        <f>INDEX(Data!$C$4:$BA$398,$C380,L$2)</f>
        <v>#N/A</v>
      </c>
      <c r="M380" s="28" t="e">
        <f>INDEX(Data!$C$4:$BA$398,$C380,M$2)</f>
        <v>#N/A</v>
      </c>
      <c r="N380" s="28" t="e">
        <f>INDEX(Data!$C$4:$BA$398,$C380,N$2)</f>
        <v>#N/A</v>
      </c>
      <c r="O380" s="28" t="e">
        <f>INDEX(Data!$C$4:$BA$398,$C380,O$2)</f>
        <v>#N/A</v>
      </c>
      <c r="P380" t="e">
        <f>IF((Data!$BP$12+($Q$2-Data!$BP$12)*B380)&gt;=O380,Data!$BP$12+($Q$2-Data!$BP$12)*B380,"-")</f>
        <v>#N/A</v>
      </c>
      <c r="Q380" s="8">
        <f>(Data!$BP$12+($Q$2-Data!$BP$12)*CAPM!B380)</f>
        <v>0.3</v>
      </c>
      <c r="R380" s="8" t="e">
        <f>M380*(1+((Data!$BP$12+($R$2-Data!$BP$12)*CAPM!B380))%)</f>
        <v>#N/A</v>
      </c>
      <c r="S380" s="8" t="e">
        <f>M380*(1+((Data!$BP$12+($S$2-Data!$BP$12)*CAPM!B380))%)</f>
        <v>#N/A</v>
      </c>
      <c r="T380" s="8" t="e">
        <f>M380*(1+((Data!$BP$12+($T$2-Data!$BP$12)*CAPM!B380))%)</f>
        <v>#N/A</v>
      </c>
      <c r="U380" t="e">
        <f t="shared" si="33"/>
        <v>#N/A</v>
      </c>
      <c r="V380" s="12" t="e">
        <f t="shared" si="34"/>
        <v>#N/A</v>
      </c>
      <c r="W380" t="e">
        <f t="shared" si="35"/>
        <v>#N/A</v>
      </c>
    </row>
    <row r="381" spans="1:23">
      <c r="A381" s="18">
        <v>378</v>
      </c>
      <c r="B381" s="28">
        <f>IF($D$1="M",Data!BM380,IF($D$1="Y",Data!BN380,"-"))</f>
        <v>0</v>
      </c>
      <c r="C381" s="28" t="e">
        <f>MATCH(B381,IF($D$1="M",Data!$BM$4:$BM$400,IF($D$1="Y",Data!$BN$4:$BN$400,"-")),0)</f>
        <v>#N/A</v>
      </c>
      <c r="D381" s="28" t="e">
        <f>INDEX(Data!$C$4:$BA$398,$C381,D$2)</f>
        <v>#N/A</v>
      </c>
      <c r="E381" s="28" t="e">
        <f>INDEX(Data!$C$4:$BA$398,$C381,E$2)</f>
        <v>#N/A</v>
      </c>
      <c r="F381" s="28" t="e">
        <f>INDEX(Data!$C$4:$BA$398,$C381,F$2)</f>
        <v>#N/A</v>
      </c>
      <c r="G381" s="28" t="e">
        <f>INDEX(Data!$C$4:$BA$398,$C381,G$2)</f>
        <v>#N/A</v>
      </c>
      <c r="H381" s="28" t="e">
        <f>INDEX(Data!$C$4:$BA$398,$C381,H$2)</f>
        <v>#N/A</v>
      </c>
      <c r="I381" s="28" t="e">
        <f>INDEX(Data!$C$4:$BA$398,$C381,I$2)</f>
        <v>#N/A</v>
      </c>
      <c r="J381" s="28" t="e">
        <f>INDEX(Data!$C$4:$BA$398,$C381,J$2)</f>
        <v>#N/A</v>
      </c>
      <c r="K381" s="28" t="e">
        <f>INDEX(Data!$C$4:$BA$398,$C381,K$2)</f>
        <v>#N/A</v>
      </c>
      <c r="L381" s="28" t="e">
        <f>INDEX(Data!$C$4:$BA$398,$C381,L$2)</f>
        <v>#N/A</v>
      </c>
      <c r="M381" s="28" t="e">
        <f>INDEX(Data!$C$4:$BA$398,$C381,M$2)</f>
        <v>#N/A</v>
      </c>
      <c r="N381" s="28" t="e">
        <f>INDEX(Data!$C$4:$BA$398,$C381,N$2)</f>
        <v>#N/A</v>
      </c>
      <c r="O381" s="28" t="e">
        <f>INDEX(Data!$C$4:$BA$398,$C381,O$2)</f>
        <v>#N/A</v>
      </c>
      <c r="P381" t="e">
        <f>IF((Data!$BP$12+($Q$2-Data!$BP$12)*B381)&gt;=O381,Data!$BP$12+($Q$2-Data!$BP$12)*B381,"-")</f>
        <v>#N/A</v>
      </c>
      <c r="Q381" s="8">
        <f>(Data!$BP$12+($Q$2-Data!$BP$12)*CAPM!B381)</f>
        <v>0.3</v>
      </c>
      <c r="R381" s="8" t="e">
        <f>M381*(1+((Data!$BP$12+($R$2-Data!$BP$12)*CAPM!B381))%)</f>
        <v>#N/A</v>
      </c>
      <c r="S381" s="8" t="e">
        <f>M381*(1+((Data!$BP$12+($S$2-Data!$BP$12)*CAPM!B381))%)</f>
        <v>#N/A</v>
      </c>
      <c r="T381" s="8" t="e">
        <f>M381*(1+((Data!$BP$12+($T$2-Data!$BP$12)*CAPM!B381))%)</f>
        <v>#N/A</v>
      </c>
      <c r="U381" t="e">
        <f t="shared" si="33"/>
        <v>#N/A</v>
      </c>
      <c r="V381" s="12" t="e">
        <f t="shared" si="34"/>
        <v>#N/A</v>
      </c>
      <c r="W381" t="e">
        <f t="shared" si="35"/>
        <v>#N/A</v>
      </c>
    </row>
    <row r="382" spans="1:23">
      <c r="A382" s="18">
        <v>379</v>
      </c>
      <c r="B382" s="28">
        <f>IF($D$1="M",Data!BM381,IF($D$1="Y",Data!BN381,"-"))</f>
        <v>0</v>
      </c>
      <c r="C382" s="28" t="e">
        <f>MATCH(B382,IF($D$1="M",Data!$BM$4:$BM$400,IF($D$1="Y",Data!$BN$4:$BN$400,"-")),0)</f>
        <v>#N/A</v>
      </c>
      <c r="D382" s="28" t="e">
        <f>INDEX(Data!$C$4:$BA$398,$C382,D$2)</f>
        <v>#N/A</v>
      </c>
      <c r="E382" s="28" t="e">
        <f>INDEX(Data!$C$4:$BA$398,$C382,E$2)</f>
        <v>#N/A</v>
      </c>
      <c r="F382" s="28" t="e">
        <f>INDEX(Data!$C$4:$BA$398,$C382,F$2)</f>
        <v>#N/A</v>
      </c>
      <c r="G382" s="28" t="e">
        <f>INDEX(Data!$C$4:$BA$398,$C382,G$2)</f>
        <v>#N/A</v>
      </c>
      <c r="H382" s="28" t="e">
        <f>INDEX(Data!$C$4:$BA$398,$C382,H$2)</f>
        <v>#N/A</v>
      </c>
      <c r="I382" s="28" t="e">
        <f>INDEX(Data!$C$4:$BA$398,$C382,I$2)</f>
        <v>#N/A</v>
      </c>
      <c r="J382" s="28" t="e">
        <f>INDEX(Data!$C$4:$BA$398,$C382,J$2)</f>
        <v>#N/A</v>
      </c>
      <c r="K382" s="28" t="e">
        <f>INDEX(Data!$C$4:$BA$398,$C382,K$2)</f>
        <v>#N/A</v>
      </c>
      <c r="L382" s="28" t="e">
        <f>INDEX(Data!$C$4:$BA$398,$C382,L$2)</f>
        <v>#N/A</v>
      </c>
      <c r="M382" s="28" t="e">
        <f>INDEX(Data!$C$4:$BA$398,$C382,M$2)</f>
        <v>#N/A</v>
      </c>
      <c r="N382" s="28" t="e">
        <f>INDEX(Data!$C$4:$BA$398,$C382,N$2)</f>
        <v>#N/A</v>
      </c>
      <c r="O382" s="28" t="e">
        <f>INDEX(Data!$C$4:$BA$398,$C382,O$2)</f>
        <v>#N/A</v>
      </c>
      <c r="P382" t="e">
        <f>IF((Data!$BP$12+($Q$2-Data!$BP$12)*B382)&gt;=O382,Data!$BP$12+($Q$2-Data!$BP$12)*B382,"-")</f>
        <v>#N/A</v>
      </c>
      <c r="Q382" s="8">
        <f>(Data!$BP$12+($Q$2-Data!$BP$12)*CAPM!B382)</f>
        <v>0.3</v>
      </c>
      <c r="R382" s="8" t="e">
        <f>M382*(1+((Data!$BP$12+($R$2-Data!$BP$12)*CAPM!B382))%)</f>
        <v>#N/A</v>
      </c>
      <c r="S382" s="8" t="e">
        <f>M382*(1+((Data!$BP$12+($S$2-Data!$BP$12)*CAPM!B382))%)</f>
        <v>#N/A</v>
      </c>
      <c r="T382" s="8" t="e">
        <f>M382*(1+((Data!$BP$12+($T$2-Data!$BP$12)*CAPM!B382))%)</f>
        <v>#N/A</v>
      </c>
      <c r="U382" t="e">
        <f t="shared" si="33"/>
        <v>#N/A</v>
      </c>
      <c r="V382" s="12" t="e">
        <f t="shared" si="34"/>
        <v>#N/A</v>
      </c>
      <c r="W382" t="e">
        <f t="shared" si="35"/>
        <v>#N/A</v>
      </c>
    </row>
    <row r="383" spans="1:23">
      <c r="A383" s="18">
        <v>380</v>
      </c>
      <c r="B383" s="28">
        <f>IF($D$1="M",Data!BM382,IF($D$1="Y",Data!BN382,"-"))</f>
        <v>0</v>
      </c>
      <c r="C383" s="28" t="e">
        <f>MATCH(B383,IF($D$1="M",Data!$BM$4:$BM$400,IF($D$1="Y",Data!$BN$4:$BN$400,"-")),0)</f>
        <v>#N/A</v>
      </c>
      <c r="D383" s="28" t="e">
        <f>INDEX(Data!$C$4:$BA$398,$C383,D$2)</f>
        <v>#N/A</v>
      </c>
      <c r="E383" s="28" t="e">
        <f>INDEX(Data!$C$4:$BA$398,$C383,E$2)</f>
        <v>#N/A</v>
      </c>
      <c r="F383" s="28" t="e">
        <f>INDEX(Data!$C$4:$BA$398,$C383,F$2)</f>
        <v>#N/A</v>
      </c>
      <c r="G383" s="28" t="e">
        <f>INDEX(Data!$C$4:$BA$398,$C383,G$2)</f>
        <v>#N/A</v>
      </c>
      <c r="H383" s="28" t="e">
        <f>INDEX(Data!$C$4:$BA$398,$C383,H$2)</f>
        <v>#N/A</v>
      </c>
      <c r="I383" s="28" t="e">
        <f>INDEX(Data!$C$4:$BA$398,$C383,I$2)</f>
        <v>#N/A</v>
      </c>
      <c r="J383" s="28" t="e">
        <f>INDEX(Data!$C$4:$BA$398,$C383,J$2)</f>
        <v>#N/A</v>
      </c>
      <c r="K383" s="28" t="e">
        <f>INDEX(Data!$C$4:$BA$398,$C383,K$2)</f>
        <v>#N/A</v>
      </c>
      <c r="L383" s="28" t="e">
        <f>INDEX(Data!$C$4:$BA$398,$C383,L$2)</f>
        <v>#N/A</v>
      </c>
      <c r="M383" s="28" t="e">
        <f>INDEX(Data!$C$4:$BA$398,$C383,M$2)</f>
        <v>#N/A</v>
      </c>
      <c r="N383" s="28" t="e">
        <f>INDEX(Data!$C$4:$BA$398,$C383,N$2)</f>
        <v>#N/A</v>
      </c>
      <c r="O383" s="28" t="e">
        <f>INDEX(Data!$C$4:$BA$398,$C383,O$2)</f>
        <v>#N/A</v>
      </c>
      <c r="P383" t="e">
        <f>IF((Data!$BP$12+($Q$2-Data!$BP$12)*B383)&gt;=O383,Data!$BP$12+($Q$2-Data!$BP$12)*B383,"-")</f>
        <v>#N/A</v>
      </c>
      <c r="Q383" s="8">
        <f>(Data!$BP$12+($Q$2-Data!$BP$12)*CAPM!B383)</f>
        <v>0.3</v>
      </c>
      <c r="R383" s="8" t="e">
        <f>M383*(1+((Data!$BP$12+($R$2-Data!$BP$12)*CAPM!B383))%)</f>
        <v>#N/A</v>
      </c>
      <c r="S383" s="8" t="e">
        <f>M383*(1+((Data!$BP$12+($S$2-Data!$BP$12)*CAPM!B383))%)</f>
        <v>#N/A</v>
      </c>
      <c r="T383" s="8" t="e">
        <f>M383*(1+((Data!$BP$12+($T$2-Data!$BP$12)*CAPM!B383))%)</f>
        <v>#N/A</v>
      </c>
      <c r="U383" t="e">
        <f t="shared" si="33"/>
        <v>#N/A</v>
      </c>
      <c r="V383" s="12" t="e">
        <f t="shared" si="34"/>
        <v>#N/A</v>
      </c>
      <c r="W383" t="e">
        <f t="shared" si="35"/>
        <v>#N/A</v>
      </c>
    </row>
    <row r="384" spans="1:23">
      <c r="A384" s="18">
        <v>381</v>
      </c>
      <c r="B384" s="28">
        <f>IF($D$1="M",Data!BM383,IF($D$1="Y",Data!BN383,"-"))</f>
        <v>0</v>
      </c>
      <c r="C384" s="28" t="e">
        <f>MATCH(B384,IF($D$1="M",Data!$BM$4:$BM$400,IF($D$1="Y",Data!$BN$4:$BN$400,"-")),0)</f>
        <v>#N/A</v>
      </c>
      <c r="D384" s="28" t="e">
        <f>INDEX(Data!$C$4:$BA$398,$C384,D$2)</f>
        <v>#N/A</v>
      </c>
      <c r="E384" s="28" t="e">
        <f>INDEX(Data!$C$4:$BA$398,$C384,E$2)</f>
        <v>#N/A</v>
      </c>
      <c r="F384" s="28" t="e">
        <f>INDEX(Data!$C$4:$BA$398,$C384,F$2)</f>
        <v>#N/A</v>
      </c>
      <c r="G384" s="28" t="e">
        <f>INDEX(Data!$C$4:$BA$398,$C384,G$2)</f>
        <v>#N/A</v>
      </c>
      <c r="H384" s="28" t="e">
        <f>INDEX(Data!$C$4:$BA$398,$C384,H$2)</f>
        <v>#N/A</v>
      </c>
      <c r="I384" s="28" t="e">
        <f>INDEX(Data!$C$4:$BA$398,$C384,I$2)</f>
        <v>#N/A</v>
      </c>
      <c r="J384" s="28" t="e">
        <f>INDEX(Data!$C$4:$BA$398,$C384,J$2)</f>
        <v>#N/A</v>
      </c>
      <c r="K384" s="28" t="e">
        <f>INDEX(Data!$C$4:$BA$398,$C384,K$2)</f>
        <v>#N/A</v>
      </c>
      <c r="L384" s="28" t="e">
        <f>INDEX(Data!$C$4:$BA$398,$C384,L$2)</f>
        <v>#N/A</v>
      </c>
      <c r="M384" s="28" t="e">
        <f>INDEX(Data!$C$4:$BA$398,$C384,M$2)</f>
        <v>#N/A</v>
      </c>
      <c r="N384" s="28" t="e">
        <f>INDEX(Data!$C$4:$BA$398,$C384,N$2)</f>
        <v>#N/A</v>
      </c>
      <c r="O384" s="28" t="e">
        <f>INDEX(Data!$C$4:$BA$398,$C384,O$2)</f>
        <v>#N/A</v>
      </c>
      <c r="P384" t="e">
        <f>IF((Data!$BP$12+($Q$2-Data!$BP$12)*B384)&gt;=O384,Data!$BP$12+($Q$2-Data!$BP$12)*B384,"-")</f>
        <v>#N/A</v>
      </c>
      <c r="Q384" s="8">
        <f>(Data!$BP$12+($Q$2-Data!$BP$12)*CAPM!B384)</f>
        <v>0.3</v>
      </c>
      <c r="R384" s="8" t="e">
        <f>M384*(1+((Data!$BP$12+($R$2-Data!$BP$12)*CAPM!B384))%)</f>
        <v>#N/A</v>
      </c>
      <c r="S384" s="8" t="e">
        <f>M384*(1+((Data!$BP$12+($S$2-Data!$BP$12)*CAPM!B384))%)</f>
        <v>#N/A</v>
      </c>
      <c r="T384" s="8" t="e">
        <f>M384*(1+((Data!$BP$12+($T$2-Data!$BP$12)*CAPM!B384))%)</f>
        <v>#N/A</v>
      </c>
      <c r="U384" t="e">
        <f t="shared" si="33"/>
        <v>#N/A</v>
      </c>
      <c r="V384" s="12" t="e">
        <f t="shared" si="34"/>
        <v>#N/A</v>
      </c>
      <c r="W384" t="e">
        <f t="shared" si="35"/>
        <v>#N/A</v>
      </c>
    </row>
    <row r="385" spans="1:23">
      <c r="A385" s="18">
        <v>382</v>
      </c>
      <c r="B385" s="28">
        <f>IF($D$1="M",Data!BM384,IF($D$1="Y",Data!BN384,"-"))</f>
        <v>0</v>
      </c>
      <c r="C385" s="28" t="e">
        <f>MATCH(B385,IF($D$1="M",Data!$BM$4:$BM$400,IF($D$1="Y",Data!$BN$4:$BN$400,"-")),0)</f>
        <v>#N/A</v>
      </c>
      <c r="D385" s="28" t="e">
        <f>INDEX(Data!$C$4:$BA$398,$C385,D$2)</f>
        <v>#N/A</v>
      </c>
      <c r="E385" s="28" t="e">
        <f>INDEX(Data!$C$4:$BA$398,$C385,E$2)</f>
        <v>#N/A</v>
      </c>
      <c r="F385" s="28" t="e">
        <f>INDEX(Data!$C$4:$BA$398,$C385,F$2)</f>
        <v>#N/A</v>
      </c>
      <c r="G385" s="28" t="e">
        <f>INDEX(Data!$C$4:$BA$398,$C385,G$2)</f>
        <v>#N/A</v>
      </c>
      <c r="H385" s="28" t="e">
        <f>INDEX(Data!$C$4:$BA$398,$C385,H$2)</f>
        <v>#N/A</v>
      </c>
      <c r="I385" s="28" t="e">
        <f>INDEX(Data!$C$4:$BA$398,$C385,I$2)</f>
        <v>#N/A</v>
      </c>
      <c r="J385" s="28" t="e">
        <f>INDEX(Data!$C$4:$BA$398,$C385,J$2)</f>
        <v>#N/A</v>
      </c>
      <c r="K385" s="28" t="e">
        <f>INDEX(Data!$C$4:$BA$398,$C385,K$2)</f>
        <v>#N/A</v>
      </c>
      <c r="L385" s="28" t="e">
        <f>INDEX(Data!$C$4:$BA$398,$C385,L$2)</f>
        <v>#N/A</v>
      </c>
      <c r="M385" s="28" t="e">
        <f>INDEX(Data!$C$4:$BA$398,$C385,M$2)</f>
        <v>#N/A</v>
      </c>
      <c r="N385" s="28" t="e">
        <f>INDEX(Data!$C$4:$BA$398,$C385,N$2)</f>
        <v>#N/A</v>
      </c>
      <c r="O385" s="28" t="e">
        <f>INDEX(Data!$C$4:$BA$398,$C385,O$2)</f>
        <v>#N/A</v>
      </c>
      <c r="P385" t="e">
        <f>IF((Data!$BP$12+($Q$2-Data!$BP$12)*B385)&gt;=O385,Data!$BP$12+($Q$2-Data!$BP$12)*B385,"-")</f>
        <v>#N/A</v>
      </c>
      <c r="Q385" s="8">
        <f>(Data!$BP$12+($Q$2-Data!$BP$12)*CAPM!B385)</f>
        <v>0.3</v>
      </c>
      <c r="R385" s="8" t="e">
        <f>M385*(1+((Data!$BP$12+($R$2-Data!$BP$12)*CAPM!B385))%)</f>
        <v>#N/A</v>
      </c>
      <c r="S385" s="8" t="e">
        <f>M385*(1+((Data!$BP$12+($S$2-Data!$BP$12)*CAPM!B385))%)</f>
        <v>#N/A</v>
      </c>
      <c r="T385" s="8" t="e">
        <f>M385*(1+((Data!$BP$12+($T$2-Data!$BP$12)*CAPM!B385))%)</f>
        <v>#N/A</v>
      </c>
      <c r="U385" t="e">
        <f t="shared" si="33"/>
        <v>#N/A</v>
      </c>
      <c r="V385" s="12" t="e">
        <f t="shared" si="34"/>
        <v>#N/A</v>
      </c>
      <c r="W385" t="e">
        <f t="shared" si="35"/>
        <v>#N/A</v>
      </c>
    </row>
    <row r="386" spans="1:23">
      <c r="A386" s="18">
        <v>383</v>
      </c>
      <c r="B386" s="28">
        <f>IF($D$1="M",Data!BM385,IF($D$1="Y",Data!BN385,"-"))</f>
        <v>0</v>
      </c>
      <c r="C386" s="28" t="e">
        <f>MATCH(B386,IF($D$1="M",Data!$BM$4:$BM$400,IF($D$1="Y",Data!$BN$4:$BN$400,"-")),0)</f>
        <v>#N/A</v>
      </c>
      <c r="D386" s="28" t="e">
        <f>INDEX(Data!$C$4:$BA$398,$C386,D$2)</f>
        <v>#N/A</v>
      </c>
      <c r="E386" s="28" t="e">
        <f>INDEX(Data!$C$4:$BA$398,$C386,E$2)</f>
        <v>#N/A</v>
      </c>
      <c r="F386" s="28" t="e">
        <f>INDEX(Data!$C$4:$BA$398,$C386,F$2)</f>
        <v>#N/A</v>
      </c>
      <c r="G386" s="28" t="e">
        <f>INDEX(Data!$C$4:$BA$398,$C386,G$2)</f>
        <v>#N/A</v>
      </c>
      <c r="H386" s="28" t="e">
        <f>INDEX(Data!$C$4:$BA$398,$C386,H$2)</f>
        <v>#N/A</v>
      </c>
      <c r="I386" s="28" t="e">
        <f>INDEX(Data!$C$4:$BA$398,$C386,I$2)</f>
        <v>#N/A</v>
      </c>
      <c r="J386" s="28" t="e">
        <f>INDEX(Data!$C$4:$BA$398,$C386,J$2)</f>
        <v>#N/A</v>
      </c>
      <c r="K386" s="28" t="e">
        <f>INDEX(Data!$C$4:$BA$398,$C386,K$2)</f>
        <v>#N/A</v>
      </c>
      <c r="L386" s="28" t="e">
        <f>INDEX(Data!$C$4:$BA$398,$C386,L$2)</f>
        <v>#N/A</v>
      </c>
      <c r="M386" s="28" t="e">
        <f>INDEX(Data!$C$4:$BA$398,$C386,M$2)</f>
        <v>#N/A</v>
      </c>
      <c r="N386" s="28" t="e">
        <f>INDEX(Data!$C$4:$BA$398,$C386,N$2)</f>
        <v>#N/A</v>
      </c>
      <c r="O386" s="28" t="e">
        <f>INDEX(Data!$C$4:$BA$398,$C386,O$2)</f>
        <v>#N/A</v>
      </c>
      <c r="P386" t="e">
        <f>IF((Data!$BP$12+($Q$2-Data!$BP$12)*B386)&gt;=O386,Data!$BP$12+($Q$2-Data!$BP$12)*B386,"-")</f>
        <v>#N/A</v>
      </c>
      <c r="Q386" s="8">
        <f>(Data!$BP$12+($Q$2-Data!$BP$12)*CAPM!B386)</f>
        <v>0.3</v>
      </c>
      <c r="R386" s="8" t="e">
        <f>M386*(1+((Data!$BP$12+($R$2-Data!$BP$12)*CAPM!B386))%)</f>
        <v>#N/A</v>
      </c>
      <c r="S386" s="8" t="e">
        <f>M386*(1+((Data!$BP$12+($S$2-Data!$BP$12)*CAPM!B386))%)</f>
        <v>#N/A</v>
      </c>
      <c r="T386" s="8" t="e">
        <f>M386*(1+((Data!$BP$12+($T$2-Data!$BP$12)*CAPM!B386))%)</f>
        <v>#N/A</v>
      </c>
      <c r="U386" t="e">
        <f t="shared" si="33"/>
        <v>#N/A</v>
      </c>
      <c r="V386" s="12" t="e">
        <f t="shared" si="34"/>
        <v>#N/A</v>
      </c>
      <c r="W386" t="e">
        <f t="shared" si="35"/>
        <v>#N/A</v>
      </c>
    </row>
    <row r="387" spans="1:23">
      <c r="A387" s="18">
        <v>384</v>
      </c>
      <c r="B387" s="28">
        <f>IF($D$1="M",Data!BM386,IF($D$1="Y",Data!BN386,"-"))</f>
        <v>0</v>
      </c>
      <c r="C387" s="28" t="e">
        <f>MATCH(B387,IF($D$1="M",Data!$BM$4:$BM$400,IF($D$1="Y",Data!$BN$4:$BN$400,"-")),0)</f>
        <v>#N/A</v>
      </c>
      <c r="D387" s="28" t="e">
        <f>INDEX(Data!$C$4:$BA$398,$C387,D$2)</f>
        <v>#N/A</v>
      </c>
      <c r="E387" s="28" t="e">
        <f>INDEX(Data!$C$4:$BA$398,$C387,E$2)</f>
        <v>#N/A</v>
      </c>
      <c r="F387" s="28" t="e">
        <f>INDEX(Data!$C$4:$BA$398,$C387,F$2)</f>
        <v>#N/A</v>
      </c>
      <c r="G387" s="28" t="e">
        <f>INDEX(Data!$C$4:$BA$398,$C387,G$2)</f>
        <v>#N/A</v>
      </c>
      <c r="H387" s="28" t="e">
        <f>INDEX(Data!$C$4:$BA$398,$C387,H$2)</f>
        <v>#N/A</v>
      </c>
      <c r="I387" s="28" t="e">
        <f>INDEX(Data!$C$4:$BA$398,$C387,I$2)</f>
        <v>#N/A</v>
      </c>
      <c r="J387" s="28" t="e">
        <f>INDEX(Data!$C$4:$BA$398,$C387,J$2)</f>
        <v>#N/A</v>
      </c>
      <c r="K387" s="28" t="e">
        <f>INDEX(Data!$C$4:$BA$398,$C387,K$2)</f>
        <v>#N/A</v>
      </c>
      <c r="L387" s="28" t="e">
        <f>INDEX(Data!$C$4:$BA$398,$C387,L$2)</f>
        <v>#N/A</v>
      </c>
      <c r="M387" s="28" t="e">
        <f>INDEX(Data!$C$4:$BA$398,$C387,M$2)</f>
        <v>#N/A</v>
      </c>
      <c r="N387" s="28" t="e">
        <f>INDEX(Data!$C$4:$BA$398,$C387,N$2)</f>
        <v>#N/A</v>
      </c>
      <c r="O387" s="28" t="e">
        <f>INDEX(Data!$C$4:$BA$398,$C387,O$2)</f>
        <v>#N/A</v>
      </c>
      <c r="P387" t="e">
        <f>IF((Data!$BP$12+($Q$2-Data!$BP$12)*B387)&gt;=O387,Data!$BP$12+($Q$2-Data!$BP$12)*B387,"-")</f>
        <v>#N/A</v>
      </c>
      <c r="Q387" s="8">
        <f>(Data!$BP$12+($Q$2-Data!$BP$12)*CAPM!B387)</f>
        <v>0.3</v>
      </c>
      <c r="R387" s="8" t="e">
        <f>M387*(1+((Data!$BP$12+($R$2-Data!$BP$12)*CAPM!B387))%)</f>
        <v>#N/A</v>
      </c>
      <c r="S387" s="8" t="e">
        <f>M387*(1+((Data!$BP$12+($S$2-Data!$BP$12)*CAPM!B387))%)</f>
        <v>#N/A</v>
      </c>
      <c r="T387" s="8" t="e">
        <f>M387*(1+((Data!$BP$12+($T$2-Data!$BP$12)*CAPM!B387))%)</f>
        <v>#N/A</v>
      </c>
      <c r="U387" t="e">
        <f t="shared" si="33"/>
        <v>#N/A</v>
      </c>
      <c r="V387" s="12" t="e">
        <f t="shared" si="34"/>
        <v>#N/A</v>
      </c>
      <c r="W387" t="e">
        <f t="shared" si="35"/>
        <v>#N/A</v>
      </c>
    </row>
    <row r="388" spans="1:23">
      <c r="A388" s="18">
        <v>385</v>
      </c>
      <c r="B388" s="28">
        <f>IF($D$1="M",Data!BM387,IF($D$1="Y",Data!BN387,"-"))</f>
        <v>0</v>
      </c>
      <c r="C388" s="28" t="e">
        <f>MATCH(B388,IF($D$1="M",Data!$BM$4:$BM$400,IF($D$1="Y",Data!$BN$4:$BN$400,"-")),0)</f>
        <v>#N/A</v>
      </c>
      <c r="D388" s="28" t="e">
        <f>INDEX(Data!$C$4:$BA$398,$C388,D$2)</f>
        <v>#N/A</v>
      </c>
      <c r="E388" s="28" t="e">
        <f>INDEX(Data!$C$4:$BA$398,$C388,E$2)</f>
        <v>#N/A</v>
      </c>
      <c r="F388" s="28" t="e">
        <f>INDEX(Data!$C$4:$BA$398,$C388,F$2)</f>
        <v>#N/A</v>
      </c>
      <c r="G388" s="28" t="e">
        <f>INDEX(Data!$C$4:$BA$398,$C388,G$2)</f>
        <v>#N/A</v>
      </c>
      <c r="H388" s="28" t="e">
        <f>INDEX(Data!$C$4:$BA$398,$C388,H$2)</f>
        <v>#N/A</v>
      </c>
      <c r="I388" s="28" t="e">
        <f>INDEX(Data!$C$4:$BA$398,$C388,I$2)</f>
        <v>#N/A</v>
      </c>
      <c r="J388" s="28" t="e">
        <f>INDEX(Data!$C$4:$BA$398,$C388,J$2)</f>
        <v>#N/A</v>
      </c>
      <c r="K388" s="28" t="e">
        <f>INDEX(Data!$C$4:$BA$398,$C388,K$2)</f>
        <v>#N/A</v>
      </c>
      <c r="L388" s="28" t="e">
        <f>INDEX(Data!$C$4:$BA$398,$C388,L$2)</f>
        <v>#N/A</v>
      </c>
      <c r="M388" s="28" t="e">
        <f>INDEX(Data!$C$4:$BA$398,$C388,M$2)</f>
        <v>#N/A</v>
      </c>
      <c r="N388" s="28" t="e">
        <f>INDEX(Data!$C$4:$BA$398,$C388,N$2)</f>
        <v>#N/A</v>
      </c>
      <c r="O388" s="28" t="e">
        <f>INDEX(Data!$C$4:$BA$398,$C388,O$2)</f>
        <v>#N/A</v>
      </c>
      <c r="P388" t="e">
        <f>IF((Data!$BP$12+($Q$2-Data!$BP$12)*B388)&gt;=O388,Data!$BP$12+($Q$2-Data!$BP$12)*B388,"-")</f>
        <v>#N/A</v>
      </c>
      <c r="Q388" s="8">
        <f>(Data!$BP$12+($Q$2-Data!$BP$12)*CAPM!B388)</f>
        <v>0.3</v>
      </c>
      <c r="R388" s="8" t="e">
        <f>M388*(1+((Data!$BP$12+($R$2-Data!$BP$12)*CAPM!B388))%)</f>
        <v>#N/A</v>
      </c>
      <c r="S388" s="8" t="e">
        <f>M388*(1+((Data!$BP$12+($S$2-Data!$BP$12)*CAPM!B388))%)</f>
        <v>#N/A</v>
      </c>
      <c r="T388" s="8" t="e">
        <f>M388*(1+((Data!$BP$12+($T$2-Data!$BP$12)*CAPM!B388))%)</f>
        <v>#N/A</v>
      </c>
      <c r="U388" t="e">
        <f t="shared" ref="U388:U405" si="36">(J388-R388)/R388</f>
        <v>#N/A</v>
      </c>
      <c r="V388" s="12" t="e">
        <f t="shared" ref="V388:V405" si="37">(G388-S388)/S388</f>
        <v>#N/A</v>
      </c>
      <c r="W388" t="e">
        <f t="shared" si="35"/>
        <v>#N/A</v>
      </c>
    </row>
    <row r="389" spans="1:23">
      <c r="A389" s="18">
        <v>386</v>
      </c>
      <c r="B389" s="28">
        <f>IF($D$1="M",Data!BM388,IF($D$1="Y",Data!BN388,"-"))</f>
        <v>0</v>
      </c>
      <c r="C389" s="28" t="e">
        <f>MATCH(B389,IF($D$1="M",Data!$BM$4:$BM$400,IF($D$1="Y",Data!$BN$4:$BN$400,"-")),0)</f>
        <v>#N/A</v>
      </c>
      <c r="D389" s="28" t="e">
        <f>INDEX(Data!$C$4:$BA$398,$C389,D$2)</f>
        <v>#N/A</v>
      </c>
      <c r="E389" s="28" t="e">
        <f>INDEX(Data!$C$4:$BA$398,$C389,E$2)</f>
        <v>#N/A</v>
      </c>
      <c r="F389" s="28" t="e">
        <f>INDEX(Data!$C$4:$BA$398,$C389,F$2)</f>
        <v>#N/A</v>
      </c>
      <c r="G389" s="28" t="e">
        <f>INDEX(Data!$C$4:$BA$398,$C389,G$2)</f>
        <v>#N/A</v>
      </c>
      <c r="H389" s="28" t="e">
        <f>INDEX(Data!$C$4:$BA$398,$C389,H$2)</f>
        <v>#N/A</v>
      </c>
      <c r="I389" s="28" t="e">
        <f>INDEX(Data!$C$4:$BA$398,$C389,I$2)</f>
        <v>#N/A</v>
      </c>
      <c r="J389" s="28" t="e">
        <f>INDEX(Data!$C$4:$BA$398,$C389,J$2)</f>
        <v>#N/A</v>
      </c>
      <c r="K389" s="28" t="e">
        <f>INDEX(Data!$C$4:$BA$398,$C389,K$2)</f>
        <v>#N/A</v>
      </c>
      <c r="L389" s="28" t="e">
        <f>INDEX(Data!$C$4:$BA$398,$C389,L$2)</f>
        <v>#N/A</v>
      </c>
      <c r="M389" s="28" t="e">
        <f>INDEX(Data!$C$4:$BA$398,$C389,M$2)</f>
        <v>#N/A</v>
      </c>
      <c r="N389" s="28" t="e">
        <f>INDEX(Data!$C$4:$BA$398,$C389,N$2)</f>
        <v>#N/A</v>
      </c>
      <c r="O389" s="28" t="e">
        <f>INDEX(Data!$C$4:$BA$398,$C389,O$2)</f>
        <v>#N/A</v>
      </c>
      <c r="P389" t="e">
        <f>IF((Data!$BP$12+($Q$2-Data!$BP$12)*B389)&gt;=O389,Data!$BP$12+($Q$2-Data!$BP$12)*B389,"-")</f>
        <v>#N/A</v>
      </c>
      <c r="Q389" s="8">
        <f>(Data!$BP$12+($Q$2-Data!$BP$12)*CAPM!B389)</f>
        <v>0.3</v>
      </c>
      <c r="R389" s="8" t="e">
        <f>M389*(1+((Data!$BP$12+($R$2-Data!$BP$12)*CAPM!B389))%)</f>
        <v>#N/A</v>
      </c>
      <c r="S389" s="8" t="e">
        <f>M389*(1+((Data!$BP$12+($S$2-Data!$BP$12)*CAPM!B389))%)</f>
        <v>#N/A</v>
      </c>
      <c r="T389" s="8" t="e">
        <f>M389*(1+((Data!$BP$12+($T$2-Data!$BP$12)*CAPM!B389))%)</f>
        <v>#N/A</v>
      </c>
      <c r="U389" t="e">
        <f t="shared" si="36"/>
        <v>#N/A</v>
      </c>
      <c r="V389" s="12" t="e">
        <f t="shared" si="37"/>
        <v>#N/A</v>
      </c>
      <c r="W389" t="e">
        <f t="shared" ref="W389:W405" si="38">(K389-T389)/T389</f>
        <v>#N/A</v>
      </c>
    </row>
    <row r="390" spans="1:23">
      <c r="A390" s="18">
        <v>387</v>
      </c>
      <c r="B390" s="28">
        <f>IF($D$1="M",Data!BM389,IF($D$1="Y",Data!BN389,"-"))</f>
        <v>0</v>
      </c>
      <c r="C390" s="28" t="e">
        <f>MATCH(B390,IF($D$1="M",Data!$BM$4:$BM$400,IF($D$1="Y",Data!$BN$4:$BN$400,"-")),0)</f>
        <v>#N/A</v>
      </c>
      <c r="D390" s="28" t="e">
        <f>INDEX(Data!$C$4:$BA$398,$C390,D$2)</f>
        <v>#N/A</v>
      </c>
      <c r="E390" s="28" t="e">
        <f>INDEX(Data!$C$4:$BA$398,$C390,E$2)</f>
        <v>#N/A</v>
      </c>
      <c r="F390" s="28" t="e">
        <f>INDEX(Data!$C$4:$BA$398,$C390,F$2)</f>
        <v>#N/A</v>
      </c>
      <c r="G390" s="28" t="e">
        <f>INDEX(Data!$C$4:$BA$398,$C390,G$2)</f>
        <v>#N/A</v>
      </c>
      <c r="H390" s="28" t="e">
        <f>INDEX(Data!$C$4:$BA$398,$C390,H$2)</f>
        <v>#N/A</v>
      </c>
      <c r="I390" s="28" t="e">
        <f>INDEX(Data!$C$4:$BA$398,$C390,I$2)</f>
        <v>#N/A</v>
      </c>
      <c r="J390" s="28" t="e">
        <f>INDEX(Data!$C$4:$BA$398,$C390,J$2)</f>
        <v>#N/A</v>
      </c>
      <c r="K390" s="28" t="e">
        <f>INDEX(Data!$C$4:$BA$398,$C390,K$2)</f>
        <v>#N/A</v>
      </c>
      <c r="L390" s="28" t="e">
        <f>INDEX(Data!$C$4:$BA$398,$C390,L$2)</f>
        <v>#N/A</v>
      </c>
      <c r="M390" s="28" t="e">
        <f>INDEX(Data!$C$4:$BA$398,$C390,M$2)</f>
        <v>#N/A</v>
      </c>
      <c r="N390" s="28" t="e">
        <f>INDEX(Data!$C$4:$BA$398,$C390,N$2)</f>
        <v>#N/A</v>
      </c>
      <c r="O390" s="28" t="e">
        <f>INDEX(Data!$C$4:$BA$398,$C390,O$2)</f>
        <v>#N/A</v>
      </c>
      <c r="P390" t="e">
        <f>IF((Data!$BP$12+($Q$2-Data!$BP$12)*B390)&gt;=O390,Data!$BP$12+($Q$2-Data!$BP$12)*B390,"-")</f>
        <v>#N/A</v>
      </c>
      <c r="Q390" s="8">
        <f>(Data!$BP$12+($Q$2-Data!$BP$12)*CAPM!B390)</f>
        <v>0.3</v>
      </c>
      <c r="R390" s="8" t="e">
        <f>M390*(1+((Data!$BP$12+($R$2-Data!$BP$12)*CAPM!B390))%)</f>
        <v>#N/A</v>
      </c>
      <c r="S390" s="8" t="e">
        <f>M390*(1+((Data!$BP$12+($S$2-Data!$BP$12)*CAPM!B390))%)</f>
        <v>#N/A</v>
      </c>
      <c r="T390" s="8" t="e">
        <f>M390*(1+((Data!$BP$12+($T$2-Data!$BP$12)*CAPM!B390))%)</f>
        <v>#N/A</v>
      </c>
      <c r="U390" t="e">
        <f t="shared" si="36"/>
        <v>#N/A</v>
      </c>
      <c r="V390" s="12" t="e">
        <f t="shared" si="37"/>
        <v>#N/A</v>
      </c>
      <c r="W390" t="e">
        <f t="shared" si="38"/>
        <v>#N/A</v>
      </c>
    </row>
    <row r="391" spans="1:23">
      <c r="A391" s="18">
        <v>388</v>
      </c>
      <c r="B391" s="28">
        <f>IF($D$1="M",Data!BM390,IF($D$1="Y",Data!BN390,"-"))</f>
        <v>0</v>
      </c>
      <c r="C391" s="28" t="e">
        <f>MATCH(B391,IF($D$1="M",Data!$BM$4:$BM$400,IF($D$1="Y",Data!$BN$4:$BN$400,"-")),0)</f>
        <v>#N/A</v>
      </c>
      <c r="D391" s="28" t="e">
        <f>INDEX(Data!$C$4:$BA$398,$C391,D$2)</f>
        <v>#N/A</v>
      </c>
      <c r="E391" s="28" t="e">
        <f>INDEX(Data!$C$4:$BA$398,$C391,E$2)</f>
        <v>#N/A</v>
      </c>
      <c r="F391" s="28" t="e">
        <f>INDEX(Data!$C$4:$BA$398,$C391,F$2)</f>
        <v>#N/A</v>
      </c>
      <c r="G391" s="28" t="e">
        <f>INDEX(Data!$C$4:$BA$398,$C391,G$2)</f>
        <v>#N/A</v>
      </c>
      <c r="H391" s="28" t="e">
        <f>INDEX(Data!$C$4:$BA$398,$C391,H$2)</f>
        <v>#N/A</v>
      </c>
      <c r="I391" s="28" t="e">
        <f>INDEX(Data!$C$4:$BA$398,$C391,I$2)</f>
        <v>#N/A</v>
      </c>
      <c r="J391" s="28" t="e">
        <f>INDEX(Data!$C$4:$BA$398,$C391,J$2)</f>
        <v>#N/A</v>
      </c>
      <c r="K391" s="28" t="e">
        <f>INDEX(Data!$C$4:$BA$398,$C391,K$2)</f>
        <v>#N/A</v>
      </c>
      <c r="L391" s="28" t="e">
        <f>INDEX(Data!$C$4:$BA$398,$C391,L$2)</f>
        <v>#N/A</v>
      </c>
      <c r="M391" s="28" t="e">
        <f>INDEX(Data!$C$4:$BA$398,$C391,M$2)</f>
        <v>#N/A</v>
      </c>
      <c r="N391" s="28" t="e">
        <f>INDEX(Data!$C$4:$BA$398,$C391,N$2)</f>
        <v>#N/A</v>
      </c>
      <c r="O391" s="28" t="e">
        <f>INDEX(Data!$C$4:$BA$398,$C391,O$2)</f>
        <v>#N/A</v>
      </c>
      <c r="P391" t="e">
        <f>IF((Data!$BP$12+($Q$2-Data!$BP$12)*B391)&gt;=O391,Data!$BP$12+($Q$2-Data!$BP$12)*B391,"-")</f>
        <v>#N/A</v>
      </c>
      <c r="Q391" s="8">
        <f>(Data!$BP$12+($Q$2-Data!$BP$12)*CAPM!B391)</f>
        <v>0.3</v>
      </c>
      <c r="R391" s="8" t="e">
        <f>M391*(1+((Data!$BP$12+($R$2-Data!$BP$12)*CAPM!B391))%)</f>
        <v>#N/A</v>
      </c>
      <c r="S391" s="8" t="e">
        <f>M391*(1+((Data!$BP$12+($S$2-Data!$BP$12)*CAPM!B391))%)</f>
        <v>#N/A</v>
      </c>
      <c r="T391" s="8" t="e">
        <f>M391*(1+((Data!$BP$12+($T$2-Data!$BP$12)*CAPM!B391))%)</f>
        <v>#N/A</v>
      </c>
      <c r="U391" t="e">
        <f t="shared" si="36"/>
        <v>#N/A</v>
      </c>
      <c r="V391" s="12" t="e">
        <f t="shared" si="37"/>
        <v>#N/A</v>
      </c>
      <c r="W391" t="e">
        <f t="shared" si="38"/>
        <v>#N/A</v>
      </c>
    </row>
    <row r="392" spans="1:23">
      <c r="A392" s="18">
        <v>389</v>
      </c>
      <c r="B392" s="28">
        <f>IF($D$1="M",Data!BM391,IF($D$1="Y",Data!BN391,"-"))</f>
        <v>0</v>
      </c>
      <c r="C392" s="28" t="e">
        <f>MATCH(B392,IF($D$1="M",Data!$BM$4:$BM$400,IF($D$1="Y",Data!$BN$4:$BN$400,"-")),0)</f>
        <v>#N/A</v>
      </c>
      <c r="D392" s="28" t="e">
        <f>INDEX(Data!$C$4:$BA$398,$C392,D$2)</f>
        <v>#N/A</v>
      </c>
      <c r="E392" s="28" t="e">
        <f>INDEX(Data!$C$4:$BA$398,$C392,E$2)</f>
        <v>#N/A</v>
      </c>
      <c r="F392" s="28" t="e">
        <f>INDEX(Data!$C$4:$BA$398,$C392,F$2)</f>
        <v>#N/A</v>
      </c>
      <c r="G392" s="28" t="e">
        <f>INDEX(Data!$C$4:$BA$398,$C392,G$2)</f>
        <v>#N/A</v>
      </c>
      <c r="H392" s="28" t="e">
        <f>INDEX(Data!$C$4:$BA$398,$C392,H$2)</f>
        <v>#N/A</v>
      </c>
      <c r="I392" s="28" t="e">
        <f>INDEX(Data!$C$4:$BA$398,$C392,I$2)</f>
        <v>#N/A</v>
      </c>
      <c r="J392" s="28" t="e">
        <f>INDEX(Data!$C$4:$BA$398,$C392,J$2)</f>
        <v>#N/A</v>
      </c>
      <c r="K392" s="28" t="e">
        <f>INDEX(Data!$C$4:$BA$398,$C392,K$2)</f>
        <v>#N/A</v>
      </c>
      <c r="L392" s="28" t="e">
        <f>INDEX(Data!$C$4:$BA$398,$C392,L$2)</f>
        <v>#N/A</v>
      </c>
      <c r="M392" s="28" t="e">
        <f>INDEX(Data!$C$4:$BA$398,$C392,M$2)</f>
        <v>#N/A</v>
      </c>
      <c r="N392" s="28" t="e">
        <f>INDEX(Data!$C$4:$BA$398,$C392,N$2)</f>
        <v>#N/A</v>
      </c>
      <c r="O392" s="28" t="e">
        <f>INDEX(Data!$C$4:$BA$398,$C392,O$2)</f>
        <v>#N/A</v>
      </c>
      <c r="P392" t="e">
        <f>IF((Data!$BP$12+($Q$2-Data!$BP$12)*B392)&gt;=O392,Data!$BP$12+($Q$2-Data!$BP$12)*B392,"-")</f>
        <v>#N/A</v>
      </c>
      <c r="Q392" s="8">
        <f>(Data!$BP$12+($Q$2-Data!$BP$12)*CAPM!B392)</f>
        <v>0.3</v>
      </c>
      <c r="R392" s="8" t="e">
        <f>M392*(1+((Data!$BP$12+($R$2-Data!$BP$12)*CAPM!B392))%)</f>
        <v>#N/A</v>
      </c>
      <c r="S392" s="8" t="e">
        <f>M392*(1+((Data!$BP$12+($S$2-Data!$BP$12)*CAPM!B392))%)</f>
        <v>#N/A</v>
      </c>
      <c r="T392" s="8" t="e">
        <f>M392*(1+((Data!$BP$12+($T$2-Data!$BP$12)*CAPM!B392))%)</f>
        <v>#N/A</v>
      </c>
      <c r="U392" t="e">
        <f t="shared" si="36"/>
        <v>#N/A</v>
      </c>
      <c r="V392" s="12" t="e">
        <f t="shared" si="37"/>
        <v>#N/A</v>
      </c>
      <c r="W392" t="e">
        <f t="shared" si="38"/>
        <v>#N/A</v>
      </c>
    </row>
    <row r="393" spans="1:23">
      <c r="A393" s="18">
        <v>390</v>
      </c>
      <c r="B393" s="28">
        <f>IF($D$1="M",Data!BM392,IF($D$1="Y",Data!BN392,"-"))</f>
        <v>0</v>
      </c>
      <c r="C393" s="28" t="e">
        <f>MATCH(B393,IF($D$1="M",Data!$BM$4:$BM$400,IF($D$1="Y",Data!$BN$4:$BN$400,"-")),0)</f>
        <v>#N/A</v>
      </c>
      <c r="D393" s="28" t="e">
        <f>INDEX(Data!$C$4:$BA$398,$C393,D$2)</f>
        <v>#N/A</v>
      </c>
      <c r="E393" s="28" t="e">
        <f>INDEX(Data!$C$4:$BA$398,$C393,E$2)</f>
        <v>#N/A</v>
      </c>
      <c r="F393" s="28" t="e">
        <f>INDEX(Data!$C$4:$BA$398,$C393,F$2)</f>
        <v>#N/A</v>
      </c>
      <c r="G393" s="28" t="e">
        <f>INDEX(Data!$C$4:$BA$398,$C393,G$2)</f>
        <v>#N/A</v>
      </c>
      <c r="H393" s="28" t="e">
        <f>INDEX(Data!$C$4:$BA$398,$C393,H$2)</f>
        <v>#N/A</v>
      </c>
      <c r="I393" s="28" t="e">
        <f>INDEX(Data!$C$4:$BA$398,$C393,I$2)</f>
        <v>#N/A</v>
      </c>
      <c r="J393" s="28" t="e">
        <f>INDEX(Data!$C$4:$BA$398,$C393,J$2)</f>
        <v>#N/A</v>
      </c>
      <c r="K393" s="28" t="e">
        <f>INDEX(Data!$C$4:$BA$398,$C393,K$2)</f>
        <v>#N/A</v>
      </c>
      <c r="L393" s="28" t="e">
        <f>INDEX(Data!$C$4:$BA$398,$C393,L$2)</f>
        <v>#N/A</v>
      </c>
      <c r="M393" s="28" t="e">
        <f>INDEX(Data!$C$4:$BA$398,$C393,M$2)</f>
        <v>#N/A</v>
      </c>
      <c r="N393" s="28" t="e">
        <f>INDEX(Data!$C$4:$BA$398,$C393,N$2)</f>
        <v>#N/A</v>
      </c>
      <c r="O393" s="28" t="e">
        <f>INDEX(Data!$C$4:$BA$398,$C393,O$2)</f>
        <v>#N/A</v>
      </c>
      <c r="P393" t="e">
        <f>IF((Data!$BP$12+($Q$2-Data!$BP$12)*B393)&gt;=O393,Data!$BP$12+($Q$2-Data!$BP$12)*B393,"-")</f>
        <v>#N/A</v>
      </c>
      <c r="Q393" s="8">
        <f>(Data!$BP$12+($Q$2-Data!$BP$12)*CAPM!B393)</f>
        <v>0.3</v>
      </c>
      <c r="R393" s="8" t="e">
        <f>M393*(1+((Data!$BP$12+($R$2-Data!$BP$12)*CAPM!B393))%)</f>
        <v>#N/A</v>
      </c>
      <c r="S393" s="8" t="e">
        <f>M393*(1+((Data!$BP$12+($S$2-Data!$BP$12)*CAPM!B393))%)</f>
        <v>#N/A</v>
      </c>
      <c r="T393" s="8" t="e">
        <f>M393*(1+((Data!$BP$12+($T$2-Data!$BP$12)*CAPM!B393))%)</f>
        <v>#N/A</v>
      </c>
      <c r="U393" t="e">
        <f t="shared" si="36"/>
        <v>#N/A</v>
      </c>
      <c r="V393" s="12" t="e">
        <f t="shared" si="37"/>
        <v>#N/A</v>
      </c>
      <c r="W393" t="e">
        <f t="shared" si="38"/>
        <v>#N/A</v>
      </c>
    </row>
    <row r="394" spans="1:23">
      <c r="A394" s="18">
        <v>391</v>
      </c>
      <c r="B394" s="28">
        <f>IF($D$1="M",Data!BM393,IF($D$1="Y",Data!BN393,"-"))</f>
        <v>0</v>
      </c>
      <c r="C394" s="28" t="e">
        <f>MATCH(B394,IF($D$1="M",Data!$BM$4:$BM$400,IF($D$1="Y",Data!$BN$4:$BN$400,"-")),0)</f>
        <v>#N/A</v>
      </c>
      <c r="D394" s="28" t="e">
        <f>INDEX(Data!$C$4:$BA$398,$C394,D$2)</f>
        <v>#N/A</v>
      </c>
      <c r="E394" s="28" t="e">
        <f>INDEX(Data!$C$4:$BA$398,$C394,E$2)</f>
        <v>#N/A</v>
      </c>
      <c r="F394" s="28" t="e">
        <f>INDEX(Data!$C$4:$BA$398,$C394,F$2)</f>
        <v>#N/A</v>
      </c>
      <c r="G394" s="28" t="e">
        <f>INDEX(Data!$C$4:$BA$398,$C394,G$2)</f>
        <v>#N/A</v>
      </c>
      <c r="H394" s="28" t="e">
        <f>INDEX(Data!$C$4:$BA$398,$C394,H$2)</f>
        <v>#N/A</v>
      </c>
      <c r="I394" s="28" t="e">
        <f>INDEX(Data!$C$4:$BA$398,$C394,I$2)</f>
        <v>#N/A</v>
      </c>
      <c r="J394" s="28" t="e">
        <f>INDEX(Data!$C$4:$BA$398,$C394,J$2)</f>
        <v>#N/A</v>
      </c>
      <c r="K394" s="28" t="e">
        <f>INDEX(Data!$C$4:$BA$398,$C394,K$2)</f>
        <v>#N/A</v>
      </c>
      <c r="L394" s="28" t="e">
        <f>INDEX(Data!$C$4:$BA$398,$C394,L$2)</f>
        <v>#N/A</v>
      </c>
      <c r="M394" s="28" t="e">
        <f>INDEX(Data!$C$4:$BA$398,$C394,M$2)</f>
        <v>#N/A</v>
      </c>
      <c r="N394" s="28" t="e">
        <f>INDEX(Data!$C$4:$BA$398,$C394,N$2)</f>
        <v>#N/A</v>
      </c>
      <c r="O394" s="28" t="e">
        <f>INDEX(Data!$C$4:$BA$398,$C394,O$2)</f>
        <v>#N/A</v>
      </c>
      <c r="P394" t="e">
        <f>IF((Data!$BP$12+($Q$2-Data!$BP$12)*B394)&gt;=O394,Data!$BP$12+($Q$2-Data!$BP$12)*B394,"-")</f>
        <v>#N/A</v>
      </c>
      <c r="Q394" s="8">
        <f>(Data!$BP$12+($Q$2-Data!$BP$12)*CAPM!B394)</f>
        <v>0.3</v>
      </c>
      <c r="R394" s="8" t="e">
        <f>M394*(1+((Data!$BP$12+($R$2-Data!$BP$12)*CAPM!B394))%)</f>
        <v>#N/A</v>
      </c>
      <c r="S394" s="8" t="e">
        <f>M394*(1+((Data!$BP$12+($S$2-Data!$BP$12)*CAPM!B394))%)</f>
        <v>#N/A</v>
      </c>
      <c r="T394" s="8" t="e">
        <f>M394*(1+((Data!$BP$12+($T$2-Data!$BP$12)*CAPM!B394))%)</f>
        <v>#N/A</v>
      </c>
      <c r="U394" t="e">
        <f t="shared" si="36"/>
        <v>#N/A</v>
      </c>
      <c r="V394" s="12" t="e">
        <f t="shared" si="37"/>
        <v>#N/A</v>
      </c>
      <c r="W394" t="e">
        <f t="shared" si="38"/>
        <v>#N/A</v>
      </c>
    </row>
    <row r="395" spans="1:23">
      <c r="A395" s="18">
        <v>392</v>
      </c>
      <c r="B395" s="28">
        <f>IF($D$1="M",Data!BM394,IF($D$1="Y",Data!BN394,"-"))</f>
        <v>0</v>
      </c>
      <c r="C395" s="28" t="e">
        <f>MATCH(B395,IF($D$1="M",Data!$BM$4:$BM$400,IF($D$1="Y",Data!$BN$4:$BN$400,"-")),0)</f>
        <v>#N/A</v>
      </c>
      <c r="D395" s="28" t="e">
        <f>INDEX(Data!$C$4:$BA$398,$C395,D$2)</f>
        <v>#N/A</v>
      </c>
      <c r="E395" s="28" t="e">
        <f>INDEX(Data!$C$4:$BA$398,$C395,E$2)</f>
        <v>#N/A</v>
      </c>
      <c r="F395" s="28" t="e">
        <f>INDEX(Data!$C$4:$BA$398,$C395,F$2)</f>
        <v>#N/A</v>
      </c>
      <c r="G395" s="28" t="e">
        <f>INDEX(Data!$C$4:$BA$398,$C395,G$2)</f>
        <v>#N/A</v>
      </c>
      <c r="H395" s="28" t="e">
        <f>INDEX(Data!$C$4:$BA$398,$C395,H$2)</f>
        <v>#N/A</v>
      </c>
      <c r="I395" s="28" t="e">
        <f>INDEX(Data!$C$4:$BA$398,$C395,I$2)</f>
        <v>#N/A</v>
      </c>
      <c r="J395" s="28" t="e">
        <f>INDEX(Data!$C$4:$BA$398,$C395,J$2)</f>
        <v>#N/A</v>
      </c>
      <c r="K395" s="28" t="e">
        <f>INDEX(Data!$C$4:$BA$398,$C395,K$2)</f>
        <v>#N/A</v>
      </c>
      <c r="L395" s="28" t="e">
        <f>INDEX(Data!$C$4:$BA$398,$C395,L$2)</f>
        <v>#N/A</v>
      </c>
      <c r="M395" s="28" t="e">
        <f>INDEX(Data!$C$4:$BA$398,$C395,M$2)</f>
        <v>#N/A</v>
      </c>
      <c r="N395" s="28" t="e">
        <f>INDEX(Data!$C$4:$BA$398,$C395,N$2)</f>
        <v>#N/A</v>
      </c>
      <c r="O395" s="28" t="e">
        <f>INDEX(Data!$C$4:$BA$398,$C395,O$2)</f>
        <v>#N/A</v>
      </c>
      <c r="P395" t="e">
        <f>IF((Data!$BP$12+($Q$2-Data!$BP$12)*B395)&gt;=O395,Data!$BP$12+($Q$2-Data!$BP$12)*B395,"-")</f>
        <v>#N/A</v>
      </c>
      <c r="Q395" s="8">
        <f>(Data!$BP$12+($Q$2-Data!$BP$12)*CAPM!B395)</f>
        <v>0.3</v>
      </c>
      <c r="R395" s="8" t="e">
        <f>M395*(1+((Data!$BP$12+($R$2-Data!$BP$12)*CAPM!B395))%)</f>
        <v>#N/A</v>
      </c>
      <c r="S395" s="8" t="e">
        <f>M395*(1+((Data!$BP$12+($S$2-Data!$BP$12)*CAPM!B395))%)</f>
        <v>#N/A</v>
      </c>
      <c r="T395" s="8" t="e">
        <f>M395*(1+((Data!$BP$12+($T$2-Data!$BP$12)*CAPM!B395))%)</f>
        <v>#N/A</v>
      </c>
      <c r="U395" t="e">
        <f t="shared" si="36"/>
        <v>#N/A</v>
      </c>
      <c r="V395" s="12" t="e">
        <f t="shared" si="37"/>
        <v>#N/A</v>
      </c>
      <c r="W395" t="e">
        <f t="shared" si="38"/>
        <v>#N/A</v>
      </c>
    </row>
    <row r="396" spans="1:23">
      <c r="A396" s="18">
        <v>393</v>
      </c>
      <c r="B396" s="28">
        <f>IF($D$1="M",Data!BM395,IF($D$1="Y",Data!BN395,"-"))</f>
        <v>0</v>
      </c>
      <c r="C396" s="28" t="e">
        <f>MATCH(B396,IF($D$1="M",Data!$BM$4:$BM$400,IF($D$1="Y",Data!$BN$4:$BN$400,"-")),0)</f>
        <v>#N/A</v>
      </c>
      <c r="D396" s="28" t="e">
        <f>INDEX(Data!$C$4:$BA$398,$C396,D$2)</f>
        <v>#N/A</v>
      </c>
      <c r="E396" s="28" t="e">
        <f>INDEX(Data!$C$4:$BA$398,$C396,E$2)</f>
        <v>#N/A</v>
      </c>
      <c r="F396" s="28" t="e">
        <f>INDEX(Data!$C$4:$BA$398,$C396,F$2)</f>
        <v>#N/A</v>
      </c>
      <c r="G396" s="28" t="e">
        <f>INDEX(Data!$C$4:$BA$398,$C396,G$2)</f>
        <v>#N/A</v>
      </c>
      <c r="H396" s="28" t="e">
        <f>INDEX(Data!$C$4:$BA$398,$C396,H$2)</f>
        <v>#N/A</v>
      </c>
      <c r="I396" s="28" t="e">
        <f>INDEX(Data!$C$4:$BA$398,$C396,I$2)</f>
        <v>#N/A</v>
      </c>
      <c r="J396" s="28" t="e">
        <f>INDEX(Data!$C$4:$BA$398,$C396,J$2)</f>
        <v>#N/A</v>
      </c>
      <c r="K396" s="28" t="e">
        <f>INDEX(Data!$C$4:$BA$398,$C396,K$2)</f>
        <v>#N/A</v>
      </c>
      <c r="L396" s="28" t="e">
        <f>INDEX(Data!$C$4:$BA$398,$C396,L$2)</f>
        <v>#N/A</v>
      </c>
      <c r="M396" s="28" t="e">
        <f>INDEX(Data!$C$4:$BA$398,$C396,M$2)</f>
        <v>#N/A</v>
      </c>
      <c r="N396" s="28" t="e">
        <f>INDEX(Data!$C$4:$BA$398,$C396,N$2)</f>
        <v>#N/A</v>
      </c>
      <c r="O396" s="28" t="e">
        <f>INDEX(Data!$C$4:$BA$398,$C396,O$2)</f>
        <v>#N/A</v>
      </c>
      <c r="P396" t="e">
        <f>IF((Data!$BP$12+($Q$2-Data!$BP$12)*B396)&gt;=O396,Data!$BP$12+($Q$2-Data!$BP$12)*B396,"-")</f>
        <v>#N/A</v>
      </c>
      <c r="Q396" s="8">
        <f>(Data!$BP$12+($Q$2-Data!$BP$12)*CAPM!B396)</f>
        <v>0.3</v>
      </c>
      <c r="R396" s="8" t="e">
        <f>M396*(1+((Data!$BP$12+($R$2-Data!$BP$12)*CAPM!B396))%)</f>
        <v>#N/A</v>
      </c>
      <c r="S396" s="8" t="e">
        <f>M396*(1+((Data!$BP$12+($S$2-Data!$BP$12)*CAPM!B396))%)</f>
        <v>#N/A</v>
      </c>
      <c r="T396" s="8" t="e">
        <f>M396*(1+((Data!$BP$12+($T$2-Data!$BP$12)*CAPM!B396))%)</f>
        <v>#N/A</v>
      </c>
      <c r="U396" t="e">
        <f t="shared" si="36"/>
        <v>#N/A</v>
      </c>
      <c r="V396" s="12" t="e">
        <f t="shared" si="37"/>
        <v>#N/A</v>
      </c>
      <c r="W396" t="e">
        <f t="shared" si="38"/>
        <v>#N/A</v>
      </c>
    </row>
    <row r="397" spans="1:23">
      <c r="A397" s="18">
        <v>394</v>
      </c>
      <c r="B397" s="28">
        <f>IF($D$1="M",Data!BM396,IF($D$1="Y",Data!BN396,"-"))</f>
        <v>0</v>
      </c>
      <c r="C397" s="28" t="e">
        <f>MATCH(B397,IF($D$1="M",Data!$BM$4:$BM$400,IF($D$1="Y",Data!$BN$4:$BN$400,"-")),0)</f>
        <v>#N/A</v>
      </c>
      <c r="D397" s="28" t="e">
        <f>INDEX(Data!$C$4:$BA$398,$C397,D$2)</f>
        <v>#N/A</v>
      </c>
      <c r="E397" s="28" t="e">
        <f>INDEX(Data!$C$4:$BA$398,$C397,E$2)</f>
        <v>#N/A</v>
      </c>
      <c r="F397" s="28" t="e">
        <f>INDEX(Data!$C$4:$BA$398,$C397,F$2)</f>
        <v>#N/A</v>
      </c>
      <c r="G397" s="28" t="e">
        <f>INDEX(Data!$C$4:$BA$398,$C397,G$2)</f>
        <v>#N/A</v>
      </c>
      <c r="H397" s="28" t="e">
        <f>INDEX(Data!$C$4:$BA$398,$C397,H$2)</f>
        <v>#N/A</v>
      </c>
      <c r="I397" s="28" t="e">
        <f>INDEX(Data!$C$4:$BA$398,$C397,I$2)</f>
        <v>#N/A</v>
      </c>
      <c r="J397" s="28" t="e">
        <f>INDEX(Data!$C$4:$BA$398,$C397,J$2)</f>
        <v>#N/A</v>
      </c>
      <c r="K397" s="28" t="e">
        <f>INDEX(Data!$C$4:$BA$398,$C397,K$2)</f>
        <v>#N/A</v>
      </c>
      <c r="L397" s="28" t="e">
        <f>INDEX(Data!$C$4:$BA$398,$C397,L$2)</f>
        <v>#N/A</v>
      </c>
      <c r="M397" s="28" t="e">
        <f>INDEX(Data!$C$4:$BA$398,$C397,M$2)</f>
        <v>#N/A</v>
      </c>
      <c r="N397" s="28" t="e">
        <f>INDEX(Data!$C$4:$BA$398,$C397,N$2)</f>
        <v>#N/A</v>
      </c>
      <c r="O397" s="28" t="e">
        <f>INDEX(Data!$C$4:$BA$398,$C397,O$2)</f>
        <v>#N/A</v>
      </c>
      <c r="P397" t="e">
        <f>IF((Data!$BP$12+($Q$2-Data!$BP$12)*B397)&gt;=O397,Data!$BP$12+($Q$2-Data!$BP$12)*B397,"-")</f>
        <v>#N/A</v>
      </c>
      <c r="Q397" s="8">
        <f>(Data!$BP$12+($Q$2-Data!$BP$12)*CAPM!B397)</f>
        <v>0.3</v>
      </c>
      <c r="R397" s="8" t="e">
        <f>M397*(1+((Data!$BP$12+($R$2-Data!$BP$12)*CAPM!B397))%)</f>
        <v>#N/A</v>
      </c>
      <c r="S397" s="8" t="e">
        <f>M397*(1+((Data!$BP$12+($S$2-Data!$BP$12)*CAPM!B397))%)</f>
        <v>#N/A</v>
      </c>
      <c r="T397" s="8" t="e">
        <f>M397*(1+((Data!$BP$12+($T$2-Data!$BP$12)*CAPM!B397))%)</f>
        <v>#N/A</v>
      </c>
      <c r="U397" t="e">
        <f t="shared" si="36"/>
        <v>#N/A</v>
      </c>
      <c r="V397" s="12" t="e">
        <f t="shared" si="37"/>
        <v>#N/A</v>
      </c>
      <c r="W397" t="e">
        <f t="shared" si="38"/>
        <v>#N/A</v>
      </c>
    </row>
    <row r="398" spans="1:23">
      <c r="A398" s="18">
        <v>395</v>
      </c>
      <c r="B398" s="28">
        <f>IF($D$1="M",Data!BM397,IF($D$1="Y",Data!BN397,"-"))</f>
        <v>0</v>
      </c>
      <c r="C398" s="28" t="e">
        <f>MATCH(B398,IF($D$1="M",Data!$BM$4:$BM$400,IF($D$1="Y",Data!$BN$4:$BN$400,"-")),0)</f>
        <v>#N/A</v>
      </c>
      <c r="D398" s="28" t="e">
        <f>INDEX(Data!$C$4:$BA$398,$C398,D$2)</f>
        <v>#N/A</v>
      </c>
      <c r="E398" s="28" t="e">
        <f>INDEX(Data!$C$4:$BA$398,$C398,E$2)</f>
        <v>#N/A</v>
      </c>
      <c r="F398" s="28" t="e">
        <f>INDEX(Data!$C$4:$BA$398,$C398,F$2)</f>
        <v>#N/A</v>
      </c>
      <c r="G398" s="28" t="e">
        <f>INDEX(Data!$C$4:$BA$398,$C398,G$2)</f>
        <v>#N/A</v>
      </c>
      <c r="H398" s="28" t="e">
        <f>INDEX(Data!$C$4:$BA$398,$C398,H$2)</f>
        <v>#N/A</v>
      </c>
      <c r="I398" s="28" t="e">
        <f>INDEX(Data!$C$4:$BA$398,$C398,I$2)</f>
        <v>#N/A</v>
      </c>
      <c r="J398" s="28" t="e">
        <f>INDEX(Data!$C$4:$BA$398,$C398,J$2)</f>
        <v>#N/A</v>
      </c>
      <c r="K398" s="28" t="e">
        <f>INDEX(Data!$C$4:$BA$398,$C398,K$2)</f>
        <v>#N/A</v>
      </c>
      <c r="L398" s="28" t="e">
        <f>INDEX(Data!$C$4:$BA$398,$C398,L$2)</f>
        <v>#N/A</v>
      </c>
      <c r="M398" s="28" t="e">
        <f>INDEX(Data!$C$4:$BA$398,$C398,M$2)</f>
        <v>#N/A</v>
      </c>
      <c r="N398" s="28" t="e">
        <f>INDEX(Data!$C$4:$BA$398,$C398,N$2)</f>
        <v>#N/A</v>
      </c>
      <c r="O398" s="28" t="e">
        <f>INDEX(Data!$C$4:$BA$398,$C398,O$2)</f>
        <v>#N/A</v>
      </c>
      <c r="P398" t="e">
        <f>IF((Data!$BP$12+($Q$2-Data!$BP$12)*B398)&gt;=O398,Data!$BP$12+($Q$2-Data!$BP$12)*B398,"-")</f>
        <v>#N/A</v>
      </c>
      <c r="Q398" s="8">
        <f>(Data!$BP$12+($Q$2-Data!$BP$12)*CAPM!B398)</f>
        <v>0.3</v>
      </c>
      <c r="R398" s="8" t="e">
        <f>M398*(1+((Data!$BP$12+($R$2-Data!$BP$12)*CAPM!B398))%)</f>
        <v>#N/A</v>
      </c>
      <c r="S398" s="8" t="e">
        <f>M398*(1+((Data!$BP$12+($S$2-Data!$BP$12)*CAPM!B398))%)</f>
        <v>#N/A</v>
      </c>
      <c r="T398" s="8" t="e">
        <f>M398*(1+((Data!$BP$12+($T$2-Data!$BP$12)*CAPM!B398))%)</f>
        <v>#N/A</v>
      </c>
      <c r="U398" t="e">
        <f t="shared" si="36"/>
        <v>#N/A</v>
      </c>
      <c r="V398" s="12" t="e">
        <f t="shared" si="37"/>
        <v>#N/A</v>
      </c>
      <c r="W398" t="e">
        <f t="shared" si="38"/>
        <v>#N/A</v>
      </c>
    </row>
    <row r="399" spans="1:23">
      <c r="A399" s="18">
        <v>396</v>
      </c>
      <c r="B399" s="28">
        <f>IF($D$1="M",Data!BM398,IF($D$1="Y",Data!BN398,"-"))</f>
        <v>0</v>
      </c>
      <c r="C399" s="28" t="e">
        <f>MATCH(B399,IF($D$1="M",Data!$BM$4:$BM$400,IF($D$1="Y",Data!$BN$4:$BN$400,"-")),0)</f>
        <v>#N/A</v>
      </c>
      <c r="D399" s="28" t="e">
        <f>INDEX(Data!$C$4:$BA$398,$C399,D$2)</f>
        <v>#N/A</v>
      </c>
      <c r="E399" s="28" t="e">
        <f>INDEX(Data!$C$4:$BA$398,$C399,E$2)</f>
        <v>#N/A</v>
      </c>
      <c r="F399" s="28" t="e">
        <f>INDEX(Data!$C$4:$BA$398,$C399,F$2)</f>
        <v>#N/A</v>
      </c>
      <c r="G399" s="28" t="e">
        <f>INDEX(Data!$C$4:$BA$398,$C399,G$2)</f>
        <v>#N/A</v>
      </c>
      <c r="H399" s="28" t="e">
        <f>INDEX(Data!$C$4:$BA$398,$C399,H$2)</f>
        <v>#N/A</v>
      </c>
      <c r="I399" s="28" t="e">
        <f>INDEX(Data!$C$4:$BA$398,$C399,I$2)</f>
        <v>#N/A</v>
      </c>
      <c r="J399" s="28" t="e">
        <f>INDEX(Data!$C$4:$BA$398,$C399,J$2)</f>
        <v>#N/A</v>
      </c>
      <c r="K399" s="28" t="e">
        <f>INDEX(Data!$C$4:$BA$398,$C399,K$2)</f>
        <v>#N/A</v>
      </c>
      <c r="L399" s="28" t="e">
        <f>INDEX(Data!$C$4:$BA$398,$C399,L$2)</f>
        <v>#N/A</v>
      </c>
      <c r="M399" s="28" t="e">
        <f>INDEX(Data!$C$4:$BA$398,$C399,M$2)</f>
        <v>#N/A</v>
      </c>
      <c r="N399" s="28" t="e">
        <f>INDEX(Data!$C$4:$BA$398,$C399,N$2)</f>
        <v>#N/A</v>
      </c>
      <c r="O399" s="28" t="e">
        <f>INDEX(Data!$C$4:$BA$398,$C399,O$2)</f>
        <v>#N/A</v>
      </c>
      <c r="P399" t="e">
        <f>IF((Data!$BP$12+($Q$2-Data!$BP$12)*B399)&gt;=O399,Data!$BP$12+($Q$2-Data!$BP$12)*B399,"-")</f>
        <v>#N/A</v>
      </c>
      <c r="Q399" s="8">
        <f>(Data!$BP$12+($Q$2-Data!$BP$12)*CAPM!B399)</f>
        <v>0.3</v>
      </c>
      <c r="R399" s="8" t="e">
        <f>M399*(1+((Data!$BP$12+($R$2-Data!$BP$12)*CAPM!B399))%)</f>
        <v>#N/A</v>
      </c>
      <c r="S399" s="8" t="e">
        <f>M399*(1+((Data!$BP$12+($S$2-Data!$BP$12)*CAPM!B399))%)</f>
        <v>#N/A</v>
      </c>
      <c r="T399" s="8" t="e">
        <f>M399*(1+((Data!$BP$12+($T$2-Data!$BP$12)*CAPM!B399))%)</f>
        <v>#N/A</v>
      </c>
      <c r="U399" t="e">
        <f t="shared" si="36"/>
        <v>#N/A</v>
      </c>
      <c r="V399" s="12" t="e">
        <f t="shared" si="37"/>
        <v>#N/A</v>
      </c>
      <c r="W399" t="e">
        <f t="shared" si="38"/>
        <v>#N/A</v>
      </c>
    </row>
    <row r="400" spans="1:23">
      <c r="A400" s="18">
        <v>397</v>
      </c>
      <c r="B400" s="28">
        <f>IF($D$1="M",Data!BM399,IF($D$1="Y",Data!BN399,"-"))</f>
        <v>0</v>
      </c>
      <c r="C400" s="28" t="e">
        <f>MATCH(B400,IF($D$1="M",Data!$BM$4:$BM$400,IF($D$1="Y",Data!$BN$4:$BN$400,"-")),0)</f>
        <v>#N/A</v>
      </c>
      <c r="D400" s="28" t="e">
        <f>INDEX(Data!$C$4:$BA$398,$C400,D$2)</f>
        <v>#N/A</v>
      </c>
      <c r="E400" s="28" t="e">
        <f>INDEX(Data!$C$4:$BA$398,$C400,E$2)</f>
        <v>#N/A</v>
      </c>
      <c r="F400" s="28" t="e">
        <f>INDEX(Data!$C$4:$BA$398,$C400,F$2)</f>
        <v>#N/A</v>
      </c>
      <c r="G400" s="28" t="e">
        <f>INDEX(Data!$C$4:$BA$398,$C400,G$2)</f>
        <v>#N/A</v>
      </c>
      <c r="H400" s="28" t="e">
        <f>INDEX(Data!$C$4:$BA$398,$C400,H$2)</f>
        <v>#N/A</v>
      </c>
      <c r="I400" s="28" t="e">
        <f>INDEX(Data!$C$4:$BA$398,$C400,I$2)</f>
        <v>#N/A</v>
      </c>
      <c r="J400" s="28" t="e">
        <f>INDEX(Data!$C$4:$BA$398,$C400,J$2)</f>
        <v>#N/A</v>
      </c>
      <c r="K400" s="28" t="e">
        <f>INDEX(Data!$C$4:$BA$398,$C400,K$2)</f>
        <v>#N/A</v>
      </c>
      <c r="L400" s="28" t="e">
        <f>INDEX(Data!$C$4:$BA$398,$C400,L$2)</f>
        <v>#N/A</v>
      </c>
      <c r="M400" s="28" t="e">
        <f>INDEX(Data!$C$4:$BA$398,$C400,M$2)</f>
        <v>#N/A</v>
      </c>
      <c r="N400" s="28" t="e">
        <f>INDEX(Data!$C$4:$BA$398,$C400,N$2)</f>
        <v>#N/A</v>
      </c>
      <c r="O400" s="28" t="e">
        <f>INDEX(Data!$C$4:$BA$398,$C400,O$2)</f>
        <v>#N/A</v>
      </c>
      <c r="P400" t="e">
        <f>IF((Data!$BP$12+($Q$2-Data!$BP$12)*B400)&gt;=O400,Data!$BP$12+($Q$2-Data!$BP$12)*B400,"-")</f>
        <v>#N/A</v>
      </c>
      <c r="Q400" s="8">
        <f>(Data!$BP$12+($Q$2-Data!$BP$12)*CAPM!B400)</f>
        <v>0.3</v>
      </c>
      <c r="R400" s="8" t="e">
        <f>M400*(1+((Data!$BP$12+($R$2-Data!$BP$12)*CAPM!B400))%)</f>
        <v>#N/A</v>
      </c>
      <c r="S400" s="8" t="e">
        <f>M400*(1+((Data!$BP$12+($S$2-Data!$BP$12)*CAPM!B400))%)</f>
        <v>#N/A</v>
      </c>
      <c r="T400" s="8" t="e">
        <f>M400*(1+((Data!$BP$12+($T$2-Data!$BP$12)*CAPM!B400))%)</f>
        <v>#N/A</v>
      </c>
      <c r="U400" t="e">
        <f t="shared" si="36"/>
        <v>#N/A</v>
      </c>
      <c r="V400" s="12" t="e">
        <f t="shared" si="37"/>
        <v>#N/A</v>
      </c>
      <c r="W400" t="e">
        <f t="shared" si="38"/>
        <v>#N/A</v>
      </c>
    </row>
    <row r="401" spans="1:23">
      <c r="A401" s="18">
        <v>398</v>
      </c>
      <c r="B401" s="28">
        <f>IF($D$1="M",Data!BM400,IF($D$1="Y",Data!BN400,"-"))</f>
        <v>0</v>
      </c>
      <c r="C401" s="28" t="e">
        <f>MATCH(B401,IF($D$1="M",Data!$BM$4:$BM$400,IF($D$1="Y",Data!$BN$4:$BN$400,"-")),0)</f>
        <v>#N/A</v>
      </c>
      <c r="D401" s="28" t="e">
        <f>INDEX(Data!$C$4:$BA$398,$C401,D$2)</f>
        <v>#N/A</v>
      </c>
      <c r="E401" s="28" t="e">
        <f>INDEX(Data!$C$4:$BA$398,$C401,E$2)</f>
        <v>#N/A</v>
      </c>
      <c r="F401" s="28" t="e">
        <f>INDEX(Data!$C$4:$BA$398,$C401,F$2)</f>
        <v>#N/A</v>
      </c>
      <c r="G401" s="28" t="e">
        <f>INDEX(Data!$C$4:$BA$398,$C401,G$2)</f>
        <v>#N/A</v>
      </c>
      <c r="H401" s="28" t="e">
        <f>INDEX(Data!$C$4:$BA$398,$C401,H$2)</f>
        <v>#N/A</v>
      </c>
      <c r="I401" s="28" t="e">
        <f>INDEX(Data!$C$4:$BA$398,$C401,I$2)</f>
        <v>#N/A</v>
      </c>
      <c r="J401" s="28" t="e">
        <f>INDEX(Data!$C$4:$BA$398,$C401,J$2)</f>
        <v>#N/A</v>
      </c>
      <c r="K401" s="28" t="e">
        <f>INDEX(Data!$C$4:$BA$398,$C401,K$2)</f>
        <v>#N/A</v>
      </c>
      <c r="L401" s="28" t="e">
        <f>INDEX(Data!$C$4:$BA$398,$C401,L$2)</f>
        <v>#N/A</v>
      </c>
      <c r="M401" s="28" t="e">
        <f>INDEX(Data!$C$4:$BA$398,$C401,M$2)</f>
        <v>#N/A</v>
      </c>
      <c r="N401" s="28" t="e">
        <f>INDEX(Data!$C$4:$BA$398,$C401,N$2)</f>
        <v>#N/A</v>
      </c>
      <c r="O401" s="28" t="e">
        <f>INDEX(Data!$C$4:$BA$398,$C401,O$2)</f>
        <v>#N/A</v>
      </c>
      <c r="P401" t="e">
        <f>IF((Data!$BP$12+($Q$2-Data!$BP$12)*B401)&gt;=O401,Data!$BP$12+($Q$2-Data!$BP$12)*B401,"-")</f>
        <v>#N/A</v>
      </c>
      <c r="Q401" s="8">
        <f>(Data!$BP$12+($Q$2-Data!$BP$12)*CAPM!B401)</f>
        <v>0.3</v>
      </c>
      <c r="R401" s="8" t="e">
        <f>M401*(1+((Data!$BP$12+($R$2-Data!$BP$12)*CAPM!B401))%)</f>
        <v>#N/A</v>
      </c>
      <c r="S401" s="8" t="e">
        <f>M401*(1+((Data!$BP$12+($S$2-Data!$BP$12)*CAPM!B401))%)</f>
        <v>#N/A</v>
      </c>
      <c r="T401" s="8" t="e">
        <f>M401*(1+((Data!$BP$12+($T$2-Data!$BP$12)*CAPM!B401))%)</f>
        <v>#N/A</v>
      </c>
      <c r="U401" t="e">
        <f t="shared" si="36"/>
        <v>#N/A</v>
      </c>
      <c r="V401" s="12" t="e">
        <f t="shared" si="37"/>
        <v>#N/A</v>
      </c>
      <c r="W401" t="e">
        <f t="shared" si="38"/>
        <v>#N/A</v>
      </c>
    </row>
    <row r="402" spans="1:23">
      <c r="A402" s="18">
        <v>399</v>
      </c>
      <c r="B402" s="28">
        <f>IF($D$1="M",Data!BM401,IF($D$1="Y",Data!BN401,"-"))</f>
        <v>0</v>
      </c>
      <c r="C402" s="28" t="e">
        <f>MATCH(B402,IF($D$1="M",Data!$BM$4:$BM$400,IF($D$1="Y",Data!$BN$4:$BN$400,"-")),0)</f>
        <v>#N/A</v>
      </c>
      <c r="D402" s="28" t="e">
        <f>INDEX(Data!$C$4:$BA$398,$C402,D$2)</f>
        <v>#N/A</v>
      </c>
      <c r="E402" s="28" t="e">
        <f>INDEX(Data!$C$4:$BA$398,$C402,E$2)</f>
        <v>#N/A</v>
      </c>
      <c r="F402" s="28" t="e">
        <f>INDEX(Data!$C$4:$BA$398,$C402,F$2)</f>
        <v>#N/A</v>
      </c>
      <c r="G402" s="28" t="e">
        <f>INDEX(Data!$C$4:$BA$398,$C402,G$2)</f>
        <v>#N/A</v>
      </c>
      <c r="H402" s="28" t="e">
        <f>INDEX(Data!$C$4:$BA$398,$C402,H$2)</f>
        <v>#N/A</v>
      </c>
      <c r="I402" s="28" t="e">
        <f>INDEX(Data!$C$4:$BA$398,$C402,I$2)</f>
        <v>#N/A</v>
      </c>
      <c r="J402" s="28" t="e">
        <f>INDEX(Data!$C$4:$BA$398,$C402,J$2)</f>
        <v>#N/A</v>
      </c>
      <c r="K402" s="28" t="e">
        <f>INDEX(Data!$C$4:$BA$398,$C402,K$2)</f>
        <v>#N/A</v>
      </c>
      <c r="L402" s="28" t="e">
        <f>INDEX(Data!$C$4:$BA$398,$C402,L$2)</f>
        <v>#N/A</v>
      </c>
      <c r="M402" s="28" t="e">
        <f>INDEX(Data!$C$4:$BA$398,$C402,M$2)</f>
        <v>#N/A</v>
      </c>
      <c r="N402" s="28" t="e">
        <f>INDEX(Data!$C$4:$BA$398,$C402,N$2)</f>
        <v>#N/A</v>
      </c>
      <c r="O402" s="28" t="e">
        <f>INDEX(Data!$C$4:$BA$398,$C402,O$2)</f>
        <v>#N/A</v>
      </c>
      <c r="P402" t="e">
        <f>IF((Data!$BP$12+($Q$2-Data!$BP$12)*B402)&gt;=O402,Data!$BP$12+($Q$2-Data!$BP$12)*B402,"-")</f>
        <v>#N/A</v>
      </c>
      <c r="Q402" s="8">
        <f>(Data!$BP$12+($Q$2-Data!$BP$12)*CAPM!B402)</f>
        <v>0.3</v>
      </c>
      <c r="R402" s="8" t="e">
        <f>M402*(1+((Data!$BP$12+($R$2-Data!$BP$12)*CAPM!B402))%)</f>
        <v>#N/A</v>
      </c>
      <c r="S402" s="8" t="e">
        <f>M402*(1+((Data!$BP$12+($S$2-Data!$BP$12)*CAPM!B402))%)</f>
        <v>#N/A</v>
      </c>
      <c r="T402" s="8" t="e">
        <f>M402*(1+((Data!$BP$12+($T$2-Data!$BP$12)*CAPM!B402))%)</f>
        <v>#N/A</v>
      </c>
      <c r="U402" t="e">
        <f t="shared" si="36"/>
        <v>#N/A</v>
      </c>
      <c r="V402" s="12" t="e">
        <f t="shared" si="37"/>
        <v>#N/A</v>
      </c>
      <c r="W402" t="e">
        <f t="shared" si="38"/>
        <v>#N/A</v>
      </c>
    </row>
    <row r="403" spans="1:23">
      <c r="A403" s="18">
        <v>400</v>
      </c>
      <c r="B403" s="28">
        <f>IF($D$1="M",Data!BM402,IF($D$1="Y",Data!BN402,"-"))</f>
        <v>0</v>
      </c>
      <c r="C403" s="28" t="e">
        <f>MATCH(B403,IF($D$1="M",Data!$BM$4:$BM$400,IF($D$1="Y",Data!$BN$4:$BN$400,"-")),0)</f>
        <v>#N/A</v>
      </c>
      <c r="D403" s="28" t="e">
        <f>INDEX(Data!$C$4:$BA$398,$C403,D$2)</f>
        <v>#N/A</v>
      </c>
      <c r="E403" s="28" t="e">
        <f>INDEX(Data!$C$4:$BA$398,$C403,E$2)</f>
        <v>#N/A</v>
      </c>
      <c r="F403" s="28" t="e">
        <f>INDEX(Data!$C$4:$BA$398,$C403,F$2)</f>
        <v>#N/A</v>
      </c>
      <c r="G403" s="28" t="e">
        <f>INDEX(Data!$C$4:$BA$398,$C403,G$2)</f>
        <v>#N/A</v>
      </c>
      <c r="H403" s="28" t="e">
        <f>INDEX(Data!$C$4:$BA$398,$C403,H$2)</f>
        <v>#N/A</v>
      </c>
      <c r="I403" s="28" t="e">
        <f>INDEX(Data!$C$4:$BA$398,$C403,I$2)</f>
        <v>#N/A</v>
      </c>
      <c r="J403" s="28" t="e">
        <f>INDEX(Data!$C$4:$BA$398,$C403,J$2)</f>
        <v>#N/A</v>
      </c>
      <c r="K403" s="28" t="e">
        <f>INDEX(Data!$C$4:$BA$398,$C403,K$2)</f>
        <v>#N/A</v>
      </c>
      <c r="L403" s="28" t="e">
        <f>INDEX(Data!$C$4:$BA$398,$C403,L$2)</f>
        <v>#N/A</v>
      </c>
      <c r="M403" s="28" t="e">
        <f>INDEX(Data!$C$4:$BA$398,$C403,M$2)</f>
        <v>#N/A</v>
      </c>
      <c r="N403" s="28" t="e">
        <f>INDEX(Data!$C$4:$BA$398,$C403,N$2)</f>
        <v>#N/A</v>
      </c>
      <c r="O403" s="28" t="e">
        <f>INDEX(Data!$C$4:$BA$398,$C403,O$2)</f>
        <v>#N/A</v>
      </c>
      <c r="P403" t="e">
        <f>IF((Data!$BP$12+($Q$2-Data!$BP$12)*B403)&gt;=O403,Data!$BP$12+($Q$2-Data!$BP$12)*B403,"-")</f>
        <v>#N/A</v>
      </c>
      <c r="Q403" s="8">
        <f>(Data!$BP$12+($Q$2-Data!$BP$12)*CAPM!B403)</f>
        <v>0.3</v>
      </c>
      <c r="R403" s="8" t="e">
        <f>M403*(1+((Data!$BP$12+($R$2-Data!$BP$12)*CAPM!B403))%)</f>
        <v>#N/A</v>
      </c>
      <c r="S403" s="8" t="e">
        <f>M403*(1+((Data!$BP$12+($S$2-Data!$BP$12)*CAPM!B403))%)</f>
        <v>#N/A</v>
      </c>
      <c r="T403" s="8" t="e">
        <f>M403*(1+((Data!$BP$12+($T$2-Data!$BP$12)*CAPM!B403))%)</f>
        <v>#N/A</v>
      </c>
      <c r="U403" t="e">
        <f t="shared" si="36"/>
        <v>#N/A</v>
      </c>
      <c r="V403" s="12" t="e">
        <f t="shared" si="37"/>
        <v>#N/A</v>
      </c>
      <c r="W403" t="e">
        <f t="shared" si="38"/>
        <v>#N/A</v>
      </c>
    </row>
    <row r="404" spans="1:23">
      <c r="A404" s="18">
        <v>401</v>
      </c>
      <c r="B404" s="28">
        <f>IF($D$1="M",Data!BM403,IF($D$1="Y",Data!BN403,"-"))</f>
        <v>0</v>
      </c>
      <c r="C404" s="28" t="e">
        <f>MATCH(B404,IF($D$1="M",Data!$BM$4:$BM$400,IF($D$1="Y",Data!$BN$4:$BN$400,"-")),0)</f>
        <v>#N/A</v>
      </c>
      <c r="D404" s="28" t="e">
        <f>INDEX(Data!$C$4:$BA$398,$C404,D$2)</f>
        <v>#N/A</v>
      </c>
      <c r="E404" s="28" t="e">
        <f>INDEX(Data!$C$4:$BA$398,$C404,E$2)</f>
        <v>#N/A</v>
      </c>
      <c r="F404" s="28" t="e">
        <f>INDEX(Data!$C$4:$BA$398,$C404,F$2)</f>
        <v>#N/A</v>
      </c>
      <c r="G404" s="28" t="e">
        <f>INDEX(Data!$C$4:$BA$398,$C404,G$2)</f>
        <v>#N/A</v>
      </c>
      <c r="H404" s="28" t="e">
        <f>INDEX(Data!$C$4:$BA$398,$C404,H$2)</f>
        <v>#N/A</v>
      </c>
      <c r="I404" s="28" t="e">
        <f>INDEX(Data!$C$4:$BA$398,$C404,I$2)</f>
        <v>#N/A</v>
      </c>
      <c r="J404" s="28" t="e">
        <f>INDEX(Data!$C$4:$BA$398,$C404,J$2)</f>
        <v>#N/A</v>
      </c>
      <c r="K404" s="28" t="e">
        <f>INDEX(Data!$C$4:$BA$398,$C404,K$2)</f>
        <v>#N/A</v>
      </c>
      <c r="L404" s="28" t="e">
        <f>INDEX(Data!$C$4:$BA$398,$C404,L$2)</f>
        <v>#N/A</v>
      </c>
      <c r="M404" s="28" t="e">
        <f>INDEX(Data!$C$4:$BA$398,$C404,M$2)</f>
        <v>#N/A</v>
      </c>
      <c r="N404" s="28" t="e">
        <f>INDEX(Data!$C$4:$BA$398,$C404,N$2)</f>
        <v>#N/A</v>
      </c>
      <c r="O404" s="28" t="e">
        <f>INDEX(Data!$C$4:$BA$398,$C404,O$2)</f>
        <v>#N/A</v>
      </c>
      <c r="P404" t="e">
        <f>IF((Data!$BP$12+($Q$2-Data!$BP$12)*B404)&gt;=O404,Data!$BP$12+($Q$2-Data!$BP$12)*B404,"-")</f>
        <v>#N/A</v>
      </c>
      <c r="Q404" s="8">
        <f>(Data!$BP$12+($Q$2-Data!$BP$12)*CAPM!B404)</f>
        <v>0.3</v>
      </c>
      <c r="R404" s="8" t="e">
        <f>M404*(1+((Data!$BP$12+($R$2-Data!$BP$12)*CAPM!B404))%)</f>
        <v>#N/A</v>
      </c>
      <c r="S404" s="8" t="e">
        <f>M404*(1+((Data!$BP$12+($S$2-Data!$BP$12)*CAPM!B404))%)</f>
        <v>#N/A</v>
      </c>
      <c r="T404" s="8" t="e">
        <f>M404*(1+((Data!$BP$12+($T$2-Data!$BP$12)*CAPM!B404))%)</f>
        <v>#N/A</v>
      </c>
      <c r="U404" t="e">
        <f t="shared" si="36"/>
        <v>#N/A</v>
      </c>
      <c r="V404" s="12" t="e">
        <f t="shared" si="37"/>
        <v>#N/A</v>
      </c>
      <c r="W404" t="e">
        <f t="shared" si="38"/>
        <v>#N/A</v>
      </c>
    </row>
    <row r="405" spans="1:23">
      <c r="A405" s="18">
        <v>402</v>
      </c>
      <c r="B405" s="28">
        <f>IF($D$1="M",Data!BM404,IF($D$1="Y",Data!BN404,"-"))</f>
        <v>0</v>
      </c>
      <c r="C405" s="28" t="e">
        <f>MATCH(B405,IF($D$1="M",Data!$BM$4:$BM$400,IF($D$1="Y",Data!$BN$4:$BN$400,"-")),0)</f>
        <v>#N/A</v>
      </c>
      <c r="D405" s="28" t="e">
        <f>INDEX(Data!$C$4:$BA$398,$C405,D$2)</f>
        <v>#N/A</v>
      </c>
      <c r="E405" s="28" t="e">
        <f>INDEX(Data!$C$4:$BA$398,$C405,E$2)</f>
        <v>#N/A</v>
      </c>
      <c r="F405" s="28" t="e">
        <f>INDEX(Data!$C$4:$BA$398,$C405,F$2)</f>
        <v>#N/A</v>
      </c>
      <c r="G405" s="28" t="e">
        <f>INDEX(Data!$C$4:$BA$398,$C405,G$2)</f>
        <v>#N/A</v>
      </c>
      <c r="H405" s="28" t="e">
        <f>INDEX(Data!$C$4:$BA$398,$C405,H$2)</f>
        <v>#N/A</v>
      </c>
      <c r="I405" s="28" t="e">
        <f>INDEX(Data!$C$4:$BA$398,$C405,I$2)</f>
        <v>#N/A</v>
      </c>
      <c r="J405" s="28" t="e">
        <f>INDEX(Data!$C$4:$BA$398,$C405,J$2)</f>
        <v>#N/A</v>
      </c>
      <c r="K405" s="28" t="e">
        <f>INDEX(Data!$C$4:$BA$398,$C405,K$2)</f>
        <v>#N/A</v>
      </c>
      <c r="L405" s="28" t="e">
        <f>INDEX(Data!$C$4:$BA$398,$C405,L$2)</f>
        <v>#N/A</v>
      </c>
      <c r="M405" s="28" t="e">
        <f>INDEX(Data!$C$4:$BA$398,$C405,M$2)</f>
        <v>#N/A</v>
      </c>
      <c r="N405" s="28" t="e">
        <f>INDEX(Data!$C$4:$BA$398,$C405,N$2)</f>
        <v>#N/A</v>
      </c>
      <c r="O405" s="28" t="e">
        <f>INDEX(Data!$C$4:$BA$398,$C405,O$2)</f>
        <v>#N/A</v>
      </c>
      <c r="P405" t="e">
        <f>IF((Data!$BP$12+($Q$2-Data!$BP$12)*B405)&gt;=O405,Data!$BP$12+($Q$2-Data!$BP$12)*B405,"-")</f>
        <v>#N/A</v>
      </c>
      <c r="Q405" s="8">
        <f>(Data!$BP$12+($Q$2-Data!$BP$12)*CAPM!B405)</f>
        <v>0.3</v>
      </c>
      <c r="R405" s="8" t="e">
        <f>M405*(1+((Data!$BP$12+($R$2-Data!$BP$12)*CAPM!B405))%)</f>
        <v>#N/A</v>
      </c>
      <c r="S405" s="8" t="e">
        <f>M405*(1+((Data!$BP$12+($S$2-Data!$BP$12)*CAPM!B405))%)</f>
        <v>#N/A</v>
      </c>
      <c r="T405" s="8" t="e">
        <f>M405*(1+((Data!$BP$12+($T$2-Data!$BP$12)*CAPM!B405))%)</f>
        <v>#N/A</v>
      </c>
      <c r="U405" t="e">
        <f t="shared" si="36"/>
        <v>#N/A</v>
      </c>
      <c r="V405" s="12" t="e">
        <f t="shared" si="37"/>
        <v>#N/A</v>
      </c>
      <c r="W405" t="e">
        <f t="shared" si="38"/>
        <v>#N/A</v>
      </c>
    </row>
  </sheetData>
  <sortState ref="Y4:AA159">
    <sortCondition descending="1" ref="Y4:Y159"/>
  </sortState>
  <mergeCells count="4">
    <mergeCell ref="R1:T1"/>
    <mergeCell ref="A1:B1"/>
    <mergeCell ref="A2:B2"/>
    <mergeCell ref="Y2:AB2"/>
  </mergeCells>
  <phoneticPr fontId="1" type="noConversion"/>
  <conditionalFormatting sqref="Q4:T405">
    <cfRule type="cellIs" dxfId="27" priority="317" operator="lessThan">
      <formula>0</formula>
    </cfRule>
  </conditionalFormatting>
  <conditionalFormatting sqref="X4:X64">
    <cfRule type="cellIs" dxfId="26" priority="313" operator="greaterThan">
      <formula>0</formula>
    </cfRule>
    <cfRule type="cellIs" dxfId="25" priority="314" operator="lessThan">
      <formula>0</formula>
    </cfRule>
  </conditionalFormatting>
  <conditionalFormatting sqref="V4:V24">
    <cfRule type="cellIs" dxfId="24" priority="311" operator="greaterThan">
      <formula>$W$2</formula>
    </cfRule>
    <cfRule type="cellIs" dxfId="23" priority="312" operator="lessThan">
      <formula>-$W$2</formula>
    </cfRule>
  </conditionalFormatting>
  <conditionalFormatting sqref="U1:U1048576">
    <cfRule type="cellIs" dxfId="22" priority="302" operator="between">
      <formula>-0.005</formula>
      <formula>0</formula>
    </cfRule>
    <cfRule type="cellIs" dxfId="21" priority="303" operator="between">
      <formula>0</formula>
      <formula>0.01</formula>
    </cfRule>
    <cfRule type="cellIs" dxfId="20" priority="304" operator="between">
      <formula>-0.01</formula>
      <formula>-0.005</formula>
    </cfRule>
  </conditionalFormatting>
  <conditionalFormatting sqref="W1:W1048576">
    <cfRule type="cellIs" dxfId="19" priority="164" operator="between">
      <formula>0.005</formula>
      <formula>0</formula>
    </cfRule>
    <cfRule type="cellIs" dxfId="18" priority="165" operator="between">
      <formula>0</formula>
      <formula>-0.01</formula>
    </cfRule>
    <cfRule type="cellIs" dxfId="17" priority="166" operator="between">
      <formula>0.01</formula>
      <formula>0.005</formula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9" operator="greaterThan" id="{7A8E3360-44A5-4AEC-A878-97395CA74338}">
            <xm:f>Data!$CF$75</xm:f>
            <x14:dxf>
              <font>
                <color rgb="FFFF0000"/>
              </font>
            </x14:dxf>
          </x14:cfRule>
          <xm:sqref>P4:P405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>
    <tabColor theme="5" tint="0.59999389629810485"/>
  </sheetPr>
  <dimension ref="A1:BT65"/>
  <sheetViews>
    <sheetView topLeftCell="K1" workbookViewId="0">
      <selection activeCell="T32" sqref="T32:U32"/>
    </sheetView>
  </sheetViews>
  <sheetFormatPr defaultRowHeight="16.5"/>
  <cols>
    <col min="2" max="4" width="9" style="28"/>
    <col min="5" max="6" width="9.25" style="28" bestFit="1" customWidth="1"/>
    <col min="7" max="9" width="9" style="28"/>
    <col min="10" max="10" width="9.5" style="28" bestFit="1" customWidth="1"/>
    <col min="11" max="13" width="9" style="28"/>
    <col min="14" max="16" width="9.25" style="28" bestFit="1" customWidth="1"/>
    <col min="17" max="17" width="9.5" style="28" bestFit="1" customWidth="1"/>
    <col min="18" max="19" width="9.5" style="28" customWidth="1"/>
    <col min="20" max="20" width="8.5" style="28" bestFit="1" customWidth="1"/>
    <col min="21" max="21" width="10.5" style="28" bestFit="1" customWidth="1"/>
    <col min="22" max="24" width="9.25" style="28" bestFit="1" customWidth="1"/>
    <col min="25" max="25" width="9" style="28"/>
    <col min="28" max="30" width="9.375" bestFit="1" customWidth="1"/>
    <col min="31" max="35" width="9" style="28"/>
    <col min="36" max="38" width="9.25" bestFit="1" customWidth="1"/>
    <col min="40" max="43" width="9" style="28"/>
    <col min="44" max="46" width="9.25" style="28" bestFit="1" customWidth="1"/>
    <col min="47" max="49" width="9" style="28"/>
    <col min="54" max="54" width="9.25" bestFit="1" customWidth="1"/>
    <col min="56" max="57" width="9" style="28"/>
    <col min="62" max="62" width="9.25" bestFit="1" customWidth="1"/>
    <col min="64" max="64" width="9" style="28"/>
    <col min="71" max="16384" width="9" style="21"/>
  </cols>
  <sheetData>
    <row r="1" spans="2:72" customFormat="1"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60"/>
      <c r="U1" s="2" t="str">
        <f>CAPM!C1</f>
        <v>Beta Period</v>
      </c>
      <c r="V1" s="9" t="str">
        <f>CAPM!D1</f>
        <v>M</v>
      </c>
      <c r="W1" s="28"/>
      <c r="X1" s="28"/>
      <c r="Y1" s="28"/>
      <c r="AE1" s="28"/>
      <c r="AF1" s="28"/>
      <c r="AG1" s="28"/>
      <c r="AH1" s="28"/>
      <c r="AI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BD1" s="28"/>
      <c r="BE1" s="28"/>
      <c r="BL1" s="28"/>
    </row>
    <row r="2" spans="2:72" customFormat="1">
      <c r="B2" s="28"/>
      <c r="C2" s="89" t="s">
        <v>504</v>
      </c>
      <c r="D2" s="28"/>
      <c r="E2" s="28"/>
      <c r="F2" s="28"/>
      <c r="G2" s="28"/>
      <c r="H2" s="28"/>
      <c r="I2" s="28"/>
      <c r="J2" s="39"/>
      <c r="K2" s="28"/>
      <c r="L2" s="28"/>
      <c r="M2" s="28"/>
      <c r="N2" s="28"/>
      <c r="O2" s="28"/>
      <c r="P2" s="28"/>
      <c r="Q2" s="28"/>
      <c r="R2" s="28"/>
      <c r="S2" s="28"/>
      <c r="T2" s="60">
        <f ca="1">TODAY()+1</f>
        <v>42696</v>
      </c>
      <c r="U2" s="85" t="s">
        <v>494</v>
      </c>
      <c r="V2" s="86" t="str">
        <f>CAPM!A2</f>
        <v>D</v>
      </c>
      <c r="W2" s="28"/>
      <c r="X2" s="28"/>
      <c r="Y2" s="28"/>
      <c r="Z2" s="60">
        <v>42485</v>
      </c>
      <c r="AA2" s="28"/>
      <c r="AB2" s="100" t="s">
        <v>477</v>
      </c>
      <c r="AC2" s="100"/>
      <c r="AD2" s="100"/>
      <c r="AE2" s="61"/>
      <c r="AF2" s="82"/>
      <c r="AG2" s="61"/>
      <c r="AH2" s="60">
        <v>42479</v>
      </c>
      <c r="AI2" s="28"/>
      <c r="AJ2" s="100" t="s">
        <v>477</v>
      </c>
      <c r="AK2" s="100"/>
      <c r="AL2" s="100"/>
      <c r="AM2" s="28"/>
      <c r="AN2" s="28"/>
      <c r="AO2" s="28"/>
      <c r="AP2" s="60">
        <v>42480</v>
      </c>
      <c r="AQ2" s="28"/>
      <c r="AR2" s="100" t="s">
        <v>477</v>
      </c>
      <c r="AS2" s="100"/>
      <c r="AT2" s="100"/>
      <c r="AU2" s="28"/>
      <c r="AV2" s="28"/>
      <c r="AW2" s="28"/>
      <c r="AX2" s="60">
        <v>42481</v>
      </c>
      <c r="AY2" s="28"/>
      <c r="AZ2" s="100" t="s">
        <v>477</v>
      </c>
      <c r="BA2" s="100"/>
      <c r="BB2" s="100"/>
      <c r="BC2" s="28"/>
      <c r="BD2" s="28"/>
      <c r="BE2" s="28"/>
      <c r="BF2" s="60">
        <v>42482</v>
      </c>
      <c r="BG2" s="28"/>
      <c r="BH2" s="100" t="s">
        <v>477</v>
      </c>
      <c r="BI2" s="100"/>
      <c r="BJ2" s="100"/>
      <c r="BL2" s="28"/>
      <c r="BN2" s="60">
        <v>42468</v>
      </c>
      <c r="BO2" s="28"/>
      <c r="BP2" s="100" t="s">
        <v>503</v>
      </c>
      <c r="BQ2" s="100"/>
      <c r="BR2" s="100"/>
      <c r="BS2" s="28"/>
      <c r="BT2" s="28"/>
    </row>
    <row r="3" spans="2:72">
      <c r="B3" s="28" t="s">
        <v>478</v>
      </c>
      <c r="C3" s="60">
        <f ca="1">TODAY()</f>
        <v>42695</v>
      </c>
      <c r="D3" s="2" t="s">
        <v>483</v>
      </c>
      <c r="E3" s="60">
        <f>Z2</f>
        <v>42485</v>
      </c>
      <c r="F3" s="60">
        <f>AH2</f>
        <v>42479</v>
      </c>
      <c r="G3" s="60">
        <f>AP2</f>
        <v>42480</v>
      </c>
      <c r="H3" s="60">
        <f>AX2</f>
        <v>42481</v>
      </c>
      <c r="I3" s="60">
        <f>BF2</f>
        <v>42482</v>
      </c>
      <c r="K3" s="28" t="s">
        <v>478</v>
      </c>
      <c r="L3" s="60">
        <f ca="1">C3</f>
        <v>42695</v>
      </c>
      <c r="M3" s="2" t="s">
        <v>486</v>
      </c>
      <c r="N3" s="60">
        <f>E3</f>
        <v>42485</v>
      </c>
      <c r="O3" s="60">
        <f t="shared" ref="O3:R3" si="0">F3</f>
        <v>42479</v>
      </c>
      <c r="P3" s="60">
        <f t="shared" si="0"/>
        <v>42480</v>
      </c>
      <c r="Q3" s="60">
        <f t="shared" si="0"/>
        <v>42481</v>
      </c>
      <c r="R3" s="60">
        <f t="shared" si="0"/>
        <v>42482</v>
      </c>
      <c r="T3" s="28" t="str">
        <f>CAPM!D3</f>
        <v>代碼</v>
      </c>
      <c r="U3" s="28" t="str">
        <f>CAPM!E3</f>
        <v>商品</v>
      </c>
      <c r="V3" s="5" t="str">
        <f>CAPM!R3</f>
        <v>up</v>
      </c>
      <c r="W3" s="5" t="str">
        <f>CAPM!S3</f>
        <v>medium</v>
      </c>
      <c r="X3" s="5" t="str">
        <f>CAPM!T3</f>
        <v>down</v>
      </c>
      <c r="Z3" s="71" t="s">
        <v>0</v>
      </c>
      <c r="AA3" s="71" t="s">
        <v>1</v>
      </c>
      <c r="AB3" s="72" t="s">
        <v>480</v>
      </c>
      <c r="AC3" s="72" t="s">
        <v>481</v>
      </c>
      <c r="AD3" s="72" t="s">
        <v>482</v>
      </c>
      <c r="AE3" s="72" t="s">
        <v>506</v>
      </c>
      <c r="AF3" s="72" t="s">
        <v>507</v>
      </c>
      <c r="AG3" s="61"/>
      <c r="AH3" s="63" t="s">
        <v>0</v>
      </c>
      <c r="AI3" s="63" t="s">
        <v>1</v>
      </c>
      <c r="AJ3" s="64" t="s">
        <v>480</v>
      </c>
      <c r="AK3" s="64" t="s">
        <v>481</v>
      </c>
      <c r="AL3" s="64" t="s">
        <v>482</v>
      </c>
      <c r="AM3" s="64" t="s">
        <v>479</v>
      </c>
      <c r="AN3" s="64" t="s">
        <v>485</v>
      </c>
      <c r="AO3" s="61"/>
      <c r="AP3" s="67" t="s">
        <v>0</v>
      </c>
      <c r="AQ3" s="67" t="s">
        <v>1</v>
      </c>
      <c r="AR3" s="68" t="s">
        <v>480</v>
      </c>
      <c r="AS3" s="68" t="s">
        <v>481</v>
      </c>
      <c r="AT3" s="68" t="s">
        <v>482</v>
      </c>
      <c r="AU3" s="68" t="s">
        <v>479</v>
      </c>
      <c r="AV3" s="68" t="s">
        <v>485</v>
      </c>
      <c r="AW3" s="61"/>
      <c r="AX3" s="75" t="s">
        <v>0</v>
      </c>
      <c r="AY3" s="75" t="s">
        <v>1</v>
      </c>
      <c r="AZ3" s="76" t="s">
        <v>480</v>
      </c>
      <c r="BA3" s="76" t="s">
        <v>481</v>
      </c>
      <c r="BB3" s="76" t="s">
        <v>482</v>
      </c>
      <c r="BC3" s="76" t="s">
        <v>479</v>
      </c>
      <c r="BD3" s="76" t="s">
        <v>485</v>
      </c>
      <c r="BE3" s="61"/>
      <c r="BF3" s="79" t="s">
        <v>0</v>
      </c>
      <c r="BG3" s="79" t="s">
        <v>1</v>
      </c>
      <c r="BH3" s="62" t="s">
        <v>480</v>
      </c>
      <c r="BI3" s="62" t="s">
        <v>481</v>
      </c>
      <c r="BJ3" s="62" t="s">
        <v>482</v>
      </c>
      <c r="BK3" s="62" t="s">
        <v>479</v>
      </c>
      <c r="BL3" s="83" t="s">
        <v>485</v>
      </c>
      <c r="BN3" s="90" t="s">
        <v>0</v>
      </c>
      <c r="BO3" s="90" t="s">
        <v>1</v>
      </c>
      <c r="BP3" s="89" t="s">
        <v>480</v>
      </c>
      <c r="BQ3" s="89" t="s">
        <v>481</v>
      </c>
      <c r="BR3" s="89" t="s">
        <v>482</v>
      </c>
      <c r="BS3" s="92"/>
      <c r="BT3" s="92"/>
    </row>
    <row r="4" spans="2:72">
      <c r="C4" s="28" t="s">
        <v>0</v>
      </c>
      <c r="D4" s="28" t="s">
        <v>1</v>
      </c>
      <c r="E4" s="94">
        <f>E3</f>
        <v>42485</v>
      </c>
      <c r="F4" s="94">
        <f t="shared" ref="F4:I4" si="1">F3</f>
        <v>42479</v>
      </c>
      <c r="G4" s="94">
        <f t="shared" si="1"/>
        <v>42480</v>
      </c>
      <c r="H4" s="94">
        <f t="shared" si="1"/>
        <v>42481</v>
      </c>
      <c r="I4" s="94">
        <f t="shared" si="1"/>
        <v>42482</v>
      </c>
      <c r="L4" s="28" t="s">
        <v>0</v>
      </c>
      <c r="M4" s="28" t="s">
        <v>1</v>
      </c>
      <c r="N4" s="94">
        <f>N3</f>
        <v>42485</v>
      </c>
      <c r="O4" s="94">
        <f t="shared" ref="O4:R4" si="2">O3</f>
        <v>42479</v>
      </c>
      <c r="P4" s="94">
        <f t="shared" si="2"/>
        <v>42480</v>
      </c>
      <c r="Q4" s="94">
        <f t="shared" si="2"/>
        <v>42481</v>
      </c>
      <c r="R4" s="94">
        <f t="shared" si="2"/>
        <v>42482</v>
      </c>
      <c r="T4" s="28" t="str">
        <f>CAPM!D4</f>
        <v>1467</v>
      </c>
      <c r="U4" s="28" t="str">
        <f>CAPM!E4</f>
        <v>南緯</v>
      </c>
      <c r="V4" s="5">
        <f>CAPM!R4</f>
        <v>11.344827927625635</v>
      </c>
      <c r="W4" s="5">
        <f>CAPM!S4</f>
        <v>11.224324636882571</v>
      </c>
      <c r="X4" s="5">
        <f>CAPM!T4</f>
        <v>11.103821346139503</v>
      </c>
      <c r="Z4" s="71" t="s">
        <v>448</v>
      </c>
      <c r="AA4" s="71" t="s">
        <v>176</v>
      </c>
      <c r="AB4" s="73">
        <v>14.135969315665053</v>
      </c>
      <c r="AC4" s="73">
        <v>13.463618717658344</v>
      </c>
      <c r="AD4" s="73">
        <v>12.791268119651637</v>
      </c>
      <c r="AE4" s="74">
        <f>(AD4-BR4)/BR4</f>
        <v>-6.3772373172095762E-2</v>
      </c>
      <c r="AF4" s="74">
        <f>(AB4-BP4)/BP4</f>
        <v>-6.4775165888165454E-2</v>
      </c>
      <c r="AG4" s="11"/>
      <c r="AH4" s="63" t="s">
        <v>448</v>
      </c>
      <c r="AI4" s="63" t="s">
        <v>176</v>
      </c>
      <c r="AJ4" s="65">
        <v>14.551635792182328</v>
      </c>
      <c r="AK4" s="65">
        <v>13.847597949712787</v>
      </c>
      <c r="AL4" s="65">
        <v>13.143560107243246</v>
      </c>
      <c r="AM4" s="66">
        <f t="shared" ref="AM4:AM28" si="3">(AL4-AD4)/AD4</f>
        <v>2.754159980826076E-2</v>
      </c>
      <c r="AN4" s="66">
        <f t="shared" ref="AN4:AN28" si="4">(AJ4-AB4)/AB4</f>
        <v>2.9404879653823688E-2</v>
      </c>
      <c r="AO4" s="11"/>
      <c r="AP4" s="67" t="s">
        <v>448</v>
      </c>
      <c r="AQ4" s="67" t="s">
        <v>176</v>
      </c>
      <c r="AR4" s="69">
        <v>14.497415265285452</v>
      </c>
      <c r="AS4" s="69">
        <v>13.797652171769542</v>
      </c>
      <c r="AT4" s="69">
        <v>13.097889078253631</v>
      </c>
      <c r="AU4" s="70">
        <f t="shared" ref="AU4:AU28" si="5">(AT4-AL4)/AT4</f>
        <v>-3.4868999666092864E-3</v>
      </c>
      <c r="AV4" s="70">
        <f t="shared" ref="AV4:AV28" si="6">(AR4-AJ4)/AJ4</f>
        <v>-3.7260777874886515E-3</v>
      </c>
      <c r="AW4" s="11"/>
      <c r="AX4" s="75" t="s">
        <v>448</v>
      </c>
      <c r="AY4" s="75" t="s">
        <v>176</v>
      </c>
      <c r="AZ4" s="77">
        <v>14.451323416964096</v>
      </c>
      <c r="BA4" s="77">
        <v>13.755650451726185</v>
      </c>
      <c r="BB4" s="77">
        <v>13.059977486488275</v>
      </c>
      <c r="BC4" s="78">
        <f t="shared" ref="BC4:BC28" si="7">(BB4-AT4)/AT4</f>
        <v>-2.8944810525461336E-3</v>
      </c>
      <c r="BD4" s="78">
        <f t="shared" ref="BD4:BD28" si="8">(AZ4-AR4)/AR4</f>
        <v>-3.179314897030321E-3</v>
      </c>
      <c r="BE4" s="11"/>
      <c r="BF4" s="79" t="s">
        <v>448</v>
      </c>
      <c r="BG4" s="79" t="s">
        <v>176</v>
      </c>
      <c r="BH4" s="80">
        <v>14.332523562748227</v>
      </c>
      <c r="BI4" s="80">
        <v>13.644770841077746</v>
      </c>
      <c r="BJ4" s="80">
        <v>12.957018119407264</v>
      </c>
      <c r="BK4" s="81">
        <f t="shared" ref="BK4:BK28" si="9">(BJ4-BB4)/BB4</f>
        <v>-7.8835792165439737E-3</v>
      </c>
      <c r="BL4" s="81">
        <f t="shared" ref="BL4:BL28" si="10">(BH4-AZ4)/AZ4</f>
        <v>-8.2206902986069925E-3</v>
      </c>
      <c r="BN4" s="90" t="s">
        <v>448</v>
      </c>
      <c r="BO4" s="90" t="s">
        <v>176</v>
      </c>
      <c r="BP4" s="91">
        <v>15.115049130501028</v>
      </c>
      <c r="BQ4" s="91">
        <v>14.388805630406962</v>
      </c>
      <c r="BR4" s="91">
        <v>13.662562130312894</v>
      </c>
      <c r="BS4" s="93"/>
      <c r="BT4" s="93"/>
    </row>
    <row r="5" spans="2:72">
      <c r="C5" s="28" t="s">
        <v>448</v>
      </c>
      <c r="D5" s="28" t="s">
        <v>176</v>
      </c>
      <c r="E5" s="10">
        <f t="shared" ref="E5:E28" si="11">AE4</f>
        <v>-6.3772373172095762E-2</v>
      </c>
      <c r="F5" s="10">
        <f t="shared" ref="F5:F29" si="12">AM4</f>
        <v>2.754159980826076E-2</v>
      </c>
      <c r="G5" s="10">
        <f t="shared" ref="G5:G28" si="13">AU4</f>
        <v>-3.4868999666092864E-3</v>
      </c>
      <c r="H5" s="10">
        <f t="shared" ref="H5:H28" si="14">BC4</f>
        <v>-2.8944810525461336E-3</v>
      </c>
      <c r="I5" s="10">
        <f t="shared" ref="I5:I28" si="15">BK4</f>
        <v>-7.8835792165439737E-3</v>
      </c>
      <c r="J5" s="39"/>
      <c r="L5" s="28" t="s">
        <v>448</v>
      </c>
      <c r="M5" s="28" t="s">
        <v>176</v>
      </c>
      <c r="N5" s="10">
        <f>AF4</f>
        <v>-6.4775165888165454E-2</v>
      </c>
      <c r="O5" s="10">
        <f>AN4</f>
        <v>2.9404879653823688E-2</v>
      </c>
      <c r="P5" s="10">
        <f>AV4</f>
        <v>-3.7260777874886515E-3</v>
      </c>
      <c r="Q5" s="10">
        <f>BD4</f>
        <v>-3.179314897030321E-3</v>
      </c>
      <c r="R5" s="10">
        <f>BL4</f>
        <v>-8.2206902986069925E-3</v>
      </c>
      <c r="T5" s="28" t="str">
        <f>CAPM!D5</f>
        <v>3094</v>
      </c>
      <c r="U5" s="28" t="str">
        <f>CAPM!E5</f>
        <v>聯傑</v>
      </c>
      <c r="V5" s="5">
        <f>CAPM!R5</f>
        <v>20.59104803739357</v>
      </c>
      <c r="W5" s="5">
        <f>CAPM!S5</f>
        <v>20.137843934974185</v>
      </c>
      <c r="X5" s="5">
        <f>CAPM!T5</f>
        <v>19.684639832554801</v>
      </c>
      <c r="Z5" s="71" t="s">
        <v>467</v>
      </c>
      <c r="AA5" s="71" t="s">
        <v>175</v>
      </c>
      <c r="AB5" s="73">
        <v>26.709605704575257</v>
      </c>
      <c r="AC5" s="73">
        <v>24.291738933364293</v>
      </c>
      <c r="AD5" s="73">
        <v>21.873872162153333</v>
      </c>
      <c r="AE5" s="74">
        <f t="shared" ref="AE5:AE32" si="16">(AD5-BR5)/BR5</f>
        <v>-1.8092045123737823E-2</v>
      </c>
      <c r="AF5" s="74">
        <f t="shared" ref="AF5:AF32" si="17">(AB5-BP5)/BP5</f>
        <v>-2.2337356409843648E-2</v>
      </c>
      <c r="AG5" s="11"/>
      <c r="AH5" s="63" t="s">
        <v>467</v>
      </c>
      <c r="AI5" s="63" t="s">
        <v>175</v>
      </c>
      <c r="AJ5" s="65">
        <v>27.402555538822661</v>
      </c>
      <c r="AK5" s="65">
        <v>24.906470120269912</v>
      </c>
      <c r="AL5" s="65">
        <v>22.410384701717167</v>
      </c>
      <c r="AM5" s="66">
        <f t="shared" si="3"/>
        <v>2.4527552121846985E-2</v>
      </c>
      <c r="AN5" s="66">
        <f t="shared" si="4"/>
        <v>2.5943843646059676E-2</v>
      </c>
      <c r="AO5" s="11"/>
      <c r="AP5" s="67" t="s">
        <v>467</v>
      </c>
      <c r="AQ5" s="67" t="s">
        <v>175</v>
      </c>
      <c r="AR5" s="69">
        <v>27.498331798894302</v>
      </c>
      <c r="AS5" s="69">
        <v>24.9957523608028</v>
      </c>
      <c r="AT5" s="69">
        <v>22.493172922711302</v>
      </c>
      <c r="AU5" s="70">
        <f t="shared" si="5"/>
        <v>3.6805932750619045E-3</v>
      </c>
      <c r="AV5" s="70">
        <f t="shared" si="6"/>
        <v>3.4951579583864024E-3</v>
      </c>
      <c r="AW5" s="11"/>
      <c r="AX5" s="75" t="s">
        <v>467</v>
      </c>
      <c r="AY5" s="75" t="s">
        <v>175</v>
      </c>
      <c r="AZ5" s="77">
        <v>27.214062563331822</v>
      </c>
      <c r="BA5" s="77">
        <v>24.739381181640098</v>
      </c>
      <c r="BB5" s="77">
        <v>22.264699799948371</v>
      </c>
      <c r="BC5" s="78">
        <f t="shared" si="7"/>
        <v>-1.0157443040516653E-2</v>
      </c>
      <c r="BD5" s="78">
        <f t="shared" si="8"/>
        <v>-1.0337690214862787E-2</v>
      </c>
      <c r="BE5" s="11"/>
      <c r="BF5" s="79" t="s">
        <v>467</v>
      </c>
      <c r="BG5" s="79" t="s">
        <v>175</v>
      </c>
      <c r="BH5" s="80">
        <v>27.054026962754889</v>
      </c>
      <c r="BI5" s="80">
        <v>24.596078180310005</v>
      </c>
      <c r="BJ5" s="80">
        <v>22.138129397865121</v>
      </c>
      <c r="BK5" s="81">
        <f t="shared" si="9"/>
        <v>-5.6848016465752185E-3</v>
      </c>
      <c r="BL5" s="81">
        <f t="shared" si="10"/>
        <v>-5.8806214693047868E-3</v>
      </c>
      <c r="BN5" s="90" t="s">
        <v>467</v>
      </c>
      <c r="BO5" s="90" t="s">
        <v>175</v>
      </c>
      <c r="BP5" s="91">
        <v>27.319859135143684</v>
      </c>
      <c r="BQ5" s="91">
        <v>24.798383051691861</v>
      </c>
      <c r="BR5" s="91">
        <v>22.276906968240041</v>
      </c>
      <c r="BS5" s="93"/>
      <c r="BT5" s="93"/>
    </row>
    <row r="6" spans="2:72">
      <c r="C6" s="28" t="s">
        <v>467</v>
      </c>
      <c r="D6" s="28" t="s">
        <v>175</v>
      </c>
      <c r="E6" s="10">
        <f t="shared" si="11"/>
        <v>-1.8092045123737823E-2</v>
      </c>
      <c r="F6" s="10">
        <f t="shared" si="12"/>
        <v>2.4527552121846985E-2</v>
      </c>
      <c r="G6" s="10">
        <f t="shared" si="13"/>
        <v>3.6805932750619045E-3</v>
      </c>
      <c r="H6" s="10">
        <f t="shared" si="14"/>
        <v>-1.0157443040516653E-2</v>
      </c>
      <c r="I6" s="10">
        <f t="shared" si="15"/>
        <v>-5.6848016465752185E-3</v>
      </c>
      <c r="L6" s="28" t="s">
        <v>467</v>
      </c>
      <c r="M6" s="28" t="s">
        <v>175</v>
      </c>
      <c r="N6" s="10">
        <f t="shared" ref="N6:N29" si="18">AF5</f>
        <v>-2.2337356409843648E-2</v>
      </c>
      <c r="O6" s="10">
        <f t="shared" ref="O6:O29" si="19">AN5</f>
        <v>2.5943843646059676E-2</v>
      </c>
      <c r="P6" s="10">
        <f t="shared" ref="P6:P29" si="20">AV5</f>
        <v>3.4951579583864024E-3</v>
      </c>
      <c r="Q6" s="10">
        <f t="shared" ref="Q6:Q29" si="21">BD5</f>
        <v>-1.0337690214862787E-2</v>
      </c>
      <c r="R6" s="10">
        <f t="shared" ref="R6:R29" si="22">BL5</f>
        <v>-5.8806214693047868E-3</v>
      </c>
      <c r="T6" s="28" t="str">
        <f>CAPM!D6</f>
        <v>2345</v>
      </c>
      <c r="U6" s="28" t="str">
        <f>CAPM!E6</f>
        <v>智邦</v>
      </c>
      <c r="V6" s="5">
        <f>CAPM!R6</f>
        <v>43.518753110517039</v>
      </c>
      <c r="W6" s="5">
        <f>CAPM!S6</f>
        <v>42.92326996302355</v>
      </c>
      <c r="X6" s="5">
        <f>CAPM!T6</f>
        <v>42.327786815530054</v>
      </c>
      <c r="Z6" s="71" t="s">
        <v>474</v>
      </c>
      <c r="AA6" s="71" t="s">
        <v>99</v>
      </c>
      <c r="AB6" s="73">
        <v>31.852014331651041</v>
      </c>
      <c r="AC6" s="73">
        <v>29.692845885701072</v>
      </c>
      <c r="AD6" s="73">
        <v>27.533677439751106</v>
      </c>
      <c r="AE6" s="74">
        <f t="shared" si="16"/>
        <v>-0.14293070750217801</v>
      </c>
      <c r="AF6" s="74">
        <f t="shared" si="17"/>
        <v>-0.14148634912881139</v>
      </c>
      <c r="AG6" s="11"/>
      <c r="AH6" s="63" t="s">
        <v>474</v>
      </c>
      <c r="AI6" s="63" t="s">
        <v>99</v>
      </c>
      <c r="AJ6" s="65">
        <v>33.488395221332524</v>
      </c>
      <c r="AK6" s="65">
        <v>31.215600672230661</v>
      </c>
      <c r="AL6" s="65">
        <v>28.942806123128801</v>
      </c>
      <c r="AM6" s="66">
        <f t="shared" si="3"/>
        <v>5.1178368253246773E-2</v>
      </c>
      <c r="AN6" s="66">
        <f t="shared" si="4"/>
        <v>5.1374486795186046E-2</v>
      </c>
      <c r="AO6" s="11"/>
      <c r="AP6" s="67" t="s">
        <v>474</v>
      </c>
      <c r="AQ6" s="67" t="s">
        <v>99</v>
      </c>
      <c r="AR6" s="69">
        <v>33.798701939427211</v>
      </c>
      <c r="AS6" s="69">
        <v>31.504337765819081</v>
      </c>
      <c r="AT6" s="69">
        <v>29.209973592210957</v>
      </c>
      <c r="AU6" s="70">
        <f t="shared" si="5"/>
        <v>9.1464467860182825E-3</v>
      </c>
      <c r="AV6" s="70">
        <f t="shared" si="6"/>
        <v>9.2660969880401234E-3</v>
      </c>
      <c r="AW6" s="11"/>
      <c r="AX6" s="75" t="s">
        <v>474</v>
      </c>
      <c r="AY6" s="75" t="s">
        <v>99</v>
      </c>
      <c r="AZ6" s="77">
        <v>33.320039987312612</v>
      </c>
      <c r="BA6" s="77">
        <v>31.058416750326376</v>
      </c>
      <c r="BB6" s="77">
        <v>28.796793513340145</v>
      </c>
      <c r="BC6" s="78">
        <f t="shared" si="7"/>
        <v>-1.4145171256881587E-2</v>
      </c>
      <c r="BD6" s="78">
        <f t="shared" si="8"/>
        <v>-1.4162140101487912E-2</v>
      </c>
      <c r="BE6" s="11"/>
      <c r="BF6" s="79" t="s">
        <v>474</v>
      </c>
      <c r="BG6" s="79" t="s">
        <v>99</v>
      </c>
      <c r="BH6" s="80">
        <v>32.386385452995398</v>
      </c>
      <c r="BI6" s="80">
        <v>30.187072226234687</v>
      </c>
      <c r="BJ6" s="80">
        <v>27.987758999473982</v>
      </c>
      <c r="BK6" s="81">
        <f t="shared" si="9"/>
        <v>-2.8094604126371794E-2</v>
      </c>
      <c r="BL6" s="81">
        <f t="shared" si="10"/>
        <v>-2.8020810739504642E-2</v>
      </c>
      <c r="BN6" s="90" t="s">
        <v>474</v>
      </c>
      <c r="BO6" s="90" t="s">
        <v>99</v>
      </c>
      <c r="BP6" s="91">
        <v>37.101348708117534</v>
      </c>
      <c r="BQ6" s="91">
        <v>34.613364781053079</v>
      </c>
      <c r="BR6" s="91">
        <v>32.125380853988624</v>
      </c>
      <c r="BS6" s="93"/>
      <c r="BT6" s="93"/>
    </row>
    <row r="7" spans="2:72">
      <c r="C7" s="28" t="s">
        <v>474</v>
      </c>
      <c r="D7" s="28" t="s">
        <v>99</v>
      </c>
      <c r="E7" s="10">
        <f t="shared" si="11"/>
        <v>-0.14293070750217801</v>
      </c>
      <c r="F7" s="10">
        <f t="shared" si="12"/>
        <v>5.1178368253246773E-2</v>
      </c>
      <c r="G7" s="10">
        <f t="shared" si="13"/>
        <v>9.1464467860182825E-3</v>
      </c>
      <c r="H7" s="10">
        <f t="shared" si="14"/>
        <v>-1.4145171256881587E-2</v>
      </c>
      <c r="I7" s="10">
        <f t="shared" si="15"/>
        <v>-2.8094604126371794E-2</v>
      </c>
      <c r="L7" s="28" t="s">
        <v>474</v>
      </c>
      <c r="M7" s="28" t="s">
        <v>99</v>
      </c>
      <c r="N7" s="10">
        <f t="shared" si="18"/>
        <v>-0.14148634912881139</v>
      </c>
      <c r="O7" s="10">
        <f t="shared" si="19"/>
        <v>5.1374486795186046E-2</v>
      </c>
      <c r="P7" s="10">
        <f t="shared" si="20"/>
        <v>9.2660969880401234E-3</v>
      </c>
      <c r="Q7" s="10">
        <f t="shared" si="21"/>
        <v>-1.4162140101487912E-2</v>
      </c>
      <c r="R7" s="10">
        <f t="shared" si="22"/>
        <v>-2.8020810739504642E-2</v>
      </c>
      <c r="T7" s="28" t="str">
        <f>CAPM!D7</f>
        <v>2105</v>
      </c>
      <c r="U7" s="28" t="str">
        <f>CAPM!E7</f>
        <v>正新</v>
      </c>
      <c r="V7" s="5">
        <f>CAPM!R7</f>
        <v>59.556093273994563</v>
      </c>
      <c r="W7" s="5">
        <f>CAPM!S7</f>
        <v>58.615001321800733</v>
      </c>
      <c r="X7" s="5">
        <f>CAPM!T7</f>
        <v>57.673909369606918</v>
      </c>
      <c r="Z7" s="71" t="s">
        <v>470</v>
      </c>
      <c r="AA7" s="71" t="s">
        <v>354</v>
      </c>
      <c r="AB7" s="73">
        <v>14.462577069522116</v>
      </c>
      <c r="AC7" s="73">
        <v>13.993723512626046</v>
      </c>
      <c r="AD7" s="73">
        <v>13.524869955729972</v>
      </c>
      <c r="AE7" s="74">
        <f t="shared" si="16"/>
        <v>-1.8968776666862756E-2</v>
      </c>
      <c r="AF7" s="74">
        <f t="shared" si="17"/>
        <v>-2.0708433601663197E-2</v>
      </c>
      <c r="AG7" s="11"/>
      <c r="AH7" s="63" t="s">
        <v>470</v>
      </c>
      <c r="AI7" s="63" t="s">
        <v>354</v>
      </c>
      <c r="AJ7" s="65">
        <v>14.484785451554551</v>
      </c>
      <c r="AK7" s="65">
        <v>14.006721028996763</v>
      </c>
      <c r="AL7" s="65">
        <v>13.528656606438973</v>
      </c>
      <c r="AM7" s="66">
        <f t="shared" si="3"/>
        <v>2.7997686642428185E-4</v>
      </c>
      <c r="AN7" s="66">
        <f t="shared" si="4"/>
        <v>1.5355757086498868E-3</v>
      </c>
      <c r="AO7" s="11"/>
      <c r="AP7" s="67" t="s">
        <v>470</v>
      </c>
      <c r="AQ7" s="67" t="s">
        <v>354</v>
      </c>
      <c r="AR7" s="69">
        <v>14.483396920339496</v>
      </c>
      <c r="AS7" s="69">
        <v>14.006746680866197</v>
      </c>
      <c r="AT7" s="69">
        <v>13.530096441392896</v>
      </c>
      <c r="AU7" s="70">
        <f t="shared" si="5"/>
        <v>1.0641719814483349E-4</v>
      </c>
      <c r="AV7" s="70">
        <f t="shared" si="6"/>
        <v>-9.5861358782192699E-5</v>
      </c>
      <c r="AW7" s="11"/>
      <c r="AX7" s="75" t="s">
        <v>470</v>
      </c>
      <c r="AY7" s="75" t="s">
        <v>354</v>
      </c>
      <c r="AZ7" s="77">
        <v>14.480398040698148</v>
      </c>
      <c r="BA7" s="77">
        <v>14.00537336567238</v>
      </c>
      <c r="BB7" s="77">
        <v>13.53034869064661</v>
      </c>
      <c r="BC7" s="78">
        <f t="shared" si="7"/>
        <v>1.8643566570785317E-5</v>
      </c>
      <c r="BD7" s="78">
        <f t="shared" si="8"/>
        <v>-2.0705637343519998E-4</v>
      </c>
      <c r="BE7" s="11"/>
      <c r="BF7" s="79" t="s">
        <v>470</v>
      </c>
      <c r="BG7" s="79" t="s">
        <v>354</v>
      </c>
      <c r="BH7" s="80">
        <v>14.477733215246863</v>
      </c>
      <c r="BI7" s="80">
        <v>14.004723027753776</v>
      </c>
      <c r="BJ7" s="80">
        <v>13.53171284026069</v>
      </c>
      <c r="BK7" s="81">
        <f t="shared" si="9"/>
        <v>1.0082146774406171E-4</v>
      </c>
      <c r="BL7" s="81">
        <f t="shared" si="10"/>
        <v>-1.8402984806050566E-4</v>
      </c>
      <c r="BN7" s="90" t="s">
        <v>470</v>
      </c>
      <c r="BO7" s="90" t="s">
        <v>354</v>
      </c>
      <c r="BP7" s="91">
        <v>14.768407658929348</v>
      </c>
      <c r="BQ7" s="91">
        <v>14.277394195912986</v>
      </c>
      <c r="BR7" s="91">
        <v>13.786380732896628</v>
      </c>
      <c r="BS7" s="93"/>
      <c r="BT7" s="93"/>
    </row>
    <row r="8" spans="2:72">
      <c r="C8" s="28" t="s">
        <v>470</v>
      </c>
      <c r="D8" s="28" t="s">
        <v>354</v>
      </c>
      <c r="E8" s="10">
        <f t="shared" si="11"/>
        <v>-1.8968776666862756E-2</v>
      </c>
      <c r="F8" s="10">
        <f t="shared" si="12"/>
        <v>2.7997686642428185E-4</v>
      </c>
      <c r="G8" s="10">
        <f t="shared" si="13"/>
        <v>1.0641719814483349E-4</v>
      </c>
      <c r="H8" s="10">
        <f t="shared" si="14"/>
        <v>1.8643566570785317E-5</v>
      </c>
      <c r="I8" s="10">
        <f t="shared" si="15"/>
        <v>1.0082146774406171E-4</v>
      </c>
      <c r="L8" s="28" t="s">
        <v>470</v>
      </c>
      <c r="M8" s="28" t="s">
        <v>354</v>
      </c>
      <c r="N8" s="10">
        <f t="shared" si="18"/>
        <v>-2.0708433601663197E-2</v>
      </c>
      <c r="O8" s="10">
        <f t="shared" si="19"/>
        <v>1.5355757086498868E-3</v>
      </c>
      <c r="P8" s="10">
        <f t="shared" si="20"/>
        <v>-9.5861358782192699E-5</v>
      </c>
      <c r="Q8" s="10">
        <f t="shared" si="21"/>
        <v>-2.0705637343519998E-4</v>
      </c>
      <c r="R8" s="10">
        <f t="shared" si="22"/>
        <v>-1.8402984806050566E-4</v>
      </c>
      <c r="T8" s="28" t="str">
        <f>CAPM!D8</f>
        <v>3231</v>
      </c>
      <c r="U8" s="28" t="str">
        <f>CAPM!E8</f>
        <v>緯創</v>
      </c>
      <c r="V8" s="5">
        <f>CAPM!R8</f>
        <v>23.90354439626449</v>
      </c>
      <c r="W8" s="5">
        <f>CAPM!S8</f>
        <v>23.483078851919331</v>
      </c>
      <c r="X8" s="5">
        <f>CAPM!T8</f>
        <v>23.062613307574175</v>
      </c>
      <c r="Z8" s="71" t="s">
        <v>465</v>
      </c>
      <c r="AA8" s="71" t="s">
        <v>117</v>
      </c>
      <c r="AB8" s="73">
        <v>73.532223850015825</v>
      </c>
      <c r="AC8" s="73">
        <v>69.38391912123592</v>
      </c>
      <c r="AD8" s="73">
        <v>65.235614392456014</v>
      </c>
      <c r="AE8" s="74">
        <f t="shared" si="16"/>
        <v>0.10659099406154213</v>
      </c>
      <c r="AF8" s="74">
        <f t="shared" si="17"/>
        <v>0.10679024131164234</v>
      </c>
      <c r="AG8" s="11"/>
      <c r="AH8" s="63" t="s">
        <v>465</v>
      </c>
      <c r="AI8" s="63" t="s">
        <v>117</v>
      </c>
      <c r="AJ8" s="65">
        <v>72.026694620015391</v>
      </c>
      <c r="AK8" s="65">
        <v>67.936819605245262</v>
      </c>
      <c r="AL8" s="65">
        <v>63.846944590475132</v>
      </c>
      <c r="AM8" s="66">
        <f t="shared" si="3"/>
        <v>-2.1286988938690375E-2</v>
      </c>
      <c r="AN8" s="66">
        <f t="shared" si="4"/>
        <v>-2.0474414497122676E-2</v>
      </c>
      <c r="AO8" s="11"/>
      <c r="AP8" s="67" t="s">
        <v>465</v>
      </c>
      <c r="AQ8" s="67" t="s">
        <v>117</v>
      </c>
      <c r="AR8" s="69">
        <v>72.493671575470387</v>
      </c>
      <c r="AS8" s="69">
        <v>68.386054063438948</v>
      </c>
      <c r="AT8" s="69">
        <v>64.278436551407509</v>
      </c>
      <c r="AU8" s="70">
        <f t="shared" si="5"/>
        <v>6.7128571272464816E-3</v>
      </c>
      <c r="AV8" s="70">
        <f t="shared" si="6"/>
        <v>6.4833872763228025E-3</v>
      </c>
      <c r="AW8" s="11"/>
      <c r="AX8" s="75" t="s">
        <v>465</v>
      </c>
      <c r="AY8" s="75" t="s">
        <v>117</v>
      </c>
      <c r="AZ8" s="77">
        <v>72.502691828763119</v>
      </c>
      <c r="BA8" s="77">
        <v>68.403870270651652</v>
      </c>
      <c r="BB8" s="77">
        <v>64.305048712540199</v>
      </c>
      <c r="BC8" s="78">
        <f t="shared" si="7"/>
        <v>4.14013821126562E-4</v>
      </c>
      <c r="BD8" s="78">
        <f t="shared" si="8"/>
        <v>1.2442814795690833E-4</v>
      </c>
      <c r="BE8" s="11"/>
      <c r="BF8" s="79" t="s">
        <v>465</v>
      </c>
      <c r="BG8" s="79" t="s">
        <v>117</v>
      </c>
      <c r="BH8" s="80">
        <v>73.062085174575827</v>
      </c>
      <c r="BI8" s="80">
        <v>68.936137949747604</v>
      </c>
      <c r="BJ8" s="80">
        <v>64.810190724919366</v>
      </c>
      <c r="BK8" s="81">
        <f t="shared" si="9"/>
        <v>7.855402063954256E-3</v>
      </c>
      <c r="BL8" s="81">
        <f t="shared" si="10"/>
        <v>7.7154838213991236E-3</v>
      </c>
      <c r="BN8" s="90" t="s">
        <v>465</v>
      </c>
      <c r="BO8" s="90" t="s">
        <v>117</v>
      </c>
      <c r="BP8" s="91">
        <v>66.437361936687992</v>
      </c>
      <c r="BQ8" s="91">
        <v>62.694618664628912</v>
      </c>
      <c r="BR8" s="91">
        <v>58.951875392569832</v>
      </c>
      <c r="BS8" s="93"/>
      <c r="BT8" s="93"/>
    </row>
    <row r="9" spans="2:72">
      <c r="C9" s="28" t="s">
        <v>465</v>
      </c>
      <c r="D9" s="28" t="s">
        <v>117</v>
      </c>
      <c r="E9" s="10">
        <f t="shared" si="11"/>
        <v>0.10659099406154213</v>
      </c>
      <c r="F9" s="10">
        <f t="shared" si="12"/>
        <v>-2.1286988938690375E-2</v>
      </c>
      <c r="G9" s="10">
        <f t="shared" si="13"/>
        <v>6.7128571272464816E-3</v>
      </c>
      <c r="H9" s="10">
        <f t="shared" si="14"/>
        <v>4.14013821126562E-4</v>
      </c>
      <c r="I9" s="10">
        <f t="shared" si="15"/>
        <v>7.855402063954256E-3</v>
      </c>
      <c r="L9" s="28" t="s">
        <v>465</v>
      </c>
      <c r="M9" s="28" t="s">
        <v>117</v>
      </c>
      <c r="N9" s="10">
        <f t="shared" si="18"/>
        <v>0.10679024131164234</v>
      </c>
      <c r="O9" s="10">
        <f t="shared" si="19"/>
        <v>-2.0474414497122676E-2</v>
      </c>
      <c r="P9" s="10">
        <f t="shared" si="20"/>
        <v>6.4833872763228025E-3</v>
      </c>
      <c r="Q9" s="10">
        <f t="shared" si="21"/>
        <v>1.2442814795690833E-4</v>
      </c>
      <c r="R9" s="10">
        <f t="shared" si="22"/>
        <v>7.7154838213991236E-3</v>
      </c>
      <c r="T9" s="28" t="str">
        <f>CAPM!D9</f>
        <v>2313</v>
      </c>
      <c r="U9" s="28" t="str">
        <f>CAPM!E9</f>
        <v>華通</v>
      </c>
      <c r="V9" s="5">
        <f>CAPM!R9</f>
        <v>16.023158455460919</v>
      </c>
      <c r="W9" s="5">
        <f>CAPM!S9</f>
        <v>15.682493373324307</v>
      </c>
      <c r="X9" s="5">
        <f>CAPM!T9</f>
        <v>15.341828291187694</v>
      </c>
      <c r="Z9" s="71" t="s">
        <v>452</v>
      </c>
      <c r="AA9" s="71" t="s">
        <v>79</v>
      </c>
      <c r="AB9" s="73">
        <v>19.992940860601809</v>
      </c>
      <c r="AC9" s="73">
        <v>18.583998975837286</v>
      </c>
      <c r="AD9" s="73">
        <v>17.175057091072759</v>
      </c>
      <c r="AE9" s="74">
        <f t="shared" si="16"/>
        <v>-4.2695471366773971E-2</v>
      </c>
      <c r="AF9" s="74">
        <f t="shared" si="17"/>
        <v>-3.2583523351798989E-2</v>
      </c>
      <c r="AG9" s="11"/>
      <c r="AH9" s="63" t="s">
        <v>452</v>
      </c>
      <c r="AI9" s="63" t="s">
        <v>79</v>
      </c>
      <c r="AJ9" s="65">
        <v>20.702628626524476</v>
      </c>
      <c r="AK9" s="65">
        <v>19.275974691567516</v>
      </c>
      <c r="AL9" s="65">
        <v>17.849320756610553</v>
      </c>
      <c r="AM9" s="66">
        <f t="shared" si="3"/>
        <v>3.9258307088147149E-2</v>
      </c>
      <c r="AN9" s="66">
        <f t="shared" si="4"/>
        <v>3.549691718046246E-2</v>
      </c>
      <c r="AO9" s="11"/>
      <c r="AP9" s="67" t="s">
        <v>452</v>
      </c>
      <c r="AQ9" s="67" t="s">
        <v>79</v>
      </c>
      <c r="AR9" s="69">
        <v>20.752555211954331</v>
      </c>
      <c r="AS9" s="69">
        <v>19.314925430807548</v>
      </c>
      <c r="AT9" s="69">
        <v>17.87729564966077</v>
      </c>
      <c r="AU9" s="70">
        <f t="shared" si="5"/>
        <v>1.5648280141716017E-3</v>
      </c>
      <c r="AV9" s="70">
        <f t="shared" si="6"/>
        <v>2.4116060974927775E-3</v>
      </c>
      <c r="AW9" s="11"/>
      <c r="AX9" s="75" t="s">
        <v>452</v>
      </c>
      <c r="AY9" s="75" t="s">
        <v>79</v>
      </c>
      <c r="AZ9" s="77">
        <v>20.444047552482612</v>
      </c>
      <c r="BA9" s="77">
        <v>19.020626132372865</v>
      </c>
      <c r="BB9" s="77">
        <v>17.597204712263114</v>
      </c>
      <c r="BC9" s="78">
        <f t="shared" si="7"/>
        <v>-1.5667410937681214E-2</v>
      </c>
      <c r="BD9" s="78">
        <f t="shared" si="8"/>
        <v>-1.4866008369610577E-2</v>
      </c>
      <c r="BE9" s="11"/>
      <c r="BF9" s="79" t="s">
        <v>452</v>
      </c>
      <c r="BG9" s="79" t="s">
        <v>79</v>
      </c>
      <c r="BH9" s="80">
        <v>20.126958670708344</v>
      </c>
      <c r="BI9" s="80">
        <v>18.718467230090521</v>
      </c>
      <c r="BJ9" s="80">
        <v>17.309975789472698</v>
      </c>
      <c r="BK9" s="81">
        <f t="shared" si="9"/>
        <v>-1.6322417536590444E-2</v>
      </c>
      <c r="BL9" s="81">
        <f t="shared" si="10"/>
        <v>-1.5510083360951797E-2</v>
      </c>
      <c r="BN9" s="90" t="s">
        <v>452</v>
      </c>
      <c r="BO9" s="90" t="s">
        <v>79</v>
      </c>
      <c r="BP9" s="91">
        <v>20.666322461109168</v>
      </c>
      <c r="BQ9" s="91">
        <v>19.303690762883303</v>
      </c>
      <c r="BR9" s="91">
        <v>17.941059064657441</v>
      </c>
      <c r="BS9" s="93"/>
      <c r="BT9" s="93"/>
    </row>
    <row r="10" spans="2:72">
      <c r="C10" s="28" t="s">
        <v>452</v>
      </c>
      <c r="D10" s="28" t="s">
        <v>79</v>
      </c>
      <c r="E10" s="10">
        <f t="shared" si="11"/>
        <v>-4.2695471366773971E-2</v>
      </c>
      <c r="F10" s="10">
        <f t="shared" si="12"/>
        <v>3.9258307088147149E-2</v>
      </c>
      <c r="G10" s="10">
        <f t="shared" si="13"/>
        <v>1.5648280141716017E-3</v>
      </c>
      <c r="H10" s="10">
        <f t="shared" si="14"/>
        <v>-1.5667410937681214E-2</v>
      </c>
      <c r="I10" s="10">
        <f t="shared" si="15"/>
        <v>-1.6322417536590444E-2</v>
      </c>
      <c r="L10" s="28" t="s">
        <v>452</v>
      </c>
      <c r="M10" s="28" t="s">
        <v>79</v>
      </c>
      <c r="N10" s="10">
        <f t="shared" si="18"/>
        <v>-3.2583523351798989E-2</v>
      </c>
      <c r="O10" s="10">
        <f t="shared" si="19"/>
        <v>3.549691718046246E-2</v>
      </c>
      <c r="P10" s="10">
        <f t="shared" si="20"/>
        <v>2.4116060974927775E-3</v>
      </c>
      <c r="Q10" s="10">
        <f t="shared" si="21"/>
        <v>-1.4866008369610577E-2</v>
      </c>
      <c r="R10" s="10">
        <f t="shared" si="22"/>
        <v>-1.5510083360951797E-2</v>
      </c>
      <c r="T10" s="28" t="str">
        <f>CAPM!D10</f>
        <v>2409</v>
      </c>
      <c r="U10" s="28" t="str">
        <f>CAPM!E10</f>
        <v>友達</v>
      </c>
      <c r="V10" s="5">
        <f>CAPM!R10</f>
        <v>12.030578457018747</v>
      </c>
      <c r="W10" s="5">
        <f>CAPM!S10</f>
        <v>11.750392498246777</v>
      </c>
      <c r="X10" s="5">
        <f>CAPM!T10</f>
        <v>11.470206539474809</v>
      </c>
      <c r="Z10" s="71" t="s">
        <v>449</v>
      </c>
      <c r="AA10" s="71" t="s">
        <v>94</v>
      </c>
      <c r="AB10" s="73">
        <v>20.039109555949572</v>
      </c>
      <c r="AC10" s="73">
        <v>18.171232347507342</v>
      </c>
      <c r="AD10" s="73">
        <v>16.303355139065111</v>
      </c>
      <c r="AE10" s="74">
        <f t="shared" si="16"/>
        <v>-8.9878515093492387E-2</v>
      </c>
      <c r="AF10" s="74">
        <f t="shared" si="17"/>
        <v>-8.9461586438385268E-2</v>
      </c>
      <c r="AG10" s="11"/>
      <c r="AH10" s="63" t="s">
        <v>449</v>
      </c>
      <c r="AI10" s="63" t="s">
        <v>94</v>
      </c>
      <c r="AJ10" s="65">
        <v>21.813874095724842</v>
      </c>
      <c r="AK10" s="65">
        <v>19.777432938525191</v>
      </c>
      <c r="AL10" s="65">
        <v>17.74099178132554</v>
      </c>
      <c r="AM10" s="66">
        <f t="shared" si="3"/>
        <v>8.818041623933294E-2</v>
      </c>
      <c r="AN10" s="66">
        <f t="shared" si="4"/>
        <v>8.8565040019372765E-2</v>
      </c>
      <c r="AO10" s="11"/>
      <c r="AP10" s="67" t="s">
        <v>449</v>
      </c>
      <c r="AQ10" s="67" t="s">
        <v>94</v>
      </c>
      <c r="AR10" s="69">
        <v>21.537341082109943</v>
      </c>
      <c r="AS10" s="69">
        <v>19.528503378037982</v>
      </c>
      <c r="AT10" s="69">
        <v>17.519665673966024</v>
      </c>
      <c r="AU10" s="70">
        <f t="shared" si="5"/>
        <v>-1.263300975476968E-2</v>
      </c>
      <c r="AV10" s="70">
        <f t="shared" si="6"/>
        <v>-1.2676932689782698E-2</v>
      </c>
      <c r="AW10" s="11"/>
      <c r="AX10" s="75" t="s">
        <v>449</v>
      </c>
      <c r="AY10" s="75" t="s">
        <v>94</v>
      </c>
      <c r="AZ10" s="77">
        <v>20.519906151404157</v>
      </c>
      <c r="BA10" s="77">
        <v>18.607367275013672</v>
      </c>
      <c r="BB10" s="77">
        <v>16.694828398623184</v>
      </c>
      <c r="BC10" s="78">
        <f t="shared" si="7"/>
        <v>-4.7080651577075305E-2</v>
      </c>
      <c r="BD10" s="78">
        <f t="shared" si="8"/>
        <v>-4.7240507861526199E-2</v>
      </c>
      <c r="BE10" s="11"/>
      <c r="BF10" s="79" t="s">
        <v>449</v>
      </c>
      <c r="BG10" s="79" t="s">
        <v>94</v>
      </c>
      <c r="BH10" s="80">
        <v>20.21030018409121</v>
      </c>
      <c r="BI10" s="80">
        <v>18.325550439364047</v>
      </c>
      <c r="BJ10" s="80">
        <v>16.440800694636884</v>
      </c>
      <c r="BK10" s="81">
        <f t="shared" si="9"/>
        <v>-1.5215951785838591E-2</v>
      </c>
      <c r="BL10" s="81">
        <f t="shared" si="10"/>
        <v>-1.5088079108576303E-2</v>
      </c>
      <c r="BN10" s="90" t="s">
        <v>449</v>
      </c>
      <c r="BO10" s="90" t="s">
        <v>94</v>
      </c>
      <c r="BP10" s="91">
        <v>22.007978200025228</v>
      </c>
      <c r="BQ10" s="91">
        <v>19.960680821634742</v>
      </c>
      <c r="BR10" s="91">
        <v>17.913383443244257</v>
      </c>
      <c r="BS10" s="93"/>
      <c r="BT10" s="93"/>
    </row>
    <row r="11" spans="2:72">
      <c r="C11" s="28" t="s">
        <v>449</v>
      </c>
      <c r="D11" s="28" t="s">
        <v>94</v>
      </c>
      <c r="E11" s="10">
        <f t="shared" si="11"/>
        <v>-8.9878515093492387E-2</v>
      </c>
      <c r="F11" s="10">
        <f t="shared" si="12"/>
        <v>8.818041623933294E-2</v>
      </c>
      <c r="G11" s="10">
        <f t="shared" si="13"/>
        <v>-1.263300975476968E-2</v>
      </c>
      <c r="H11" s="10">
        <f t="shared" si="14"/>
        <v>-4.7080651577075305E-2</v>
      </c>
      <c r="I11" s="10">
        <f t="shared" si="15"/>
        <v>-1.5215951785838591E-2</v>
      </c>
      <c r="L11" s="28" t="s">
        <v>449</v>
      </c>
      <c r="M11" s="28" t="s">
        <v>94</v>
      </c>
      <c r="N11" s="10">
        <f t="shared" si="18"/>
        <v>-8.9461586438385268E-2</v>
      </c>
      <c r="O11" s="10">
        <f t="shared" si="19"/>
        <v>8.8565040019372765E-2</v>
      </c>
      <c r="P11" s="10">
        <f t="shared" si="20"/>
        <v>-1.2676932689782698E-2</v>
      </c>
      <c r="Q11" s="10">
        <f t="shared" si="21"/>
        <v>-4.7240507861526199E-2</v>
      </c>
      <c r="R11" s="10">
        <f t="shared" si="22"/>
        <v>-1.5088079108576303E-2</v>
      </c>
      <c r="T11" s="28" t="str">
        <f>CAPM!D11</f>
        <v>2538</v>
      </c>
      <c r="U11" s="28" t="str">
        <f>CAPM!E11</f>
        <v>基泰</v>
      </c>
      <c r="V11" s="5">
        <f>CAPM!R11</f>
        <v>9.0668344766348916</v>
      </c>
      <c r="W11" s="5">
        <f>CAPM!S11</f>
        <v>8.9835706219721541</v>
      </c>
      <c r="X11" s="5">
        <f>CAPM!T11</f>
        <v>8.9003067673094165</v>
      </c>
      <c r="Z11" s="71" t="s">
        <v>473</v>
      </c>
      <c r="AA11" s="71" t="s">
        <v>85</v>
      </c>
      <c r="AB11" s="73">
        <v>10.859253468772593</v>
      </c>
      <c r="AC11" s="73">
        <v>9.8514725131296021</v>
      </c>
      <c r="AD11" s="73">
        <v>8.8436915574866113</v>
      </c>
      <c r="AE11" s="74">
        <f t="shared" si="16"/>
        <v>8.7285649519489958E-2</v>
      </c>
      <c r="AF11" s="74">
        <f t="shared" si="17"/>
        <v>9.2463552318514164E-2</v>
      </c>
      <c r="AG11" s="11"/>
      <c r="AH11" s="63" t="s">
        <v>473</v>
      </c>
      <c r="AI11" s="63" t="s">
        <v>85</v>
      </c>
      <c r="AJ11" s="65">
        <v>10.916085396445808</v>
      </c>
      <c r="AK11" s="65">
        <v>9.9097652142263719</v>
      </c>
      <c r="AL11" s="65">
        <v>8.9034450320069336</v>
      </c>
      <c r="AM11" s="66">
        <f t="shared" si="3"/>
        <v>6.7566212742616646E-3</v>
      </c>
      <c r="AN11" s="66">
        <f t="shared" si="4"/>
        <v>5.2335022694372261E-3</v>
      </c>
      <c r="AO11" s="11"/>
      <c r="AP11" s="67" t="s">
        <v>473</v>
      </c>
      <c r="AQ11" s="67" t="s">
        <v>85</v>
      </c>
      <c r="AR11" s="69">
        <v>10.928695922295709</v>
      </c>
      <c r="AS11" s="69">
        <v>9.9193558494682375</v>
      </c>
      <c r="AT11" s="69">
        <v>8.9100157766407637</v>
      </c>
      <c r="AU11" s="70">
        <f t="shared" si="5"/>
        <v>7.3745600440534864E-4</v>
      </c>
      <c r="AV11" s="70">
        <f t="shared" si="6"/>
        <v>1.155224184487129E-3</v>
      </c>
      <c r="AW11" s="11"/>
      <c r="AX11" s="75" t="s">
        <v>473</v>
      </c>
      <c r="AY11" s="75" t="s">
        <v>85</v>
      </c>
      <c r="AZ11" s="77">
        <v>10.740885406812113</v>
      </c>
      <c r="BA11" s="77">
        <v>9.7469115834315669</v>
      </c>
      <c r="BB11" s="77">
        <v>8.7529377600510223</v>
      </c>
      <c r="BC11" s="78">
        <f t="shared" si="7"/>
        <v>-1.7629375808912724E-2</v>
      </c>
      <c r="BD11" s="78">
        <f t="shared" si="8"/>
        <v>-1.7185080161343177E-2</v>
      </c>
      <c r="BE11" s="11"/>
      <c r="BF11" s="79" t="s">
        <v>473</v>
      </c>
      <c r="BG11" s="79" t="s">
        <v>85</v>
      </c>
      <c r="BH11" s="80">
        <v>10.893865244693545</v>
      </c>
      <c r="BI11" s="80">
        <v>9.8842736705750767</v>
      </c>
      <c r="BJ11" s="80">
        <v>8.874682096456608</v>
      </c>
      <c r="BK11" s="81">
        <f t="shared" si="9"/>
        <v>1.3908968593520083E-2</v>
      </c>
      <c r="BL11" s="81">
        <f t="shared" si="10"/>
        <v>1.4242758589008753E-2</v>
      </c>
      <c r="BN11" s="90" t="s">
        <v>473</v>
      </c>
      <c r="BO11" s="90" t="s">
        <v>85</v>
      </c>
      <c r="BP11" s="91">
        <v>9.9401517292967903</v>
      </c>
      <c r="BQ11" s="91">
        <v>9.0369425437933604</v>
      </c>
      <c r="BR11" s="91">
        <v>8.1337333582899323</v>
      </c>
      <c r="BS11" s="93"/>
      <c r="BT11" s="93"/>
    </row>
    <row r="12" spans="2:72">
      <c r="C12" s="28" t="s">
        <v>473</v>
      </c>
      <c r="D12" s="28" t="s">
        <v>85</v>
      </c>
      <c r="E12" s="10">
        <f t="shared" si="11"/>
        <v>8.7285649519489958E-2</v>
      </c>
      <c r="F12" s="10">
        <f t="shared" si="12"/>
        <v>6.7566212742616646E-3</v>
      </c>
      <c r="G12" s="10">
        <f t="shared" si="13"/>
        <v>7.3745600440534864E-4</v>
      </c>
      <c r="H12" s="10">
        <f t="shared" si="14"/>
        <v>-1.7629375808912724E-2</v>
      </c>
      <c r="I12" s="10">
        <f t="shared" si="15"/>
        <v>1.3908968593520083E-2</v>
      </c>
      <c r="L12" s="28" t="s">
        <v>473</v>
      </c>
      <c r="M12" s="28" t="s">
        <v>85</v>
      </c>
      <c r="N12" s="10">
        <f t="shared" si="18"/>
        <v>9.2463552318514164E-2</v>
      </c>
      <c r="O12" s="10">
        <f t="shared" si="19"/>
        <v>5.2335022694372261E-3</v>
      </c>
      <c r="P12" s="10">
        <f t="shared" si="20"/>
        <v>1.155224184487129E-3</v>
      </c>
      <c r="Q12" s="10">
        <f t="shared" si="21"/>
        <v>-1.7185080161343177E-2</v>
      </c>
      <c r="R12" s="10">
        <f t="shared" si="22"/>
        <v>1.4242758589008753E-2</v>
      </c>
      <c r="T12" s="28" t="str">
        <f>CAPM!D12</f>
        <v>1726</v>
      </c>
      <c r="U12" s="28" t="str">
        <f>CAPM!E12</f>
        <v>永記</v>
      </c>
      <c r="V12" s="5">
        <f>CAPM!R12</f>
        <v>79.014136321348872</v>
      </c>
      <c r="W12" s="5">
        <f>CAPM!S12</f>
        <v>78.574854344519167</v>
      </c>
      <c r="X12" s="5">
        <f>CAPM!T12</f>
        <v>78.135572367689448</v>
      </c>
      <c r="Z12" s="71" t="s">
        <v>475</v>
      </c>
      <c r="AA12" s="71" t="s">
        <v>158</v>
      </c>
      <c r="AB12" s="73">
        <v>16.000012517266537</v>
      </c>
      <c r="AC12" s="73">
        <v>15.329965227155968</v>
      </c>
      <c r="AD12" s="73">
        <v>14.6599179370454</v>
      </c>
      <c r="AE12" s="74">
        <f t="shared" si="16"/>
        <v>-6.2219040748919374E-2</v>
      </c>
      <c r="AF12" s="74">
        <f t="shared" si="17"/>
        <v>-6.2130136102619617E-2</v>
      </c>
      <c r="AG12" s="11"/>
      <c r="AH12" s="63" t="s">
        <v>475</v>
      </c>
      <c r="AI12" s="63" t="s">
        <v>158</v>
      </c>
      <c r="AJ12" s="65">
        <v>16.810022807542264</v>
      </c>
      <c r="AK12" s="65">
        <v>16.094000240886295</v>
      </c>
      <c r="AL12" s="65">
        <v>15.377977674230328</v>
      </c>
      <c r="AM12" s="66">
        <f t="shared" si="3"/>
        <v>4.8981156665986646E-2</v>
      </c>
      <c r="AN12" s="66">
        <f t="shared" si="4"/>
        <v>5.0625603536347132E-2</v>
      </c>
      <c r="AO12" s="11"/>
      <c r="AP12" s="67" t="s">
        <v>475</v>
      </c>
      <c r="AQ12" s="67" t="s">
        <v>158</v>
      </c>
      <c r="AR12" s="69">
        <v>16.901450797010959</v>
      </c>
      <c r="AS12" s="69">
        <v>16.184045925584037</v>
      </c>
      <c r="AT12" s="69">
        <v>15.466641054157117</v>
      </c>
      <c r="AU12" s="70">
        <f t="shared" si="5"/>
        <v>5.7325556089606261E-3</v>
      </c>
      <c r="AV12" s="70">
        <f t="shared" si="6"/>
        <v>5.4388974075438674E-3</v>
      </c>
      <c r="AW12" s="11"/>
      <c r="AX12" s="75" t="s">
        <v>475</v>
      </c>
      <c r="AY12" s="75" t="s">
        <v>158</v>
      </c>
      <c r="AZ12" s="77">
        <v>16.771452914548082</v>
      </c>
      <c r="BA12" s="77">
        <v>16.06206139186288</v>
      </c>
      <c r="BB12" s="77">
        <v>15.352669869177682</v>
      </c>
      <c r="BC12" s="78">
        <f t="shared" si="7"/>
        <v>-7.3688388177084166E-3</v>
      </c>
      <c r="BD12" s="78">
        <f t="shared" si="8"/>
        <v>-7.6915221080232727E-3</v>
      </c>
      <c r="BE12" s="11"/>
      <c r="BF12" s="79" t="s">
        <v>475</v>
      </c>
      <c r="BG12" s="79" t="s">
        <v>158</v>
      </c>
      <c r="BH12" s="80">
        <v>16.590989906521596</v>
      </c>
      <c r="BI12" s="80">
        <v>15.891098426490169</v>
      </c>
      <c r="BJ12" s="80">
        <v>15.191206946458738</v>
      </c>
      <c r="BK12" s="81">
        <f t="shared" si="9"/>
        <v>-1.0516927941184962E-2</v>
      </c>
      <c r="BL12" s="81">
        <f t="shared" si="10"/>
        <v>-1.0760129664732058E-2</v>
      </c>
      <c r="BN12" s="90" t="s">
        <v>475</v>
      </c>
      <c r="BO12" s="90" t="s">
        <v>158</v>
      </c>
      <c r="BP12" s="91">
        <v>17.059949501711703</v>
      </c>
      <c r="BQ12" s="91">
        <v>16.346255190561585</v>
      </c>
      <c r="BR12" s="91">
        <v>15.632560879411464</v>
      </c>
      <c r="BS12" s="93"/>
      <c r="BT12" s="93"/>
    </row>
    <row r="13" spans="2:72">
      <c r="C13" s="28" t="s">
        <v>475</v>
      </c>
      <c r="D13" s="28" t="s">
        <v>158</v>
      </c>
      <c r="E13" s="10">
        <f t="shared" si="11"/>
        <v>-6.2219040748919374E-2</v>
      </c>
      <c r="F13" s="10">
        <f t="shared" si="12"/>
        <v>4.8981156665986646E-2</v>
      </c>
      <c r="G13" s="10">
        <f t="shared" si="13"/>
        <v>5.7325556089606261E-3</v>
      </c>
      <c r="H13" s="10">
        <f t="shared" si="14"/>
        <v>-7.3688388177084166E-3</v>
      </c>
      <c r="I13" s="10">
        <f t="shared" si="15"/>
        <v>-1.0516927941184962E-2</v>
      </c>
      <c r="L13" s="28" t="s">
        <v>475</v>
      </c>
      <c r="M13" s="28" t="s">
        <v>158</v>
      </c>
      <c r="N13" s="10">
        <f t="shared" si="18"/>
        <v>-6.2130136102619617E-2</v>
      </c>
      <c r="O13" s="10">
        <f t="shared" si="19"/>
        <v>5.0625603536347132E-2</v>
      </c>
      <c r="P13" s="10">
        <f t="shared" si="20"/>
        <v>5.4388974075438674E-3</v>
      </c>
      <c r="Q13" s="10">
        <f t="shared" si="21"/>
        <v>-7.6915221080232727E-3</v>
      </c>
      <c r="R13" s="10">
        <f t="shared" si="22"/>
        <v>-1.0760129664732058E-2</v>
      </c>
      <c r="T13" s="28" t="str">
        <f>CAPM!D13</f>
        <v>4144</v>
      </c>
      <c r="U13" s="28" t="str">
        <f>CAPM!E13</f>
        <v>康聯-KY</v>
      </c>
      <c r="V13" s="5">
        <f>CAPM!R13</f>
        <v>51.072410669223295</v>
      </c>
      <c r="W13" s="5">
        <f>CAPM!S13</f>
        <v>50.380109053048969</v>
      </c>
      <c r="X13" s="5">
        <f>CAPM!T13</f>
        <v>49.687807436874628</v>
      </c>
      <c r="Z13" s="71" t="s">
        <v>468</v>
      </c>
      <c r="AA13" s="71" t="s">
        <v>182</v>
      </c>
      <c r="AB13" s="73">
        <v>75.793471921254167</v>
      </c>
      <c r="AC13" s="73">
        <v>73.781104182240924</v>
      </c>
      <c r="AD13" s="73">
        <v>71.768736443227681</v>
      </c>
      <c r="AE13" s="74">
        <f t="shared" si="16"/>
        <v>-3.6689085411969816E-2</v>
      </c>
      <c r="AF13" s="74">
        <f t="shared" si="17"/>
        <v>-3.7879148277858203E-2</v>
      </c>
      <c r="AG13" s="11"/>
      <c r="AH13" s="63" t="s">
        <v>468</v>
      </c>
      <c r="AI13" s="63" t="s">
        <v>182</v>
      </c>
      <c r="AJ13" s="65">
        <v>76.439580248127811</v>
      </c>
      <c r="AK13" s="65">
        <v>74.385603864447518</v>
      </c>
      <c r="AL13" s="65">
        <v>72.331627480767239</v>
      </c>
      <c r="AM13" s="66">
        <f t="shared" si="3"/>
        <v>7.8431231401827738E-3</v>
      </c>
      <c r="AN13" s="66">
        <f t="shared" si="4"/>
        <v>8.5245907133654E-3</v>
      </c>
      <c r="AO13" s="11"/>
      <c r="AP13" s="67" t="s">
        <v>468</v>
      </c>
      <c r="AQ13" s="67" t="s">
        <v>182</v>
      </c>
      <c r="AR13" s="69">
        <v>76.618154462179277</v>
      </c>
      <c r="AS13" s="69">
        <v>74.565951986872278</v>
      </c>
      <c r="AT13" s="69">
        <v>72.513749511565237</v>
      </c>
      <c r="AU13" s="70">
        <f t="shared" si="5"/>
        <v>2.511551699156748E-3</v>
      </c>
      <c r="AV13" s="70">
        <f t="shared" si="6"/>
        <v>2.3361485433567564E-3</v>
      </c>
      <c r="AW13" s="11"/>
      <c r="AX13" s="75" t="s">
        <v>468</v>
      </c>
      <c r="AY13" s="75" t="s">
        <v>182</v>
      </c>
      <c r="AZ13" s="77">
        <v>76.049866952798041</v>
      </c>
      <c r="BA13" s="77">
        <v>74.01953542743496</v>
      </c>
      <c r="BB13" s="77">
        <v>71.989203902071893</v>
      </c>
      <c r="BC13" s="78">
        <f t="shared" si="7"/>
        <v>-7.2337399876099993E-3</v>
      </c>
      <c r="BD13" s="78">
        <f t="shared" si="8"/>
        <v>-7.4171391019573199E-3</v>
      </c>
      <c r="BE13" s="11"/>
      <c r="BF13" s="79" t="s">
        <v>468</v>
      </c>
      <c r="BG13" s="79" t="s">
        <v>182</v>
      </c>
      <c r="BH13" s="80">
        <v>76.535011646388284</v>
      </c>
      <c r="BI13" s="80">
        <v>74.496902798177729</v>
      </c>
      <c r="BJ13" s="80">
        <v>72.458793949967159</v>
      </c>
      <c r="BK13" s="81">
        <f t="shared" si="9"/>
        <v>6.5230621043407804E-3</v>
      </c>
      <c r="BL13" s="81">
        <f t="shared" si="10"/>
        <v>6.3792970721613272E-3</v>
      </c>
      <c r="BN13" s="90" t="s">
        <v>468</v>
      </c>
      <c r="BO13" s="90" t="s">
        <v>182</v>
      </c>
      <c r="BP13" s="91">
        <v>78.777496387889471</v>
      </c>
      <c r="BQ13" s="91">
        <v>76.639824329586943</v>
      </c>
      <c r="BR13" s="91">
        <v>74.502152271284416</v>
      </c>
      <c r="BS13" s="93"/>
      <c r="BT13" s="93"/>
    </row>
    <row r="14" spans="2:72">
      <c r="C14" s="28" t="s">
        <v>468</v>
      </c>
      <c r="D14" s="28" t="s">
        <v>182</v>
      </c>
      <c r="E14" s="10">
        <f t="shared" si="11"/>
        <v>-3.6689085411969816E-2</v>
      </c>
      <c r="F14" s="10">
        <f t="shared" si="12"/>
        <v>7.8431231401827738E-3</v>
      </c>
      <c r="G14" s="10">
        <f t="shared" si="13"/>
        <v>2.511551699156748E-3</v>
      </c>
      <c r="H14" s="10">
        <f t="shared" si="14"/>
        <v>-7.2337399876099993E-3</v>
      </c>
      <c r="I14" s="10">
        <f t="shared" si="15"/>
        <v>6.5230621043407804E-3</v>
      </c>
      <c r="L14" s="28" t="s">
        <v>468</v>
      </c>
      <c r="M14" s="28" t="s">
        <v>182</v>
      </c>
      <c r="N14" s="10">
        <f t="shared" si="18"/>
        <v>-3.7879148277858203E-2</v>
      </c>
      <c r="O14" s="10">
        <f t="shared" si="19"/>
        <v>8.5245907133654E-3</v>
      </c>
      <c r="P14" s="10">
        <f t="shared" si="20"/>
        <v>2.3361485433567564E-3</v>
      </c>
      <c r="Q14" s="10">
        <f t="shared" si="21"/>
        <v>-7.4171391019573199E-3</v>
      </c>
      <c r="R14" s="10">
        <f t="shared" si="22"/>
        <v>6.3792970721613272E-3</v>
      </c>
      <c r="T14" s="28" t="str">
        <f>CAPM!D14</f>
        <v>8038</v>
      </c>
      <c r="U14" s="28" t="str">
        <f>CAPM!E14</f>
        <v>長園科</v>
      </c>
      <c r="V14" s="5">
        <f>CAPM!R14</f>
        <v>47.108893715008676</v>
      </c>
      <c r="W14" s="5">
        <f>CAPM!S14</f>
        <v>46.072218261071797</v>
      </c>
      <c r="X14" s="5">
        <f>CAPM!T14</f>
        <v>45.035542807134924</v>
      </c>
      <c r="Z14" s="71" t="s">
        <v>466</v>
      </c>
      <c r="AA14" s="71" t="s">
        <v>137</v>
      </c>
      <c r="AB14" s="73">
        <v>46.745694119644035</v>
      </c>
      <c r="AC14" s="73">
        <v>43.974608396654482</v>
      </c>
      <c r="AD14" s="73">
        <v>41.203522673664935</v>
      </c>
      <c r="AE14" s="74">
        <f t="shared" si="16"/>
        <v>-6.6896944757527582E-2</v>
      </c>
      <c r="AF14" s="74">
        <f t="shared" si="17"/>
        <v>-6.5110080083247659E-2</v>
      </c>
      <c r="AG14" s="11"/>
      <c r="AH14" s="63" t="s">
        <v>466</v>
      </c>
      <c r="AI14" s="63" t="s">
        <v>137</v>
      </c>
      <c r="AJ14" s="65">
        <v>48.549612256139049</v>
      </c>
      <c r="AK14" s="65">
        <v>45.695368060556355</v>
      </c>
      <c r="AL14" s="65">
        <v>42.84112386497366</v>
      </c>
      <c r="AM14" s="66">
        <f t="shared" si="3"/>
        <v>3.9744203530330466E-2</v>
      </c>
      <c r="AN14" s="66">
        <f t="shared" si="4"/>
        <v>3.859003851516133E-2</v>
      </c>
      <c r="AO14" s="11"/>
      <c r="AP14" s="67" t="s">
        <v>466</v>
      </c>
      <c r="AQ14" s="67" t="s">
        <v>137</v>
      </c>
      <c r="AR14" s="69">
        <v>48.300302366283944</v>
      </c>
      <c r="AS14" s="69">
        <v>45.454749768032855</v>
      </c>
      <c r="AT14" s="69">
        <v>42.609197169781751</v>
      </c>
      <c r="AU14" s="70">
        <f t="shared" si="5"/>
        <v>-5.4431134730787735E-3</v>
      </c>
      <c r="AV14" s="70">
        <f t="shared" si="6"/>
        <v>-5.1351571777708774E-3</v>
      </c>
      <c r="AW14" s="11"/>
      <c r="AX14" s="75" t="s">
        <v>466</v>
      </c>
      <c r="AY14" s="75" t="s">
        <v>137</v>
      </c>
      <c r="AZ14" s="77">
        <v>47.628350943880925</v>
      </c>
      <c r="BA14" s="77">
        <v>44.81653795217067</v>
      </c>
      <c r="BB14" s="77">
        <v>42.004724960460408</v>
      </c>
      <c r="BC14" s="78">
        <f t="shared" si="7"/>
        <v>-1.4186425689100583E-2</v>
      </c>
      <c r="BD14" s="78">
        <f t="shared" si="8"/>
        <v>-1.3911950639714324E-2</v>
      </c>
      <c r="BE14" s="11"/>
      <c r="BF14" s="79" t="s">
        <v>466</v>
      </c>
      <c r="BG14" s="79" t="s">
        <v>137</v>
      </c>
      <c r="BH14" s="80">
        <v>46.928653505421046</v>
      </c>
      <c r="BI14" s="80">
        <v>44.152600488240807</v>
      </c>
      <c r="BJ14" s="80">
        <v>41.376547471060569</v>
      </c>
      <c r="BK14" s="81">
        <f t="shared" si="9"/>
        <v>-1.4954924475547703E-2</v>
      </c>
      <c r="BL14" s="81">
        <f t="shared" si="10"/>
        <v>-1.4690776073358312E-2</v>
      </c>
      <c r="BN14" s="90" t="s">
        <v>466</v>
      </c>
      <c r="BO14" s="90" t="s">
        <v>137</v>
      </c>
      <c r="BP14" s="91">
        <v>50.001281566718063</v>
      </c>
      <c r="BQ14" s="91">
        <v>47.079403917918675</v>
      </c>
      <c r="BR14" s="91">
        <v>44.15752626911928</v>
      </c>
      <c r="BS14" s="93"/>
      <c r="BT14" s="93"/>
    </row>
    <row r="15" spans="2:72">
      <c r="C15" s="28" t="s">
        <v>466</v>
      </c>
      <c r="D15" s="28" t="s">
        <v>137</v>
      </c>
      <c r="E15" s="10">
        <f t="shared" si="11"/>
        <v>-6.6896944757527582E-2</v>
      </c>
      <c r="F15" s="10">
        <f t="shared" si="12"/>
        <v>3.9744203530330466E-2</v>
      </c>
      <c r="G15" s="10">
        <f t="shared" si="13"/>
        <v>-5.4431134730787735E-3</v>
      </c>
      <c r="H15" s="10">
        <f t="shared" si="14"/>
        <v>-1.4186425689100583E-2</v>
      </c>
      <c r="I15" s="10">
        <f t="shared" si="15"/>
        <v>-1.4954924475547703E-2</v>
      </c>
      <c r="L15" s="28" t="s">
        <v>466</v>
      </c>
      <c r="M15" s="28" t="s">
        <v>137</v>
      </c>
      <c r="N15" s="10">
        <f t="shared" si="18"/>
        <v>-6.5110080083247659E-2</v>
      </c>
      <c r="O15" s="10">
        <f t="shared" si="19"/>
        <v>3.859003851516133E-2</v>
      </c>
      <c r="P15" s="10">
        <f t="shared" si="20"/>
        <v>-5.1351571777708774E-3</v>
      </c>
      <c r="Q15" s="10">
        <f t="shared" si="21"/>
        <v>-1.3911950639714324E-2</v>
      </c>
      <c r="R15" s="10">
        <f t="shared" si="22"/>
        <v>-1.4690776073358312E-2</v>
      </c>
      <c r="T15" s="28" t="str">
        <f>CAPM!D15</f>
        <v>1723</v>
      </c>
      <c r="U15" s="28" t="str">
        <f>CAPM!E15</f>
        <v>中碳</v>
      </c>
      <c r="V15" s="5">
        <f>CAPM!R15</f>
        <v>108.69866963793163</v>
      </c>
      <c r="W15" s="5">
        <f>CAPM!S15</f>
        <v>107.72701499153652</v>
      </c>
      <c r="X15" s="5">
        <f>CAPM!T15</f>
        <v>106.75536034514143</v>
      </c>
      <c r="Z15" s="71" t="s">
        <v>471</v>
      </c>
      <c r="AA15" s="71" t="s">
        <v>472</v>
      </c>
      <c r="AB15" s="73">
        <v>87.383406651497623</v>
      </c>
      <c r="AC15" s="73">
        <v>80.217256305215912</v>
      </c>
      <c r="AD15" s="73">
        <v>73.051105958934201</v>
      </c>
      <c r="AE15" s="74">
        <f t="shared" si="16"/>
        <v>2.2933692076578922E-2</v>
      </c>
      <c r="AF15" s="74">
        <f t="shared" si="17"/>
        <v>3.8859719408160014E-2</v>
      </c>
      <c r="AG15" s="11"/>
      <c r="AH15" s="63" t="s">
        <v>471</v>
      </c>
      <c r="AI15" s="63" t="s">
        <v>472</v>
      </c>
      <c r="AJ15" s="65">
        <v>77.823580324085114</v>
      </c>
      <c r="AK15" s="65">
        <v>71.58167619053286</v>
      </c>
      <c r="AL15" s="65">
        <v>65.339772056980607</v>
      </c>
      <c r="AM15" s="66">
        <f t="shared" si="3"/>
        <v>-0.10556080980195609</v>
      </c>
      <c r="AN15" s="66">
        <f t="shared" si="4"/>
        <v>-0.10940093427049594</v>
      </c>
      <c r="AO15" s="11"/>
      <c r="AP15" s="67" t="s">
        <v>471</v>
      </c>
      <c r="AQ15" s="67" t="s">
        <v>472</v>
      </c>
      <c r="AR15" s="69">
        <v>84.922286798084954</v>
      </c>
      <c r="AS15" s="69">
        <v>78.071609360458694</v>
      </c>
      <c r="AT15" s="69">
        <v>71.220931922832435</v>
      </c>
      <c r="AU15" s="70">
        <f t="shared" si="5"/>
        <v>8.2576283503619952E-2</v>
      </c>
      <c r="AV15" s="70">
        <f t="shared" si="6"/>
        <v>9.1215367430260819E-2</v>
      </c>
      <c r="AW15" s="11"/>
      <c r="AX15" s="75" t="s">
        <v>471</v>
      </c>
      <c r="AY15" s="75" t="s">
        <v>472</v>
      </c>
      <c r="AZ15" s="77">
        <v>81.818672078873632</v>
      </c>
      <c r="BA15" s="77">
        <v>75.178446921609392</v>
      </c>
      <c r="BB15" s="77">
        <v>68.538221764345153</v>
      </c>
      <c r="BC15" s="78">
        <f t="shared" si="7"/>
        <v>-3.7667439698682782E-2</v>
      </c>
      <c r="BD15" s="78">
        <f t="shared" si="8"/>
        <v>-3.6546527845989545E-2</v>
      </c>
      <c r="BE15" s="11"/>
      <c r="BF15" s="79" t="s">
        <v>471</v>
      </c>
      <c r="BG15" s="79" t="s">
        <v>472</v>
      </c>
      <c r="BH15" s="80">
        <v>79.984336422710186</v>
      </c>
      <c r="BI15" s="80">
        <v>73.450543535936262</v>
      </c>
      <c r="BJ15" s="80">
        <v>66.916750649162339</v>
      </c>
      <c r="BK15" s="81">
        <f t="shared" si="9"/>
        <v>-2.3657910483261668E-2</v>
      </c>
      <c r="BL15" s="81">
        <f t="shared" si="10"/>
        <v>-2.2419523680305361E-2</v>
      </c>
      <c r="BN15" s="90" t="s">
        <v>471</v>
      </c>
      <c r="BO15" s="90" t="s">
        <v>472</v>
      </c>
      <c r="BP15" s="91">
        <v>84.114731776567567</v>
      </c>
      <c r="BQ15" s="91">
        <v>77.764033155562274</v>
      </c>
      <c r="BR15" s="91">
        <v>71.413334534556952</v>
      </c>
      <c r="BS15" s="93"/>
      <c r="BT15" s="93"/>
    </row>
    <row r="16" spans="2:72">
      <c r="C16" s="28" t="s">
        <v>471</v>
      </c>
      <c r="D16" s="28" t="s">
        <v>472</v>
      </c>
      <c r="E16" s="10">
        <f t="shared" si="11"/>
        <v>2.2933692076578922E-2</v>
      </c>
      <c r="F16" s="10">
        <f t="shared" si="12"/>
        <v>-0.10556080980195609</v>
      </c>
      <c r="G16" s="10">
        <f t="shared" si="13"/>
        <v>8.2576283503619952E-2</v>
      </c>
      <c r="H16" s="10">
        <f t="shared" si="14"/>
        <v>-3.7667439698682782E-2</v>
      </c>
      <c r="I16" s="10">
        <f t="shared" si="15"/>
        <v>-2.3657910483261668E-2</v>
      </c>
      <c r="L16" s="28" t="s">
        <v>471</v>
      </c>
      <c r="M16" s="28" t="s">
        <v>472</v>
      </c>
      <c r="N16" s="10">
        <f t="shared" si="18"/>
        <v>3.8859719408160014E-2</v>
      </c>
      <c r="O16" s="10">
        <f t="shared" si="19"/>
        <v>-0.10940093427049594</v>
      </c>
      <c r="P16" s="10">
        <f t="shared" si="20"/>
        <v>9.1215367430260819E-2</v>
      </c>
      <c r="Q16" s="10">
        <f t="shared" si="21"/>
        <v>-3.6546527845989545E-2</v>
      </c>
      <c r="R16" s="10">
        <f t="shared" si="22"/>
        <v>-2.2419523680305361E-2</v>
      </c>
      <c r="T16" s="28" t="str">
        <f>CAPM!D16</f>
        <v>5227</v>
      </c>
      <c r="U16" s="28" t="str">
        <f>CAPM!E16</f>
        <v>立凱-KY</v>
      </c>
      <c r="V16" s="5">
        <f>CAPM!R16</f>
        <v>34.745836908710274</v>
      </c>
      <c r="W16" s="5">
        <f>CAPM!S16</f>
        <v>34.098610353022295</v>
      </c>
      <c r="X16" s="5">
        <f>CAPM!T16</f>
        <v>33.451383797334309</v>
      </c>
      <c r="Z16" s="71" t="s">
        <v>456</v>
      </c>
      <c r="AA16" s="71" t="s">
        <v>180</v>
      </c>
      <c r="AB16" s="73">
        <v>117.68410429737136</v>
      </c>
      <c r="AC16" s="73">
        <v>111.49863009938994</v>
      </c>
      <c r="AD16" s="73">
        <v>105.31315590140854</v>
      </c>
      <c r="AE16" s="74">
        <f t="shared" si="16"/>
        <v>-1.4355987007744981E-3</v>
      </c>
      <c r="AF16" s="74">
        <f t="shared" si="17"/>
        <v>-5.0277800702434048E-3</v>
      </c>
      <c r="AG16" s="11"/>
      <c r="AH16" s="63" t="s">
        <v>456</v>
      </c>
      <c r="AI16" s="63" t="s">
        <v>180</v>
      </c>
      <c r="AJ16" s="65">
        <v>117.77942882381707</v>
      </c>
      <c r="AK16" s="65">
        <v>111.46706561993162</v>
      </c>
      <c r="AL16" s="65">
        <v>105.15470241604616</v>
      </c>
      <c r="AM16" s="66">
        <f t="shared" si="3"/>
        <v>-1.5045934575421169E-3</v>
      </c>
      <c r="AN16" s="66">
        <f t="shared" si="4"/>
        <v>8.1000341562558256E-4</v>
      </c>
      <c r="AO16" s="11"/>
      <c r="AP16" s="67" t="s">
        <v>456</v>
      </c>
      <c r="AQ16" s="67" t="s">
        <v>180</v>
      </c>
      <c r="AR16" s="69">
        <v>119.10628551490892</v>
      </c>
      <c r="AS16" s="69">
        <v>112.74612658460084</v>
      </c>
      <c r="AT16" s="69">
        <v>106.38596765429278</v>
      </c>
      <c r="AU16" s="70">
        <f t="shared" si="5"/>
        <v>1.1573568069124371E-2</v>
      </c>
      <c r="AV16" s="70">
        <f t="shared" si="6"/>
        <v>1.1265606433502539E-2</v>
      </c>
      <c r="AW16" s="11"/>
      <c r="AX16" s="75" t="s">
        <v>456</v>
      </c>
      <c r="AY16" s="75" t="s">
        <v>180</v>
      </c>
      <c r="AZ16" s="77">
        <v>118.76661130661797</v>
      </c>
      <c r="BA16" s="77">
        <v>112.44863941146521</v>
      </c>
      <c r="BB16" s="77">
        <v>106.13066751631243</v>
      </c>
      <c r="BC16" s="78">
        <f t="shared" si="7"/>
        <v>-2.3997538736496558E-3</v>
      </c>
      <c r="BD16" s="78">
        <f t="shared" si="8"/>
        <v>-2.8518579588180169E-3</v>
      </c>
      <c r="BE16" s="11"/>
      <c r="BF16" s="79" t="s">
        <v>456</v>
      </c>
      <c r="BG16" s="79" t="s">
        <v>180</v>
      </c>
      <c r="BH16" s="80">
        <v>118.00648126704158</v>
      </c>
      <c r="BI16" s="80">
        <v>111.75082782462201</v>
      </c>
      <c r="BJ16" s="80">
        <v>105.49517438220244</v>
      </c>
      <c r="BK16" s="81">
        <f t="shared" si="9"/>
        <v>-5.9878369653363064E-3</v>
      </c>
      <c r="BL16" s="81">
        <f t="shared" si="10"/>
        <v>-6.4001997801720499E-3</v>
      </c>
      <c r="BN16" s="90" t="s">
        <v>456</v>
      </c>
      <c r="BO16" s="90" t="s">
        <v>180</v>
      </c>
      <c r="BP16" s="91">
        <v>118.27878401035123</v>
      </c>
      <c r="BQ16" s="91">
        <v>111.8716723490304</v>
      </c>
      <c r="BR16" s="91">
        <v>105.46456068770956</v>
      </c>
      <c r="BS16" s="93"/>
      <c r="BT16" s="93"/>
    </row>
    <row r="17" spans="1:72">
      <c r="C17" s="28" t="s">
        <v>456</v>
      </c>
      <c r="D17" s="28" t="s">
        <v>180</v>
      </c>
      <c r="E17" s="10">
        <f t="shared" si="11"/>
        <v>-1.4355987007744981E-3</v>
      </c>
      <c r="F17" s="10">
        <f t="shared" si="12"/>
        <v>-1.5045934575421169E-3</v>
      </c>
      <c r="G17" s="10">
        <f t="shared" si="13"/>
        <v>1.1573568069124371E-2</v>
      </c>
      <c r="H17" s="10">
        <f t="shared" si="14"/>
        <v>-2.3997538736496558E-3</v>
      </c>
      <c r="I17" s="10">
        <f t="shared" si="15"/>
        <v>-5.9878369653363064E-3</v>
      </c>
      <c r="L17" s="28" t="s">
        <v>456</v>
      </c>
      <c r="M17" s="28" t="s">
        <v>180</v>
      </c>
      <c r="N17" s="10">
        <f t="shared" si="18"/>
        <v>-5.0277800702434048E-3</v>
      </c>
      <c r="O17" s="10">
        <f t="shared" si="19"/>
        <v>8.1000341562558256E-4</v>
      </c>
      <c r="P17" s="10">
        <f t="shared" si="20"/>
        <v>1.1265606433502539E-2</v>
      </c>
      <c r="Q17" s="10">
        <f t="shared" si="21"/>
        <v>-2.8518579588180169E-3</v>
      </c>
      <c r="R17" s="10">
        <f t="shared" si="22"/>
        <v>-6.4001997801720499E-3</v>
      </c>
      <c r="T17" s="28" t="str">
        <f>CAPM!D17</f>
        <v>3552</v>
      </c>
      <c r="U17" s="28" t="str">
        <f>CAPM!E17</f>
        <v>同致</v>
      </c>
      <c r="V17" s="5">
        <f>CAPM!R17</f>
        <v>313.14186884371679</v>
      </c>
      <c r="W17" s="5">
        <f>CAPM!S17</f>
        <v>303.95111512414849</v>
      </c>
      <c r="X17" s="5">
        <f>CAPM!T17</f>
        <v>294.76036140458024</v>
      </c>
      <c r="Z17" s="71" t="s">
        <v>453</v>
      </c>
      <c r="AA17" s="71" t="s">
        <v>454</v>
      </c>
      <c r="AB17" s="73">
        <v>42.317740693276036</v>
      </c>
      <c r="AC17" s="73">
        <v>38.778178184751553</v>
      </c>
      <c r="AD17" s="73">
        <v>35.23861567622707</v>
      </c>
      <c r="AE17" s="74">
        <f t="shared" si="16"/>
        <v>0.31037082211424627</v>
      </c>
      <c r="AF17" s="74">
        <f t="shared" si="17"/>
        <v>0.3212791280756942</v>
      </c>
      <c r="AG17" s="11"/>
      <c r="AH17" s="63" t="s">
        <v>453</v>
      </c>
      <c r="AI17" s="63" t="s">
        <v>454</v>
      </c>
      <c r="AJ17" s="65">
        <v>35.832296550391924</v>
      </c>
      <c r="AK17" s="65">
        <v>32.863755312545933</v>
      </c>
      <c r="AL17" s="65">
        <v>29.895214074699947</v>
      </c>
      <c r="AM17" s="66">
        <f t="shared" si="3"/>
        <v>-0.15163483295207669</v>
      </c>
      <c r="AN17" s="66">
        <f t="shared" si="4"/>
        <v>-0.15325591670621963</v>
      </c>
      <c r="AO17" s="11"/>
      <c r="AP17" s="67" t="s">
        <v>453</v>
      </c>
      <c r="AQ17" s="67" t="s">
        <v>454</v>
      </c>
      <c r="AR17" s="69">
        <v>39.424725391512062</v>
      </c>
      <c r="AS17" s="69">
        <v>36.14862003181787</v>
      </c>
      <c r="AT17" s="69">
        <v>32.872514672123678</v>
      </c>
      <c r="AU17" s="70">
        <f t="shared" si="5"/>
        <v>9.057112384372959E-2</v>
      </c>
      <c r="AV17" s="70">
        <f t="shared" si="6"/>
        <v>0.10025672890008624</v>
      </c>
      <c r="AW17" s="11"/>
      <c r="AX17" s="75" t="s">
        <v>453</v>
      </c>
      <c r="AY17" s="75" t="s">
        <v>454</v>
      </c>
      <c r="AZ17" s="77">
        <v>40.489003861565287</v>
      </c>
      <c r="BA17" s="77">
        <v>37.112856473799397</v>
      </c>
      <c r="BB17" s="77">
        <v>33.736709086033507</v>
      </c>
      <c r="BC17" s="78">
        <f t="shared" si="7"/>
        <v>2.6289270003510765E-2</v>
      </c>
      <c r="BD17" s="78">
        <f t="shared" si="8"/>
        <v>2.6995203124036426E-2</v>
      </c>
      <c r="BE17" s="11"/>
      <c r="BF17" s="79" t="s">
        <v>453</v>
      </c>
      <c r="BG17" s="79" t="s">
        <v>454</v>
      </c>
      <c r="BH17" s="80">
        <v>40.340091414719012</v>
      </c>
      <c r="BI17" s="80">
        <v>36.966764138766507</v>
      </c>
      <c r="BJ17" s="80">
        <v>33.593436862814002</v>
      </c>
      <c r="BK17" s="81">
        <f t="shared" si="9"/>
        <v>-4.246775310956968E-3</v>
      </c>
      <c r="BL17" s="81">
        <f t="shared" si="10"/>
        <v>-3.6778491107219329E-3</v>
      </c>
      <c r="BN17" s="90" t="s">
        <v>453</v>
      </c>
      <c r="BO17" s="90" t="s">
        <v>454</v>
      </c>
      <c r="BP17" s="91">
        <v>32.027858303421041</v>
      </c>
      <c r="BQ17" s="91">
        <v>29.459976286433257</v>
      </c>
      <c r="BR17" s="91">
        <v>26.892094269445469</v>
      </c>
      <c r="BS17" s="93"/>
      <c r="BT17" s="93"/>
    </row>
    <row r="18" spans="1:72">
      <c r="C18" s="28" t="s">
        <v>453</v>
      </c>
      <c r="D18" s="28" t="s">
        <v>454</v>
      </c>
      <c r="E18" s="10">
        <f t="shared" si="11"/>
        <v>0.31037082211424627</v>
      </c>
      <c r="F18" s="10">
        <f t="shared" si="12"/>
        <v>-0.15163483295207669</v>
      </c>
      <c r="G18" s="10">
        <f t="shared" si="13"/>
        <v>9.057112384372959E-2</v>
      </c>
      <c r="H18" s="10">
        <f t="shared" si="14"/>
        <v>2.6289270003510765E-2</v>
      </c>
      <c r="I18" s="10">
        <f t="shared" si="15"/>
        <v>-4.246775310956968E-3</v>
      </c>
      <c r="L18" s="28" t="s">
        <v>453</v>
      </c>
      <c r="M18" s="28" t="s">
        <v>454</v>
      </c>
      <c r="N18" s="10">
        <f t="shared" si="18"/>
        <v>0.3212791280756942</v>
      </c>
      <c r="O18" s="10">
        <f t="shared" si="19"/>
        <v>-0.15325591670621963</v>
      </c>
      <c r="P18" s="10">
        <f t="shared" si="20"/>
        <v>0.10025672890008624</v>
      </c>
      <c r="Q18" s="10">
        <f t="shared" si="21"/>
        <v>2.6995203124036426E-2</v>
      </c>
      <c r="R18" s="10">
        <f t="shared" si="22"/>
        <v>-3.6778491107219329E-3</v>
      </c>
      <c r="T18" s="28" t="str">
        <f>CAPM!D18</f>
        <v>6279</v>
      </c>
      <c r="U18" s="28" t="str">
        <f>CAPM!E18</f>
        <v>胡連</v>
      </c>
      <c r="V18" s="5">
        <f>CAPM!R18</f>
        <v>143.70575097146283</v>
      </c>
      <c r="W18" s="5">
        <f>CAPM!S18</f>
        <v>140.70088157057162</v>
      </c>
      <c r="X18" s="5">
        <f>CAPM!T18</f>
        <v>137.69601216968042</v>
      </c>
      <c r="Z18" s="71" t="s">
        <v>457</v>
      </c>
      <c r="AA18" s="71" t="s">
        <v>458</v>
      </c>
      <c r="AB18" s="73">
        <v>635.51650268246385</v>
      </c>
      <c r="AC18" s="73">
        <v>577.40595316202428</v>
      </c>
      <c r="AD18" s="73">
        <v>519.29540364158447</v>
      </c>
      <c r="AE18" s="74">
        <f t="shared" si="16"/>
        <v>7.1793212055578398E-2</v>
      </c>
      <c r="AF18" s="74">
        <f t="shared" si="17"/>
        <v>7.9485250529635884E-2</v>
      </c>
      <c r="AG18" s="11"/>
      <c r="AH18" s="63" t="s">
        <v>457</v>
      </c>
      <c r="AI18" s="63" t="s">
        <v>458</v>
      </c>
      <c r="AJ18" s="65">
        <v>571.01166533658591</v>
      </c>
      <c r="AK18" s="65">
        <v>519.38935416405695</v>
      </c>
      <c r="AL18" s="65">
        <v>467.767042991528</v>
      </c>
      <c r="AM18" s="66">
        <f t="shared" si="3"/>
        <v>-9.9227453755052167E-2</v>
      </c>
      <c r="AN18" s="66">
        <f t="shared" si="4"/>
        <v>-0.10149986203915749</v>
      </c>
      <c r="AO18" s="11"/>
      <c r="AP18" s="67" t="s">
        <v>457</v>
      </c>
      <c r="AQ18" s="67" t="s">
        <v>458</v>
      </c>
      <c r="AR18" s="69">
        <v>567.010634359748</v>
      </c>
      <c r="AS18" s="69">
        <v>515.60494012540858</v>
      </c>
      <c r="AT18" s="69">
        <v>464.19924589106921</v>
      </c>
      <c r="AU18" s="70">
        <f t="shared" si="5"/>
        <v>-7.6859174848724838E-3</v>
      </c>
      <c r="AV18" s="70">
        <f t="shared" si="6"/>
        <v>-7.0069163551667217E-3</v>
      </c>
      <c r="AW18" s="11"/>
      <c r="AX18" s="75" t="s">
        <v>457</v>
      </c>
      <c r="AY18" s="75" t="s">
        <v>458</v>
      </c>
      <c r="AZ18" s="77">
        <v>563.94401931720313</v>
      </c>
      <c r="BA18" s="77">
        <v>512.67430989576712</v>
      </c>
      <c r="BB18" s="77">
        <v>461.40460047433123</v>
      </c>
      <c r="BC18" s="78">
        <f t="shared" si="7"/>
        <v>-6.0203575112954422E-3</v>
      </c>
      <c r="BD18" s="78">
        <f t="shared" si="8"/>
        <v>-5.4083907015387827E-3</v>
      </c>
      <c r="BE18" s="11"/>
      <c r="BF18" s="79" t="s">
        <v>457</v>
      </c>
      <c r="BG18" s="79" t="s">
        <v>458</v>
      </c>
      <c r="BH18" s="80">
        <v>601.95551816583111</v>
      </c>
      <c r="BI18" s="80">
        <v>547.08370442749481</v>
      </c>
      <c r="BJ18" s="80">
        <v>492.21189068915845</v>
      </c>
      <c r="BK18" s="81">
        <f t="shared" si="9"/>
        <v>6.6768493818997118E-2</v>
      </c>
      <c r="BL18" s="81">
        <f t="shared" si="10"/>
        <v>6.7402964738681889E-2</v>
      </c>
      <c r="BN18" s="90" t="s">
        <v>457</v>
      </c>
      <c r="BO18" s="90" t="s">
        <v>458</v>
      </c>
      <c r="BP18" s="91">
        <v>588.72180270240437</v>
      </c>
      <c r="BQ18" s="91">
        <v>536.61630929768216</v>
      </c>
      <c r="BR18" s="91">
        <v>484.5108158929599</v>
      </c>
      <c r="BS18" s="93"/>
      <c r="BT18" s="93"/>
    </row>
    <row r="19" spans="1:72">
      <c r="C19" s="28" t="s">
        <v>457</v>
      </c>
      <c r="D19" s="28" t="s">
        <v>458</v>
      </c>
      <c r="E19" s="10">
        <f t="shared" si="11"/>
        <v>7.1793212055578398E-2</v>
      </c>
      <c r="F19" s="10">
        <f t="shared" si="12"/>
        <v>-9.9227453755052167E-2</v>
      </c>
      <c r="G19" s="10">
        <f t="shared" si="13"/>
        <v>-7.6859174848724838E-3</v>
      </c>
      <c r="H19" s="10">
        <f t="shared" si="14"/>
        <v>-6.0203575112954422E-3</v>
      </c>
      <c r="I19" s="10">
        <f t="shared" si="15"/>
        <v>6.6768493818997118E-2</v>
      </c>
      <c r="L19" s="28" t="s">
        <v>457</v>
      </c>
      <c r="M19" s="28" t="s">
        <v>458</v>
      </c>
      <c r="N19" s="10">
        <f t="shared" si="18"/>
        <v>7.9485250529635884E-2</v>
      </c>
      <c r="O19" s="10">
        <f t="shared" si="19"/>
        <v>-0.10149986203915749</v>
      </c>
      <c r="P19" s="10">
        <f t="shared" si="20"/>
        <v>-7.0069163551667217E-3</v>
      </c>
      <c r="Q19" s="10">
        <f t="shared" si="21"/>
        <v>-5.4083907015387827E-3</v>
      </c>
      <c r="R19" s="10">
        <f t="shared" si="22"/>
        <v>6.7402964738681889E-2</v>
      </c>
      <c r="T19" s="28" t="str">
        <f>CAPM!D19</f>
        <v>4529</v>
      </c>
      <c r="U19" s="28" t="str">
        <f>CAPM!E19</f>
        <v>昶洧</v>
      </c>
      <c r="V19" s="5">
        <f>CAPM!R19</f>
        <v>34.597635730824734</v>
      </c>
      <c r="W19" s="5">
        <f>CAPM!S19</f>
        <v>33.911901128826131</v>
      </c>
      <c r="X19" s="5">
        <f>CAPM!T19</f>
        <v>33.226166526827527</v>
      </c>
      <c r="Z19" s="71" t="s">
        <v>459</v>
      </c>
      <c r="AA19" s="71" t="s">
        <v>460</v>
      </c>
      <c r="AB19" s="73">
        <v>180.0991446846584</v>
      </c>
      <c r="AC19" s="73">
        <v>167.04122869688999</v>
      </c>
      <c r="AD19" s="73">
        <v>153.98331270912155</v>
      </c>
      <c r="AE19" s="74">
        <f t="shared" si="16"/>
        <v>0.1082093432575684</v>
      </c>
      <c r="AF19" s="74">
        <f t="shared" si="17"/>
        <v>0.1052353449127016</v>
      </c>
      <c r="AG19" s="11"/>
      <c r="AH19" s="63" t="s">
        <v>459</v>
      </c>
      <c r="AI19" s="63" t="s">
        <v>460</v>
      </c>
      <c r="AJ19" s="65">
        <v>165.59128442271685</v>
      </c>
      <c r="AK19" s="65">
        <v>153.46681924206999</v>
      </c>
      <c r="AL19" s="65">
        <v>141.34235406142312</v>
      </c>
      <c r="AM19" s="66">
        <f t="shared" si="3"/>
        <v>-8.2093042585578882E-2</v>
      </c>
      <c r="AN19" s="66">
        <f t="shared" si="4"/>
        <v>-8.0554853757600242E-2</v>
      </c>
      <c r="AO19" s="11"/>
      <c r="AP19" s="67" t="s">
        <v>459</v>
      </c>
      <c r="AQ19" s="67" t="s">
        <v>460</v>
      </c>
      <c r="AR19" s="69">
        <v>165.83189599501799</v>
      </c>
      <c r="AS19" s="69">
        <v>153.71603860350316</v>
      </c>
      <c r="AT19" s="69">
        <v>141.60018121198831</v>
      </c>
      <c r="AU19" s="70">
        <f t="shared" si="5"/>
        <v>1.8208108800312945E-3</v>
      </c>
      <c r="AV19" s="70">
        <f t="shared" si="6"/>
        <v>1.4530449059559642E-3</v>
      </c>
      <c r="AW19" s="11"/>
      <c r="AX19" s="75" t="s">
        <v>459</v>
      </c>
      <c r="AY19" s="75" t="s">
        <v>460</v>
      </c>
      <c r="AZ19" s="77">
        <v>167.82890740635247</v>
      </c>
      <c r="BA19" s="77">
        <v>155.59365366815436</v>
      </c>
      <c r="BB19" s="77">
        <v>143.35839992995625</v>
      </c>
      <c r="BC19" s="78">
        <f t="shared" si="7"/>
        <v>1.2416782965381396E-2</v>
      </c>
      <c r="BD19" s="78">
        <f t="shared" si="8"/>
        <v>1.2042384243104106E-2</v>
      </c>
      <c r="BE19" s="11"/>
      <c r="BF19" s="79" t="s">
        <v>459</v>
      </c>
      <c r="BG19" s="79" t="s">
        <v>460</v>
      </c>
      <c r="BH19" s="80">
        <v>180.09372431053936</v>
      </c>
      <c r="BI19" s="80">
        <v>166.99440329513652</v>
      </c>
      <c r="BJ19" s="80">
        <v>153.89508227973371</v>
      </c>
      <c r="BK19" s="81">
        <f t="shared" si="9"/>
        <v>7.3498883601697582E-2</v>
      </c>
      <c r="BL19" s="81">
        <f t="shared" si="10"/>
        <v>7.3079287077112032E-2</v>
      </c>
      <c r="BN19" s="90" t="s">
        <v>459</v>
      </c>
      <c r="BO19" s="90" t="s">
        <v>460</v>
      </c>
      <c r="BP19" s="91">
        <v>162.95094570910936</v>
      </c>
      <c r="BQ19" s="91">
        <v>150.94940106404326</v>
      </c>
      <c r="BR19" s="91">
        <v>138.94785641897712</v>
      </c>
      <c r="BS19" s="93"/>
      <c r="BT19" s="93"/>
    </row>
    <row r="20" spans="1:72">
      <c r="C20" s="28" t="s">
        <v>459</v>
      </c>
      <c r="D20" s="28" t="s">
        <v>460</v>
      </c>
      <c r="E20" s="10">
        <f t="shared" si="11"/>
        <v>0.1082093432575684</v>
      </c>
      <c r="F20" s="10">
        <f t="shared" si="12"/>
        <v>-8.2093042585578882E-2</v>
      </c>
      <c r="G20" s="10">
        <f t="shared" si="13"/>
        <v>1.8208108800312945E-3</v>
      </c>
      <c r="H20" s="10">
        <f t="shared" si="14"/>
        <v>1.2416782965381396E-2</v>
      </c>
      <c r="I20" s="10">
        <f t="shared" si="15"/>
        <v>7.3498883601697582E-2</v>
      </c>
      <c r="L20" s="28" t="s">
        <v>459</v>
      </c>
      <c r="M20" s="28" t="s">
        <v>460</v>
      </c>
      <c r="N20" s="10">
        <f t="shared" si="18"/>
        <v>0.1052353449127016</v>
      </c>
      <c r="O20" s="10">
        <f t="shared" si="19"/>
        <v>-8.0554853757600242E-2</v>
      </c>
      <c r="P20" s="10">
        <f t="shared" si="20"/>
        <v>1.4530449059559642E-3</v>
      </c>
      <c r="Q20" s="10">
        <f t="shared" si="21"/>
        <v>1.2042384243104106E-2</v>
      </c>
      <c r="R20" s="10">
        <f t="shared" si="22"/>
        <v>7.3079287077112032E-2</v>
      </c>
      <c r="T20" s="28" t="str">
        <f>CAPM!D20</f>
        <v>4952</v>
      </c>
      <c r="U20" s="28" t="str">
        <f>CAPM!E20</f>
        <v>凌通</v>
      </c>
      <c r="V20" s="5">
        <f>CAPM!R20</f>
        <v>36.431836216134364</v>
      </c>
      <c r="W20" s="5">
        <f>CAPM!S20</f>
        <v>35.902901414447285</v>
      </c>
      <c r="X20" s="5">
        <f>CAPM!T20</f>
        <v>35.373966612760206</v>
      </c>
      <c r="Z20" s="71" t="s">
        <v>463</v>
      </c>
      <c r="AA20" s="71" t="s">
        <v>464</v>
      </c>
      <c r="AB20" s="73">
        <v>47.710111197748375</v>
      </c>
      <c r="AC20" s="73">
        <v>43.944803336764686</v>
      </c>
      <c r="AD20" s="73">
        <v>40.179495475781003</v>
      </c>
      <c r="AE20" s="74">
        <f t="shared" si="16"/>
        <v>-7.7307577298644251E-2</v>
      </c>
      <c r="AF20" s="74">
        <f t="shared" si="17"/>
        <v>-7.2683309366039658E-2</v>
      </c>
      <c r="AG20" s="11"/>
      <c r="AH20" s="63" t="s">
        <v>463</v>
      </c>
      <c r="AI20" s="63" t="s">
        <v>464</v>
      </c>
      <c r="AJ20" s="65">
        <v>47.595535686562307</v>
      </c>
      <c r="AK20" s="65">
        <v>43.834620380821079</v>
      </c>
      <c r="AL20" s="65">
        <v>40.073705075079843</v>
      </c>
      <c r="AM20" s="66">
        <f t="shared" si="3"/>
        <v>-2.6329449747552794E-3</v>
      </c>
      <c r="AN20" s="66">
        <f t="shared" si="4"/>
        <v>-2.4014932748988283E-3</v>
      </c>
      <c r="AO20" s="11"/>
      <c r="AP20" s="67" t="s">
        <v>463</v>
      </c>
      <c r="AQ20" s="67" t="s">
        <v>464</v>
      </c>
      <c r="AR20" s="69">
        <v>47.173631846746119</v>
      </c>
      <c r="AS20" s="69">
        <v>43.445312338074508</v>
      </c>
      <c r="AT20" s="69">
        <v>39.716992829402905</v>
      </c>
      <c r="AU20" s="70">
        <f t="shared" si="5"/>
        <v>-8.9813508089378932E-3</v>
      </c>
      <c r="AV20" s="70">
        <f t="shared" si="6"/>
        <v>-8.8643574177757391E-3</v>
      </c>
      <c r="AW20" s="11"/>
      <c r="AX20" s="75" t="s">
        <v>463</v>
      </c>
      <c r="AY20" s="75" t="s">
        <v>464</v>
      </c>
      <c r="AZ20" s="77">
        <v>46.534454985588077</v>
      </c>
      <c r="BA20" s="77">
        <v>42.855835065345666</v>
      </c>
      <c r="BB20" s="77">
        <v>39.177215145103261</v>
      </c>
      <c r="BC20" s="78">
        <f t="shared" si="7"/>
        <v>-1.3590598024834361E-2</v>
      </c>
      <c r="BD20" s="78">
        <f t="shared" si="8"/>
        <v>-1.3549452016638189E-2</v>
      </c>
      <c r="BE20" s="11"/>
      <c r="BF20" s="79" t="s">
        <v>463</v>
      </c>
      <c r="BG20" s="79" t="s">
        <v>464</v>
      </c>
      <c r="BH20" s="80">
        <v>46.356873027146342</v>
      </c>
      <c r="BI20" s="80">
        <v>42.689926465002777</v>
      </c>
      <c r="BJ20" s="80">
        <v>39.022979902859213</v>
      </c>
      <c r="BK20" s="81">
        <f t="shared" si="9"/>
        <v>-3.9368607919883373E-3</v>
      </c>
      <c r="BL20" s="81">
        <f t="shared" si="10"/>
        <v>-3.8161392133362849E-3</v>
      </c>
      <c r="BN20" s="90" t="s">
        <v>463</v>
      </c>
      <c r="BO20" s="90" t="s">
        <v>464</v>
      </c>
      <c r="BP20" s="91">
        <v>51.449641400427446</v>
      </c>
      <c r="BQ20" s="91">
        <v>47.497783437974142</v>
      </c>
      <c r="BR20" s="91">
        <v>43.545925475520832</v>
      </c>
      <c r="BS20" s="93"/>
      <c r="BT20" s="93"/>
    </row>
    <row r="21" spans="1:72">
      <c r="C21" s="28" t="s">
        <v>463</v>
      </c>
      <c r="D21" s="28" t="s">
        <v>464</v>
      </c>
      <c r="E21" s="10">
        <f t="shared" si="11"/>
        <v>-7.7307577298644251E-2</v>
      </c>
      <c r="F21" s="10">
        <f t="shared" si="12"/>
        <v>-2.6329449747552794E-3</v>
      </c>
      <c r="G21" s="10">
        <f t="shared" si="13"/>
        <v>-8.9813508089378932E-3</v>
      </c>
      <c r="H21" s="10">
        <f t="shared" si="14"/>
        <v>-1.3590598024834361E-2</v>
      </c>
      <c r="I21" s="10">
        <f t="shared" si="15"/>
        <v>-3.9368607919883373E-3</v>
      </c>
      <c r="L21" s="28" t="s">
        <v>463</v>
      </c>
      <c r="M21" s="28" t="s">
        <v>464</v>
      </c>
      <c r="N21" s="10">
        <f t="shared" si="18"/>
        <v>-7.2683309366039658E-2</v>
      </c>
      <c r="O21" s="10">
        <f t="shared" si="19"/>
        <v>-2.4014932748988283E-3</v>
      </c>
      <c r="P21" s="10">
        <f t="shared" si="20"/>
        <v>-8.8643574177757391E-3</v>
      </c>
      <c r="Q21" s="10">
        <f t="shared" si="21"/>
        <v>-1.3549452016638189E-2</v>
      </c>
      <c r="R21" s="10">
        <f t="shared" si="22"/>
        <v>-3.8161392133362849E-3</v>
      </c>
      <c r="T21" s="28" t="str">
        <f>CAPM!D21</f>
        <v>1464</v>
      </c>
      <c r="U21" s="28" t="str">
        <f>CAPM!E21</f>
        <v>得力</v>
      </c>
      <c r="V21" s="5">
        <f>CAPM!R21</f>
        <v>25.280805640346003</v>
      </c>
      <c r="W21" s="5">
        <f>CAPM!S21</f>
        <v>24.856587694240584</v>
      </c>
      <c r="X21" s="5">
        <f>CAPM!T21</f>
        <v>24.432369748135173</v>
      </c>
      <c r="Z21" s="71" t="s">
        <v>469</v>
      </c>
      <c r="AA21" s="71" t="s">
        <v>178</v>
      </c>
      <c r="AB21" s="73">
        <v>45.166986415726377</v>
      </c>
      <c r="AC21" s="73">
        <v>42.146050424474481</v>
      </c>
      <c r="AD21" s="73">
        <v>39.125114433222578</v>
      </c>
      <c r="AE21" s="74">
        <f t="shared" si="16"/>
        <v>-2.8995629670965403E-2</v>
      </c>
      <c r="AF21" s="74">
        <f t="shared" si="17"/>
        <v>-2.8897634597787311E-2</v>
      </c>
      <c r="AG21" s="11"/>
      <c r="AH21" s="63" t="s">
        <v>469</v>
      </c>
      <c r="AI21" s="63" t="s">
        <v>178</v>
      </c>
      <c r="AJ21" s="65">
        <v>44.998977439600758</v>
      </c>
      <c r="AK21" s="65">
        <v>41.968613980354604</v>
      </c>
      <c r="AL21" s="65">
        <v>38.938250521108451</v>
      </c>
      <c r="AM21" s="66">
        <f t="shared" si="3"/>
        <v>-4.7760604619587789E-3</v>
      </c>
      <c r="AN21" s="66">
        <f t="shared" si="4"/>
        <v>-3.7197295958430812E-3</v>
      </c>
      <c r="AO21" s="11"/>
      <c r="AP21" s="67" t="s">
        <v>469</v>
      </c>
      <c r="AQ21" s="67" t="s">
        <v>178</v>
      </c>
      <c r="AR21" s="69">
        <v>45.805949218409985</v>
      </c>
      <c r="AS21" s="69">
        <v>42.726477829360689</v>
      </c>
      <c r="AT21" s="69">
        <v>39.647006440311394</v>
      </c>
      <c r="AU21" s="70">
        <f t="shared" si="5"/>
        <v>1.7876656596254648E-2</v>
      </c>
      <c r="AV21" s="70">
        <f t="shared" si="6"/>
        <v>1.7933113700025163E-2</v>
      </c>
      <c r="AW21" s="11"/>
      <c r="AX21" s="75" t="s">
        <v>469</v>
      </c>
      <c r="AY21" s="75" t="s">
        <v>178</v>
      </c>
      <c r="AZ21" s="77">
        <v>45.372772177049022</v>
      </c>
      <c r="BA21" s="77">
        <v>42.328435381215741</v>
      </c>
      <c r="BB21" s="77">
        <v>39.284098585382466</v>
      </c>
      <c r="BC21" s="78">
        <f t="shared" si="7"/>
        <v>-9.1534743102303483E-3</v>
      </c>
      <c r="BD21" s="78">
        <f t="shared" si="8"/>
        <v>-9.4567856086882254E-3</v>
      </c>
      <c r="BE21" s="11"/>
      <c r="BF21" s="79" t="s">
        <v>469</v>
      </c>
      <c r="BG21" s="79" t="s">
        <v>178</v>
      </c>
      <c r="BH21" s="80">
        <v>45.598684905032314</v>
      </c>
      <c r="BI21" s="80">
        <v>42.542853483638609</v>
      </c>
      <c r="BJ21" s="80">
        <v>39.487022062244918</v>
      </c>
      <c r="BK21" s="81">
        <f t="shared" si="9"/>
        <v>5.1655373082165959E-3</v>
      </c>
      <c r="BL21" s="81">
        <f t="shared" si="10"/>
        <v>4.9790373641213446E-3</v>
      </c>
      <c r="BN21" s="90" t="s">
        <v>469</v>
      </c>
      <c r="BO21" s="90" t="s">
        <v>178</v>
      </c>
      <c r="BP21" s="91">
        <v>46.51104561671935</v>
      </c>
      <c r="BQ21" s="91">
        <v>43.402246978079241</v>
      </c>
      <c r="BR21" s="91">
        <v>40.293448339439131</v>
      </c>
      <c r="BS21" s="93"/>
      <c r="BT21" s="93"/>
    </row>
    <row r="22" spans="1:72">
      <c r="C22" s="28" t="s">
        <v>469</v>
      </c>
      <c r="D22" s="28" t="s">
        <v>178</v>
      </c>
      <c r="E22" s="10">
        <f t="shared" si="11"/>
        <v>-2.8995629670965403E-2</v>
      </c>
      <c r="F22" s="10">
        <f t="shared" si="12"/>
        <v>-4.7760604619587789E-3</v>
      </c>
      <c r="G22" s="10">
        <f t="shared" si="13"/>
        <v>1.7876656596254648E-2</v>
      </c>
      <c r="H22" s="10">
        <f t="shared" si="14"/>
        <v>-9.1534743102303483E-3</v>
      </c>
      <c r="I22" s="10">
        <f t="shared" si="15"/>
        <v>5.1655373082165959E-3</v>
      </c>
      <c r="L22" s="28" t="s">
        <v>469</v>
      </c>
      <c r="M22" s="28" t="s">
        <v>178</v>
      </c>
      <c r="N22" s="10">
        <f t="shared" si="18"/>
        <v>-2.8897634597787311E-2</v>
      </c>
      <c r="O22" s="10">
        <f t="shared" si="19"/>
        <v>-3.7197295958430812E-3</v>
      </c>
      <c r="P22" s="10">
        <f t="shared" si="20"/>
        <v>1.7933113700025163E-2</v>
      </c>
      <c r="Q22" s="10">
        <f t="shared" si="21"/>
        <v>-9.4567856086882254E-3</v>
      </c>
      <c r="R22" s="10">
        <f t="shared" si="22"/>
        <v>4.9790373641213446E-3</v>
      </c>
      <c r="T22" s="28" t="str">
        <f>CAPM!D22</f>
        <v>2382</v>
      </c>
      <c r="U22" s="28" t="str">
        <f>CAPM!E22</f>
        <v>廣達</v>
      </c>
      <c r="V22" s="5">
        <f>CAPM!R22</f>
        <v>59.030054274764836</v>
      </c>
      <c r="W22" s="5">
        <f>CAPM!S22</f>
        <v>57.903201266064272</v>
      </c>
      <c r="X22" s="5">
        <f>CAPM!T22</f>
        <v>56.776348257363708</v>
      </c>
      <c r="Z22" s="71" t="s">
        <v>461</v>
      </c>
      <c r="AA22" s="71" t="s">
        <v>121</v>
      </c>
      <c r="AB22" s="73">
        <v>36.212651418157911</v>
      </c>
      <c r="AC22" s="73">
        <v>34.079634259982782</v>
      </c>
      <c r="AD22" s="73">
        <v>31.94661710180765</v>
      </c>
      <c r="AE22" s="74">
        <f t="shared" si="16"/>
        <v>-6.4923703331456251E-2</v>
      </c>
      <c r="AF22" s="74">
        <f t="shared" si="17"/>
        <v>-6.4485500449591823E-2</v>
      </c>
      <c r="AG22" s="11"/>
      <c r="AH22" s="63" t="s">
        <v>461</v>
      </c>
      <c r="AI22" s="63" t="s">
        <v>121</v>
      </c>
      <c r="AJ22" s="65">
        <v>35.464011111810201</v>
      </c>
      <c r="AK22" s="65">
        <v>33.367159163457025</v>
      </c>
      <c r="AL22" s="65">
        <v>31.270307215103852</v>
      </c>
      <c r="AM22" s="66">
        <f t="shared" si="3"/>
        <v>-2.1170000083217896E-2</v>
      </c>
      <c r="AN22" s="66">
        <f t="shared" si="4"/>
        <v>-2.0673446351744441E-2</v>
      </c>
      <c r="AO22" s="11"/>
      <c r="AP22" s="67" t="s">
        <v>461</v>
      </c>
      <c r="AQ22" s="67" t="s">
        <v>121</v>
      </c>
      <c r="AR22" s="69">
        <v>35.311173833153561</v>
      </c>
      <c r="AS22" s="69">
        <v>33.227376844088425</v>
      </c>
      <c r="AT22" s="69">
        <v>31.143579855023294</v>
      </c>
      <c r="AU22" s="70">
        <f t="shared" si="5"/>
        <v>-4.0691327288156186E-3</v>
      </c>
      <c r="AV22" s="70">
        <f t="shared" si="6"/>
        <v>-4.3096444498277016E-3</v>
      </c>
      <c r="AW22" s="11"/>
      <c r="AX22" s="75" t="s">
        <v>461</v>
      </c>
      <c r="AY22" s="75" t="s">
        <v>121</v>
      </c>
      <c r="AZ22" s="77">
        <v>34.345880939021193</v>
      </c>
      <c r="BA22" s="77">
        <v>32.323030390004639</v>
      </c>
      <c r="BB22" s="77">
        <v>30.300179840988086</v>
      </c>
      <c r="BC22" s="78">
        <f t="shared" si="7"/>
        <v>-2.7081023375004582E-2</v>
      </c>
      <c r="BD22" s="78">
        <f t="shared" si="8"/>
        <v>-2.7336754611823673E-2</v>
      </c>
      <c r="BE22" s="11"/>
      <c r="BF22" s="79" t="s">
        <v>461</v>
      </c>
      <c r="BG22" s="79" t="s">
        <v>121</v>
      </c>
      <c r="BH22" s="80">
        <v>35.221148659549435</v>
      </c>
      <c r="BI22" s="80">
        <v>33.147821610253658</v>
      </c>
      <c r="BJ22" s="80">
        <v>31.074494560957877</v>
      </c>
      <c r="BK22" s="81">
        <f t="shared" si="9"/>
        <v>2.5554789576606701E-2</v>
      </c>
      <c r="BL22" s="81">
        <f t="shared" si="10"/>
        <v>2.5483921116544413E-2</v>
      </c>
      <c r="BN22" s="90" t="s">
        <v>461</v>
      </c>
      <c r="BO22" s="90" t="s">
        <v>121</v>
      </c>
      <c r="BP22" s="91">
        <v>38.708808292721358</v>
      </c>
      <c r="BQ22" s="91">
        <v>36.436762674550252</v>
      </c>
      <c r="BR22" s="91">
        <v>34.164717056379153</v>
      </c>
      <c r="BS22" s="93"/>
      <c r="BT22" s="93"/>
    </row>
    <row r="23" spans="1:72">
      <c r="C23" s="28" t="s">
        <v>461</v>
      </c>
      <c r="D23" s="28" t="s">
        <v>121</v>
      </c>
      <c r="E23" s="10">
        <f t="shared" si="11"/>
        <v>-6.4923703331456251E-2</v>
      </c>
      <c r="F23" s="10">
        <f t="shared" si="12"/>
        <v>-2.1170000083217896E-2</v>
      </c>
      <c r="G23" s="10">
        <f t="shared" si="13"/>
        <v>-4.0691327288156186E-3</v>
      </c>
      <c r="H23" s="10">
        <f t="shared" si="14"/>
        <v>-2.7081023375004582E-2</v>
      </c>
      <c r="I23" s="10">
        <f t="shared" si="15"/>
        <v>2.5554789576606701E-2</v>
      </c>
      <c r="L23" s="28" t="s">
        <v>461</v>
      </c>
      <c r="M23" s="28" t="s">
        <v>121</v>
      </c>
      <c r="N23" s="10">
        <f t="shared" si="18"/>
        <v>-6.4485500449591823E-2</v>
      </c>
      <c r="O23" s="10">
        <f t="shared" si="19"/>
        <v>-2.0673446351744441E-2</v>
      </c>
      <c r="P23" s="10">
        <f t="shared" si="20"/>
        <v>-4.3096444498277016E-3</v>
      </c>
      <c r="Q23" s="10">
        <f t="shared" si="21"/>
        <v>-2.7336754611823673E-2</v>
      </c>
      <c r="R23" s="10">
        <f t="shared" si="22"/>
        <v>2.5483921116544413E-2</v>
      </c>
      <c r="T23" s="28" t="str">
        <f>CAPM!D23</f>
        <v>3704</v>
      </c>
      <c r="U23" s="28" t="str">
        <f>CAPM!E23</f>
        <v>合勤控</v>
      </c>
      <c r="V23" s="5">
        <f>CAPM!R23</f>
        <v>14.51740517957108</v>
      </c>
      <c r="W23" s="5">
        <f>CAPM!S23</f>
        <v>14.285723118955525</v>
      </c>
      <c r="X23" s="5">
        <f>CAPM!T23</f>
        <v>14.054041058339974</v>
      </c>
      <c r="Z23" s="71" t="s">
        <v>455</v>
      </c>
      <c r="AA23" s="71" t="s">
        <v>80</v>
      </c>
      <c r="AB23" s="73">
        <v>58.216431902670891</v>
      </c>
      <c r="AC23" s="73">
        <v>54.228545134766193</v>
      </c>
      <c r="AD23" s="73">
        <v>50.240658366861489</v>
      </c>
      <c r="AE23" s="74">
        <f t="shared" si="16"/>
        <v>-8.5255554004885457E-3</v>
      </c>
      <c r="AF23" s="74">
        <f t="shared" si="17"/>
        <v>-6.9852205735226212E-3</v>
      </c>
      <c r="AG23" s="11"/>
      <c r="AH23" s="63" t="s">
        <v>455</v>
      </c>
      <c r="AI23" s="63" t="s">
        <v>80</v>
      </c>
      <c r="AJ23" s="65">
        <v>59.281144183516062</v>
      </c>
      <c r="AK23" s="65">
        <v>55.228045637665062</v>
      </c>
      <c r="AL23" s="65">
        <v>51.174947091814062</v>
      </c>
      <c r="AM23" s="66">
        <f t="shared" si="3"/>
        <v>1.85962675514783E-2</v>
      </c>
      <c r="AN23" s="66">
        <f t="shared" si="4"/>
        <v>1.8288861856480827E-2</v>
      </c>
      <c r="AO23" s="11"/>
      <c r="AP23" s="67" t="s">
        <v>455</v>
      </c>
      <c r="AQ23" s="67" t="s">
        <v>80</v>
      </c>
      <c r="AR23" s="69">
        <v>59.902327983686419</v>
      </c>
      <c r="AS23" s="69">
        <v>55.805571012725757</v>
      </c>
      <c r="AT23" s="69">
        <v>51.708814041765109</v>
      </c>
      <c r="AU23" s="70">
        <f t="shared" si="5"/>
        <v>1.0324486450604804E-2</v>
      </c>
      <c r="AV23" s="70">
        <f t="shared" si="6"/>
        <v>1.0478606793542383E-2</v>
      </c>
      <c r="AW23" s="11"/>
      <c r="AX23" s="75" t="s">
        <v>455</v>
      </c>
      <c r="AY23" s="75" t="s">
        <v>80</v>
      </c>
      <c r="AZ23" s="77">
        <v>58.893454336672114</v>
      </c>
      <c r="BA23" s="77">
        <v>54.865402685443122</v>
      </c>
      <c r="BB23" s="77">
        <v>50.83735103421413</v>
      </c>
      <c r="BC23" s="78">
        <f t="shared" si="7"/>
        <v>-1.6853277796065866E-2</v>
      </c>
      <c r="BD23" s="78">
        <f t="shared" si="8"/>
        <v>-1.6841977281568384E-2</v>
      </c>
      <c r="BE23" s="11"/>
      <c r="BF23" s="79" t="s">
        <v>455</v>
      </c>
      <c r="BG23" s="79" t="s">
        <v>80</v>
      </c>
      <c r="BH23" s="80">
        <v>58.600544945543206</v>
      </c>
      <c r="BI23" s="80">
        <v>54.58894143823219</v>
      </c>
      <c r="BJ23" s="80">
        <v>50.577337930921168</v>
      </c>
      <c r="BK23" s="81">
        <f t="shared" si="9"/>
        <v>-5.1146076261520904E-3</v>
      </c>
      <c r="BL23" s="81">
        <f t="shared" si="10"/>
        <v>-4.9735474753179517E-3</v>
      </c>
      <c r="BN23" s="90" t="s">
        <v>455</v>
      </c>
      <c r="BO23" s="90" t="s">
        <v>80</v>
      </c>
      <c r="BP23" s="91">
        <v>58.625947074316656</v>
      </c>
      <c r="BQ23" s="91">
        <v>54.649309052671953</v>
      </c>
      <c r="BR23" s="91">
        <v>50.672671031027242</v>
      </c>
      <c r="BS23" s="93"/>
      <c r="BT23" s="93"/>
    </row>
    <row r="24" spans="1:72">
      <c r="C24" s="28" t="s">
        <v>455</v>
      </c>
      <c r="D24" s="28" t="s">
        <v>80</v>
      </c>
      <c r="E24" s="10">
        <f t="shared" si="11"/>
        <v>-8.5255554004885457E-3</v>
      </c>
      <c r="F24" s="10">
        <f t="shared" si="12"/>
        <v>1.85962675514783E-2</v>
      </c>
      <c r="G24" s="10">
        <f t="shared" si="13"/>
        <v>1.0324486450604804E-2</v>
      </c>
      <c r="H24" s="10">
        <f t="shared" si="14"/>
        <v>-1.6853277796065866E-2</v>
      </c>
      <c r="I24" s="10">
        <f t="shared" si="15"/>
        <v>-5.1146076261520904E-3</v>
      </c>
      <c r="L24" s="28" t="s">
        <v>455</v>
      </c>
      <c r="M24" s="28" t="s">
        <v>80</v>
      </c>
      <c r="N24" s="10">
        <f t="shared" si="18"/>
        <v>-6.9852205735226212E-3</v>
      </c>
      <c r="O24" s="10">
        <f t="shared" si="19"/>
        <v>1.8288861856480827E-2</v>
      </c>
      <c r="P24" s="10">
        <f t="shared" si="20"/>
        <v>1.0478606793542383E-2</v>
      </c>
      <c r="Q24" s="10">
        <f t="shared" si="21"/>
        <v>-1.6841977281568384E-2</v>
      </c>
      <c r="R24" s="10">
        <f t="shared" si="22"/>
        <v>-4.9735474753179517E-3</v>
      </c>
      <c r="T24" s="28" t="str">
        <f>CAPM!D24</f>
        <v>3019</v>
      </c>
      <c r="U24" s="28" t="str">
        <f>CAPM!E24</f>
        <v>亞光</v>
      </c>
      <c r="V24" s="5">
        <f>CAPM!R24</f>
        <v>28.513973748591596</v>
      </c>
      <c r="W24" s="5">
        <f>CAPM!S24</f>
        <v>27.942257577849301</v>
      </c>
      <c r="X24" s="5">
        <f>CAPM!T24</f>
        <v>27.370541407107005</v>
      </c>
      <c r="Z24" s="71" t="s">
        <v>450</v>
      </c>
      <c r="AA24" s="71" t="s">
        <v>183</v>
      </c>
      <c r="AB24" s="73">
        <v>17.238096303863045</v>
      </c>
      <c r="AC24" s="73">
        <v>15.87966115393138</v>
      </c>
      <c r="AD24" s="73">
        <v>14.521226003999713</v>
      </c>
      <c r="AE24" s="74">
        <f t="shared" si="16"/>
        <v>1.4665604351625191E-2</v>
      </c>
      <c r="AF24" s="74">
        <f t="shared" si="17"/>
        <v>1.4283028418554481E-2</v>
      </c>
      <c r="AG24" s="11"/>
      <c r="AH24" s="63" t="s">
        <v>450</v>
      </c>
      <c r="AI24" s="63" t="s">
        <v>183</v>
      </c>
      <c r="AJ24" s="65">
        <v>16.886805635857915</v>
      </c>
      <c r="AK24" s="65">
        <v>15.551219117086058</v>
      </c>
      <c r="AL24" s="65">
        <v>14.215632598314201</v>
      </c>
      <c r="AM24" s="66">
        <f t="shared" si="3"/>
        <v>-2.1044600889851828E-2</v>
      </c>
      <c r="AN24" s="66">
        <f t="shared" si="4"/>
        <v>-2.0378739149195198E-2</v>
      </c>
      <c r="AO24" s="11"/>
      <c r="AP24" s="67" t="s">
        <v>450</v>
      </c>
      <c r="AQ24" s="67" t="s">
        <v>183</v>
      </c>
      <c r="AR24" s="69">
        <v>16.842140766175309</v>
      </c>
      <c r="AS24" s="69">
        <v>15.511217770571896</v>
      </c>
      <c r="AT24" s="69">
        <v>14.180294774968482</v>
      </c>
      <c r="AU24" s="70">
        <f t="shared" si="5"/>
        <v>-2.4920372888226814E-3</v>
      </c>
      <c r="AV24" s="70">
        <f t="shared" si="6"/>
        <v>-2.6449566984867367E-3</v>
      </c>
      <c r="AW24" s="11"/>
      <c r="AX24" s="75" t="s">
        <v>450</v>
      </c>
      <c r="AY24" s="75" t="s">
        <v>183</v>
      </c>
      <c r="AZ24" s="77">
        <v>16.771814482614744</v>
      </c>
      <c r="BA24" s="77">
        <v>15.447350130632953</v>
      </c>
      <c r="BB24" s="77">
        <v>14.122885778651167</v>
      </c>
      <c r="BC24" s="78">
        <f t="shared" si="7"/>
        <v>-4.0485051424075944E-3</v>
      </c>
      <c r="BD24" s="78">
        <f t="shared" si="8"/>
        <v>-4.1756142842484601E-3</v>
      </c>
      <c r="BE24" s="11"/>
      <c r="BF24" s="79" t="s">
        <v>450</v>
      </c>
      <c r="BG24" s="79" t="s">
        <v>183</v>
      </c>
      <c r="BH24" s="80">
        <v>17.265555386750183</v>
      </c>
      <c r="BI24" s="80">
        <v>15.903243597686615</v>
      </c>
      <c r="BJ24" s="80">
        <v>14.540931808623045</v>
      </c>
      <c r="BK24" s="81">
        <f t="shared" si="9"/>
        <v>2.9600609714185769E-2</v>
      </c>
      <c r="BL24" s="81">
        <f t="shared" si="10"/>
        <v>2.9438729163576136E-2</v>
      </c>
      <c r="BN24" s="90" t="s">
        <v>450</v>
      </c>
      <c r="BO24" s="90" t="s">
        <v>183</v>
      </c>
      <c r="BP24" s="91">
        <v>16.995351219412857</v>
      </c>
      <c r="BQ24" s="91">
        <v>15.653346375386333</v>
      </c>
      <c r="BR24" s="91">
        <v>14.311341531359808</v>
      </c>
      <c r="BS24" s="93"/>
      <c r="BT24" s="93"/>
    </row>
    <row r="25" spans="1:72">
      <c r="C25" s="28" t="s">
        <v>450</v>
      </c>
      <c r="D25" s="28" t="s">
        <v>183</v>
      </c>
      <c r="E25" s="10">
        <f t="shared" si="11"/>
        <v>1.4665604351625191E-2</v>
      </c>
      <c r="F25" s="10">
        <f t="shared" si="12"/>
        <v>-2.1044600889851828E-2</v>
      </c>
      <c r="G25" s="10">
        <f t="shared" si="13"/>
        <v>-2.4920372888226814E-3</v>
      </c>
      <c r="H25" s="10">
        <f t="shared" si="14"/>
        <v>-4.0485051424075944E-3</v>
      </c>
      <c r="I25" s="10">
        <f t="shared" si="15"/>
        <v>2.9600609714185769E-2</v>
      </c>
      <c r="L25" s="28" t="s">
        <v>450</v>
      </c>
      <c r="M25" s="28" t="s">
        <v>183</v>
      </c>
      <c r="N25" s="10">
        <f t="shared" si="18"/>
        <v>1.4283028418554481E-2</v>
      </c>
      <c r="O25" s="10">
        <f t="shared" si="19"/>
        <v>-2.0378739149195198E-2</v>
      </c>
      <c r="P25" s="10">
        <f t="shared" si="20"/>
        <v>-2.6449566984867367E-3</v>
      </c>
      <c r="Q25" s="10">
        <f t="shared" si="21"/>
        <v>-4.1756142842484601E-3</v>
      </c>
      <c r="R25" s="10">
        <f t="shared" si="22"/>
        <v>2.9438729163576136E-2</v>
      </c>
      <c r="T25" s="28" t="str">
        <f>CAPM!D25</f>
        <v>2474</v>
      </c>
      <c r="U25" s="28" t="str">
        <f>CAPM!E25</f>
        <v>可成</v>
      </c>
      <c r="V25" s="5">
        <f>CAPM!R25</f>
        <v>228.32820157043284</v>
      </c>
      <c r="W25" s="5">
        <f>CAPM!S25</f>
        <v>221.86052942236805</v>
      </c>
      <c r="X25" s="5">
        <f>CAPM!T25</f>
        <v>215.39285727430317</v>
      </c>
      <c r="Z25" s="71" t="s">
        <v>447</v>
      </c>
      <c r="AA25" s="71" t="s">
        <v>171</v>
      </c>
      <c r="AB25" s="73">
        <v>27.368380742692423</v>
      </c>
      <c r="AC25" s="73">
        <v>24.832907475056142</v>
      </c>
      <c r="AD25" s="73">
        <v>22.297434207419865</v>
      </c>
      <c r="AE25" s="74">
        <f t="shared" si="16"/>
        <v>-9.914175194351478E-2</v>
      </c>
      <c r="AF25" s="74">
        <f t="shared" si="17"/>
        <v>-9.9584163194141997E-2</v>
      </c>
      <c r="AG25" s="11"/>
      <c r="AH25" s="63" t="s">
        <v>447</v>
      </c>
      <c r="AI25" s="63" t="s">
        <v>171</v>
      </c>
      <c r="AJ25" s="65">
        <v>28.582649641877609</v>
      </c>
      <c r="AK25" s="65">
        <v>25.915728346712974</v>
      </c>
      <c r="AL25" s="65">
        <v>23.24880705154834</v>
      </c>
      <c r="AM25" s="66">
        <f t="shared" si="3"/>
        <v>4.2667368598486036E-2</v>
      </c>
      <c r="AN25" s="66">
        <f t="shared" si="4"/>
        <v>4.4367582817606228E-2</v>
      </c>
      <c r="AO25" s="11"/>
      <c r="AP25" s="67" t="s">
        <v>447</v>
      </c>
      <c r="AQ25" s="67" t="s">
        <v>171</v>
      </c>
      <c r="AR25" s="69">
        <v>28.853139945316801</v>
      </c>
      <c r="AS25" s="69">
        <v>26.164222806679746</v>
      </c>
      <c r="AT25" s="69">
        <v>23.475305668042687</v>
      </c>
      <c r="AU25" s="70">
        <f t="shared" si="5"/>
        <v>9.6483777334870988E-3</v>
      </c>
      <c r="AV25" s="70">
        <f t="shared" si="6"/>
        <v>9.4634439713694764E-3</v>
      </c>
      <c r="AW25" s="11"/>
      <c r="AX25" s="75" t="s">
        <v>447</v>
      </c>
      <c r="AY25" s="75" t="s">
        <v>171</v>
      </c>
      <c r="AZ25" s="77">
        <v>28.522357129139699</v>
      </c>
      <c r="BA25" s="77">
        <v>25.867672566230542</v>
      </c>
      <c r="BB25" s="77">
        <v>23.212988003321382</v>
      </c>
      <c r="BC25" s="78">
        <f t="shared" si="7"/>
        <v>-1.1174195915940823E-2</v>
      </c>
      <c r="BD25" s="78">
        <f t="shared" si="8"/>
        <v>-1.1464361133797223E-2</v>
      </c>
      <c r="BE25" s="11"/>
      <c r="BF25" s="79" t="s">
        <v>447</v>
      </c>
      <c r="BG25" s="79" t="s">
        <v>171</v>
      </c>
      <c r="BH25" s="80">
        <v>28.163604234018958</v>
      </c>
      <c r="BI25" s="80">
        <v>25.545173999846828</v>
      </c>
      <c r="BJ25" s="80">
        <v>22.926743765674694</v>
      </c>
      <c r="BK25" s="81">
        <f t="shared" si="9"/>
        <v>-1.2331210338183581E-2</v>
      </c>
      <c r="BL25" s="81">
        <f t="shared" si="10"/>
        <v>-1.2577953971210299E-2</v>
      </c>
      <c r="BN25" s="90" t="s">
        <v>447</v>
      </c>
      <c r="BO25" s="90" t="s">
        <v>171</v>
      </c>
      <c r="BP25" s="91">
        <v>30.395268079445632</v>
      </c>
      <c r="BQ25" s="91">
        <v>27.573295946312687</v>
      </c>
      <c r="BR25" s="91">
        <v>24.751323813179742</v>
      </c>
      <c r="BS25" s="93"/>
      <c r="BT25" s="93"/>
    </row>
    <row r="26" spans="1:72">
      <c r="C26" s="28" t="s">
        <v>447</v>
      </c>
      <c r="D26" s="28" t="s">
        <v>171</v>
      </c>
      <c r="E26" s="10">
        <f t="shared" si="11"/>
        <v>-9.914175194351478E-2</v>
      </c>
      <c r="F26" s="10">
        <f t="shared" si="12"/>
        <v>4.2667368598486036E-2</v>
      </c>
      <c r="G26" s="10">
        <f t="shared" si="13"/>
        <v>9.6483777334870988E-3</v>
      </c>
      <c r="H26" s="10">
        <f t="shared" si="14"/>
        <v>-1.1174195915940823E-2</v>
      </c>
      <c r="I26" s="10">
        <f t="shared" si="15"/>
        <v>-1.2331210338183581E-2</v>
      </c>
      <c r="L26" s="28" t="s">
        <v>447</v>
      </c>
      <c r="M26" s="28" t="s">
        <v>171</v>
      </c>
      <c r="N26" s="10">
        <f t="shared" si="18"/>
        <v>-9.9584163194141997E-2</v>
      </c>
      <c r="O26" s="10">
        <f t="shared" si="19"/>
        <v>4.4367582817606228E-2</v>
      </c>
      <c r="P26" s="10">
        <f t="shared" si="20"/>
        <v>9.4634439713694764E-3</v>
      </c>
      <c r="Q26" s="10">
        <f t="shared" si="21"/>
        <v>-1.1464361133797223E-2</v>
      </c>
      <c r="R26" s="10">
        <f t="shared" si="22"/>
        <v>-1.2577953971210299E-2</v>
      </c>
      <c r="T26" s="28" t="str">
        <f>CAPM!D26</f>
        <v>2330</v>
      </c>
      <c r="U26" s="28" t="str">
        <f>CAPM!E26</f>
        <v>台積電</v>
      </c>
      <c r="V26" s="5">
        <f>CAPM!R26</f>
        <v>185.05271661183036</v>
      </c>
      <c r="W26" s="5">
        <f>CAPM!S26</f>
        <v>180.61070215576893</v>
      </c>
      <c r="X26" s="5">
        <f>CAPM!T26</f>
        <v>176.1686876997075</v>
      </c>
      <c r="Z26" s="71" t="s">
        <v>451</v>
      </c>
      <c r="AA26" s="71" t="s">
        <v>86</v>
      </c>
      <c r="AB26" s="73">
        <v>257.83302196388195</v>
      </c>
      <c r="AC26" s="73">
        <v>229.35484224897488</v>
      </c>
      <c r="AD26" s="73">
        <v>200.87666253406778</v>
      </c>
      <c r="AE26" s="74">
        <f t="shared" si="16"/>
        <v>-9.9450816506135409E-2</v>
      </c>
      <c r="AF26" s="74">
        <f t="shared" si="17"/>
        <v>-9.5852055708179992E-2</v>
      </c>
      <c r="AG26" s="11"/>
      <c r="AH26" s="63" t="s">
        <v>451</v>
      </c>
      <c r="AI26" s="63" t="s">
        <v>86</v>
      </c>
      <c r="AJ26" s="65">
        <v>283.93220085342637</v>
      </c>
      <c r="AK26" s="65">
        <v>252.56927894645224</v>
      </c>
      <c r="AL26" s="65">
        <v>221.20635703947806</v>
      </c>
      <c r="AM26" s="66">
        <f t="shared" si="3"/>
        <v>0.1012048599819925</v>
      </c>
      <c r="AN26" s="66">
        <f t="shared" si="4"/>
        <v>0.10122512116853857</v>
      </c>
      <c r="AO26" s="11"/>
      <c r="AP26" s="67" t="s">
        <v>451</v>
      </c>
      <c r="AQ26" s="67" t="s">
        <v>86</v>
      </c>
      <c r="AR26" s="69">
        <v>268.17375662263277</v>
      </c>
      <c r="AS26" s="69">
        <v>238.52885785227298</v>
      </c>
      <c r="AT26" s="69">
        <v>208.88395908191325</v>
      </c>
      <c r="AU26" s="70">
        <f t="shared" si="5"/>
        <v>-5.8991595198234555E-2</v>
      </c>
      <c r="AV26" s="70">
        <f t="shared" si="6"/>
        <v>-5.5500729341116696E-2</v>
      </c>
      <c r="AW26" s="11"/>
      <c r="AX26" s="75" t="s">
        <v>451</v>
      </c>
      <c r="AY26" s="75" t="s">
        <v>86</v>
      </c>
      <c r="AZ26" s="77">
        <v>271.34217161990216</v>
      </c>
      <c r="BA26" s="77">
        <v>241.31113957673918</v>
      </c>
      <c r="BB26" s="77">
        <v>211.28010753357623</v>
      </c>
      <c r="BC26" s="78">
        <f t="shared" si="7"/>
        <v>1.1471194160597742E-2</v>
      </c>
      <c r="BD26" s="78">
        <f t="shared" si="8"/>
        <v>1.1814783956388047E-2</v>
      </c>
      <c r="BE26" s="11"/>
      <c r="BF26" s="79" t="s">
        <v>451</v>
      </c>
      <c r="BG26" s="79" t="s">
        <v>86</v>
      </c>
      <c r="BH26" s="80">
        <v>266.89436699312358</v>
      </c>
      <c r="BI26" s="80">
        <v>237.35938614611382</v>
      </c>
      <c r="BJ26" s="80">
        <v>207.82440529910406</v>
      </c>
      <c r="BK26" s="81">
        <f t="shared" si="9"/>
        <v>-1.6356022698081014E-2</v>
      </c>
      <c r="BL26" s="81">
        <f t="shared" si="10"/>
        <v>-1.6391866403314151E-2</v>
      </c>
      <c r="BN26" s="90" t="s">
        <v>451</v>
      </c>
      <c r="BO26" s="90" t="s">
        <v>86</v>
      </c>
      <c r="BP26" s="91">
        <v>285.16685083637657</v>
      </c>
      <c r="BQ26" s="91">
        <v>254.11351517670971</v>
      </c>
      <c r="BR26" s="91">
        <v>223.06017951704283</v>
      </c>
      <c r="BS26" s="93"/>
      <c r="BT26" s="93"/>
    </row>
    <row r="27" spans="1:72">
      <c r="C27" s="28" t="s">
        <v>451</v>
      </c>
      <c r="D27" s="28" t="s">
        <v>86</v>
      </c>
      <c r="E27" s="10">
        <f t="shared" si="11"/>
        <v>-9.9450816506135409E-2</v>
      </c>
      <c r="F27" s="10">
        <f t="shared" si="12"/>
        <v>0.1012048599819925</v>
      </c>
      <c r="G27" s="10">
        <f t="shared" si="13"/>
        <v>-5.8991595198234555E-2</v>
      </c>
      <c r="H27" s="10">
        <f t="shared" si="14"/>
        <v>1.1471194160597742E-2</v>
      </c>
      <c r="I27" s="10">
        <f t="shared" si="15"/>
        <v>-1.6356022698081014E-2</v>
      </c>
      <c r="L27" s="28" t="s">
        <v>451</v>
      </c>
      <c r="M27" s="28" t="s">
        <v>86</v>
      </c>
      <c r="N27" s="10">
        <f t="shared" si="18"/>
        <v>-9.5852055708179992E-2</v>
      </c>
      <c r="O27" s="10">
        <f t="shared" si="19"/>
        <v>0.10122512116853857</v>
      </c>
      <c r="P27" s="10">
        <f t="shared" si="20"/>
        <v>-5.5500729341116696E-2</v>
      </c>
      <c r="Q27" s="10">
        <f t="shared" si="21"/>
        <v>1.1814783956388047E-2</v>
      </c>
      <c r="R27" s="10">
        <f t="shared" si="22"/>
        <v>-1.6391866403314151E-2</v>
      </c>
      <c r="T27" s="28" t="str">
        <f>CAPM!D27</f>
        <v>2357</v>
      </c>
      <c r="U27" s="28" t="str">
        <f>CAPM!E27</f>
        <v>華碩</v>
      </c>
      <c r="V27" s="5">
        <f>CAPM!R27</f>
        <v>268.22296551012948</v>
      </c>
      <c r="W27" s="5">
        <f>CAPM!S27</f>
        <v>263.99415944155544</v>
      </c>
      <c r="X27" s="5">
        <f>CAPM!T27</f>
        <v>259.76535337298139</v>
      </c>
      <c r="Z27" s="71" t="s">
        <v>462</v>
      </c>
      <c r="AA27" s="71" t="s">
        <v>73</v>
      </c>
      <c r="AB27" s="73">
        <v>171.62722111892583</v>
      </c>
      <c r="AC27" s="73">
        <v>155.92618535232941</v>
      </c>
      <c r="AD27" s="73">
        <v>140.22514958573302</v>
      </c>
      <c r="AE27" s="74">
        <f t="shared" si="16"/>
        <v>1.6173039307719288E-2</v>
      </c>
      <c r="AF27" s="74">
        <f t="shared" si="17"/>
        <v>1.7906020626185092E-2</v>
      </c>
      <c r="AG27" s="11"/>
      <c r="AH27" s="63" t="s">
        <v>462</v>
      </c>
      <c r="AI27" s="63" t="s">
        <v>73</v>
      </c>
      <c r="AJ27" s="65">
        <v>172.78953598953035</v>
      </c>
      <c r="AK27" s="65">
        <v>157.00740506006457</v>
      </c>
      <c r="AL27" s="65">
        <v>141.22527413059873</v>
      </c>
      <c r="AM27" s="66">
        <f t="shared" si="3"/>
        <v>7.1322765411224714E-3</v>
      </c>
      <c r="AN27" s="66">
        <f t="shared" si="4"/>
        <v>6.772322380021025E-3</v>
      </c>
      <c r="AO27" s="11"/>
      <c r="AP27" s="67" t="s">
        <v>462</v>
      </c>
      <c r="AQ27" s="67" t="s">
        <v>73</v>
      </c>
      <c r="AR27" s="69">
        <v>173.56717066357191</v>
      </c>
      <c r="AS27" s="69">
        <v>157.71056629445408</v>
      </c>
      <c r="AT27" s="69">
        <v>141.85396192533628</v>
      </c>
      <c r="AU27" s="70">
        <f t="shared" si="5"/>
        <v>4.431936804616351E-3</v>
      </c>
      <c r="AV27" s="70">
        <f t="shared" si="6"/>
        <v>4.5004731888896509E-3</v>
      </c>
      <c r="AW27" s="11"/>
      <c r="AX27" s="75" t="s">
        <v>462</v>
      </c>
      <c r="AY27" s="75" t="s">
        <v>73</v>
      </c>
      <c r="AZ27" s="77">
        <v>170.06823133774566</v>
      </c>
      <c r="BA27" s="77">
        <v>154.52693761716304</v>
      </c>
      <c r="BB27" s="77">
        <v>138.9856438965804</v>
      </c>
      <c r="BC27" s="78">
        <f t="shared" si="7"/>
        <v>-2.0220217960959009E-2</v>
      </c>
      <c r="BD27" s="78">
        <f t="shared" si="8"/>
        <v>-2.0158992696886834E-2</v>
      </c>
      <c r="BE27" s="11"/>
      <c r="BF27" s="79" t="s">
        <v>462</v>
      </c>
      <c r="BG27" s="79" t="s">
        <v>73</v>
      </c>
      <c r="BH27" s="80">
        <v>170.84803218071855</v>
      </c>
      <c r="BI27" s="80">
        <v>155.22513476913008</v>
      </c>
      <c r="BJ27" s="80">
        <v>139.60223735754164</v>
      </c>
      <c r="BK27" s="81">
        <f t="shared" si="9"/>
        <v>4.4363823750030581E-3</v>
      </c>
      <c r="BL27" s="81">
        <f t="shared" si="10"/>
        <v>4.585223453193032E-3</v>
      </c>
      <c r="BN27" s="90" t="s">
        <v>462</v>
      </c>
      <c r="BO27" s="90" t="s">
        <v>73</v>
      </c>
      <c r="BP27" s="91">
        <v>168.60812063312676</v>
      </c>
      <c r="BQ27" s="91">
        <v>153.30074895202608</v>
      </c>
      <c r="BR27" s="91">
        <v>137.99337727092541</v>
      </c>
      <c r="BS27" s="93"/>
      <c r="BT27" s="93"/>
    </row>
    <row r="28" spans="1:72">
      <c r="C28" s="28" t="s">
        <v>462</v>
      </c>
      <c r="D28" s="28" t="s">
        <v>73</v>
      </c>
      <c r="E28" s="10">
        <f t="shared" si="11"/>
        <v>1.6173039307719288E-2</v>
      </c>
      <c r="F28" s="10">
        <f t="shared" si="12"/>
        <v>7.1322765411224714E-3</v>
      </c>
      <c r="G28" s="10">
        <f t="shared" si="13"/>
        <v>4.431936804616351E-3</v>
      </c>
      <c r="H28" s="10">
        <f t="shared" si="14"/>
        <v>-2.0220217960959009E-2</v>
      </c>
      <c r="I28" s="10">
        <f t="shared" si="15"/>
        <v>4.4363823750030581E-3</v>
      </c>
      <c r="L28" s="28" t="s">
        <v>462</v>
      </c>
      <c r="M28" s="28" t="s">
        <v>73</v>
      </c>
      <c r="N28" s="10">
        <f t="shared" si="18"/>
        <v>1.7906020626185092E-2</v>
      </c>
      <c r="O28" s="10">
        <f t="shared" si="19"/>
        <v>6.772322380021025E-3</v>
      </c>
      <c r="P28" s="10">
        <f t="shared" si="20"/>
        <v>4.5004731888896509E-3</v>
      </c>
      <c r="Q28" s="10">
        <f t="shared" si="21"/>
        <v>-2.0158992696886834E-2</v>
      </c>
      <c r="R28" s="10">
        <f t="shared" si="22"/>
        <v>4.585223453193032E-3</v>
      </c>
      <c r="T28" s="28" t="str">
        <f>CAPM!D28</f>
        <v>5704</v>
      </c>
      <c r="U28" s="28" t="str">
        <f>CAPM!E28</f>
        <v>老爺知</v>
      </c>
      <c r="V28" s="5">
        <f>CAPM!R28</f>
        <v>27.509196582807853</v>
      </c>
      <c r="W28" s="5">
        <f>CAPM!S28</f>
        <v>27.333729025738027</v>
      </c>
      <c r="X28" s="5">
        <f>CAPM!T28</f>
        <v>27.158261468668197</v>
      </c>
      <c r="Z28" s="71" t="s">
        <v>476</v>
      </c>
      <c r="AA28" s="71" t="s">
        <v>105</v>
      </c>
      <c r="AB28" s="73">
        <v>306.51652426129738</v>
      </c>
      <c r="AC28" s="73">
        <v>285.69058806654851</v>
      </c>
      <c r="AD28" s="73">
        <v>264.86465187179971</v>
      </c>
      <c r="AE28" s="74">
        <f t="shared" si="16"/>
        <v>1.7146087612217521E-2</v>
      </c>
      <c r="AF28" s="74">
        <f t="shared" si="17"/>
        <v>1.4151684472306851E-2</v>
      </c>
      <c r="AG28" s="11"/>
      <c r="AH28" s="88" t="s">
        <v>476</v>
      </c>
      <c r="AI28" s="63" t="s">
        <v>105</v>
      </c>
      <c r="AJ28" s="65">
        <v>305.25771831931104</v>
      </c>
      <c r="AK28" s="65">
        <v>284.21260985030699</v>
      </c>
      <c r="AL28" s="65">
        <v>263.16750138130294</v>
      </c>
      <c r="AM28" s="66">
        <f t="shared" si="3"/>
        <v>-6.4076141474636089E-3</v>
      </c>
      <c r="AN28" s="66">
        <f t="shared" si="4"/>
        <v>-4.1068126588608943E-3</v>
      </c>
      <c r="AO28" s="11"/>
      <c r="AP28" s="67" t="s">
        <v>476</v>
      </c>
      <c r="AQ28" s="67" t="s">
        <v>105</v>
      </c>
      <c r="AR28" s="69">
        <v>305.47128074485192</v>
      </c>
      <c r="AS28" s="69">
        <v>284.46241068274531</v>
      </c>
      <c r="AT28" s="69">
        <v>263.45354062063876</v>
      </c>
      <c r="AU28" s="70">
        <f t="shared" si="5"/>
        <v>1.085729342114649E-3</v>
      </c>
      <c r="AV28" s="70">
        <f t="shared" si="6"/>
        <v>6.9961351580794873E-4</v>
      </c>
      <c r="AW28" s="11"/>
      <c r="AX28" s="75" t="s">
        <v>476</v>
      </c>
      <c r="AY28" s="75" t="s">
        <v>105</v>
      </c>
      <c r="AZ28" s="77">
        <v>307.6830567349121</v>
      </c>
      <c r="BA28" s="77">
        <v>286.5743344874607</v>
      </c>
      <c r="BB28" s="77">
        <v>265.46561224000925</v>
      </c>
      <c r="BC28" s="78">
        <f t="shared" si="7"/>
        <v>7.6372920046186834E-3</v>
      </c>
      <c r="BD28" s="78">
        <f t="shared" si="8"/>
        <v>7.2405366051664427E-3</v>
      </c>
      <c r="BE28" s="11"/>
      <c r="BF28" s="79" t="s">
        <v>476</v>
      </c>
      <c r="BG28" s="79" t="s">
        <v>105</v>
      </c>
      <c r="BH28" s="80">
        <v>303.99523529212405</v>
      </c>
      <c r="BI28" s="80">
        <v>283.19340859622696</v>
      </c>
      <c r="BJ28" s="80">
        <v>262.39158190032981</v>
      </c>
      <c r="BK28" s="81">
        <f t="shared" si="9"/>
        <v>-1.1579768519698842E-2</v>
      </c>
      <c r="BL28" s="81">
        <f t="shared" si="10"/>
        <v>-1.1985780048868062E-2</v>
      </c>
      <c r="BN28" s="90" t="s">
        <v>476</v>
      </c>
      <c r="BO28" s="90" t="s">
        <v>105</v>
      </c>
      <c r="BP28" s="91">
        <v>302.2393286471609</v>
      </c>
      <c r="BQ28" s="91">
        <v>281.31957124824743</v>
      </c>
      <c r="BR28" s="91">
        <v>260.3998138493339</v>
      </c>
      <c r="BS28" s="93"/>
      <c r="BT28" s="93"/>
    </row>
    <row r="29" spans="1:72">
      <c r="C29" s="28" t="s">
        <v>476</v>
      </c>
      <c r="D29" s="28" t="s">
        <v>105</v>
      </c>
      <c r="E29" s="10">
        <f t="shared" ref="E29" si="23">AE28</f>
        <v>1.7146087612217521E-2</v>
      </c>
      <c r="F29" s="10">
        <f t="shared" si="12"/>
        <v>-6.4076141474636089E-3</v>
      </c>
      <c r="G29" s="10">
        <f t="shared" ref="G29" si="24">AU28</f>
        <v>1.085729342114649E-3</v>
      </c>
      <c r="H29" s="10">
        <f t="shared" ref="H29" si="25">BC28</f>
        <v>7.6372920046186834E-3</v>
      </c>
      <c r="I29" s="10">
        <f t="shared" ref="I29" si="26">BK28</f>
        <v>-1.1579768519698842E-2</v>
      </c>
      <c r="L29" s="28" t="s">
        <v>476</v>
      </c>
      <c r="M29" s="28" t="s">
        <v>105</v>
      </c>
      <c r="N29" s="10">
        <f t="shared" si="18"/>
        <v>1.4151684472306851E-2</v>
      </c>
      <c r="O29" s="10">
        <f t="shared" si="19"/>
        <v>-4.1068126588608943E-3</v>
      </c>
      <c r="P29" s="10">
        <f t="shared" si="20"/>
        <v>6.9961351580794873E-4</v>
      </c>
      <c r="Q29" s="10">
        <f t="shared" si="21"/>
        <v>7.2405366051664427E-3</v>
      </c>
      <c r="R29" s="10">
        <f t="shared" si="22"/>
        <v>-1.1985780048868062E-2</v>
      </c>
      <c r="T29" s="28" t="str">
        <f>CAPM!D29</f>
        <v>2484</v>
      </c>
      <c r="U29" s="28" t="str">
        <f>CAPM!E29</f>
        <v>希華</v>
      </c>
      <c r="V29" s="5">
        <f>CAPM!R29</f>
        <v>18.262890786167578</v>
      </c>
      <c r="W29" s="5">
        <f>CAPM!S29</f>
        <v>17.882772772792002</v>
      </c>
      <c r="X29" s="5">
        <f>CAPM!T29</f>
        <v>17.502654759416426</v>
      </c>
      <c r="Z29" s="71" t="s">
        <v>499</v>
      </c>
      <c r="AA29" s="71" t="s">
        <v>500</v>
      </c>
      <c r="AB29" s="73">
        <v>29.170041787208895</v>
      </c>
      <c r="AC29" s="71">
        <v>28.084419874282478</v>
      </c>
      <c r="AD29" s="71">
        <v>26.998797961356068</v>
      </c>
      <c r="AE29" s="74">
        <f t="shared" si="16"/>
        <v>-4.6671988866632846E-2</v>
      </c>
      <c r="AF29" s="74">
        <f t="shared" si="17"/>
        <v>-4.700660042913285E-2</v>
      </c>
      <c r="AH29" s="63" t="s">
        <v>499</v>
      </c>
      <c r="AI29" s="63" t="s">
        <v>500</v>
      </c>
      <c r="AJ29" s="65">
        <v>29.316227942562101</v>
      </c>
      <c r="AK29" s="63">
        <v>28.222832461162053</v>
      </c>
      <c r="AL29" s="65">
        <v>27.129436979761994</v>
      </c>
      <c r="AM29" s="66">
        <f t="shared" ref="AM29" si="27">(AL29-AD29)/AD29</f>
        <v>4.8386975817557645E-3</v>
      </c>
      <c r="AN29" s="66">
        <f t="shared" ref="AN29" si="28">(AJ29-AB29)/AB29</f>
        <v>5.0115168301647361E-3</v>
      </c>
      <c r="AP29" s="67" t="s">
        <v>499</v>
      </c>
      <c r="AQ29" s="67" t="s">
        <v>500</v>
      </c>
      <c r="AR29" s="69">
        <v>28.919563069505408</v>
      </c>
      <c r="AS29" s="69">
        <v>27.842741246424374</v>
      </c>
      <c r="AT29" s="69">
        <v>26.76591942334333</v>
      </c>
      <c r="AU29" s="70">
        <f t="shared" ref="AU29" si="29">(AT29-AL29)/AT29</f>
        <v>-1.3581358841782574E-2</v>
      </c>
      <c r="AV29" s="70">
        <f t="shared" ref="AV29" si="30">(AR29-AJ29)/AJ29</f>
        <v>-1.3530556312833281E-2</v>
      </c>
      <c r="AX29" s="75" t="s">
        <v>499</v>
      </c>
      <c r="AY29" s="75" t="s">
        <v>500</v>
      </c>
      <c r="AZ29" s="75">
        <v>28.696189191277465</v>
      </c>
      <c r="BA29" s="75">
        <v>27.62950105396186</v>
      </c>
      <c r="BB29" s="77">
        <v>26.562812916646255</v>
      </c>
      <c r="BC29" s="78">
        <f t="shared" ref="BC29" si="31">(BB29-AT29)/AT29</f>
        <v>-7.5882506961423629E-3</v>
      </c>
      <c r="BD29" s="78">
        <f t="shared" ref="BD29" si="32">(AZ29-AR29)/AR29</f>
        <v>-7.7239714061752814E-3</v>
      </c>
      <c r="BF29" s="79" t="s">
        <v>499</v>
      </c>
      <c r="BG29" s="79" t="s">
        <v>500</v>
      </c>
      <c r="BH29" s="79">
        <v>28.972125825469625</v>
      </c>
      <c r="BI29" s="79">
        <v>27.897871577175238</v>
      </c>
      <c r="BJ29" s="80">
        <v>26.82361732888085</v>
      </c>
      <c r="BK29" s="81">
        <f t="shared" ref="BK29" si="33">(BJ29-BB29)/BB29</f>
        <v>9.8184033841971427E-3</v>
      </c>
      <c r="BL29" s="81">
        <f t="shared" ref="BL29" si="34">(BH29-AZ29)/AZ29</f>
        <v>9.6157936635026774E-3</v>
      </c>
      <c r="BN29" s="90" t="s">
        <v>499</v>
      </c>
      <c r="BO29" s="90" t="s">
        <v>500</v>
      </c>
      <c r="BP29" s="90">
        <v>30.608860250600017</v>
      </c>
      <c r="BQ29" s="90">
        <v>29.4647178993152</v>
      </c>
      <c r="BR29" s="91">
        <v>28.320575548030376</v>
      </c>
      <c r="BS29" s="93"/>
      <c r="BT29" s="93"/>
    </row>
    <row r="30" spans="1:72">
      <c r="A30" s="28"/>
      <c r="C30" s="28" t="s">
        <v>499</v>
      </c>
      <c r="D30" s="28" t="s">
        <v>500</v>
      </c>
      <c r="E30" s="10">
        <f t="shared" ref="E30" si="35">AE29</f>
        <v>-4.6671988866632846E-2</v>
      </c>
      <c r="F30" s="10">
        <f t="shared" ref="F30" si="36">AM29</f>
        <v>4.8386975817557645E-3</v>
      </c>
      <c r="G30" s="10">
        <f t="shared" ref="G30" si="37">AU29</f>
        <v>-1.3581358841782574E-2</v>
      </c>
      <c r="H30" s="10">
        <f t="shared" ref="H30" si="38">BC29</f>
        <v>-7.5882506961423629E-3</v>
      </c>
      <c r="I30" s="10">
        <f t="shared" ref="I30" si="39">BK29</f>
        <v>9.8184033841971427E-3</v>
      </c>
      <c r="L30" s="28" t="s">
        <v>499</v>
      </c>
      <c r="M30" s="28" t="s">
        <v>500</v>
      </c>
      <c r="N30" s="10">
        <f t="shared" ref="N30" si="40">AF29</f>
        <v>-4.700660042913285E-2</v>
      </c>
      <c r="O30" s="10">
        <f t="shared" ref="O30" si="41">AN29</f>
        <v>5.0115168301647361E-3</v>
      </c>
      <c r="P30" s="10">
        <f t="shared" ref="P30" si="42">AV29</f>
        <v>-1.3530556312833281E-2</v>
      </c>
      <c r="Q30" s="10">
        <f t="shared" ref="Q30" si="43">BD29</f>
        <v>-7.7239714061752814E-3</v>
      </c>
      <c r="R30" s="10">
        <f t="shared" ref="R30" si="44">BL29</f>
        <v>9.6157936635026774E-3</v>
      </c>
      <c r="T30" s="28" t="str">
        <f>CAPM!D30</f>
        <v>2317</v>
      </c>
      <c r="U30" s="28" t="str">
        <f>CAPM!E30</f>
        <v>鴻海</v>
      </c>
      <c r="V30" s="5">
        <f>CAPM!R30</f>
        <v>82.339117856608496</v>
      </c>
      <c r="W30" s="5">
        <f>CAPM!S30</f>
        <v>80.806970662309737</v>
      </c>
      <c r="X30" s="5">
        <f>CAPM!T30</f>
        <v>79.274823468010965</v>
      </c>
      <c r="Z30" s="71" t="s">
        <v>502</v>
      </c>
      <c r="AA30" s="71" t="s">
        <v>181</v>
      </c>
      <c r="AB30" s="73">
        <v>23.342312690494662</v>
      </c>
      <c r="AC30" s="71">
        <v>21.085747981112291</v>
      </c>
      <c r="AD30" s="71">
        <v>18.829183271729917</v>
      </c>
      <c r="AE30" s="74">
        <f t="shared" si="16"/>
        <v>1.5545893704818622E-2</v>
      </c>
      <c r="AF30" s="74">
        <f t="shared" si="17"/>
        <v>1.6673263429978283E-2</v>
      </c>
      <c r="AH30" s="63" t="s">
        <v>502</v>
      </c>
      <c r="AI30" s="63" t="s">
        <v>181</v>
      </c>
      <c r="AJ30" s="65">
        <v>22.858534636660185</v>
      </c>
      <c r="AK30" s="63">
        <v>20.634840419885421</v>
      </c>
      <c r="AL30" s="65">
        <v>18.411146203110658</v>
      </c>
      <c r="AM30" s="66">
        <f t="shared" ref="AM30" si="45">(AL30-AD30)/AD30</f>
        <v>-2.220155078350633E-2</v>
      </c>
      <c r="AN30" s="66">
        <f t="shared" ref="AN30" si="46">(AJ30-AB30)/AB30</f>
        <v>-2.0725369428860364E-2</v>
      </c>
      <c r="AP30" s="67" t="s">
        <v>502</v>
      </c>
      <c r="AQ30" s="67" t="s">
        <v>181</v>
      </c>
      <c r="AR30" s="67">
        <v>22.911255920284969</v>
      </c>
      <c r="AS30" s="67">
        <v>20.68431121353872</v>
      </c>
      <c r="AT30" s="69">
        <v>18.457366506792471</v>
      </c>
      <c r="AU30" s="70">
        <f t="shared" ref="AU30" si="47">(AT30-AL30)/AT30</f>
        <v>2.5041656763333149E-3</v>
      </c>
      <c r="AV30" s="70">
        <f t="shared" ref="AV30" si="48">(AR30-AJ30)/AJ30</f>
        <v>2.3064157201149061E-3</v>
      </c>
      <c r="AX30" s="75" t="s">
        <v>502</v>
      </c>
      <c r="AY30" s="75" t="s">
        <v>181</v>
      </c>
      <c r="AZ30" s="75">
        <v>23.033816994813154</v>
      </c>
      <c r="BA30" s="75">
        <v>20.796769987419477</v>
      </c>
      <c r="BB30" s="77">
        <v>18.559722980025803</v>
      </c>
      <c r="BC30" s="78">
        <f t="shared" ref="BC30" si="49">(BB30-AT30)/AT30</f>
        <v>5.545562157833508E-3</v>
      </c>
      <c r="BD30" s="78">
        <f t="shared" ref="BD30" si="50">(AZ30-AR30)/AR30</f>
        <v>5.3493826333489416E-3</v>
      </c>
      <c r="BF30" s="79" t="s">
        <v>502</v>
      </c>
      <c r="BG30" s="79" t="s">
        <v>181</v>
      </c>
      <c r="BH30" s="79">
        <v>23.368138154111971</v>
      </c>
      <c r="BI30" s="79">
        <v>21.101284818436657</v>
      </c>
      <c r="BJ30" s="80">
        <v>18.834431482761339</v>
      </c>
      <c r="BK30" s="81">
        <f t="shared" ref="BK30" si="51">(BJ30-BB30)/BB30</f>
        <v>1.4801325592584543E-2</v>
      </c>
      <c r="BL30" s="81">
        <f t="shared" ref="BL30" si="52">(BH30-AZ30)/AZ30</f>
        <v>1.4514362051851876E-2</v>
      </c>
      <c r="BM30" s="28"/>
      <c r="BN30" s="90" t="s">
        <v>502</v>
      </c>
      <c r="BO30" s="90" t="s">
        <v>181</v>
      </c>
      <c r="BP30" s="90">
        <v>22.959502851234689</v>
      </c>
      <c r="BQ30" s="90">
        <v>20.750225260649586</v>
      </c>
      <c r="BR30" s="91">
        <v>18.54094767006449</v>
      </c>
      <c r="BS30" s="93"/>
      <c r="BT30" s="93"/>
    </row>
    <row r="31" spans="1:72">
      <c r="C31" s="28" t="s">
        <v>502</v>
      </c>
      <c r="D31" s="28" t="s">
        <v>181</v>
      </c>
      <c r="E31" s="10">
        <f t="shared" ref="E31" si="53">AE30</f>
        <v>1.5545893704818622E-2</v>
      </c>
      <c r="F31" s="10">
        <f t="shared" ref="F31" si="54">AM30</f>
        <v>-2.220155078350633E-2</v>
      </c>
      <c r="G31" s="10">
        <f t="shared" ref="G31" si="55">AU30</f>
        <v>2.5041656763333149E-3</v>
      </c>
      <c r="H31" s="10">
        <f t="shared" ref="H31" si="56">BC30</f>
        <v>5.545562157833508E-3</v>
      </c>
      <c r="I31" s="10">
        <f t="shared" ref="I31" si="57">BK30</f>
        <v>1.4801325592584543E-2</v>
      </c>
      <c r="L31" s="28" t="s">
        <v>502</v>
      </c>
      <c r="M31" s="28" t="s">
        <v>181</v>
      </c>
      <c r="N31" s="10">
        <f t="shared" ref="N31:N32" si="58">AF30</f>
        <v>1.6673263429978283E-2</v>
      </c>
      <c r="O31" s="10">
        <f t="shared" ref="O31:O32" si="59">AN30</f>
        <v>-2.0725369428860364E-2</v>
      </c>
      <c r="P31" s="10">
        <f t="shared" ref="P31:P32" si="60">AV30</f>
        <v>2.3064157201149061E-3</v>
      </c>
      <c r="Q31" s="10">
        <f t="shared" ref="Q31:Q32" si="61">BD30</f>
        <v>5.3493826333489416E-3</v>
      </c>
      <c r="R31" s="10">
        <f t="shared" ref="R31:R32" si="62">BL30</f>
        <v>1.4514362051851876E-2</v>
      </c>
      <c r="T31" s="28" t="str">
        <f>CAPM!D31</f>
        <v>2637</v>
      </c>
      <c r="U31" s="28" t="str">
        <f>CAPM!E31</f>
        <v>慧洋-KY</v>
      </c>
      <c r="V31" s="5">
        <f>CAPM!R31</f>
        <v>31.082196870122427</v>
      </c>
      <c r="W31" s="5">
        <f>CAPM!S31</f>
        <v>30.939796608402389</v>
      </c>
      <c r="X31" s="5">
        <f>CAPM!T31</f>
        <v>30.797396346682348</v>
      </c>
      <c r="Z31" s="71" t="s">
        <v>518</v>
      </c>
      <c r="AA31" s="71" t="s">
        <v>74</v>
      </c>
      <c r="AB31" s="73">
        <v>87.305044795486765</v>
      </c>
      <c r="AC31" s="71">
        <v>80.467752548809202</v>
      </c>
      <c r="AD31" s="71">
        <v>73.630460302131638</v>
      </c>
      <c r="AE31" s="74" t="e">
        <f t="shared" si="16"/>
        <v>#DIV/0!</v>
      </c>
      <c r="AF31" s="74" t="e">
        <f t="shared" si="17"/>
        <v>#DIV/0!</v>
      </c>
      <c r="AH31" s="63" t="s">
        <v>518</v>
      </c>
      <c r="AI31" s="63" t="s">
        <v>74</v>
      </c>
      <c r="AJ31" s="65">
        <v>89.558275693783713</v>
      </c>
      <c r="AK31" s="63">
        <v>82.544174492857024</v>
      </c>
      <c r="AL31" s="65">
        <v>75.53007329193035</v>
      </c>
      <c r="AM31" s="66">
        <f t="shared" ref="AM31" si="63">(AL31-AD31)/AD31</f>
        <v>2.5799281737529992E-2</v>
      </c>
      <c r="AN31" s="66">
        <f t="shared" ref="AN31" si="64">(AJ31-AB31)/AB31</f>
        <v>2.5808713615291898E-2</v>
      </c>
      <c r="AP31" s="67" t="s">
        <v>518</v>
      </c>
      <c r="AQ31" s="67" t="s">
        <v>74</v>
      </c>
      <c r="AR31" s="67">
        <v>88.635330842544889</v>
      </c>
      <c r="AS31" s="67">
        <v>81.696236948822317</v>
      </c>
      <c r="AT31" s="69">
        <v>74.757143055099732</v>
      </c>
      <c r="AU31" s="70">
        <f t="shared" ref="AU31" si="65">(AT31-AL31)/AT31</f>
        <v>-1.0339215829327906E-2</v>
      </c>
      <c r="AV31" s="70">
        <f t="shared" ref="AV31" si="66">(AR31-AJ31)/AJ31</f>
        <v>-1.0305522790484974E-2</v>
      </c>
      <c r="AX31" s="75" t="s">
        <v>518</v>
      </c>
      <c r="AY31" s="75" t="s">
        <v>74</v>
      </c>
      <c r="AZ31" s="75">
        <v>86.610638488716091</v>
      </c>
      <c r="BA31" s="75">
        <v>79.831886004232672</v>
      </c>
      <c r="BB31" s="77">
        <v>73.053133519749267</v>
      </c>
      <c r="BC31" s="78">
        <f t="shared" ref="BC31" si="67">(BB31-AT31)/AT31</f>
        <v>-2.2793936013506103E-2</v>
      </c>
      <c r="BD31" s="78">
        <f t="shared" ref="BD31" si="68">(AZ31-AR31)/AR31</f>
        <v>-2.2842949133066771E-2</v>
      </c>
      <c r="BF31" s="79" t="s">
        <v>518</v>
      </c>
      <c r="BG31" s="79" t="s">
        <v>74</v>
      </c>
      <c r="BH31" s="79">
        <v>86.515133338812944</v>
      </c>
      <c r="BI31" s="79">
        <v>79.740151319211336</v>
      </c>
      <c r="BJ31" s="80">
        <v>72.965169299609741</v>
      </c>
      <c r="BK31" s="81">
        <f t="shared" ref="BK31" si="69">(BJ31-BB31)/BB31</f>
        <v>-1.2041128956603252E-3</v>
      </c>
      <c r="BL31" s="81">
        <f t="shared" ref="BL31" si="70">(BH31-AZ31)/AZ31</f>
        <v>-1.1026953682553636E-3</v>
      </c>
      <c r="BN31" s="90" t="s">
        <v>518</v>
      </c>
      <c r="BO31" s="90" t="s">
        <v>74</v>
      </c>
      <c r="BP31" s="90"/>
      <c r="BQ31" s="90"/>
      <c r="BR31" s="90"/>
    </row>
    <row r="32" spans="1:72">
      <c r="A32" s="28"/>
      <c r="C32" s="28" t="s">
        <v>518</v>
      </c>
      <c r="D32" s="28" t="s">
        <v>74</v>
      </c>
      <c r="E32" s="10" t="e">
        <f t="shared" ref="E32" si="71">AE31</f>
        <v>#DIV/0!</v>
      </c>
      <c r="F32" s="10">
        <f t="shared" ref="F32" si="72">AM31</f>
        <v>2.5799281737529992E-2</v>
      </c>
      <c r="G32" s="10">
        <f t="shared" ref="G32" si="73">AU31</f>
        <v>-1.0339215829327906E-2</v>
      </c>
      <c r="H32" s="10">
        <f t="shared" ref="H32" si="74">BC31</f>
        <v>-2.2793936013506103E-2</v>
      </c>
      <c r="I32" s="10">
        <f t="shared" ref="I32" si="75">BK31</f>
        <v>-1.2041128956603252E-3</v>
      </c>
      <c r="L32" s="28" t="s">
        <v>518</v>
      </c>
      <c r="M32" s="28" t="s">
        <v>74</v>
      </c>
      <c r="N32" s="10" t="e">
        <f t="shared" si="58"/>
        <v>#DIV/0!</v>
      </c>
      <c r="O32" s="10">
        <f t="shared" si="59"/>
        <v>2.5808713615291898E-2</v>
      </c>
      <c r="P32" s="10">
        <f t="shared" si="60"/>
        <v>-1.0305522790484974E-2</v>
      </c>
      <c r="Q32" s="10">
        <f t="shared" si="61"/>
        <v>-2.2842949133066771E-2</v>
      </c>
      <c r="R32" s="10">
        <f t="shared" si="62"/>
        <v>-1.1026953682553636E-3</v>
      </c>
      <c r="T32" s="28" t="s">
        <v>694</v>
      </c>
      <c r="U32" s="28" t="s">
        <v>552</v>
      </c>
      <c r="V32" s="5">
        <f>CAPM!R32</f>
        <v>68.03127148402578</v>
      </c>
      <c r="W32" s="5">
        <f>CAPM!S32</f>
        <v>67.138157720665291</v>
      </c>
      <c r="X32" s="5">
        <f>CAPM!T32</f>
        <v>66.24504395730483</v>
      </c>
      <c r="Z32" s="71" t="s">
        <v>520</v>
      </c>
      <c r="AA32" s="71" t="s">
        <v>185</v>
      </c>
      <c r="AB32" s="73">
        <v>38.092639379789823</v>
      </c>
      <c r="AC32" s="71">
        <v>37.146843808699238</v>
      </c>
      <c r="AD32" s="71">
        <v>36.20104823760866</v>
      </c>
      <c r="AE32" s="74" t="e">
        <f t="shared" si="16"/>
        <v>#DIV/0!</v>
      </c>
      <c r="AF32" s="74" t="e">
        <f t="shared" si="17"/>
        <v>#DIV/0!</v>
      </c>
      <c r="AH32" s="63" t="s">
        <v>520</v>
      </c>
      <c r="AI32" s="63" t="s">
        <v>185</v>
      </c>
      <c r="AJ32" s="65"/>
      <c r="AK32" s="63"/>
      <c r="AL32" s="65"/>
      <c r="AM32" s="63"/>
      <c r="AN32" s="63"/>
      <c r="AP32" s="67" t="s">
        <v>520</v>
      </c>
      <c r="AQ32" s="67" t="s">
        <v>185</v>
      </c>
      <c r="AR32" s="67">
        <v>37.976588170296431</v>
      </c>
      <c r="AS32" s="67">
        <v>37.763539926288693</v>
      </c>
      <c r="AT32" s="69">
        <v>37.55049168228097</v>
      </c>
      <c r="AU32" s="70">
        <f t="shared" ref="AU32" si="76">(AT32-AL32)/AT32</f>
        <v>1</v>
      </c>
      <c r="AV32" s="70" t="e">
        <f t="shared" ref="AV32" si="77">(AR32-AJ32)/AJ32</f>
        <v>#DIV/0!</v>
      </c>
      <c r="AX32" s="75" t="s">
        <v>520</v>
      </c>
      <c r="AY32" s="75" t="s">
        <v>185</v>
      </c>
      <c r="AZ32" s="75">
        <v>38.40481303601802</v>
      </c>
      <c r="BA32" s="75">
        <v>37.451521037568732</v>
      </c>
      <c r="BB32" s="77">
        <v>36.49822903911943</v>
      </c>
      <c r="BC32" s="78">
        <f t="shared" ref="BC32" si="78">(BB32-AT32)/AT32</f>
        <v>-2.8022606256793012E-2</v>
      </c>
      <c r="BD32" s="78">
        <f t="shared" ref="BD32" si="79">(AZ32-AR32)/AR32</f>
        <v>1.1276022580051752E-2</v>
      </c>
      <c r="BF32" s="79" t="s">
        <v>520</v>
      </c>
      <c r="BG32" s="79" t="s">
        <v>185</v>
      </c>
      <c r="BH32" s="79">
        <v>38.249850443282796</v>
      </c>
      <c r="BI32" s="79">
        <v>37.299636316894023</v>
      </c>
      <c r="BJ32" s="80">
        <v>36.349422190505251</v>
      </c>
      <c r="BK32" s="81">
        <f t="shared" ref="BK32" si="80">(BJ32-BB32)/BB32</f>
        <v>-4.07709778068094E-3</v>
      </c>
      <c r="BL32" s="81">
        <f t="shared" ref="BL32" si="81">(BH32-AZ32)/AZ32</f>
        <v>-4.034978443714643E-3</v>
      </c>
      <c r="BM32" s="28"/>
      <c r="BN32" s="90" t="s">
        <v>520</v>
      </c>
      <c r="BO32" s="90" t="s">
        <v>185</v>
      </c>
      <c r="BP32" s="90"/>
      <c r="BQ32" s="90"/>
      <c r="BR32" s="90"/>
    </row>
    <row r="33" spans="1:70">
      <c r="A33" s="28"/>
      <c r="C33" s="28" t="s">
        <v>520</v>
      </c>
      <c r="D33" s="28" t="s">
        <v>185</v>
      </c>
      <c r="E33" s="10" t="e">
        <f t="shared" ref="E33" si="82">AE32</f>
        <v>#DIV/0!</v>
      </c>
      <c r="F33" s="10">
        <f t="shared" ref="F33" si="83">AM32</f>
        <v>0</v>
      </c>
      <c r="G33" s="10">
        <f t="shared" ref="G33" si="84">AU32</f>
        <v>1</v>
      </c>
      <c r="H33" s="10">
        <f t="shared" ref="H33" si="85">BC32</f>
        <v>-2.8022606256793012E-2</v>
      </c>
      <c r="I33" s="10">
        <f t="shared" ref="I33" si="86">BK32</f>
        <v>-4.07709778068094E-3</v>
      </c>
      <c r="L33" s="28" t="s">
        <v>520</v>
      </c>
      <c r="M33" s="28" t="s">
        <v>185</v>
      </c>
      <c r="N33" s="10" t="e">
        <f t="shared" ref="N33" si="87">AF32</f>
        <v>#DIV/0!</v>
      </c>
      <c r="O33" s="10">
        <f t="shared" ref="O33" si="88">AN32</f>
        <v>0</v>
      </c>
      <c r="P33" s="10" t="e">
        <f t="shared" ref="P33" si="89">AV32</f>
        <v>#DIV/0!</v>
      </c>
      <c r="Q33" s="10">
        <f t="shared" ref="Q33" si="90">BD32</f>
        <v>1.1276022580051752E-2</v>
      </c>
      <c r="R33" s="10">
        <f t="shared" ref="R33" si="91">BL32</f>
        <v>-4.034978443714643E-3</v>
      </c>
      <c r="V33" s="5"/>
      <c r="W33" s="5"/>
      <c r="X33" s="5"/>
      <c r="Z33" s="28"/>
      <c r="AA33" s="28"/>
      <c r="AB33" s="5"/>
      <c r="AC33" s="28"/>
      <c r="AD33" s="28"/>
      <c r="AJ33" s="5"/>
      <c r="AK33" s="28"/>
      <c r="AL33" s="5"/>
      <c r="AM33" s="28"/>
      <c r="AT33" s="5"/>
      <c r="AX33" s="28"/>
      <c r="AY33" s="28"/>
      <c r="AZ33" s="28"/>
      <c r="BA33" s="28"/>
      <c r="BB33" s="5"/>
      <c r="BC33" s="28"/>
      <c r="BF33" s="28"/>
      <c r="BG33" s="28"/>
      <c r="BH33" s="28"/>
      <c r="BI33" s="28"/>
      <c r="BJ33" s="5"/>
      <c r="BK33" s="28"/>
      <c r="BM33" s="28"/>
      <c r="BN33" s="28"/>
      <c r="BO33" s="28"/>
      <c r="BP33" s="28"/>
      <c r="BQ33" s="28"/>
      <c r="BR33" s="28"/>
    </row>
    <row r="34" spans="1:70">
      <c r="A34" s="28"/>
      <c r="V34" s="5"/>
      <c r="W34" s="5"/>
      <c r="X34" s="5"/>
      <c r="Z34" s="28"/>
      <c r="AA34" s="28"/>
      <c r="AB34" s="5"/>
      <c r="AC34" s="28"/>
      <c r="AD34" s="28"/>
      <c r="AJ34" s="5"/>
      <c r="AK34" s="28"/>
      <c r="AL34" s="5"/>
      <c r="AM34" s="28"/>
      <c r="AT34" s="5"/>
      <c r="AX34" s="28"/>
      <c r="AY34" s="28"/>
      <c r="AZ34" s="28"/>
      <c r="BA34" s="28"/>
      <c r="BB34" s="5"/>
      <c r="BC34" s="28"/>
      <c r="BF34" s="28"/>
      <c r="BG34" s="28"/>
      <c r="BH34" s="28"/>
      <c r="BI34" s="28"/>
      <c r="BJ34" s="5"/>
      <c r="BK34" s="28"/>
      <c r="BM34" s="28"/>
      <c r="BN34" s="28"/>
      <c r="BO34" s="28"/>
      <c r="BP34" s="28"/>
      <c r="BQ34" s="28"/>
      <c r="BR34" s="28"/>
    </row>
    <row r="35" spans="1:70">
      <c r="B35" s="28" t="str">
        <f>B3</f>
        <v>This Week</v>
      </c>
      <c r="C35" s="60">
        <f ca="1">C3</f>
        <v>42695</v>
      </c>
      <c r="D35" s="84" t="s">
        <v>484</v>
      </c>
      <c r="E35" s="60">
        <f t="shared" ref="E35:I36" si="92">E3</f>
        <v>42485</v>
      </c>
      <c r="F35" s="60">
        <f t="shared" si="92"/>
        <v>42479</v>
      </c>
      <c r="G35" s="60">
        <f t="shared" si="92"/>
        <v>42480</v>
      </c>
      <c r="H35" s="60">
        <f t="shared" si="92"/>
        <v>42481</v>
      </c>
      <c r="I35" s="60">
        <f t="shared" si="92"/>
        <v>42482</v>
      </c>
      <c r="K35" s="28" t="s">
        <v>487</v>
      </c>
      <c r="L35" s="60">
        <f t="shared" ref="L35" ca="1" si="93">L3</f>
        <v>42695</v>
      </c>
      <c r="M35" s="84" t="s">
        <v>488</v>
      </c>
      <c r="N35" s="60">
        <f t="shared" ref="N35:R36" si="94">N3</f>
        <v>42485</v>
      </c>
      <c r="O35" s="60">
        <f t="shared" si="94"/>
        <v>42479</v>
      </c>
      <c r="P35" s="60">
        <f t="shared" si="94"/>
        <v>42480</v>
      </c>
      <c r="Q35" s="60">
        <f t="shared" si="94"/>
        <v>42481</v>
      </c>
      <c r="R35" s="60">
        <f t="shared" si="94"/>
        <v>42482</v>
      </c>
      <c r="V35" s="5"/>
      <c r="W35" s="5"/>
      <c r="X35" s="5"/>
      <c r="AB35" s="5"/>
      <c r="AJ35" s="5"/>
      <c r="AL35" s="5"/>
      <c r="AT35" s="5"/>
      <c r="BB35" s="5"/>
      <c r="BJ35" s="5"/>
    </row>
    <row r="36" spans="1:70">
      <c r="C36" s="28" t="s">
        <v>0</v>
      </c>
      <c r="D36" s="28" t="s">
        <v>1</v>
      </c>
      <c r="E36" s="94">
        <f t="shared" si="92"/>
        <v>42485</v>
      </c>
      <c r="F36" s="94">
        <f t="shared" si="92"/>
        <v>42479</v>
      </c>
      <c r="G36" s="94">
        <f t="shared" si="92"/>
        <v>42480</v>
      </c>
      <c r="H36" s="94">
        <f t="shared" si="92"/>
        <v>42481</v>
      </c>
      <c r="I36" s="94">
        <f t="shared" si="92"/>
        <v>42482</v>
      </c>
      <c r="L36" s="28" t="s">
        <v>0</v>
      </c>
      <c r="M36" s="28" t="s">
        <v>1</v>
      </c>
      <c r="N36" s="94">
        <f t="shared" si="94"/>
        <v>42485</v>
      </c>
      <c r="O36" s="94">
        <f t="shared" si="94"/>
        <v>42479</v>
      </c>
      <c r="P36" s="94">
        <f t="shared" si="94"/>
        <v>42480</v>
      </c>
      <c r="Q36" s="94">
        <f t="shared" si="94"/>
        <v>42481</v>
      </c>
      <c r="R36" s="94">
        <f t="shared" si="94"/>
        <v>42482</v>
      </c>
      <c r="V36" s="5"/>
      <c r="W36" s="5"/>
      <c r="X36" s="5"/>
      <c r="AB36" s="5"/>
      <c r="AJ36" s="5"/>
      <c r="AL36" s="5"/>
      <c r="AT36" s="5"/>
      <c r="BB36" s="5"/>
      <c r="BJ36" s="5"/>
    </row>
    <row r="37" spans="1:70">
      <c r="C37" s="28" t="s">
        <v>448</v>
      </c>
      <c r="D37" s="28" t="s">
        <v>176</v>
      </c>
      <c r="E37" s="23">
        <f t="shared" ref="E37:E61" si="95">AD4</f>
        <v>12.791268119651637</v>
      </c>
      <c r="F37" s="23">
        <f>AL4</f>
        <v>13.143560107243246</v>
      </c>
      <c r="G37" s="23">
        <f>AT4</f>
        <v>13.097889078253631</v>
      </c>
      <c r="H37" s="23">
        <f>BB4</f>
        <v>13.059977486488275</v>
      </c>
      <c r="I37" s="23">
        <f>BJ4</f>
        <v>12.957018119407264</v>
      </c>
      <c r="L37" s="28" t="s">
        <v>448</v>
      </c>
      <c r="M37" s="28" t="s">
        <v>176</v>
      </c>
      <c r="N37" s="23">
        <f>AB4</f>
        <v>14.135969315665053</v>
      </c>
      <c r="O37" s="23">
        <f>AJ4</f>
        <v>14.551635792182328</v>
      </c>
      <c r="P37" s="23">
        <f>AR4</f>
        <v>14.497415265285452</v>
      </c>
      <c r="Q37" s="23">
        <f>AZ4</f>
        <v>14.451323416964096</v>
      </c>
      <c r="R37" s="23">
        <f>BH4</f>
        <v>14.332523562748227</v>
      </c>
      <c r="V37" s="5"/>
      <c r="W37" s="5"/>
      <c r="X37" s="5"/>
      <c r="AB37" s="5"/>
      <c r="AJ37" s="5"/>
      <c r="AL37" s="5"/>
      <c r="AT37" s="5"/>
      <c r="BB37" s="5"/>
      <c r="BJ37" s="5"/>
    </row>
    <row r="38" spans="1:70">
      <c r="C38" s="28" t="s">
        <v>467</v>
      </c>
      <c r="D38" s="28" t="s">
        <v>175</v>
      </c>
      <c r="E38" s="23">
        <f t="shared" si="95"/>
        <v>21.873872162153333</v>
      </c>
      <c r="F38" s="23">
        <f>AL5</f>
        <v>22.410384701717167</v>
      </c>
      <c r="G38" s="23">
        <f>AT5</f>
        <v>22.493172922711302</v>
      </c>
      <c r="H38" s="23">
        <f>BB5</f>
        <v>22.264699799948371</v>
      </c>
      <c r="I38" s="23">
        <f>BJ5</f>
        <v>22.138129397865121</v>
      </c>
      <c r="L38" s="28" t="s">
        <v>467</v>
      </c>
      <c r="M38" s="28" t="s">
        <v>175</v>
      </c>
      <c r="N38" s="23">
        <f t="shared" ref="N38:N61" si="96">AB5</f>
        <v>26.709605704575257</v>
      </c>
      <c r="O38" s="23">
        <f t="shared" ref="O38:O61" si="97">AJ5</f>
        <v>27.402555538822661</v>
      </c>
      <c r="P38" s="23">
        <f t="shared" ref="P38:P61" si="98">AR5</f>
        <v>27.498331798894302</v>
      </c>
      <c r="Q38" s="23">
        <f t="shared" ref="Q38:Q61" si="99">AZ5</f>
        <v>27.214062563331822</v>
      </c>
      <c r="R38" s="23">
        <f t="shared" ref="R38:R61" si="100">BH5</f>
        <v>27.054026962754889</v>
      </c>
      <c r="V38" s="5"/>
      <c r="W38" s="5"/>
      <c r="X38" s="5"/>
      <c r="AB38" s="5"/>
      <c r="AJ38" s="5"/>
      <c r="AL38" s="5"/>
      <c r="AT38" s="5"/>
      <c r="BB38" s="5"/>
      <c r="BJ38" s="5"/>
    </row>
    <row r="39" spans="1:70">
      <c r="C39" s="28" t="s">
        <v>474</v>
      </c>
      <c r="D39" s="28" t="s">
        <v>99</v>
      </c>
      <c r="E39" s="23">
        <f t="shared" si="95"/>
        <v>27.533677439751106</v>
      </c>
      <c r="F39" s="23">
        <f>AL6</f>
        <v>28.942806123128801</v>
      </c>
      <c r="G39" s="23">
        <f>AT6</f>
        <v>29.209973592210957</v>
      </c>
      <c r="H39" s="23">
        <f>BB6</f>
        <v>28.796793513340145</v>
      </c>
      <c r="I39" s="23">
        <f>BJ6</f>
        <v>27.987758999473982</v>
      </c>
      <c r="L39" s="28" t="s">
        <v>474</v>
      </c>
      <c r="M39" s="28" t="s">
        <v>99</v>
      </c>
      <c r="N39" s="23">
        <f t="shared" si="96"/>
        <v>31.852014331651041</v>
      </c>
      <c r="O39" s="23">
        <f t="shared" si="97"/>
        <v>33.488395221332524</v>
      </c>
      <c r="P39" s="23">
        <f t="shared" si="98"/>
        <v>33.798701939427211</v>
      </c>
      <c r="Q39" s="23">
        <f t="shared" si="99"/>
        <v>33.320039987312612</v>
      </c>
      <c r="R39" s="23">
        <f t="shared" si="100"/>
        <v>32.386385452995398</v>
      </c>
      <c r="V39" s="5"/>
      <c r="W39" s="5"/>
      <c r="X39" s="5"/>
      <c r="AB39" s="5"/>
    </row>
    <row r="40" spans="1:70">
      <c r="C40" s="28" t="s">
        <v>470</v>
      </c>
      <c r="D40" s="28" t="s">
        <v>354</v>
      </c>
      <c r="E40" s="23">
        <f t="shared" si="95"/>
        <v>13.524869955729972</v>
      </c>
      <c r="F40" s="23">
        <f>AL7</f>
        <v>13.528656606438973</v>
      </c>
      <c r="G40" s="23">
        <f>AT7</f>
        <v>13.530096441392896</v>
      </c>
      <c r="H40" s="23">
        <f>BB7</f>
        <v>13.53034869064661</v>
      </c>
      <c r="I40" s="23">
        <f>BJ7</f>
        <v>13.53171284026069</v>
      </c>
      <c r="L40" s="28" t="s">
        <v>470</v>
      </c>
      <c r="M40" s="28" t="s">
        <v>354</v>
      </c>
      <c r="N40" s="23">
        <f t="shared" si="96"/>
        <v>14.462577069522116</v>
      </c>
      <c r="O40" s="23">
        <f t="shared" si="97"/>
        <v>14.484785451554551</v>
      </c>
      <c r="P40" s="23">
        <f t="shared" si="98"/>
        <v>14.483396920339496</v>
      </c>
      <c r="Q40" s="23">
        <f t="shared" si="99"/>
        <v>14.480398040698148</v>
      </c>
      <c r="R40" s="23">
        <f t="shared" si="100"/>
        <v>14.477733215246863</v>
      </c>
      <c r="V40" s="5"/>
      <c r="W40" s="5"/>
      <c r="X40" s="5"/>
      <c r="AB40" s="5"/>
    </row>
    <row r="41" spans="1:70">
      <c r="C41" s="28" t="s">
        <v>465</v>
      </c>
      <c r="D41" s="28" t="s">
        <v>117</v>
      </c>
      <c r="E41" s="23">
        <f t="shared" si="95"/>
        <v>65.235614392456014</v>
      </c>
      <c r="F41" s="23">
        <f>AL8</f>
        <v>63.846944590475132</v>
      </c>
      <c r="G41" s="23">
        <f>AT8</f>
        <v>64.278436551407509</v>
      </c>
      <c r="H41" s="23">
        <f>BB8</f>
        <v>64.305048712540199</v>
      </c>
      <c r="I41" s="23">
        <f>BJ8</f>
        <v>64.810190724919366</v>
      </c>
      <c r="L41" s="28" t="s">
        <v>465</v>
      </c>
      <c r="M41" s="28" t="s">
        <v>117</v>
      </c>
      <c r="N41" s="23">
        <f t="shared" si="96"/>
        <v>73.532223850015825</v>
      </c>
      <c r="O41" s="23">
        <f t="shared" si="97"/>
        <v>72.026694620015391</v>
      </c>
      <c r="P41" s="23">
        <f t="shared" si="98"/>
        <v>72.493671575470387</v>
      </c>
      <c r="Q41" s="23">
        <f t="shared" si="99"/>
        <v>72.502691828763119</v>
      </c>
      <c r="R41" s="23">
        <f t="shared" si="100"/>
        <v>73.062085174575827</v>
      </c>
      <c r="V41" s="5"/>
      <c r="W41" s="5"/>
      <c r="X41" s="5"/>
      <c r="AB41" s="5"/>
    </row>
    <row r="42" spans="1:70">
      <c r="C42" s="28" t="s">
        <v>452</v>
      </c>
      <c r="D42" s="28" t="s">
        <v>79</v>
      </c>
      <c r="E42" s="23">
        <f t="shared" si="95"/>
        <v>17.175057091072759</v>
      </c>
      <c r="F42" s="23">
        <f t="shared" ref="F42:F61" si="101">AL9</f>
        <v>17.849320756610553</v>
      </c>
      <c r="G42" s="23">
        <f t="shared" ref="G42:G61" si="102">AT9</f>
        <v>17.87729564966077</v>
      </c>
      <c r="H42" s="23">
        <f t="shared" ref="H42:H61" si="103">BB9</f>
        <v>17.597204712263114</v>
      </c>
      <c r="I42" s="23">
        <f t="shared" ref="I42:I61" si="104">BJ9</f>
        <v>17.309975789472698</v>
      </c>
      <c r="L42" s="28" t="s">
        <v>452</v>
      </c>
      <c r="M42" s="28" t="s">
        <v>79</v>
      </c>
      <c r="N42" s="23">
        <f t="shared" si="96"/>
        <v>19.992940860601809</v>
      </c>
      <c r="O42" s="23">
        <f t="shared" si="97"/>
        <v>20.702628626524476</v>
      </c>
      <c r="P42" s="23">
        <f t="shared" si="98"/>
        <v>20.752555211954331</v>
      </c>
      <c r="Q42" s="23">
        <f t="shared" si="99"/>
        <v>20.444047552482612</v>
      </c>
      <c r="R42" s="23">
        <f t="shared" si="100"/>
        <v>20.126958670708344</v>
      </c>
      <c r="V42" s="5"/>
      <c r="W42" s="5"/>
      <c r="X42" s="5"/>
      <c r="AB42" s="5"/>
    </row>
    <row r="43" spans="1:70">
      <c r="C43" s="28" t="s">
        <v>449</v>
      </c>
      <c r="D43" s="28" t="s">
        <v>94</v>
      </c>
      <c r="E43" s="23">
        <f t="shared" si="95"/>
        <v>16.303355139065111</v>
      </c>
      <c r="F43" s="23">
        <f t="shared" si="101"/>
        <v>17.74099178132554</v>
      </c>
      <c r="G43" s="23">
        <f t="shared" si="102"/>
        <v>17.519665673966024</v>
      </c>
      <c r="H43" s="23">
        <f t="shared" si="103"/>
        <v>16.694828398623184</v>
      </c>
      <c r="I43" s="23">
        <f t="shared" si="104"/>
        <v>16.440800694636884</v>
      </c>
      <c r="L43" s="28" t="s">
        <v>449</v>
      </c>
      <c r="M43" s="28" t="s">
        <v>94</v>
      </c>
      <c r="N43" s="23">
        <f t="shared" si="96"/>
        <v>20.039109555949572</v>
      </c>
      <c r="O43" s="23">
        <f t="shared" si="97"/>
        <v>21.813874095724842</v>
      </c>
      <c r="P43" s="23">
        <f t="shared" si="98"/>
        <v>21.537341082109943</v>
      </c>
      <c r="Q43" s="23">
        <f t="shared" si="99"/>
        <v>20.519906151404157</v>
      </c>
      <c r="R43" s="23">
        <f t="shared" si="100"/>
        <v>20.21030018409121</v>
      </c>
      <c r="V43" s="5"/>
      <c r="W43" s="5"/>
      <c r="X43" s="5"/>
      <c r="AB43" s="5"/>
    </row>
    <row r="44" spans="1:70">
      <c r="C44" s="28" t="s">
        <v>473</v>
      </c>
      <c r="D44" s="28" t="s">
        <v>85</v>
      </c>
      <c r="E44" s="23">
        <f t="shared" si="95"/>
        <v>8.8436915574866113</v>
      </c>
      <c r="F44" s="23">
        <f t="shared" si="101"/>
        <v>8.9034450320069336</v>
      </c>
      <c r="G44" s="23">
        <f t="shared" si="102"/>
        <v>8.9100157766407637</v>
      </c>
      <c r="H44" s="23">
        <f t="shared" si="103"/>
        <v>8.7529377600510223</v>
      </c>
      <c r="I44" s="23">
        <f t="shared" si="104"/>
        <v>8.874682096456608</v>
      </c>
      <c r="L44" s="28" t="s">
        <v>473</v>
      </c>
      <c r="M44" s="28" t="s">
        <v>85</v>
      </c>
      <c r="N44" s="23">
        <f t="shared" si="96"/>
        <v>10.859253468772593</v>
      </c>
      <c r="O44" s="23">
        <f t="shared" si="97"/>
        <v>10.916085396445808</v>
      </c>
      <c r="P44" s="23">
        <f t="shared" si="98"/>
        <v>10.928695922295709</v>
      </c>
      <c r="Q44" s="23">
        <f t="shared" si="99"/>
        <v>10.740885406812113</v>
      </c>
      <c r="R44" s="23">
        <f t="shared" si="100"/>
        <v>10.893865244693545</v>
      </c>
      <c r="V44" s="5"/>
      <c r="W44" s="5"/>
      <c r="X44" s="5"/>
      <c r="AB44" s="28"/>
    </row>
    <row r="45" spans="1:70">
      <c r="C45" s="28" t="s">
        <v>475</v>
      </c>
      <c r="D45" s="28" t="s">
        <v>158</v>
      </c>
      <c r="E45" s="23">
        <f t="shared" si="95"/>
        <v>14.6599179370454</v>
      </c>
      <c r="F45" s="23">
        <f t="shared" si="101"/>
        <v>15.377977674230328</v>
      </c>
      <c r="G45" s="23">
        <f t="shared" si="102"/>
        <v>15.466641054157117</v>
      </c>
      <c r="H45" s="23">
        <f t="shared" si="103"/>
        <v>15.352669869177682</v>
      </c>
      <c r="I45" s="23">
        <f t="shared" si="104"/>
        <v>15.191206946458738</v>
      </c>
      <c r="L45" s="28" t="s">
        <v>475</v>
      </c>
      <c r="M45" s="28" t="s">
        <v>158</v>
      </c>
      <c r="N45" s="23">
        <f t="shared" si="96"/>
        <v>16.000012517266537</v>
      </c>
      <c r="O45" s="23">
        <f t="shared" si="97"/>
        <v>16.810022807542264</v>
      </c>
      <c r="P45" s="23">
        <f t="shared" si="98"/>
        <v>16.901450797010959</v>
      </c>
      <c r="Q45" s="23">
        <f t="shared" si="99"/>
        <v>16.771452914548082</v>
      </c>
      <c r="R45" s="23">
        <f t="shared" si="100"/>
        <v>16.590989906521596</v>
      </c>
    </row>
    <row r="46" spans="1:70">
      <c r="C46" s="28" t="s">
        <v>468</v>
      </c>
      <c r="D46" s="28" t="s">
        <v>182</v>
      </c>
      <c r="E46" s="23">
        <f t="shared" si="95"/>
        <v>71.768736443227681</v>
      </c>
      <c r="F46" s="23">
        <f t="shared" si="101"/>
        <v>72.331627480767239</v>
      </c>
      <c r="G46" s="23">
        <f t="shared" si="102"/>
        <v>72.513749511565237</v>
      </c>
      <c r="H46" s="23">
        <f t="shared" si="103"/>
        <v>71.989203902071893</v>
      </c>
      <c r="I46" s="23">
        <f t="shared" si="104"/>
        <v>72.458793949967159</v>
      </c>
      <c r="L46" s="28" t="s">
        <v>468</v>
      </c>
      <c r="M46" s="28" t="s">
        <v>182</v>
      </c>
      <c r="N46" s="23">
        <f t="shared" si="96"/>
        <v>75.793471921254167</v>
      </c>
      <c r="O46" s="23">
        <f t="shared" si="97"/>
        <v>76.439580248127811</v>
      </c>
      <c r="P46" s="23">
        <f t="shared" si="98"/>
        <v>76.618154462179277</v>
      </c>
      <c r="Q46" s="23">
        <f t="shared" si="99"/>
        <v>76.049866952798041</v>
      </c>
      <c r="R46" s="23">
        <f t="shared" si="100"/>
        <v>76.535011646388284</v>
      </c>
    </row>
    <row r="47" spans="1:70">
      <c r="C47" s="28" t="s">
        <v>466</v>
      </c>
      <c r="D47" s="28" t="s">
        <v>137</v>
      </c>
      <c r="E47" s="23">
        <f t="shared" si="95"/>
        <v>41.203522673664935</v>
      </c>
      <c r="F47" s="23">
        <f t="shared" si="101"/>
        <v>42.84112386497366</v>
      </c>
      <c r="G47" s="23">
        <f t="shared" si="102"/>
        <v>42.609197169781751</v>
      </c>
      <c r="H47" s="23">
        <f t="shared" si="103"/>
        <v>42.004724960460408</v>
      </c>
      <c r="I47" s="23">
        <f t="shared" si="104"/>
        <v>41.376547471060569</v>
      </c>
      <c r="L47" s="28" t="s">
        <v>466</v>
      </c>
      <c r="M47" s="28" t="s">
        <v>137</v>
      </c>
      <c r="N47" s="23">
        <f t="shared" si="96"/>
        <v>46.745694119644035</v>
      </c>
      <c r="O47" s="23">
        <f t="shared" si="97"/>
        <v>48.549612256139049</v>
      </c>
      <c r="P47" s="23">
        <f t="shared" si="98"/>
        <v>48.300302366283944</v>
      </c>
      <c r="Q47" s="23">
        <f t="shared" si="99"/>
        <v>47.628350943880925</v>
      </c>
      <c r="R47" s="23">
        <f t="shared" si="100"/>
        <v>46.928653505421046</v>
      </c>
    </row>
    <row r="48" spans="1:70">
      <c r="C48" s="28" t="s">
        <v>471</v>
      </c>
      <c r="D48" s="28" t="s">
        <v>472</v>
      </c>
      <c r="E48" s="23">
        <f t="shared" si="95"/>
        <v>73.051105958934201</v>
      </c>
      <c r="F48" s="23">
        <f t="shared" si="101"/>
        <v>65.339772056980607</v>
      </c>
      <c r="G48" s="23">
        <f t="shared" si="102"/>
        <v>71.220931922832435</v>
      </c>
      <c r="H48" s="23">
        <f t="shared" si="103"/>
        <v>68.538221764345153</v>
      </c>
      <c r="I48" s="23">
        <f t="shared" si="104"/>
        <v>66.916750649162339</v>
      </c>
      <c r="L48" s="28" t="s">
        <v>471</v>
      </c>
      <c r="M48" s="28" t="s">
        <v>472</v>
      </c>
      <c r="N48" s="23">
        <f t="shared" si="96"/>
        <v>87.383406651497623</v>
      </c>
      <c r="O48" s="23">
        <f t="shared" si="97"/>
        <v>77.823580324085114</v>
      </c>
      <c r="P48" s="23">
        <f t="shared" si="98"/>
        <v>84.922286798084954</v>
      </c>
      <c r="Q48" s="23">
        <f t="shared" si="99"/>
        <v>81.818672078873632</v>
      </c>
      <c r="R48" s="23">
        <f t="shared" si="100"/>
        <v>79.984336422710186</v>
      </c>
    </row>
    <row r="49" spans="3:18">
      <c r="C49" s="28" t="s">
        <v>456</v>
      </c>
      <c r="D49" s="28" t="s">
        <v>180</v>
      </c>
      <c r="E49" s="23">
        <f t="shared" si="95"/>
        <v>105.31315590140854</v>
      </c>
      <c r="F49" s="23">
        <f t="shared" si="101"/>
        <v>105.15470241604616</v>
      </c>
      <c r="G49" s="23">
        <f t="shared" si="102"/>
        <v>106.38596765429278</v>
      </c>
      <c r="H49" s="23">
        <f t="shared" si="103"/>
        <v>106.13066751631243</v>
      </c>
      <c r="I49" s="23">
        <f t="shared" si="104"/>
        <v>105.49517438220244</v>
      </c>
      <c r="L49" s="28" t="s">
        <v>456</v>
      </c>
      <c r="M49" s="28" t="s">
        <v>180</v>
      </c>
      <c r="N49" s="23">
        <f t="shared" si="96"/>
        <v>117.68410429737136</v>
      </c>
      <c r="O49" s="23">
        <f t="shared" si="97"/>
        <v>117.77942882381707</v>
      </c>
      <c r="P49" s="23">
        <f t="shared" si="98"/>
        <v>119.10628551490892</v>
      </c>
      <c r="Q49" s="23">
        <f t="shared" si="99"/>
        <v>118.76661130661797</v>
      </c>
      <c r="R49" s="23">
        <f t="shared" si="100"/>
        <v>118.00648126704158</v>
      </c>
    </row>
    <row r="50" spans="3:18">
      <c r="C50" s="28" t="s">
        <v>453</v>
      </c>
      <c r="D50" s="28" t="s">
        <v>454</v>
      </c>
      <c r="E50" s="23">
        <f t="shared" si="95"/>
        <v>35.23861567622707</v>
      </c>
      <c r="F50" s="23">
        <f t="shared" si="101"/>
        <v>29.895214074699947</v>
      </c>
      <c r="G50" s="23">
        <f t="shared" si="102"/>
        <v>32.872514672123678</v>
      </c>
      <c r="H50" s="23">
        <f t="shared" si="103"/>
        <v>33.736709086033507</v>
      </c>
      <c r="I50" s="23">
        <f t="shared" si="104"/>
        <v>33.593436862814002</v>
      </c>
      <c r="L50" s="28" t="s">
        <v>453</v>
      </c>
      <c r="M50" s="28" t="s">
        <v>454</v>
      </c>
      <c r="N50" s="23">
        <f t="shared" si="96"/>
        <v>42.317740693276036</v>
      </c>
      <c r="O50" s="23">
        <f t="shared" si="97"/>
        <v>35.832296550391924</v>
      </c>
      <c r="P50" s="23">
        <f t="shared" si="98"/>
        <v>39.424725391512062</v>
      </c>
      <c r="Q50" s="23">
        <f t="shared" si="99"/>
        <v>40.489003861565287</v>
      </c>
      <c r="R50" s="23">
        <f t="shared" si="100"/>
        <v>40.340091414719012</v>
      </c>
    </row>
    <row r="51" spans="3:18">
      <c r="C51" s="28" t="s">
        <v>457</v>
      </c>
      <c r="D51" s="28" t="s">
        <v>458</v>
      </c>
      <c r="E51" s="23">
        <f t="shared" si="95"/>
        <v>519.29540364158447</v>
      </c>
      <c r="F51" s="23">
        <f t="shared" si="101"/>
        <v>467.767042991528</v>
      </c>
      <c r="G51" s="23">
        <f t="shared" si="102"/>
        <v>464.19924589106921</v>
      </c>
      <c r="H51" s="23">
        <f t="shared" si="103"/>
        <v>461.40460047433123</v>
      </c>
      <c r="I51" s="23">
        <f t="shared" si="104"/>
        <v>492.21189068915845</v>
      </c>
      <c r="L51" s="28" t="s">
        <v>457</v>
      </c>
      <c r="M51" s="28" t="s">
        <v>458</v>
      </c>
      <c r="N51" s="23">
        <f t="shared" si="96"/>
        <v>635.51650268246385</v>
      </c>
      <c r="O51" s="23">
        <f t="shared" si="97"/>
        <v>571.01166533658591</v>
      </c>
      <c r="P51" s="23">
        <f t="shared" si="98"/>
        <v>567.010634359748</v>
      </c>
      <c r="Q51" s="23">
        <f t="shared" si="99"/>
        <v>563.94401931720313</v>
      </c>
      <c r="R51" s="23">
        <f t="shared" si="100"/>
        <v>601.95551816583111</v>
      </c>
    </row>
    <row r="52" spans="3:18">
      <c r="C52" s="28" t="s">
        <v>459</v>
      </c>
      <c r="D52" s="28" t="s">
        <v>460</v>
      </c>
      <c r="E52" s="23">
        <f t="shared" si="95"/>
        <v>153.98331270912155</v>
      </c>
      <c r="F52" s="23">
        <f t="shared" si="101"/>
        <v>141.34235406142312</v>
      </c>
      <c r="G52" s="23">
        <f t="shared" si="102"/>
        <v>141.60018121198831</v>
      </c>
      <c r="H52" s="23">
        <f t="shared" si="103"/>
        <v>143.35839992995625</v>
      </c>
      <c r="I52" s="23">
        <f t="shared" si="104"/>
        <v>153.89508227973371</v>
      </c>
      <c r="L52" s="28" t="s">
        <v>459</v>
      </c>
      <c r="M52" s="28" t="s">
        <v>460</v>
      </c>
      <c r="N52" s="23">
        <f t="shared" si="96"/>
        <v>180.0991446846584</v>
      </c>
      <c r="O52" s="23">
        <f t="shared" si="97"/>
        <v>165.59128442271685</v>
      </c>
      <c r="P52" s="23">
        <f t="shared" si="98"/>
        <v>165.83189599501799</v>
      </c>
      <c r="Q52" s="23">
        <f t="shared" si="99"/>
        <v>167.82890740635247</v>
      </c>
      <c r="R52" s="23">
        <f t="shared" si="100"/>
        <v>180.09372431053936</v>
      </c>
    </row>
    <row r="53" spans="3:18">
      <c r="C53" s="28" t="s">
        <v>463</v>
      </c>
      <c r="D53" s="28" t="s">
        <v>464</v>
      </c>
      <c r="E53" s="23">
        <f t="shared" si="95"/>
        <v>40.179495475781003</v>
      </c>
      <c r="F53" s="23">
        <f t="shared" si="101"/>
        <v>40.073705075079843</v>
      </c>
      <c r="G53" s="23">
        <f t="shared" si="102"/>
        <v>39.716992829402905</v>
      </c>
      <c r="H53" s="23">
        <f t="shared" si="103"/>
        <v>39.177215145103261</v>
      </c>
      <c r="I53" s="23">
        <f t="shared" si="104"/>
        <v>39.022979902859213</v>
      </c>
      <c r="L53" s="28" t="s">
        <v>463</v>
      </c>
      <c r="M53" s="28" t="s">
        <v>464</v>
      </c>
      <c r="N53" s="23">
        <f t="shared" si="96"/>
        <v>47.710111197748375</v>
      </c>
      <c r="O53" s="23">
        <f t="shared" si="97"/>
        <v>47.595535686562307</v>
      </c>
      <c r="P53" s="23">
        <f t="shared" si="98"/>
        <v>47.173631846746119</v>
      </c>
      <c r="Q53" s="23">
        <f t="shared" si="99"/>
        <v>46.534454985588077</v>
      </c>
      <c r="R53" s="23">
        <f t="shared" si="100"/>
        <v>46.356873027146342</v>
      </c>
    </row>
    <row r="54" spans="3:18">
      <c r="C54" s="28" t="s">
        <v>469</v>
      </c>
      <c r="D54" s="28" t="s">
        <v>178</v>
      </c>
      <c r="E54" s="23">
        <f t="shared" si="95"/>
        <v>39.125114433222578</v>
      </c>
      <c r="F54" s="23">
        <f t="shared" si="101"/>
        <v>38.938250521108451</v>
      </c>
      <c r="G54" s="23">
        <f t="shared" si="102"/>
        <v>39.647006440311394</v>
      </c>
      <c r="H54" s="23">
        <f t="shared" si="103"/>
        <v>39.284098585382466</v>
      </c>
      <c r="I54" s="23">
        <f t="shared" si="104"/>
        <v>39.487022062244918</v>
      </c>
      <c r="L54" s="28" t="s">
        <v>469</v>
      </c>
      <c r="M54" s="28" t="s">
        <v>178</v>
      </c>
      <c r="N54" s="23">
        <f t="shared" si="96"/>
        <v>45.166986415726377</v>
      </c>
      <c r="O54" s="23">
        <f t="shared" si="97"/>
        <v>44.998977439600758</v>
      </c>
      <c r="P54" s="23">
        <f t="shared" si="98"/>
        <v>45.805949218409985</v>
      </c>
      <c r="Q54" s="23">
        <f t="shared" si="99"/>
        <v>45.372772177049022</v>
      </c>
      <c r="R54" s="23">
        <f t="shared" si="100"/>
        <v>45.598684905032314</v>
      </c>
    </row>
    <row r="55" spans="3:18">
      <c r="C55" s="28" t="s">
        <v>461</v>
      </c>
      <c r="D55" s="28" t="s">
        <v>121</v>
      </c>
      <c r="E55" s="23">
        <f t="shared" si="95"/>
        <v>31.94661710180765</v>
      </c>
      <c r="F55" s="23">
        <f t="shared" si="101"/>
        <v>31.270307215103852</v>
      </c>
      <c r="G55" s="23">
        <f t="shared" si="102"/>
        <v>31.143579855023294</v>
      </c>
      <c r="H55" s="23">
        <f t="shared" si="103"/>
        <v>30.300179840988086</v>
      </c>
      <c r="I55" s="23">
        <f t="shared" si="104"/>
        <v>31.074494560957877</v>
      </c>
      <c r="L55" s="28" t="s">
        <v>461</v>
      </c>
      <c r="M55" s="28" t="s">
        <v>121</v>
      </c>
      <c r="N55" s="23">
        <f t="shared" si="96"/>
        <v>36.212651418157911</v>
      </c>
      <c r="O55" s="23">
        <f t="shared" si="97"/>
        <v>35.464011111810201</v>
      </c>
      <c r="P55" s="23">
        <f t="shared" si="98"/>
        <v>35.311173833153561</v>
      </c>
      <c r="Q55" s="23">
        <f t="shared" si="99"/>
        <v>34.345880939021193</v>
      </c>
      <c r="R55" s="23">
        <f t="shared" si="100"/>
        <v>35.221148659549435</v>
      </c>
    </row>
    <row r="56" spans="3:18">
      <c r="C56" s="28" t="s">
        <v>455</v>
      </c>
      <c r="D56" s="28" t="s">
        <v>80</v>
      </c>
      <c r="E56" s="23">
        <f t="shared" si="95"/>
        <v>50.240658366861489</v>
      </c>
      <c r="F56" s="23">
        <f t="shared" si="101"/>
        <v>51.174947091814062</v>
      </c>
      <c r="G56" s="23">
        <f t="shared" si="102"/>
        <v>51.708814041765109</v>
      </c>
      <c r="H56" s="23">
        <f t="shared" si="103"/>
        <v>50.83735103421413</v>
      </c>
      <c r="I56" s="23">
        <f t="shared" si="104"/>
        <v>50.577337930921168</v>
      </c>
      <c r="L56" s="28" t="s">
        <v>455</v>
      </c>
      <c r="M56" s="28" t="s">
        <v>80</v>
      </c>
      <c r="N56" s="23">
        <f t="shared" si="96"/>
        <v>58.216431902670891</v>
      </c>
      <c r="O56" s="23">
        <f t="shared" si="97"/>
        <v>59.281144183516062</v>
      </c>
      <c r="P56" s="23">
        <f t="shared" si="98"/>
        <v>59.902327983686419</v>
      </c>
      <c r="Q56" s="23">
        <f t="shared" si="99"/>
        <v>58.893454336672114</v>
      </c>
      <c r="R56" s="23">
        <f t="shared" si="100"/>
        <v>58.600544945543206</v>
      </c>
    </row>
    <row r="57" spans="3:18">
      <c r="C57" s="28" t="s">
        <v>450</v>
      </c>
      <c r="D57" s="28" t="s">
        <v>183</v>
      </c>
      <c r="E57" s="23">
        <f t="shared" si="95"/>
        <v>14.521226003999713</v>
      </c>
      <c r="F57" s="23">
        <f t="shared" si="101"/>
        <v>14.215632598314201</v>
      </c>
      <c r="G57" s="23">
        <f t="shared" si="102"/>
        <v>14.180294774968482</v>
      </c>
      <c r="H57" s="23">
        <f t="shared" si="103"/>
        <v>14.122885778651167</v>
      </c>
      <c r="I57" s="23">
        <f t="shared" si="104"/>
        <v>14.540931808623045</v>
      </c>
      <c r="L57" s="28" t="s">
        <v>450</v>
      </c>
      <c r="M57" s="28" t="s">
        <v>183</v>
      </c>
      <c r="N57" s="23">
        <f t="shared" si="96"/>
        <v>17.238096303863045</v>
      </c>
      <c r="O57" s="23">
        <f t="shared" si="97"/>
        <v>16.886805635857915</v>
      </c>
      <c r="P57" s="23">
        <f t="shared" si="98"/>
        <v>16.842140766175309</v>
      </c>
      <c r="Q57" s="23">
        <f t="shared" si="99"/>
        <v>16.771814482614744</v>
      </c>
      <c r="R57" s="23">
        <f t="shared" si="100"/>
        <v>17.265555386750183</v>
      </c>
    </row>
    <row r="58" spans="3:18">
      <c r="C58" s="28" t="s">
        <v>447</v>
      </c>
      <c r="D58" s="28" t="s">
        <v>171</v>
      </c>
      <c r="E58" s="23">
        <f t="shared" si="95"/>
        <v>22.297434207419865</v>
      </c>
      <c r="F58" s="23">
        <f t="shared" si="101"/>
        <v>23.24880705154834</v>
      </c>
      <c r="G58" s="23">
        <f t="shared" si="102"/>
        <v>23.475305668042687</v>
      </c>
      <c r="H58" s="23">
        <f t="shared" si="103"/>
        <v>23.212988003321382</v>
      </c>
      <c r="I58" s="23">
        <f t="shared" si="104"/>
        <v>22.926743765674694</v>
      </c>
      <c r="L58" s="28" t="s">
        <v>447</v>
      </c>
      <c r="M58" s="28" t="s">
        <v>171</v>
      </c>
      <c r="N58" s="23">
        <f t="shared" si="96"/>
        <v>27.368380742692423</v>
      </c>
      <c r="O58" s="23">
        <f t="shared" si="97"/>
        <v>28.582649641877609</v>
      </c>
      <c r="P58" s="23">
        <f t="shared" si="98"/>
        <v>28.853139945316801</v>
      </c>
      <c r="Q58" s="23">
        <f t="shared" si="99"/>
        <v>28.522357129139699</v>
      </c>
      <c r="R58" s="23">
        <f t="shared" si="100"/>
        <v>28.163604234018958</v>
      </c>
    </row>
    <row r="59" spans="3:18">
      <c r="C59" s="28" t="s">
        <v>451</v>
      </c>
      <c r="D59" s="28" t="s">
        <v>86</v>
      </c>
      <c r="E59" s="23">
        <f t="shared" si="95"/>
        <v>200.87666253406778</v>
      </c>
      <c r="F59" s="23">
        <f t="shared" si="101"/>
        <v>221.20635703947806</v>
      </c>
      <c r="G59" s="23">
        <f t="shared" si="102"/>
        <v>208.88395908191325</v>
      </c>
      <c r="H59" s="23">
        <f t="shared" si="103"/>
        <v>211.28010753357623</v>
      </c>
      <c r="I59" s="23">
        <f t="shared" si="104"/>
        <v>207.82440529910406</v>
      </c>
      <c r="L59" s="28" t="s">
        <v>451</v>
      </c>
      <c r="M59" s="28" t="s">
        <v>86</v>
      </c>
      <c r="N59" s="23">
        <f t="shared" si="96"/>
        <v>257.83302196388195</v>
      </c>
      <c r="O59" s="23">
        <f t="shared" si="97"/>
        <v>283.93220085342637</v>
      </c>
      <c r="P59" s="23">
        <f t="shared" si="98"/>
        <v>268.17375662263277</v>
      </c>
      <c r="Q59" s="23">
        <f t="shared" si="99"/>
        <v>271.34217161990216</v>
      </c>
      <c r="R59" s="23">
        <f t="shared" si="100"/>
        <v>266.89436699312358</v>
      </c>
    </row>
    <row r="60" spans="3:18">
      <c r="C60" s="28" t="s">
        <v>462</v>
      </c>
      <c r="D60" s="28" t="s">
        <v>73</v>
      </c>
      <c r="E60" s="23">
        <f t="shared" si="95"/>
        <v>140.22514958573302</v>
      </c>
      <c r="F60" s="23">
        <f t="shared" si="101"/>
        <v>141.22527413059873</v>
      </c>
      <c r="G60" s="23">
        <f t="shared" si="102"/>
        <v>141.85396192533628</v>
      </c>
      <c r="H60" s="23">
        <f t="shared" si="103"/>
        <v>138.9856438965804</v>
      </c>
      <c r="I60" s="23">
        <f t="shared" si="104"/>
        <v>139.60223735754164</v>
      </c>
      <c r="L60" s="28" t="s">
        <v>462</v>
      </c>
      <c r="M60" s="28" t="s">
        <v>73</v>
      </c>
      <c r="N60" s="23">
        <f t="shared" si="96"/>
        <v>171.62722111892583</v>
      </c>
      <c r="O60" s="23">
        <f t="shared" si="97"/>
        <v>172.78953598953035</v>
      </c>
      <c r="P60" s="23">
        <f t="shared" si="98"/>
        <v>173.56717066357191</v>
      </c>
      <c r="Q60" s="23">
        <f t="shared" si="99"/>
        <v>170.06823133774566</v>
      </c>
      <c r="R60" s="23">
        <f t="shared" si="100"/>
        <v>170.84803218071855</v>
      </c>
    </row>
    <row r="61" spans="3:18">
      <c r="C61" s="28" t="s">
        <v>476</v>
      </c>
      <c r="D61" s="28" t="s">
        <v>105</v>
      </c>
      <c r="E61" s="23">
        <f t="shared" si="95"/>
        <v>264.86465187179971</v>
      </c>
      <c r="F61" s="23">
        <f t="shared" si="101"/>
        <v>263.16750138130294</v>
      </c>
      <c r="G61" s="23">
        <f t="shared" si="102"/>
        <v>263.45354062063876</v>
      </c>
      <c r="H61" s="23">
        <f t="shared" si="103"/>
        <v>265.46561224000925</v>
      </c>
      <c r="I61" s="23">
        <f t="shared" si="104"/>
        <v>262.39158190032981</v>
      </c>
      <c r="L61" s="28" t="s">
        <v>476</v>
      </c>
      <c r="M61" s="28" t="s">
        <v>105</v>
      </c>
      <c r="N61" s="23">
        <f t="shared" si="96"/>
        <v>306.51652426129738</v>
      </c>
      <c r="O61" s="23">
        <f t="shared" si="97"/>
        <v>305.25771831931104</v>
      </c>
      <c r="P61" s="23">
        <f t="shared" si="98"/>
        <v>305.47128074485192</v>
      </c>
      <c r="Q61" s="23">
        <f t="shared" si="99"/>
        <v>307.6830567349121</v>
      </c>
      <c r="R61" s="23">
        <f t="shared" si="100"/>
        <v>303.99523529212405</v>
      </c>
    </row>
    <row r="62" spans="3:18">
      <c r="C62" s="28" t="s">
        <v>499</v>
      </c>
      <c r="D62" s="28" t="s">
        <v>500</v>
      </c>
      <c r="E62" s="23">
        <f t="shared" ref="E62" si="105">AD29</f>
        <v>26.998797961356068</v>
      </c>
      <c r="F62" s="23">
        <f t="shared" ref="F62" si="106">AL29</f>
        <v>27.129436979761994</v>
      </c>
      <c r="G62" s="23">
        <f t="shared" ref="G62" si="107">AT29</f>
        <v>26.76591942334333</v>
      </c>
      <c r="H62" s="23">
        <f t="shared" ref="H62" si="108">BB29</f>
        <v>26.562812916646255</v>
      </c>
      <c r="I62" s="23">
        <f t="shared" ref="I62" si="109">BJ29</f>
        <v>26.82361732888085</v>
      </c>
      <c r="L62" s="28" t="s">
        <v>499</v>
      </c>
      <c r="M62" s="28" t="s">
        <v>500</v>
      </c>
      <c r="N62" s="23">
        <f t="shared" ref="N62" si="110">AB29</f>
        <v>29.170041787208895</v>
      </c>
      <c r="O62" s="23">
        <f t="shared" ref="O62" si="111">AJ29</f>
        <v>29.316227942562101</v>
      </c>
      <c r="P62" s="23">
        <f t="shared" ref="P62" si="112">AR29</f>
        <v>28.919563069505408</v>
      </c>
      <c r="Q62" s="23">
        <f t="shared" ref="Q62" si="113">AZ29</f>
        <v>28.696189191277465</v>
      </c>
      <c r="R62" s="23">
        <f t="shared" ref="R62" si="114">BH29</f>
        <v>28.972125825469625</v>
      </c>
    </row>
    <row r="63" spans="3:18">
      <c r="C63" s="28" t="s">
        <v>502</v>
      </c>
      <c r="D63" s="28" t="s">
        <v>181</v>
      </c>
      <c r="E63" s="23">
        <f t="shared" ref="E63" si="115">AD30</f>
        <v>18.829183271729917</v>
      </c>
      <c r="F63" s="23">
        <f t="shared" ref="F63" si="116">AL30</f>
        <v>18.411146203110658</v>
      </c>
      <c r="G63" s="23">
        <f t="shared" ref="G63" si="117">AT30</f>
        <v>18.457366506792471</v>
      </c>
      <c r="H63" s="23">
        <f t="shared" ref="H63" si="118">BB30</f>
        <v>18.559722980025803</v>
      </c>
      <c r="I63" s="23">
        <f t="shared" ref="I63" si="119">BJ30</f>
        <v>18.834431482761339</v>
      </c>
      <c r="L63" s="28" t="s">
        <v>502</v>
      </c>
      <c r="M63" s="28" t="s">
        <v>181</v>
      </c>
      <c r="N63" s="23">
        <f t="shared" ref="N63:N65" si="120">AB30</f>
        <v>23.342312690494662</v>
      </c>
      <c r="O63" s="23">
        <f t="shared" ref="O63:O65" si="121">AJ30</f>
        <v>22.858534636660185</v>
      </c>
      <c r="P63" s="23">
        <f t="shared" ref="P63:P65" si="122">AR30</f>
        <v>22.911255920284969</v>
      </c>
      <c r="Q63" s="23">
        <f t="shared" ref="Q63:Q65" si="123">AZ30</f>
        <v>23.033816994813154</v>
      </c>
      <c r="R63" s="23">
        <f t="shared" ref="R63:R65" si="124">BH30</f>
        <v>23.368138154111971</v>
      </c>
    </row>
    <row r="64" spans="3:18">
      <c r="C64" s="28" t="s">
        <v>518</v>
      </c>
      <c r="D64" s="28" t="s">
        <v>74</v>
      </c>
      <c r="E64" s="23">
        <f t="shared" ref="E64:E65" si="125">AD31</f>
        <v>73.630460302131638</v>
      </c>
      <c r="F64" s="23">
        <f t="shared" ref="F64:F65" si="126">AL31</f>
        <v>75.53007329193035</v>
      </c>
      <c r="G64" s="23">
        <f t="shared" ref="G64:G65" si="127">AT31</f>
        <v>74.757143055099732</v>
      </c>
      <c r="H64" s="23">
        <f t="shared" ref="H64:H65" si="128">BB31</f>
        <v>73.053133519749267</v>
      </c>
      <c r="I64" s="23">
        <f t="shared" ref="I64:I65" si="129">BJ31</f>
        <v>72.965169299609741</v>
      </c>
      <c r="L64" s="28" t="s">
        <v>518</v>
      </c>
      <c r="M64" s="28" t="s">
        <v>74</v>
      </c>
      <c r="N64" s="23">
        <f t="shared" si="120"/>
        <v>87.305044795486765</v>
      </c>
      <c r="O64" s="23">
        <f t="shared" si="121"/>
        <v>89.558275693783713</v>
      </c>
      <c r="P64" s="23">
        <f t="shared" si="122"/>
        <v>88.635330842544889</v>
      </c>
      <c r="Q64" s="23">
        <f t="shared" si="123"/>
        <v>86.610638488716091</v>
      </c>
      <c r="R64" s="23">
        <f t="shared" si="124"/>
        <v>86.515133338812944</v>
      </c>
    </row>
    <row r="65" spans="3:18">
      <c r="C65" s="28" t="s">
        <v>520</v>
      </c>
      <c r="D65" s="28" t="s">
        <v>185</v>
      </c>
      <c r="E65" s="23">
        <f t="shared" si="125"/>
        <v>36.20104823760866</v>
      </c>
      <c r="F65" s="23">
        <f t="shared" si="126"/>
        <v>0</v>
      </c>
      <c r="G65" s="23">
        <f t="shared" si="127"/>
        <v>37.55049168228097</v>
      </c>
      <c r="H65" s="23">
        <f t="shared" si="128"/>
        <v>36.49822903911943</v>
      </c>
      <c r="I65" s="23">
        <f t="shared" si="129"/>
        <v>36.349422190505251</v>
      </c>
      <c r="L65" s="28" t="s">
        <v>520</v>
      </c>
      <c r="M65" s="28" t="s">
        <v>185</v>
      </c>
      <c r="N65" s="23">
        <f t="shared" si="120"/>
        <v>38.092639379789823</v>
      </c>
      <c r="O65" s="23">
        <f t="shared" si="121"/>
        <v>0</v>
      </c>
      <c r="P65" s="23">
        <f t="shared" si="122"/>
        <v>37.976588170296431</v>
      </c>
      <c r="Q65" s="23">
        <f t="shared" si="123"/>
        <v>38.40481303601802</v>
      </c>
      <c r="R65" s="23">
        <f t="shared" si="124"/>
        <v>38.249850443282796</v>
      </c>
    </row>
  </sheetData>
  <sortState ref="BF4:BL28">
    <sortCondition ref="BG4:BG28" customList="南緯,聯傑,智邦,卓越,正新,緯創,華通,友達,基泰,永記,F-康聯,長園科,中碳,F-立凱,同致,胡連,昶洧,凌通,得力,廣達,合勤控,亞光,可成,台積電,華碩"/>
  </sortState>
  <mergeCells count="6">
    <mergeCell ref="BP2:BR2"/>
    <mergeCell ref="AB2:AD2"/>
    <mergeCell ref="AJ2:AL2"/>
    <mergeCell ref="BH2:BJ2"/>
    <mergeCell ref="AR2:AT2"/>
    <mergeCell ref="AZ2:BB2"/>
  </mergeCells>
  <phoneticPr fontId="1" type="noConversion"/>
  <conditionalFormatting sqref="E5:I33">
    <cfRule type="cellIs" dxfId="15" priority="4" operator="lessThan">
      <formula>-0.01</formula>
    </cfRule>
    <cfRule type="cellIs" dxfId="14" priority="5" operator="greaterThan">
      <formula>0.01</formula>
    </cfRule>
  </conditionalFormatting>
  <conditionalFormatting sqref="N5:R33">
    <cfRule type="cellIs" dxfId="13" priority="2" operator="lessThan">
      <formula>-0.01</formula>
    </cfRule>
    <cfRule type="cellIs" dxfId="12" priority="3" operator="greaterThan">
      <formula>0.01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>
    <tabColor theme="5" tint="0.59999389629810485"/>
  </sheetPr>
  <dimension ref="A4:BL64"/>
  <sheetViews>
    <sheetView topLeftCell="AS1" workbookViewId="0">
      <selection activeCell="B34" sqref="B34:C34"/>
    </sheetView>
  </sheetViews>
  <sheetFormatPr defaultRowHeight="16.5"/>
  <cols>
    <col min="4" max="8" width="9.625" bestFit="1" customWidth="1"/>
    <col min="9" max="9" width="9.25" bestFit="1" customWidth="1"/>
    <col min="10" max="12" width="9.25" style="28" customWidth="1"/>
    <col min="13" max="13" width="10" style="28" bestFit="1" customWidth="1"/>
    <col min="14" max="14" width="9.25" bestFit="1" customWidth="1"/>
    <col min="15" max="15" width="11.375" bestFit="1" customWidth="1"/>
    <col min="16" max="16" width="9.5" bestFit="1" customWidth="1"/>
    <col min="17" max="17" width="9.25" bestFit="1" customWidth="1"/>
    <col min="18" max="18" width="10.25" bestFit="1" customWidth="1"/>
    <col min="19" max="19" width="9.25" bestFit="1" customWidth="1"/>
    <col min="20" max="21" width="11.375" bestFit="1" customWidth="1"/>
    <col min="22" max="22" width="9.25" bestFit="1" customWidth="1"/>
    <col min="23" max="23" width="11.375" bestFit="1" customWidth="1"/>
    <col min="24" max="29" width="9.25" bestFit="1" customWidth="1"/>
    <col min="30" max="30" width="9.25" style="28" customWidth="1"/>
    <col min="31" max="31" width="9.25" bestFit="1" customWidth="1"/>
    <col min="32" max="33" width="9.25" style="28" customWidth="1"/>
    <col min="34" max="35" width="9.25" bestFit="1" customWidth="1"/>
    <col min="36" max="36" width="9.5" bestFit="1" customWidth="1"/>
    <col min="37" max="37" width="9.25" bestFit="1" customWidth="1"/>
    <col min="38" max="38" width="12.75" bestFit="1" customWidth="1"/>
    <col min="39" max="39" width="12.875" bestFit="1" customWidth="1"/>
    <col min="40" max="42" width="9.25" bestFit="1" customWidth="1"/>
    <col min="43" max="43" width="9.5" bestFit="1" customWidth="1"/>
    <col min="44" max="55" width="9.25" bestFit="1" customWidth="1"/>
    <col min="56" max="56" width="9.5" bestFit="1" customWidth="1"/>
    <col min="57" max="57" width="9.25" bestFit="1" customWidth="1"/>
    <col min="58" max="58" width="12.75" bestFit="1" customWidth="1"/>
    <col min="59" max="59" width="12.875" bestFit="1" customWidth="1"/>
    <col min="60" max="62" width="9.25" bestFit="1" customWidth="1"/>
    <col min="63" max="63" width="9.5" bestFit="1" customWidth="1"/>
    <col min="64" max="64" width="9.25" bestFit="1" customWidth="1"/>
  </cols>
  <sheetData>
    <row r="4" spans="1:64">
      <c r="A4" s="60">
        <v>42485</v>
      </c>
      <c r="B4" s="60"/>
      <c r="C4" s="60"/>
      <c r="D4" s="60"/>
      <c r="E4" s="60"/>
      <c r="F4" s="60"/>
      <c r="AA4" s="39"/>
    </row>
    <row r="5" spans="1:64">
      <c r="B5" s="28" t="s">
        <v>537</v>
      </c>
      <c r="C5" s="28" t="s">
        <v>1</v>
      </c>
      <c r="D5" s="98" t="s">
        <v>538</v>
      </c>
      <c r="E5" s="5" t="s">
        <v>540</v>
      </c>
      <c r="F5" s="5" t="s">
        <v>539</v>
      </c>
      <c r="G5" s="28" t="s">
        <v>541</v>
      </c>
      <c r="H5" s="28" t="s">
        <v>542</v>
      </c>
      <c r="I5" s="28" t="s">
        <v>543</v>
      </c>
      <c r="J5" t="s">
        <v>550</v>
      </c>
      <c r="K5" t="s">
        <v>625</v>
      </c>
      <c r="L5" t="s">
        <v>657</v>
      </c>
      <c r="M5" t="s">
        <v>658</v>
      </c>
      <c r="N5" s="5" t="s">
        <v>661</v>
      </c>
      <c r="O5" s="5" t="s">
        <v>664</v>
      </c>
      <c r="P5" t="s">
        <v>665</v>
      </c>
      <c r="Q5" s="5" t="s">
        <v>667</v>
      </c>
      <c r="R5" s="5" t="s">
        <v>676</v>
      </c>
      <c r="S5" s="5" t="s">
        <v>680</v>
      </c>
      <c r="T5" s="5" t="s">
        <v>682</v>
      </c>
      <c r="U5" s="5" t="s">
        <v>683</v>
      </c>
      <c r="V5" s="5" t="s">
        <v>688</v>
      </c>
      <c r="W5" s="5" t="s">
        <v>697</v>
      </c>
      <c r="X5" s="5" t="s">
        <v>1168</v>
      </c>
      <c r="Y5" s="5" t="s">
        <v>481</v>
      </c>
      <c r="Z5" s="5" t="s">
        <v>481</v>
      </c>
      <c r="AA5" s="28" t="s">
        <v>481</v>
      </c>
      <c r="AB5" s="28" t="s">
        <v>481</v>
      </c>
      <c r="AC5" s="28" t="s">
        <v>481</v>
      </c>
      <c r="AD5" t="s">
        <v>481</v>
      </c>
      <c r="AE5" t="s">
        <v>481</v>
      </c>
      <c r="AF5" t="s">
        <v>481</v>
      </c>
      <c r="AG5" t="s">
        <v>481</v>
      </c>
      <c r="AH5" s="5" t="s">
        <v>481</v>
      </c>
      <c r="AI5" s="5" t="s">
        <v>481</v>
      </c>
      <c r="AJ5" t="s">
        <v>481</v>
      </c>
      <c r="AK5" s="5" t="s">
        <v>481</v>
      </c>
      <c r="AL5" s="5" t="s">
        <v>481</v>
      </c>
      <c r="AM5" s="5" t="s">
        <v>481</v>
      </c>
      <c r="AN5" s="5" t="s">
        <v>481</v>
      </c>
      <c r="AO5" t="s">
        <v>481</v>
      </c>
      <c r="AP5" s="5" t="s">
        <v>481</v>
      </c>
      <c r="AQ5" s="5" t="s">
        <v>481</v>
      </c>
      <c r="AR5" s="5" t="s">
        <v>481</v>
      </c>
      <c r="AS5" s="5" t="s">
        <v>480</v>
      </c>
      <c r="AT5" s="5" t="s">
        <v>480</v>
      </c>
      <c r="AU5" s="28" t="s">
        <v>480</v>
      </c>
      <c r="AV5" s="28" t="s">
        <v>480</v>
      </c>
      <c r="AW5" t="s">
        <v>480</v>
      </c>
      <c r="AX5" t="s">
        <v>480</v>
      </c>
      <c r="AY5" t="s">
        <v>480</v>
      </c>
      <c r="AZ5" t="s">
        <v>480</v>
      </c>
      <c r="BA5" t="s">
        <v>480</v>
      </c>
      <c r="BB5" s="5" t="s">
        <v>480</v>
      </c>
      <c r="BC5" s="5" t="s">
        <v>480</v>
      </c>
      <c r="BD5" t="s">
        <v>480</v>
      </c>
      <c r="BE5" s="5" t="s">
        <v>480</v>
      </c>
      <c r="BF5" s="5" t="s">
        <v>480</v>
      </c>
      <c r="BG5" s="5" t="s">
        <v>480</v>
      </c>
      <c r="BH5" s="5" t="s">
        <v>480</v>
      </c>
      <c r="BI5" s="5" t="s">
        <v>480</v>
      </c>
      <c r="BJ5" s="5" t="s">
        <v>480</v>
      </c>
      <c r="BK5" s="5" t="s">
        <v>480</v>
      </c>
      <c r="BL5" s="5" t="s">
        <v>480</v>
      </c>
    </row>
    <row r="6" spans="1:64">
      <c r="B6" s="28" t="s">
        <v>448</v>
      </c>
      <c r="C6" s="28" t="s">
        <v>176</v>
      </c>
      <c r="D6" s="5">
        <v>12.791268119651637</v>
      </c>
      <c r="E6" s="5">
        <v>12.510546735099487</v>
      </c>
      <c r="F6" s="5">
        <v>12.527895780357035</v>
      </c>
      <c r="G6" s="5">
        <v>12.179666270839983</v>
      </c>
      <c r="H6" s="5">
        <v>12.03304118921082</v>
      </c>
      <c r="I6" s="5">
        <v>12.279236095266414</v>
      </c>
      <c r="J6" s="5">
        <v>12.541705617454099</v>
      </c>
      <c r="K6" s="5">
        <v>12.570058906522103</v>
      </c>
      <c r="L6" s="5">
        <v>12.414905960249794</v>
      </c>
      <c r="M6" s="5">
        <v>11.982475245303032</v>
      </c>
      <c r="N6" s="5">
        <v>13.456256581263833</v>
      </c>
      <c r="O6" s="5">
        <v>13.377243513117017</v>
      </c>
      <c r="P6" s="5">
        <v>12.70013505695405</v>
      </c>
      <c r="Q6" s="5">
        <v>12.889467834465203</v>
      </c>
      <c r="R6" s="5">
        <v>12.82050827503171</v>
      </c>
      <c r="S6" s="5">
        <v>12.410751353894916</v>
      </c>
      <c r="T6" s="5">
        <v>12.270497796008071</v>
      </c>
      <c r="U6" s="5">
        <v>12.159270202775089</v>
      </c>
      <c r="V6" s="5">
        <v>12.184803730921535</v>
      </c>
      <c r="W6" s="5">
        <v>12.578818613270887</v>
      </c>
      <c r="X6" s="5">
        <v>12.262911085445454</v>
      </c>
      <c r="Y6" s="5">
        <v>13.151861255313058</v>
      </c>
      <c r="Z6" s="5">
        <v>13.16610851293234</v>
      </c>
      <c r="AA6" s="5">
        <v>12.79906757688623</v>
      </c>
      <c r="AB6" s="5">
        <v>12.64248247344255</v>
      </c>
      <c r="AC6" s="5">
        <v>12.900203316518652</v>
      </c>
      <c r="AD6" s="5">
        <v>13.175729971556207</v>
      </c>
      <c r="AE6" s="5">
        <v>13.213937758644153</v>
      </c>
      <c r="AF6" s="5">
        <v>13.043684804761448</v>
      </c>
      <c r="AG6" s="5">
        <v>12.589631262714713</v>
      </c>
      <c r="AH6" s="5">
        <v>14.150760376065998</v>
      </c>
      <c r="AI6" s="5">
        <v>14.075270030837002</v>
      </c>
      <c r="AJ6" s="5">
        <v>13.383453358773776</v>
      </c>
      <c r="AK6" s="5">
        <v>13.614227600213589</v>
      </c>
      <c r="AL6" s="5">
        <v>13.541591859357911</v>
      </c>
      <c r="AM6" s="5">
        <v>13.109106355284517</v>
      </c>
      <c r="AN6" s="5">
        <v>12.960309655118049</v>
      </c>
      <c r="AO6" s="5">
        <v>12.840642074417856</v>
      </c>
      <c r="AP6" s="5">
        <v>12.852063077506235</v>
      </c>
      <c r="AQ6" s="5">
        <v>13.254041411071405</v>
      </c>
      <c r="AR6" s="5">
        <v>12.910726526562271</v>
      </c>
      <c r="AS6" s="5">
        <v>13.793175775526628</v>
      </c>
      <c r="AT6" s="5">
        <v>13.804321245507644</v>
      </c>
      <c r="AU6" s="5">
        <v>13.418468882932478</v>
      </c>
      <c r="AV6" s="5">
        <v>13.25192375767428</v>
      </c>
      <c r="AW6" s="5">
        <v>13.521170537770892</v>
      </c>
      <c r="AX6" s="5">
        <v>13.809754325658313</v>
      </c>
      <c r="AY6" s="5">
        <v>13.857816610766204</v>
      </c>
      <c r="AZ6" s="5">
        <v>13.672463649273103</v>
      </c>
      <c r="BA6" s="5">
        <v>13.196787280126394</v>
      </c>
      <c r="BB6" s="5">
        <v>14.845264170868163</v>
      </c>
      <c r="BC6" s="5">
        <v>14.773296548556988</v>
      </c>
      <c r="BD6" s="5">
        <v>14.066771660593503</v>
      </c>
      <c r="BE6" s="5">
        <v>14.338987365961975</v>
      </c>
      <c r="BF6" s="5">
        <v>14.262675443684111</v>
      </c>
      <c r="BG6" s="5">
        <v>13.807461356674121</v>
      </c>
      <c r="BH6" s="5">
        <v>13.650121514228031</v>
      </c>
      <c r="BI6" s="5">
        <v>13.522013946060621</v>
      </c>
      <c r="BJ6" s="5">
        <v>13.519322424090939</v>
      </c>
      <c r="BK6" s="5">
        <v>13.929264208871926</v>
      </c>
      <c r="BL6" s="5">
        <v>13.558541967679089</v>
      </c>
    </row>
    <row r="7" spans="1:64">
      <c r="B7" s="28" t="s">
        <v>467</v>
      </c>
      <c r="C7" s="28" t="s">
        <v>175</v>
      </c>
      <c r="D7" s="5">
        <v>21.873872162153333</v>
      </c>
      <c r="E7" s="5">
        <v>20.983472883683422</v>
      </c>
      <c r="F7" s="5">
        <v>20.044102237959976</v>
      </c>
      <c r="G7" s="5">
        <v>18.487384827785078</v>
      </c>
      <c r="H7" s="5">
        <v>18.60491896312821</v>
      </c>
      <c r="I7" s="5">
        <v>19.835633197256694</v>
      </c>
      <c r="J7" s="5">
        <v>19.849455159545137</v>
      </c>
      <c r="K7" s="5">
        <v>19.676387135221095</v>
      </c>
      <c r="L7" s="5">
        <v>19.845333981386304</v>
      </c>
      <c r="M7" s="5">
        <v>19.413762700964206</v>
      </c>
      <c r="N7" s="5">
        <v>18.959028937563534</v>
      </c>
      <c r="O7" s="5">
        <v>19.432567998478003</v>
      </c>
      <c r="P7" s="5">
        <v>20.293312515207241</v>
      </c>
      <c r="Q7" s="5">
        <v>20.767781931738146</v>
      </c>
      <c r="R7" s="5">
        <v>22.224953151280026</v>
      </c>
      <c r="S7" s="5">
        <v>21.645219314825251</v>
      </c>
      <c r="T7" s="5">
        <v>20.974351591693438</v>
      </c>
      <c r="U7" s="5">
        <v>21.213575184065789</v>
      </c>
      <c r="V7" s="5">
        <v>21.126221436026825</v>
      </c>
      <c r="W7" s="5">
        <v>20.934809743181894</v>
      </c>
      <c r="X7" s="5">
        <v>20.354915399112922</v>
      </c>
      <c r="Y7" s="5">
        <v>23.276988512969055</v>
      </c>
      <c r="Z7" s="5">
        <v>22.232692258122423</v>
      </c>
      <c r="AA7" s="5">
        <v>20.509088678829936</v>
      </c>
      <c r="AB7" s="5">
        <v>20.661083920787174</v>
      </c>
      <c r="AC7" s="5">
        <v>22.05823936007878</v>
      </c>
      <c r="AD7" s="5">
        <v>22.1153827965916</v>
      </c>
      <c r="AE7" s="5">
        <v>21.983218738509638</v>
      </c>
      <c r="AF7" s="5">
        <v>22.173653522671792</v>
      </c>
      <c r="AG7" s="5">
        <v>21.705920233095874</v>
      </c>
      <c r="AH7" s="5">
        <v>21.178552328498405</v>
      </c>
      <c r="AI7" s="5">
        <v>21.693221394739204</v>
      </c>
      <c r="AJ7" s="5">
        <v>22.651520303139318</v>
      </c>
      <c r="AK7" s="5">
        <v>23.181118083542447</v>
      </c>
      <c r="AL7" s="5">
        <v>24.816265398528312</v>
      </c>
      <c r="AM7" s="5">
        <v>24.215247007898935</v>
      </c>
      <c r="AN7" s="5">
        <v>23.529063124937352</v>
      </c>
      <c r="AO7" s="5">
        <v>23.831448305399817</v>
      </c>
      <c r="AP7" s="5">
        <v>23.775788964839442</v>
      </c>
      <c r="AQ7" s="5">
        <v>23.518907492895323</v>
      </c>
      <c r="AR7" s="5">
        <v>22.847975698960962</v>
      </c>
      <c r="AS7" s="5">
        <v>25.570504142254688</v>
      </c>
      <c r="AT7" s="5">
        <v>24.421282278284867</v>
      </c>
      <c r="AU7" s="5">
        <v>22.530792529874798</v>
      </c>
      <c r="AV7" s="5">
        <v>22.717248878446142</v>
      </c>
      <c r="AW7" s="5">
        <v>24.280845522900865</v>
      </c>
      <c r="AX7" s="5">
        <v>24.381310433638077</v>
      </c>
      <c r="AY7" s="5">
        <v>24.290050341798182</v>
      </c>
      <c r="AZ7" s="5">
        <v>24.50197306395728</v>
      </c>
      <c r="BA7" s="5">
        <v>23.998077765227546</v>
      </c>
      <c r="BB7" s="5">
        <v>23.39807571943328</v>
      </c>
      <c r="BC7" s="5">
        <v>23.953874791000406</v>
      </c>
      <c r="BD7" s="5">
        <v>25.009728091071391</v>
      </c>
      <c r="BE7" s="5">
        <v>25.594454235346745</v>
      </c>
      <c r="BF7" s="5">
        <v>27.407577645776602</v>
      </c>
      <c r="BG7" s="5">
        <v>26.785274700972622</v>
      </c>
      <c r="BH7" s="5">
        <v>26.083774658181262</v>
      </c>
      <c r="BI7" s="5">
        <v>26.449321426733846</v>
      </c>
      <c r="BJ7" s="5">
        <v>26.42535649365206</v>
      </c>
      <c r="BK7" s="5">
        <v>26.103005242608749</v>
      </c>
      <c r="BL7" s="5">
        <v>25.341035998809009</v>
      </c>
    </row>
    <row r="8" spans="1:64">
      <c r="B8" s="28" t="s">
        <v>474</v>
      </c>
      <c r="C8" s="28" t="s">
        <v>99</v>
      </c>
      <c r="D8" s="5">
        <v>27.533677439751106</v>
      </c>
      <c r="E8" s="5">
        <v>28.077518755914632</v>
      </c>
      <c r="F8" s="5">
        <v>28.741833307411312</v>
      </c>
      <c r="G8" s="5">
        <v>33.294653882926816</v>
      </c>
      <c r="H8" s="5">
        <v>35.964357649735348</v>
      </c>
      <c r="I8" s="5">
        <v>37.095836288738766</v>
      </c>
      <c r="J8" s="5">
        <v>39.981541784684346</v>
      </c>
      <c r="K8" s="5">
        <v>41.186294730987647</v>
      </c>
      <c r="L8" s="5">
        <v>42.520414642459656</v>
      </c>
      <c r="M8" s="5">
        <v>40.319046558929806</v>
      </c>
      <c r="N8" s="5">
        <v>43.152109930430981</v>
      </c>
      <c r="O8" s="5">
        <v>45.245229656944979</v>
      </c>
      <c r="P8" s="5">
        <v>49.052651098636183</v>
      </c>
      <c r="Q8" s="5">
        <v>51.271237299544666</v>
      </c>
      <c r="R8" s="5">
        <v>47.990135768856106</v>
      </c>
      <c r="S8" s="5">
        <v>45.298033918647057</v>
      </c>
      <c r="T8" s="5">
        <v>46.71703930041123</v>
      </c>
      <c r="U8" s="5">
        <v>47.965116309226424</v>
      </c>
      <c r="V8" s="5">
        <v>44.249495349444672</v>
      </c>
      <c r="W8" s="5">
        <v>46.384427631717237</v>
      </c>
      <c r="X8" s="5">
        <v>45.88704601135575</v>
      </c>
      <c r="Y8" s="5">
        <v>30.27884455922743</v>
      </c>
      <c r="Z8" s="5">
        <v>31.021963305597836</v>
      </c>
      <c r="AA8" s="5">
        <v>35.990522115551947</v>
      </c>
      <c r="AB8" s="5">
        <v>38.986040986693446</v>
      </c>
      <c r="AC8" s="5">
        <v>40.25417984336304</v>
      </c>
      <c r="AD8" s="5">
        <v>43.412793150941056</v>
      </c>
      <c r="AE8" s="5">
        <v>44.752160954425456</v>
      </c>
      <c r="AF8" s="5">
        <v>46.195800480606337</v>
      </c>
      <c r="AG8" s="5">
        <v>43.815906928838331</v>
      </c>
      <c r="AH8" s="5">
        <v>46.836531515370318</v>
      </c>
      <c r="AI8" s="5">
        <v>49.070161617278579</v>
      </c>
      <c r="AJ8" s="5">
        <v>53.168703475261154</v>
      </c>
      <c r="AK8" s="5">
        <v>55.491702001766775</v>
      </c>
      <c r="AL8" s="5">
        <v>51.863539905664702</v>
      </c>
      <c r="AM8" s="5">
        <v>48.854670586023531</v>
      </c>
      <c r="AN8" s="5">
        <v>50.187574260068061</v>
      </c>
      <c r="AO8" s="5">
        <v>51.394641308959763</v>
      </c>
      <c r="AP8" s="5">
        <v>47.212890344594783</v>
      </c>
      <c r="AQ8" s="5">
        <v>49.512143994091048</v>
      </c>
      <c r="AR8" s="5">
        <v>49.038295503620439</v>
      </c>
      <c r="AS8" s="5">
        <v>32.480170362540228</v>
      </c>
      <c r="AT8" s="5">
        <v>33.302093303784361</v>
      </c>
      <c r="AU8" s="5">
        <v>38.686390348177085</v>
      </c>
      <c r="AV8" s="5">
        <v>42.007724323651537</v>
      </c>
      <c r="AW8" s="5">
        <v>43.412523397987314</v>
      </c>
      <c r="AX8" s="5">
        <v>46.844044517197766</v>
      </c>
      <c r="AY8" s="5">
        <v>48.318027177863272</v>
      </c>
      <c r="AZ8" s="5">
        <v>49.871186318753018</v>
      </c>
      <c r="BA8" s="5">
        <v>47.312767298746856</v>
      </c>
      <c r="BB8" s="5">
        <v>50.520953100309654</v>
      </c>
      <c r="BC8" s="5">
        <v>52.895093577612187</v>
      </c>
      <c r="BD8" s="5">
        <v>57.284755851886125</v>
      </c>
      <c r="BE8" s="5">
        <v>59.712166703988885</v>
      </c>
      <c r="BF8" s="5">
        <v>55.736944042473304</v>
      </c>
      <c r="BG8" s="5">
        <v>52.411307253400011</v>
      </c>
      <c r="BH8" s="5">
        <v>53.658109219724899</v>
      </c>
      <c r="BI8" s="5">
        <v>54.824166308693115</v>
      </c>
      <c r="BJ8" s="5">
        <v>50.176285339744894</v>
      </c>
      <c r="BK8" s="5">
        <v>52.639860356464851</v>
      </c>
      <c r="BL8" s="5">
        <v>52.189544995885129</v>
      </c>
    </row>
    <row r="9" spans="1:64">
      <c r="B9" s="28" t="s">
        <v>465</v>
      </c>
      <c r="C9" s="28" t="s">
        <v>117</v>
      </c>
      <c r="D9" s="5">
        <v>65.235614392456014</v>
      </c>
      <c r="E9" s="5">
        <v>62.942726880998272</v>
      </c>
      <c r="F9" s="5">
        <v>59.686967613673708</v>
      </c>
      <c r="G9" s="5">
        <v>61.77426820981696</v>
      </c>
      <c r="H9" s="5">
        <v>62.237383369747548</v>
      </c>
      <c r="I9" s="5">
        <v>63.341533131714996</v>
      </c>
      <c r="J9" s="5">
        <v>62.94200311902523</v>
      </c>
      <c r="K9" s="5">
        <v>63.065574474261901</v>
      </c>
      <c r="L9" s="5">
        <v>62.425553711924657</v>
      </c>
      <c r="M9" s="5">
        <v>62.540489005841586</v>
      </c>
      <c r="N9" s="5">
        <v>61.311261269641491</v>
      </c>
      <c r="O9" s="5">
        <v>63.067584218174098</v>
      </c>
      <c r="P9" s="5">
        <v>62.139880986787368</v>
      </c>
      <c r="Q9" s="5">
        <v>62.567267652954321</v>
      </c>
      <c r="R9" s="5">
        <v>65.513252202870689</v>
      </c>
      <c r="S9" s="5">
        <v>65.402033013834455</v>
      </c>
      <c r="T9" s="5">
        <v>64.030100524850496</v>
      </c>
      <c r="U9" s="5">
        <v>63.760499104006072</v>
      </c>
      <c r="V9" s="5">
        <v>62.165617666251059</v>
      </c>
      <c r="W9" s="5">
        <v>62.210183403133819</v>
      </c>
      <c r="X9" s="5">
        <v>60.369408213933326</v>
      </c>
      <c r="Y9" s="5">
        <v>66.928549507226379</v>
      </c>
      <c r="Z9" s="5">
        <v>63.533929813158643</v>
      </c>
      <c r="AA9" s="5">
        <v>65.864392113899811</v>
      </c>
      <c r="AB9" s="5">
        <v>66.469352417542751</v>
      </c>
      <c r="AC9" s="5">
        <v>67.62519458321394</v>
      </c>
      <c r="AD9" s="5">
        <v>67.164110943450765</v>
      </c>
      <c r="AE9" s="5">
        <v>67.285637882494399</v>
      </c>
      <c r="AF9" s="5">
        <v>66.550418316189678</v>
      </c>
      <c r="AG9" s="5">
        <v>66.648858717743167</v>
      </c>
      <c r="AH9" s="5">
        <v>65.280547663281524</v>
      </c>
      <c r="AI9" s="5">
        <v>67.156545193808967</v>
      </c>
      <c r="AJ9" s="5">
        <v>66.229198824545861</v>
      </c>
      <c r="AK9" s="5">
        <v>66.785561590120906</v>
      </c>
      <c r="AL9" s="5">
        <v>69.991889223633393</v>
      </c>
      <c r="AM9" s="5">
        <v>69.933613435076538</v>
      </c>
      <c r="AN9" s="5">
        <v>68.569454512105324</v>
      </c>
      <c r="AO9" s="5">
        <v>68.332285520658928</v>
      </c>
      <c r="AP9" s="5">
        <v>66.725990341822666</v>
      </c>
      <c r="AQ9" s="5">
        <v>66.831555154808967</v>
      </c>
      <c r="AR9" s="5">
        <v>64.85931298663543</v>
      </c>
      <c r="AS9" s="5">
        <v>70.914372133454478</v>
      </c>
      <c r="AT9" s="5">
        <v>67.380892012643585</v>
      </c>
      <c r="AU9" s="5">
        <v>69.954516017982684</v>
      </c>
      <c r="AV9" s="5">
        <v>70.701321465337955</v>
      </c>
      <c r="AW9" s="5">
        <v>71.908856034712898</v>
      </c>
      <c r="AX9" s="5">
        <v>71.386218767876287</v>
      </c>
      <c r="AY9" s="5">
        <v>71.50570129072689</v>
      </c>
      <c r="AZ9" s="5">
        <v>70.675282920454691</v>
      </c>
      <c r="BA9" s="5">
        <v>70.757228429644755</v>
      </c>
      <c r="BB9" s="5">
        <v>69.249834056921571</v>
      </c>
      <c r="BC9" s="5">
        <v>71.245506169443829</v>
      </c>
      <c r="BD9" s="5">
        <v>70.318516662304361</v>
      </c>
      <c r="BE9" s="5">
        <v>71.003855527287499</v>
      </c>
      <c r="BF9" s="5">
        <v>74.470526244396112</v>
      </c>
      <c r="BG9" s="5">
        <v>74.465193856318635</v>
      </c>
      <c r="BH9" s="5">
        <v>73.108808499360137</v>
      </c>
      <c r="BI9" s="5">
        <v>72.90407193731177</v>
      </c>
      <c r="BJ9" s="5">
        <v>71.286363017394265</v>
      </c>
      <c r="BK9" s="5">
        <v>71.452926906484095</v>
      </c>
      <c r="BL9" s="5">
        <v>69.349217759337535</v>
      </c>
    </row>
    <row r="10" spans="1:64">
      <c r="B10" s="28" t="s">
        <v>452</v>
      </c>
      <c r="C10" s="28" t="s">
        <v>79</v>
      </c>
      <c r="D10" s="5">
        <v>17.175057091072759</v>
      </c>
      <c r="E10" s="5">
        <v>17.494966150283791</v>
      </c>
      <c r="F10" s="5">
        <v>16.372108199883204</v>
      </c>
      <c r="G10" s="5">
        <v>15.512361838873861</v>
      </c>
      <c r="H10" s="5">
        <v>17.342383374802139</v>
      </c>
      <c r="I10" s="5">
        <v>18.616297205460327</v>
      </c>
      <c r="J10" s="5">
        <v>18.984474863263532</v>
      </c>
      <c r="K10" s="5">
        <v>19.497755480686976</v>
      </c>
      <c r="L10" s="5">
        <v>19.839715661255521</v>
      </c>
      <c r="M10" s="5">
        <v>19.663041065734159</v>
      </c>
      <c r="N10" s="5">
        <v>21.147262211266991</v>
      </c>
      <c r="O10" s="5">
        <v>22.721602443506907</v>
      </c>
      <c r="P10" s="5">
        <v>22.714443791656521</v>
      </c>
      <c r="Q10" s="5">
        <v>22.996562299926339</v>
      </c>
      <c r="R10" s="5">
        <v>21.261079640834069</v>
      </c>
      <c r="S10" s="5">
        <v>20.31860168399864</v>
      </c>
      <c r="T10" s="5">
        <v>20.928716686096077</v>
      </c>
      <c r="U10" s="5">
        <v>20.784603027424495</v>
      </c>
      <c r="V10" s="5">
        <v>20.832882383412667</v>
      </c>
      <c r="W10" s="5">
        <v>20.776902782369103</v>
      </c>
      <c r="X10" s="5">
        <v>19.90133556319995</v>
      </c>
      <c r="Y10" s="5">
        <v>18.952773252181583</v>
      </c>
      <c r="Z10" s="5">
        <v>17.743925207942251</v>
      </c>
      <c r="AA10" s="5">
        <v>16.830000344978789</v>
      </c>
      <c r="AB10" s="5">
        <v>18.855613914246181</v>
      </c>
      <c r="AC10" s="5">
        <v>20.267954807688437</v>
      </c>
      <c r="AD10" s="5">
        <v>20.698301065459503</v>
      </c>
      <c r="AE10" s="5">
        <v>21.295886518697781</v>
      </c>
      <c r="AF10" s="5">
        <v>21.668992933221929</v>
      </c>
      <c r="AG10" s="5">
        <v>21.485269711200459</v>
      </c>
      <c r="AH10" s="5">
        <v>23.085164613645134</v>
      </c>
      <c r="AI10" s="5">
        <v>24.795057882222263</v>
      </c>
      <c r="AJ10" s="5">
        <v>24.773862001460202</v>
      </c>
      <c r="AK10" s="5">
        <v>25.069218676447559</v>
      </c>
      <c r="AL10" s="5">
        <v>23.139936572128654</v>
      </c>
      <c r="AM10" s="5">
        <v>22.070666254426516</v>
      </c>
      <c r="AN10" s="5">
        <v>22.676404438837956</v>
      </c>
      <c r="AO10" s="5">
        <v>22.497768903526516</v>
      </c>
      <c r="AP10" s="5">
        <v>22.531158859768933</v>
      </c>
      <c r="AQ10" s="5">
        <v>22.483092642491645</v>
      </c>
      <c r="AR10" s="5">
        <v>21.544428584356947</v>
      </c>
      <c r="AS10" s="5">
        <v>20.410580354079375</v>
      </c>
      <c r="AT10" s="5">
        <v>19.115742216001298</v>
      </c>
      <c r="AU10" s="5">
        <v>18.147638851083716</v>
      </c>
      <c r="AV10" s="5">
        <v>20.368844453690226</v>
      </c>
      <c r="AW10" s="5">
        <v>21.919612409916549</v>
      </c>
      <c r="AX10" s="5">
        <v>22.412127267655475</v>
      </c>
      <c r="AY10" s="5">
        <v>23.094017556708582</v>
      </c>
      <c r="AZ10" s="5">
        <v>23.498270205188344</v>
      </c>
      <c r="BA10" s="5">
        <v>23.307498356666759</v>
      </c>
      <c r="BB10" s="5">
        <v>25.023067016023273</v>
      </c>
      <c r="BC10" s="5">
        <v>26.868513320937623</v>
      </c>
      <c r="BD10" s="5">
        <v>26.83328021126388</v>
      </c>
      <c r="BE10" s="5">
        <v>27.141875052968782</v>
      </c>
      <c r="BF10" s="5">
        <v>25.018793503423243</v>
      </c>
      <c r="BG10" s="5">
        <v>23.822730824854389</v>
      </c>
      <c r="BH10" s="5">
        <v>24.424092191579842</v>
      </c>
      <c r="BI10" s="5">
        <v>24.210934779628541</v>
      </c>
      <c r="BJ10" s="5">
        <v>24.229435336125206</v>
      </c>
      <c r="BK10" s="5">
        <v>24.189282502614187</v>
      </c>
      <c r="BL10" s="5">
        <v>23.18752160551394</v>
      </c>
    </row>
    <row r="11" spans="1:64">
      <c r="B11" s="28" t="s">
        <v>449</v>
      </c>
      <c r="C11" s="28" t="s">
        <v>94</v>
      </c>
      <c r="D11" s="5">
        <v>16.303355139065111</v>
      </c>
      <c r="E11" s="5">
        <v>15.845350448337744</v>
      </c>
      <c r="F11" s="5">
        <v>14.638218510763762</v>
      </c>
      <c r="G11" s="5">
        <v>13.814268113763891</v>
      </c>
      <c r="H11" s="5">
        <v>13.540655425934258</v>
      </c>
      <c r="I11" s="5">
        <v>14.21729270266014</v>
      </c>
      <c r="J11" s="5">
        <v>15.067126849986813</v>
      </c>
      <c r="K11" s="5">
        <v>15.124285332797269</v>
      </c>
      <c r="L11" s="5">
        <v>14.805166062065434</v>
      </c>
      <c r="M11" s="5">
        <v>14.897570162642035</v>
      </c>
      <c r="N11" s="5">
        <v>14.739738237486863</v>
      </c>
      <c r="O11" s="5">
        <v>14.309301283859574</v>
      </c>
      <c r="P11" s="5">
        <v>14.718750074687001</v>
      </c>
      <c r="Q11" s="5">
        <v>14.889175244224885</v>
      </c>
      <c r="R11" s="5">
        <v>15.700934377145899</v>
      </c>
      <c r="S11" s="5">
        <v>14.716634989751816</v>
      </c>
      <c r="T11" s="5">
        <v>14.303326830401089</v>
      </c>
      <c r="U11" s="5">
        <v>14.447678480778512</v>
      </c>
      <c r="V11" s="5">
        <v>14.268862754830556</v>
      </c>
      <c r="W11" s="5">
        <v>14.549860508540268</v>
      </c>
      <c r="X11" s="5">
        <v>14.369511076379636</v>
      </c>
      <c r="Y11" s="5">
        <v>17.654835747036877</v>
      </c>
      <c r="Z11" s="5">
        <v>16.316920036351156</v>
      </c>
      <c r="AA11" s="5">
        <v>15.412279885705351</v>
      </c>
      <c r="AB11" s="5">
        <v>15.133089959417358</v>
      </c>
      <c r="AC11" s="5">
        <v>15.890679917137998</v>
      </c>
      <c r="AD11" s="5">
        <v>16.856426366572677</v>
      </c>
      <c r="AE11" s="5">
        <v>16.948745200256354</v>
      </c>
      <c r="AF11" s="5">
        <v>16.577600044958867</v>
      </c>
      <c r="AG11" s="5">
        <v>16.682641886113778</v>
      </c>
      <c r="AH11" s="5">
        <v>16.480077146072606</v>
      </c>
      <c r="AI11" s="5">
        <v>15.985368033220629</v>
      </c>
      <c r="AJ11" s="5">
        <v>16.427660401211227</v>
      </c>
      <c r="AK11" s="5">
        <v>16.606882439082796</v>
      </c>
      <c r="AL11" s="5">
        <v>17.485496989033354</v>
      </c>
      <c r="AM11" s="5">
        <v>16.355213027486087</v>
      </c>
      <c r="AN11" s="5">
        <v>15.878189104633126</v>
      </c>
      <c r="AO11" s="5">
        <v>16.029915391830183</v>
      </c>
      <c r="AP11" s="5">
        <v>15.81254097176668</v>
      </c>
      <c r="AQ11" s="5">
        <v>16.135109006319535</v>
      </c>
      <c r="AR11" s="5">
        <v>15.938563042456412</v>
      </c>
      <c r="AS11" s="5">
        <v>19.464321045736011</v>
      </c>
      <c r="AT11" s="5">
        <v>17.995621561938549</v>
      </c>
      <c r="AU11" s="5">
        <v>17.01029165764681</v>
      </c>
      <c r="AV11" s="5">
        <v>16.725524492900462</v>
      </c>
      <c r="AW11" s="5">
        <v>17.564067131615857</v>
      </c>
      <c r="AX11" s="5">
        <v>18.645725883158537</v>
      </c>
      <c r="AY11" s="5">
        <v>18.773205067715434</v>
      </c>
      <c r="AZ11" s="5">
        <v>18.350034027852306</v>
      </c>
      <c r="BA11" s="5">
        <v>18.467713609585523</v>
      </c>
      <c r="BB11" s="5">
        <v>18.220416054658347</v>
      </c>
      <c r="BC11" s="5">
        <v>17.661434782581686</v>
      </c>
      <c r="BD11" s="5">
        <v>18.136570727735453</v>
      </c>
      <c r="BE11" s="5">
        <v>18.324589633940704</v>
      </c>
      <c r="BF11" s="5">
        <v>19.270059600920813</v>
      </c>
      <c r="BG11" s="5">
        <v>17.993791065220364</v>
      </c>
      <c r="BH11" s="5">
        <v>17.453051378865158</v>
      </c>
      <c r="BI11" s="5">
        <v>17.612152302881853</v>
      </c>
      <c r="BJ11" s="5">
        <v>17.356219188702806</v>
      </c>
      <c r="BK11" s="5">
        <v>17.7203575040988</v>
      </c>
      <c r="BL11" s="5">
        <v>17.50761500853319</v>
      </c>
    </row>
    <row r="12" spans="1:64">
      <c r="B12" s="28" t="s">
        <v>473</v>
      </c>
      <c r="C12" s="28" t="s">
        <v>85</v>
      </c>
      <c r="D12" s="5">
        <v>8.8436915574866113</v>
      </c>
      <c r="E12" s="5">
        <v>8.3658895900929373</v>
      </c>
      <c r="F12" s="5">
        <v>7.6957783108190663</v>
      </c>
      <c r="G12" s="5">
        <v>7.6183250560404954</v>
      </c>
      <c r="H12" s="5">
        <v>7.5728202498841855</v>
      </c>
      <c r="I12" s="5">
        <v>7.9907035905066559</v>
      </c>
      <c r="J12" s="5">
        <v>8.1605843827371594</v>
      </c>
      <c r="K12" s="5">
        <v>8.260128764092471</v>
      </c>
      <c r="L12" s="5">
        <v>8.2413250248285106</v>
      </c>
      <c r="M12" s="5">
        <v>8.3422227722545923</v>
      </c>
      <c r="N12" s="5">
        <v>9.7900206129378624</v>
      </c>
      <c r="O12" s="5">
        <v>10.032405990596239</v>
      </c>
      <c r="P12" s="5">
        <v>11.089366229391393</v>
      </c>
      <c r="Q12" s="5">
        <v>11.511510110295042</v>
      </c>
      <c r="R12" s="5">
        <v>11.851562969704005</v>
      </c>
      <c r="S12" s="5">
        <v>11.338622607644595</v>
      </c>
      <c r="T12" s="5">
        <v>11.381160886371338</v>
      </c>
      <c r="U12" s="5">
        <v>11.534856356657585</v>
      </c>
      <c r="V12" s="5">
        <v>10.568341869418088</v>
      </c>
      <c r="W12" s="5">
        <v>10.129748847144864</v>
      </c>
      <c r="X12" s="5">
        <v>10.096492612097803</v>
      </c>
      <c r="Y12" s="5">
        <v>9.3193699988689431</v>
      </c>
      <c r="Z12" s="5">
        <v>8.5846480160221716</v>
      </c>
      <c r="AA12" s="5">
        <v>8.5035922522869409</v>
      </c>
      <c r="AB12" s="5">
        <v>8.453499790913801</v>
      </c>
      <c r="AC12" s="5">
        <v>8.9255648782116275</v>
      </c>
      <c r="AD12" s="5">
        <v>9.1222884076990276</v>
      </c>
      <c r="AE12" s="5">
        <v>9.244152373937764</v>
      </c>
      <c r="AF12" s="5">
        <v>9.218308970021873</v>
      </c>
      <c r="AG12" s="5">
        <v>9.3359619124694504</v>
      </c>
      <c r="AH12" s="5">
        <v>10.937516130518778</v>
      </c>
      <c r="AI12" s="5">
        <v>11.204856219198549</v>
      </c>
      <c r="AJ12" s="5">
        <v>12.387561272952924</v>
      </c>
      <c r="AK12" s="5">
        <v>12.888224508519651</v>
      </c>
      <c r="AL12" s="5">
        <v>13.272433916912366</v>
      </c>
      <c r="AM12" s="5">
        <v>12.698309936793859</v>
      </c>
      <c r="AN12" s="5">
        <v>12.741437162026225</v>
      </c>
      <c r="AO12" s="5">
        <v>12.893085746865049</v>
      </c>
      <c r="AP12" s="5">
        <v>11.793563966270641</v>
      </c>
      <c r="AQ12" s="5">
        <v>11.304068382745884</v>
      </c>
      <c r="AR12" s="5">
        <v>11.269421929978421</v>
      </c>
      <c r="AS12" s="5">
        <v>10.272850407644949</v>
      </c>
      <c r="AT12" s="5">
        <v>9.4735177212252761</v>
      </c>
      <c r="AU12" s="5">
        <v>9.3888594485333865</v>
      </c>
      <c r="AV12" s="5">
        <v>9.3341793319434192</v>
      </c>
      <c r="AW12" s="5">
        <v>9.8604261659165982</v>
      </c>
      <c r="AX12" s="5">
        <v>10.083992432660894</v>
      </c>
      <c r="AY12" s="5">
        <v>10.228175983783059</v>
      </c>
      <c r="AZ12" s="5">
        <v>10.195292915215235</v>
      </c>
      <c r="BA12" s="5">
        <v>10.32970105268431</v>
      </c>
      <c r="BB12" s="5">
        <v>12.085011648099695</v>
      </c>
      <c r="BC12" s="5">
        <v>12.377306447800859</v>
      </c>
      <c r="BD12" s="5">
        <v>13.685756316514453</v>
      </c>
      <c r="BE12" s="5">
        <v>14.264938906744261</v>
      </c>
      <c r="BF12" s="5">
        <v>14.693304864120726</v>
      </c>
      <c r="BG12" s="5">
        <v>14.05799726594312</v>
      </c>
      <c r="BH12" s="5">
        <v>14.101713437681108</v>
      </c>
      <c r="BI12" s="5">
        <v>14.25131513707251</v>
      </c>
      <c r="BJ12" s="5">
        <v>13.018786063123196</v>
      </c>
      <c r="BK12" s="5">
        <v>12.478387918346902</v>
      </c>
      <c r="BL12" s="5">
        <v>12.442351247859037</v>
      </c>
    </row>
    <row r="13" spans="1:64">
      <c r="B13" s="28" t="s">
        <v>475</v>
      </c>
      <c r="C13" s="28" t="s">
        <v>158</v>
      </c>
      <c r="D13" s="5">
        <v>14.6599179370454</v>
      </c>
      <c r="E13" s="5">
        <v>14.523421122278107</v>
      </c>
      <c r="F13" s="5">
        <v>13.924883324241145</v>
      </c>
      <c r="G13" s="5">
        <v>13.391520090144418</v>
      </c>
      <c r="H13" s="5">
        <v>13.494398487025766</v>
      </c>
      <c r="I13" s="5">
        <v>13.675882206325616</v>
      </c>
      <c r="J13" s="5">
        <v>13.774491682812618</v>
      </c>
      <c r="K13" s="5">
        <v>13.732560698513195</v>
      </c>
      <c r="L13" s="5">
        <v>13.677938123806779</v>
      </c>
      <c r="M13" s="5">
        <v>13.567122652121782</v>
      </c>
      <c r="N13" s="5">
        <v>12.614112830567409</v>
      </c>
      <c r="O13" s="5">
        <v>12.50761235637952</v>
      </c>
      <c r="P13" s="5">
        <v>12.478180897592068</v>
      </c>
      <c r="Q13" s="5">
        <v>12.242509117134199</v>
      </c>
      <c r="R13" s="5">
        <v>12.000063889988372</v>
      </c>
      <c r="S13" s="5">
        <v>11.888597199754303</v>
      </c>
      <c r="T13" s="5">
        <v>11.778462864716591</v>
      </c>
      <c r="U13" s="5">
        <v>11.580738311314791</v>
      </c>
      <c r="V13" s="5">
        <v>11.610390017815567</v>
      </c>
      <c r="W13" s="5">
        <v>11.302678557582801</v>
      </c>
      <c r="X13" s="5">
        <v>11.001333274788751</v>
      </c>
      <c r="Y13" s="5">
        <v>15.17731863020607</v>
      </c>
      <c r="Z13" s="5">
        <v>14.551850457419803</v>
      </c>
      <c r="AA13" s="5">
        <v>13.994890888819764</v>
      </c>
      <c r="AB13" s="5">
        <v>14.106901743059829</v>
      </c>
      <c r="AC13" s="5">
        <v>14.303888181872587</v>
      </c>
      <c r="AD13" s="5">
        <v>14.418585379460099</v>
      </c>
      <c r="AE13" s="5">
        <v>14.3866884500776</v>
      </c>
      <c r="AF13" s="5">
        <v>14.326079264977016</v>
      </c>
      <c r="AG13" s="5">
        <v>14.211769516889811</v>
      </c>
      <c r="AH13" s="5">
        <v>13.205583259866431</v>
      </c>
      <c r="AI13" s="5">
        <v>13.090076203968875</v>
      </c>
      <c r="AJ13" s="5">
        <v>13.058019096696023</v>
      </c>
      <c r="AK13" s="5">
        <v>12.807649830795413</v>
      </c>
      <c r="AL13" s="5">
        <v>12.543270911460182</v>
      </c>
      <c r="AM13" s="5">
        <v>12.419466693191746</v>
      </c>
      <c r="AN13" s="5">
        <v>12.290485345641411</v>
      </c>
      <c r="AO13" s="5">
        <v>12.080438539993663</v>
      </c>
      <c r="AP13" s="5">
        <v>12.111436536753184</v>
      </c>
      <c r="AQ13" s="5">
        <v>11.791214846111703</v>
      </c>
      <c r="AR13" s="5">
        <v>11.478520853320482</v>
      </c>
      <c r="AS13" s="5">
        <v>15.831216138134033</v>
      </c>
      <c r="AT13" s="5">
        <v>15.178817590598461</v>
      </c>
      <c r="AU13" s="5">
        <v>14.598261687495107</v>
      </c>
      <c r="AV13" s="5">
        <v>14.719404999093893</v>
      </c>
      <c r="AW13" s="5">
        <v>14.93189415741956</v>
      </c>
      <c r="AX13" s="5">
        <v>15.062679076107582</v>
      </c>
      <c r="AY13" s="5">
        <v>15.040816201642004</v>
      </c>
      <c r="AZ13" s="5">
        <v>14.97422040614725</v>
      </c>
      <c r="BA13" s="5">
        <v>14.856416381657841</v>
      </c>
      <c r="BB13" s="5">
        <v>13.797053689165457</v>
      </c>
      <c r="BC13" s="5">
        <v>13.672540051558233</v>
      </c>
      <c r="BD13" s="5">
        <v>13.63785729579998</v>
      </c>
      <c r="BE13" s="5">
        <v>13.372790544456626</v>
      </c>
      <c r="BF13" s="5">
        <v>13.086477932931988</v>
      </c>
      <c r="BG13" s="5">
        <v>12.950336186629189</v>
      </c>
      <c r="BH13" s="5">
        <v>12.802507826566231</v>
      </c>
      <c r="BI13" s="5">
        <v>12.580138768672533</v>
      </c>
      <c r="BJ13" s="5">
        <v>12.612483055690801</v>
      </c>
      <c r="BK13" s="5">
        <v>12.279751134640607</v>
      </c>
      <c r="BL13" s="5">
        <v>11.955708431852214</v>
      </c>
    </row>
    <row r="14" spans="1:64">
      <c r="B14" s="28" t="s">
        <v>468</v>
      </c>
      <c r="C14" s="28" t="s">
        <v>182</v>
      </c>
      <c r="D14" s="5">
        <v>71.768736443227681</v>
      </c>
      <c r="E14" s="5">
        <v>70.023529814074337</v>
      </c>
      <c r="F14" s="5">
        <v>69.368838212920579</v>
      </c>
      <c r="G14" s="5">
        <v>70.026668260946238</v>
      </c>
      <c r="H14" s="5">
        <v>69.235500673595354</v>
      </c>
      <c r="I14" s="5">
        <v>70.441337551176332</v>
      </c>
      <c r="J14" s="5">
        <v>74.354658299634707</v>
      </c>
      <c r="K14" s="5">
        <v>72.85491384266308</v>
      </c>
      <c r="L14" s="5">
        <v>72.976718362347412</v>
      </c>
      <c r="M14" s="5">
        <v>73.125814210097303</v>
      </c>
      <c r="N14" s="5">
        <v>74.193703825853561</v>
      </c>
      <c r="O14" s="5">
        <v>73.863586613859283</v>
      </c>
      <c r="P14" s="5">
        <v>73.843970079980693</v>
      </c>
      <c r="Q14" s="5">
        <v>73.897072635460034</v>
      </c>
      <c r="R14" s="5">
        <v>75.055258904993977</v>
      </c>
      <c r="S14" s="5">
        <v>76.983068890048287</v>
      </c>
      <c r="T14" s="5">
        <v>74.945070995691466</v>
      </c>
      <c r="U14" s="5">
        <v>74.746660515367978</v>
      </c>
      <c r="V14" s="5">
        <v>73.988831842212392</v>
      </c>
      <c r="W14" s="5">
        <v>73.842390075383818</v>
      </c>
      <c r="X14" s="5">
        <v>73.659622703802171</v>
      </c>
      <c r="Y14" s="5">
        <v>71.988647861171827</v>
      </c>
      <c r="Z14" s="5">
        <v>71.337373992946539</v>
      </c>
      <c r="AA14" s="5">
        <v>72.04858454883761</v>
      </c>
      <c r="AB14" s="5">
        <v>71.288070127741477</v>
      </c>
      <c r="AC14" s="5">
        <v>72.522901537374736</v>
      </c>
      <c r="AD14" s="5">
        <v>76.534868546188633</v>
      </c>
      <c r="AE14" s="5">
        <v>75.004583758599182</v>
      </c>
      <c r="AF14" s="5">
        <v>75.124792844542711</v>
      </c>
      <c r="AG14" s="5">
        <v>75.28360385333751</v>
      </c>
      <c r="AH14" s="5">
        <v>76.376385897628538</v>
      </c>
      <c r="AI14" s="5">
        <v>76.022544454414273</v>
      </c>
      <c r="AJ14" s="5">
        <v>75.982779567240655</v>
      </c>
      <c r="AK14" s="5">
        <v>76.029458760782674</v>
      </c>
      <c r="AL14" s="5">
        <v>77.194779793378075</v>
      </c>
      <c r="AM14" s="5">
        <v>79.165215448452471</v>
      </c>
      <c r="AN14" s="5">
        <v>77.074432256558893</v>
      </c>
      <c r="AO14" s="5">
        <v>76.885592493775619</v>
      </c>
      <c r="AP14" s="5">
        <v>76.157063465181636</v>
      </c>
      <c r="AQ14" s="5">
        <v>76.029262837332269</v>
      </c>
      <c r="AR14" s="5">
        <v>75.850190831276862</v>
      </c>
      <c r="AS14" s="5">
        <v>73.953765908269332</v>
      </c>
      <c r="AT14" s="5">
        <v>73.305909772972512</v>
      </c>
      <c r="AU14" s="5">
        <v>74.070500836728996</v>
      </c>
      <c r="AV14" s="5">
        <v>73.340639581887615</v>
      </c>
      <c r="AW14" s="5">
        <v>74.604465523573126</v>
      </c>
      <c r="AX14" s="5">
        <v>78.71507879274256</v>
      </c>
      <c r="AY14" s="5">
        <v>77.154253674535312</v>
      </c>
      <c r="AZ14" s="5">
        <v>77.272867326738037</v>
      </c>
      <c r="BA14" s="5">
        <v>77.441393496577703</v>
      </c>
      <c r="BB14" s="5">
        <v>78.559067969403515</v>
      </c>
      <c r="BC14" s="5">
        <v>78.181502294969249</v>
      </c>
      <c r="BD14" s="5">
        <v>78.121589054500589</v>
      </c>
      <c r="BE14" s="5">
        <v>78.1618448861053</v>
      </c>
      <c r="BF14" s="5">
        <v>79.334300681762187</v>
      </c>
      <c r="BG14" s="5">
        <v>81.347362006856628</v>
      </c>
      <c r="BH14" s="5">
        <v>79.203793517426305</v>
      </c>
      <c r="BI14" s="5">
        <v>79.024524472183259</v>
      </c>
      <c r="BJ14" s="5">
        <v>78.325295088150881</v>
      </c>
      <c r="BK14" s="5">
        <v>78.216135599280733</v>
      </c>
      <c r="BL14" s="5">
        <v>78.040758958751525</v>
      </c>
    </row>
    <row r="15" spans="1:64">
      <c r="B15" s="28" t="s">
        <v>466</v>
      </c>
      <c r="C15" s="28" t="s">
        <v>137</v>
      </c>
      <c r="D15" s="5">
        <v>41.203522673664935</v>
      </c>
      <c r="E15" s="5">
        <v>40.785142073566185</v>
      </c>
      <c r="F15" s="5">
        <v>39.053801393823726</v>
      </c>
      <c r="G15" s="5">
        <v>39.649328567305382</v>
      </c>
      <c r="H15" s="5">
        <v>39.17945792833661</v>
      </c>
      <c r="I15" s="5">
        <v>42.444703074402184</v>
      </c>
      <c r="J15" s="5">
        <v>43.779711345032744</v>
      </c>
      <c r="K15" s="5">
        <v>43.897719444468933</v>
      </c>
      <c r="L15" s="5">
        <v>42.639240847554575</v>
      </c>
      <c r="M15" s="5">
        <v>42.277218020669856</v>
      </c>
      <c r="N15" s="5">
        <v>44.17283029278785</v>
      </c>
      <c r="O15" s="5">
        <v>45.404679368348361</v>
      </c>
      <c r="P15" s="5">
        <v>44.424131661252552</v>
      </c>
      <c r="Q15" s="5">
        <v>41.607691350646938</v>
      </c>
      <c r="R15" s="5">
        <v>43.249833936977424</v>
      </c>
      <c r="S15" s="5">
        <v>42.026532069887232</v>
      </c>
      <c r="T15" s="5">
        <v>41.168330108798649</v>
      </c>
      <c r="U15" s="5">
        <v>41.966389095499693</v>
      </c>
      <c r="V15" s="5">
        <v>42.519495139424862</v>
      </c>
      <c r="W15" s="5">
        <v>43.231681701880319</v>
      </c>
      <c r="X15" s="5">
        <v>42.947149849461013</v>
      </c>
      <c r="Y15" s="5">
        <v>43.548667941223243</v>
      </c>
      <c r="Z15" s="5">
        <v>41.72590014301062</v>
      </c>
      <c r="AA15" s="5">
        <v>42.422556885910339</v>
      </c>
      <c r="AB15" s="5">
        <v>41.992952372503673</v>
      </c>
      <c r="AC15" s="5">
        <v>45.504498471986658</v>
      </c>
      <c r="AD15" s="5">
        <v>46.928885397404635</v>
      </c>
      <c r="AE15" s="5">
        <v>47.04490994555858</v>
      </c>
      <c r="AF15" s="5">
        <v>45.665216159575955</v>
      </c>
      <c r="AG15" s="5">
        <v>45.282640715476127</v>
      </c>
      <c r="AH15" s="5">
        <v>47.383352734314528</v>
      </c>
      <c r="AI15" s="5">
        <v>48.732501940498238</v>
      </c>
      <c r="AJ15" s="5">
        <v>47.735524784600763</v>
      </c>
      <c r="AK15" s="5">
        <v>44.749017260186676</v>
      </c>
      <c r="AL15" s="5">
        <v>46.533074196698095</v>
      </c>
      <c r="AM15" s="5">
        <v>45.228950552415796</v>
      </c>
      <c r="AN15" s="5">
        <v>44.274355434704567</v>
      </c>
      <c r="AO15" s="5">
        <v>45.109109421178815</v>
      </c>
      <c r="AP15" s="5">
        <v>45.646640492700442</v>
      </c>
      <c r="AQ15" s="5">
        <v>46.362696547121864</v>
      </c>
      <c r="AR15" s="5">
        <v>46.040038419031568</v>
      </c>
      <c r="AS15" s="5">
        <v>46.312193808880309</v>
      </c>
      <c r="AT15" s="5">
        <v>44.397998892197499</v>
      </c>
      <c r="AU15" s="5">
        <v>45.195785204515296</v>
      </c>
      <c r="AV15" s="5">
        <v>44.806446816670729</v>
      </c>
      <c r="AW15" s="5">
        <v>48.564293869571124</v>
      </c>
      <c r="AX15" s="5">
        <v>50.078059449776525</v>
      </c>
      <c r="AY15" s="5">
        <v>50.192100446648226</v>
      </c>
      <c r="AZ15" s="5">
        <v>48.691191471597328</v>
      </c>
      <c r="BA15" s="5">
        <v>48.288063410282398</v>
      </c>
      <c r="BB15" s="5">
        <v>50.593875175841205</v>
      </c>
      <c r="BC15" s="5">
        <v>52.060324512648116</v>
      </c>
      <c r="BD15" s="5">
        <v>51.046917907948973</v>
      </c>
      <c r="BE15" s="5">
        <v>47.890343169726421</v>
      </c>
      <c r="BF15" s="5">
        <v>49.816314456418759</v>
      </c>
      <c r="BG15" s="5">
        <v>48.43136903494436</v>
      </c>
      <c r="BH15" s="5">
        <v>47.380380760610485</v>
      </c>
      <c r="BI15" s="5">
        <v>48.251829746857922</v>
      </c>
      <c r="BJ15" s="5">
        <v>48.773785845976008</v>
      </c>
      <c r="BK15" s="5">
        <v>49.493711392363409</v>
      </c>
      <c r="BL15" s="5">
        <v>49.132926988602115</v>
      </c>
    </row>
    <row r="16" spans="1:64">
      <c r="B16" s="28" t="s">
        <v>471</v>
      </c>
      <c r="C16" s="28" t="s">
        <v>472</v>
      </c>
      <c r="D16" s="5">
        <v>73.051105958934201</v>
      </c>
      <c r="E16" s="5">
        <v>68.219538468165965</v>
      </c>
      <c r="F16" s="5">
        <v>64.462875539190406</v>
      </c>
      <c r="G16" s="5">
        <v>61.093411954001958</v>
      </c>
      <c r="H16" s="5">
        <v>61.985437225961547</v>
      </c>
      <c r="I16" s="5">
        <v>66.911563443397455</v>
      </c>
      <c r="J16" s="5">
        <v>67.120206666832274</v>
      </c>
      <c r="K16" s="5">
        <v>69.358210369469447</v>
      </c>
      <c r="L16" s="5">
        <v>63.798241958391856</v>
      </c>
      <c r="M16" s="5">
        <v>62.261455120776645</v>
      </c>
      <c r="N16" s="5">
        <v>60.121197833151044</v>
      </c>
      <c r="O16" s="5">
        <v>60.566411673618269</v>
      </c>
      <c r="P16" s="5">
        <v>56.997635352811059</v>
      </c>
      <c r="Q16" s="5">
        <v>54.963714185725848</v>
      </c>
      <c r="R16" s="5">
        <v>60.216363502683109</v>
      </c>
      <c r="S16" s="5">
        <v>58.81811912857841</v>
      </c>
      <c r="T16" s="5">
        <v>56.018636649729324</v>
      </c>
      <c r="U16" s="5">
        <v>57.388897492522055</v>
      </c>
      <c r="V16" s="5">
        <v>56.636949872564898</v>
      </c>
      <c r="W16" s="5">
        <v>56.830481494679191</v>
      </c>
      <c r="X16" s="5">
        <v>53.64655693733048</v>
      </c>
      <c r="Y16" s="5">
        <v>74.869603823779499</v>
      </c>
      <c r="Z16" s="5">
        <v>70.814194602817437</v>
      </c>
      <c r="AA16" s="5">
        <v>67.245786368496667</v>
      </c>
      <c r="AB16" s="5">
        <v>68.30450069888758</v>
      </c>
      <c r="AC16" s="5">
        <v>73.871369087504064</v>
      </c>
      <c r="AD16" s="5">
        <v>74.251345712826264</v>
      </c>
      <c r="AE16" s="5">
        <v>76.862511858165163</v>
      </c>
      <c r="AF16" s="5">
        <v>70.7114968410866</v>
      </c>
      <c r="AG16" s="5">
        <v>69.057571996725386</v>
      </c>
      <c r="AH16" s="5">
        <v>66.672970206307156</v>
      </c>
      <c r="AI16" s="5">
        <v>67.168010630720985</v>
      </c>
      <c r="AJ16" s="5">
        <v>63.20669226234444</v>
      </c>
      <c r="AK16" s="5">
        <v>60.934016422595107</v>
      </c>
      <c r="AL16" s="5">
        <v>66.738563202622643</v>
      </c>
      <c r="AM16" s="5">
        <v>65.143336444501386</v>
      </c>
      <c r="AN16" s="5">
        <v>62.012019112061111</v>
      </c>
      <c r="AO16" s="5">
        <v>63.569704777941773</v>
      </c>
      <c r="AP16" s="5">
        <v>62.928087736827869</v>
      </c>
      <c r="AQ16" s="5">
        <v>63.106685151410495</v>
      </c>
      <c r="AR16" s="5">
        <v>59.59579629596162</v>
      </c>
      <c r="AS16" s="5">
        <v>81.519669179393006</v>
      </c>
      <c r="AT16" s="5">
        <v>77.165513666444468</v>
      </c>
      <c r="AU16" s="5">
        <v>73.398160782991383</v>
      </c>
      <c r="AV16" s="5">
        <v>74.623564171813612</v>
      </c>
      <c r="AW16" s="5">
        <v>80.831174731610687</v>
      </c>
      <c r="AX16" s="5">
        <v>81.382484758820283</v>
      </c>
      <c r="AY16" s="5">
        <v>84.366813346860894</v>
      </c>
      <c r="AZ16" s="5">
        <v>77.62475172378133</v>
      </c>
      <c r="BA16" s="5">
        <v>75.853688872674141</v>
      </c>
      <c r="BB16" s="5">
        <v>73.224742579463268</v>
      </c>
      <c r="BC16" s="5">
        <v>73.769609587823709</v>
      </c>
      <c r="BD16" s="5">
        <v>69.41574917187782</v>
      </c>
      <c r="BE16" s="5">
        <v>66.904318659464366</v>
      </c>
      <c r="BF16" s="5">
        <v>73.260762902562149</v>
      </c>
      <c r="BG16" s="5">
        <v>71.468553760424356</v>
      </c>
      <c r="BH16" s="5">
        <v>68.005401574392906</v>
      </c>
      <c r="BI16" s="5">
        <v>69.750512063361498</v>
      </c>
      <c r="BJ16" s="5">
        <v>69.219225601090855</v>
      </c>
      <c r="BK16" s="5">
        <v>69.382888808141786</v>
      </c>
      <c r="BL16" s="5">
        <v>65.545035654592738</v>
      </c>
    </row>
    <row r="17" spans="2:64">
      <c r="B17" s="28" t="s">
        <v>456</v>
      </c>
      <c r="C17" s="28" t="s">
        <v>180</v>
      </c>
      <c r="D17" s="5">
        <v>105.31315590140854</v>
      </c>
      <c r="E17" s="5">
        <v>102.51999607926089</v>
      </c>
      <c r="F17" s="5">
        <v>100.69865554174349</v>
      </c>
      <c r="G17" s="5">
        <v>100.43774954081562</v>
      </c>
      <c r="H17" s="5">
        <v>99.732187604850509</v>
      </c>
      <c r="I17" s="5">
        <v>103.48821454001693</v>
      </c>
      <c r="J17" s="5">
        <v>102.49676222445613</v>
      </c>
      <c r="K17" s="5">
        <v>102.79880570299625</v>
      </c>
      <c r="L17" s="5">
        <v>99.205140270885465</v>
      </c>
      <c r="M17" s="5">
        <v>99.437901179290492</v>
      </c>
      <c r="N17" s="5">
        <v>102.30613196022297</v>
      </c>
      <c r="O17" s="5">
        <v>97.996296381445731</v>
      </c>
      <c r="P17" s="5">
        <v>100.59212207113639</v>
      </c>
      <c r="Q17" s="5">
        <v>100.21486916501725</v>
      </c>
      <c r="R17" s="5">
        <v>99.088195737661053</v>
      </c>
      <c r="S17" s="5">
        <v>97.010334523449302</v>
      </c>
      <c r="T17" s="5">
        <v>97.128154966974407</v>
      </c>
      <c r="U17" s="5">
        <v>96.158429634410496</v>
      </c>
      <c r="V17" s="5">
        <v>97.75909866460664</v>
      </c>
      <c r="W17" s="5">
        <v>100.79832755511605</v>
      </c>
      <c r="X17" s="5">
        <v>98.260521192469227</v>
      </c>
      <c r="Y17" s="5">
        <v>108.39415357080641</v>
      </c>
      <c r="Z17" s="5">
        <v>106.40878098056922</v>
      </c>
      <c r="AA17" s="5">
        <v>106.07431539696483</v>
      </c>
      <c r="AB17" s="5">
        <v>105.276645006393</v>
      </c>
      <c r="AC17" s="5">
        <v>109.14936861582294</v>
      </c>
      <c r="AD17" s="5">
        <v>108.03718215747359</v>
      </c>
      <c r="AE17" s="5">
        <v>108.32010161518468</v>
      </c>
      <c r="AF17" s="5">
        <v>104.47712970581338</v>
      </c>
      <c r="AG17" s="5">
        <v>104.72368339547455</v>
      </c>
      <c r="AH17" s="5">
        <v>107.65487004235574</v>
      </c>
      <c r="AI17" s="5">
        <v>103.06802508458871</v>
      </c>
      <c r="AJ17" s="5">
        <v>105.72164149499176</v>
      </c>
      <c r="AK17" s="5">
        <v>105.28942773092353</v>
      </c>
      <c r="AL17" s="5">
        <v>104.03151571465419</v>
      </c>
      <c r="AM17" s="5">
        <v>101.74581469966211</v>
      </c>
      <c r="AN17" s="5">
        <v>101.7477085616303</v>
      </c>
      <c r="AO17" s="5">
        <v>100.66969723694525</v>
      </c>
      <c r="AP17" s="5">
        <v>102.1634758488879</v>
      </c>
      <c r="AQ17" s="5">
        <v>105.32746266411263</v>
      </c>
      <c r="AR17" s="5">
        <v>102.72289924287736</v>
      </c>
      <c r="AS17" s="5">
        <v>114.26831106235194</v>
      </c>
      <c r="AT17" s="5">
        <v>112.11890641939497</v>
      </c>
      <c r="AU17" s="5">
        <v>111.71088125311402</v>
      </c>
      <c r="AV17" s="5">
        <v>110.82110240793547</v>
      </c>
      <c r="AW17" s="5">
        <v>114.81052269162895</v>
      </c>
      <c r="AX17" s="5">
        <v>113.57760209049106</v>
      </c>
      <c r="AY17" s="5">
        <v>113.8413975273731</v>
      </c>
      <c r="AZ17" s="5">
        <v>109.74911914074127</v>
      </c>
      <c r="BA17" s="5">
        <v>110.00946561165861</v>
      </c>
      <c r="BB17" s="5">
        <v>113.00360812448851</v>
      </c>
      <c r="BC17" s="5">
        <v>108.13975378773169</v>
      </c>
      <c r="BD17" s="5">
        <v>110.85116091884711</v>
      </c>
      <c r="BE17" s="5">
        <v>110.36398629682981</v>
      </c>
      <c r="BF17" s="5">
        <v>108.97483569164733</v>
      </c>
      <c r="BG17" s="5">
        <v>106.48129487587492</v>
      </c>
      <c r="BH17" s="5">
        <v>106.36726215628619</v>
      </c>
      <c r="BI17" s="5">
        <v>105.18096483948003</v>
      </c>
      <c r="BJ17" s="5">
        <v>106.56785303316919</v>
      </c>
      <c r="BK17" s="5">
        <v>109.85659777310923</v>
      </c>
      <c r="BL17" s="5">
        <v>107.18527729328551</v>
      </c>
    </row>
    <row r="18" spans="2:64">
      <c r="B18" s="28" t="s">
        <v>453</v>
      </c>
      <c r="C18" s="28" t="s">
        <v>454</v>
      </c>
      <c r="D18" s="5">
        <v>35.23861567622707</v>
      </c>
      <c r="E18" s="5">
        <v>32.083410396007316</v>
      </c>
      <c r="F18" s="5">
        <v>30.092456393871718</v>
      </c>
      <c r="G18" s="5">
        <v>30.106880583735375</v>
      </c>
      <c r="H18" s="5">
        <v>29.177713172550678</v>
      </c>
      <c r="I18" s="5">
        <v>30.820836582392833</v>
      </c>
      <c r="J18" s="5">
        <v>30.03288376266957</v>
      </c>
      <c r="K18" s="5">
        <v>34.136062874704898</v>
      </c>
      <c r="L18" s="5">
        <v>33.466372965025677</v>
      </c>
      <c r="M18" s="5">
        <v>31.876605872818853</v>
      </c>
      <c r="N18" s="5">
        <v>33.218822106524861</v>
      </c>
      <c r="O18" s="5">
        <v>32.692872653685171</v>
      </c>
      <c r="P18" s="5">
        <v>31.958570946542331</v>
      </c>
      <c r="Q18" s="5">
        <v>31.380273365616436</v>
      </c>
      <c r="R18" s="5">
        <v>32.666714598308943</v>
      </c>
      <c r="S18" s="5">
        <v>31.562030257795829</v>
      </c>
      <c r="T18" s="5">
        <v>31.348273731218466</v>
      </c>
      <c r="U18" s="5">
        <v>31.818914956098332</v>
      </c>
      <c r="V18" s="5">
        <v>35.149585865408987</v>
      </c>
      <c r="W18" s="5">
        <v>38.589351752435476</v>
      </c>
      <c r="X18" s="5">
        <v>37.526885964029148</v>
      </c>
      <c r="Y18" s="5">
        <v>35.252548907546455</v>
      </c>
      <c r="Z18" s="5">
        <v>33.038484260780081</v>
      </c>
      <c r="AA18" s="5">
        <v>33.087410376977907</v>
      </c>
      <c r="AB18" s="5">
        <v>32.07895490831055</v>
      </c>
      <c r="AC18" s="5">
        <v>33.929903497867635</v>
      </c>
      <c r="AD18" s="5">
        <v>33.094142116057974</v>
      </c>
      <c r="AE18" s="5">
        <v>37.635885724895488</v>
      </c>
      <c r="AF18" s="5">
        <v>36.824826367122661</v>
      </c>
      <c r="AG18" s="5">
        <v>35.054306484031798</v>
      </c>
      <c r="AH18" s="5">
        <v>36.495850074792287</v>
      </c>
      <c r="AI18" s="5">
        <v>35.939673842107446</v>
      </c>
      <c r="AJ18" s="5">
        <v>35.163614577061487</v>
      </c>
      <c r="AK18" s="5">
        <v>34.576581409788247</v>
      </c>
      <c r="AL18" s="5">
        <v>36.019796995687514</v>
      </c>
      <c r="AM18" s="5">
        <v>34.817047308504861</v>
      </c>
      <c r="AN18" s="5">
        <v>34.583783589798664</v>
      </c>
      <c r="AO18" s="5">
        <v>35.097615201610324</v>
      </c>
      <c r="AP18" s="5">
        <v>38.741544393481327</v>
      </c>
      <c r="AQ18" s="5">
        <v>42.415125397384621</v>
      </c>
      <c r="AR18" s="5">
        <v>41.208417771309612</v>
      </c>
      <c r="AS18" s="5">
        <v>38.4216874190856</v>
      </c>
      <c r="AT18" s="5">
        <v>35.984512127688447</v>
      </c>
      <c r="AU18" s="5">
        <v>36.067940170220439</v>
      </c>
      <c r="AV18" s="5">
        <v>34.980196644070411</v>
      </c>
      <c r="AW18" s="5">
        <v>37.038970413342433</v>
      </c>
      <c r="AX18" s="5">
        <v>36.155400469446384</v>
      </c>
      <c r="AY18" s="5">
        <v>41.135708575086085</v>
      </c>
      <c r="AZ18" s="5">
        <v>40.183279769219638</v>
      </c>
      <c r="BA18" s="5">
        <v>38.23200709524474</v>
      </c>
      <c r="BB18" s="5">
        <v>39.772878043059713</v>
      </c>
      <c r="BC18" s="5">
        <v>39.186475030529721</v>
      </c>
      <c r="BD18" s="5">
        <v>38.368658207580644</v>
      </c>
      <c r="BE18" s="5">
        <v>37.772889453960062</v>
      </c>
      <c r="BF18" s="5">
        <v>39.372879393066093</v>
      </c>
      <c r="BG18" s="5">
        <v>38.07206435921389</v>
      </c>
      <c r="BH18" s="5">
        <v>37.819293448378865</v>
      </c>
      <c r="BI18" s="5">
        <v>38.376315447122316</v>
      </c>
      <c r="BJ18" s="5">
        <v>42.333502921553674</v>
      </c>
      <c r="BK18" s="5">
        <v>46.240899042333773</v>
      </c>
      <c r="BL18" s="5">
        <v>44.889949578590084</v>
      </c>
    </row>
    <row r="19" spans="2:64">
      <c r="B19" s="28" t="s">
        <v>457</v>
      </c>
      <c r="C19" s="28" t="s">
        <v>458</v>
      </c>
      <c r="D19" s="5">
        <v>519.29540364158447</v>
      </c>
      <c r="E19" s="5">
        <v>514.53381175858067</v>
      </c>
      <c r="F19" s="5">
        <v>427.56457923012744</v>
      </c>
      <c r="G19" s="5">
        <v>323.74296816907474</v>
      </c>
      <c r="H19" s="5">
        <v>302.73749899322388</v>
      </c>
      <c r="I19" s="5">
        <v>372.32098570382175</v>
      </c>
      <c r="J19" s="5">
        <v>382.58789588905609</v>
      </c>
      <c r="K19" s="5">
        <v>403.96279967120228</v>
      </c>
      <c r="L19" s="5">
        <v>392.02071039279815</v>
      </c>
      <c r="M19" s="5">
        <v>397.93564611766885</v>
      </c>
      <c r="N19" s="5">
        <v>432.52368011269624</v>
      </c>
      <c r="O19" s="5">
        <v>361.84824004100949</v>
      </c>
      <c r="P19" s="5">
        <v>412.7890744048795</v>
      </c>
      <c r="Q19" s="5">
        <v>385.51890223299591</v>
      </c>
      <c r="R19" s="5">
        <v>426.42424523642916</v>
      </c>
      <c r="S19" s="5">
        <v>419.68093495951973</v>
      </c>
      <c r="T19" s="5">
        <v>429.29894276398244</v>
      </c>
      <c r="U19" s="5">
        <v>416.61637384435647</v>
      </c>
      <c r="V19" s="5">
        <v>398.37340392450017</v>
      </c>
      <c r="W19" s="5">
        <v>414.47103163639883</v>
      </c>
      <c r="X19" s="5">
        <v>393.66020129778275</v>
      </c>
      <c r="Y19" s="5">
        <v>572.25610962851283</v>
      </c>
      <c r="Z19" s="5">
        <v>476.42279465761328</v>
      </c>
      <c r="AA19" s="5">
        <v>361.90129414247713</v>
      </c>
      <c r="AB19" s="5">
        <v>339.22942186256256</v>
      </c>
      <c r="AC19" s="5">
        <v>418.33311710961993</v>
      </c>
      <c r="AD19" s="5">
        <v>431.2428717188053</v>
      </c>
      <c r="AE19" s="5">
        <v>456.97853149465027</v>
      </c>
      <c r="AF19" s="5">
        <v>443.58292956844139</v>
      </c>
      <c r="AG19" s="5">
        <v>450.59159627886947</v>
      </c>
      <c r="AH19" s="5">
        <v>489.48485718519288</v>
      </c>
      <c r="AI19" s="5">
        <v>409.17854943012668</v>
      </c>
      <c r="AJ19" s="5">
        <v>466.67158467246247</v>
      </c>
      <c r="AK19" s="5">
        <v>437.01474025560589</v>
      </c>
      <c r="AL19" s="5">
        <v>483.53837976408306</v>
      </c>
      <c r="AM19" s="5">
        <v>476.65146569675193</v>
      </c>
      <c r="AN19" s="5">
        <v>488.63424912871716</v>
      </c>
      <c r="AO19" s="5">
        <v>474.82687718109054</v>
      </c>
      <c r="AP19" s="5">
        <v>455.4765401797186</v>
      </c>
      <c r="AQ19" s="5">
        <v>475.60536577075425</v>
      </c>
      <c r="AR19" s="5">
        <v>452.86348462345575</v>
      </c>
      <c r="AS19" s="5">
        <v>629.97840749844488</v>
      </c>
      <c r="AT19" s="5">
        <v>525.28101008509907</v>
      </c>
      <c r="AU19" s="5">
        <v>400.05962011587945</v>
      </c>
      <c r="AV19" s="5">
        <v>375.7213447319013</v>
      </c>
      <c r="AW19" s="5">
        <v>464.34524851541801</v>
      </c>
      <c r="AX19" s="5">
        <v>479.89784754855447</v>
      </c>
      <c r="AY19" s="5">
        <v>509.99426331809821</v>
      </c>
      <c r="AZ19" s="5">
        <v>495.14514874408462</v>
      </c>
      <c r="BA19" s="5">
        <v>503.24754644006993</v>
      </c>
      <c r="BB19" s="5">
        <v>546.44603425768946</v>
      </c>
      <c r="BC19" s="5">
        <v>456.50885881924393</v>
      </c>
      <c r="BD19" s="5">
        <v>520.55409494004539</v>
      </c>
      <c r="BE19" s="5">
        <v>488.51057827821575</v>
      </c>
      <c r="BF19" s="5">
        <v>540.65251429173691</v>
      </c>
      <c r="BG19" s="5">
        <v>533.62199643398412</v>
      </c>
      <c r="BH19" s="5">
        <v>547.96955549345171</v>
      </c>
      <c r="BI19" s="5">
        <v>533.03738051782454</v>
      </c>
      <c r="BJ19" s="5">
        <v>512.57967643493691</v>
      </c>
      <c r="BK19" s="5">
        <v>536.73969990510966</v>
      </c>
      <c r="BL19" s="5">
        <v>512.06676794912869</v>
      </c>
    </row>
    <row r="20" spans="2:64">
      <c r="B20" s="28" t="s">
        <v>459</v>
      </c>
      <c r="C20" s="28" t="s">
        <v>460</v>
      </c>
      <c r="D20" s="5">
        <v>153.98331270912155</v>
      </c>
      <c r="E20" s="5">
        <v>139.09371734660834</v>
      </c>
      <c r="F20" s="5">
        <v>129.33297331897245</v>
      </c>
      <c r="G20" s="5">
        <v>118.82759451250564</v>
      </c>
      <c r="H20" s="5">
        <v>118.08456983998246</v>
      </c>
      <c r="I20" s="5">
        <v>125.29288138610021</v>
      </c>
      <c r="J20" s="5">
        <v>122.39836304606558</v>
      </c>
      <c r="K20" s="5">
        <v>121.92117283495347</v>
      </c>
      <c r="L20" s="5">
        <v>124.19782777570759</v>
      </c>
      <c r="M20" s="5">
        <v>118.09308080272797</v>
      </c>
      <c r="N20" s="5">
        <v>121.56872312066552</v>
      </c>
      <c r="O20" s="5">
        <v>131.50162443398986</v>
      </c>
      <c r="P20" s="5">
        <v>127.70148027193518</v>
      </c>
      <c r="Q20" s="5">
        <v>128.76167523235014</v>
      </c>
      <c r="R20" s="5">
        <v>134.17141536761639</v>
      </c>
      <c r="S20" s="5">
        <v>145.11721894326971</v>
      </c>
      <c r="T20" s="5">
        <v>142.83672858698304</v>
      </c>
      <c r="U20" s="5">
        <v>140.80960998926045</v>
      </c>
      <c r="V20" s="5">
        <v>142.94491532129663</v>
      </c>
      <c r="W20" s="5">
        <v>133.69064600715956</v>
      </c>
      <c r="X20" s="5">
        <v>130.60402124732508</v>
      </c>
      <c r="Y20" s="5">
        <v>150.79568491784315</v>
      </c>
      <c r="Z20" s="5">
        <v>140.42410221779281</v>
      </c>
      <c r="AA20" s="5">
        <v>129.53374789629902</v>
      </c>
      <c r="AB20" s="5">
        <v>129.29078158864908</v>
      </c>
      <c r="AC20" s="5">
        <v>137.57599967232107</v>
      </c>
      <c r="AD20" s="5">
        <v>134.73331391466076</v>
      </c>
      <c r="AE20" s="5">
        <v>134.5309158198929</v>
      </c>
      <c r="AF20" s="5">
        <v>137.11450919241608</v>
      </c>
      <c r="AG20" s="5">
        <v>130.50109014739147</v>
      </c>
      <c r="AH20" s="5">
        <v>134.42735876729088</v>
      </c>
      <c r="AI20" s="5">
        <v>145.46810989933147</v>
      </c>
      <c r="AJ20" s="5">
        <v>141.33305507994987</v>
      </c>
      <c r="AK20" s="5">
        <v>142.73610520657559</v>
      </c>
      <c r="AL20" s="5">
        <v>148.86001561761563</v>
      </c>
      <c r="AM20" s="5">
        <v>161.09073256865705</v>
      </c>
      <c r="AN20" s="5">
        <v>158.61106493084793</v>
      </c>
      <c r="AO20" s="5">
        <v>156.42988382138722</v>
      </c>
      <c r="AP20" s="5">
        <v>158.94249344489904</v>
      </c>
      <c r="AQ20" s="5">
        <v>148.47145755309487</v>
      </c>
      <c r="AR20" s="5">
        <v>145.04792857895447</v>
      </c>
      <c r="AS20" s="5">
        <v>162.49765248907798</v>
      </c>
      <c r="AT20" s="5">
        <v>151.51523111661314</v>
      </c>
      <c r="AU20" s="5">
        <v>140.23990128009234</v>
      </c>
      <c r="AV20" s="5">
        <v>140.49699333731567</v>
      </c>
      <c r="AW20" s="5">
        <v>149.8591179585419</v>
      </c>
      <c r="AX20" s="5">
        <v>147.06826478325596</v>
      </c>
      <c r="AY20" s="5">
        <v>147.14065880483233</v>
      </c>
      <c r="AZ20" s="5">
        <v>150.03119060912456</v>
      </c>
      <c r="BA20" s="5">
        <v>142.90909949205496</v>
      </c>
      <c r="BB20" s="5">
        <v>147.28599441391623</v>
      </c>
      <c r="BC20" s="5">
        <v>159.43459536467304</v>
      </c>
      <c r="BD20" s="5">
        <v>154.96462988796458</v>
      </c>
      <c r="BE20" s="5">
        <v>156.71053518080103</v>
      </c>
      <c r="BF20" s="5">
        <v>163.54861586761487</v>
      </c>
      <c r="BG20" s="5">
        <v>177.06424619404442</v>
      </c>
      <c r="BH20" s="5">
        <v>174.38540127471282</v>
      </c>
      <c r="BI20" s="5">
        <v>172.05015765351396</v>
      </c>
      <c r="BJ20" s="5">
        <v>174.94007156850142</v>
      </c>
      <c r="BK20" s="5">
        <v>163.25226909903012</v>
      </c>
      <c r="BL20" s="5">
        <v>159.49183591058389</v>
      </c>
    </row>
    <row r="21" spans="2:64">
      <c r="B21" s="28" t="s">
        <v>463</v>
      </c>
      <c r="C21" s="28" t="s">
        <v>464</v>
      </c>
      <c r="D21" s="5">
        <v>40.179495475781003</v>
      </c>
      <c r="E21" s="5">
        <v>36.090070607713848</v>
      </c>
      <c r="F21" s="5">
        <v>32.538660397932276</v>
      </c>
      <c r="G21" s="5">
        <v>32.935877720670732</v>
      </c>
      <c r="H21" s="5">
        <v>32.464929922616918</v>
      </c>
      <c r="I21" s="5">
        <v>33.96304857777438</v>
      </c>
      <c r="J21" s="5">
        <v>34.549145490889018</v>
      </c>
      <c r="K21" s="5">
        <v>34.532775620348474</v>
      </c>
      <c r="L21" s="5">
        <v>37.745302951631189</v>
      </c>
      <c r="M21" s="5">
        <v>36.210685157348244</v>
      </c>
      <c r="N21" s="5">
        <v>36.240633744125176</v>
      </c>
      <c r="O21" s="5">
        <v>34.894952511256811</v>
      </c>
      <c r="P21" s="5">
        <v>34.373879919210786</v>
      </c>
      <c r="Q21" s="5">
        <v>37.014011371465415</v>
      </c>
      <c r="R21" s="5">
        <v>36.210449085997254</v>
      </c>
      <c r="S21" s="5">
        <v>34.394586708122958</v>
      </c>
      <c r="T21" s="5">
        <v>33.891097462169135</v>
      </c>
      <c r="U21" s="5">
        <v>35.342687626007979</v>
      </c>
      <c r="V21" s="5">
        <v>34.097352517410791</v>
      </c>
      <c r="W21" s="5">
        <v>33.88019995850653</v>
      </c>
      <c r="X21" s="5">
        <v>31.481786213840707</v>
      </c>
      <c r="Y21" s="5">
        <v>39.439097237264619</v>
      </c>
      <c r="Z21" s="5">
        <v>35.586178227798548</v>
      </c>
      <c r="AA21" s="5">
        <v>36.123032851020326</v>
      </c>
      <c r="AB21" s="5">
        <v>35.70669049880069</v>
      </c>
      <c r="AC21" s="5">
        <v>37.442421450271425</v>
      </c>
      <c r="AD21" s="5">
        <v>38.145284669455322</v>
      </c>
      <c r="AE21" s="5">
        <v>38.172540217088198</v>
      </c>
      <c r="AF21" s="5">
        <v>41.685981977035603</v>
      </c>
      <c r="AG21" s="5">
        <v>40.007777822058614</v>
      </c>
      <c r="AH21" s="5">
        <v>40.103167519444781</v>
      </c>
      <c r="AI21" s="5">
        <v>38.662858852004554</v>
      </c>
      <c r="AJ21" s="5">
        <v>38.142364049020948</v>
      </c>
      <c r="AK21" s="5">
        <v>41.142156772147871</v>
      </c>
      <c r="AL21" s="5">
        <v>40.293436798952754</v>
      </c>
      <c r="AM21" s="5">
        <v>38.258531321696921</v>
      </c>
      <c r="AN21" s="5">
        <v>37.706020454499608</v>
      </c>
      <c r="AO21" s="5">
        <v>39.332180997776895</v>
      </c>
      <c r="AP21" s="5">
        <v>37.966576290167332</v>
      </c>
      <c r="AQ21" s="5">
        <v>37.701066232058288</v>
      </c>
      <c r="AR21" s="5">
        <v>35.031547432010207</v>
      </c>
      <c r="AS21" s="5">
        <v>42.788123866815383</v>
      </c>
      <c r="AT21" s="5">
        <v>38.633696057664821</v>
      </c>
      <c r="AU21" s="5">
        <v>39.310187981369921</v>
      </c>
      <c r="AV21" s="5">
        <v>38.948451074984462</v>
      </c>
      <c r="AW21" s="5">
        <v>40.92179432276847</v>
      </c>
      <c r="AX21" s="5">
        <v>41.741423848021618</v>
      </c>
      <c r="AY21" s="5">
        <v>41.812304813827922</v>
      </c>
      <c r="AZ21" s="5">
        <v>45.626661002440009</v>
      </c>
      <c r="BA21" s="5">
        <v>43.804870486768991</v>
      </c>
      <c r="BB21" s="5">
        <v>43.965701294764379</v>
      </c>
      <c r="BC21" s="5">
        <v>42.430765192752297</v>
      </c>
      <c r="BD21" s="5">
        <v>41.91084817883111</v>
      </c>
      <c r="BE21" s="5">
        <v>45.270302172830334</v>
      </c>
      <c r="BF21" s="5">
        <v>44.376424511908255</v>
      </c>
      <c r="BG21" s="5">
        <v>42.122475935270892</v>
      </c>
      <c r="BH21" s="5">
        <v>41.520943446830081</v>
      </c>
      <c r="BI21" s="5">
        <v>43.321674369545811</v>
      </c>
      <c r="BJ21" s="5">
        <v>41.835800062923859</v>
      </c>
      <c r="BK21" s="5">
        <v>41.521932505610053</v>
      </c>
      <c r="BL21" s="5">
        <v>38.5813086501797</v>
      </c>
    </row>
    <row r="22" spans="2:64">
      <c r="B22" s="28" t="s">
        <v>469</v>
      </c>
      <c r="C22" s="28" t="s">
        <v>178</v>
      </c>
      <c r="D22" s="5">
        <v>39.125114433222578</v>
      </c>
      <c r="E22" s="5">
        <v>39.880321528867</v>
      </c>
      <c r="F22" s="5">
        <v>38.993171359890738</v>
      </c>
      <c r="G22" s="5">
        <v>37.653969013443692</v>
      </c>
      <c r="H22" s="5">
        <v>38.065230653715886</v>
      </c>
      <c r="I22" s="5">
        <v>39.288962823483658</v>
      </c>
      <c r="J22" s="5">
        <v>39.306805645509421</v>
      </c>
      <c r="K22" s="5">
        <v>39.773503499202803</v>
      </c>
      <c r="L22" s="5">
        <v>39.423003233417631</v>
      </c>
      <c r="M22" s="5">
        <v>39.041885529726017</v>
      </c>
      <c r="N22" s="5">
        <v>38.636628053160898</v>
      </c>
      <c r="O22" s="5">
        <v>39.340812210860619</v>
      </c>
      <c r="P22" s="5">
        <v>39.101250035290541</v>
      </c>
      <c r="Q22" s="5">
        <v>39.733615324293652</v>
      </c>
      <c r="R22" s="5">
        <v>41.546944034070677</v>
      </c>
      <c r="S22" s="5">
        <v>38.447899517895813</v>
      </c>
      <c r="T22" s="5">
        <v>39.048014646028051</v>
      </c>
      <c r="U22" s="5">
        <v>38.263696358078988</v>
      </c>
      <c r="V22" s="5">
        <v>37.675980029523863</v>
      </c>
      <c r="W22" s="5">
        <v>35.771366944405507</v>
      </c>
      <c r="X22" s="5">
        <v>34.905646386371252</v>
      </c>
      <c r="Y22" s="5">
        <v>42.93845609366992</v>
      </c>
      <c r="Z22" s="5">
        <v>41.983265281935701</v>
      </c>
      <c r="AA22" s="5">
        <v>40.605551650264701</v>
      </c>
      <c r="AB22" s="5">
        <v>41.118904215309591</v>
      </c>
      <c r="AC22" s="5">
        <v>42.44206957900974</v>
      </c>
      <c r="AD22" s="5">
        <v>42.472236890147961</v>
      </c>
      <c r="AE22" s="5">
        <v>43.002754020902096</v>
      </c>
      <c r="AF22" s="5">
        <v>42.573334763797014</v>
      </c>
      <c r="AG22" s="5">
        <v>42.153308269819732</v>
      </c>
      <c r="AH22" s="5">
        <v>41.678790486282757</v>
      </c>
      <c r="AI22" s="5">
        <v>42.429681056251482</v>
      </c>
      <c r="AJ22" s="5">
        <v>42.190814530432299</v>
      </c>
      <c r="AK22" s="5">
        <v>42.873461512304281</v>
      </c>
      <c r="AL22" s="5">
        <v>44.808484997791489</v>
      </c>
      <c r="AM22" s="5">
        <v>41.44065294655762</v>
      </c>
      <c r="AN22" s="5">
        <v>42.029170542878795</v>
      </c>
      <c r="AO22" s="5">
        <v>41.160104711027792</v>
      </c>
      <c r="AP22" s="5">
        <v>40.464378016557397</v>
      </c>
      <c r="AQ22" s="5">
        <v>38.343348314368392</v>
      </c>
      <c r="AR22" s="5">
        <v>37.401471919890852</v>
      </c>
      <c r="AS22" s="5">
        <v>45.996590658472847</v>
      </c>
      <c r="AT22" s="5">
        <v>44.973359203980664</v>
      </c>
      <c r="AU22" s="5">
        <v>43.557134287085717</v>
      </c>
      <c r="AV22" s="5">
        <v>44.172577776903289</v>
      </c>
      <c r="AW22" s="5">
        <v>45.595176334535822</v>
      </c>
      <c r="AX22" s="5">
        <v>45.637668134786495</v>
      </c>
      <c r="AY22" s="5">
        <v>46.232004542601388</v>
      </c>
      <c r="AZ22" s="5">
        <v>45.723666294176397</v>
      </c>
      <c r="BA22" s="5">
        <v>45.264731009913454</v>
      </c>
      <c r="BB22" s="5">
        <v>44.720952919404617</v>
      </c>
      <c r="BC22" s="5">
        <v>45.518549901642338</v>
      </c>
      <c r="BD22" s="5">
        <v>45.280379025574057</v>
      </c>
      <c r="BE22" s="5">
        <v>46.013307700314911</v>
      </c>
      <c r="BF22" s="5">
        <v>48.0700259615123</v>
      </c>
      <c r="BG22" s="5">
        <v>44.43340637521942</v>
      </c>
      <c r="BH22" s="5">
        <v>45.010326439729532</v>
      </c>
      <c r="BI22" s="5">
        <v>44.056513063976602</v>
      </c>
      <c r="BJ22" s="5">
        <v>43.252776003590931</v>
      </c>
      <c r="BK22" s="5">
        <v>40.915329684331276</v>
      </c>
      <c r="BL22" s="5">
        <v>39.897297453410445</v>
      </c>
    </row>
    <row r="23" spans="2:64">
      <c r="B23" s="28" t="s">
        <v>461</v>
      </c>
      <c r="C23" s="28" t="s">
        <v>121</v>
      </c>
      <c r="D23" s="5">
        <v>31.94661710180765</v>
      </c>
      <c r="E23" s="5">
        <v>30.920422646680525</v>
      </c>
      <c r="F23" s="5">
        <v>29.634404913721255</v>
      </c>
      <c r="G23" s="5">
        <v>27.546359955403197</v>
      </c>
      <c r="H23" s="5">
        <v>26.897276685143417</v>
      </c>
      <c r="I23" s="5">
        <v>27.967182330972939</v>
      </c>
      <c r="J23" s="5">
        <v>27.717285179003436</v>
      </c>
      <c r="K23" s="5">
        <v>27.819537149444017</v>
      </c>
      <c r="L23" s="5">
        <v>27.47340338210806</v>
      </c>
      <c r="M23" s="5">
        <v>26.879438131445017</v>
      </c>
      <c r="N23" s="5">
        <v>28.391562121595957</v>
      </c>
      <c r="O23" s="5">
        <v>31.378479880921141</v>
      </c>
      <c r="P23" s="5">
        <v>28.909724015073554</v>
      </c>
      <c r="Q23" s="5">
        <v>28.028213962033153</v>
      </c>
      <c r="R23" s="5">
        <v>27.31547253897104</v>
      </c>
      <c r="S23" s="5">
        <v>26.544364532461341</v>
      </c>
      <c r="T23" s="5">
        <v>26.344244886824676</v>
      </c>
      <c r="U23" s="5">
        <v>26.645515720245623</v>
      </c>
      <c r="V23" s="5">
        <v>25.894538237179685</v>
      </c>
      <c r="W23" s="5">
        <v>25.859448469243734</v>
      </c>
      <c r="X23" s="5">
        <v>25.510715373808264</v>
      </c>
      <c r="Y23" s="5">
        <v>32.99034332569633</v>
      </c>
      <c r="Z23" s="5">
        <v>31.642633037201154</v>
      </c>
      <c r="AA23" s="5">
        <v>29.46114010511625</v>
      </c>
      <c r="AB23" s="5">
        <v>28.851282144490789</v>
      </c>
      <c r="AC23" s="5">
        <v>30.052688763181212</v>
      </c>
      <c r="AD23" s="5">
        <v>29.838498783938192</v>
      </c>
      <c r="AE23" s="5">
        <v>30.021030497219868</v>
      </c>
      <c r="AF23" s="5">
        <v>29.670656010701354</v>
      </c>
      <c r="AG23" s="5">
        <v>29.050411816544237</v>
      </c>
      <c r="AH23" s="5">
        <v>30.672396505365189</v>
      </c>
      <c r="AI23" s="5">
        <v>33.911494312453456</v>
      </c>
      <c r="AJ23" s="5">
        <v>31.286360866116091</v>
      </c>
      <c r="AK23" s="5">
        <v>30.394416189249799</v>
      </c>
      <c r="AL23" s="5">
        <v>29.667061336168022</v>
      </c>
      <c r="AM23" s="5">
        <v>28.862787970693493</v>
      </c>
      <c r="AN23" s="5">
        <v>28.607822243205781</v>
      </c>
      <c r="AO23" s="5">
        <v>28.890826607038147</v>
      </c>
      <c r="AP23" s="5">
        <v>27.973796440968954</v>
      </c>
      <c r="AQ23" s="5">
        <v>27.876644730578324</v>
      </c>
      <c r="AR23" s="5">
        <v>27.488134579541285</v>
      </c>
      <c r="AS23" s="5">
        <v>35.060264004712131</v>
      </c>
      <c r="AT23" s="5">
        <v>33.650861160681053</v>
      </c>
      <c r="AU23" s="5">
        <v>31.375920254829307</v>
      </c>
      <c r="AV23" s="5">
        <v>30.80528760383816</v>
      </c>
      <c r="AW23" s="5">
        <v>32.138195195389486</v>
      </c>
      <c r="AX23" s="5">
        <v>31.959712388872955</v>
      </c>
      <c r="AY23" s="5">
        <v>32.222523844995713</v>
      </c>
      <c r="AZ23" s="5">
        <v>31.867908639294651</v>
      </c>
      <c r="BA23" s="5">
        <v>31.221385501643464</v>
      </c>
      <c r="BB23" s="5">
        <v>32.953230889134424</v>
      </c>
      <c r="BC23" s="5">
        <v>36.444508743985772</v>
      </c>
      <c r="BD23" s="5">
        <v>33.662997717158625</v>
      </c>
      <c r="BE23" s="5">
        <v>32.760618416466443</v>
      </c>
      <c r="BF23" s="5">
        <v>32.018650133365014</v>
      </c>
      <c r="BG23" s="5">
        <v>31.181211408925655</v>
      </c>
      <c r="BH23" s="5">
        <v>30.871399599586887</v>
      </c>
      <c r="BI23" s="5">
        <v>31.136137493830667</v>
      </c>
      <c r="BJ23" s="5">
        <v>30.053054644758223</v>
      </c>
      <c r="BK23" s="5">
        <v>29.893840991912921</v>
      </c>
      <c r="BL23" s="5">
        <v>29.465553785274309</v>
      </c>
    </row>
    <row r="24" spans="2:64">
      <c r="B24" s="28" t="s">
        <v>455</v>
      </c>
      <c r="C24" s="28" t="s">
        <v>80</v>
      </c>
      <c r="D24" s="5">
        <v>50.240658366861489</v>
      </c>
      <c r="E24" s="5">
        <v>48.382107182793455</v>
      </c>
      <c r="F24" s="5">
        <v>46.768389278331981</v>
      </c>
      <c r="G24" s="5">
        <v>49.962416026569173</v>
      </c>
      <c r="H24" s="5">
        <v>50.263782784893465</v>
      </c>
      <c r="I24" s="5">
        <v>52.33846637633625</v>
      </c>
      <c r="J24" s="5">
        <v>52.830065058015393</v>
      </c>
      <c r="K24" s="5">
        <v>53.228771798093895</v>
      </c>
      <c r="L24" s="5">
        <v>54.008856718851547</v>
      </c>
      <c r="M24" s="5">
        <v>54.310932363753693</v>
      </c>
      <c r="N24" s="5">
        <v>56.878001538931272</v>
      </c>
      <c r="O24" s="5">
        <v>59.544267730852319</v>
      </c>
      <c r="P24" s="5">
        <v>59.953913028083328</v>
      </c>
      <c r="Q24" s="5">
        <v>60.010241143967207</v>
      </c>
      <c r="R24" s="5">
        <v>54.343622599162877</v>
      </c>
      <c r="S24" s="5">
        <v>54.452597795740154</v>
      </c>
      <c r="T24" s="5">
        <v>56.568666606972549</v>
      </c>
      <c r="U24" s="5">
        <v>56.842011868294733</v>
      </c>
      <c r="V24" s="5">
        <v>55.013021627341303</v>
      </c>
      <c r="W24" s="5">
        <v>55.610516118221312</v>
      </c>
      <c r="X24" s="5">
        <v>55.048133627977123</v>
      </c>
      <c r="Y24" s="5">
        <v>52.23312027512091</v>
      </c>
      <c r="Z24" s="5">
        <v>50.539205589652646</v>
      </c>
      <c r="AA24" s="5">
        <v>54.082147694728413</v>
      </c>
      <c r="AB24" s="5">
        <v>54.535003995576361</v>
      </c>
      <c r="AC24" s="5">
        <v>56.805345212937787</v>
      </c>
      <c r="AD24" s="5">
        <v>57.310125405391886</v>
      </c>
      <c r="AE24" s="5">
        <v>57.742535979834358</v>
      </c>
      <c r="AF24" s="5">
        <v>58.508656738975937</v>
      </c>
      <c r="AG24" s="5">
        <v>58.809775509485</v>
      </c>
      <c r="AH24" s="5">
        <v>61.416712663934867</v>
      </c>
      <c r="AI24" s="5">
        <v>64.284276413020251</v>
      </c>
      <c r="AJ24" s="5">
        <v>64.785165152707705</v>
      </c>
      <c r="AK24" s="5">
        <v>65.021305659927009</v>
      </c>
      <c r="AL24" s="5">
        <v>58.974933138892268</v>
      </c>
      <c r="AM24" s="5">
        <v>59.139085614798667</v>
      </c>
      <c r="AN24" s="5">
        <v>61.414299212511359</v>
      </c>
      <c r="AO24" s="5">
        <v>61.679360208251381</v>
      </c>
      <c r="AP24" s="5">
        <v>59.713675485646618</v>
      </c>
      <c r="AQ24" s="5">
        <v>60.390971406557689</v>
      </c>
      <c r="AR24" s="5">
        <v>59.820798889258924</v>
      </c>
      <c r="AS24" s="5">
        <v>56.084133367448366</v>
      </c>
      <c r="AT24" s="5">
        <v>54.310021900973318</v>
      </c>
      <c r="AU24" s="5">
        <v>58.201879362887645</v>
      </c>
      <c r="AV24" s="5">
        <v>58.806225206259256</v>
      </c>
      <c r="AW24" s="5">
        <v>61.272224049539318</v>
      </c>
      <c r="AX24" s="5">
        <v>61.79018575276838</v>
      </c>
      <c r="AY24" s="5">
        <v>62.256300161574828</v>
      </c>
      <c r="AZ24" s="5">
        <v>63.008456759100341</v>
      </c>
      <c r="BA24" s="5">
        <v>63.308618655216314</v>
      </c>
      <c r="BB24" s="5">
        <v>65.955423788938475</v>
      </c>
      <c r="BC24" s="5">
        <v>69.024285095188191</v>
      </c>
      <c r="BD24" s="5">
        <v>69.616417277332104</v>
      </c>
      <c r="BE24" s="5">
        <v>70.032370175886797</v>
      </c>
      <c r="BF24" s="5">
        <v>63.606243678621674</v>
      </c>
      <c r="BG24" s="5">
        <v>63.825573433857187</v>
      </c>
      <c r="BH24" s="5">
        <v>66.259931818050163</v>
      </c>
      <c r="BI24" s="5">
        <v>66.516708548208015</v>
      </c>
      <c r="BJ24" s="5">
        <v>64.414329343951934</v>
      </c>
      <c r="BK24" s="5">
        <v>65.171426694894066</v>
      </c>
      <c r="BL24" s="5">
        <v>64.593464150540754</v>
      </c>
    </row>
    <row r="25" spans="2:64">
      <c r="B25" s="28" t="s">
        <v>450</v>
      </c>
      <c r="C25" s="28" t="s">
        <v>183</v>
      </c>
      <c r="D25" s="5">
        <v>14.521226003999713</v>
      </c>
      <c r="E25" s="5">
        <v>14.955603722758511</v>
      </c>
      <c r="F25" s="5">
        <v>15.562981554092582</v>
      </c>
      <c r="G25" s="5">
        <v>14.543116733934918</v>
      </c>
      <c r="H25" s="5">
        <v>14.875692306059738</v>
      </c>
      <c r="I25" s="5">
        <v>16.048651497413232</v>
      </c>
      <c r="J25" s="5">
        <v>16.016962267856329</v>
      </c>
      <c r="K25" s="5">
        <v>15.689350072631429</v>
      </c>
      <c r="L25" s="5">
        <v>15.58564213937249</v>
      </c>
      <c r="M25" s="5">
        <v>14.570054258868019</v>
      </c>
      <c r="N25" s="5">
        <v>14.476755243202888</v>
      </c>
      <c r="O25" s="5">
        <v>14.925126671755434</v>
      </c>
      <c r="P25" s="5">
        <v>14.855516895217548</v>
      </c>
      <c r="Q25" s="5">
        <v>14.522294742695362</v>
      </c>
      <c r="R25" s="5">
        <v>14.606337526560218</v>
      </c>
      <c r="S25" s="5">
        <v>14.117564336687094</v>
      </c>
      <c r="T25" s="5">
        <v>14.180028340070811</v>
      </c>
      <c r="U25" s="5">
        <v>14.353353613344332</v>
      </c>
      <c r="V25" s="5">
        <v>14.308936402639542</v>
      </c>
      <c r="W25" s="5">
        <v>14.172437177254357</v>
      </c>
      <c r="X25" s="5">
        <v>14.137901337149302</v>
      </c>
      <c r="Y25" s="5">
        <v>16.350259119678089</v>
      </c>
      <c r="Z25" s="5">
        <v>17.013260746308841</v>
      </c>
      <c r="AA25" s="5">
        <v>15.902076312381064</v>
      </c>
      <c r="AB25" s="5">
        <v>16.281135939713661</v>
      </c>
      <c r="AC25" s="5">
        <v>17.557898753349225</v>
      </c>
      <c r="AD25" s="5">
        <v>17.514324493458073</v>
      </c>
      <c r="AE25" s="5">
        <v>17.166919386805652</v>
      </c>
      <c r="AF25" s="5">
        <v>17.02998711390325</v>
      </c>
      <c r="AG25" s="5">
        <v>15.917449798113898</v>
      </c>
      <c r="AH25" s="5">
        <v>15.799076850184624</v>
      </c>
      <c r="AI25" s="5">
        <v>16.287327935953797</v>
      </c>
      <c r="AJ25" s="5">
        <v>16.225212483858829</v>
      </c>
      <c r="AK25" s="5">
        <v>15.868261820132329</v>
      </c>
      <c r="AL25" s="5">
        <v>15.952411456290562</v>
      </c>
      <c r="AM25" s="5">
        <v>15.407423199204052</v>
      </c>
      <c r="AN25" s="5">
        <v>15.450639478946028</v>
      </c>
      <c r="AO25" s="5">
        <v>15.622266612903962</v>
      </c>
      <c r="AP25" s="5">
        <v>15.544683068690434</v>
      </c>
      <c r="AQ25" s="5">
        <v>15.376005005105862</v>
      </c>
      <c r="AR25" s="5">
        <v>15.331321619942177</v>
      </c>
      <c r="AS25" s="5">
        <v>17.744914516597671</v>
      </c>
      <c r="AT25" s="5">
        <v>18.463539938525102</v>
      </c>
      <c r="AU25" s="5">
        <v>17.261035890827213</v>
      </c>
      <c r="AV25" s="5">
        <v>17.686579573367581</v>
      </c>
      <c r="AW25" s="5">
        <v>19.067146009285217</v>
      </c>
      <c r="AX25" s="5">
        <v>19.011686719059817</v>
      </c>
      <c r="AY25" s="5">
        <v>18.644488700979874</v>
      </c>
      <c r="AZ25" s="5">
        <v>18.474332088434011</v>
      </c>
      <c r="BA25" s="5">
        <v>17.264845337359777</v>
      </c>
      <c r="BB25" s="5">
        <v>17.121398457166361</v>
      </c>
      <c r="BC25" s="5">
        <v>17.649529200152163</v>
      </c>
      <c r="BD25" s="5">
        <v>17.594908072500111</v>
      </c>
      <c r="BE25" s="5">
        <v>17.214228897569296</v>
      </c>
      <c r="BF25" s="5">
        <v>17.298485386020904</v>
      </c>
      <c r="BG25" s="5">
        <v>16.697282061721012</v>
      </c>
      <c r="BH25" s="5">
        <v>16.721250617821244</v>
      </c>
      <c r="BI25" s="5">
        <v>16.891179612463592</v>
      </c>
      <c r="BJ25" s="5">
        <v>16.780429734741325</v>
      </c>
      <c r="BK25" s="5">
        <v>16.579572832957364</v>
      </c>
      <c r="BL25" s="5">
        <v>16.524741902735048</v>
      </c>
    </row>
    <row r="26" spans="2:64">
      <c r="B26" s="28" t="s">
        <v>447</v>
      </c>
      <c r="C26" s="28" t="s">
        <v>171</v>
      </c>
      <c r="D26" s="5">
        <v>22.297434207419865</v>
      </c>
      <c r="E26" s="5">
        <v>21.388714055325927</v>
      </c>
      <c r="F26" s="5">
        <v>21.280761900435593</v>
      </c>
      <c r="G26" s="5">
        <v>21.862621217344692</v>
      </c>
      <c r="H26" s="5">
        <v>21.965245583674733</v>
      </c>
      <c r="I26" s="5">
        <v>22.747458810412851</v>
      </c>
      <c r="J26" s="5">
        <v>22.775666836495979</v>
      </c>
      <c r="K26" s="5">
        <v>23.791290353032856</v>
      </c>
      <c r="L26" s="5">
        <v>22.863230461336798</v>
      </c>
      <c r="M26" s="5">
        <v>23.672662301955299</v>
      </c>
      <c r="N26" s="5">
        <v>23.578795105855406</v>
      </c>
      <c r="O26" s="5">
        <v>24.374773714316316</v>
      </c>
      <c r="P26" s="5">
        <v>25.167157533157312</v>
      </c>
      <c r="Q26" s="5">
        <v>24.50026118792357</v>
      </c>
      <c r="R26" s="5">
        <v>25.086080389157896</v>
      </c>
      <c r="S26" s="5">
        <v>26.25221657640574</v>
      </c>
      <c r="T26" s="5">
        <v>26.314721845186941</v>
      </c>
      <c r="U26" s="5">
        <v>28.09831568487494</v>
      </c>
      <c r="V26" s="5">
        <v>28.420657569257756</v>
      </c>
      <c r="W26" s="5">
        <v>28.232437265959764</v>
      </c>
      <c r="X26" s="5">
        <v>27.03709202598704</v>
      </c>
      <c r="Y26" s="5">
        <v>23.797651025872614</v>
      </c>
      <c r="Z26" s="5">
        <v>23.67571120856287</v>
      </c>
      <c r="AA26" s="5">
        <v>24.329200598050686</v>
      </c>
      <c r="AB26" s="5">
        <v>24.465906585700296</v>
      </c>
      <c r="AC26" s="5">
        <v>25.322329243232495</v>
      </c>
      <c r="AD26" s="5">
        <v>25.330584603560411</v>
      </c>
      <c r="AE26" s="5">
        <v>26.458975842413281</v>
      </c>
      <c r="AF26" s="5">
        <v>25.395080924032062</v>
      </c>
      <c r="AG26" s="5">
        <v>26.293019238813685</v>
      </c>
      <c r="AH26" s="5">
        <v>26.166159265471038</v>
      </c>
      <c r="AI26" s="5">
        <v>27.04194682044724</v>
      </c>
      <c r="AJ26" s="5">
        <v>27.916339320174259</v>
      </c>
      <c r="AK26" s="5">
        <v>27.183232260342066</v>
      </c>
      <c r="AL26" s="5">
        <v>27.821475296763214</v>
      </c>
      <c r="AM26" s="5">
        <v>29.076113183237823</v>
      </c>
      <c r="AN26" s="5">
        <v>29.083056899955142</v>
      </c>
      <c r="AO26" s="5">
        <v>31.019491623158356</v>
      </c>
      <c r="AP26" s="5">
        <v>31.335862337592658</v>
      </c>
      <c r="AQ26" s="5">
        <v>31.099235120193239</v>
      </c>
      <c r="AR26" s="5">
        <v>29.795524016695524</v>
      </c>
      <c r="AS26" s="5">
        <v>26.206587996419302</v>
      </c>
      <c r="AT26" s="5">
        <v>26.070660516690147</v>
      </c>
      <c r="AU26" s="5">
        <v>26.795779978756684</v>
      </c>
      <c r="AV26" s="5">
        <v>26.966567587725859</v>
      </c>
      <c r="AW26" s="5">
        <v>27.897199676052139</v>
      </c>
      <c r="AX26" s="5">
        <v>27.885502370624838</v>
      </c>
      <c r="AY26" s="5">
        <v>29.126661331793706</v>
      </c>
      <c r="AZ26" s="5">
        <v>27.926931386727322</v>
      </c>
      <c r="BA26" s="5">
        <v>28.913376175672067</v>
      </c>
      <c r="BB26" s="5">
        <v>28.753523425086666</v>
      </c>
      <c r="BC26" s="5">
        <v>29.709119926578168</v>
      </c>
      <c r="BD26" s="5">
        <v>30.665521107191211</v>
      </c>
      <c r="BE26" s="5">
        <v>29.866203332760566</v>
      </c>
      <c r="BF26" s="5">
        <v>30.556870204368533</v>
      </c>
      <c r="BG26" s="5">
        <v>31.900009790069905</v>
      </c>
      <c r="BH26" s="5">
        <v>31.851391954723336</v>
      </c>
      <c r="BI26" s="5">
        <v>33.940667561441778</v>
      </c>
      <c r="BJ26" s="5">
        <v>34.251067105927568</v>
      </c>
      <c r="BK26" s="5">
        <v>33.966032974426717</v>
      </c>
      <c r="BL26" s="5">
        <v>32.553956007404004</v>
      </c>
    </row>
    <row r="27" spans="2:64">
      <c r="B27" s="28" t="s">
        <v>451</v>
      </c>
      <c r="C27" s="28" t="s">
        <v>86</v>
      </c>
      <c r="D27" s="5">
        <v>200.87666253406778</v>
      </c>
      <c r="E27" s="5">
        <v>197.90789776215163</v>
      </c>
      <c r="F27" s="5">
        <v>183.70825527649518</v>
      </c>
      <c r="G27" s="5">
        <v>182.31998378363471</v>
      </c>
      <c r="H27" s="5">
        <v>198.00964325605545</v>
      </c>
      <c r="I27" s="5">
        <v>211.3662772267667</v>
      </c>
      <c r="J27" s="5">
        <v>215.35662287638212</v>
      </c>
      <c r="K27" s="5">
        <v>213.02981537032622</v>
      </c>
      <c r="L27" s="5">
        <v>208.24648672190278</v>
      </c>
      <c r="M27" s="5">
        <v>207.88103981678873</v>
      </c>
      <c r="N27" s="5">
        <v>190.89992780688613</v>
      </c>
      <c r="O27" s="5">
        <v>207.79893799939055</v>
      </c>
      <c r="P27" s="5">
        <v>205.56515288550241</v>
      </c>
      <c r="Q27" s="5">
        <v>194.42176343621978</v>
      </c>
      <c r="R27" s="5">
        <v>188.17145530949654</v>
      </c>
      <c r="S27" s="5">
        <v>184.81864353786375</v>
      </c>
      <c r="T27" s="5">
        <v>196.50542337795929</v>
      </c>
      <c r="U27" s="5">
        <v>198.18533411722868</v>
      </c>
      <c r="V27" s="5">
        <v>195.50042152951045</v>
      </c>
      <c r="W27" s="5">
        <v>205.56013869345523</v>
      </c>
      <c r="X27" s="5">
        <v>218.14688986168855</v>
      </c>
      <c r="Y27" s="5">
        <v>225.76558192885898</v>
      </c>
      <c r="Z27" s="5">
        <v>209.54853971815803</v>
      </c>
      <c r="AA27" s="5">
        <v>208.0954083787378</v>
      </c>
      <c r="AB27" s="5">
        <v>226.24893642025859</v>
      </c>
      <c r="AC27" s="5">
        <v>242.04384995927001</v>
      </c>
      <c r="AD27" s="5">
        <v>247.0439210076832</v>
      </c>
      <c r="AE27" s="5">
        <v>245.03056173479905</v>
      </c>
      <c r="AF27" s="5">
        <v>239.42146330242917</v>
      </c>
      <c r="AG27" s="5">
        <v>239.18697134515051</v>
      </c>
      <c r="AH27" s="5">
        <v>219.04544622849338</v>
      </c>
      <c r="AI27" s="5">
        <v>238.3248984102996</v>
      </c>
      <c r="AJ27" s="5">
        <v>235.92075940022622</v>
      </c>
      <c r="AK27" s="5">
        <v>223.60213847073334</v>
      </c>
      <c r="AL27" s="5">
        <v>216.62177293670385</v>
      </c>
      <c r="AM27" s="5">
        <v>212.77199629164292</v>
      </c>
      <c r="AN27" s="5">
        <v>225.83597874611726</v>
      </c>
      <c r="AO27" s="5">
        <v>227.51626413828228</v>
      </c>
      <c r="AP27" s="5">
        <v>223.86844966224695</v>
      </c>
      <c r="AQ27" s="5">
        <v>235.22744570093249</v>
      </c>
      <c r="AR27" s="5">
        <v>249.6034582144633</v>
      </c>
      <c r="AS27" s="5">
        <v>253.62326609556627</v>
      </c>
      <c r="AT27" s="5">
        <v>235.3888241598209</v>
      </c>
      <c r="AU27" s="5">
        <v>233.87083297384092</v>
      </c>
      <c r="AV27" s="5">
        <v>254.48822958446175</v>
      </c>
      <c r="AW27" s="5">
        <v>272.72142269177328</v>
      </c>
      <c r="AX27" s="5">
        <v>278.73121913898427</v>
      </c>
      <c r="AY27" s="5">
        <v>277.03130809927188</v>
      </c>
      <c r="AZ27" s="5">
        <v>270.59643988295551</v>
      </c>
      <c r="BA27" s="5">
        <v>270.49290287351232</v>
      </c>
      <c r="BB27" s="5">
        <v>247.19096465010063</v>
      </c>
      <c r="BC27" s="5">
        <v>268.85085882120865</v>
      </c>
      <c r="BD27" s="5">
        <v>266.27636591495008</v>
      </c>
      <c r="BE27" s="5">
        <v>252.78251350524687</v>
      </c>
      <c r="BF27" s="5">
        <v>245.07209056391125</v>
      </c>
      <c r="BG27" s="5">
        <v>240.72534904542215</v>
      </c>
      <c r="BH27" s="5">
        <v>255.16653411427524</v>
      </c>
      <c r="BI27" s="5">
        <v>256.84719415933591</v>
      </c>
      <c r="BJ27" s="5">
        <v>252.2364777949835</v>
      </c>
      <c r="BK27" s="5">
        <v>264.89475270840978</v>
      </c>
      <c r="BL27" s="5">
        <v>281.06002656723803</v>
      </c>
    </row>
    <row r="28" spans="2:64">
      <c r="B28" s="28" t="s">
        <v>462</v>
      </c>
      <c r="C28" s="28" t="s">
        <v>73</v>
      </c>
      <c r="D28" s="5">
        <v>140.22514958573302</v>
      </c>
      <c r="E28" s="5">
        <v>133.88438184995428</v>
      </c>
      <c r="F28" s="5">
        <v>131.79156892240354</v>
      </c>
      <c r="G28" s="5">
        <v>128.13391889546838</v>
      </c>
      <c r="H28" s="5">
        <v>131.60106760145601</v>
      </c>
      <c r="I28" s="5">
        <v>138.05437222550117</v>
      </c>
      <c r="J28" s="5">
        <v>141.7939606576673</v>
      </c>
      <c r="K28" s="5">
        <v>146.51972309788385</v>
      </c>
      <c r="L28" s="5">
        <v>145.40891909649426</v>
      </c>
      <c r="M28" s="5">
        <v>141.85613826572393</v>
      </c>
      <c r="N28" s="5">
        <v>146.42303597259766</v>
      </c>
      <c r="O28" s="5">
        <v>150.36665696064742</v>
      </c>
      <c r="P28" s="5">
        <v>153.14434427902725</v>
      </c>
      <c r="Q28" s="5">
        <v>155.89931334403946</v>
      </c>
      <c r="R28" s="5">
        <v>157.95707244474428</v>
      </c>
      <c r="S28" s="5">
        <v>159.07685774099667</v>
      </c>
      <c r="T28" s="5">
        <v>156.67184654987807</v>
      </c>
      <c r="U28" s="5">
        <v>157.67682120775137</v>
      </c>
      <c r="V28" s="5">
        <v>156.45139744676379</v>
      </c>
      <c r="W28" s="5">
        <v>158.52670030209629</v>
      </c>
      <c r="X28" s="5">
        <v>155.2403414776569</v>
      </c>
      <c r="Y28" s="5">
        <v>148.90202554811128</v>
      </c>
      <c r="Z28" s="5">
        <v>146.73886106579405</v>
      </c>
      <c r="AA28" s="5">
        <v>142.83632446584664</v>
      </c>
      <c r="AB28" s="5">
        <v>146.91553409895499</v>
      </c>
      <c r="AC28" s="5">
        <v>154.12845109542161</v>
      </c>
      <c r="AD28" s="5">
        <v>158.27343571994834</v>
      </c>
      <c r="AE28" s="5">
        <v>163.70302317005061</v>
      </c>
      <c r="AF28" s="5">
        <v>162.30278936298504</v>
      </c>
      <c r="AG28" s="5">
        <v>158.37241280750055</v>
      </c>
      <c r="AH28" s="5">
        <v>163.26767175962394</v>
      </c>
      <c r="AI28" s="5">
        <v>167.65181737997358</v>
      </c>
      <c r="AJ28" s="5">
        <v>170.82454842715686</v>
      </c>
      <c r="AK28" s="5">
        <v>174.12460282142399</v>
      </c>
      <c r="AL28" s="5">
        <v>176.58952244773619</v>
      </c>
      <c r="AM28" s="5">
        <v>178.02831048179596</v>
      </c>
      <c r="AN28" s="5">
        <v>175.51401984227479</v>
      </c>
      <c r="AO28" s="5">
        <v>176.76121966450074</v>
      </c>
      <c r="AP28" s="5">
        <v>175.60218407380603</v>
      </c>
      <c r="AQ28" s="5">
        <v>177.94116055030642</v>
      </c>
      <c r="AR28" s="5">
        <v>174.29921387537595</v>
      </c>
      <c r="AS28" s="5">
        <v>163.91966924626826</v>
      </c>
      <c r="AT28" s="5">
        <v>161.68615320918454</v>
      </c>
      <c r="AU28" s="5">
        <v>157.53873003622493</v>
      </c>
      <c r="AV28" s="5">
        <v>162.23000059645398</v>
      </c>
      <c r="AW28" s="5">
        <v>170.20252996534211</v>
      </c>
      <c r="AX28" s="5">
        <v>174.75291078222938</v>
      </c>
      <c r="AY28" s="5">
        <v>180.88632324221734</v>
      </c>
      <c r="AZ28" s="5">
        <v>179.19665962947585</v>
      </c>
      <c r="BA28" s="5">
        <v>174.88868734927723</v>
      </c>
      <c r="BB28" s="5">
        <v>180.11230754665024</v>
      </c>
      <c r="BC28" s="5">
        <v>184.93697779929971</v>
      </c>
      <c r="BD28" s="5">
        <v>188.50475257528649</v>
      </c>
      <c r="BE28" s="5">
        <v>192.34989229880858</v>
      </c>
      <c r="BF28" s="5">
        <v>195.22197245072812</v>
      </c>
      <c r="BG28" s="5">
        <v>196.9797632225953</v>
      </c>
      <c r="BH28" s="5">
        <v>194.35619313467149</v>
      </c>
      <c r="BI28" s="5">
        <v>195.84561812125014</v>
      </c>
      <c r="BJ28" s="5">
        <v>194.75297070084824</v>
      </c>
      <c r="BK28" s="5">
        <v>197.35562079851653</v>
      </c>
      <c r="BL28" s="5">
        <v>193.35808627309501</v>
      </c>
    </row>
    <row r="29" spans="2:64">
      <c r="B29" s="28" t="s">
        <v>476</v>
      </c>
      <c r="C29" s="28" t="s">
        <v>105</v>
      </c>
      <c r="D29" s="5">
        <v>264.86465187179971</v>
      </c>
      <c r="E29" s="5">
        <v>262.39788142288512</v>
      </c>
      <c r="F29" s="5">
        <v>245.01279207330705</v>
      </c>
      <c r="G29" s="5">
        <v>241.74360061940936</v>
      </c>
      <c r="H29" s="5">
        <v>235.50548747660207</v>
      </c>
      <c r="I29" s="5">
        <v>250.91788454396078</v>
      </c>
      <c r="J29" s="5">
        <v>259.87748737846516</v>
      </c>
      <c r="K29" s="5">
        <v>263.74541639678478</v>
      </c>
      <c r="L29" s="5">
        <v>260.17492219254888</v>
      </c>
      <c r="M29" s="5">
        <v>252.61010391360719</v>
      </c>
      <c r="N29" s="5">
        <v>245.96787017835481</v>
      </c>
      <c r="O29" s="5">
        <v>260.43603540180754</v>
      </c>
      <c r="P29" s="5">
        <v>259.01219909995524</v>
      </c>
      <c r="Q29" s="5">
        <v>258.60260036035169</v>
      </c>
      <c r="R29" s="5">
        <v>250.58768675096542</v>
      </c>
      <c r="S29" s="5">
        <v>245.92935576893589</v>
      </c>
      <c r="T29" s="5">
        <v>250.32058335101081</v>
      </c>
      <c r="U29" s="5">
        <v>254.11120723858835</v>
      </c>
      <c r="V29" s="5">
        <v>251.8424767214031</v>
      </c>
      <c r="W29" s="5">
        <v>252.35820188834992</v>
      </c>
      <c r="X29" s="5">
        <v>248.70999044801499</v>
      </c>
      <c r="Y29" s="5">
        <v>282.59582112180499</v>
      </c>
      <c r="Z29" s="5">
        <v>263.81777821093169</v>
      </c>
      <c r="AA29" s="5">
        <v>260.30742411222229</v>
      </c>
      <c r="AB29" s="5">
        <v>253.48957649304324</v>
      </c>
      <c r="AC29" s="5">
        <v>270.34650678574531</v>
      </c>
      <c r="AD29" s="5">
        <v>280.3912833316906</v>
      </c>
      <c r="AE29" s="5">
        <v>285.05646584011691</v>
      </c>
      <c r="AF29" s="5">
        <v>281.40605795838439</v>
      </c>
      <c r="AG29" s="5">
        <v>273.47052157092361</v>
      </c>
      <c r="AH29" s="5">
        <v>266.11975153299784</v>
      </c>
      <c r="AI29" s="5">
        <v>281.66805458380838</v>
      </c>
      <c r="AJ29" s="5">
        <v>280.0514450066288</v>
      </c>
      <c r="AK29" s="5">
        <v>279.65684283905119</v>
      </c>
      <c r="AL29" s="5">
        <v>271.04420036106575</v>
      </c>
      <c r="AM29" s="5">
        <v>265.98541187452884</v>
      </c>
      <c r="AN29" s="5">
        <v>270.57107637216524</v>
      </c>
      <c r="AO29" s="5">
        <v>274.63753869810438</v>
      </c>
      <c r="AP29" s="5">
        <v>272.15984026327516</v>
      </c>
      <c r="AQ29" s="5">
        <v>272.48801801048347</v>
      </c>
      <c r="AR29" s="5">
        <v>268.47232069489502</v>
      </c>
      <c r="AS29" s="5">
        <v>302.79376082072486</v>
      </c>
      <c r="AT29" s="5">
        <v>282.6227643485563</v>
      </c>
      <c r="AU29" s="5">
        <v>278.87124760503525</v>
      </c>
      <c r="AV29" s="5">
        <v>271.47366550948442</v>
      </c>
      <c r="AW29" s="5">
        <v>289.77512902752983</v>
      </c>
      <c r="AX29" s="5">
        <v>300.90507928491598</v>
      </c>
      <c r="AY29" s="5">
        <v>306.36751528344905</v>
      </c>
      <c r="AZ29" s="5">
        <v>302.63719372421991</v>
      </c>
      <c r="BA29" s="5">
        <v>294.33093922824003</v>
      </c>
      <c r="BB29" s="5">
        <v>286.27163288764075</v>
      </c>
      <c r="BC29" s="5">
        <v>302.90007376580911</v>
      </c>
      <c r="BD29" s="5">
        <v>301.09069091330224</v>
      </c>
      <c r="BE29" s="5">
        <v>300.7110853177507</v>
      </c>
      <c r="BF29" s="5">
        <v>291.50071397116614</v>
      </c>
      <c r="BG29" s="5">
        <v>286.04146798012175</v>
      </c>
      <c r="BH29" s="5">
        <v>290.82156939331963</v>
      </c>
      <c r="BI29" s="5">
        <v>295.16387015762041</v>
      </c>
      <c r="BJ29" s="5">
        <v>292.47720380514721</v>
      </c>
      <c r="BK29" s="5">
        <v>292.61783413261713</v>
      </c>
      <c r="BL29" s="5">
        <v>288.23465094177499</v>
      </c>
    </row>
    <row r="30" spans="2:64">
      <c r="B30" s="28" t="s">
        <v>499</v>
      </c>
      <c r="C30" s="28" t="s">
        <v>500</v>
      </c>
      <c r="D30" s="5">
        <v>26.998797961356068</v>
      </c>
      <c r="E30" s="5">
        <v>26.434328653783044</v>
      </c>
      <c r="F30" s="5">
        <v>25.203562628449546</v>
      </c>
      <c r="G30" s="5">
        <v>24.089554371908438</v>
      </c>
      <c r="H30" s="5">
        <v>24.701166563387158</v>
      </c>
      <c r="I30" s="5">
        <v>25.801471450332304</v>
      </c>
      <c r="J30" s="5">
        <v>26.615173636935015</v>
      </c>
      <c r="K30" s="5">
        <v>26.914694355445544</v>
      </c>
      <c r="L30" s="5">
        <v>26.873940042988693</v>
      </c>
      <c r="M30" s="5">
        <v>26.409647422733684</v>
      </c>
      <c r="N30" s="5">
        <v>26.909909433023632</v>
      </c>
      <c r="O30" s="5">
        <v>26.666215937846882</v>
      </c>
      <c r="P30" s="5">
        <v>0</v>
      </c>
      <c r="Q30" s="5">
        <v>27.017758635453202</v>
      </c>
      <c r="R30" s="5">
        <v>27.086180182913079</v>
      </c>
      <c r="S30" s="5">
        <v>26.424579842436945</v>
      </c>
      <c r="T30" s="5">
        <v>26.050745159542597</v>
      </c>
      <c r="U30" s="5">
        <v>25.880098653362872</v>
      </c>
      <c r="V30" s="5">
        <v>25.740488238572276</v>
      </c>
      <c r="W30" s="5" t="e">
        <v>#VALUE!</v>
      </c>
      <c r="X30" s="5">
        <v>25.631186825445166</v>
      </c>
      <c r="Y30" s="5">
        <v>27.480253496888356</v>
      </c>
      <c r="Z30" s="5">
        <v>26.201145002488861</v>
      </c>
      <c r="AA30" s="5">
        <v>25.058210810019602</v>
      </c>
      <c r="AB30" s="5">
        <v>25.713218464406708</v>
      </c>
      <c r="AC30" s="5">
        <v>26.867242803855895</v>
      </c>
      <c r="AD30" s="5">
        <v>27.725308026380635</v>
      </c>
      <c r="AE30" s="5">
        <v>28.049703449254043</v>
      </c>
      <c r="AF30" s="5">
        <v>27.987207560775406</v>
      </c>
      <c r="AG30" s="5">
        <v>27.497658898690027</v>
      </c>
      <c r="AH30" s="5">
        <v>27.918612024969292</v>
      </c>
      <c r="AI30" s="5">
        <v>27.628104821169451</v>
      </c>
      <c r="AJ30" s="5" t="e">
        <v>#VALUE!</v>
      </c>
      <c r="AK30" s="5">
        <v>27.959212775171263</v>
      </c>
      <c r="AL30" s="5">
        <v>28.038879203438139</v>
      </c>
      <c r="AM30" s="5">
        <v>27.368207271952706</v>
      </c>
      <c r="AN30" s="5">
        <v>26.999130824510608</v>
      </c>
      <c r="AO30" s="5">
        <v>26.819512710899296</v>
      </c>
      <c r="AP30" s="5">
        <v>26.660945702393665</v>
      </c>
      <c r="AQ30" s="5" t="e">
        <v>#VALUE!</v>
      </c>
      <c r="AR30" s="5">
        <v>26.508601823433427</v>
      </c>
      <c r="AS30" s="5">
        <v>28.526178339993667</v>
      </c>
      <c r="AT30" s="5">
        <v>27.198727376528176</v>
      </c>
      <c r="AU30" s="5">
        <v>26.026867248130767</v>
      </c>
      <c r="AV30" s="5">
        <v>26.725270365426262</v>
      </c>
      <c r="AW30" s="5">
        <v>27.933014157379485</v>
      </c>
      <c r="AX30" s="5">
        <v>28.835442415826247</v>
      </c>
      <c r="AY30" s="5">
        <v>29.184712543062549</v>
      </c>
      <c r="AZ30" s="5">
        <v>29.100475078562127</v>
      </c>
      <c r="BA30" s="5">
        <v>28.585670374646362</v>
      </c>
      <c r="BB30" s="5">
        <v>28.927314616914952</v>
      </c>
      <c r="BC30" s="5">
        <v>28.589993704492016</v>
      </c>
      <c r="BD30" s="5" t="e">
        <v>#VALUE!</v>
      </c>
      <c r="BE30" s="5">
        <v>28.900666914889324</v>
      </c>
      <c r="BF30" s="5">
        <v>28.991578223963192</v>
      </c>
      <c r="BG30" s="5">
        <v>28.311834701468467</v>
      </c>
      <c r="BH30" s="5">
        <v>27.947516489478627</v>
      </c>
      <c r="BI30" s="5">
        <v>27.758926768435725</v>
      </c>
      <c r="BJ30" s="5">
        <v>27.581403166215051</v>
      </c>
      <c r="BK30" s="5" t="e">
        <v>#VALUE!</v>
      </c>
      <c r="BL30" s="5">
        <v>27.386016821421677</v>
      </c>
    </row>
    <row r="31" spans="2:64">
      <c r="B31" s="28" t="s">
        <v>502</v>
      </c>
      <c r="C31" s="28" t="s">
        <v>181</v>
      </c>
      <c r="D31" s="5">
        <v>18.829183271729917</v>
      </c>
      <c r="E31" s="5">
        <v>16.854101175325521</v>
      </c>
      <c r="F31" s="5">
        <v>15.443708348786053</v>
      </c>
      <c r="G31" s="5">
        <v>14.667786667393859</v>
      </c>
      <c r="H31" s="5">
        <v>14.994242259339936</v>
      </c>
      <c r="I31" s="5">
        <v>15.686503402942016</v>
      </c>
      <c r="J31" s="5">
        <v>15.644683710132949</v>
      </c>
      <c r="K31" s="5">
        <v>15.556288984451573</v>
      </c>
      <c r="L31" s="5">
        <v>15.535090971415636</v>
      </c>
      <c r="M31" s="5">
        <v>15.796981608163129</v>
      </c>
      <c r="N31" s="5">
        <v>16.125166081385949</v>
      </c>
      <c r="O31" s="5">
        <v>16.718331557468293</v>
      </c>
      <c r="P31" s="5">
        <v>16.628827483744239</v>
      </c>
      <c r="Q31" s="5">
        <v>16.650001548575208</v>
      </c>
      <c r="R31" s="5">
        <v>16.821487197203641</v>
      </c>
      <c r="S31" s="5">
        <v>17.037137498604242</v>
      </c>
      <c r="T31" s="5">
        <v>17.353518704572497</v>
      </c>
      <c r="U31" s="5">
        <v>17.89821416866743</v>
      </c>
      <c r="V31" s="5">
        <v>15.863591632219975</v>
      </c>
      <c r="W31" s="5">
        <v>15.986145125293891</v>
      </c>
      <c r="X31" s="5">
        <v>15.482211549763155</v>
      </c>
      <c r="Y31" s="5">
        <v>18.850842383339579</v>
      </c>
      <c r="Z31" s="5">
        <v>17.274097322419369</v>
      </c>
      <c r="AA31" s="5">
        <v>16.408707597786954</v>
      </c>
      <c r="AB31" s="5">
        <v>16.774154576978198</v>
      </c>
      <c r="AC31" s="5">
        <v>17.550853515673154</v>
      </c>
      <c r="AD31" s="5">
        <v>17.509348888275216</v>
      </c>
      <c r="AE31" s="5">
        <v>17.434535278934259</v>
      </c>
      <c r="AF31" s="5">
        <v>17.3922960408687</v>
      </c>
      <c r="AG31" s="5">
        <v>17.686995917501303</v>
      </c>
      <c r="AH31" s="5">
        <v>18.013663776923291</v>
      </c>
      <c r="AI31" s="5">
        <v>18.665214877441354</v>
      </c>
      <c r="AJ31" s="5">
        <v>18.562037961886141</v>
      </c>
      <c r="AK31" s="5">
        <v>18.594536101017312</v>
      </c>
      <c r="AL31" s="5">
        <v>18.774924725696998</v>
      </c>
      <c r="AM31" s="5">
        <v>19.0083364533353</v>
      </c>
      <c r="AN31" s="5">
        <v>19.343466168925186</v>
      </c>
      <c r="AO31" s="5">
        <v>19.936403954137027</v>
      </c>
      <c r="AP31" s="5">
        <v>17.655679502986384</v>
      </c>
      <c r="AQ31" s="5">
        <v>17.778307259555497</v>
      </c>
      <c r="AR31" s="5">
        <v>17.210428739054279</v>
      </c>
      <c r="AS31" s="5">
        <v>20.847583591353636</v>
      </c>
      <c r="AT31" s="5">
        <v>19.104486296052684</v>
      </c>
      <c r="AU31" s="5">
        <v>18.149628528180045</v>
      </c>
      <c r="AV31" s="5">
        <v>18.554066894616465</v>
      </c>
      <c r="AW31" s="5">
        <v>19.415203628404296</v>
      </c>
      <c r="AX31" s="5">
        <v>19.374014066417484</v>
      </c>
      <c r="AY31" s="5">
        <v>19.312781573416945</v>
      </c>
      <c r="AZ31" s="5">
        <v>19.249501110321759</v>
      </c>
      <c r="BA31" s="5">
        <v>19.577010226839477</v>
      </c>
      <c r="BB31" s="5">
        <v>19.902161472460634</v>
      </c>
      <c r="BC31" s="5">
        <v>20.612098197414419</v>
      </c>
      <c r="BD31" s="5">
        <v>20.495248440028039</v>
      </c>
      <c r="BE31" s="5">
        <v>20.539070653459415</v>
      </c>
      <c r="BF31" s="5">
        <v>20.728362254190355</v>
      </c>
      <c r="BG31" s="5">
        <v>20.979535408066358</v>
      </c>
      <c r="BH31" s="5">
        <v>21.333413633277871</v>
      </c>
      <c r="BI31" s="5">
        <v>21.974593739606632</v>
      </c>
      <c r="BJ31" s="5">
        <v>19.447767373752789</v>
      </c>
      <c r="BK31" s="5">
        <v>19.570469393817103</v>
      </c>
      <c r="BL31" s="5">
        <v>18.938645928345409</v>
      </c>
    </row>
    <row r="32" spans="2:64">
      <c r="B32" s="28" t="s">
        <v>518</v>
      </c>
      <c r="C32" s="28" t="s">
        <v>74</v>
      </c>
      <c r="D32" s="5">
        <v>73.630460302131638</v>
      </c>
      <c r="E32" s="5">
        <v>70.389180642238173</v>
      </c>
      <c r="F32" s="5">
        <v>67.33711196948579</v>
      </c>
      <c r="G32" s="5">
        <v>67.389274651068916</v>
      </c>
      <c r="H32" s="5">
        <v>67.230868812651309</v>
      </c>
      <c r="I32" s="5">
        <v>70.921713934523893</v>
      </c>
      <c r="J32" s="5">
        <v>72.477519131483533</v>
      </c>
      <c r="K32" s="5">
        <v>73.773909321469986</v>
      </c>
      <c r="L32" s="5">
        <v>71.963006610807426</v>
      </c>
      <c r="M32" s="5">
        <v>73.702383659061155</v>
      </c>
      <c r="N32" s="5">
        <v>74.424452531437112</v>
      </c>
      <c r="O32" s="5">
        <v>76.610457886720241</v>
      </c>
      <c r="P32" s="5">
        <v>79.181739939018115</v>
      </c>
      <c r="Q32" s="5">
        <v>80.417551703874395</v>
      </c>
      <c r="R32" s="5">
        <v>80.585711193971918</v>
      </c>
      <c r="S32" s="5">
        <v>79.1775369985439</v>
      </c>
      <c r="T32" s="5">
        <v>78.371259282710284</v>
      </c>
      <c r="U32" s="5">
        <v>80.813546478146336</v>
      </c>
      <c r="V32" s="5">
        <v>70.432399343148575</v>
      </c>
      <c r="W32" s="5">
        <v>70.763696913298716</v>
      </c>
      <c r="X32" s="5">
        <v>70.925305404987867</v>
      </c>
      <c r="Y32" s="5">
        <v>76.917953271052582</v>
      </c>
      <c r="Z32" s="5">
        <v>73.63871900214815</v>
      </c>
      <c r="AA32" s="5">
        <v>73.788232090117106</v>
      </c>
      <c r="AB32" s="5">
        <v>73.675827594687661</v>
      </c>
      <c r="AC32" s="5">
        <v>77.751365698684282</v>
      </c>
      <c r="AD32" s="5">
        <v>79.492770592510681</v>
      </c>
      <c r="AE32" s="5">
        <v>81.023682080242153</v>
      </c>
      <c r="AF32" s="5">
        <v>79.052347506684455</v>
      </c>
      <c r="AG32" s="5">
        <v>81.031501981721277</v>
      </c>
      <c r="AH32" s="5">
        <v>81.750574475868333</v>
      </c>
      <c r="AI32" s="5">
        <v>84.0991391605491</v>
      </c>
      <c r="AJ32" s="5">
        <v>86.858853826616198</v>
      </c>
      <c r="AK32" s="5">
        <v>88.238051278235488</v>
      </c>
      <c r="AL32" s="5">
        <v>88.438570142880636</v>
      </c>
      <c r="AM32" s="5">
        <v>86.908103789966844</v>
      </c>
      <c r="AN32" s="5">
        <v>86.013597335177749</v>
      </c>
      <c r="AO32" s="5">
        <v>88.675638080441942</v>
      </c>
      <c r="AP32" s="5">
        <v>77.265789242036689</v>
      </c>
      <c r="AQ32" s="5">
        <v>77.585465457480652</v>
      </c>
      <c r="AR32" s="5">
        <v>77.749438913145951</v>
      </c>
      <c r="AS32" s="5">
        <v>83.446725899866962</v>
      </c>
      <c r="AT32" s="5">
        <v>79.940326034810525</v>
      </c>
      <c r="AU32" s="5">
        <v>80.187189529165281</v>
      </c>
      <c r="AV32" s="5">
        <v>80.120786376724027</v>
      </c>
      <c r="AW32" s="5">
        <v>84.581017462844684</v>
      </c>
      <c r="AX32" s="5">
        <v>86.508022053537815</v>
      </c>
      <c r="AY32" s="5">
        <v>88.27345483901432</v>
      </c>
      <c r="AZ32" s="5">
        <v>86.141688402561485</v>
      </c>
      <c r="BA32" s="5">
        <v>88.360620304381371</v>
      </c>
      <c r="BB32" s="5">
        <v>89.076696420299555</v>
      </c>
      <c r="BC32" s="5">
        <v>91.587820434377946</v>
      </c>
      <c r="BD32" s="5">
        <v>94.53596771421428</v>
      </c>
      <c r="BE32" s="5">
        <v>96.058550852596582</v>
      </c>
      <c r="BF32" s="5">
        <v>96.291429091789354</v>
      </c>
      <c r="BG32" s="5">
        <v>94.638670581389803</v>
      </c>
      <c r="BH32" s="5">
        <v>93.655935387645229</v>
      </c>
      <c r="BI32" s="5">
        <v>96.537729682737535</v>
      </c>
      <c r="BJ32" s="5">
        <v>84.099179140924818</v>
      </c>
      <c r="BK32" s="5">
        <v>84.407234001662587</v>
      </c>
      <c r="BL32" s="5">
        <v>84.573572421304036</v>
      </c>
    </row>
    <row r="33" spans="2:64">
      <c r="B33" s="28" t="s">
        <v>520</v>
      </c>
      <c r="C33" s="28" t="s">
        <v>185</v>
      </c>
      <c r="D33" s="5">
        <v>36.20104823760866</v>
      </c>
      <c r="E33" s="5">
        <v>36.443156769616607</v>
      </c>
      <c r="F33" s="5">
        <v>35.423857163168201</v>
      </c>
      <c r="G33" s="5">
        <v>35.11730232905699</v>
      </c>
      <c r="H33" s="5">
        <v>35.298968932942095</v>
      </c>
      <c r="I33" s="5">
        <v>35.431847073566459</v>
      </c>
      <c r="J33" s="5">
        <v>35.909154281771976</v>
      </c>
      <c r="K33" s="5">
        <v>35.965688706831827</v>
      </c>
      <c r="L33" s="5">
        <v>35.911794709724965</v>
      </c>
      <c r="M33" s="5">
        <v>35.910937873809416</v>
      </c>
      <c r="N33" s="5">
        <v>32.480150471763778</v>
      </c>
      <c r="O33" s="5">
        <v>32.923211126887558</v>
      </c>
      <c r="P33" s="5">
        <v>33.232284161471995</v>
      </c>
      <c r="Q33" s="5">
        <v>32.90504653056523</v>
      </c>
      <c r="R33" s="5">
        <v>31.921965685036149</v>
      </c>
      <c r="S33" s="5">
        <v>31.802076031715004</v>
      </c>
      <c r="T33" s="5">
        <v>31.503395660733926</v>
      </c>
      <c r="U33" s="5">
        <v>31.692125643912487</v>
      </c>
      <c r="V33" s="5">
        <v>31.738684817372171</v>
      </c>
      <c r="W33" s="5">
        <v>31.206400655671153</v>
      </c>
      <c r="X33" s="5">
        <v>31.015402770925871</v>
      </c>
      <c r="Y33" s="5">
        <v>37.392136317025404</v>
      </c>
      <c r="Z33" s="5">
        <v>36.35185831173559</v>
      </c>
      <c r="AA33" s="5">
        <v>36.048747658774275</v>
      </c>
      <c r="AB33" s="5">
        <v>36.237390603046755</v>
      </c>
      <c r="AC33" s="5">
        <v>36.365924074708197</v>
      </c>
      <c r="AD33" s="5">
        <v>36.855398936341906</v>
      </c>
      <c r="AE33" s="5">
        <v>36.918543075564592</v>
      </c>
      <c r="AF33" s="5">
        <v>36.852608665542803</v>
      </c>
      <c r="AG33" s="5">
        <v>36.85103736244303</v>
      </c>
      <c r="AH33" s="5">
        <v>33.317483870603063</v>
      </c>
      <c r="AI33" s="5">
        <v>33.773944441904575</v>
      </c>
      <c r="AJ33" s="5">
        <v>34.105279782899025</v>
      </c>
      <c r="AK33" s="5">
        <v>33.798435040664693</v>
      </c>
      <c r="AL33" s="5">
        <v>32.804962717798539</v>
      </c>
      <c r="AM33" s="5">
        <v>32.675101754643372</v>
      </c>
      <c r="AN33" s="5">
        <v>32.346416153071075</v>
      </c>
      <c r="AO33" s="5">
        <v>32.527768788837996</v>
      </c>
      <c r="AP33" s="5">
        <v>32.549605813267576</v>
      </c>
      <c r="AQ33" s="5">
        <v>31.979239142246961</v>
      </c>
      <c r="AR33" s="5">
        <v>31.775781495195684</v>
      </c>
      <c r="AS33" s="5">
        <v>38.341115864434201</v>
      </c>
      <c r="AT33" s="5">
        <v>37.279859460302987</v>
      </c>
      <c r="AU33" s="5">
        <v>36.980192988491559</v>
      </c>
      <c r="AV33" s="5">
        <v>37.175812273151422</v>
      </c>
      <c r="AW33" s="5">
        <v>37.300001075849934</v>
      </c>
      <c r="AX33" s="5">
        <v>37.801643590911844</v>
      </c>
      <c r="AY33" s="5">
        <v>37.871397444297365</v>
      </c>
      <c r="AZ33" s="5">
        <v>37.793422621360648</v>
      </c>
      <c r="BA33" s="5">
        <v>37.791136851076651</v>
      </c>
      <c r="BB33" s="5">
        <v>34.154817269442354</v>
      </c>
      <c r="BC33" s="5">
        <v>34.624677756921592</v>
      </c>
      <c r="BD33" s="5">
        <v>34.978275404326055</v>
      </c>
      <c r="BE33" s="5">
        <v>34.691823550764163</v>
      </c>
      <c r="BF33" s="5">
        <v>33.687959750560928</v>
      </c>
      <c r="BG33" s="5">
        <v>33.54812747757174</v>
      </c>
      <c r="BH33" s="5">
        <v>33.189436645408229</v>
      </c>
      <c r="BI33" s="5">
        <v>33.363411933763501</v>
      </c>
      <c r="BJ33" s="5">
        <v>33.36052680916297</v>
      </c>
      <c r="BK33" s="5">
        <v>32.752077628822768</v>
      </c>
      <c r="BL33" s="5">
        <v>32.536160219465501</v>
      </c>
    </row>
    <row r="34" spans="2:64">
      <c r="B34" s="28" t="s">
        <v>694</v>
      </c>
      <c r="C34" s="28" t="s">
        <v>552</v>
      </c>
      <c r="J34"/>
      <c r="W34" s="5">
        <v>67.547458422781204</v>
      </c>
      <c r="X34" s="5">
        <v>66.855789668311459</v>
      </c>
      <c r="AD34"/>
      <c r="AQ34" s="5">
        <v>71.680111823653618</v>
      </c>
      <c r="AR34" s="5">
        <v>70.93251029114127</v>
      </c>
      <c r="AZ34" s="5"/>
      <c r="BA34" s="5"/>
      <c r="BB34" s="5"/>
      <c r="BK34" s="5">
        <v>75.812765224526032</v>
      </c>
      <c r="BL34" s="5">
        <v>75.009230913971066</v>
      </c>
    </row>
    <row r="35" spans="2:64">
      <c r="B35" s="28"/>
      <c r="C35" s="28"/>
      <c r="D35" s="39"/>
      <c r="E35" s="39"/>
      <c r="F35" s="39"/>
      <c r="G35" s="39"/>
      <c r="H35" s="39"/>
      <c r="I35" s="39"/>
      <c r="J35" s="39"/>
      <c r="K35" s="39"/>
      <c r="L35" s="39"/>
      <c r="M35" s="39"/>
    </row>
    <row r="36" spans="2:64">
      <c r="B36" s="28"/>
      <c r="C36" s="28"/>
      <c r="D36" s="11"/>
      <c r="E36" s="11"/>
      <c r="F36" s="11"/>
      <c r="G36" s="11"/>
      <c r="H36" s="11"/>
      <c r="I36" s="11"/>
      <c r="J36" s="11"/>
      <c r="K36" s="11"/>
      <c r="L36" s="11"/>
      <c r="M36" s="11"/>
    </row>
    <row r="37" spans="2:64">
      <c r="B37" s="28"/>
      <c r="C37" s="28"/>
      <c r="D37" s="11"/>
      <c r="E37" s="11"/>
      <c r="F37" s="11"/>
      <c r="G37" s="11"/>
      <c r="H37" s="11"/>
      <c r="I37" s="11"/>
      <c r="J37" s="11"/>
      <c r="K37" s="11"/>
      <c r="L37" s="11"/>
      <c r="M37" s="11"/>
    </row>
    <row r="38" spans="2:64">
      <c r="B38" s="28"/>
      <c r="C38" s="28"/>
      <c r="D38" s="11"/>
      <c r="E38" s="11"/>
      <c r="F38" s="11"/>
      <c r="G38" s="11"/>
      <c r="H38" s="11"/>
      <c r="I38" s="11"/>
      <c r="J38" s="11"/>
      <c r="K38" s="11"/>
      <c r="L38" s="11"/>
      <c r="M38" s="11"/>
    </row>
    <row r="39" spans="2:64">
      <c r="B39" s="28"/>
      <c r="C39" s="28"/>
      <c r="D39" s="11"/>
      <c r="E39" s="11"/>
      <c r="F39" s="11"/>
      <c r="G39" s="11"/>
      <c r="H39" s="11"/>
      <c r="I39" s="11"/>
      <c r="J39" s="11"/>
      <c r="K39" s="11"/>
      <c r="L39" s="11"/>
      <c r="M39" s="11"/>
    </row>
    <row r="40" spans="2:64">
      <c r="B40" s="28"/>
      <c r="C40" s="28"/>
      <c r="D40" s="11"/>
      <c r="E40" s="11"/>
      <c r="F40" s="11"/>
      <c r="G40" s="11"/>
      <c r="H40" s="11"/>
      <c r="I40" s="11"/>
      <c r="J40" s="11"/>
      <c r="K40" s="11"/>
      <c r="L40" s="11"/>
      <c r="M40" s="11"/>
    </row>
    <row r="41" spans="2:64">
      <c r="B41" s="28"/>
      <c r="C41" s="28"/>
      <c r="D41" s="11"/>
      <c r="E41" s="11"/>
      <c r="F41" s="11"/>
      <c r="G41" s="11"/>
      <c r="H41" s="11"/>
      <c r="I41" s="11"/>
      <c r="J41" s="11"/>
      <c r="K41" s="11"/>
      <c r="L41" s="11"/>
      <c r="M41" s="11"/>
    </row>
    <row r="42" spans="2:64">
      <c r="B42" s="28"/>
      <c r="C42" s="28"/>
      <c r="D42" s="11"/>
      <c r="E42" s="11"/>
      <c r="F42" s="11"/>
      <c r="G42" s="11"/>
      <c r="H42" s="11"/>
      <c r="I42" s="11"/>
      <c r="J42" s="11"/>
      <c r="K42" s="11"/>
      <c r="L42" s="11"/>
      <c r="M42" s="11"/>
    </row>
    <row r="43" spans="2:64">
      <c r="B43" s="28"/>
      <c r="C43" s="28"/>
      <c r="D43" s="11"/>
      <c r="E43" s="11"/>
      <c r="F43" s="11"/>
      <c r="G43" s="11"/>
      <c r="H43" s="11"/>
      <c r="I43" s="11"/>
      <c r="J43" s="11"/>
      <c r="K43" s="11"/>
      <c r="L43" s="11"/>
      <c r="M43" s="11"/>
    </row>
    <row r="44" spans="2:64">
      <c r="B44" s="28"/>
      <c r="C44" s="28"/>
      <c r="D44" s="11"/>
      <c r="E44" s="11"/>
      <c r="F44" s="11"/>
      <c r="G44" s="11"/>
      <c r="H44" s="11"/>
      <c r="I44" s="11"/>
      <c r="J44" s="11"/>
      <c r="K44" s="11"/>
      <c r="L44" s="11"/>
      <c r="M44" s="11"/>
    </row>
    <row r="45" spans="2:64">
      <c r="B45" s="28"/>
      <c r="C45" s="28"/>
      <c r="D45" s="11"/>
      <c r="E45" s="11"/>
      <c r="F45" s="11"/>
      <c r="G45" s="11"/>
      <c r="H45" s="11"/>
      <c r="I45" s="11"/>
      <c r="J45" s="11"/>
      <c r="K45" s="11"/>
      <c r="L45" s="11"/>
      <c r="M45" s="11"/>
    </row>
    <row r="46" spans="2:64">
      <c r="B46" s="28"/>
      <c r="C46" s="28"/>
      <c r="D46" s="11"/>
      <c r="E46" s="11"/>
      <c r="F46" s="11"/>
      <c r="G46" s="11"/>
      <c r="H46" s="11"/>
      <c r="I46" s="11"/>
      <c r="J46" s="11"/>
      <c r="K46" s="11"/>
      <c r="L46" s="11"/>
      <c r="M46" s="11"/>
    </row>
    <row r="47" spans="2:64">
      <c r="B47" s="28"/>
      <c r="C47" s="28"/>
      <c r="D47" s="11"/>
      <c r="E47" s="11"/>
      <c r="F47" s="11"/>
      <c r="G47" s="11"/>
      <c r="H47" s="11"/>
      <c r="I47" s="11"/>
      <c r="J47" s="11"/>
      <c r="K47" s="11"/>
      <c r="L47" s="11"/>
      <c r="M47" s="11"/>
    </row>
    <row r="48" spans="2:64">
      <c r="B48" s="28"/>
      <c r="C48" s="28"/>
      <c r="D48" s="11"/>
      <c r="E48" s="11"/>
      <c r="F48" s="11"/>
      <c r="G48" s="11"/>
      <c r="H48" s="11"/>
      <c r="I48" s="11"/>
      <c r="J48" s="11"/>
      <c r="K48" s="11"/>
      <c r="L48" s="11"/>
      <c r="M48" s="11"/>
    </row>
    <row r="49" spans="2:13">
      <c r="B49" s="28"/>
      <c r="C49" s="28"/>
      <c r="D49" s="11"/>
      <c r="E49" s="11"/>
      <c r="F49" s="11"/>
      <c r="G49" s="11"/>
      <c r="H49" s="11"/>
      <c r="I49" s="11"/>
      <c r="J49" s="11"/>
      <c r="K49" s="11"/>
      <c r="L49" s="11"/>
      <c r="M49" s="11"/>
    </row>
    <row r="50" spans="2:13">
      <c r="B50" s="28"/>
      <c r="C50" s="28"/>
      <c r="D50" s="11"/>
      <c r="E50" s="11"/>
      <c r="F50" s="11"/>
      <c r="G50" s="11"/>
      <c r="H50" s="11"/>
      <c r="I50" s="11"/>
      <c r="J50" s="11"/>
      <c r="K50" s="11"/>
      <c r="L50" s="11"/>
      <c r="M50" s="11"/>
    </row>
    <row r="51" spans="2:13">
      <c r="B51" s="28"/>
      <c r="C51" s="28"/>
      <c r="D51" s="11"/>
      <c r="E51" s="11"/>
      <c r="F51" s="11"/>
      <c r="G51" s="11"/>
      <c r="H51" s="11"/>
      <c r="I51" s="11"/>
      <c r="J51" s="11"/>
      <c r="K51" s="11"/>
      <c r="L51" s="11"/>
      <c r="M51" s="11"/>
    </row>
    <row r="52" spans="2:13">
      <c r="B52" s="28"/>
      <c r="C52" s="28"/>
      <c r="D52" s="11"/>
      <c r="E52" s="11"/>
      <c r="F52" s="11"/>
      <c r="G52" s="11"/>
      <c r="H52" s="11"/>
      <c r="I52" s="11"/>
      <c r="J52" s="11"/>
      <c r="K52" s="11"/>
      <c r="L52" s="11"/>
      <c r="M52" s="11"/>
    </row>
    <row r="53" spans="2:13">
      <c r="B53" s="28"/>
      <c r="C53" s="28"/>
      <c r="D53" s="11"/>
      <c r="E53" s="11"/>
      <c r="F53" s="11"/>
      <c r="G53" s="11"/>
      <c r="H53" s="11"/>
      <c r="I53" s="11"/>
      <c r="J53" s="11"/>
      <c r="K53" s="11"/>
      <c r="L53" s="11"/>
      <c r="M53" s="11"/>
    </row>
    <row r="54" spans="2:13">
      <c r="B54" s="28"/>
      <c r="C54" s="28"/>
      <c r="D54" s="11"/>
      <c r="E54" s="11"/>
      <c r="F54" s="11"/>
      <c r="G54" s="11"/>
      <c r="H54" s="11"/>
      <c r="I54" s="11"/>
      <c r="J54" s="11"/>
      <c r="K54" s="11"/>
      <c r="L54" s="11"/>
      <c r="M54" s="11"/>
    </row>
    <row r="55" spans="2:13">
      <c r="B55" s="28"/>
      <c r="C55" s="28"/>
      <c r="D55" s="11"/>
      <c r="E55" s="11"/>
      <c r="F55" s="11"/>
      <c r="G55" s="11"/>
      <c r="H55" s="11"/>
      <c r="I55" s="11"/>
      <c r="J55" s="11"/>
      <c r="K55" s="11"/>
      <c r="L55" s="11"/>
      <c r="M55" s="11"/>
    </row>
    <row r="56" spans="2:13">
      <c r="B56" s="28"/>
      <c r="C56" s="28"/>
      <c r="D56" s="11"/>
      <c r="E56" s="11"/>
      <c r="F56" s="11"/>
      <c r="G56" s="11"/>
      <c r="H56" s="11"/>
      <c r="I56" s="11"/>
      <c r="J56" s="11"/>
      <c r="K56" s="11"/>
      <c r="L56" s="11"/>
      <c r="M56" s="11"/>
    </row>
    <row r="57" spans="2:13">
      <c r="B57" s="28"/>
      <c r="C57" s="28"/>
      <c r="D57" s="11"/>
      <c r="E57" s="11"/>
      <c r="F57" s="11"/>
      <c r="G57" s="11"/>
      <c r="H57" s="11"/>
      <c r="I57" s="11"/>
      <c r="J57" s="11"/>
      <c r="K57" s="11"/>
      <c r="L57" s="11"/>
      <c r="M57" s="11"/>
    </row>
    <row r="58" spans="2:13">
      <c r="B58" s="28"/>
      <c r="C58" s="28"/>
      <c r="D58" s="11"/>
      <c r="E58" s="11"/>
      <c r="F58" s="11"/>
      <c r="G58" s="11"/>
      <c r="H58" s="11"/>
      <c r="I58" s="11"/>
      <c r="J58" s="11"/>
      <c r="K58" s="11"/>
      <c r="L58" s="11"/>
      <c r="M58" s="11"/>
    </row>
    <row r="59" spans="2:13">
      <c r="B59" s="28"/>
      <c r="C59" s="28"/>
      <c r="D59" s="11"/>
      <c r="E59" s="11"/>
      <c r="F59" s="11"/>
      <c r="G59" s="11"/>
      <c r="H59" s="11"/>
      <c r="I59" s="11"/>
      <c r="J59" s="11"/>
      <c r="K59" s="11"/>
      <c r="L59" s="11"/>
      <c r="M59" s="11"/>
    </row>
    <row r="60" spans="2:13">
      <c r="B60" s="28"/>
      <c r="C60" s="28"/>
      <c r="D60" s="11"/>
      <c r="E60" s="11"/>
      <c r="F60" s="11"/>
      <c r="G60" s="11"/>
      <c r="H60" s="11"/>
      <c r="I60" s="11"/>
      <c r="J60" s="11"/>
      <c r="K60" s="11"/>
      <c r="L60" s="11"/>
      <c r="M60" s="11"/>
    </row>
    <row r="61" spans="2:13">
      <c r="B61" s="28"/>
      <c r="C61" s="28"/>
      <c r="D61" s="11"/>
      <c r="E61" s="11"/>
      <c r="F61" s="11"/>
      <c r="G61" s="11"/>
      <c r="H61" s="11"/>
      <c r="I61" s="11"/>
      <c r="J61" s="11"/>
      <c r="K61" s="11"/>
      <c r="L61" s="11"/>
      <c r="M61" s="11"/>
    </row>
    <row r="62" spans="2:13">
      <c r="B62" s="28"/>
      <c r="C62" s="28"/>
      <c r="D62" s="11"/>
      <c r="E62" s="11"/>
      <c r="F62" s="11"/>
      <c r="G62" s="11"/>
      <c r="H62" s="11"/>
      <c r="I62" s="11"/>
      <c r="J62" s="11"/>
      <c r="K62" s="11"/>
      <c r="L62" s="11"/>
      <c r="M62" s="11"/>
    </row>
    <row r="63" spans="2:13">
      <c r="B63" s="28"/>
      <c r="C63" s="28"/>
      <c r="D63" s="11"/>
      <c r="E63" s="11"/>
      <c r="F63" s="11"/>
      <c r="G63" s="11"/>
      <c r="H63" s="11"/>
      <c r="I63" s="11"/>
      <c r="J63" s="11"/>
      <c r="K63" s="11"/>
      <c r="L63" s="11"/>
      <c r="M63" s="11"/>
    </row>
    <row r="64" spans="2:13">
      <c r="B64" s="28"/>
      <c r="C64" s="28"/>
    </row>
  </sheetData>
  <sortState columnSort="1" ref="D5:AA33">
    <sortCondition ref="D5:U5"/>
  </sortState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9">
    <tabColor theme="5" tint="0.59999389629810485"/>
  </sheetPr>
  <dimension ref="A1:B25"/>
  <sheetViews>
    <sheetView workbookViewId="0"/>
  </sheetViews>
  <sheetFormatPr defaultRowHeight="16.5"/>
  <cols>
    <col min="1" max="1" width="16.25" customWidth="1"/>
    <col min="2" max="4" width="12.75" customWidth="1"/>
    <col min="5" max="5" width="13" customWidth="1"/>
    <col min="6" max="6" width="12.75" customWidth="1"/>
    <col min="7" max="7" width="13" customWidth="1"/>
    <col min="8" max="13" width="12.75" customWidth="1"/>
    <col min="14" max="14" width="12.75" bestFit="1" customWidth="1"/>
    <col min="15" max="15" width="13.25" customWidth="1"/>
    <col min="16" max="19" width="12.75" customWidth="1"/>
    <col min="20" max="20" width="12.75" bestFit="1" customWidth="1"/>
    <col min="21" max="21" width="13.25" customWidth="1"/>
    <col min="22" max="24" width="12.75" customWidth="1"/>
    <col min="25" max="25" width="13.25" customWidth="1"/>
    <col min="26" max="26" width="12.75" bestFit="1" customWidth="1"/>
    <col min="27" max="30" width="12.75" customWidth="1"/>
    <col min="31" max="31" width="13.25" customWidth="1"/>
    <col min="32" max="32" width="12.75" bestFit="1" customWidth="1"/>
    <col min="33" max="37" width="12.75" customWidth="1"/>
    <col min="38" max="38" width="12.75" bestFit="1" customWidth="1"/>
    <col min="39" max="43" width="12.75" customWidth="1"/>
    <col min="44" max="44" width="12.75" bestFit="1" customWidth="1"/>
    <col min="45" max="49" width="12.75" customWidth="1"/>
    <col min="50" max="50" width="12.75" bestFit="1" customWidth="1"/>
    <col min="51" max="55" width="12.75" customWidth="1"/>
    <col min="56" max="56" width="12.75" bestFit="1" customWidth="1"/>
    <col min="57" max="58" width="12.75" customWidth="1"/>
    <col min="59" max="61" width="16.25" bestFit="1" customWidth="1"/>
    <col min="62" max="62" width="9.5" bestFit="1" customWidth="1"/>
    <col min="63" max="67" width="16.25" bestFit="1" customWidth="1"/>
    <col min="68" max="68" width="9.5" bestFit="1" customWidth="1"/>
    <col min="69" max="73" width="16.25" bestFit="1" customWidth="1"/>
    <col min="74" max="74" width="9.5" bestFit="1" customWidth="1"/>
    <col min="75" max="79" width="16.25" bestFit="1" customWidth="1"/>
    <col min="80" max="80" width="9.5" bestFit="1" customWidth="1"/>
    <col min="81" max="85" width="16.25" bestFit="1" customWidth="1"/>
    <col min="86" max="86" width="9.5" bestFit="1" customWidth="1"/>
    <col min="87" max="91" width="16.25" bestFit="1" customWidth="1"/>
    <col min="92" max="92" width="9.5" bestFit="1" customWidth="1"/>
    <col min="93" max="97" width="16.25" bestFit="1" customWidth="1"/>
    <col min="98" max="98" width="9.5" bestFit="1" customWidth="1"/>
    <col min="99" max="103" width="16.25" bestFit="1" customWidth="1"/>
    <col min="104" max="104" width="9.5" bestFit="1" customWidth="1"/>
    <col min="105" max="109" width="16.25" bestFit="1" customWidth="1"/>
    <col min="110" max="110" width="9.5" bestFit="1" customWidth="1"/>
    <col min="111" max="115" width="16.25" bestFit="1" customWidth="1"/>
    <col min="116" max="116" width="9.5" bestFit="1" customWidth="1"/>
    <col min="117" max="121" width="16.25" bestFit="1" customWidth="1"/>
    <col min="122" max="122" width="9.5" bestFit="1" customWidth="1"/>
    <col min="123" max="127" width="16.25" bestFit="1" customWidth="1"/>
    <col min="128" max="128" width="9.5" bestFit="1" customWidth="1"/>
    <col min="129" max="133" width="16.25" bestFit="1" customWidth="1"/>
    <col min="134" max="134" width="10.625" bestFit="1" customWidth="1"/>
    <col min="135" max="139" width="17.5" bestFit="1" customWidth="1"/>
    <col min="140" max="140" width="10.625" bestFit="1" customWidth="1"/>
    <col min="141" max="145" width="17.5" bestFit="1" customWidth="1"/>
    <col min="146" max="146" width="10.625" bestFit="1" customWidth="1"/>
    <col min="147" max="151" width="17.5" bestFit="1" customWidth="1"/>
    <col min="152" max="152" width="10.625" bestFit="1" customWidth="1"/>
    <col min="153" max="157" width="17.5" bestFit="1" customWidth="1"/>
    <col min="158" max="158" width="10.625" bestFit="1" customWidth="1"/>
    <col min="159" max="163" width="17.5" bestFit="1" customWidth="1"/>
    <col min="164" max="164" width="10.625" bestFit="1" customWidth="1"/>
    <col min="165" max="169" width="17.5" bestFit="1" customWidth="1"/>
    <col min="170" max="170" width="7.5" customWidth="1"/>
  </cols>
  <sheetData>
    <row r="1" spans="1:2">
      <c r="A1" s="96" t="s">
        <v>1</v>
      </c>
      <c r="B1" s="28" t="s">
        <v>85</v>
      </c>
    </row>
    <row r="2" spans="1:2">
      <c r="A2" s="96" t="s">
        <v>0</v>
      </c>
      <c r="B2" s="28" t="s">
        <v>536</v>
      </c>
    </row>
    <row r="4" spans="1:2">
      <c r="A4" s="96" t="s">
        <v>535</v>
      </c>
    </row>
    <row r="5" spans="1:2">
      <c r="A5" s="15" t="s">
        <v>544</v>
      </c>
      <c r="B5" s="1">
        <v>8.8436915574866113</v>
      </c>
    </row>
    <row r="6" spans="1:2">
      <c r="A6" s="15" t="s">
        <v>545</v>
      </c>
      <c r="B6" s="1">
        <v>8.3658895900929373</v>
      </c>
    </row>
    <row r="7" spans="1:2">
      <c r="A7" s="15" t="s">
        <v>546</v>
      </c>
      <c r="B7" s="1">
        <v>7.6957783108190663</v>
      </c>
    </row>
    <row r="8" spans="1:2">
      <c r="A8" s="15" t="s">
        <v>547</v>
      </c>
      <c r="B8" s="1">
        <v>7.6183250560404954</v>
      </c>
    </row>
    <row r="9" spans="1:2">
      <c r="A9" s="15" t="s">
        <v>548</v>
      </c>
      <c r="B9" s="1">
        <v>7.5728202498841855</v>
      </c>
    </row>
    <row r="10" spans="1:2">
      <c r="A10" s="15" t="s">
        <v>549</v>
      </c>
      <c r="B10" s="1">
        <v>7.9907035905066559</v>
      </c>
    </row>
    <row r="11" spans="1:2">
      <c r="A11" s="15" t="s">
        <v>626</v>
      </c>
      <c r="B11" s="1">
        <v>8.1605843827371594</v>
      </c>
    </row>
    <row r="12" spans="1:2">
      <c r="A12" s="15" t="s">
        <v>627</v>
      </c>
      <c r="B12" s="1">
        <v>8.260128764092471</v>
      </c>
    </row>
    <row r="13" spans="1:2">
      <c r="A13" s="15" t="s">
        <v>659</v>
      </c>
      <c r="B13" s="1">
        <v>8.2413250248285106</v>
      </c>
    </row>
    <row r="14" spans="1:2">
      <c r="A14" s="15" t="s">
        <v>660</v>
      </c>
      <c r="B14" s="1">
        <v>8.3422227722545923</v>
      </c>
    </row>
    <row r="15" spans="1:2">
      <c r="A15" s="15" t="s">
        <v>662</v>
      </c>
      <c r="B15" s="1">
        <v>9.7900206129378624</v>
      </c>
    </row>
    <row r="16" spans="1:2">
      <c r="A16" s="15" t="s">
        <v>668</v>
      </c>
      <c r="B16" s="1">
        <v>10.032405990596239</v>
      </c>
    </row>
    <row r="17" spans="1:2">
      <c r="A17" s="15" t="s">
        <v>670</v>
      </c>
      <c r="B17" s="1">
        <v>11.089366229391393</v>
      </c>
    </row>
    <row r="18" spans="1:2">
      <c r="A18" s="15" t="s">
        <v>669</v>
      </c>
      <c r="B18" s="1">
        <v>11.511510110295042</v>
      </c>
    </row>
    <row r="19" spans="1:2">
      <c r="A19" s="15" t="s">
        <v>689</v>
      </c>
      <c r="B19" s="1">
        <v>11.851562969704005</v>
      </c>
    </row>
    <row r="20" spans="1:2">
      <c r="A20" s="15" t="s">
        <v>690</v>
      </c>
      <c r="B20" s="1">
        <v>11.338622607644595</v>
      </c>
    </row>
    <row r="21" spans="1:2">
      <c r="A21" s="15" t="s">
        <v>691</v>
      </c>
      <c r="B21" s="1">
        <v>11.381160886371338</v>
      </c>
    </row>
    <row r="22" spans="1:2">
      <c r="A22" s="15" t="s">
        <v>693</v>
      </c>
      <c r="B22" s="1">
        <v>11.534856356657585</v>
      </c>
    </row>
    <row r="23" spans="1:2">
      <c r="A23" s="15" t="s">
        <v>692</v>
      </c>
      <c r="B23" s="1">
        <v>10.568341869418088</v>
      </c>
    </row>
    <row r="24" spans="1:2">
      <c r="A24" s="15" t="s">
        <v>1170</v>
      </c>
      <c r="B24" s="1">
        <v>10.129748847144864</v>
      </c>
    </row>
    <row r="25" spans="1:2">
      <c r="A25" s="15" t="s">
        <v>1169</v>
      </c>
      <c r="B25" s="1">
        <v>10.096492612097803</v>
      </c>
    </row>
  </sheetData>
  <phoneticPr fontId="1" type="noConversion"/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>
    <tabColor theme="5" tint="0.59999389629810485"/>
  </sheetPr>
  <dimension ref="A2:O405"/>
  <sheetViews>
    <sheetView workbookViewId="0">
      <selection activeCell="H13" sqref="H13"/>
    </sheetView>
  </sheetViews>
  <sheetFormatPr defaultRowHeight="16.5"/>
  <cols>
    <col min="2" max="2" width="11.375" bestFit="1" customWidth="1"/>
  </cols>
  <sheetData>
    <row r="2" spans="1:15">
      <c r="D2">
        <v>1</v>
      </c>
      <c r="E2">
        <v>2</v>
      </c>
      <c r="F2">
        <v>3</v>
      </c>
      <c r="G2">
        <v>6</v>
      </c>
      <c r="H2">
        <v>7</v>
      </c>
      <c r="I2">
        <v>8</v>
      </c>
      <c r="J2">
        <v>11</v>
      </c>
      <c r="K2">
        <v>12</v>
      </c>
      <c r="L2">
        <v>13</v>
      </c>
      <c r="M2">
        <v>14</v>
      </c>
      <c r="N2">
        <v>42</v>
      </c>
      <c r="O2">
        <v>10</v>
      </c>
    </row>
    <row r="3" spans="1:15">
      <c r="B3" s="2" t="s">
        <v>65</v>
      </c>
      <c r="C3" s="2" t="s">
        <v>24</v>
      </c>
      <c r="D3" t="str">
        <f>Large!E3</f>
        <v>代碼</v>
      </c>
      <c r="E3" t="str">
        <f>Large!F3</f>
        <v>商品</v>
      </c>
      <c r="F3" t="str">
        <f>Large!G3</f>
        <v>時間</v>
      </c>
      <c r="G3" t="str">
        <f>Large!J3</f>
        <v>成交</v>
      </c>
      <c r="H3" t="str">
        <f>Large!K3</f>
        <v>漲跌</v>
      </c>
      <c r="I3" t="str">
        <f>Large!L3</f>
        <v>漲幅%</v>
      </c>
      <c r="J3" t="str">
        <f>Large!O3</f>
        <v>最高</v>
      </c>
      <c r="K3" t="str">
        <f>Large!P3</f>
        <v>最低</v>
      </c>
      <c r="L3" t="str">
        <f>Large!Q3</f>
        <v>開盤</v>
      </c>
      <c r="M3" t="str">
        <f>Large!R3</f>
        <v>均價</v>
      </c>
      <c r="N3" t="str">
        <f>Large!AT3</f>
        <v>昨量</v>
      </c>
      <c r="O3" t="str">
        <f>Large!N3</f>
        <v>總量</v>
      </c>
    </row>
    <row r="4" spans="1:15">
      <c r="A4" s="18">
        <v>1</v>
      </c>
      <c r="B4" s="12">
        <f>LARGE(Large!$BM$4:$BM$72,'Trade quantity'!A4)</f>
        <v>1.6518883415435139</v>
      </c>
      <c r="C4">
        <f>MATCH(B4,Large!$BM$4:$BM$405,0)</f>
        <v>21</v>
      </c>
      <c r="D4" t="str">
        <f>INDEX(Large!$E$4:$BN$405,'Trade quantity'!$C4,'Trade quantity'!D$2)</f>
        <v>5227</v>
      </c>
      <c r="E4" s="18" t="str">
        <f>INDEX(Large!$E$4:$BN$405,'Trade quantity'!$C4,'Trade quantity'!E$2)</f>
        <v>立凱-KY</v>
      </c>
      <c r="F4" s="18" t="str">
        <f>INDEX(Large!$E$4:$BN$405,'Trade quantity'!$C4,'Trade quantity'!F$2)</f>
        <v>13:30:00</v>
      </c>
      <c r="G4" s="18">
        <f>INDEX(Large!$E$4:$BN$405,'Trade quantity'!$C4,'Trade quantity'!G$2)</f>
        <v>34</v>
      </c>
      <c r="H4" s="18">
        <f>INDEX(Large!$E$4:$BN$405,'Trade quantity'!$C4,'Trade quantity'!H$2)</f>
        <v>1.25</v>
      </c>
      <c r="I4" s="18">
        <f>INDEX(Large!$E$4:$BN$405,'Trade quantity'!$C4,'Trade quantity'!I$2)</f>
        <v>3.82</v>
      </c>
      <c r="J4" s="18">
        <f>INDEX(Large!$E$4:$BN$405,'Trade quantity'!$C4,'Trade quantity'!J$2)</f>
        <v>34.700000000000003</v>
      </c>
      <c r="K4" s="18">
        <f>INDEX(Large!$E$4:$BN$405,'Trade quantity'!$C4,'Trade quantity'!K$2)</f>
        <v>33</v>
      </c>
      <c r="L4" s="18">
        <f>INDEX(Large!$E$4:$BN$405,'Trade quantity'!$C4,'Trade quantity'!L$2)</f>
        <v>33</v>
      </c>
      <c r="M4" s="18">
        <f>INDEX(Large!$E$4:$BN$405,'Trade quantity'!$C4,'Trade quantity'!M$2)</f>
        <v>34.1</v>
      </c>
      <c r="N4" s="18">
        <f>INDEX(Large!$E$4:$BN$405,'Trade quantity'!$C4,'Trade quantity'!N$2)</f>
        <v>609</v>
      </c>
      <c r="O4" s="18">
        <f>INDEX(Large!$E$4:$BN$405,'Trade quantity'!$C4,'Trade quantity'!O$2)</f>
        <v>1615</v>
      </c>
    </row>
    <row r="5" spans="1:15">
      <c r="A5" s="18">
        <v>2</v>
      </c>
      <c r="B5" s="12">
        <f>LARGE(Large!$BM$4:$BM$72,'Trade quantity'!A5)</f>
        <v>1.3372262773722627</v>
      </c>
      <c r="C5" s="18">
        <f>MATCH(B5,Large!$BM$4:$BM$405,0)</f>
        <v>27</v>
      </c>
      <c r="D5" s="18" t="str">
        <f>INDEX(Large!$E$4:$BN$405,'Trade quantity'!$C5,'Trade quantity'!D$2)</f>
        <v>8038</v>
      </c>
      <c r="E5" s="18" t="str">
        <f>INDEX(Large!$E$4:$BN$405,'Trade quantity'!$C5,'Trade quantity'!E$2)</f>
        <v>長園科</v>
      </c>
      <c r="F5" s="18" t="str">
        <f>INDEX(Large!$E$4:$BN$405,'Trade quantity'!$C5,'Trade quantity'!F$2)</f>
        <v>13:30:00</v>
      </c>
      <c r="G5" s="18">
        <f>INDEX(Large!$E$4:$BN$405,'Trade quantity'!$C5,'Trade quantity'!G$2)</f>
        <v>47.2</v>
      </c>
      <c r="H5" s="18">
        <f>INDEX(Large!$E$4:$BN$405,'Trade quantity'!$C5,'Trade quantity'!H$2)</f>
        <v>4.25</v>
      </c>
      <c r="I5" s="18">
        <f>INDEX(Large!$E$4:$BN$405,'Trade quantity'!$C5,'Trade quantity'!I$2)</f>
        <v>9.9</v>
      </c>
      <c r="J5" s="18">
        <f>INDEX(Large!$E$4:$BN$405,'Trade quantity'!$C5,'Trade quantity'!J$2)</f>
        <v>47.2</v>
      </c>
      <c r="K5" s="18">
        <f>INDEX(Large!$E$4:$BN$405,'Trade quantity'!$C5,'Trade quantity'!K$2)</f>
        <v>44.1</v>
      </c>
      <c r="L5" s="18">
        <f>INDEX(Large!$E$4:$BN$405,'Trade quantity'!$C5,'Trade quantity'!L$2)</f>
        <v>44.1</v>
      </c>
      <c r="M5" s="18">
        <f>INDEX(Large!$E$4:$BN$405,'Trade quantity'!$C5,'Trade quantity'!M$2)</f>
        <v>46.1</v>
      </c>
      <c r="N5" s="18">
        <f>INDEX(Large!$E$4:$BN$405,'Trade quantity'!$C5,'Trade quantity'!N$2)</f>
        <v>685</v>
      </c>
      <c r="O5" s="18">
        <f>INDEX(Large!$E$4:$BN$405,'Trade quantity'!$C5,'Trade quantity'!O$2)</f>
        <v>1601</v>
      </c>
    </row>
    <row r="6" spans="1:15">
      <c r="A6" s="18">
        <v>3</v>
      </c>
      <c r="B6" s="12">
        <f>LARGE(Large!$BM$4:$BM$72,'Trade quantity'!A6)</f>
        <v>1</v>
      </c>
      <c r="C6" s="18">
        <f>MATCH(B6,Large!$BM$4:$BM$405,0)</f>
        <v>30</v>
      </c>
      <c r="D6" s="18" t="str">
        <f>INDEX(Large!$E$4:$BN$405,'Trade quantity'!$C6,'Trade quantity'!D$2)</f>
        <v>5704</v>
      </c>
      <c r="E6" s="18" t="str">
        <f>INDEX(Large!$E$4:$BN$405,'Trade quantity'!$C6,'Trade quantity'!E$2)</f>
        <v>老爺知</v>
      </c>
      <c r="F6" s="18" t="str">
        <f>INDEX(Large!$E$4:$BN$405,'Trade quantity'!$C6,'Trade quantity'!F$2)</f>
        <v>10:34:47</v>
      </c>
      <c r="G6" s="18">
        <f>INDEX(Large!$E$4:$BN$405,'Trade quantity'!$C6,'Trade quantity'!G$2)</f>
        <v>27</v>
      </c>
      <c r="H6" s="18">
        <f>INDEX(Large!$E$4:$BN$405,'Trade quantity'!$C6,'Trade quantity'!H$2)</f>
        <v>0.05</v>
      </c>
      <c r="I6" s="18">
        <f>INDEX(Large!$E$4:$BN$405,'Trade quantity'!$C6,'Trade quantity'!I$2)</f>
        <v>0.19</v>
      </c>
      <c r="J6" s="18">
        <f>INDEX(Large!$E$4:$BN$405,'Trade quantity'!$C6,'Trade quantity'!J$2)</f>
        <v>27.55</v>
      </c>
      <c r="K6" s="18">
        <f>INDEX(Large!$E$4:$BN$405,'Trade quantity'!$C6,'Trade quantity'!K$2)</f>
        <v>27</v>
      </c>
      <c r="L6" s="18">
        <f>INDEX(Large!$E$4:$BN$405,'Trade quantity'!$C6,'Trade quantity'!L$2)</f>
        <v>27.55</v>
      </c>
      <c r="M6" s="18">
        <f>INDEX(Large!$E$4:$BN$405,'Trade quantity'!$C6,'Trade quantity'!M$2)</f>
        <v>27.28</v>
      </c>
      <c r="N6" s="18">
        <f>INDEX(Large!$E$4:$BN$405,'Trade quantity'!$C6,'Trade quantity'!N$2)</f>
        <v>1</v>
      </c>
      <c r="O6" s="18">
        <f>INDEX(Large!$E$4:$BN$405,'Trade quantity'!$C6,'Trade quantity'!O$2)</f>
        <v>2</v>
      </c>
    </row>
    <row r="7" spans="1:15">
      <c r="A7" s="18">
        <v>4</v>
      </c>
      <c r="B7" s="12">
        <f>LARGE(Large!$BM$4:$BM$72,'Trade quantity'!A7)</f>
        <v>0.33450704225352113</v>
      </c>
      <c r="C7" s="18">
        <f>MATCH(B7,Large!$BM$4:$BM$405,0)</f>
        <v>25</v>
      </c>
      <c r="D7" s="18" t="str">
        <f>INDEX(Large!$E$4:$BN$405,'Trade quantity'!$C7,'Trade quantity'!D$2)</f>
        <v>2484</v>
      </c>
      <c r="E7" s="18" t="str">
        <f>INDEX(Large!$E$4:$BN$405,'Trade quantity'!$C7,'Trade quantity'!E$2)</f>
        <v>希華</v>
      </c>
      <c r="F7" s="18" t="str">
        <f>INDEX(Large!$E$4:$BN$405,'Trade quantity'!$C7,'Trade quantity'!F$2)</f>
        <v>13:30:00</v>
      </c>
      <c r="G7" s="18">
        <f>INDEX(Large!$E$4:$BN$405,'Trade quantity'!$C7,'Trade quantity'!G$2)</f>
        <v>17.8</v>
      </c>
      <c r="H7" s="18">
        <f>INDEX(Large!$E$4:$BN$405,'Trade quantity'!$C7,'Trade quantity'!H$2)</f>
        <v>-0.1</v>
      </c>
      <c r="I7" s="18">
        <f>INDEX(Large!$E$4:$BN$405,'Trade quantity'!$C7,'Trade quantity'!I$2)</f>
        <v>-0.56000000000000005</v>
      </c>
      <c r="J7" s="18">
        <f>INDEX(Large!$E$4:$BN$405,'Trade quantity'!$C7,'Trade quantity'!J$2)</f>
        <v>18</v>
      </c>
      <c r="K7" s="18">
        <f>INDEX(Large!$E$4:$BN$405,'Trade quantity'!$C7,'Trade quantity'!K$2)</f>
        <v>17.8</v>
      </c>
      <c r="L7" s="18">
        <f>INDEX(Large!$E$4:$BN$405,'Trade quantity'!$C7,'Trade quantity'!L$2)</f>
        <v>17.899999999999999</v>
      </c>
      <c r="M7" s="18">
        <f>INDEX(Large!$E$4:$BN$405,'Trade quantity'!$C7,'Trade quantity'!M$2)</f>
        <v>17.89</v>
      </c>
      <c r="N7" s="18">
        <f>INDEX(Large!$E$4:$BN$405,'Trade quantity'!$C7,'Trade quantity'!N$2)</f>
        <v>284</v>
      </c>
      <c r="O7" s="18">
        <f>INDEX(Large!$E$4:$BN$405,'Trade quantity'!$C7,'Trade quantity'!O$2)</f>
        <v>379</v>
      </c>
    </row>
    <row r="8" spans="1:15">
      <c r="A8" s="18">
        <v>5</v>
      </c>
      <c r="B8" s="12">
        <f>LARGE(Large!$BM$4:$BM$72,'Trade quantity'!A8)</f>
        <v>0.30837639440243064</v>
      </c>
      <c r="C8" s="18">
        <f>MATCH(B8,Large!$BM$4:$BM$405,0)</f>
        <v>9</v>
      </c>
      <c r="D8" s="18" t="str">
        <f>INDEX(Large!$E$4:$BN$405,'Trade quantity'!$C8,'Trade quantity'!D$2)</f>
        <v>6116</v>
      </c>
      <c r="E8" s="18" t="str">
        <f>INDEX(Large!$E$4:$BN$405,'Trade quantity'!$C8,'Trade quantity'!E$2)</f>
        <v>彩晶</v>
      </c>
      <c r="F8" s="18" t="str">
        <f>INDEX(Large!$E$4:$BN$405,'Trade quantity'!$C8,'Trade quantity'!F$2)</f>
        <v>13:30:00</v>
      </c>
      <c r="G8" s="18">
        <f>INDEX(Large!$E$4:$BN$405,'Trade quantity'!$C8,'Trade quantity'!G$2)</f>
        <v>9.8000000000000007</v>
      </c>
      <c r="H8" s="18">
        <f>INDEX(Large!$E$4:$BN$405,'Trade quantity'!$C8,'Trade quantity'!H$2)</f>
        <v>0.73</v>
      </c>
      <c r="I8" s="18">
        <f>INDEX(Large!$E$4:$BN$405,'Trade quantity'!$C8,'Trade quantity'!I$2)</f>
        <v>8.0500000000000007</v>
      </c>
      <c r="J8" s="18">
        <f>INDEX(Large!$E$4:$BN$405,'Trade quantity'!$C8,'Trade quantity'!J$2)</f>
        <v>9.89</v>
      </c>
      <c r="K8" s="18">
        <f>INDEX(Large!$E$4:$BN$405,'Trade quantity'!$C8,'Trade quantity'!K$2)</f>
        <v>9.09</v>
      </c>
      <c r="L8" s="18">
        <f>INDEX(Large!$E$4:$BN$405,'Trade quantity'!$C8,'Trade quantity'!L$2)</f>
        <v>9.09</v>
      </c>
      <c r="M8" s="18">
        <f>INDEX(Large!$E$4:$BN$405,'Trade quantity'!$C8,'Trade quantity'!M$2)</f>
        <v>9.5299999999999994</v>
      </c>
      <c r="N8" s="18">
        <f>INDEX(Large!$E$4:$BN$405,'Trade quantity'!$C8,'Trade quantity'!N$2)</f>
        <v>124744</v>
      </c>
      <c r="O8" s="18">
        <f>INDEX(Large!$E$4:$BN$405,'Trade quantity'!$C8,'Trade quantity'!O$2)</f>
        <v>180364</v>
      </c>
    </row>
    <row r="9" spans="1:15">
      <c r="A9" s="18">
        <v>6</v>
      </c>
      <c r="B9" s="12">
        <f>LARGE(Large!$BM$4:$BM$72,'Trade quantity'!A9)</f>
        <v>0.15527950310559005</v>
      </c>
      <c r="C9" s="18">
        <f>MATCH(B9,Large!$BM$4:$BM$405,0)</f>
        <v>24</v>
      </c>
      <c r="D9" s="18" t="str">
        <f>INDEX(Large!$E$4:$BN$405,'Trade quantity'!$C9,'Trade quantity'!D$2)</f>
        <v>4144</v>
      </c>
      <c r="E9" s="18" t="str">
        <f>INDEX(Large!$E$4:$BN$405,'Trade quantity'!$C9,'Trade quantity'!E$2)</f>
        <v>康聯-KY</v>
      </c>
      <c r="F9" s="18" t="str">
        <f>INDEX(Large!$E$4:$BN$405,'Trade quantity'!$C9,'Trade quantity'!F$2)</f>
        <v>13:30:00</v>
      </c>
      <c r="G9" s="18">
        <f>INDEX(Large!$E$4:$BN$405,'Trade quantity'!$C9,'Trade quantity'!G$2)</f>
        <v>49.9</v>
      </c>
      <c r="H9" s="18">
        <f>INDEX(Large!$E$4:$BN$405,'Trade quantity'!$C9,'Trade quantity'!H$2)</f>
        <v>-0.4</v>
      </c>
      <c r="I9" s="18">
        <f>INDEX(Large!$E$4:$BN$405,'Trade quantity'!$C9,'Trade quantity'!I$2)</f>
        <v>-0.8</v>
      </c>
      <c r="J9" s="18">
        <f>INDEX(Large!$E$4:$BN$405,'Trade quantity'!$C9,'Trade quantity'!J$2)</f>
        <v>51.3</v>
      </c>
      <c r="K9" s="18">
        <f>INDEX(Large!$E$4:$BN$405,'Trade quantity'!$C9,'Trade quantity'!K$2)</f>
        <v>49.65</v>
      </c>
      <c r="L9" s="18">
        <f>INDEX(Large!$E$4:$BN$405,'Trade quantity'!$C9,'Trade quantity'!L$2)</f>
        <v>51.1</v>
      </c>
      <c r="M9" s="18">
        <f>INDEX(Large!$E$4:$BN$405,'Trade quantity'!$C9,'Trade quantity'!M$2)</f>
        <v>50.34</v>
      </c>
      <c r="N9" s="18">
        <f>INDEX(Large!$E$4:$BN$405,'Trade quantity'!$C9,'Trade quantity'!N$2)</f>
        <v>322</v>
      </c>
      <c r="O9" s="18">
        <f>INDEX(Large!$E$4:$BN$405,'Trade quantity'!$C9,'Trade quantity'!O$2)</f>
        <v>372</v>
      </c>
    </row>
    <row r="10" spans="1:15">
      <c r="A10" s="18">
        <v>7</v>
      </c>
      <c r="B10" s="12">
        <f>LARGE(Large!$BM$4:$BM$72,'Trade quantity'!A10)</f>
        <v>0.12420488784733846</v>
      </c>
      <c r="C10" s="18">
        <f>MATCH(B10,Large!$BM$4:$BM$405,0)</f>
        <v>3</v>
      </c>
      <c r="D10" s="18" t="str">
        <f>INDEX(Large!$E$4:$BN$405,'Trade quantity'!$C10,'Trade quantity'!D$2)</f>
        <v>2382</v>
      </c>
      <c r="E10" s="18" t="str">
        <f>INDEX(Large!$E$4:$BN$405,'Trade quantity'!$C10,'Trade quantity'!E$2)</f>
        <v>廣達</v>
      </c>
      <c r="F10" s="18" t="str">
        <f>INDEX(Large!$E$4:$BN$405,'Trade quantity'!$C10,'Trade quantity'!F$2)</f>
        <v>13:30:00</v>
      </c>
      <c r="G10" s="18">
        <f>INDEX(Large!$E$4:$BN$405,'Trade quantity'!$C10,'Trade quantity'!G$2)</f>
        <v>58</v>
      </c>
      <c r="H10" s="18">
        <f>INDEX(Large!$E$4:$BN$405,'Trade quantity'!$C10,'Trade quantity'!H$2)</f>
        <v>-0.7</v>
      </c>
      <c r="I10" s="18">
        <f>INDEX(Large!$E$4:$BN$405,'Trade quantity'!$C10,'Trade quantity'!I$2)</f>
        <v>-1.19</v>
      </c>
      <c r="J10" s="18">
        <f>INDEX(Large!$E$4:$BN$405,'Trade quantity'!$C10,'Trade quantity'!J$2)</f>
        <v>58.8</v>
      </c>
      <c r="K10" s="18">
        <f>INDEX(Large!$E$4:$BN$405,'Trade quantity'!$C10,'Trade quantity'!K$2)</f>
        <v>57.4</v>
      </c>
      <c r="L10" s="18">
        <f>INDEX(Large!$E$4:$BN$405,'Trade quantity'!$C10,'Trade quantity'!L$2)</f>
        <v>58.7</v>
      </c>
      <c r="M10" s="18">
        <f>INDEX(Large!$E$4:$BN$405,'Trade quantity'!$C10,'Trade quantity'!M$2)</f>
        <v>57.91</v>
      </c>
      <c r="N10" s="18">
        <f>INDEX(Large!$E$4:$BN$405,'Trade quantity'!$C10,'Trade quantity'!N$2)</f>
        <v>5232</v>
      </c>
      <c r="O10" s="18">
        <f>INDEX(Large!$E$4:$BN$405,'Trade quantity'!$C10,'Trade quantity'!O$2)</f>
        <v>5974</v>
      </c>
    </row>
    <row r="11" spans="1:15">
      <c r="A11" s="18">
        <v>8</v>
      </c>
      <c r="B11" s="12">
        <f>LARGE(Large!$BM$4:$BM$72,'Trade quantity'!A11)</f>
        <v>0.11418235599792141</v>
      </c>
      <c r="C11" s="18">
        <f>MATCH(B11,Large!$BM$4:$BM$405,0)</f>
        <v>7</v>
      </c>
      <c r="D11" s="18" t="str">
        <f>INDEX(Large!$E$4:$BN$405,'Trade quantity'!$C11,'Trade quantity'!D$2)</f>
        <v>2409</v>
      </c>
      <c r="E11" s="18" t="str">
        <f>INDEX(Large!$E$4:$BN$405,'Trade quantity'!$C11,'Trade quantity'!E$2)</f>
        <v>友達</v>
      </c>
      <c r="F11" s="18" t="str">
        <f>INDEX(Large!$E$4:$BN$405,'Trade quantity'!$C11,'Trade quantity'!F$2)</f>
        <v>13:30:00</v>
      </c>
      <c r="G11" s="18">
        <f>INDEX(Large!$E$4:$BN$405,'Trade quantity'!$C11,'Trade quantity'!G$2)</f>
        <v>11.75</v>
      </c>
      <c r="H11" s="18">
        <f>INDEX(Large!$E$4:$BN$405,'Trade quantity'!$C11,'Trade quantity'!H$2)</f>
        <v>0.1</v>
      </c>
      <c r="I11" s="18">
        <f>INDEX(Large!$E$4:$BN$405,'Trade quantity'!$C11,'Trade quantity'!I$2)</f>
        <v>0.86</v>
      </c>
      <c r="J11" s="18">
        <f>INDEX(Large!$E$4:$BN$405,'Trade quantity'!$C11,'Trade quantity'!J$2)</f>
        <v>11.85</v>
      </c>
      <c r="K11" s="18">
        <f>INDEX(Large!$E$4:$BN$405,'Trade quantity'!$C11,'Trade quantity'!K$2)</f>
        <v>11.65</v>
      </c>
      <c r="L11" s="18">
        <f>INDEX(Large!$E$4:$BN$405,'Trade quantity'!$C11,'Trade quantity'!L$2)</f>
        <v>11.65</v>
      </c>
      <c r="M11" s="18">
        <f>INDEX(Large!$E$4:$BN$405,'Trade quantity'!$C11,'Trade quantity'!M$2)</f>
        <v>11.76</v>
      </c>
      <c r="N11" s="18">
        <f>INDEX(Large!$E$4:$BN$405,'Trade quantity'!$C11,'Trade quantity'!N$2)</f>
        <v>44321</v>
      </c>
      <c r="O11" s="18">
        <f>INDEX(Large!$E$4:$BN$405,'Trade quantity'!$C11,'Trade quantity'!O$2)</f>
        <v>50034</v>
      </c>
    </row>
    <row r="12" spans="1:15">
      <c r="A12" s="18">
        <v>9</v>
      </c>
      <c r="B12" s="12">
        <f>LARGE(Large!$BM$4:$BM$72,'Trade quantity'!A12)</f>
        <v>4.1620215533259008E-2</v>
      </c>
      <c r="C12" s="18">
        <f>MATCH(B12,Large!$BM$4:$BM$405,0)</f>
        <v>5</v>
      </c>
      <c r="D12" s="18" t="str">
        <f>INDEX(Large!$E$4:$BN$405,'Trade quantity'!$C12,'Trade quantity'!D$2)</f>
        <v>2105</v>
      </c>
      <c r="E12" s="18" t="str">
        <f>INDEX(Large!$E$4:$BN$405,'Trade quantity'!$C12,'Trade quantity'!E$2)</f>
        <v>正新</v>
      </c>
      <c r="F12" s="18" t="str">
        <f>INDEX(Large!$E$4:$BN$405,'Trade quantity'!$C12,'Trade quantity'!F$2)</f>
        <v>13:30:00</v>
      </c>
      <c r="G12" s="18">
        <f>INDEX(Large!$E$4:$BN$405,'Trade quantity'!$C12,'Trade quantity'!G$2)</f>
        <v>58.5</v>
      </c>
      <c r="H12" s="18">
        <f>INDEX(Large!$E$4:$BN$405,'Trade quantity'!$C12,'Trade quantity'!H$2)</f>
        <v>-0.4</v>
      </c>
      <c r="I12" s="18">
        <f>INDEX(Large!$E$4:$BN$405,'Trade quantity'!$C12,'Trade quantity'!I$2)</f>
        <v>-0.68</v>
      </c>
      <c r="J12" s="18">
        <f>INDEX(Large!$E$4:$BN$405,'Trade quantity'!$C12,'Trade quantity'!J$2)</f>
        <v>58.9</v>
      </c>
      <c r="K12" s="18">
        <f>INDEX(Large!$E$4:$BN$405,'Trade quantity'!$C12,'Trade quantity'!K$2)</f>
        <v>58.5</v>
      </c>
      <c r="L12" s="18">
        <f>INDEX(Large!$E$4:$BN$405,'Trade quantity'!$C12,'Trade quantity'!L$2)</f>
        <v>58.9</v>
      </c>
      <c r="M12" s="18">
        <f>INDEX(Large!$E$4:$BN$405,'Trade quantity'!$C12,'Trade quantity'!M$2)</f>
        <v>58.59</v>
      </c>
      <c r="N12" s="18">
        <f>INDEX(Large!$E$4:$BN$405,'Trade quantity'!$C12,'Trade quantity'!N$2)</f>
        <v>5158</v>
      </c>
      <c r="O12" s="18">
        <f>INDEX(Large!$E$4:$BN$405,'Trade quantity'!$C12,'Trade quantity'!O$2)</f>
        <v>5382</v>
      </c>
    </row>
    <row r="13" spans="1:15">
      <c r="A13" s="18">
        <v>10</v>
      </c>
      <c r="B13" s="12">
        <f>LARGE(Large!$BM$4:$BM$72,'Trade quantity'!A13)</f>
        <v>-5.1020408163265302E-3</v>
      </c>
      <c r="C13" s="18">
        <f>MATCH(B13,Large!$BM$4:$BM$405,0)</f>
        <v>26</v>
      </c>
      <c r="D13" s="18" t="str">
        <f>INDEX(Large!$E$4:$BN$405,'Trade quantity'!$C13,'Trade quantity'!D$2)</f>
        <v>4529</v>
      </c>
      <c r="E13" s="18" t="str">
        <f>INDEX(Large!$E$4:$BN$405,'Trade quantity'!$C13,'Trade quantity'!E$2)</f>
        <v>昶洧</v>
      </c>
      <c r="F13" s="18" t="str">
        <f>INDEX(Large!$E$4:$BN$405,'Trade quantity'!$C13,'Trade quantity'!F$2)</f>
        <v>13:30:00</v>
      </c>
      <c r="G13" s="18">
        <f>INDEX(Large!$E$4:$BN$405,'Trade quantity'!$C13,'Trade quantity'!G$2)</f>
        <v>33.700000000000003</v>
      </c>
      <c r="H13" s="18">
        <f>INDEX(Large!$E$4:$BN$405,'Trade quantity'!$C13,'Trade quantity'!H$2)</f>
        <v>0.1</v>
      </c>
      <c r="I13" s="18">
        <f>INDEX(Large!$E$4:$BN$405,'Trade quantity'!$C13,'Trade quantity'!I$2)</f>
        <v>0.3</v>
      </c>
      <c r="J13" s="18">
        <f>INDEX(Large!$E$4:$BN$405,'Trade quantity'!$C13,'Trade quantity'!J$2)</f>
        <v>34.200000000000003</v>
      </c>
      <c r="K13" s="18">
        <f>INDEX(Large!$E$4:$BN$405,'Trade quantity'!$C13,'Trade quantity'!K$2)</f>
        <v>33.65</v>
      </c>
      <c r="L13" s="18">
        <f>INDEX(Large!$E$4:$BN$405,'Trade quantity'!$C13,'Trade quantity'!L$2)</f>
        <v>33.950000000000003</v>
      </c>
      <c r="M13" s="18">
        <f>INDEX(Large!$E$4:$BN$405,'Trade quantity'!$C13,'Trade quantity'!M$2)</f>
        <v>33.92</v>
      </c>
      <c r="N13" s="18">
        <f>INDEX(Large!$E$4:$BN$405,'Trade quantity'!$C13,'Trade quantity'!N$2)</f>
        <v>196</v>
      </c>
      <c r="O13" s="18">
        <f>INDEX(Large!$E$4:$BN$405,'Trade quantity'!$C13,'Trade quantity'!O$2)</f>
        <v>195</v>
      </c>
    </row>
    <row r="14" spans="1:15">
      <c r="A14" s="18">
        <v>11</v>
      </c>
      <c r="B14" s="12">
        <f>LARGE(Large!$BM$4:$BM$72,'Trade quantity'!A14)</f>
        <v>-7.4688796680497924E-2</v>
      </c>
      <c r="C14" s="18">
        <f>MATCH(B14,Large!$BM$4:$BM$405,0)</f>
        <v>20</v>
      </c>
      <c r="D14" s="18" t="str">
        <f>INDEX(Large!$E$4:$BN$405,'Trade quantity'!$C14,'Trade quantity'!D$2)</f>
        <v>3704</v>
      </c>
      <c r="E14" s="18" t="str">
        <f>INDEX(Large!$E$4:$BN$405,'Trade quantity'!$C14,'Trade quantity'!E$2)</f>
        <v>合勤控</v>
      </c>
      <c r="F14" s="18" t="str">
        <f>INDEX(Large!$E$4:$BN$405,'Trade quantity'!$C14,'Trade quantity'!F$2)</f>
        <v>13:30:00</v>
      </c>
      <c r="G14" s="18">
        <f>INDEX(Large!$E$4:$BN$405,'Trade quantity'!$C14,'Trade quantity'!G$2)</f>
        <v>14.35</v>
      </c>
      <c r="H14" s="18">
        <f>INDEX(Large!$E$4:$BN$405,'Trade quantity'!$C14,'Trade quantity'!H$2)</f>
        <v>0.15</v>
      </c>
      <c r="I14" s="18">
        <f>INDEX(Large!$E$4:$BN$405,'Trade quantity'!$C14,'Trade quantity'!I$2)</f>
        <v>1.06</v>
      </c>
      <c r="J14" s="18">
        <f>INDEX(Large!$E$4:$BN$405,'Trade quantity'!$C14,'Trade quantity'!J$2)</f>
        <v>14.35</v>
      </c>
      <c r="K14" s="18">
        <f>INDEX(Large!$E$4:$BN$405,'Trade quantity'!$C14,'Trade quantity'!K$2)</f>
        <v>14.2</v>
      </c>
      <c r="L14" s="18">
        <f>INDEX(Large!$E$4:$BN$405,'Trade quantity'!$C14,'Trade quantity'!L$2)</f>
        <v>14.2</v>
      </c>
      <c r="M14" s="18">
        <f>INDEX(Large!$E$4:$BN$405,'Trade quantity'!$C14,'Trade quantity'!M$2)</f>
        <v>14.28</v>
      </c>
      <c r="N14" s="18">
        <f>INDEX(Large!$E$4:$BN$405,'Trade quantity'!$C14,'Trade quantity'!N$2)</f>
        <v>241</v>
      </c>
      <c r="O14" s="18">
        <f>INDEX(Large!$E$4:$BN$405,'Trade quantity'!$C14,'Trade quantity'!O$2)</f>
        <v>223</v>
      </c>
    </row>
    <row r="15" spans="1:15">
      <c r="A15" s="18">
        <v>12</v>
      </c>
      <c r="B15" s="12">
        <f>LARGE(Large!$BM$4:$BM$72,'Trade quantity'!A15)</f>
        <v>-0.14463276836158193</v>
      </c>
      <c r="C15" s="18">
        <f>MATCH(B15,Large!$BM$4:$BM$405,0)</f>
        <v>4</v>
      </c>
      <c r="D15" s="18" t="str">
        <f>INDEX(Large!$E$4:$BN$405,'Trade quantity'!$C15,'Trade quantity'!D$2)</f>
        <v>2357</v>
      </c>
      <c r="E15" s="18" t="str">
        <f>INDEX(Large!$E$4:$BN$405,'Trade quantity'!$C15,'Trade quantity'!E$2)</f>
        <v>華碩</v>
      </c>
      <c r="F15" s="18" t="str">
        <f>INDEX(Large!$E$4:$BN$405,'Trade quantity'!$C15,'Trade quantity'!F$2)</f>
        <v>13:30:00</v>
      </c>
      <c r="G15" s="18">
        <f>INDEX(Large!$E$4:$BN$405,'Trade quantity'!$C15,'Trade quantity'!G$2)</f>
        <v>265</v>
      </c>
      <c r="H15" s="18">
        <f>INDEX(Large!$E$4:$BN$405,'Trade quantity'!$C15,'Trade quantity'!H$2)</f>
        <v>2</v>
      </c>
      <c r="I15" s="18">
        <f>INDEX(Large!$E$4:$BN$405,'Trade quantity'!$C15,'Trade quantity'!I$2)</f>
        <v>0.76</v>
      </c>
      <c r="J15" s="18">
        <f>INDEX(Large!$E$4:$BN$405,'Trade quantity'!$C15,'Trade quantity'!J$2)</f>
        <v>265</v>
      </c>
      <c r="K15" s="18">
        <f>INDEX(Large!$E$4:$BN$405,'Trade quantity'!$C15,'Trade quantity'!K$2)</f>
        <v>261</v>
      </c>
      <c r="L15" s="18">
        <f>INDEX(Large!$E$4:$BN$405,'Trade quantity'!$C15,'Trade quantity'!L$2)</f>
        <v>264</v>
      </c>
      <c r="M15" s="18">
        <f>INDEX(Large!$E$4:$BN$405,'Trade quantity'!$C15,'Trade quantity'!M$2)</f>
        <v>263.88</v>
      </c>
      <c r="N15" s="18">
        <f>INDEX(Large!$E$4:$BN$405,'Trade quantity'!$C15,'Trade quantity'!N$2)</f>
        <v>1013</v>
      </c>
      <c r="O15" s="18">
        <f>INDEX(Large!$E$4:$BN$405,'Trade quantity'!$C15,'Trade quantity'!O$2)</f>
        <v>885</v>
      </c>
    </row>
    <row r="16" spans="1:15">
      <c r="A16" s="18">
        <v>13</v>
      </c>
      <c r="B16" s="12">
        <f>LARGE(Large!$BM$4:$BM$72,'Trade quantity'!A16)</f>
        <v>-0.16038737065534625</v>
      </c>
      <c r="C16" s="18">
        <f>MATCH(B16,Large!$BM$4:$BM$405,0)</f>
        <v>13</v>
      </c>
      <c r="D16" s="18" t="str">
        <f>INDEX(Large!$E$4:$BN$405,'Trade quantity'!$C16,'Trade quantity'!D$2)</f>
        <v>2313</v>
      </c>
      <c r="E16" s="18" t="str">
        <f>INDEX(Large!$E$4:$BN$405,'Trade quantity'!$C16,'Trade quantity'!E$2)</f>
        <v>華通</v>
      </c>
      <c r="F16" s="18" t="str">
        <f>INDEX(Large!$E$4:$BN$405,'Trade quantity'!$C16,'Trade quantity'!F$2)</f>
        <v>13:30:00</v>
      </c>
      <c r="G16" s="18">
        <f>INDEX(Large!$E$4:$BN$405,'Trade quantity'!$C16,'Trade quantity'!G$2)</f>
        <v>15.8</v>
      </c>
      <c r="H16" s="18">
        <f>INDEX(Large!$E$4:$BN$405,'Trade quantity'!$C16,'Trade quantity'!H$2)</f>
        <v>0.05</v>
      </c>
      <c r="I16" s="18">
        <f>INDEX(Large!$E$4:$BN$405,'Trade quantity'!$C16,'Trade quantity'!I$2)</f>
        <v>0.32</v>
      </c>
      <c r="J16" s="18">
        <f>INDEX(Large!$E$4:$BN$405,'Trade quantity'!$C16,'Trade quantity'!J$2)</f>
        <v>15.8</v>
      </c>
      <c r="K16" s="18">
        <f>INDEX(Large!$E$4:$BN$405,'Trade quantity'!$C16,'Trade quantity'!K$2)</f>
        <v>15.6</v>
      </c>
      <c r="L16" s="18">
        <f>INDEX(Large!$E$4:$BN$405,'Trade quantity'!$C16,'Trade quantity'!L$2)</f>
        <v>15.75</v>
      </c>
      <c r="M16" s="18">
        <f>INDEX(Large!$E$4:$BN$405,'Trade quantity'!$C16,'Trade quantity'!M$2)</f>
        <v>15.69</v>
      </c>
      <c r="N16" s="18">
        <f>INDEX(Large!$E$4:$BN$405,'Trade quantity'!$C16,'Trade quantity'!N$2)</f>
        <v>7538</v>
      </c>
      <c r="O16" s="18">
        <f>INDEX(Large!$E$4:$BN$405,'Trade quantity'!$C16,'Trade quantity'!O$2)</f>
        <v>6329</v>
      </c>
    </row>
    <row r="17" spans="1:15">
      <c r="A17" s="18">
        <v>14</v>
      </c>
      <c r="B17" s="12">
        <f>LARGE(Large!$BM$4:$BM$72,'Trade quantity'!A17)</f>
        <v>-0.16626506024096385</v>
      </c>
      <c r="C17" s="18">
        <f>MATCH(B17,Large!$BM$4:$BM$405,0)</f>
        <v>28</v>
      </c>
      <c r="D17" s="18" t="str">
        <f>INDEX(Large!$E$4:$BN$405,'Trade quantity'!$C17,'Trade quantity'!D$2)</f>
        <v>1467</v>
      </c>
      <c r="E17" s="18" t="str">
        <f>INDEX(Large!$E$4:$BN$405,'Trade quantity'!$C17,'Trade quantity'!E$2)</f>
        <v>南緯</v>
      </c>
      <c r="F17" s="18" t="str">
        <f>INDEX(Large!$E$4:$BN$405,'Trade quantity'!$C17,'Trade quantity'!F$2)</f>
        <v>13:30:00</v>
      </c>
      <c r="G17" s="18">
        <f>INDEX(Large!$E$4:$BN$405,'Trade quantity'!$C17,'Trade quantity'!G$2)</f>
        <v>11.2</v>
      </c>
      <c r="H17" s="18">
        <f>INDEX(Large!$E$4:$BN$405,'Trade quantity'!$C17,'Trade quantity'!H$2)</f>
        <v>0.1</v>
      </c>
      <c r="I17" s="18">
        <f>INDEX(Large!$E$4:$BN$405,'Trade quantity'!$C17,'Trade quantity'!I$2)</f>
        <v>0.9</v>
      </c>
      <c r="J17" s="18">
        <f>INDEX(Large!$E$4:$BN$405,'Trade quantity'!$C17,'Trade quantity'!J$2)</f>
        <v>11.25</v>
      </c>
      <c r="K17" s="18">
        <f>INDEX(Large!$E$4:$BN$405,'Trade quantity'!$C17,'Trade quantity'!K$2)</f>
        <v>11.1</v>
      </c>
      <c r="L17" s="18">
        <f>INDEX(Large!$E$4:$BN$405,'Trade quantity'!$C17,'Trade quantity'!L$2)</f>
        <v>11.25</v>
      </c>
      <c r="M17" s="18">
        <f>INDEX(Large!$E$4:$BN$405,'Trade quantity'!$C17,'Trade quantity'!M$2)</f>
        <v>11.21</v>
      </c>
      <c r="N17" s="18">
        <f>INDEX(Large!$E$4:$BN$405,'Trade quantity'!$C17,'Trade quantity'!N$2)</f>
        <v>415</v>
      </c>
      <c r="O17" s="18">
        <f>INDEX(Large!$E$4:$BN$405,'Trade quantity'!$C17,'Trade quantity'!O$2)</f>
        <v>346</v>
      </c>
    </row>
    <row r="18" spans="1:15">
      <c r="A18" s="18">
        <v>15</v>
      </c>
      <c r="B18" s="12">
        <f>LARGE(Large!$BM$4:$BM$72,'Trade quantity'!A18)</f>
        <v>-0.17460317460317459</v>
      </c>
      <c r="C18" s="18">
        <f>MATCH(B18,Large!$BM$4:$BM$405,0)</f>
        <v>10</v>
      </c>
      <c r="D18" s="18" t="str">
        <f>INDEX(Large!$E$4:$BN$405,'Trade quantity'!$C18,'Trade quantity'!D$2)</f>
        <v>1723</v>
      </c>
      <c r="E18" s="18" t="str">
        <f>INDEX(Large!$E$4:$BN$405,'Trade quantity'!$C18,'Trade quantity'!E$2)</f>
        <v>中碳</v>
      </c>
      <c r="F18" s="18" t="str">
        <f>INDEX(Large!$E$4:$BN$405,'Trade quantity'!$C18,'Trade quantity'!F$2)</f>
        <v>13:30:00</v>
      </c>
      <c r="G18" s="18">
        <f>INDEX(Large!$E$4:$BN$405,'Trade quantity'!$C18,'Trade quantity'!G$2)</f>
        <v>107.5</v>
      </c>
      <c r="H18" s="18">
        <f>INDEX(Large!$E$4:$BN$405,'Trade quantity'!$C18,'Trade quantity'!H$2)</f>
        <v>-0.5</v>
      </c>
      <c r="I18" s="18">
        <f>INDEX(Large!$E$4:$BN$405,'Trade quantity'!$C18,'Trade quantity'!I$2)</f>
        <v>-0.46</v>
      </c>
      <c r="J18" s="18">
        <f>INDEX(Large!$E$4:$BN$405,'Trade quantity'!$C18,'Trade quantity'!J$2)</f>
        <v>108</v>
      </c>
      <c r="K18" s="18">
        <f>INDEX(Large!$E$4:$BN$405,'Trade quantity'!$C18,'Trade quantity'!K$2)</f>
        <v>107</v>
      </c>
      <c r="L18" s="18">
        <f>INDEX(Large!$E$4:$BN$405,'Trade quantity'!$C18,'Trade quantity'!L$2)</f>
        <v>108</v>
      </c>
      <c r="M18" s="18">
        <f>INDEX(Large!$E$4:$BN$405,'Trade quantity'!$C18,'Trade quantity'!M$2)</f>
        <v>107.56</v>
      </c>
      <c r="N18" s="18">
        <f>INDEX(Large!$E$4:$BN$405,'Trade quantity'!$C18,'Trade quantity'!N$2)</f>
        <v>126</v>
      </c>
      <c r="O18" s="18">
        <f>INDEX(Large!$E$4:$BN$405,'Trade quantity'!$C18,'Trade quantity'!O$2)</f>
        <v>104</v>
      </c>
    </row>
    <row r="19" spans="1:15">
      <c r="A19" s="18">
        <v>16</v>
      </c>
      <c r="B19" s="12">
        <f>LARGE(Large!$BM$4:$BM$72,'Trade quantity'!A19)</f>
        <v>-0.18067784344469906</v>
      </c>
      <c r="C19" s="18">
        <f>MATCH(B19,Large!$BM$4:$BM$405,0)</f>
        <v>8</v>
      </c>
      <c r="D19" s="18" t="str">
        <f>INDEX(Large!$E$4:$BN$405,'Trade quantity'!$C19,'Trade quantity'!D$2)</f>
        <v>3231</v>
      </c>
      <c r="E19" s="18" t="str">
        <f>INDEX(Large!$E$4:$BN$405,'Trade quantity'!$C19,'Trade quantity'!E$2)</f>
        <v>緯創</v>
      </c>
      <c r="F19" s="18" t="str">
        <f>INDEX(Large!$E$4:$BN$405,'Trade quantity'!$C19,'Trade quantity'!F$2)</f>
        <v>13:30:00</v>
      </c>
      <c r="G19" s="18">
        <f>INDEX(Large!$E$4:$BN$405,'Trade quantity'!$C19,'Trade quantity'!G$2)</f>
        <v>23.25</v>
      </c>
      <c r="H19" s="18">
        <f>INDEX(Large!$E$4:$BN$405,'Trade quantity'!$C19,'Trade quantity'!H$2)</f>
        <v>-0.05</v>
      </c>
      <c r="I19" s="18">
        <f>INDEX(Large!$E$4:$BN$405,'Trade quantity'!$C19,'Trade quantity'!I$2)</f>
        <v>-0.21</v>
      </c>
      <c r="J19" s="18">
        <f>INDEX(Large!$E$4:$BN$405,'Trade quantity'!$C19,'Trade quantity'!J$2)</f>
        <v>23.6</v>
      </c>
      <c r="K19" s="18">
        <f>INDEX(Large!$E$4:$BN$405,'Trade quantity'!$C19,'Trade quantity'!K$2)</f>
        <v>23.25</v>
      </c>
      <c r="L19" s="18">
        <f>INDEX(Large!$E$4:$BN$405,'Trade quantity'!$C19,'Trade quantity'!L$2)</f>
        <v>23.3</v>
      </c>
      <c r="M19" s="18">
        <f>INDEX(Large!$E$4:$BN$405,'Trade quantity'!$C19,'Trade quantity'!M$2)</f>
        <v>23.48</v>
      </c>
      <c r="N19" s="18">
        <f>INDEX(Large!$E$4:$BN$405,'Trade quantity'!$C19,'Trade quantity'!N$2)</f>
        <v>9789</v>
      </c>
      <c r="O19" s="18">
        <f>INDEX(Large!$E$4:$BN$405,'Trade quantity'!$C19,'Trade quantity'!O$2)</f>
        <v>8291</v>
      </c>
    </row>
    <row r="20" spans="1:15">
      <c r="A20" s="18">
        <v>17</v>
      </c>
      <c r="B20" s="12">
        <f>LARGE(Large!$BM$4:$BM$72,'Trade quantity'!A20)</f>
        <v>-0.19384615384615383</v>
      </c>
      <c r="C20" s="18">
        <f>MATCH(B20,Large!$BM$4:$BM$405,0)</f>
        <v>11</v>
      </c>
      <c r="D20" s="18" t="str">
        <f>INDEX(Large!$E$4:$BN$405,'Trade quantity'!$C20,'Trade quantity'!D$2)</f>
        <v>3552</v>
      </c>
      <c r="E20" s="18" t="str">
        <f>INDEX(Large!$E$4:$BN$405,'Trade quantity'!$C20,'Trade quantity'!E$2)</f>
        <v>同致</v>
      </c>
      <c r="F20" s="18" t="str">
        <f>INDEX(Large!$E$4:$BN$405,'Trade quantity'!$C20,'Trade quantity'!F$2)</f>
        <v>13:30:00</v>
      </c>
      <c r="G20" s="18">
        <f>INDEX(Large!$E$4:$BN$405,'Trade quantity'!$C20,'Trade quantity'!G$2)</f>
        <v>297</v>
      </c>
      <c r="H20" s="18">
        <f>INDEX(Large!$E$4:$BN$405,'Trade quantity'!$C20,'Trade quantity'!H$2)</f>
        <v>-7</v>
      </c>
      <c r="I20" s="18">
        <f>INDEX(Large!$E$4:$BN$405,'Trade quantity'!$C20,'Trade quantity'!I$2)</f>
        <v>-2.2999999999999998</v>
      </c>
      <c r="J20" s="18">
        <f>INDEX(Large!$E$4:$BN$405,'Trade quantity'!$C20,'Trade quantity'!J$2)</f>
        <v>310</v>
      </c>
      <c r="K20" s="18">
        <f>INDEX(Large!$E$4:$BN$405,'Trade quantity'!$C20,'Trade quantity'!K$2)</f>
        <v>297</v>
      </c>
      <c r="L20" s="18">
        <f>INDEX(Large!$E$4:$BN$405,'Trade quantity'!$C20,'Trade quantity'!L$2)</f>
        <v>304</v>
      </c>
      <c r="M20" s="18">
        <f>INDEX(Large!$E$4:$BN$405,'Trade quantity'!$C20,'Trade quantity'!M$2)</f>
        <v>304.51</v>
      </c>
      <c r="N20" s="18">
        <f>INDEX(Large!$E$4:$BN$405,'Trade quantity'!$C20,'Trade quantity'!N$2)</f>
        <v>1300</v>
      </c>
      <c r="O20" s="18">
        <f>INDEX(Large!$E$4:$BN$405,'Trade quantity'!$C20,'Trade quantity'!O$2)</f>
        <v>1048</v>
      </c>
    </row>
    <row r="21" spans="1:15">
      <c r="A21" s="18">
        <v>18</v>
      </c>
      <c r="B21" s="12">
        <f>LARGE(Large!$BM$4:$BM$72,'Trade quantity'!A21)</f>
        <v>-0.19477911646586346</v>
      </c>
      <c r="C21" s="18">
        <f>MATCH(B21,Large!$BM$4:$BM$405,0)</f>
        <v>22</v>
      </c>
      <c r="D21" s="18" t="str">
        <f>INDEX(Large!$E$4:$BN$405,'Trade quantity'!$C21,'Trade quantity'!D$2)</f>
        <v>4952</v>
      </c>
      <c r="E21" s="18" t="str">
        <f>INDEX(Large!$E$4:$BN$405,'Trade quantity'!$C21,'Trade quantity'!E$2)</f>
        <v>凌通</v>
      </c>
      <c r="F21" s="18" t="str">
        <f>INDEX(Large!$E$4:$BN$405,'Trade quantity'!$C21,'Trade quantity'!F$2)</f>
        <v>13:30:00</v>
      </c>
      <c r="G21" s="18">
        <f>INDEX(Large!$E$4:$BN$405,'Trade quantity'!$C21,'Trade quantity'!G$2)</f>
        <v>36.25</v>
      </c>
      <c r="H21" s="18">
        <f>INDEX(Large!$E$4:$BN$405,'Trade quantity'!$C21,'Trade quantity'!H$2)</f>
        <v>0.3</v>
      </c>
      <c r="I21" s="18">
        <f>INDEX(Large!$E$4:$BN$405,'Trade quantity'!$C21,'Trade quantity'!I$2)</f>
        <v>0.83</v>
      </c>
      <c r="J21" s="18">
        <f>INDEX(Large!$E$4:$BN$405,'Trade quantity'!$C21,'Trade quantity'!J$2)</f>
        <v>36.25</v>
      </c>
      <c r="K21" s="18">
        <f>INDEX(Large!$E$4:$BN$405,'Trade quantity'!$C21,'Trade quantity'!K$2)</f>
        <v>35.4</v>
      </c>
      <c r="L21" s="18">
        <f>INDEX(Large!$E$4:$BN$405,'Trade quantity'!$C21,'Trade quantity'!L$2)</f>
        <v>36</v>
      </c>
      <c r="M21" s="18">
        <f>INDEX(Large!$E$4:$BN$405,'Trade quantity'!$C21,'Trade quantity'!M$2)</f>
        <v>35.880000000000003</v>
      </c>
      <c r="N21" s="18">
        <f>INDEX(Large!$E$4:$BN$405,'Trade quantity'!$C21,'Trade quantity'!N$2)</f>
        <v>498</v>
      </c>
      <c r="O21" s="18">
        <f>INDEX(Large!$E$4:$BN$405,'Trade quantity'!$C21,'Trade quantity'!O$2)</f>
        <v>401</v>
      </c>
    </row>
    <row r="22" spans="1:15">
      <c r="A22" s="18">
        <v>19</v>
      </c>
      <c r="B22" s="12">
        <f>LARGE(Large!$BM$4:$BM$72,'Trade quantity'!A22)</f>
        <v>-0.31578947368421051</v>
      </c>
      <c r="C22" s="18">
        <f>MATCH(B22,Large!$BM$4:$BM$405,0)</f>
        <v>17</v>
      </c>
      <c r="D22" s="18" t="str">
        <f>INDEX(Large!$E$4:$BN$405,'Trade quantity'!$C22,'Trade quantity'!D$2)</f>
        <v>1726</v>
      </c>
      <c r="E22" s="18" t="str">
        <f>INDEX(Large!$E$4:$BN$405,'Trade quantity'!$C22,'Trade quantity'!E$2)</f>
        <v>永記</v>
      </c>
      <c r="F22" s="18" t="str">
        <f>INDEX(Large!$E$4:$BN$405,'Trade quantity'!$C22,'Trade quantity'!F$2)</f>
        <v>13:30:00</v>
      </c>
      <c r="G22" s="18">
        <f>INDEX(Large!$E$4:$BN$405,'Trade quantity'!$C22,'Trade quantity'!G$2)</f>
        <v>78.099999999999994</v>
      </c>
      <c r="H22" s="18">
        <f>INDEX(Large!$E$4:$BN$405,'Trade quantity'!$C22,'Trade quantity'!H$2)</f>
        <v>0</v>
      </c>
      <c r="I22" s="18">
        <f>INDEX(Large!$E$4:$BN$405,'Trade quantity'!$C22,'Trade quantity'!I$2)</f>
        <v>0</v>
      </c>
      <c r="J22" s="18">
        <f>INDEX(Large!$E$4:$BN$405,'Trade quantity'!$C22,'Trade quantity'!J$2)</f>
        <v>78.8</v>
      </c>
      <c r="K22" s="18">
        <f>INDEX(Large!$E$4:$BN$405,'Trade quantity'!$C22,'Trade quantity'!K$2)</f>
        <v>77.8</v>
      </c>
      <c r="L22" s="18">
        <f>INDEX(Large!$E$4:$BN$405,'Trade quantity'!$C22,'Trade quantity'!L$2)</f>
        <v>77.8</v>
      </c>
      <c r="M22" s="18">
        <f>INDEX(Large!$E$4:$BN$405,'Trade quantity'!$C22,'Trade quantity'!M$2)</f>
        <v>78.41</v>
      </c>
      <c r="N22" s="18">
        <f>INDEX(Large!$E$4:$BN$405,'Trade quantity'!$C22,'Trade quantity'!N$2)</f>
        <v>19</v>
      </c>
      <c r="O22" s="18">
        <f>INDEX(Large!$E$4:$BN$405,'Trade quantity'!$C22,'Trade quantity'!O$2)</f>
        <v>13</v>
      </c>
    </row>
    <row r="23" spans="1:15">
      <c r="A23" s="18">
        <v>20</v>
      </c>
      <c r="B23" s="12">
        <f>LARGE(Large!$BM$4:$BM$72,'Trade quantity'!A23)</f>
        <v>-0.35855855855855856</v>
      </c>
      <c r="C23" s="18">
        <f>MATCH(B23,Large!$BM$4:$BM$405,0)</f>
        <v>18</v>
      </c>
      <c r="D23" s="18" t="str">
        <f>INDEX(Large!$E$4:$BN$405,'Trade quantity'!$C23,'Trade quantity'!D$2)</f>
        <v>3019</v>
      </c>
      <c r="E23" s="18" t="str">
        <f>INDEX(Large!$E$4:$BN$405,'Trade quantity'!$C23,'Trade quantity'!E$2)</f>
        <v>亞光</v>
      </c>
      <c r="F23" s="18" t="str">
        <f>INDEX(Large!$E$4:$BN$405,'Trade quantity'!$C23,'Trade quantity'!F$2)</f>
        <v>13:30:00</v>
      </c>
      <c r="G23" s="18">
        <f>INDEX(Large!$E$4:$BN$405,'Trade quantity'!$C23,'Trade quantity'!G$2)</f>
        <v>27.95</v>
      </c>
      <c r="H23" s="18">
        <f>INDEX(Large!$E$4:$BN$405,'Trade quantity'!$C23,'Trade quantity'!H$2)</f>
        <v>0.05</v>
      </c>
      <c r="I23" s="18">
        <f>INDEX(Large!$E$4:$BN$405,'Trade quantity'!$C23,'Trade quantity'!I$2)</f>
        <v>0.18</v>
      </c>
      <c r="J23" s="18">
        <f>INDEX(Large!$E$4:$BN$405,'Trade quantity'!$C23,'Trade quantity'!J$2)</f>
        <v>28.15</v>
      </c>
      <c r="K23" s="18">
        <f>INDEX(Large!$E$4:$BN$405,'Trade quantity'!$C23,'Trade quantity'!K$2)</f>
        <v>27.7</v>
      </c>
      <c r="L23" s="18">
        <f>INDEX(Large!$E$4:$BN$405,'Trade quantity'!$C23,'Trade quantity'!L$2)</f>
        <v>27.95</v>
      </c>
      <c r="M23" s="18">
        <f>INDEX(Large!$E$4:$BN$405,'Trade quantity'!$C23,'Trade quantity'!M$2)</f>
        <v>27.95</v>
      </c>
      <c r="N23" s="18">
        <f>INDEX(Large!$E$4:$BN$405,'Trade quantity'!$C23,'Trade quantity'!N$2)</f>
        <v>555</v>
      </c>
      <c r="O23" s="18">
        <f>INDEX(Large!$E$4:$BN$405,'Trade quantity'!$C23,'Trade quantity'!O$2)</f>
        <v>356</v>
      </c>
    </row>
    <row r="24" spans="1:15">
      <c r="A24" s="18">
        <v>21</v>
      </c>
      <c r="B24" s="12">
        <f>LARGE(Large!$BM$4:$BM$72,'Trade quantity'!A24)</f>
        <v>-0.44064102564102564</v>
      </c>
      <c r="C24" s="18">
        <f>MATCH(B24,Large!$BM$4:$BM$405,0)</f>
        <v>1</v>
      </c>
      <c r="D24" s="18" t="str">
        <f>INDEX(Large!$E$4:$BN$405,'Trade quantity'!$C24,'Trade quantity'!D$2)</f>
        <v>2330</v>
      </c>
      <c r="E24" s="18" t="str">
        <f>INDEX(Large!$E$4:$BN$405,'Trade quantity'!$C24,'Trade quantity'!E$2)</f>
        <v>台積電</v>
      </c>
      <c r="F24" s="18" t="str">
        <f>INDEX(Large!$E$4:$BN$405,'Trade quantity'!$C24,'Trade quantity'!F$2)</f>
        <v>13:30:00</v>
      </c>
      <c r="G24" s="18">
        <f>INDEX(Large!$E$4:$BN$405,'Trade quantity'!$C24,'Trade quantity'!G$2)</f>
        <v>181</v>
      </c>
      <c r="H24" s="18">
        <f>INDEX(Large!$E$4:$BN$405,'Trade quantity'!$C24,'Trade quantity'!H$2)</f>
        <v>0</v>
      </c>
      <c r="I24" s="18">
        <f>INDEX(Large!$E$4:$BN$405,'Trade quantity'!$C24,'Trade quantity'!I$2)</f>
        <v>0</v>
      </c>
      <c r="J24" s="18">
        <f>INDEX(Large!$E$4:$BN$405,'Trade quantity'!$C24,'Trade quantity'!J$2)</f>
        <v>181.5</v>
      </c>
      <c r="K24" s="18">
        <f>INDEX(Large!$E$4:$BN$405,'Trade quantity'!$C24,'Trade quantity'!K$2)</f>
        <v>180</v>
      </c>
      <c r="L24" s="18">
        <f>INDEX(Large!$E$4:$BN$405,'Trade quantity'!$C24,'Trade quantity'!L$2)</f>
        <v>180.5</v>
      </c>
      <c r="M24" s="18">
        <f>INDEX(Large!$E$4:$BN$405,'Trade quantity'!$C24,'Trade quantity'!M$2)</f>
        <v>180.78</v>
      </c>
      <c r="N24" s="18">
        <f>INDEX(Large!$E$4:$BN$405,'Trade quantity'!$C24,'Trade quantity'!N$2)</f>
        <v>22474</v>
      </c>
      <c r="O24" s="18">
        <f>INDEX(Large!$E$4:$BN$405,'Trade quantity'!$C24,'Trade quantity'!O$2)</f>
        <v>15600</v>
      </c>
    </row>
    <row r="25" spans="1:15">
      <c r="A25" s="18">
        <v>22</v>
      </c>
      <c r="B25" s="12">
        <f>LARGE(Large!$BM$4:$BM$72,'Trade quantity'!A25)</f>
        <v>-0.50154320987654322</v>
      </c>
      <c r="C25" s="18">
        <f>MATCH(B25,Large!$BM$4:$BM$405,0)</f>
        <v>6</v>
      </c>
      <c r="D25" s="18" t="str">
        <f>INDEX(Large!$E$4:$BN$405,'Trade quantity'!$C25,'Trade quantity'!D$2)</f>
        <v>2474</v>
      </c>
      <c r="E25" s="18" t="str">
        <f>INDEX(Large!$E$4:$BN$405,'Trade quantity'!$C25,'Trade quantity'!E$2)</f>
        <v>可成</v>
      </c>
      <c r="F25" s="18" t="str">
        <f>INDEX(Large!$E$4:$BN$405,'Trade quantity'!$C25,'Trade quantity'!F$2)</f>
        <v>13:30:00</v>
      </c>
      <c r="G25" s="18">
        <f>INDEX(Large!$E$4:$BN$405,'Trade quantity'!$C25,'Trade quantity'!G$2)</f>
        <v>223</v>
      </c>
      <c r="H25" s="18">
        <f>INDEX(Large!$E$4:$BN$405,'Trade quantity'!$C25,'Trade quantity'!H$2)</f>
        <v>3.5</v>
      </c>
      <c r="I25" s="18">
        <f>INDEX(Large!$E$4:$BN$405,'Trade quantity'!$C25,'Trade quantity'!I$2)</f>
        <v>1.59</v>
      </c>
      <c r="J25" s="18">
        <f>INDEX(Large!$E$4:$BN$405,'Trade quantity'!$C25,'Trade quantity'!J$2)</f>
        <v>224</v>
      </c>
      <c r="K25" s="18">
        <f>INDEX(Large!$E$4:$BN$405,'Trade quantity'!$C25,'Trade quantity'!K$2)</f>
        <v>219</v>
      </c>
      <c r="L25" s="18">
        <f>INDEX(Large!$E$4:$BN$405,'Trade quantity'!$C25,'Trade quantity'!L$2)</f>
        <v>221</v>
      </c>
      <c r="M25" s="18">
        <f>INDEX(Large!$E$4:$BN$405,'Trade quantity'!$C25,'Trade quantity'!M$2)</f>
        <v>222.23</v>
      </c>
      <c r="N25" s="18">
        <f>INDEX(Large!$E$4:$BN$405,'Trade quantity'!$C25,'Trade quantity'!N$2)</f>
        <v>3892</v>
      </c>
      <c r="O25" s="18">
        <f>INDEX(Large!$E$4:$BN$405,'Trade quantity'!$C25,'Trade quantity'!O$2)</f>
        <v>2592</v>
      </c>
    </row>
    <row r="26" spans="1:15">
      <c r="A26" s="18">
        <v>23</v>
      </c>
      <c r="B26" s="12">
        <f>LARGE(Large!$BM$4:$BM$72,'Trade quantity'!A26)</f>
        <v>-0.50767263427109977</v>
      </c>
      <c r="C26" s="18">
        <f>MATCH(B26,Large!$BM$4:$BM$405,0)</f>
        <v>15</v>
      </c>
      <c r="D26" s="18" t="str">
        <f>INDEX(Large!$E$4:$BN$405,'Trade quantity'!$C26,'Trade quantity'!D$2)</f>
        <v>3023</v>
      </c>
      <c r="E26" s="18" t="str">
        <f>INDEX(Large!$E$4:$BN$405,'Trade quantity'!$C26,'Trade quantity'!E$2)</f>
        <v>信邦</v>
      </c>
      <c r="F26" s="18" t="str">
        <f>INDEX(Large!$E$4:$BN$405,'Trade quantity'!$C26,'Trade quantity'!F$2)</f>
        <v>13:30:00</v>
      </c>
      <c r="G26" s="18">
        <f>INDEX(Large!$E$4:$BN$405,'Trade quantity'!$C26,'Trade quantity'!G$2)</f>
        <v>67.5</v>
      </c>
      <c r="H26" s="18">
        <f>INDEX(Large!$E$4:$BN$405,'Trade quantity'!$C26,'Trade quantity'!H$2)</f>
        <v>0.4</v>
      </c>
      <c r="I26" s="18">
        <f>INDEX(Large!$E$4:$BN$405,'Trade quantity'!$C26,'Trade quantity'!I$2)</f>
        <v>0.6</v>
      </c>
      <c r="J26" s="18">
        <f>INDEX(Large!$E$4:$BN$405,'Trade quantity'!$C26,'Trade quantity'!J$2)</f>
        <v>67.7</v>
      </c>
      <c r="K26" s="18">
        <f>INDEX(Large!$E$4:$BN$405,'Trade quantity'!$C26,'Trade quantity'!K$2)</f>
        <v>66.2</v>
      </c>
      <c r="L26" s="18">
        <f>INDEX(Large!$E$4:$BN$405,'Trade quantity'!$C26,'Trade quantity'!L$2)</f>
        <v>66.599999999999994</v>
      </c>
      <c r="M26" s="18">
        <f>INDEX(Large!$E$4:$BN$405,'Trade quantity'!$C26,'Trade quantity'!M$2)</f>
        <v>67.08</v>
      </c>
      <c r="N26" s="18">
        <f>INDEX(Large!$E$4:$BN$405,'Trade quantity'!$C26,'Trade quantity'!N$2)</f>
        <v>1564</v>
      </c>
      <c r="O26" s="18">
        <f>INDEX(Large!$E$4:$BN$405,'Trade quantity'!$C26,'Trade quantity'!O$2)</f>
        <v>770</v>
      </c>
    </row>
    <row r="27" spans="1:15">
      <c r="A27" s="18">
        <v>24</v>
      </c>
      <c r="B27" s="12">
        <f>LARGE(Large!$BM$4:$BM$72,'Trade quantity'!A27)</f>
        <v>-0.57853577371048248</v>
      </c>
      <c r="C27" s="18">
        <f>MATCH(B27,Large!$BM$4:$BM$405,0)</f>
        <v>12</v>
      </c>
      <c r="D27" s="18" t="str">
        <f>INDEX(Large!$E$4:$BN$405,'Trade quantity'!$C27,'Trade quantity'!D$2)</f>
        <v>2345</v>
      </c>
      <c r="E27" s="18" t="str">
        <f>INDEX(Large!$E$4:$BN$405,'Trade quantity'!$C27,'Trade quantity'!E$2)</f>
        <v>智邦</v>
      </c>
      <c r="F27" s="18" t="str">
        <f>INDEX(Large!$E$4:$BN$405,'Trade quantity'!$C27,'Trade quantity'!F$2)</f>
        <v>13:30:00</v>
      </c>
      <c r="G27" s="18">
        <f>INDEX(Large!$E$4:$BN$405,'Trade quantity'!$C27,'Trade quantity'!G$2)</f>
        <v>42.8</v>
      </c>
      <c r="H27" s="18">
        <f>INDEX(Large!$E$4:$BN$405,'Trade quantity'!$C27,'Trade quantity'!H$2)</f>
        <v>0.15</v>
      </c>
      <c r="I27" s="18">
        <f>INDEX(Large!$E$4:$BN$405,'Trade quantity'!$C27,'Trade quantity'!I$2)</f>
        <v>0.35</v>
      </c>
      <c r="J27" s="18">
        <f>INDEX(Large!$E$4:$BN$405,'Trade quantity'!$C27,'Trade quantity'!J$2)</f>
        <v>43.15</v>
      </c>
      <c r="K27" s="18">
        <f>INDEX(Large!$E$4:$BN$405,'Trade quantity'!$C27,'Trade quantity'!K$2)</f>
        <v>42.65</v>
      </c>
      <c r="L27" s="18">
        <f>INDEX(Large!$E$4:$BN$405,'Trade quantity'!$C27,'Trade quantity'!L$2)</f>
        <v>42.65</v>
      </c>
      <c r="M27" s="18">
        <f>INDEX(Large!$E$4:$BN$405,'Trade quantity'!$C27,'Trade quantity'!M$2)</f>
        <v>42.89</v>
      </c>
      <c r="N27" s="18">
        <f>INDEX(Large!$E$4:$BN$405,'Trade quantity'!$C27,'Trade quantity'!N$2)</f>
        <v>6010</v>
      </c>
      <c r="O27" s="18">
        <f>INDEX(Large!$E$4:$BN$405,'Trade quantity'!$C27,'Trade quantity'!O$2)</f>
        <v>2533</v>
      </c>
    </row>
    <row r="28" spans="1:15">
      <c r="A28" s="18">
        <v>25</v>
      </c>
      <c r="B28" s="12">
        <f>LARGE(Large!$BM$4:$BM$72,'Trade quantity'!A28)</f>
        <v>-0.58104738154613467</v>
      </c>
      <c r="C28" s="18">
        <f>MATCH(B28,Large!$BM$4:$BM$405,0)</f>
        <v>16</v>
      </c>
      <c r="D28" s="18" t="str">
        <f>INDEX(Large!$E$4:$BN$405,'Trade quantity'!$C28,'Trade quantity'!D$2)</f>
        <v>6279</v>
      </c>
      <c r="E28" s="18" t="str">
        <f>INDEX(Large!$E$4:$BN$405,'Trade quantity'!$C28,'Trade quantity'!E$2)</f>
        <v>胡連</v>
      </c>
      <c r="F28" s="18" t="str">
        <f>INDEX(Large!$E$4:$BN$405,'Trade quantity'!$C28,'Trade quantity'!F$2)</f>
        <v>13:30:00</v>
      </c>
      <c r="G28" s="18">
        <f>INDEX(Large!$E$4:$BN$405,'Trade quantity'!$C28,'Trade quantity'!G$2)</f>
        <v>140.5</v>
      </c>
      <c r="H28" s="18">
        <f>INDEX(Large!$E$4:$BN$405,'Trade quantity'!$C28,'Trade quantity'!H$2)</f>
        <v>-0.5</v>
      </c>
      <c r="I28" s="18">
        <f>INDEX(Large!$E$4:$BN$405,'Trade quantity'!$C28,'Trade quantity'!I$2)</f>
        <v>-0.35</v>
      </c>
      <c r="J28" s="18">
        <f>INDEX(Large!$E$4:$BN$405,'Trade quantity'!$C28,'Trade quantity'!J$2)</f>
        <v>142</v>
      </c>
      <c r="K28" s="18">
        <f>INDEX(Large!$E$4:$BN$405,'Trade quantity'!$C28,'Trade quantity'!K$2)</f>
        <v>140</v>
      </c>
      <c r="L28" s="18">
        <f>INDEX(Large!$E$4:$BN$405,'Trade quantity'!$C28,'Trade quantity'!L$2)</f>
        <v>142</v>
      </c>
      <c r="M28" s="18">
        <f>INDEX(Large!$E$4:$BN$405,'Trade quantity'!$C28,'Trade quantity'!M$2)</f>
        <v>140.76</v>
      </c>
      <c r="N28" s="18">
        <f>INDEX(Large!$E$4:$BN$405,'Trade quantity'!$C28,'Trade quantity'!N$2)</f>
        <v>401</v>
      </c>
      <c r="O28" s="18">
        <f>INDEX(Large!$E$4:$BN$405,'Trade quantity'!$C28,'Trade quantity'!O$2)</f>
        <v>168</v>
      </c>
    </row>
    <row r="29" spans="1:15">
      <c r="A29" s="18">
        <v>26</v>
      </c>
      <c r="B29" s="12">
        <f>LARGE(Large!$BM$4:$BM$72,'Trade quantity'!A29)</f>
        <v>-0.59296482412060303</v>
      </c>
      <c r="C29" s="18">
        <f>MATCH(B29,Large!$BM$4:$BM$405,0)</f>
        <v>29</v>
      </c>
      <c r="D29" s="18" t="str">
        <f>INDEX(Large!$E$4:$BN$405,'Trade quantity'!$C29,'Trade quantity'!D$2)</f>
        <v>3094</v>
      </c>
      <c r="E29" s="18" t="str">
        <f>INDEX(Large!$E$4:$BN$405,'Trade quantity'!$C29,'Trade quantity'!E$2)</f>
        <v>聯傑</v>
      </c>
      <c r="F29" s="18" t="str">
        <f>INDEX(Large!$E$4:$BN$405,'Trade quantity'!$C29,'Trade quantity'!F$2)</f>
        <v>13:30:00</v>
      </c>
      <c r="G29" s="18">
        <f>INDEX(Large!$E$4:$BN$405,'Trade quantity'!$C29,'Trade quantity'!G$2)</f>
        <v>20.149999999999999</v>
      </c>
      <c r="H29" s="18">
        <f>INDEX(Large!$E$4:$BN$405,'Trade quantity'!$C29,'Trade quantity'!H$2)</f>
        <v>-0.15</v>
      </c>
      <c r="I29" s="18">
        <f>INDEX(Large!$E$4:$BN$405,'Trade quantity'!$C29,'Trade quantity'!I$2)</f>
        <v>-0.74</v>
      </c>
      <c r="J29" s="18">
        <f>INDEX(Large!$E$4:$BN$405,'Trade quantity'!$C29,'Trade quantity'!J$2)</f>
        <v>20.3</v>
      </c>
      <c r="K29" s="18">
        <f>INDEX(Large!$E$4:$BN$405,'Trade quantity'!$C29,'Trade quantity'!K$2)</f>
        <v>20.100000000000001</v>
      </c>
      <c r="L29" s="18">
        <f>INDEX(Large!$E$4:$BN$405,'Trade quantity'!$C29,'Trade quantity'!L$2)</f>
        <v>20.3</v>
      </c>
      <c r="M29" s="18">
        <f>INDEX(Large!$E$4:$BN$405,'Trade quantity'!$C29,'Trade quantity'!M$2)</f>
        <v>20.149999999999999</v>
      </c>
      <c r="N29" s="18">
        <f>INDEX(Large!$E$4:$BN$405,'Trade quantity'!$C29,'Trade quantity'!N$2)</f>
        <v>199</v>
      </c>
      <c r="O29" s="18">
        <f>INDEX(Large!$E$4:$BN$405,'Trade quantity'!$C29,'Trade quantity'!O$2)</f>
        <v>81</v>
      </c>
    </row>
    <row r="30" spans="1:15">
      <c r="A30" s="18">
        <v>27</v>
      </c>
      <c r="B30" s="12">
        <f>LARGE(Large!$BM$4:$BM$72,'Trade quantity'!A30)</f>
        <v>-0.66211849192100536</v>
      </c>
      <c r="C30" s="18">
        <f>MATCH(B30,Large!$BM$4:$BM$405,0)</f>
        <v>23</v>
      </c>
      <c r="D30" s="18" t="str">
        <f>INDEX(Large!$E$4:$BN$405,'Trade quantity'!$C30,'Trade quantity'!D$2)</f>
        <v>2538</v>
      </c>
      <c r="E30" s="18" t="str">
        <f>INDEX(Large!$E$4:$BN$405,'Trade quantity'!$C30,'Trade quantity'!E$2)</f>
        <v>基泰</v>
      </c>
      <c r="F30" s="18" t="str">
        <f>INDEX(Large!$E$4:$BN$405,'Trade quantity'!$C30,'Trade quantity'!F$2)</f>
        <v>13:30:00</v>
      </c>
      <c r="G30" s="18">
        <f>INDEX(Large!$E$4:$BN$405,'Trade quantity'!$C30,'Trade quantity'!G$2)</f>
        <v>8.93</v>
      </c>
      <c r="H30" s="18">
        <f>INDEX(Large!$E$4:$BN$405,'Trade quantity'!$C30,'Trade quantity'!H$2)</f>
        <v>-0.04</v>
      </c>
      <c r="I30" s="18">
        <f>INDEX(Large!$E$4:$BN$405,'Trade quantity'!$C30,'Trade quantity'!I$2)</f>
        <v>-0.45</v>
      </c>
      <c r="J30" s="18">
        <f>INDEX(Large!$E$4:$BN$405,'Trade quantity'!$C30,'Trade quantity'!J$2)</f>
        <v>9.0399999999999991</v>
      </c>
      <c r="K30" s="18">
        <f>INDEX(Large!$E$4:$BN$405,'Trade quantity'!$C30,'Trade quantity'!K$2)</f>
        <v>8.93</v>
      </c>
      <c r="L30" s="18">
        <f>INDEX(Large!$E$4:$BN$405,'Trade quantity'!$C30,'Trade quantity'!L$2)</f>
        <v>9.01</v>
      </c>
      <c r="M30" s="18">
        <f>INDEX(Large!$E$4:$BN$405,'Trade quantity'!$C30,'Trade quantity'!M$2)</f>
        <v>8.9700000000000006</v>
      </c>
      <c r="N30" s="18">
        <f>INDEX(Large!$E$4:$BN$405,'Trade quantity'!$C30,'Trade quantity'!N$2)</f>
        <v>2785</v>
      </c>
      <c r="O30" s="18">
        <f>INDEX(Large!$E$4:$BN$405,'Trade quantity'!$C30,'Trade quantity'!O$2)</f>
        <v>941</v>
      </c>
    </row>
    <row r="31" spans="1:15">
      <c r="A31" s="18">
        <v>28</v>
      </c>
      <c r="B31" s="12">
        <f>LARGE(Large!$BM$4:$BM$72,'Trade quantity'!A31)</f>
        <v>-0.67619047619047623</v>
      </c>
      <c r="C31" s="18">
        <f>MATCH(B31,Large!$BM$4:$BM$405,0)</f>
        <v>19</v>
      </c>
      <c r="D31" s="18" t="str">
        <f>INDEX(Large!$E$4:$BN$405,'Trade quantity'!$C31,'Trade quantity'!D$2)</f>
        <v>1464</v>
      </c>
      <c r="E31" s="18" t="str">
        <f>INDEX(Large!$E$4:$BN$405,'Trade quantity'!$C31,'Trade quantity'!E$2)</f>
        <v>得力</v>
      </c>
      <c r="F31" s="18" t="str">
        <f>INDEX(Large!$E$4:$BN$405,'Trade quantity'!$C31,'Trade quantity'!F$2)</f>
        <v>13:30:00</v>
      </c>
      <c r="G31" s="18">
        <f>INDEX(Large!$E$4:$BN$405,'Trade quantity'!$C31,'Trade quantity'!G$2)</f>
        <v>24.9</v>
      </c>
      <c r="H31" s="18">
        <f>INDEX(Large!$E$4:$BN$405,'Trade quantity'!$C31,'Trade quantity'!H$2)</f>
        <v>0.1</v>
      </c>
      <c r="I31" s="18">
        <f>INDEX(Large!$E$4:$BN$405,'Trade quantity'!$C31,'Trade quantity'!I$2)</f>
        <v>0.4</v>
      </c>
      <c r="J31" s="18">
        <f>INDEX(Large!$E$4:$BN$405,'Trade quantity'!$C31,'Trade quantity'!J$2)</f>
        <v>25</v>
      </c>
      <c r="K31" s="18">
        <f>INDEX(Large!$E$4:$BN$405,'Trade quantity'!$C31,'Trade quantity'!K$2)</f>
        <v>24.7</v>
      </c>
      <c r="L31" s="18">
        <f>INDEX(Large!$E$4:$BN$405,'Trade quantity'!$C31,'Trade quantity'!L$2)</f>
        <v>24.9</v>
      </c>
      <c r="M31" s="18">
        <f>INDEX(Large!$E$4:$BN$405,'Trade quantity'!$C31,'Trade quantity'!M$2)</f>
        <v>24.85</v>
      </c>
      <c r="N31" s="18">
        <f>INDEX(Large!$E$4:$BN$405,'Trade quantity'!$C31,'Trade quantity'!N$2)</f>
        <v>1365</v>
      </c>
      <c r="O31" s="18">
        <f>INDEX(Large!$E$4:$BN$405,'Trade quantity'!$C31,'Trade quantity'!O$2)</f>
        <v>442</v>
      </c>
    </row>
    <row r="32" spans="1:15">
      <c r="A32" s="18">
        <v>29</v>
      </c>
      <c r="B32" s="12">
        <f>LARGE(Large!$BM$4:$BM$72,'Trade quantity'!A32)</f>
        <v>-0.6792108147606869</v>
      </c>
      <c r="C32" s="18">
        <f>MATCH(B32,Large!$BM$4:$BM$405,0)</f>
        <v>14</v>
      </c>
      <c r="D32" s="18" t="str">
        <f>INDEX(Large!$E$4:$BN$405,'Trade quantity'!$C32,'Trade quantity'!D$2)</f>
        <v>2637</v>
      </c>
      <c r="E32" s="18" t="str">
        <f>INDEX(Large!$E$4:$BN$405,'Trade quantity'!$C32,'Trade quantity'!E$2)</f>
        <v>慧洋-KY</v>
      </c>
      <c r="F32" s="18" t="str">
        <f>INDEX(Large!$E$4:$BN$405,'Trade quantity'!$C32,'Trade quantity'!F$2)</f>
        <v>13:30:00</v>
      </c>
      <c r="G32" s="18">
        <f>INDEX(Large!$E$4:$BN$405,'Trade quantity'!$C32,'Trade quantity'!G$2)</f>
        <v>30.95</v>
      </c>
      <c r="H32" s="18">
        <f>INDEX(Large!$E$4:$BN$405,'Trade quantity'!$C32,'Trade quantity'!H$2)</f>
        <v>0.3</v>
      </c>
      <c r="I32" s="18">
        <f>INDEX(Large!$E$4:$BN$405,'Trade quantity'!$C32,'Trade quantity'!I$2)</f>
        <v>0.98</v>
      </c>
      <c r="J32" s="18">
        <f>INDEX(Large!$E$4:$BN$405,'Trade quantity'!$C32,'Trade quantity'!J$2)</f>
        <v>31.05</v>
      </c>
      <c r="K32" s="18">
        <f>INDEX(Large!$E$4:$BN$405,'Trade quantity'!$C32,'Trade quantity'!K$2)</f>
        <v>30.6</v>
      </c>
      <c r="L32" s="18">
        <f>INDEX(Large!$E$4:$BN$405,'Trade quantity'!$C32,'Trade quantity'!L$2)</f>
        <v>30.85</v>
      </c>
      <c r="M32" s="18">
        <f>INDEX(Large!$E$4:$BN$405,'Trade quantity'!$C32,'Trade quantity'!M$2)</f>
        <v>30.87</v>
      </c>
      <c r="N32" s="18">
        <f>INDEX(Large!$E$4:$BN$405,'Trade quantity'!$C32,'Trade quantity'!N$2)</f>
        <v>2737</v>
      </c>
      <c r="O32" s="18">
        <f>INDEX(Large!$E$4:$BN$405,'Trade quantity'!$C32,'Trade quantity'!O$2)</f>
        <v>878</v>
      </c>
    </row>
    <row r="33" spans="1:15">
      <c r="A33" s="18">
        <v>30</v>
      </c>
      <c r="B33" s="12">
        <f>LARGE(Large!$BM$4:$BM$72,'Trade quantity'!A33)</f>
        <v>-1.2433659217877095</v>
      </c>
      <c r="C33" s="18">
        <f>MATCH(B33,Large!$BM$4:$BM$405,0)</f>
        <v>2</v>
      </c>
      <c r="D33" s="18" t="str">
        <f>INDEX(Large!$E$4:$BN$405,'Trade quantity'!$C33,'Trade quantity'!D$2)</f>
        <v>2317</v>
      </c>
      <c r="E33" s="18" t="str">
        <f>INDEX(Large!$E$4:$BN$405,'Trade quantity'!$C33,'Trade quantity'!E$2)</f>
        <v>鴻海</v>
      </c>
      <c r="F33" s="18" t="str">
        <f>INDEX(Large!$E$4:$BN$405,'Trade quantity'!$C33,'Trade quantity'!F$2)</f>
        <v>13:30:00</v>
      </c>
      <c r="G33" s="18">
        <f>INDEX(Large!$E$4:$BN$405,'Trade quantity'!$C33,'Trade quantity'!G$2)</f>
        <v>80.900000000000006</v>
      </c>
      <c r="H33" s="18">
        <f>INDEX(Large!$E$4:$BN$405,'Trade quantity'!$C33,'Trade quantity'!H$2)</f>
        <v>0</v>
      </c>
      <c r="I33" s="18">
        <f>INDEX(Large!$E$4:$BN$405,'Trade quantity'!$C33,'Trade quantity'!I$2)</f>
        <v>0</v>
      </c>
      <c r="J33" s="18">
        <f>INDEX(Large!$E$4:$BN$405,'Trade quantity'!$C33,'Trade quantity'!J$2)</f>
        <v>81.099999999999994</v>
      </c>
      <c r="K33" s="18">
        <f>INDEX(Large!$E$4:$BN$405,'Trade quantity'!$C33,'Trade quantity'!K$2)</f>
        <v>80.5</v>
      </c>
      <c r="L33" s="18">
        <f>INDEX(Large!$E$4:$BN$405,'Trade quantity'!$C33,'Trade quantity'!L$2)</f>
        <v>80.900000000000006</v>
      </c>
      <c r="M33" s="18">
        <f>INDEX(Large!$E$4:$BN$405,'Trade quantity'!$C33,'Trade quantity'!M$2)</f>
        <v>80.81</v>
      </c>
      <c r="N33" s="18">
        <f>INDEX(Large!$E$4:$BN$405,'Trade quantity'!$C33,'Trade quantity'!N$2)</f>
        <v>32125</v>
      </c>
      <c r="O33" s="18">
        <f>INDEX(Large!$E$4:$BN$405,'Trade quantity'!$C33,'Trade quantity'!O$2)</f>
        <v>14320</v>
      </c>
    </row>
    <row r="34" spans="1:15">
      <c r="A34" s="18">
        <v>31</v>
      </c>
      <c r="B34" s="12" t="e">
        <f>LARGE(Large!$BM$4:$BM$72,'Trade quantity'!A34)</f>
        <v>#NUM!</v>
      </c>
      <c r="C34" s="18" t="e">
        <f>MATCH(B34,Large!$BM$4:$BM$405,0)</f>
        <v>#NUM!</v>
      </c>
      <c r="D34" s="18" t="e">
        <f>INDEX(Large!$E$4:$BN$405,'Trade quantity'!$C34,'Trade quantity'!D$2)</f>
        <v>#NUM!</v>
      </c>
      <c r="E34" s="18" t="e">
        <f>INDEX(Large!$E$4:$BN$405,'Trade quantity'!$C34,'Trade quantity'!E$2)</f>
        <v>#NUM!</v>
      </c>
      <c r="F34" s="18" t="e">
        <f>INDEX(Large!$E$4:$BN$405,'Trade quantity'!$C34,'Trade quantity'!F$2)</f>
        <v>#NUM!</v>
      </c>
      <c r="G34" s="18" t="e">
        <f>INDEX(Large!$E$4:$BN$405,'Trade quantity'!$C34,'Trade quantity'!G$2)</f>
        <v>#NUM!</v>
      </c>
      <c r="H34" s="18" t="e">
        <f>INDEX(Large!$E$4:$BN$405,'Trade quantity'!$C34,'Trade quantity'!H$2)</f>
        <v>#NUM!</v>
      </c>
      <c r="I34" s="18" t="e">
        <f>INDEX(Large!$E$4:$BN$405,'Trade quantity'!$C34,'Trade quantity'!I$2)</f>
        <v>#NUM!</v>
      </c>
      <c r="J34" s="18" t="e">
        <f>INDEX(Large!$E$4:$BN$405,'Trade quantity'!$C34,'Trade quantity'!J$2)</f>
        <v>#NUM!</v>
      </c>
      <c r="K34" s="18" t="e">
        <f>INDEX(Large!$E$4:$BN$405,'Trade quantity'!$C34,'Trade quantity'!K$2)</f>
        <v>#NUM!</v>
      </c>
      <c r="L34" s="18" t="e">
        <f>INDEX(Large!$E$4:$BN$405,'Trade quantity'!$C34,'Trade quantity'!L$2)</f>
        <v>#NUM!</v>
      </c>
      <c r="M34" s="18" t="e">
        <f>INDEX(Large!$E$4:$BN$405,'Trade quantity'!$C34,'Trade quantity'!M$2)</f>
        <v>#NUM!</v>
      </c>
      <c r="N34" s="18" t="e">
        <f>INDEX(Large!$E$4:$BN$405,'Trade quantity'!$C34,'Trade quantity'!N$2)</f>
        <v>#NUM!</v>
      </c>
      <c r="O34" s="18" t="e">
        <f>INDEX(Large!$E$4:$BN$405,'Trade quantity'!$C34,'Trade quantity'!O$2)</f>
        <v>#NUM!</v>
      </c>
    </row>
    <row r="35" spans="1:15">
      <c r="A35" s="18">
        <v>32</v>
      </c>
      <c r="B35" s="12" t="e">
        <f>LARGE(Large!$BM$4:$BM$72,'Trade quantity'!A35)</f>
        <v>#NUM!</v>
      </c>
      <c r="C35" s="18" t="e">
        <f>MATCH(B35,Large!$BM$4:$BM$405,0)</f>
        <v>#NUM!</v>
      </c>
      <c r="D35" s="18" t="e">
        <f>INDEX(Large!$E$4:$BN$405,'Trade quantity'!$C35,'Trade quantity'!D$2)</f>
        <v>#NUM!</v>
      </c>
      <c r="E35" s="18" t="e">
        <f>INDEX(Large!$E$4:$BN$405,'Trade quantity'!$C35,'Trade quantity'!E$2)</f>
        <v>#NUM!</v>
      </c>
      <c r="F35" s="18" t="e">
        <f>INDEX(Large!$E$4:$BN$405,'Trade quantity'!$C35,'Trade quantity'!F$2)</f>
        <v>#NUM!</v>
      </c>
      <c r="G35" s="18" t="e">
        <f>INDEX(Large!$E$4:$BN$405,'Trade quantity'!$C35,'Trade quantity'!G$2)</f>
        <v>#NUM!</v>
      </c>
      <c r="H35" s="18" t="e">
        <f>INDEX(Large!$E$4:$BN$405,'Trade quantity'!$C35,'Trade quantity'!H$2)</f>
        <v>#NUM!</v>
      </c>
      <c r="I35" s="18" t="e">
        <f>INDEX(Large!$E$4:$BN$405,'Trade quantity'!$C35,'Trade quantity'!I$2)</f>
        <v>#NUM!</v>
      </c>
      <c r="J35" s="18" t="e">
        <f>INDEX(Large!$E$4:$BN$405,'Trade quantity'!$C35,'Trade quantity'!J$2)</f>
        <v>#NUM!</v>
      </c>
      <c r="K35" s="18" t="e">
        <f>INDEX(Large!$E$4:$BN$405,'Trade quantity'!$C35,'Trade quantity'!K$2)</f>
        <v>#NUM!</v>
      </c>
      <c r="L35" s="18" t="e">
        <f>INDEX(Large!$E$4:$BN$405,'Trade quantity'!$C35,'Trade quantity'!L$2)</f>
        <v>#NUM!</v>
      </c>
      <c r="M35" s="18" t="e">
        <f>INDEX(Large!$E$4:$BN$405,'Trade quantity'!$C35,'Trade quantity'!M$2)</f>
        <v>#NUM!</v>
      </c>
      <c r="N35" s="18" t="e">
        <f>INDEX(Large!$E$4:$BN$405,'Trade quantity'!$C35,'Trade quantity'!N$2)</f>
        <v>#NUM!</v>
      </c>
      <c r="O35" s="18" t="e">
        <f>INDEX(Large!$E$4:$BN$405,'Trade quantity'!$C35,'Trade quantity'!O$2)</f>
        <v>#NUM!</v>
      </c>
    </row>
    <row r="36" spans="1:15">
      <c r="A36" s="18">
        <v>33</v>
      </c>
      <c r="B36" s="12" t="e">
        <f>LARGE(Large!$BM$4:$BM$72,'Trade quantity'!A36)</f>
        <v>#NUM!</v>
      </c>
      <c r="C36" s="18" t="e">
        <f>MATCH(B36,Large!$BM$4:$BM$405,0)</f>
        <v>#NUM!</v>
      </c>
      <c r="D36" s="18" t="e">
        <f>INDEX(Large!$E$4:$BN$405,'Trade quantity'!$C36,'Trade quantity'!D$2)</f>
        <v>#NUM!</v>
      </c>
      <c r="E36" s="18" t="e">
        <f>INDEX(Large!$E$4:$BN$405,'Trade quantity'!$C36,'Trade quantity'!E$2)</f>
        <v>#NUM!</v>
      </c>
      <c r="F36" s="18" t="e">
        <f>INDEX(Large!$E$4:$BN$405,'Trade quantity'!$C36,'Trade quantity'!F$2)</f>
        <v>#NUM!</v>
      </c>
      <c r="G36" s="18" t="e">
        <f>INDEX(Large!$E$4:$BN$405,'Trade quantity'!$C36,'Trade quantity'!G$2)</f>
        <v>#NUM!</v>
      </c>
      <c r="H36" s="18" t="e">
        <f>INDEX(Large!$E$4:$BN$405,'Trade quantity'!$C36,'Trade quantity'!H$2)</f>
        <v>#NUM!</v>
      </c>
      <c r="I36" s="18" t="e">
        <f>INDEX(Large!$E$4:$BN$405,'Trade quantity'!$C36,'Trade quantity'!I$2)</f>
        <v>#NUM!</v>
      </c>
      <c r="J36" s="18" t="e">
        <f>INDEX(Large!$E$4:$BN$405,'Trade quantity'!$C36,'Trade quantity'!J$2)</f>
        <v>#NUM!</v>
      </c>
      <c r="K36" s="18" t="e">
        <f>INDEX(Large!$E$4:$BN$405,'Trade quantity'!$C36,'Trade quantity'!K$2)</f>
        <v>#NUM!</v>
      </c>
      <c r="L36" s="18" t="e">
        <f>INDEX(Large!$E$4:$BN$405,'Trade quantity'!$C36,'Trade quantity'!L$2)</f>
        <v>#NUM!</v>
      </c>
      <c r="M36" s="18" t="e">
        <f>INDEX(Large!$E$4:$BN$405,'Trade quantity'!$C36,'Trade quantity'!M$2)</f>
        <v>#NUM!</v>
      </c>
      <c r="N36" s="18" t="e">
        <f>INDEX(Large!$E$4:$BN$405,'Trade quantity'!$C36,'Trade quantity'!N$2)</f>
        <v>#NUM!</v>
      </c>
      <c r="O36" s="18" t="e">
        <f>INDEX(Large!$E$4:$BN$405,'Trade quantity'!$C36,'Trade quantity'!O$2)</f>
        <v>#NUM!</v>
      </c>
    </row>
    <row r="37" spans="1:15">
      <c r="A37" s="18">
        <v>34</v>
      </c>
      <c r="B37" s="12" t="e">
        <f>LARGE(Large!$BM$4:$BM$72,'Trade quantity'!A37)</f>
        <v>#NUM!</v>
      </c>
      <c r="C37" s="18" t="e">
        <f>MATCH(B37,Large!$BM$4:$BM$405,0)</f>
        <v>#NUM!</v>
      </c>
      <c r="D37" s="18" t="e">
        <f>INDEX(Large!$E$4:$BN$405,'Trade quantity'!$C37,'Trade quantity'!D$2)</f>
        <v>#NUM!</v>
      </c>
      <c r="E37" s="18" t="e">
        <f>INDEX(Large!$E$4:$BN$405,'Trade quantity'!$C37,'Trade quantity'!E$2)</f>
        <v>#NUM!</v>
      </c>
      <c r="F37" s="18" t="e">
        <f>INDEX(Large!$E$4:$BN$405,'Trade quantity'!$C37,'Trade quantity'!F$2)</f>
        <v>#NUM!</v>
      </c>
      <c r="G37" s="18" t="e">
        <f>INDEX(Large!$E$4:$BN$405,'Trade quantity'!$C37,'Trade quantity'!G$2)</f>
        <v>#NUM!</v>
      </c>
      <c r="H37" s="18" t="e">
        <f>INDEX(Large!$E$4:$BN$405,'Trade quantity'!$C37,'Trade quantity'!H$2)</f>
        <v>#NUM!</v>
      </c>
      <c r="I37" s="18" t="e">
        <f>INDEX(Large!$E$4:$BN$405,'Trade quantity'!$C37,'Trade quantity'!I$2)</f>
        <v>#NUM!</v>
      </c>
      <c r="J37" s="18" t="e">
        <f>INDEX(Large!$E$4:$BN$405,'Trade quantity'!$C37,'Trade quantity'!J$2)</f>
        <v>#NUM!</v>
      </c>
      <c r="K37" s="18" t="e">
        <f>INDEX(Large!$E$4:$BN$405,'Trade quantity'!$C37,'Trade quantity'!K$2)</f>
        <v>#NUM!</v>
      </c>
      <c r="L37" s="18" t="e">
        <f>INDEX(Large!$E$4:$BN$405,'Trade quantity'!$C37,'Trade quantity'!L$2)</f>
        <v>#NUM!</v>
      </c>
      <c r="M37" s="18" t="e">
        <f>INDEX(Large!$E$4:$BN$405,'Trade quantity'!$C37,'Trade quantity'!M$2)</f>
        <v>#NUM!</v>
      </c>
      <c r="N37" s="18" t="e">
        <f>INDEX(Large!$E$4:$BN$405,'Trade quantity'!$C37,'Trade quantity'!N$2)</f>
        <v>#NUM!</v>
      </c>
      <c r="O37" s="18" t="e">
        <f>INDEX(Large!$E$4:$BN$405,'Trade quantity'!$C37,'Trade quantity'!O$2)</f>
        <v>#NUM!</v>
      </c>
    </row>
    <row r="38" spans="1:15">
      <c r="A38" s="18">
        <v>35</v>
      </c>
      <c r="B38" s="12" t="e">
        <f>LARGE(Large!$BM$4:$BM$72,'Trade quantity'!A38)</f>
        <v>#NUM!</v>
      </c>
      <c r="C38" s="18" t="e">
        <f>MATCH(B38,Large!$BM$4:$BM$405,0)</f>
        <v>#NUM!</v>
      </c>
      <c r="D38" s="18" t="e">
        <f>INDEX(Large!$E$4:$BN$405,'Trade quantity'!$C38,'Trade quantity'!D$2)</f>
        <v>#NUM!</v>
      </c>
      <c r="E38" s="18" t="e">
        <f>INDEX(Large!$E$4:$BN$405,'Trade quantity'!$C38,'Trade quantity'!E$2)</f>
        <v>#NUM!</v>
      </c>
      <c r="F38" s="18" t="e">
        <f>INDEX(Large!$E$4:$BN$405,'Trade quantity'!$C38,'Trade quantity'!F$2)</f>
        <v>#NUM!</v>
      </c>
      <c r="G38" s="18" t="e">
        <f>INDEX(Large!$E$4:$BN$405,'Trade quantity'!$C38,'Trade quantity'!G$2)</f>
        <v>#NUM!</v>
      </c>
      <c r="H38" s="18" t="e">
        <f>INDEX(Large!$E$4:$BN$405,'Trade quantity'!$C38,'Trade quantity'!H$2)</f>
        <v>#NUM!</v>
      </c>
      <c r="I38" s="18" t="e">
        <f>INDEX(Large!$E$4:$BN$405,'Trade quantity'!$C38,'Trade quantity'!I$2)</f>
        <v>#NUM!</v>
      </c>
      <c r="J38" s="18" t="e">
        <f>INDEX(Large!$E$4:$BN$405,'Trade quantity'!$C38,'Trade quantity'!J$2)</f>
        <v>#NUM!</v>
      </c>
      <c r="K38" s="18" t="e">
        <f>INDEX(Large!$E$4:$BN$405,'Trade quantity'!$C38,'Trade quantity'!K$2)</f>
        <v>#NUM!</v>
      </c>
      <c r="L38" s="18" t="e">
        <f>INDEX(Large!$E$4:$BN$405,'Trade quantity'!$C38,'Trade quantity'!L$2)</f>
        <v>#NUM!</v>
      </c>
      <c r="M38" s="18" t="e">
        <f>INDEX(Large!$E$4:$BN$405,'Trade quantity'!$C38,'Trade quantity'!M$2)</f>
        <v>#NUM!</v>
      </c>
      <c r="N38" s="18" t="e">
        <f>INDEX(Large!$E$4:$BN$405,'Trade quantity'!$C38,'Trade quantity'!N$2)</f>
        <v>#NUM!</v>
      </c>
      <c r="O38" s="18" t="e">
        <f>INDEX(Large!$E$4:$BN$405,'Trade quantity'!$C38,'Trade quantity'!O$2)</f>
        <v>#NUM!</v>
      </c>
    </row>
    <row r="39" spans="1:15">
      <c r="A39" s="18">
        <v>36</v>
      </c>
      <c r="B39" s="12" t="e">
        <f>LARGE(Large!$BM$4:$BM$72,'Trade quantity'!A39)</f>
        <v>#NUM!</v>
      </c>
      <c r="C39" s="18" t="e">
        <f>MATCH(B39,Large!$BM$4:$BM$405,0)</f>
        <v>#NUM!</v>
      </c>
      <c r="D39" s="18" t="e">
        <f>INDEX(Large!$E$4:$BN$405,'Trade quantity'!$C39,'Trade quantity'!D$2)</f>
        <v>#NUM!</v>
      </c>
      <c r="E39" s="18" t="e">
        <f>INDEX(Large!$E$4:$BN$405,'Trade quantity'!$C39,'Trade quantity'!E$2)</f>
        <v>#NUM!</v>
      </c>
      <c r="F39" s="18" t="e">
        <f>INDEX(Large!$E$4:$BN$405,'Trade quantity'!$C39,'Trade quantity'!F$2)</f>
        <v>#NUM!</v>
      </c>
      <c r="G39" s="18" t="e">
        <f>INDEX(Large!$E$4:$BN$405,'Trade quantity'!$C39,'Trade quantity'!G$2)</f>
        <v>#NUM!</v>
      </c>
      <c r="H39" s="18" t="e">
        <f>INDEX(Large!$E$4:$BN$405,'Trade quantity'!$C39,'Trade quantity'!H$2)</f>
        <v>#NUM!</v>
      </c>
      <c r="I39" s="18" t="e">
        <f>INDEX(Large!$E$4:$BN$405,'Trade quantity'!$C39,'Trade quantity'!I$2)</f>
        <v>#NUM!</v>
      </c>
      <c r="J39" s="18" t="e">
        <f>INDEX(Large!$E$4:$BN$405,'Trade quantity'!$C39,'Trade quantity'!J$2)</f>
        <v>#NUM!</v>
      </c>
      <c r="K39" s="18" t="e">
        <f>INDEX(Large!$E$4:$BN$405,'Trade quantity'!$C39,'Trade quantity'!K$2)</f>
        <v>#NUM!</v>
      </c>
      <c r="L39" s="18" t="e">
        <f>INDEX(Large!$E$4:$BN$405,'Trade quantity'!$C39,'Trade quantity'!L$2)</f>
        <v>#NUM!</v>
      </c>
      <c r="M39" s="18" t="e">
        <f>INDEX(Large!$E$4:$BN$405,'Trade quantity'!$C39,'Trade quantity'!M$2)</f>
        <v>#NUM!</v>
      </c>
      <c r="N39" s="18" t="e">
        <f>INDEX(Large!$E$4:$BN$405,'Trade quantity'!$C39,'Trade quantity'!N$2)</f>
        <v>#NUM!</v>
      </c>
      <c r="O39" s="18" t="e">
        <f>INDEX(Large!$E$4:$BN$405,'Trade quantity'!$C39,'Trade quantity'!O$2)</f>
        <v>#NUM!</v>
      </c>
    </row>
    <row r="40" spans="1:15">
      <c r="A40" s="18">
        <v>37</v>
      </c>
      <c r="B40" s="12" t="e">
        <f>LARGE(Large!$BM$4:$BM$72,'Trade quantity'!A40)</f>
        <v>#NUM!</v>
      </c>
      <c r="C40" s="18" t="e">
        <f>MATCH(B40,Large!$BM$4:$BM$405,0)</f>
        <v>#NUM!</v>
      </c>
      <c r="D40" s="18" t="e">
        <f>INDEX(Large!$E$4:$BN$405,'Trade quantity'!$C40,'Trade quantity'!D$2)</f>
        <v>#NUM!</v>
      </c>
      <c r="E40" s="18" t="e">
        <f>INDEX(Large!$E$4:$BN$405,'Trade quantity'!$C40,'Trade quantity'!E$2)</f>
        <v>#NUM!</v>
      </c>
      <c r="F40" s="18" t="e">
        <f>INDEX(Large!$E$4:$BN$405,'Trade quantity'!$C40,'Trade quantity'!F$2)</f>
        <v>#NUM!</v>
      </c>
      <c r="G40" s="18" t="e">
        <f>INDEX(Large!$E$4:$BN$405,'Trade quantity'!$C40,'Trade quantity'!G$2)</f>
        <v>#NUM!</v>
      </c>
      <c r="H40" s="18" t="e">
        <f>INDEX(Large!$E$4:$BN$405,'Trade quantity'!$C40,'Trade quantity'!H$2)</f>
        <v>#NUM!</v>
      </c>
      <c r="I40" s="18" t="e">
        <f>INDEX(Large!$E$4:$BN$405,'Trade quantity'!$C40,'Trade quantity'!I$2)</f>
        <v>#NUM!</v>
      </c>
      <c r="J40" s="18" t="e">
        <f>INDEX(Large!$E$4:$BN$405,'Trade quantity'!$C40,'Trade quantity'!J$2)</f>
        <v>#NUM!</v>
      </c>
      <c r="K40" s="18" t="e">
        <f>INDEX(Large!$E$4:$BN$405,'Trade quantity'!$C40,'Trade quantity'!K$2)</f>
        <v>#NUM!</v>
      </c>
      <c r="L40" s="18" t="e">
        <f>INDEX(Large!$E$4:$BN$405,'Trade quantity'!$C40,'Trade quantity'!L$2)</f>
        <v>#NUM!</v>
      </c>
      <c r="M40" s="18" t="e">
        <f>INDEX(Large!$E$4:$BN$405,'Trade quantity'!$C40,'Trade quantity'!M$2)</f>
        <v>#NUM!</v>
      </c>
      <c r="N40" s="18" t="e">
        <f>INDEX(Large!$E$4:$BN$405,'Trade quantity'!$C40,'Trade quantity'!N$2)</f>
        <v>#NUM!</v>
      </c>
      <c r="O40" s="18" t="e">
        <f>INDEX(Large!$E$4:$BN$405,'Trade quantity'!$C40,'Trade quantity'!O$2)</f>
        <v>#NUM!</v>
      </c>
    </row>
    <row r="41" spans="1:15">
      <c r="A41" s="18">
        <v>38</v>
      </c>
      <c r="B41" s="12" t="e">
        <f>LARGE(Large!$BM$4:$BM$72,'Trade quantity'!A41)</f>
        <v>#NUM!</v>
      </c>
      <c r="C41" s="18" t="e">
        <f>MATCH(B41,Large!$BM$4:$BM$405,0)</f>
        <v>#NUM!</v>
      </c>
      <c r="D41" s="18" t="e">
        <f>INDEX(Large!$E$4:$BN$405,'Trade quantity'!$C41,'Trade quantity'!D$2)</f>
        <v>#NUM!</v>
      </c>
      <c r="E41" s="18" t="e">
        <f>INDEX(Large!$E$4:$BN$405,'Trade quantity'!$C41,'Trade quantity'!E$2)</f>
        <v>#NUM!</v>
      </c>
      <c r="F41" s="18" t="e">
        <f>INDEX(Large!$E$4:$BN$405,'Trade quantity'!$C41,'Trade quantity'!F$2)</f>
        <v>#NUM!</v>
      </c>
      <c r="G41" s="18" t="e">
        <f>INDEX(Large!$E$4:$BN$405,'Trade quantity'!$C41,'Trade quantity'!G$2)</f>
        <v>#NUM!</v>
      </c>
      <c r="H41" s="18" t="e">
        <f>INDEX(Large!$E$4:$BN$405,'Trade quantity'!$C41,'Trade quantity'!H$2)</f>
        <v>#NUM!</v>
      </c>
      <c r="I41" s="18" t="e">
        <f>INDEX(Large!$E$4:$BN$405,'Trade quantity'!$C41,'Trade quantity'!I$2)</f>
        <v>#NUM!</v>
      </c>
      <c r="J41" s="18" t="e">
        <f>INDEX(Large!$E$4:$BN$405,'Trade quantity'!$C41,'Trade quantity'!J$2)</f>
        <v>#NUM!</v>
      </c>
      <c r="K41" s="18" t="e">
        <f>INDEX(Large!$E$4:$BN$405,'Trade quantity'!$C41,'Trade quantity'!K$2)</f>
        <v>#NUM!</v>
      </c>
      <c r="L41" s="18" t="e">
        <f>INDEX(Large!$E$4:$BN$405,'Trade quantity'!$C41,'Trade quantity'!L$2)</f>
        <v>#NUM!</v>
      </c>
      <c r="M41" s="18" t="e">
        <f>INDEX(Large!$E$4:$BN$405,'Trade quantity'!$C41,'Trade quantity'!M$2)</f>
        <v>#NUM!</v>
      </c>
      <c r="N41" s="18" t="e">
        <f>INDEX(Large!$E$4:$BN$405,'Trade quantity'!$C41,'Trade quantity'!N$2)</f>
        <v>#NUM!</v>
      </c>
      <c r="O41" s="18" t="e">
        <f>INDEX(Large!$E$4:$BN$405,'Trade quantity'!$C41,'Trade quantity'!O$2)</f>
        <v>#NUM!</v>
      </c>
    </row>
    <row r="42" spans="1:15">
      <c r="A42" s="18">
        <v>39</v>
      </c>
      <c r="B42" s="12" t="e">
        <f>LARGE(Large!$BM$4:$BM$72,'Trade quantity'!A42)</f>
        <v>#NUM!</v>
      </c>
      <c r="C42" s="18" t="e">
        <f>MATCH(B42,Large!$BM$4:$BM$405,0)</f>
        <v>#NUM!</v>
      </c>
      <c r="D42" s="18" t="e">
        <f>INDEX(Large!$E$4:$BN$405,'Trade quantity'!$C42,'Trade quantity'!D$2)</f>
        <v>#NUM!</v>
      </c>
      <c r="E42" s="18" t="e">
        <f>INDEX(Large!$E$4:$BN$405,'Trade quantity'!$C42,'Trade quantity'!E$2)</f>
        <v>#NUM!</v>
      </c>
      <c r="F42" s="18" t="e">
        <f>INDEX(Large!$E$4:$BN$405,'Trade quantity'!$C42,'Trade quantity'!F$2)</f>
        <v>#NUM!</v>
      </c>
      <c r="G42" s="18" t="e">
        <f>INDEX(Large!$E$4:$BN$405,'Trade quantity'!$C42,'Trade quantity'!G$2)</f>
        <v>#NUM!</v>
      </c>
      <c r="H42" s="18" t="e">
        <f>INDEX(Large!$E$4:$BN$405,'Trade quantity'!$C42,'Trade quantity'!H$2)</f>
        <v>#NUM!</v>
      </c>
      <c r="I42" s="18" t="e">
        <f>INDEX(Large!$E$4:$BN$405,'Trade quantity'!$C42,'Trade quantity'!I$2)</f>
        <v>#NUM!</v>
      </c>
      <c r="J42" s="18" t="e">
        <f>INDEX(Large!$E$4:$BN$405,'Trade quantity'!$C42,'Trade quantity'!J$2)</f>
        <v>#NUM!</v>
      </c>
      <c r="K42" s="18" t="e">
        <f>INDEX(Large!$E$4:$BN$405,'Trade quantity'!$C42,'Trade quantity'!K$2)</f>
        <v>#NUM!</v>
      </c>
      <c r="L42" s="18" t="e">
        <f>INDEX(Large!$E$4:$BN$405,'Trade quantity'!$C42,'Trade quantity'!L$2)</f>
        <v>#NUM!</v>
      </c>
      <c r="M42" s="18" t="e">
        <f>INDEX(Large!$E$4:$BN$405,'Trade quantity'!$C42,'Trade quantity'!M$2)</f>
        <v>#NUM!</v>
      </c>
      <c r="N42" s="18" t="e">
        <f>INDEX(Large!$E$4:$BN$405,'Trade quantity'!$C42,'Trade quantity'!N$2)</f>
        <v>#NUM!</v>
      </c>
      <c r="O42" s="18" t="e">
        <f>INDEX(Large!$E$4:$BN$405,'Trade quantity'!$C42,'Trade quantity'!O$2)</f>
        <v>#NUM!</v>
      </c>
    </row>
    <row r="43" spans="1:15">
      <c r="A43" s="18">
        <v>40</v>
      </c>
      <c r="B43" s="12" t="e">
        <f>LARGE(Large!$BM$4:$BM$72,'Trade quantity'!A43)</f>
        <v>#NUM!</v>
      </c>
      <c r="C43" s="18" t="e">
        <f>MATCH(B43,Large!$BM$4:$BM$405,0)</f>
        <v>#NUM!</v>
      </c>
      <c r="D43" s="18" t="e">
        <f>INDEX(Large!$E$4:$BN$405,'Trade quantity'!$C43,'Trade quantity'!D$2)</f>
        <v>#NUM!</v>
      </c>
      <c r="E43" s="18" t="e">
        <f>INDEX(Large!$E$4:$BN$405,'Trade quantity'!$C43,'Trade quantity'!E$2)</f>
        <v>#NUM!</v>
      </c>
      <c r="F43" s="18" t="e">
        <f>INDEX(Large!$E$4:$BN$405,'Trade quantity'!$C43,'Trade quantity'!F$2)</f>
        <v>#NUM!</v>
      </c>
      <c r="G43" s="18" t="e">
        <f>INDEX(Large!$E$4:$BN$405,'Trade quantity'!$C43,'Trade quantity'!G$2)</f>
        <v>#NUM!</v>
      </c>
      <c r="H43" s="18" t="e">
        <f>INDEX(Large!$E$4:$BN$405,'Trade quantity'!$C43,'Trade quantity'!H$2)</f>
        <v>#NUM!</v>
      </c>
      <c r="I43" s="18" t="e">
        <f>INDEX(Large!$E$4:$BN$405,'Trade quantity'!$C43,'Trade quantity'!I$2)</f>
        <v>#NUM!</v>
      </c>
      <c r="J43" s="18" t="e">
        <f>INDEX(Large!$E$4:$BN$405,'Trade quantity'!$C43,'Trade quantity'!J$2)</f>
        <v>#NUM!</v>
      </c>
      <c r="K43" s="18" t="e">
        <f>INDEX(Large!$E$4:$BN$405,'Trade quantity'!$C43,'Trade quantity'!K$2)</f>
        <v>#NUM!</v>
      </c>
      <c r="L43" s="18" t="e">
        <f>INDEX(Large!$E$4:$BN$405,'Trade quantity'!$C43,'Trade quantity'!L$2)</f>
        <v>#NUM!</v>
      </c>
      <c r="M43" s="18" t="e">
        <f>INDEX(Large!$E$4:$BN$405,'Trade quantity'!$C43,'Trade quantity'!M$2)</f>
        <v>#NUM!</v>
      </c>
      <c r="N43" s="18" t="e">
        <f>INDEX(Large!$E$4:$BN$405,'Trade quantity'!$C43,'Trade quantity'!N$2)</f>
        <v>#NUM!</v>
      </c>
      <c r="O43" s="18" t="e">
        <f>INDEX(Large!$E$4:$BN$405,'Trade quantity'!$C43,'Trade quantity'!O$2)</f>
        <v>#NUM!</v>
      </c>
    </row>
    <row r="44" spans="1:15">
      <c r="A44" s="18">
        <v>41</v>
      </c>
      <c r="B44" s="12" t="e">
        <f>LARGE(Large!$BM$4:$BM$72,'Trade quantity'!A44)</f>
        <v>#NUM!</v>
      </c>
      <c r="C44" s="18" t="e">
        <f>MATCH(B44,Large!$BM$4:$BM$405,0)</f>
        <v>#NUM!</v>
      </c>
      <c r="D44" s="18" t="e">
        <f>INDEX(Large!$E$4:$BN$405,'Trade quantity'!$C44,'Trade quantity'!D$2)</f>
        <v>#NUM!</v>
      </c>
      <c r="E44" s="18" t="e">
        <f>INDEX(Large!$E$4:$BN$405,'Trade quantity'!$C44,'Trade quantity'!E$2)</f>
        <v>#NUM!</v>
      </c>
      <c r="F44" s="18" t="e">
        <f>INDEX(Large!$E$4:$BN$405,'Trade quantity'!$C44,'Trade quantity'!F$2)</f>
        <v>#NUM!</v>
      </c>
      <c r="G44" s="18" t="e">
        <f>INDEX(Large!$E$4:$BN$405,'Trade quantity'!$C44,'Trade quantity'!G$2)</f>
        <v>#NUM!</v>
      </c>
      <c r="H44" s="18" t="e">
        <f>INDEX(Large!$E$4:$BN$405,'Trade quantity'!$C44,'Trade quantity'!H$2)</f>
        <v>#NUM!</v>
      </c>
      <c r="I44" s="18" t="e">
        <f>INDEX(Large!$E$4:$BN$405,'Trade quantity'!$C44,'Trade quantity'!I$2)</f>
        <v>#NUM!</v>
      </c>
      <c r="J44" s="18" t="e">
        <f>INDEX(Large!$E$4:$BN$405,'Trade quantity'!$C44,'Trade quantity'!J$2)</f>
        <v>#NUM!</v>
      </c>
      <c r="K44" s="18" t="e">
        <f>INDEX(Large!$E$4:$BN$405,'Trade quantity'!$C44,'Trade quantity'!K$2)</f>
        <v>#NUM!</v>
      </c>
      <c r="L44" s="18" t="e">
        <f>INDEX(Large!$E$4:$BN$405,'Trade quantity'!$C44,'Trade quantity'!L$2)</f>
        <v>#NUM!</v>
      </c>
      <c r="M44" s="18" t="e">
        <f>INDEX(Large!$E$4:$BN$405,'Trade quantity'!$C44,'Trade quantity'!M$2)</f>
        <v>#NUM!</v>
      </c>
      <c r="N44" s="18" t="e">
        <f>INDEX(Large!$E$4:$BN$405,'Trade quantity'!$C44,'Trade quantity'!N$2)</f>
        <v>#NUM!</v>
      </c>
      <c r="O44" s="18" t="e">
        <f>INDEX(Large!$E$4:$BN$405,'Trade quantity'!$C44,'Trade quantity'!O$2)</f>
        <v>#NUM!</v>
      </c>
    </row>
    <row r="45" spans="1:15">
      <c r="A45" s="18">
        <v>42</v>
      </c>
      <c r="B45" s="12" t="e">
        <f>LARGE(Large!$BM$4:$BM$72,'Trade quantity'!A45)</f>
        <v>#NUM!</v>
      </c>
      <c r="C45" s="18" t="e">
        <f>MATCH(B45,Large!$BM$4:$BM$405,0)</f>
        <v>#NUM!</v>
      </c>
      <c r="D45" s="18" t="e">
        <f>INDEX(Large!$E$4:$BN$405,'Trade quantity'!$C45,'Trade quantity'!D$2)</f>
        <v>#NUM!</v>
      </c>
      <c r="E45" s="18" t="e">
        <f>INDEX(Large!$E$4:$BN$405,'Trade quantity'!$C45,'Trade quantity'!E$2)</f>
        <v>#NUM!</v>
      </c>
      <c r="F45" s="18" t="e">
        <f>INDEX(Large!$E$4:$BN$405,'Trade quantity'!$C45,'Trade quantity'!F$2)</f>
        <v>#NUM!</v>
      </c>
      <c r="G45" s="18" t="e">
        <f>INDEX(Large!$E$4:$BN$405,'Trade quantity'!$C45,'Trade quantity'!G$2)</f>
        <v>#NUM!</v>
      </c>
      <c r="H45" s="18" t="e">
        <f>INDEX(Large!$E$4:$BN$405,'Trade quantity'!$C45,'Trade quantity'!H$2)</f>
        <v>#NUM!</v>
      </c>
      <c r="I45" s="18" t="e">
        <f>INDEX(Large!$E$4:$BN$405,'Trade quantity'!$C45,'Trade quantity'!I$2)</f>
        <v>#NUM!</v>
      </c>
      <c r="J45" s="18" t="e">
        <f>INDEX(Large!$E$4:$BN$405,'Trade quantity'!$C45,'Trade quantity'!J$2)</f>
        <v>#NUM!</v>
      </c>
      <c r="K45" s="18" t="e">
        <f>INDEX(Large!$E$4:$BN$405,'Trade quantity'!$C45,'Trade quantity'!K$2)</f>
        <v>#NUM!</v>
      </c>
      <c r="L45" s="18" t="e">
        <f>INDEX(Large!$E$4:$BN$405,'Trade quantity'!$C45,'Trade quantity'!L$2)</f>
        <v>#NUM!</v>
      </c>
      <c r="M45" s="18" t="e">
        <f>INDEX(Large!$E$4:$BN$405,'Trade quantity'!$C45,'Trade quantity'!M$2)</f>
        <v>#NUM!</v>
      </c>
      <c r="N45" s="18" t="e">
        <f>INDEX(Large!$E$4:$BN$405,'Trade quantity'!$C45,'Trade quantity'!N$2)</f>
        <v>#NUM!</v>
      </c>
      <c r="O45" s="18" t="e">
        <f>INDEX(Large!$E$4:$BN$405,'Trade quantity'!$C45,'Trade quantity'!O$2)</f>
        <v>#NUM!</v>
      </c>
    </row>
    <row r="46" spans="1:15">
      <c r="A46" s="18">
        <v>43</v>
      </c>
      <c r="B46" s="12" t="e">
        <f>LARGE(Large!$BM$4:$BM$72,'Trade quantity'!A46)</f>
        <v>#NUM!</v>
      </c>
      <c r="C46" s="18" t="e">
        <f>MATCH(B46,Large!$BM$4:$BM$405,0)</f>
        <v>#NUM!</v>
      </c>
      <c r="D46" s="18" t="e">
        <f>INDEX(Large!$E$4:$BN$405,'Trade quantity'!$C46,'Trade quantity'!D$2)</f>
        <v>#NUM!</v>
      </c>
      <c r="E46" s="18" t="e">
        <f>INDEX(Large!$E$4:$BN$405,'Trade quantity'!$C46,'Trade quantity'!E$2)</f>
        <v>#NUM!</v>
      </c>
      <c r="F46" s="18" t="e">
        <f>INDEX(Large!$E$4:$BN$405,'Trade quantity'!$C46,'Trade quantity'!F$2)</f>
        <v>#NUM!</v>
      </c>
      <c r="G46" s="18" t="e">
        <f>INDEX(Large!$E$4:$BN$405,'Trade quantity'!$C46,'Trade quantity'!G$2)</f>
        <v>#NUM!</v>
      </c>
      <c r="H46" s="18" t="e">
        <f>INDEX(Large!$E$4:$BN$405,'Trade quantity'!$C46,'Trade quantity'!H$2)</f>
        <v>#NUM!</v>
      </c>
      <c r="I46" s="18" t="e">
        <f>INDEX(Large!$E$4:$BN$405,'Trade quantity'!$C46,'Trade quantity'!I$2)</f>
        <v>#NUM!</v>
      </c>
      <c r="J46" s="18" t="e">
        <f>INDEX(Large!$E$4:$BN$405,'Trade quantity'!$C46,'Trade quantity'!J$2)</f>
        <v>#NUM!</v>
      </c>
      <c r="K46" s="18" t="e">
        <f>INDEX(Large!$E$4:$BN$405,'Trade quantity'!$C46,'Trade quantity'!K$2)</f>
        <v>#NUM!</v>
      </c>
      <c r="L46" s="18" t="e">
        <f>INDEX(Large!$E$4:$BN$405,'Trade quantity'!$C46,'Trade quantity'!L$2)</f>
        <v>#NUM!</v>
      </c>
      <c r="M46" s="18" t="e">
        <f>INDEX(Large!$E$4:$BN$405,'Trade quantity'!$C46,'Trade quantity'!M$2)</f>
        <v>#NUM!</v>
      </c>
      <c r="N46" s="18" t="e">
        <f>INDEX(Large!$E$4:$BN$405,'Trade quantity'!$C46,'Trade quantity'!N$2)</f>
        <v>#NUM!</v>
      </c>
      <c r="O46" s="18" t="e">
        <f>INDEX(Large!$E$4:$BN$405,'Trade quantity'!$C46,'Trade quantity'!O$2)</f>
        <v>#NUM!</v>
      </c>
    </row>
    <row r="47" spans="1:15">
      <c r="A47" s="18">
        <v>44</v>
      </c>
      <c r="B47" s="12" t="e">
        <f>LARGE(Large!$BM$4:$BM$72,'Trade quantity'!A47)</f>
        <v>#NUM!</v>
      </c>
      <c r="C47" s="18" t="e">
        <f>MATCH(B47,Large!$BM$4:$BM$405,0)</f>
        <v>#NUM!</v>
      </c>
      <c r="D47" s="18" t="e">
        <f>INDEX(Large!$E$4:$BN$405,'Trade quantity'!$C47,'Trade quantity'!D$2)</f>
        <v>#NUM!</v>
      </c>
      <c r="E47" s="18" t="e">
        <f>INDEX(Large!$E$4:$BN$405,'Trade quantity'!$C47,'Trade quantity'!E$2)</f>
        <v>#NUM!</v>
      </c>
      <c r="F47" s="18" t="e">
        <f>INDEX(Large!$E$4:$BN$405,'Trade quantity'!$C47,'Trade quantity'!F$2)</f>
        <v>#NUM!</v>
      </c>
      <c r="G47" s="18" t="e">
        <f>INDEX(Large!$E$4:$BN$405,'Trade quantity'!$C47,'Trade quantity'!G$2)</f>
        <v>#NUM!</v>
      </c>
      <c r="H47" s="18" t="e">
        <f>INDEX(Large!$E$4:$BN$405,'Trade quantity'!$C47,'Trade quantity'!H$2)</f>
        <v>#NUM!</v>
      </c>
      <c r="I47" s="18" t="e">
        <f>INDEX(Large!$E$4:$BN$405,'Trade quantity'!$C47,'Trade quantity'!I$2)</f>
        <v>#NUM!</v>
      </c>
      <c r="J47" s="18" t="e">
        <f>INDEX(Large!$E$4:$BN$405,'Trade quantity'!$C47,'Trade quantity'!J$2)</f>
        <v>#NUM!</v>
      </c>
      <c r="K47" s="18" t="e">
        <f>INDEX(Large!$E$4:$BN$405,'Trade quantity'!$C47,'Trade quantity'!K$2)</f>
        <v>#NUM!</v>
      </c>
      <c r="L47" s="18" t="e">
        <f>INDEX(Large!$E$4:$BN$405,'Trade quantity'!$C47,'Trade quantity'!L$2)</f>
        <v>#NUM!</v>
      </c>
      <c r="M47" s="18" t="e">
        <f>INDEX(Large!$E$4:$BN$405,'Trade quantity'!$C47,'Trade quantity'!M$2)</f>
        <v>#NUM!</v>
      </c>
      <c r="N47" s="18" t="e">
        <f>INDEX(Large!$E$4:$BN$405,'Trade quantity'!$C47,'Trade quantity'!N$2)</f>
        <v>#NUM!</v>
      </c>
      <c r="O47" s="18" t="e">
        <f>INDEX(Large!$E$4:$BN$405,'Trade quantity'!$C47,'Trade quantity'!O$2)</f>
        <v>#NUM!</v>
      </c>
    </row>
    <row r="48" spans="1:15">
      <c r="A48" s="18">
        <v>45</v>
      </c>
      <c r="B48" s="12" t="e">
        <f>LARGE(Large!$BM$4:$BM$72,'Trade quantity'!A48)</f>
        <v>#NUM!</v>
      </c>
      <c r="C48" s="18" t="e">
        <f>MATCH(B48,Large!$BM$4:$BM$405,0)</f>
        <v>#NUM!</v>
      </c>
      <c r="D48" s="18" t="e">
        <f>INDEX(Large!$E$4:$BN$405,'Trade quantity'!$C48,'Trade quantity'!D$2)</f>
        <v>#NUM!</v>
      </c>
      <c r="E48" s="18" t="e">
        <f>INDEX(Large!$E$4:$BN$405,'Trade quantity'!$C48,'Trade quantity'!E$2)</f>
        <v>#NUM!</v>
      </c>
      <c r="F48" s="18" t="e">
        <f>INDEX(Large!$E$4:$BN$405,'Trade quantity'!$C48,'Trade quantity'!F$2)</f>
        <v>#NUM!</v>
      </c>
      <c r="G48" s="18" t="e">
        <f>INDEX(Large!$E$4:$BN$405,'Trade quantity'!$C48,'Trade quantity'!G$2)</f>
        <v>#NUM!</v>
      </c>
      <c r="H48" s="18" t="e">
        <f>INDEX(Large!$E$4:$BN$405,'Trade quantity'!$C48,'Trade quantity'!H$2)</f>
        <v>#NUM!</v>
      </c>
      <c r="I48" s="18" t="e">
        <f>INDEX(Large!$E$4:$BN$405,'Trade quantity'!$C48,'Trade quantity'!I$2)</f>
        <v>#NUM!</v>
      </c>
      <c r="J48" s="18" t="e">
        <f>INDEX(Large!$E$4:$BN$405,'Trade quantity'!$C48,'Trade quantity'!J$2)</f>
        <v>#NUM!</v>
      </c>
      <c r="K48" s="18" t="e">
        <f>INDEX(Large!$E$4:$BN$405,'Trade quantity'!$C48,'Trade quantity'!K$2)</f>
        <v>#NUM!</v>
      </c>
      <c r="L48" s="18" t="e">
        <f>INDEX(Large!$E$4:$BN$405,'Trade quantity'!$C48,'Trade quantity'!L$2)</f>
        <v>#NUM!</v>
      </c>
      <c r="M48" s="18" t="e">
        <f>INDEX(Large!$E$4:$BN$405,'Trade quantity'!$C48,'Trade quantity'!M$2)</f>
        <v>#NUM!</v>
      </c>
      <c r="N48" s="18" t="e">
        <f>INDEX(Large!$E$4:$BN$405,'Trade quantity'!$C48,'Trade quantity'!N$2)</f>
        <v>#NUM!</v>
      </c>
      <c r="O48" s="18" t="e">
        <f>INDEX(Large!$E$4:$BN$405,'Trade quantity'!$C48,'Trade quantity'!O$2)</f>
        <v>#NUM!</v>
      </c>
    </row>
    <row r="49" spans="1:15">
      <c r="A49" s="18">
        <v>46</v>
      </c>
      <c r="B49" s="12" t="e">
        <f>LARGE(Large!$BM$4:$BM$72,'Trade quantity'!A49)</f>
        <v>#NUM!</v>
      </c>
      <c r="C49" s="18" t="e">
        <f>MATCH(B49,Large!$BM$4:$BM$405,0)</f>
        <v>#NUM!</v>
      </c>
      <c r="D49" s="18" t="e">
        <f>INDEX(Large!$E$4:$BN$405,'Trade quantity'!$C49,'Trade quantity'!D$2)</f>
        <v>#NUM!</v>
      </c>
      <c r="E49" s="18" t="e">
        <f>INDEX(Large!$E$4:$BN$405,'Trade quantity'!$C49,'Trade quantity'!E$2)</f>
        <v>#NUM!</v>
      </c>
      <c r="F49" s="18" t="e">
        <f>INDEX(Large!$E$4:$BN$405,'Trade quantity'!$C49,'Trade quantity'!F$2)</f>
        <v>#NUM!</v>
      </c>
      <c r="G49" s="18" t="e">
        <f>INDEX(Large!$E$4:$BN$405,'Trade quantity'!$C49,'Trade quantity'!G$2)</f>
        <v>#NUM!</v>
      </c>
      <c r="H49" s="18" t="e">
        <f>INDEX(Large!$E$4:$BN$405,'Trade quantity'!$C49,'Trade quantity'!H$2)</f>
        <v>#NUM!</v>
      </c>
      <c r="I49" s="18" t="e">
        <f>INDEX(Large!$E$4:$BN$405,'Trade quantity'!$C49,'Trade quantity'!I$2)</f>
        <v>#NUM!</v>
      </c>
      <c r="J49" s="18" t="e">
        <f>INDEX(Large!$E$4:$BN$405,'Trade quantity'!$C49,'Trade quantity'!J$2)</f>
        <v>#NUM!</v>
      </c>
      <c r="K49" s="18" t="e">
        <f>INDEX(Large!$E$4:$BN$405,'Trade quantity'!$C49,'Trade quantity'!K$2)</f>
        <v>#NUM!</v>
      </c>
      <c r="L49" s="18" t="e">
        <f>INDEX(Large!$E$4:$BN$405,'Trade quantity'!$C49,'Trade quantity'!L$2)</f>
        <v>#NUM!</v>
      </c>
      <c r="M49" s="18" t="e">
        <f>INDEX(Large!$E$4:$BN$405,'Trade quantity'!$C49,'Trade quantity'!M$2)</f>
        <v>#NUM!</v>
      </c>
      <c r="N49" s="18" t="e">
        <f>INDEX(Large!$E$4:$BN$405,'Trade quantity'!$C49,'Trade quantity'!N$2)</f>
        <v>#NUM!</v>
      </c>
      <c r="O49" s="18" t="e">
        <f>INDEX(Large!$E$4:$BN$405,'Trade quantity'!$C49,'Trade quantity'!O$2)</f>
        <v>#NUM!</v>
      </c>
    </row>
    <row r="50" spans="1:15">
      <c r="A50" s="18">
        <v>47</v>
      </c>
      <c r="B50" s="12" t="e">
        <f>LARGE(Large!$BM$4:$BM$72,'Trade quantity'!A50)</f>
        <v>#NUM!</v>
      </c>
      <c r="C50" s="18" t="e">
        <f>MATCH(B50,Large!$BM$4:$BM$405,0)</f>
        <v>#NUM!</v>
      </c>
      <c r="D50" s="18" t="e">
        <f>INDEX(Large!$E$4:$BN$405,'Trade quantity'!$C50,'Trade quantity'!D$2)</f>
        <v>#NUM!</v>
      </c>
      <c r="E50" s="18" t="e">
        <f>INDEX(Large!$E$4:$BN$405,'Trade quantity'!$C50,'Trade quantity'!E$2)</f>
        <v>#NUM!</v>
      </c>
      <c r="F50" s="18" t="e">
        <f>INDEX(Large!$E$4:$BN$405,'Trade quantity'!$C50,'Trade quantity'!F$2)</f>
        <v>#NUM!</v>
      </c>
      <c r="G50" s="18" t="e">
        <f>INDEX(Large!$E$4:$BN$405,'Trade quantity'!$C50,'Trade quantity'!G$2)</f>
        <v>#NUM!</v>
      </c>
      <c r="H50" s="18" t="e">
        <f>INDEX(Large!$E$4:$BN$405,'Trade quantity'!$C50,'Trade quantity'!H$2)</f>
        <v>#NUM!</v>
      </c>
      <c r="I50" s="18" t="e">
        <f>INDEX(Large!$E$4:$BN$405,'Trade quantity'!$C50,'Trade quantity'!I$2)</f>
        <v>#NUM!</v>
      </c>
      <c r="J50" s="18" t="e">
        <f>INDEX(Large!$E$4:$BN$405,'Trade quantity'!$C50,'Trade quantity'!J$2)</f>
        <v>#NUM!</v>
      </c>
      <c r="K50" s="18" t="e">
        <f>INDEX(Large!$E$4:$BN$405,'Trade quantity'!$C50,'Trade quantity'!K$2)</f>
        <v>#NUM!</v>
      </c>
      <c r="L50" s="18" t="e">
        <f>INDEX(Large!$E$4:$BN$405,'Trade quantity'!$C50,'Trade quantity'!L$2)</f>
        <v>#NUM!</v>
      </c>
      <c r="M50" s="18" t="e">
        <f>INDEX(Large!$E$4:$BN$405,'Trade quantity'!$C50,'Trade quantity'!M$2)</f>
        <v>#NUM!</v>
      </c>
      <c r="N50" s="18" t="e">
        <f>INDEX(Large!$E$4:$BN$405,'Trade quantity'!$C50,'Trade quantity'!N$2)</f>
        <v>#NUM!</v>
      </c>
      <c r="O50" s="18" t="e">
        <f>INDEX(Large!$E$4:$BN$405,'Trade quantity'!$C50,'Trade quantity'!O$2)</f>
        <v>#NUM!</v>
      </c>
    </row>
    <row r="51" spans="1:15">
      <c r="A51" s="18">
        <v>48</v>
      </c>
      <c r="B51" s="12" t="e">
        <f>LARGE(Large!$BM$4:$BM$72,'Trade quantity'!A51)</f>
        <v>#NUM!</v>
      </c>
      <c r="C51" s="18" t="e">
        <f>MATCH(B51,Large!$BM$4:$BM$405,0)</f>
        <v>#NUM!</v>
      </c>
      <c r="D51" s="18" t="e">
        <f>INDEX(Large!$E$4:$BN$405,'Trade quantity'!$C51,'Trade quantity'!D$2)</f>
        <v>#NUM!</v>
      </c>
      <c r="E51" s="18" t="e">
        <f>INDEX(Large!$E$4:$BN$405,'Trade quantity'!$C51,'Trade quantity'!E$2)</f>
        <v>#NUM!</v>
      </c>
      <c r="F51" s="18" t="e">
        <f>INDEX(Large!$E$4:$BN$405,'Trade quantity'!$C51,'Trade quantity'!F$2)</f>
        <v>#NUM!</v>
      </c>
      <c r="G51" s="18" t="e">
        <f>INDEX(Large!$E$4:$BN$405,'Trade quantity'!$C51,'Trade quantity'!G$2)</f>
        <v>#NUM!</v>
      </c>
      <c r="H51" s="18" t="e">
        <f>INDEX(Large!$E$4:$BN$405,'Trade quantity'!$C51,'Trade quantity'!H$2)</f>
        <v>#NUM!</v>
      </c>
      <c r="I51" s="18" t="e">
        <f>INDEX(Large!$E$4:$BN$405,'Trade quantity'!$C51,'Trade quantity'!I$2)</f>
        <v>#NUM!</v>
      </c>
      <c r="J51" s="18" t="e">
        <f>INDEX(Large!$E$4:$BN$405,'Trade quantity'!$C51,'Trade quantity'!J$2)</f>
        <v>#NUM!</v>
      </c>
      <c r="K51" s="18" t="e">
        <f>INDEX(Large!$E$4:$BN$405,'Trade quantity'!$C51,'Trade quantity'!K$2)</f>
        <v>#NUM!</v>
      </c>
      <c r="L51" s="18" t="e">
        <f>INDEX(Large!$E$4:$BN$405,'Trade quantity'!$C51,'Trade quantity'!L$2)</f>
        <v>#NUM!</v>
      </c>
      <c r="M51" s="18" t="e">
        <f>INDEX(Large!$E$4:$BN$405,'Trade quantity'!$C51,'Trade quantity'!M$2)</f>
        <v>#NUM!</v>
      </c>
      <c r="N51" s="18" t="e">
        <f>INDEX(Large!$E$4:$BN$405,'Trade quantity'!$C51,'Trade quantity'!N$2)</f>
        <v>#NUM!</v>
      </c>
      <c r="O51" s="18" t="e">
        <f>INDEX(Large!$E$4:$BN$405,'Trade quantity'!$C51,'Trade quantity'!O$2)</f>
        <v>#NUM!</v>
      </c>
    </row>
    <row r="52" spans="1:15">
      <c r="A52" s="18">
        <v>49</v>
      </c>
      <c r="B52" s="12" t="e">
        <f>LARGE(Large!$BM$4:$BM$72,'Trade quantity'!A52)</f>
        <v>#NUM!</v>
      </c>
      <c r="C52" s="18" t="e">
        <f>MATCH(B52,Large!$BM$4:$BM$405,0)</f>
        <v>#NUM!</v>
      </c>
      <c r="D52" s="18" t="e">
        <f>INDEX(Large!$E$4:$BN$405,'Trade quantity'!$C52,'Trade quantity'!D$2)</f>
        <v>#NUM!</v>
      </c>
      <c r="E52" s="18" t="e">
        <f>INDEX(Large!$E$4:$BN$405,'Trade quantity'!$C52,'Trade quantity'!E$2)</f>
        <v>#NUM!</v>
      </c>
      <c r="F52" s="18" t="e">
        <f>INDEX(Large!$E$4:$BN$405,'Trade quantity'!$C52,'Trade quantity'!F$2)</f>
        <v>#NUM!</v>
      </c>
      <c r="G52" s="18" t="e">
        <f>INDEX(Large!$E$4:$BN$405,'Trade quantity'!$C52,'Trade quantity'!G$2)</f>
        <v>#NUM!</v>
      </c>
      <c r="H52" s="18" t="e">
        <f>INDEX(Large!$E$4:$BN$405,'Trade quantity'!$C52,'Trade quantity'!H$2)</f>
        <v>#NUM!</v>
      </c>
      <c r="I52" s="18" t="e">
        <f>INDEX(Large!$E$4:$BN$405,'Trade quantity'!$C52,'Trade quantity'!I$2)</f>
        <v>#NUM!</v>
      </c>
      <c r="J52" s="18" t="e">
        <f>INDEX(Large!$E$4:$BN$405,'Trade quantity'!$C52,'Trade quantity'!J$2)</f>
        <v>#NUM!</v>
      </c>
      <c r="K52" s="18" t="e">
        <f>INDEX(Large!$E$4:$BN$405,'Trade quantity'!$C52,'Trade quantity'!K$2)</f>
        <v>#NUM!</v>
      </c>
      <c r="L52" s="18" t="e">
        <f>INDEX(Large!$E$4:$BN$405,'Trade quantity'!$C52,'Trade quantity'!L$2)</f>
        <v>#NUM!</v>
      </c>
      <c r="M52" s="18" t="e">
        <f>INDEX(Large!$E$4:$BN$405,'Trade quantity'!$C52,'Trade quantity'!M$2)</f>
        <v>#NUM!</v>
      </c>
      <c r="N52" s="18" t="e">
        <f>INDEX(Large!$E$4:$BN$405,'Trade quantity'!$C52,'Trade quantity'!N$2)</f>
        <v>#NUM!</v>
      </c>
      <c r="O52" s="18" t="e">
        <f>INDEX(Large!$E$4:$BN$405,'Trade quantity'!$C52,'Trade quantity'!O$2)</f>
        <v>#NUM!</v>
      </c>
    </row>
    <row r="53" spans="1:15">
      <c r="A53" s="18">
        <v>50</v>
      </c>
      <c r="B53" s="12" t="e">
        <f>LARGE(Large!$BM$4:$BM$72,'Trade quantity'!A53)</f>
        <v>#NUM!</v>
      </c>
      <c r="C53" s="18" t="e">
        <f>MATCH(B53,Large!$BM$4:$BM$405,0)</f>
        <v>#NUM!</v>
      </c>
      <c r="D53" s="18" t="e">
        <f>INDEX(Large!$E$4:$BN$405,'Trade quantity'!$C53,'Trade quantity'!D$2)</f>
        <v>#NUM!</v>
      </c>
      <c r="E53" s="18" t="e">
        <f>INDEX(Large!$E$4:$BN$405,'Trade quantity'!$C53,'Trade quantity'!E$2)</f>
        <v>#NUM!</v>
      </c>
      <c r="F53" s="18" t="e">
        <f>INDEX(Large!$E$4:$BN$405,'Trade quantity'!$C53,'Trade quantity'!F$2)</f>
        <v>#NUM!</v>
      </c>
      <c r="G53" s="18" t="e">
        <f>INDEX(Large!$E$4:$BN$405,'Trade quantity'!$C53,'Trade quantity'!G$2)</f>
        <v>#NUM!</v>
      </c>
      <c r="H53" s="18" t="e">
        <f>INDEX(Large!$E$4:$BN$405,'Trade quantity'!$C53,'Trade quantity'!H$2)</f>
        <v>#NUM!</v>
      </c>
      <c r="I53" s="18" t="e">
        <f>INDEX(Large!$E$4:$BN$405,'Trade quantity'!$C53,'Trade quantity'!I$2)</f>
        <v>#NUM!</v>
      </c>
      <c r="J53" s="18" t="e">
        <f>INDEX(Large!$E$4:$BN$405,'Trade quantity'!$C53,'Trade quantity'!J$2)</f>
        <v>#NUM!</v>
      </c>
      <c r="K53" s="18" t="e">
        <f>INDEX(Large!$E$4:$BN$405,'Trade quantity'!$C53,'Trade quantity'!K$2)</f>
        <v>#NUM!</v>
      </c>
      <c r="L53" s="18" t="e">
        <f>INDEX(Large!$E$4:$BN$405,'Trade quantity'!$C53,'Trade quantity'!L$2)</f>
        <v>#NUM!</v>
      </c>
      <c r="M53" s="18" t="e">
        <f>INDEX(Large!$E$4:$BN$405,'Trade quantity'!$C53,'Trade quantity'!M$2)</f>
        <v>#NUM!</v>
      </c>
      <c r="N53" s="18" t="e">
        <f>INDEX(Large!$E$4:$BN$405,'Trade quantity'!$C53,'Trade quantity'!N$2)</f>
        <v>#NUM!</v>
      </c>
      <c r="O53" s="18" t="e">
        <f>INDEX(Large!$E$4:$BN$405,'Trade quantity'!$C53,'Trade quantity'!O$2)</f>
        <v>#NUM!</v>
      </c>
    </row>
    <row r="54" spans="1:15">
      <c r="A54" s="18">
        <v>51</v>
      </c>
      <c r="B54" s="12" t="e">
        <f>LARGE(Large!$BM$4:$BM$72,'Trade quantity'!A54)</f>
        <v>#NUM!</v>
      </c>
      <c r="C54" s="18" t="e">
        <f>MATCH(B54,Large!$BM$4:$BM$405,0)</f>
        <v>#NUM!</v>
      </c>
      <c r="D54" s="18" t="e">
        <f>INDEX(Large!$E$4:$BN$405,'Trade quantity'!$C54,'Trade quantity'!D$2)</f>
        <v>#NUM!</v>
      </c>
      <c r="E54" s="18" t="e">
        <f>INDEX(Large!$E$4:$BN$405,'Trade quantity'!$C54,'Trade quantity'!E$2)</f>
        <v>#NUM!</v>
      </c>
      <c r="F54" s="18" t="e">
        <f>INDEX(Large!$E$4:$BN$405,'Trade quantity'!$C54,'Trade quantity'!F$2)</f>
        <v>#NUM!</v>
      </c>
      <c r="G54" s="18" t="e">
        <f>INDEX(Large!$E$4:$BN$405,'Trade quantity'!$C54,'Trade quantity'!G$2)</f>
        <v>#NUM!</v>
      </c>
      <c r="H54" s="18" t="e">
        <f>INDEX(Large!$E$4:$BN$405,'Trade quantity'!$C54,'Trade quantity'!H$2)</f>
        <v>#NUM!</v>
      </c>
      <c r="I54" s="18" t="e">
        <f>INDEX(Large!$E$4:$BN$405,'Trade quantity'!$C54,'Trade quantity'!I$2)</f>
        <v>#NUM!</v>
      </c>
      <c r="J54" s="18" t="e">
        <f>INDEX(Large!$E$4:$BN$405,'Trade quantity'!$C54,'Trade quantity'!J$2)</f>
        <v>#NUM!</v>
      </c>
      <c r="K54" s="18" t="e">
        <f>INDEX(Large!$E$4:$BN$405,'Trade quantity'!$C54,'Trade quantity'!K$2)</f>
        <v>#NUM!</v>
      </c>
      <c r="L54" s="18" t="e">
        <f>INDEX(Large!$E$4:$BN$405,'Trade quantity'!$C54,'Trade quantity'!L$2)</f>
        <v>#NUM!</v>
      </c>
      <c r="M54" s="18" t="e">
        <f>INDEX(Large!$E$4:$BN$405,'Trade quantity'!$C54,'Trade quantity'!M$2)</f>
        <v>#NUM!</v>
      </c>
      <c r="N54" s="18" t="e">
        <f>INDEX(Large!$E$4:$BN$405,'Trade quantity'!$C54,'Trade quantity'!N$2)</f>
        <v>#NUM!</v>
      </c>
      <c r="O54" s="18" t="e">
        <f>INDEX(Large!$E$4:$BN$405,'Trade quantity'!$C54,'Trade quantity'!O$2)</f>
        <v>#NUM!</v>
      </c>
    </row>
    <row r="55" spans="1:15">
      <c r="A55" s="18">
        <v>52</v>
      </c>
      <c r="B55" s="12" t="e">
        <f>LARGE(Large!$BM$4:$BM$72,'Trade quantity'!A55)</f>
        <v>#NUM!</v>
      </c>
      <c r="C55" s="18" t="e">
        <f>MATCH(B55,Large!$BM$4:$BM$405,0)</f>
        <v>#NUM!</v>
      </c>
      <c r="D55" s="18" t="e">
        <f>INDEX(Large!$E$4:$BN$405,'Trade quantity'!$C55,'Trade quantity'!D$2)</f>
        <v>#NUM!</v>
      </c>
      <c r="E55" s="18" t="e">
        <f>INDEX(Large!$E$4:$BN$405,'Trade quantity'!$C55,'Trade quantity'!E$2)</f>
        <v>#NUM!</v>
      </c>
      <c r="F55" s="18" t="e">
        <f>INDEX(Large!$E$4:$BN$405,'Trade quantity'!$C55,'Trade quantity'!F$2)</f>
        <v>#NUM!</v>
      </c>
      <c r="G55" s="18" t="e">
        <f>INDEX(Large!$E$4:$BN$405,'Trade quantity'!$C55,'Trade quantity'!G$2)</f>
        <v>#NUM!</v>
      </c>
      <c r="H55" s="18" t="e">
        <f>INDEX(Large!$E$4:$BN$405,'Trade quantity'!$C55,'Trade quantity'!H$2)</f>
        <v>#NUM!</v>
      </c>
      <c r="I55" s="18" t="e">
        <f>INDEX(Large!$E$4:$BN$405,'Trade quantity'!$C55,'Trade quantity'!I$2)</f>
        <v>#NUM!</v>
      </c>
      <c r="J55" s="18" t="e">
        <f>INDEX(Large!$E$4:$BN$405,'Trade quantity'!$C55,'Trade quantity'!J$2)</f>
        <v>#NUM!</v>
      </c>
      <c r="K55" s="18" t="e">
        <f>INDEX(Large!$E$4:$BN$405,'Trade quantity'!$C55,'Trade quantity'!K$2)</f>
        <v>#NUM!</v>
      </c>
      <c r="L55" s="18" t="e">
        <f>INDEX(Large!$E$4:$BN$405,'Trade quantity'!$C55,'Trade quantity'!L$2)</f>
        <v>#NUM!</v>
      </c>
      <c r="M55" s="18" t="e">
        <f>INDEX(Large!$E$4:$BN$405,'Trade quantity'!$C55,'Trade quantity'!M$2)</f>
        <v>#NUM!</v>
      </c>
      <c r="N55" s="18" t="e">
        <f>INDEX(Large!$E$4:$BN$405,'Trade quantity'!$C55,'Trade quantity'!N$2)</f>
        <v>#NUM!</v>
      </c>
      <c r="O55" s="18" t="e">
        <f>INDEX(Large!$E$4:$BN$405,'Trade quantity'!$C55,'Trade quantity'!O$2)</f>
        <v>#NUM!</v>
      </c>
    </row>
    <row r="56" spans="1:15">
      <c r="A56" s="18">
        <v>53</v>
      </c>
      <c r="B56" s="12" t="e">
        <f>LARGE(Large!$BM$4:$BM$72,'Trade quantity'!A56)</f>
        <v>#NUM!</v>
      </c>
      <c r="C56" s="18" t="e">
        <f>MATCH(B56,Large!$BM$4:$BM$405,0)</f>
        <v>#NUM!</v>
      </c>
      <c r="D56" s="18" t="e">
        <f>INDEX(Large!$E$4:$BN$405,'Trade quantity'!$C56,'Trade quantity'!D$2)</f>
        <v>#NUM!</v>
      </c>
      <c r="E56" s="18" t="e">
        <f>INDEX(Large!$E$4:$BN$405,'Trade quantity'!$C56,'Trade quantity'!E$2)</f>
        <v>#NUM!</v>
      </c>
      <c r="F56" s="18" t="e">
        <f>INDEX(Large!$E$4:$BN$405,'Trade quantity'!$C56,'Trade quantity'!F$2)</f>
        <v>#NUM!</v>
      </c>
      <c r="G56" s="18" t="e">
        <f>INDEX(Large!$E$4:$BN$405,'Trade quantity'!$C56,'Trade quantity'!G$2)</f>
        <v>#NUM!</v>
      </c>
      <c r="H56" s="18" t="e">
        <f>INDEX(Large!$E$4:$BN$405,'Trade quantity'!$C56,'Trade quantity'!H$2)</f>
        <v>#NUM!</v>
      </c>
      <c r="I56" s="18" t="e">
        <f>INDEX(Large!$E$4:$BN$405,'Trade quantity'!$C56,'Trade quantity'!I$2)</f>
        <v>#NUM!</v>
      </c>
      <c r="J56" s="18" t="e">
        <f>INDEX(Large!$E$4:$BN$405,'Trade quantity'!$C56,'Trade quantity'!J$2)</f>
        <v>#NUM!</v>
      </c>
      <c r="K56" s="18" t="e">
        <f>INDEX(Large!$E$4:$BN$405,'Trade quantity'!$C56,'Trade quantity'!K$2)</f>
        <v>#NUM!</v>
      </c>
      <c r="L56" s="18" t="e">
        <f>INDEX(Large!$E$4:$BN$405,'Trade quantity'!$C56,'Trade quantity'!L$2)</f>
        <v>#NUM!</v>
      </c>
      <c r="M56" s="18" t="e">
        <f>INDEX(Large!$E$4:$BN$405,'Trade quantity'!$C56,'Trade quantity'!M$2)</f>
        <v>#NUM!</v>
      </c>
      <c r="N56" s="18" t="e">
        <f>INDEX(Large!$E$4:$BN$405,'Trade quantity'!$C56,'Trade quantity'!N$2)</f>
        <v>#NUM!</v>
      </c>
      <c r="O56" s="18" t="e">
        <f>INDEX(Large!$E$4:$BN$405,'Trade quantity'!$C56,'Trade quantity'!O$2)</f>
        <v>#NUM!</v>
      </c>
    </row>
    <row r="57" spans="1:15">
      <c r="A57" s="18">
        <v>54</v>
      </c>
      <c r="B57" s="12" t="e">
        <f>LARGE(Large!$BM$4:$BM$72,'Trade quantity'!A57)</f>
        <v>#NUM!</v>
      </c>
      <c r="C57" s="18" t="e">
        <f>MATCH(B57,Large!$BM$4:$BM$405,0)</f>
        <v>#NUM!</v>
      </c>
      <c r="D57" s="18" t="e">
        <f>INDEX(Large!$E$4:$BN$405,'Trade quantity'!$C57,'Trade quantity'!D$2)</f>
        <v>#NUM!</v>
      </c>
      <c r="E57" s="18" t="e">
        <f>INDEX(Large!$E$4:$BN$405,'Trade quantity'!$C57,'Trade quantity'!E$2)</f>
        <v>#NUM!</v>
      </c>
      <c r="F57" s="18" t="e">
        <f>INDEX(Large!$E$4:$BN$405,'Trade quantity'!$C57,'Trade quantity'!F$2)</f>
        <v>#NUM!</v>
      </c>
      <c r="G57" s="18" t="e">
        <f>INDEX(Large!$E$4:$BN$405,'Trade quantity'!$C57,'Trade quantity'!G$2)</f>
        <v>#NUM!</v>
      </c>
      <c r="H57" s="18" t="e">
        <f>INDEX(Large!$E$4:$BN$405,'Trade quantity'!$C57,'Trade quantity'!H$2)</f>
        <v>#NUM!</v>
      </c>
      <c r="I57" s="18" t="e">
        <f>INDEX(Large!$E$4:$BN$405,'Trade quantity'!$C57,'Trade quantity'!I$2)</f>
        <v>#NUM!</v>
      </c>
      <c r="J57" s="18" t="e">
        <f>INDEX(Large!$E$4:$BN$405,'Trade quantity'!$C57,'Trade quantity'!J$2)</f>
        <v>#NUM!</v>
      </c>
      <c r="K57" s="18" t="e">
        <f>INDEX(Large!$E$4:$BN$405,'Trade quantity'!$C57,'Trade quantity'!K$2)</f>
        <v>#NUM!</v>
      </c>
      <c r="L57" s="18" t="e">
        <f>INDEX(Large!$E$4:$BN$405,'Trade quantity'!$C57,'Trade quantity'!L$2)</f>
        <v>#NUM!</v>
      </c>
      <c r="M57" s="18" t="e">
        <f>INDEX(Large!$E$4:$BN$405,'Trade quantity'!$C57,'Trade quantity'!M$2)</f>
        <v>#NUM!</v>
      </c>
      <c r="N57" s="18" t="e">
        <f>INDEX(Large!$E$4:$BN$405,'Trade quantity'!$C57,'Trade quantity'!N$2)</f>
        <v>#NUM!</v>
      </c>
      <c r="O57" s="18" t="e">
        <f>INDEX(Large!$E$4:$BN$405,'Trade quantity'!$C57,'Trade quantity'!O$2)</f>
        <v>#NUM!</v>
      </c>
    </row>
    <row r="58" spans="1:15">
      <c r="A58" s="18">
        <v>55</v>
      </c>
      <c r="B58" s="12" t="e">
        <f>LARGE(Large!$BM$4:$BM$72,'Trade quantity'!A58)</f>
        <v>#NUM!</v>
      </c>
      <c r="C58" s="18" t="e">
        <f>MATCH(B58,Large!$BM$4:$BM$405,0)</f>
        <v>#NUM!</v>
      </c>
      <c r="D58" s="18" t="e">
        <f>INDEX(Large!$E$4:$BN$405,'Trade quantity'!$C58,'Trade quantity'!D$2)</f>
        <v>#NUM!</v>
      </c>
      <c r="E58" s="18" t="e">
        <f>INDEX(Large!$E$4:$BN$405,'Trade quantity'!$C58,'Trade quantity'!E$2)</f>
        <v>#NUM!</v>
      </c>
      <c r="F58" s="18" t="e">
        <f>INDEX(Large!$E$4:$BN$405,'Trade quantity'!$C58,'Trade quantity'!F$2)</f>
        <v>#NUM!</v>
      </c>
      <c r="G58" s="18" t="e">
        <f>INDEX(Large!$E$4:$BN$405,'Trade quantity'!$C58,'Trade quantity'!G$2)</f>
        <v>#NUM!</v>
      </c>
      <c r="H58" s="18" t="e">
        <f>INDEX(Large!$E$4:$BN$405,'Trade quantity'!$C58,'Trade quantity'!H$2)</f>
        <v>#NUM!</v>
      </c>
      <c r="I58" s="18" t="e">
        <f>INDEX(Large!$E$4:$BN$405,'Trade quantity'!$C58,'Trade quantity'!I$2)</f>
        <v>#NUM!</v>
      </c>
      <c r="J58" s="18" t="e">
        <f>INDEX(Large!$E$4:$BN$405,'Trade quantity'!$C58,'Trade quantity'!J$2)</f>
        <v>#NUM!</v>
      </c>
      <c r="K58" s="18" t="e">
        <f>INDEX(Large!$E$4:$BN$405,'Trade quantity'!$C58,'Trade quantity'!K$2)</f>
        <v>#NUM!</v>
      </c>
      <c r="L58" s="18" t="e">
        <f>INDEX(Large!$E$4:$BN$405,'Trade quantity'!$C58,'Trade quantity'!L$2)</f>
        <v>#NUM!</v>
      </c>
      <c r="M58" s="18" t="e">
        <f>INDEX(Large!$E$4:$BN$405,'Trade quantity'!$C58,'Trade quantity'!M$2)</f>
        <v>#NUM!</v>
      </c>
      <c r="N58" s="18" t="e">
        <f>INDEX(Large!$E$4:$BN$405,'Trade quantity'!$C58,'Trade quantity'!N$2)</f>
        <v>#NUM!</v>
      </c>
      <c r="O58" s="18" t="e">
        <f>INDEX(Large!$E$4:$BN$405,'Trade quantity'!$C58,'Trade quantity'!O$2)</f>
        <v>#NUM!</v>
      </c>
    </row>
    <row r="59" spans="1:15">
      <c r="A59" s="18">
        <v>56</v>
      </c>
      <c r="B59" s="12" t="e">
        <f>LARGE(Large!$BM$4:$BM$72,'Trade quantity'!A59)</f>
        <v>#NUM!</v>
      </c>
      <c r="C59" s="18" t="e">
        <f>MATCH(B59,Large!$BM$4:$BM$405,0)</f>
        <v>#NUM!</v>
      </c>
      <c r="D59" s="18" t="e">
        <f>INDEX(Large!$E$4:$BN$405,'Trade quantity'!$C59,'Trade quantity'!D$2)</f>
        <v>#NUM!</v>
      </c>
      <c r="E59" s="18" t="e">
        <f>INDEX(Large!$E$4:$BN$405,'Trade quantity'!$C59,'Trade quantity'!E$2)</f>
        <v>#NUM!</v>
      </c>
      <c r="F59" s="18" t="e">
        <f>INDEX(Large!$E$4:$BN$405,'Trade quantity'!$C59,'Trade quantity'!F$2)</f>
        <v>#NUM!</v>
      </c>
      <c r="G59" s="18" t="e">
        <f>INDEX(Large!$E$4:$BN$405,'Trade quantity'!$C59,'Trade quantity'!G$2)</f>
        <v>#NUM!</v>
      </c>
      <c r="H59" s="18" t="e">
        <f>INDEX(Large!$E$4:$BN$405,'Trade quantity'!$C59,'Trade quantity'!H$2)</f>
        <v>#NUM!</v>
      </c>
      <c r="I59" s="18" t="e">
        <f>INDEX(Large!$E$4:$BN$405,'Trade quantity'!$C59,'Trade quantity'!I$2)</f>
        <v>#NUM!</v>
      </c>
      <c r="J59" s="18" t="e">
        <f>INDEX(Large!$E$4:$BN$405,'Trade quantity'!$C59,'Trade quantity'!J$2)</f>
        <v>#NUM!</v>
      </c>
      <c r="K59" s="18" t="e">
        <f>INDEX(Large!$E$4:$BN$405,'Trade quantity'!$C59,'Trade quantity'!K$2)</f>
        <v>#NUM!</v>
      </c>
      <c r="L59" s="18" t="e">
        <f>INDEX(Large!$E$4:$BN$405,'Trade quantity'!$C59,'Trade quantity'!L$2)</f>
        <v>#NUM!</v>
      </c>
      <c r="M59" s="18" t="e">
        <f>INDEX(Large!$E$4:$BN$405,'Trade quantity'!$C59,'Trade quantity'!M$2)</f>
        <v>#NUM!</v>
      </c>
      <c r="N59" s="18" t="e">
        <f>INDEX(Large!$E$4:$BN$405,'Trade quantity'!$C59,'Trade quantity'!N$2)</f>
        <v>#NUM!</v>
      </c>
      <c r="O59" s="18" t="e">
        <f>INDEX(Large!$E$4:$BN$405,'Trade quantity'!$C59,'Trade quantity'!O$2)</f>
        <v>#NUM!</v>
      </c>
    </row>
    <row r="60" spans="1:15">
      <c r="A60" s="18">
        <v>57</v>
      </c>
      <c r="B60" s="12" t="e">
        <f>LARGE(Large!$BM$4:$BM$72,'Trade quantity'!A60)</f>
        <v>#NUM!</v>
      </c>
      <c r="C60" s="18" t="e">
        <f>MATCH(B60,Large!$BM$4:$BM$405,0)</f>
        <v>#NUM!</v>
      </c>
      <c r="D60" s="18" t="e">
        <f>INDEX(Large!$E$4:$BN$405,'Trade quantity'!$C60,'Trade quantity'!D$2)</f>
        <v>#NUM!</v>
      </c>
      <c r="E60" s="18" t="e">
        <f>INDEX(Large!$E$4:$BN$405,'Trade quantity'!$C60,'Trade quantity'!E$2)</f>
        <v>#NUM!</v>
      </c>
      <c r="F60" s="18" t="e">
        <f>INDEX(Large!$E$4:$BN$405,'Trade quantity'!$C60,'Trade quantity'!F$2)</f>
        <v>#NUM!</v>
      </c>
      <c r="G60" s="18" t="e">
        <f>INDEX(Large!$E$4:$BN$405,'Trade quantity'!$C60,'Trade quantity'!G$2)</f>
        <v>#NUM!</v>
      </c>
      <c r="H60" s="18" t="e">
        <f>INDEX(Large!$E$4:$BN$405,'Trade quantity'!$C60,'Trade quantity'!H$2)</f>
        <v>#NUM!</v>
      </c>
      <c r="I60" s="18" t="e">
        <f>INDEX(Large!$E$4:$BN$405,'Trade quantity'!$C60,'Trade quantity'!I$2)</f>
        <v>#NUM!</v>
      </c>
      <c r="J60" s="18" t="e">
        <f>INDEX(Large!$E$4:$BN$405,'Trade quantity'!$C60,'Trade quantity'!J$2)</f>
        <v>#NUM!</v>
      </c>
      <c r="K60" s="18" t="e">
        <f>INDEX(Large!$E$4:$BN$405,'Trade quantity'!$C60,'Trade quantity'!K$2)</f>
        <v>#NUM!</v>
      </c>
      <c r="L60" s="18" t="e">
        <f>INDEX(Large!$E$4:$BN$405,'Trade quantity'!$C60,'Trade quantity'!L$2)</f>
        <v>#NUM!</v>
      </c>
      <c r="M60" s="18" t="e">
        <f>INDEX(Large!$E$4:$BN$405,'Trade quantity'!$C60,'Trade quantity'!M$2)</f>
        <v>#NUM!</v>
      </c>
      <c r="N60" s="18" t="e">
        <f>INDEX(Large!$E$4:$BN$405,'Trade quantity'!$C60,'Trade quantity'!N$2)</f>
        <v>#NUM!</v>
      </c>
      <c r="O60" s="18" t="e">
        <f>INDEX(Large!$E$4:$BN$405,'Trade quantity'!$C60,'Trade quantity'!O$2)</f>
        <v>#NUM!</v>
      </c>
    </row>
    <row r="61" spans="1:15">
      <c r="A61" s="18">
        <v>58</v>
      </c>
      <c r="B61" s="12" t="e">
        <f>LARGE(Large!$BM$4:$BM$72,'Trade quantity'!A61)</f>
        <v>#NUM!</v>
      </c>
      <c r="C61" s="18" t="e">
        <f>MATCH(B61,Large!$BM$4:$BM$405,0)</f>
        <v>#NUM!</v>
      </c>
      <c r="D61" s="18" t="e">
        <f>INDEX(Large!$E$4:$BN$405,'Trade quantity'!$C61,'Trade quantity'!D$2)</f>
        <v>#NUM!</v>
      </c>
      <c r="E61" s="18" t="e">
        <f>INDEX(Large!$E$4:$BN$405,'Trade quantity'!$C61,'Trade quantity'!E$2)</f>
        <v>#NUM!</v>
      </c>
      <c r="F61" s="18" t="e">
        <f>INDEX(Large!$E$4:$BN$405,'Trade quantity'!$C61,'Trade quantity'!F$2)</f>
        <v>#NUM!</v>
      </c>
      <c r="G61" s="18" t="e">
        <f>INDEX(Large!$E$4:$BN$405,'Trade quantity'!$C61,'Trade quantity'!G$2)</f>
        <v>#NUM!</v>
      </c>
      <c r="H61" s="18" t="e">
        <f>INDEX(Large!$E$4:$BN$405,'Trade quantity'!$C61,'Trade quantity'!H$2)</f>
        <v>#NUM!</v>
      </c>
      <c r="I61" s="18" t="e">
        <f>INDEX(Large!$E$4:$BN$405,'Trade quantity'!$C61,'Trade quantity'!I$2)</f>
        <v>#NUM!</v>
      </c>
      <c r="J61" s="18" t="e">
        <f>INDEX(Large!$E$4:$BN$405,'Trade quantity'!$C61,'Trade quantity'!J$2)</f>
        <v>#NUM!</v>
      </c>
      <c r="K61" s="18" t="e">
        <f>INDEX(Large!$E$4:$BN$405,'Trade quantity'!$C61,'Trade quantity'!K$2)</f>
        <v>#NUM!</v>
      </c>
      <c r="L61" s="18" t="e">
        <f>INDEX(Large!$E$4:$BN$405,'Trade quantity'!$C61,'Trade quantity'!L$2)</f>
        <v>#NUM!</v>
      </c>
      <c r="M61" s="18" t="e">
        <f>INDEX(Large!$E$4:$BN$405,'Trade quantity'!$C61,'Trade quantity'!M$2)</f>
        <v>#NUM!</v>
      </c>
      <c r="N61" s="18" t="e">
        <f>INDEX(Large!$E$4:$BN$405,'Trade quantity'!$C61,'Trade quantity'!N$2)</f>
        <v>#NUM!</v>
      </c>
      <c r="O61" s="18" t="e">
        <f>INDEX(Large!$E$4:$BN$405,'Trade quantity'!$C61,'Trade quantity'!O$2)</f>
        <v>#NUM!</v>
      </c>
    </row>
    <row r="62" spans="1:15">
      <c r="A62" s="18">
        <v>59</v>
      </c>
      <c r="B62" s="12" t="e">
        <f>LARGE(Large!$BM$4:$BM$72,'Trade quantity'!A62)</f>
        <v>#NUM!</v>
      </c>
      <c r="C62" s="18" t="e">
        <f>MATCH(B62,Large!$BM$4:$BM$405,0)</f>
        <v>#NUM!</v>
      </c>
      <c r="D62" s="18" t="e">
        <f>INDEX(Large!$E$4:$BN$405,'Trade quantity'!$C62,'Trade quantity'!D$2)</f>
        <v>#NUM!</v>
      </c>
      <c r="E62" s="18" t="e">
        <f>INDEX(Large!$E$4:$BN$405,'Trade quantity'!$C62,'Trade quantity'!E$2)</f>
        <v>#NUM!</v>
      </c>
      <c r="F62" s="18" t="e">
        <f>INDEX(Large!$E$4:$BN$405,'Trade quantity'!$C62,'Trade quantity'!F$2)</f>
        <v>#NUM!</v>
      </c>
      <c r="G62" s="18" t="e">
        <f>INDEX(Large!$E$4:$BN$405,'Trade quantity'!$C62,'Trade quantity'!G$2)</f>
        <v>#NUM!</v>
      </c>
      <c r="H62" s="18" t="e">
        <f>INDEX(Large!$E$4:$BN$405,'Trade quantity'!$C62,'Trade quantity'!H$2)</f>
        <v>#NUM!</v>
      </c>
      <c r="I62" s="18" t="e">
        <f>INDEX(Large!$E$4:$BN$405,'Trade quantity'!$C62,'Trade quantity'!I$2)</f>
        <v>#NUM!</v>
      </c>
      <c r="J62" s="18" t="e">
        <f>INDEX(Large!$E$4:$BN$405,'Trade quantity'!$C62,'Trade quantity'!J$2)</f>
        <v>#NUM!</v>
      </c>
      <c r="K62" s="18" t="e">
        <f>INDEX(Large!$E$4:$BN$405,'Trade quantity'!$C62,'Trade quantity'!K$2)</f>
        <v>#NUM!</v>
      </c>
      <c r="L62" s="18" t="e">
        <f>INDEX(Large!$E$4:$BN$405,'Trade quantity'!$C62,'Trade quantity'!L$2)</f>
        <v>#NUM!</v>
      </c>
      <c r="M62" s="18" t="e">
        <f>INDEX(Large!$E$4:$BN$405,'Trade quantity'!$C62,'Trade quantity'!M$2)</f>
        <v>#NUM!</v>
      </c>
      <c r="N62" s="18" t="e">
        <f>INDEX(Large!$E$4:$BN$405,'Trade quantity'!$C62,'Trade quantity'!N$2)</f>
        <v>#NUM!</v>
      </c>
      <c r="O62" s="18" t="e">
        <f>INDEX(Large!$E$4:$BN$405,'Trade quantity'!$C62,'Trade quantity'!O$2)</f>
        <v>#NUM!</v>
      </c>
    </row>
    <row r="63" spans="1:15">
      <c r="A63" s="18">
        <v>60</v>
      </c>
      <c r="B63" s="12" t="e">
        <f>LARGE(Large!$BM$4:$BM$72,'Trade quantity'!A63)</f>
        <v>#NUM!</v>
      </c>
      <c r="C63" s="18" t="e">
        <f>MATCH(B63,Large!$BM$4:$BM$405,0)</f>
        <v>#NUM!</v>
      </c>
      <c r="D63" s="18" t="e">
        <f>INDEX(Large!$E$4:$BN$405,'Trade quantity'!$C63,'Trade quantity'!D$2)</f>
        <v>#NUM!</v>
      </c>
      <c r="E63" s="18" t="e">
        <f>INDEX(Large!$E$4:$BN$405,'Trade quantity'!$C63,'Trade quantity'!E$2)</f>
        <v>#NUM!</v>
      </c>
      <c r="F63" s="18" t="e">
        <f>INDEX(Large!$E$4:$BN$405,'Trade quantity'!$C63,'Trade quantity'!F$2)</f>
        <v>#NUM!</v>
      </c>
      <c r="G63" s="18" t="e">
        <f>INDEX(Large!$E$4:$BN$405,'Trade quantity'!$C63,'Trade quantity'!G$2)</f>
        <v>#NUM!</v>
      </c>
      <c r="H63" s="18" t="e">
        <f>INDEX(Large!$E$4:$BN$405,'Trade quantity'!$C63,'Trade quantity'!H$2)</f>
        <v>#NUM!</v>
      </c>
      <c r="I63" s="18" t="e">
        <f>INDEX(Large!$E$4:$BN$405,'Trade quantity'!$C63,'Trade quantity'!I$2)</f>
        <v>#NUM!</v>
      </c>
      <c r="J63" s="18" t="e">
        <f>INDEX(Large!$E$4:$BN$405,'Trade quantity'!$C63,'Trade quantity'!J$2)</f>
        <v>#NUM!</v>
      </c>
      <c r="K63" s="18" t="e">
        <f>INDEX(Large!$E$4:$BN$405,'Trade quantity'!$C63,'Trade quantity'!K$2)</f>
        <v>#NUM!</v>
      </c>
      <c r="L63" s="18" t="e">
        <f>INDEX(Large!$E$4:$BN$405,'Trade quantity'!$C63,'Trade quantity'!L$2)</f>
        <v>#NUM!</v>
      </c>
      <c r="M63" s="18" t="e">
        <f>INDEX(Large!$E$4:$BN$405,'Trade quantity'!$C63,'Trade quantity'!M$2)</f>
        <v>#NUM!</v>
      </c>
      <c r="N63" s="18" t="e">
        <f>INDEX(Large!$E$4:$BN$405,'Trade quantity'!$C63,'Trade quantity'!N$2)</f>
        <v>#NUM!</v>
      </c>
      <c r="O63" s="18" t="e">
        <f>INDEX(Large!$E$4:$BN$405,'Trade quantity'!$C63,'Trade quantity'!O$2)</f>
        <v>#NUM!</v>
      </c>
    </row>
    <row r="64" spans="1:15">
      <c r="A64" s="18">
        <v>61</v>
      </c>
      <c r="B64" s="12" t="e">
        <f>LARGE(Large!$BM$4:$BM$72,'Trade quantity'!A64)</f>
        <v>#NUM!</v>
      </c>
      <c r="C64" s="18" t="e">
        <f>MATCH(B64,Large!$BM$4:$BM$405,0)</f>
        <v>#NUM!</v>
      </c>
      <c r="D64" s="18" t="e">
        <f>INDEX(Large!$E$4:$BN$405,'Trade quantity'!$C64,'Trade quantity'!D$2)</f>
        <v>#NUM!</v>
      </c>
      <c r="E64" s="18" t="e">
        <f>INDEX(Large!$E$4:$BN$405,'Trade quantity'!$C64,'Trade quantity'!E$2)</f>
        <v>#NUM!</v>
      </c>
      <c r="F64" s="18" t="e">
        <f>INDEX(Large!$E$4:$BN$405,'Trade quantity'!$C64,'Trade quantity'!F$2)</f>
        <v>#NUM!</v>
      </c>
      <c r="G64" s="18" t="e">
        <f>INDEX(Large!$E$4:$BN$405,'Trade quantity'!$C64,'Trade quantity'!G$2)</f>
        <v>#NUM!</v>
      </c>
      <c r="H64" s="18" t="e">
        <f>INDEX(Large!$E$4:$BN$405,'Trade quantity'!$C64,'Trade quantity'!H$2)</f>
        <v>#NUM!</v>
      </c>
      <c r="I64" s="18" t="e">
        <f>INDEX(Large!$E$4:$BN$405,'Trade quantity'!$C64,'Trade quantity'!I$2)</f>
        <v>#NUM!</v>
      </c>
      <c r="J64" s="18" t="e">
        <f>INDEX(Large!$E$4:$BN$405,'Trade quantity'!$C64,'Trade quantity'!J$2)</f>
        <v>#NUM!</v>
      </c>
      <c r="K64" s="18" t="e">
        <f>INDEX(Large!$E$4:$BN$405,'Trade quantity'!$C64,'Trade quantity'!K$2)</f>
        <v>#NUM!</v>
      </c>
      <c r="L64" s="18" t="e">
        <f>INDEX(Large!$E$4:$BN$405,'Trade quantity'!$C64,'Trade quantity'!L$2)</f>
        <v>#NUM!</v>
      </c>
      <c r="M64" s="18" t="e">
        <f>INDEX(Large!$E$4:$BN$405,'Trade quantity'!$C64,'Trade quantity'!M$2)</f>
        <v>#NUM!</v>
      </c>
      <c r="N64" s="18" t="e">
        <f>INDEX(Large!$E$4:$BN$405,'Trade quantity'!$C64,'Trade quantity'!N$2)</f>
        <v>#NUM!</v>
      </c>
      <c r="O64" s="18" t="e">
        <f>INDEX(Large!$E$4:$BN$405,'Trade quantity'!$C64,'Trade quantity'!O$2)</f>
        <v>#NUM!</v>
      </c>
    </row>
    <row r="65" spans="1:15">
      <c r="A65" s="18">
        <v>62</v>
      </c>
      <c r="B65" s="12" t="e">
        <f>LARGE(Large!$BM$4:$BM$72,'Trade quantity'!A65)</f>
        <v>#NUM!</v>
      </c>
      <c r="C65" s="18" t="e">
        <f>MATCH(B65,Large!$BM$4:$BM$405,0)</f>
        <v>#NUM!</v>
      </c>
      <c r="D65" s="18" t="e">
        <f>INDEX(Large!$E$4:$BN$405,'Trade quantity'!$C65,'Trade quantity'!D$2)</f>
        <v>#NUM!</v>
      </c>
      <c r="E65" s="18" t="e">
        <f>INDEX(Large!$E$4:$BN$405,'Trade quantity'!$C65,'Trade quantity'!E$2)</f>
        <v>#NUM!</v>
      </c>
      <c r="F65" s="18" t="e">
        <f>INDEX(Large!$E$4:$BN$405,'Trade quantity'!$C65,'Trade quantity'!F$2)</f>
        <v>#NUM!</v>
      </c>
      <c r="G65" s="18" t="e">
        <f>INDEX(Large!$E$4:$BN$405,'Trade quantity'!$C65,'Trade quantity'!G$2)</f>
        <v>#NUM!</v>
      </c>
      <c r="H65" s="18" t="e">
        <f>INDEX(Large!$E$4:$BN$405,'Trade quantity'!$C65,'Trade quantity'!H$2)</f>
        <v>#NUM!</v>
      </c>
      <c r="I65" s="18" t="e">
        <f>INDEX(Large!$E$4:$BN$405,'Trade quantity'!$C65,'Trade quantity'!I$2)</f>
        <v>#NUM!</v>
      </c>
      <c r="J65" s="18" t="e">
        <f>INDEX(Large!$E$4:$BN$405,'Trade quantity'!$C65,'Trade quantity'!J$2)</f>
        <v>#NUM!</v>
      </c>
      <c r="K65" s="18" t="e">
        <f>INDEX(Large!$E$4:$BN$405,'Trade quantity'!$C65,'Trade quantity'!K$2)</f>
        <v>#NUM!</v>
      </c>
      <c r="L65" s="18" t="e">
        <f>INDEX(Large!$E$4:$BN$405,'Trade quantity'!$C65,'Trade quantity'!L$2)</f>
        <v>#NUM!</v>
      </c>
      <c r="M65" s="18" t="e">
        <f>INDEX(Large!$E$4:$BN$405,'Trade quantity'!$C65,'Trade quantity'!M$2)</f>
        <v>#NUM!</v>
      </c>
      <c r="N65" s="18" t="e">
        <f>INDEX(Large!$E$4:$BN$405,'Trade quantity'!$C65,'Trade quantity'!N$2)</f>
        <v>#NUM!</v>
      </c>
      <c r="O65" s="18" t="e">
        <f>INDEX(Large!$E$4:$BN$405,'Trade quantity'!$C65,'Trade quantity'!O$2)</f>
        <v>#NUM!</v>
      </c>
    </row>
    <row r="66" spans="1:15">
      <c r="A66" s="18">
        <v>63</v>
      </c>
      <c r="B66" s="12" t="e">
        <f>LARGE(Large!$BM$4:$BM$72,'Trade quantity'!A66)</f>
        <v>#NUM!</v>
      </c>
      <c r="C66" s="18" t="e">
        <f>MATCH(B66,Large!$BM$4:$BM$405,0)</f>
        <v>#NUM!</v>
      </c>
      <c r="D66" s="18" t="e">
        <f>INDEX(Large!$E$4:$BN$405,'Trade quantity'!$C66,'Trade quantity'!D$2)</f>
        <v>#NUM!</v>
      </c>
      <c r="E66" s="18" t="e">
        <f>INDEX(Large!$E$4:$BN$405,'Trade quantity'!$C66,'Trade quantity'!E$2)</f>
        <v>#NUM!</v>
      </c>
      <c r="F66" s="18" t="e">
        <f>INDEX(Large!$E$4:$BN$405,'Trade quantity'!$C66,'Trade quantity'!F$2)</f>
        <v>#NUM!</v>
      </c>
      <c r="G66" s="18" t="e">
        <f>INDEX(Large!$E$4:$BN$405,'Trade quantity'!$C66,'Trade quantity'!G$2)</f>
        <v>#NUM!</v>
      </c>
      <c r="H66" s="18" t="e">
        <f>INDEX(Large!$E$4:$BN$405,'Trade quantity'!$C66,'Trade quantity'!H$2)</f>
        <v>#NUM!</v>
      </c>
      <c r="I66" s="18" t="e">
        <f>INDEX(Large!$E$4:$BN$405,'Trade quantity'!$C66,'Trade quantity'!I$2)</f>
        <v>#NUM!</v>
      </c>
      <c r="J66" s="18" t="e">
        <f>INDEX(Large!$E$4:$BN$405,'Trade quantity'!$C66,'Trade quantity'!J$2)</f>
        <v>#NUM!</v>
      </c>
      <c r="K66" s="18" t="e">
        <f>INDEX(Large!$E$4:$BN$405,'Trade quantity'!$C66,'Trade quantity'!K$2)</f>
        <v>#NUM!</v>
      </c>
      <c r="L66" s="18" t="e">
        <f>INDEX(Large!$E$4:$BN$405,'Trade quantity'!$C66,'Trade quantity'!L$2)</f>
        <v>#NUM!</v>
      </c>
      <c r="M66" s="18" t="e">
        <f>INDEX(Large!$E$4:$BN$405,'Trade quantity'!$C66,'Trade quantity'!M$2)</f>
        <v>#NUM!</v>
      </c>
      <c r="N66" s="18" t="e">
        <f>INDEX(Large!$E$4:$BN$405,'Trade quantity'!$C66,'Trade quantity'!N$2)</f>
        <v>#NUM!</v>
      </c>
      <c r="O66" s="18" t="e">
        <f>INDEX(Large!$E$4:$BN$405,'Trade quantity'!$C66,'Trade quantity'!O$2)</f>
        <v>#NUM!</v>
      </c>
    </row>
    <row r="67" spans="1:15">
      <c r="A67" s="18">
        <v>64</v>
      </c>
      <c r="B67" s="12" t="e">
        <f>LARGE(Large!$BM$4:$BM$72,'Trade quantity'!A67)</f>
        <v>#NUM!</v>
      </c>
      <c r="C67" s="18" t="e">
        <f>MATCH(B67,Large!$BM$4:$BM$405,0)</f>
        <v>#NUM!</v>
      </c>
      <c r="D67" s="18" t="e">
        <f>INDEX(Large!$E$4:$BN$405,'Trade quantity'!$C67,'Trade quantity'!D$2)</f>
        <v>#NUM!</v>
      </c>
      <c r="E67" s="18" t="e">
        <f>INDEX(Large!$E$4:$BN$405,'Trade quantity'!$C67,'Trade quantity'!E$2)</f>
        <v>#NUM!</v>
      </c>
      <c r="F67" s="18" t="e">
        <f>INDEX(Large!$E$4:$BN$405,'Trade quantity'!$C67,'Trade quantity'!F$2)</f>
        <v>#NUM!</v>
      </c>
      <c r="G67" s="18" t="e">
        <f>INDEX(Large!$E$4:$BN$405,'Trade quantity'!$C67,'Trade quantity'!G$2)</f>
        <v>#NUM!</v>
      </c>
      <c r="H67" s="18" t="e">
        <f>INDEX(Large!$E$4:$BN$405,'Trade quantity'!$C67,'Trade quantity'!H$2)</f>
        <v>#NUM!</v>
      </c>
      <c r="I67" s="18" t="e">
        <f>INDEX(Large!$E$4:$BN$405,'Trade quantity'!$C67,'Trade quantity'!I$2)</f>
        <v>#NUM!</v>
      </c>
      <c r="J67" s="18" t="e">
        <f>INDEX(Large!$E$4:$BN$405,'Trade quantity'!$C67,'Trade quantity'!J$2)</f>
        <v>#NUM!</v>
      </c>
      <c r="K67" s="18" t="e">
        <f>INDEX(Large!$E$4:$BN$405,'Trade quantity'!$C67,'Trade quantity'!K$2)</f>
        <v>#NUM!</v>
      </c>
      <c r="L67" s="18" t="e">
        <f>INDEX(Large!$E$4:$BN$405,'Trade quantity'!$C67,'Trade quantity'!L$2)</f>
        <v>#NUM!</v>
      </c>
      <c r="M67" s="18" t="e">
        <f>INDEX(Large!$E$4:$BN$405,'Trade quantity'!$C67,'Trade quantity'!M$2)</f>
        <v>#NUM!</v>
      </c>
      <c r="N67" s="18" t="e">
        <f>INDEX(Large!$E$4:$BN$405,'Trade quantity'!$C67,'Trade quantity'!N$2)</f>
        <v>#NUM!</v>
      </c>
      <c r="O67" s="18" t="e">
        <f>INDEX(Large!$E$4:$BN$405,'Trade quantity'!$C67,'Trade quantity'!O$2)</f>
        <v>#NUM!</v>
      </c>
    </row>
    <row r="68" spans="1:15">
      <c r="A68" s="18">
        <v>65</v>
      </c>
      <c r="B68" s="12" t="e">
        <f>LARGE(Large!$BM$4:$BM$72,'Trade quantity'!A68)</f>
        <v>#NUM!</v>
      </c>
      <c r="C68" s="18" t="e">
        <f>MATCH(B68,Large!$BM$4:$BM$405,0)</f>
        <v>#NUM!</v>
      </c>
      <c r="D68" s="18" t="e">
        <f>INDEX(Large!$E$4:$BN$405,'Trade quantity'!$C68,'Trade quantity'!D$2)</f>
        <v>#NUM!</v>
      </c>
      <c r="E68" s="18" t="e">
        <f>INDEX(Large!$E$4:$BN$405,'Trade quantity'!$C68,'Trade quantity'!E$2)</f>
        <v>#NUM!</v>
      </c>
      <c r="F68" s="18" t="e">
        <f>INDEX(Large!$E$4:$BN$405,'Trade quantity'!$C68,'Trade quantity'!F$2)</f>
        <v>#NUM!</v>
      </c>
      <c r="G68" s="18" t="e">
        <f>INDEX(Large!$E$4:$BN$405,'Trade quantity'!$C68,'Trade quantity'!G$2)</f>
        <v>#NUM!</v>
      </c>
      <c r="H68" s="18" t="e">
        <f>INDEX(Large!$E$4:$BN$405,'Trade quantity'!$C68,'Trade quantity'!H$2)</f>
        <v>#NUM!</v>
      </c>
      <c r="I68" s="18" t="e">
        <f>INDEX(Large!$E$4:$BN$405,'Trade quantity'!$C68,'Trade quantity'!I$2)</f>
        <v>#NUM!</v>
      </c>
      <c r="J68" s="18" t="e">
        <f>INDEX(Large!$E$4:$BN$405,'Trade quantity'!$C68,'Trade quantity'!J$2)</f>
        <v>#NUM!</v>
      </c>
      <c r="K68" s="18" t="e">
        <f>INDEX(Large!$E$4:$BN$405,'Trade quantity'!$C68,'Trade quantity'!K$2)</f>
        <v>#NUM!</v>
      </c>
      <c r="L68" s="18" t="e">
        <f>INDEX(Large!$E$4:$BN$405,'Trade quantity'!$C68,'Trade quantity'!L$2)</f>
        <v>#NUM!</v>
      </c>
      <c r="M68" s="18" t="e">
        <f>INDEX(Large!$E$4:$BN$405,'Trade quantity'!$C68,'Trade quantity'!M$2)</f>
        <v>#NUM!</v>
      </c>
      <c r="N68" s="18" t="e">
        <f>INDEX(Large!$E$4:$BN$405,'Trade quantity'!$C68,'Trade quantity'!N$2)</f>
        <v>#NUM!</v>
      </c>
      <c r="O68" s="18" t="e">
        <f>INDEX(Large!$E$4:$BN$405,'Trade quantity'!$C68,'Trade quantity'!O$2)</f>
        <v>#NUM!</v>
      </c>
    </row>
    <row r="69" spans="1:15">
      <c r="A69" s="18">
        <v>66</v>
      </c>
      <c r="B69" s="12" t="e">
        <f>LARGE(Large!$BM$4:$BM$72,'Trade quantity'!A69)</f>
        <v>#NUM!</v>
      </c>
      <c r="C69" s="18" t="e">
        <f>MATCH(B69,Large!$BM$4:$BM$405,0)</f>
        <v>#NUM!</v>
      </c>
      <c r="D69" s="18" t="e">
        <f>INDEX(Large!$E$4:$BN$405,'Trade quantity'!$C69,'Trade quantity'!D$2)</f>
        <v>#NUM!</v>
      </c>
      <c r="E69" s="18" t="e">
        <f>INDEX(Large!$E$4:$BN$405,'Trade quantity'!$C69,'Trade quantity'!E$2)</f>
        <v>#NUM!</v>
      </c>
      <c r="F69" s="18" t="e">
        <f>INDEX(Large!$E$4:$BN$405,'Trade quantity'!$C69,'Trade quantity'!F$2)</f>
        <v>#NUM!</v>
      </c>
      <c r="G69" s="18" t="e">
        <f>INDEX(Large!$E$4:$BN$405,'Trade quantity'!$C69,'Trade quantity'!G$2)</f>
        <v>#NUM!</v>
      </c>
      <c r="H69" s="18" t="e">
        <f>INDEX(Large!$E$4:$BN$405,'Trade quantity'!$C69,'Trade quantity'!H$2)</f>
        <v>#NUM!</v>
      </c>
      <c r="I69" s="18" t="e">
        <f>INDEX(Large!$E$4:$BN$405,'Trade quantity'!$C69,'Trade quantity'!I$2)</f>
        <v>#NUM!</v>
      </c>
      <c r="J69" s="18" t="e">
        <f>INDEX(Large!$E$4:$BN$405,'Trade quantity'!$C69,'Trade quantity'!J$2)</f>
        <v>#NUM!</v>
      </c>
      <c r="K69" s="18" t="e">
        <f>INDEX(Large!$E$4:$BN$405,'Trade quantity'!$C69,'Trade quantity'!K$2)</f>
        <v>#NUM!</v>
      </c>
      <c r="L69" s="18" t="e">
        <f>INDEX(Large!$E$4:$BN$405,'Trade quantity'!$C69,'Trade quantity'!L$2)</f>
        <v>#NUM!</v>
      </c>
      <c r="M69" s="18" t="e">
        <f>INDEX(Large!$E$4:$BN$405,'Trade quantity'!$C69,'Trade quantity'!M$2)</f>
        <v>#NUM!</v>
      </c>
      <c r="N69" s="18" t="e">
        <f>INDEX(Large!$E$4:$BN$405,'Trade quantity'!$C69,'Trade quantity'!N$2)</f>
        <v>#NUM!</v>
      </c>
      <c r="O69" s="18" t="e">
        <f>INDEX(Large!$E$4:$BN$405,'Trade quantity'!$C69,'Trade quantity'!O$2)</f>
        <v>#NUM!</v>
      </c>
    </row>
    <row r="70" spans="1:15">
      <c r="A70" s="18">
        <v>67</v>
      </c>
      <c r="B70" s="12" t="e">
        <f>LARGE(Large!$BM$4:$BM$72,'Trade quantity'!A70)</f>
        <v>#NUM!</v>
      </c>
      <c r="C70" s="18" t="e">
        <f>MATCH(B70,Large!$BM$4:$BM$405,0)</f>
        <v>#NUM!</v>
      </c>
      <c r="D70" s="18" t="e">
        <f>INDEX(Large!$E$4:$BN$405,'Trade quantity'!$C70,'Trade quantity'!D$2)</f>
        <v>#NUM!</v>
      </c>
      <c r="E70" s="18" t="e">
        <f>INDEX(Large!$E$4:$BN$405,'Trade quantity'!$C70,'Trade quantity'!E$2)</f>
        <v>#NUM!</v>
      </c>
      <c r="F70" s="18" t="e">
        <f>INDEX(Large!$E$4:$BN$405,'Trade quantity'!$C70,'Trade quantity'!F$2)</f>
        <v>#NUM!</v>
      </c>
      <c r="G70" s="18" t="e">
        <f>INDEX(Large!$E$4:$BN$405,'Trade quantity'!$C70,'Trade quantity'!G$2)</f>
        <v>#NUM!</v>
      </c>
      <c r="H70" s="18" t="e">
        <f>INDEX(Large!$E$4:$BN$405,'Trade quantity'!$C70,'Trade quantity'!H$2)</f>
        <v>#NUM!</v>
      </c>
      <c r="I70" s="18" t="e">
        <f>INDEX(Large!$E$4:$BN$405,'Trade quantity'!$C70,'Trade quantity'!I$2)</f>
        <v>#NUM!</v>
      </c>
      <c r="J70" s="18" t="e">
        <f>INDEX(Large!$E$4:$BN$405,'Trade quantity'!$C70,'Trade quantity'!J$2)</f>
        <v>#NUM!</v>
      </c>
      <c r="K70" s="18" t="e">
        <f>INDEX(Large!$E$4:$BN$405,'Trade quantity'!$C70,'Trade quantity'!K$2)</f>
        <v>#NUM!</v>
      </c>
      <c r="L70" s="18" t="e">
        <f>INDEX(Large!$E$4:$BN$405,'Trade quantity'!$C70,'Trade quantity'!L$2)</f>
        <v>#NUM!</v>
      </c>
      <c r="M70" s="18" t="e">
        <f>INDEX(Large!$E$4:$BN$405,'Trade quantity'!$C70,'Trade quantity'!M$2)</f>
        <v>#NUM!</v>
      </c>
      <c r="N70" s="18" t="e">
        <f>INDEX(Large!$E$4:$BN$405,'Trade quantity'!$C70,'Trade quantity'!N$2)</f>
        <v>#NUM!</v>
      </c>
      <c r="O70" s="18" t="e">
        <f>INDEX(Large!$E$4:$BN$405,'Trade quantity'!$C70,'Trade quantity'!O$2)</f>
        <v>#NUM!</v>
      </c>
    </row>
    <row r="71" spans="1:15">
      <c r="A71" s="18">
        <v>68</v>
      </c>
      <c r="B71" s="12" t="e">
        <f>LARGE(Large!$BM$4:$BM$72,'Trade quantity'!A71)</f>
        <v>#NUM!</v>
      </c>
      <c r="C71" s="18" t="e">
        <f>MATCH(B71,Large!$BM$4:$BM$405,0)</f>
        <v>#NUM!</v>
      </c>
      <c r="D71" s="18" t="e">
        <f>INDEX(Large!$E$4:$BN$405,'Trade quantity'!$C71,'Trade quantity'!D$2)</f>
        <v>#NUM!</v>
      </c>
      <c r="E71" s="18" t="e">
        <f>INDEX(Large!$E$4:$BN$405,'Trade quantity'!$C71,'Trade quantity'!E$2)</f>
        <v>#NUM!</v>
      </c>
      <c r="F71" s="18" t="e">
        <f>INDEX(Large!$E$4:$BN$405,'Trade quantity'!$C71,'Trade quantity'!F$2)</f>
        <v>#NUM!</v>
      </c>
      <c r="G71" s="18" t="e">
        <f>INDEX(Large!$E$4:$BN$405,'Trade quantity'!$C71,'Trade quantity'!G$2)</f>
        <v>#NUM!</v>
      </c>
      <c r="H71" s="18" t="e">
        <f>INDEX(Large!$E$4:$BN$405,'Trade quantity'!$C71,'Trade quantity'!H$2)</f>
        <v>#NUM!</v>
      </c>
      <c r="I71" s="18" t="e">
        <f>INDEX(Large!$E$4:$BN$405,'Trade quantity'!$C71,'Trade quantity'!I$2)</f>
        <v>#NUM!</v>
      </c>
      <c r="J71" s="18" t="e">
        <f>INDEX(Large!$E$4:$BN$405,'Trade quantity'!$C71,'Trade quantity'!J$2)</f>
        <v>#NUM!</v>
      </c>
      <c r="K71" s="18" t="e">
        <f>INDEX(Large!$E$4:$BN$405,'Trade quantity'!$C71,'Trade quantity'!K$2)</f>
        <v>#NUM!</v>
      </c>
      <c r="L71" s="18" t="e">
        <f>INDEX(Large!$E$4:$BN$405,'Trade quantity'!$C71,'Trade quantity'!L$2)</f>
        <v>#NUM!</v>
      </c>
      <c r="M71" s="18" t="e">
        <f>INDEX(Large!$E$4:$BN$405,'Trade quantity'!$C71,'Trade quantity'!M$2)</f>
        <v>#NUM!</v>
      </c>
      <c r="N71" s="18" t="e">
        <f>INDEX(Large!$E$4:$BN$405,'Trade quantity'!$C71,'Trade quantity'!N$2)</f>
        <v>#NUM!</v>
      </c>
      <c r="O71" s="18" t="e">
        <f>INDEX(Large!$E$4:$BN$405,'Trade quantity'!$C71,'Trade quantity'!O$2)</f>
        <v>#NUM!</v>
      </c>
    </row>
    <row r="72" spans="1:15">
      <c r="A72" s="18">
        <v>69</v>
      </c>
      <c r="B72" s="12" t="e">
        <f>LARGE(Large!$BM$4:$BM$72,'Trade quantity'!A72)</f>
        <v>#NUM!</v>
      </c>
      <c r="C72" s="18" t="e">
        <f>MATCH(B72,Large!$BM$4:$BM$405,0)</f>
        <v>#NUM!</v>
      </c>
      <c r="D72" s="18" t="e">
        <f>INDEX(Large!$E$4:$BN$405,'Trade quantity'!$C72,'Trade quantity'!D$2)</f>
        <v>#NUM!</v>
      </c>
      <c r="E72" s="18" t="e">
        <f>INDEX(Large!$E$4:$BN$405,'Trade quantity'!$C72,'Trade quantity'!E$2)</f>
        <v>#NUM!</v>
      </c>
      <c r="F72" s="18" t="e">
        <f>INDEX(Large!$E$4:$BN$405,'Trade quantity'!$C72,'Trade quantity'!F$2)</f>
        <v>#NUM!</v>
      </c>
      <c r="G72" s="18" t="e">
        <f>INDEX(Large!$E$4:$BN$405,'Trade quantity'!$C72,'Trade quantity'!G$2)</f>
        <v>#NUM!</v>
      </c>
      <c r="H72" s="18" t="e">
        <f>INDEX(Large!$E$4:$BN$405,'Trade quantity'!$C72,'Trade quantity'!H$2)</f>
        <v>#NUM!</v>
      </c>
      <c r="I72" s="18" t="e">
        <f>INDEX(Large!$E$4:$BN$405,'Trade quantity'!$C72,'Trade quantity'!I$2)</f>
        <v>#NUM!</v>
      </c>
      <c r="J72" s="18" t="e">
        <f>INDEX(Large!$E$4:$BN$405,'Trade quantity'!$C72,'Trade quantity'!J$2)</f>
        <v>#NUM!</v>
      </c>
      <c r="K72" s="18" t="e">
        <f>INDEX(Large!$E$4:$BN$405,'Trade quantity'!$C72,'Trade quantity'!K$2)</f>
        <v>#NUM!</v>
      </c>
      <c r="L72" s="18" t="e">
        <f>INDEX(Large!$E$4:$BN$405,'Trade quantity'!$C72,'Trade quantity'!L$2)</f>
        <v>#NUM!</v>
      </c>
      <c r="M72" s="18" t="e">
        <f>INDEX(Large!$E$4:$BN$405,'Trade quantity'!$C72,'Trade quantity'!M$2)</f>
        <v>#NUM!</v>
      </c>
      <c r="N72" s="18" t="e">
        <f>INDEX(Large!$E$4:$BN$405,'Trade quantity'!$C72,'Trade quantity'!N$2)</f>
        <v>#NUM!</v>
      </c>
      <c r="O72" s="18" t="e">
        <f>INDEX(Large!$E$4:$BN$405,'Trade quantity'!$C72,'Trade quantity'!O$2)</f>
        <v>#NUM!</v>
      </c>
    </row>
    <row r="73" spans="1:15">
      <c r="A73" s="18">
        <v>70</v>
      </c>
      <c r="B73" s="12" t="e">
        <f>LARGE(Large!$BM$4:$BM$72,'Trade quantity'!A73)</f>
        <v>#NUM!</v>
      </c>
      <c r="C73" s="18" t="e">
        <f>MATCH(B73,Large!$BM$4:$BM$405,0)</f>
        <v>#NUM!</v>
      </c>
      <c r="D73" s="18" t="e">
        <f>INDEX(Large!$E$4:$BN$405,'Trade quantity'!$C73,'Trade quantity'!D$2)</f>
        <v>#NUM!</v>
      </c>
      <c r="E73" s="18" t="e">
        <f>INDEX(Large!$E$4:$BN$405,'Trade quantity'!$C73,'Trade quantity'!E$2)</f>
        <v>#NUM!</v>
      </c>
      <c r="F73" s="18" t="e">
        <f>INDEX(Large!$E$4:$BN$405,'Trade quantity'!$C73,'Trade quantity'!F$2)</f>
        <v>#NUM!</v>
      </c>
      <c r="G73" s="18" t="e">
        <f>INDEX(Large!$E$4:$BN$405,'Trade quantity'!$C73,'Trade quantity'!G$2)</f>
        <v>#NUM!</v>
      </c>
      <c r="H73" s="18" t="e">
        <f>INDEX(Large!$E$4:$BN$405,'Trade quantity'!$C73,'Trade quantity'!H$2)</f>
        <v>#NUM!</v>
      </c>
      <c r="I73" s="18" t="e">
        <f>INDEX(Large!$E$4:$BN$405,'Trade quantity'!$C73,'Trade quantity'!I$2)</f>
        <v>#NUM!</v>
      </c>
      <c r="J73" s="18" t="e">
        <f>INDEX(Large!$E$4:$BN$405,'Trade quantity'!$C73,'Trade quantity'!J$2)</f>
        <v>#NUM!</v>
      </c>
      <c r="K73" s="18" t="e">
        <f>INDEX(Large!$E$4:$BN$405,'Trade quantity'!$C73,'Trade quantity'!K$2)</f>
        <v>#NUM!</v>
      </c>
      <c r="L73" s="18" t="e">
        <f>INDEX(Large!$E$4:$BN$405,'Trade quantity'!$C73,'Trade quantity'!L$2)</f>
        <v>#NUM!</v>
      </c>
      <c r="M73" s="18" t="e">
        <f>INDEX(Large!$E$4:$BN$405,'Trade quantity'!$C73,'Trade quantity'!M$2)</f>
        <v>#NUM!</v>
      </c>
      <c r="N73" s="18" t="e">
        <f>INDEX(Large!$E$4:$BN$405,'Trade quantity'!$C73,'Trade quantity'!N$2)</f>
        <v>#NUM!</v>
      </c>
      <c r="O73" s="18" t="e">
        <f>INDEX(Large!$E$4:$BN$405,'Trade quantity'!$C73,'Trade quantity'!O$2)</f>
        <v>#NUM!</v>
      </c>
    </row>
    <row r="74" spans="1:15">
      <c r="A74" s="18">
        <v>71</v>
      </c>
      <c r="B74" s="12" t="e">
        <f>LARGE(Large!$BM$4:$BM$72,'Trade quantity'!A74)</f>
        <v>#NUM!</v>
      </c>
      <c r="C74" s="18" t="e">
        <f>MATCH(B74,Large!$BM$4:$BM$405,0)</f>
        <v>#NUM!</v>
      </c>
      <c r="D74" s="18" t="e">
        <f>INDEX(Large!$E$4:$BN$405,'Trade quantity'!$C74,'Trade quantity'!D$2)</f>
        <v>#NUM!</v>
      </c>
      <c r="E74" s="18" t="e">
        <f>INDEX(Large!$E$4:$BN$405,'Trade quantity'!$C74,'Trade quantity'!E$2)</f>
        <v>#NUM!</v>
      </c>
      <c r="F74" s="18" t="e">
        <f>INDEX(Large!$E$4:$BN$405,'Trade quantity'!$C74,'Trade quantity'!F$2)</f>
        <v>#NUM!</v>
      </c>
      <c r="G74" s="18" t="e">
        <f>INDEX(Large!$E$4:$BN$405,'Trade quantity'!$C74,'Trade quantity'!G$2)</f>
        <v>#NUM!</v>
      </c>
      <c r="H74" s="18" t="e">
        <f>INDEX(Large!$E$4:$BN$405,'Trade quantity'!$C74,'Trade quantity'!H$2)</f>
        <v>#NUM!</v>
      </c>
      <c r="I74" s="18" t="e">
        <f>INDEX(Large!$E$4:$BN$405,'Trade quantity'!$C74,'Trade quantity'!I$2)</f>
        <v>#NUM!</v>
      </c>
      <c r="J74" s="18" t="e">
        <f>INDEX(Large!$E$4:$BN$405,'Trade quantity'!$C74,'Trade quantity'!J$2)</f>
        <v>#NUM!</v>
      </c>
      <c r="K74" s="18" t="e">
        <f>INDEX(Large!$E$4:$BN$405,'Trade quantity'!$C74,'Trade quantity'!K$2)</f>
        <v>#NUM!</v>
      </c>
      <c r="L74" s="18" t="e">
        <f>INDEX(Large!$E$4:$BN$405,'Trade quantity'!$C74,'Trade quantity'!L$2)</f>
        <v>#NUM!</v>
      </c>
      <c r="M74" s="18" t="e">
        <f>INDEX(Large!$E$4:$BN$405,'Trade quantity'!$C74,'Trade quantity'!M$2)</f>
        <v>#NUM!</v>
      </c>
      <c r="N74" s="18" t="e">
        <f>INDEX(Large!$E$4:$BN$405,'Trade quantity'!$C74,'Trade quantity'!N$2)</f>
        <v>#NUM!</v>
      </c>
      <c r="O74" s="18" t="e">
        <f>INDEX(Large!$E$4:$BN$405,'Trade quantity'!$C74,'Trade quantity'!O$2)</f>
        <v>#NUM!</v>
      </c>
    </row>
    <row r="75" spans="1:15">
      <c r="A75" s="18">
        <v>72</v>
      </c>
      <c r="B75" s="12" t="e">
        <f>LARGE(Large!$BM$4:$BM$72,'Trade quantity'!A75)</f>
        <v>#NUM!</v>
      </c>
      <c r="C75" s="18" t="e">
        <f>MATCH(B75,Large!$BM$4:$BM$405,0)</f>
        <v>#NUM!</v>
      </c>
      <c r="D75" s="18" t="e">
        <f>INDEX(Large!$E$4:$BN$405,'Trade quantity'!$C75,'Trade quantity'!D$2)</f>
        <v>#NUM!</v>
      </c>
      <c r="E75" s="18" t="e">
        <f>INDEX(Large!$E$4:$BN$405,'Trade quantity'!$C75,'Trade quantity'!E$2)</f>
        <v>#NUM!</v>
      </c>
      <c r="F75" s="18" t="e">
        <f>INDEX(Large!$E$4:$BN$405,'Trade quantity'!$C75,'Trade quantity'!F$2)</f>
        <v>#NUM!</v>
      </c>
      <c r="G75" s="18" t="e">
        <f>INDEX(Large!$E$4:$BN$405,'Trade quantity'!$C75,'Trade quantity'!G$2)</f>
        <v>#NUM!</v>
      </c>
      <c r="H75" s="18" t="e">
        <f>INDEX(Large!$E$4:$BN$405,'Trade quantity'!$C75,'Trade quantity'!H$2)</f>
        <v>#NUM!</v>
      </c>
      <c r="I75" s="18" t="e">
        <f>INDEX(Large!$E$4:$BN$405,'Trade quantity'!$C75,'Trade quantity'!I$2)</f>
        <v>#NUM!</v>
      </c>
      <c r="J75" s="18" t="e">
        <f>INDEX(Large!$E$4:$BN$405,'Trade quantity'!$C75,'Trade quantity'!J$2)</f>
        <v>#NUM!</v>
      </c>
      <c r="K75" s="18" t="e">
        <f>INDEX(Large!$E$4:$BN$405,'Trade quantity'!$C75,'Trade quantity'!K$2)</f>
        <v>#NUM!</v>
      </c>
      <c r="L75" s="18" t="e">
        <f>INDEX(Large!$E$4:$BN$405,'Trade quantity'!$C75,'Trade quantity'!L$2)</f>
        <v>#NUM!</v>
      </c>
      <c r="M75" s="18" t="e">
        <f>INDEX(Large!$E$4:$BN$405,'Trade quantity'!$C75,'Trade quantity'!M$2)</f>
        <v>#NUM!</v>
      </c>
      <c r="N75" s="18" t="e">
        <f>INDEX(Large!$E$4:$BN$405,'Trade quantity'!$C75,'Trade quantity'!N$2)</f>
        <v>#NUM!</v>
      </c>
      <c r="O75" s="18" t="e">
        <f>INDEX(Large!$E$4:$BN$405,'Trade quantity'!$C75,'Trade quantity'!O$2)</f>
        <v>#NUM!</v>
      </c>
    </row>
    <row r="76" spans="1:15">
      <c r="A76" s="18">
        <v>73</v>
      </c>
      <c r="B76" s="12" t="e">
        <f>LARGE(Large!$BM$4:$BM$72,'Trade quantity'!A76)</f>
        <v>#NUM!</v>
      </c>
      <c r="C76" s="18" t="e">
        <f>MATCH(B76,Large!$BM$4:$BM$405,0)</f>
        <v>#NUM!</v>
      </c>
      <c r="D76" s="18" t="e">
        <f>INDEX(Large!$E$4:$BN$405,'Trade quantity'!$C76,'Trade quantity'!D$2)</f>
        <v>#NUM!</v>
      </c>
      <c r="E76" s="18" t="e">
        <f>INDEX(Large!$E$4:$BN$405,'Trade quantity'!$C76,'Trade quantity'!E$2)</f>
        <v>#NUM!</v>
      </c>
      <c r="F76" s="18" t="e">
        <f>INDEX(Large!$E$4:$BN$405,'Trade quantity'!$C76,'Trade quantity'!F$2)</f>
        <v>#NUM!</v>
      </c>
      <c r="G76" s="18" t="e">
        <f>INDEX(Large!$E$4:$BN$405,'Trade quantity'!$C76,'Trade quantity'!G$2)</f>
        <v>#NUM!</v>
      </c>
      <c r="H76" s="18" t="e">
        <f>INDEX(Large!$E$4:$BN$405,'Trade quantity'!$C76,'Trade quantity'!H$2)</f>
        <v>#NUM!</v>
      </c>
      <c r="I76" s="18" t="e">
        <f>INDEX(Large!$E$4:$BN$405,'Trade quantity'!$C76,'Trade quantity'!I$2)</f>
        <v>#NUM!</v>
      </c>
      <c r="J76" s="18" t="e">
        <f>INDEX(Large!$E$4:$BN$405,'Trade quantity'!$C76,'Trade quantity'!J$2)</f>
        <v>#NUM!</v>
      </c>
      <c r="K76" s="18" t="e">
        <f>INDEX(Large!$E$4:$BN$405,'Trade quantity'!$C76,'Trade quantity'!K$2)</f>
        <v>#NUM!</v>
      </c>
      <c r="L76" s="18" t="e">
        <f>INDEX(Large!$E$4:$BN$405,'Trade quantity'!$C76,'Trade quantity'!L$2)</f>
        <v>#NUM!</v>
      </c>
      <c r="M76" s="18" t="e">
        <f>INDEX(Large!$E$4:$BN$405,'Trade quantity'!$C76,'Trade quantity'!M$2)</f>
        <v>#NUM!</v>
      </c>
      <c r="N76" s="18" t="e">
        <f>INDEX(Large!$E$4:$BN$405,'Trade quantity'!$C76,'Trade quantity'!N$2)</f>
        <v>#NUM!</v>
      </c>
      <c r="O76" s="18" t="e">
        <f>INDEX(Large!$E$4:$BN$405,'Trade quantity'!$C76,'Trade quantity'!O$2)</f>
        <v>#NUM!</v>
      </c>
    </row>
    <row r="77" spans="1:15">
      <c r="A77" s="18">
        <v>74</v>
      </c>
      <c r="B77" s="12" t="e">
        <f>LARGE(Large!$BM$4:$BM$72,'Trade quantity'!A77)</f>
        <v>#NUM!</v>
      </c>
      <c r="C77" s="18" t="e">
        <f>MATCH(B77,Large!$BM$4:$BM$405,0)</f>
        <v>#NUM!</v>
      </c>
      <c r="D77" s="18" t="e">
        <f>INDEX(Large!$E$4:$BN$405,'Trade quantity'!$C77,'Trade quantity'!D$2)</f>
        <v>#NUM!</v>
      </c>
      <c r="E77" s="18" t="e">
        <f>INDEX(Large!$E$4:$BN$405,'Trade quantity'!$C77,'Trade quantity'!E$2)</f>
        <v>#NUM!</v>
      </c>
      <c r="F77" s="18" t="e">
        <f>INDEX(Large!$E$4:$BN$405,'Trade quantity'!$C77,'Trade quantity'!F$2)</f>
        <v>#NUM!</v>
      </c>
      <c r="G77" s="18" t="e">
        <f>INDEX(Large!$E$4:$BN$405,'Trade quantity'!$C77,'Trade quantity'!G$2)</f>
        <v>#NUM!</v>
      </c>
      <c r="H77" s="18" t="e">
        <f>INDEX(Large!$E$4:$BN$405,'Trade quantity'!$C77,'Trade quantity'!H$2)</f>
        <v>#NUM!</v>
      </c>
      <c r="I77" s="18" t="e">
        <f>INDEX(Large!$E$4:$BN$405,'Trade quantity'!$C77,'Trade quantity'!I$2)</f>
        <v>#NUM!</v>
      </c>
      <c r="J77" s="18" t="e">
        <f>INDEX(Large!$E$4:$BN$405,'Trade quantity'!$C77,'Trade quantity'!J$2)</f>
        <v>#NUM!</v>
      </c>
      <c r="K77" s="18" t="e">
        <f>INDEX(Large!$E$4:$BN$405,'Trade quantity'!$C77,'Trade quantity'!K$2)</f>
        <v>#NUM!</v>
      </c>
      <c r="L77" s="18" t="e">
        <f>INDEX(Large!$E$4:$BN$405,'Trade quantity'!$C77,'Trade quantity'!L$2)</f>
        <v>#NUM!</v>
      </c>
      <c r="M77" s="18" t="e">
        <f>INDEX(Large!$E$4:$BN$405,'Trade quantity'!$C77,'Trade quantity'!M$2)</f>
        <v>#NUM!</v>
      </c>
      <c r="N77" s="18" t="e">
        <f>INDEX(Large!$E$4:$BN$405,'Trade quantity'!$C77,'Trade quantity'!N$2)</f>
        <v>#NUM!</v>
      </c>
      <c r="O77" s="18" t="e">
        <f>INDEX(Large!$E$4:$BN$405,'Trade quantity'!$C77,'Trade quantity'!O$2)</f>
        <v>#NUM!</v>
      </c>
    </row>
    <row r="78" spans="1:15">
      <c r="A78" s="18">
        <v>75</v>
      </c>
      <c r="B78" s="12" t="e">
        <f>LARGE(Large!$BM$4:$BM$72,'Trade quantity'!A78)</f>
        <v>#NUM!</v>
      </c>
      <c r="C78" s="18" t="e">
        <f>MATCH(B78,Large!$BM$4:$BM$405,0)</f>
        <v>#NUM!</v>
      </c>
      <c r="D78" s="18" t="e">
        <f>INDEX(Large!$E$4:$BN$405,'Trade quantity'!$C78,'Trade quantity'!D$2)</f>
        <v>#NUM!</v>
      </c>
      <c r="E78" s="18" t="e">
        <f>INDEX(Large!$E$4:$BN$405,'Trade quantity'!$C78,'Trade quantity'!E$2)</f>
        <v>#NUM!</v>
      </c>
      <c r="F78" s="18" t="e">
        <f>INDEX(Large!$E$4:$BN$405,'Trade quantity'!$C78,'Trade quantity'!F$2)</f>
        <v>#NUM!</v>
      </c>
      <c r="G78" s="18" t="e">
        <f>INDEX(Large!$E$4:$BN$405,'Trade quantity'!$C78,'Trade quantity'!G$2)</f>
        <v>#NUM!</v>
      </c>
      <c r="H78" s="18" t="e">
        <f>INDEX(Large!$E$4:$BN$405,'Trade quantity'!$C78,'Trade quantity'!H$2)</f>
        <v>#NUM!</v>
      </c>
      <c r="I78" s="18" t="e">
        <f>INDEX(Large!$E$4:$BN$405,'Trade quantity'!$C78,'Trade quantity'!I$2)</f>
        <v>#NUM!</v>
      </c>
      <c r="J78" s="18" t="e">
        <f>INDEX(Large!$E$4:$BN$405,'Trade quantity'!$C78,'Trade quantity'!J$2)</f>
        <v>#NUM!</v>
      </c>
      <c r="K78" s="18" t="e">
        <f>INDEX(Large!$E$4:$BN$405,'Trade quantity'!$C78,'Trade quantity'!K$2)</f>
        <v>#NUM!</v>
      </c>
      <c r="L78" s="18" t="e">
        <f>INDEX(Large!$E$4:$BN$405,'Trade quantity'!$C78,'Trade quantity'!L$2)</f>
        <v>#NUM!</v>
      </c>
      <c r="M78" s="18" t="e">
        <f>INDEX(Large!$E$4:$BN$405,'Trade quantity'!$C78,'Trade quantity'!M$2)</f>
        <v>#NUM!</v>
      </c>
      <c r="N78" s="18" t="e">
        <f>INDEX(Large!$E$4:$BN$405,'Trade quantity'!$C78,'Trade quantity'!N$2)</f>
        <v>#NUM!</v>
      </c>
      <c r="O78" s="18" t="e">
        <f>INDEX(Large!$E$4:$BN$405,'Trade quantity'!$C78,'Trade quantity'!O$2)</f>
        <v>#NUM!</v>
      </c>
    </row>
    <row r="79" spans="1:15">
      <c r="A79" s="18">
        <v>76</v>
      </c>
      <c r="B79" s="12" t="e">
        <f>LARGE(Large!$BM$4:$BM$72,'Trade quantity'!A79)</f>
        <v>#NUM!</v>
      </c>
      <c r="C79" s="18" t="e">
        <f>MATCH(B79,Large!$BM$4:$BM$405,0)</f>
        <v>#NUM!</v>
      </c>
      <c r="D79" s="18" t="e">
        <f>INDEX(Large!$E$4:$BN$405,'Trade quantity'!$C79,'Trade quantity'!D$2)</f>
        <v>#NUM!</v>
      </c>
      <c r="E79" s="18" t="e">
        <f>INDEX(Large!$E$4:$BN$405,'Trade quantity'!$C79,'Trade quantity'!E$2)</f>
        <v>#NUM!</v>
      </c>
      <c r="F79" s="18" t="e">
        <f>INDEX(Large!$E$4:$BN$405,'Trade quantity'!$C79,'Trade quantity'!F$2)</f>
        <v>#NUM!</v>
      </c>
      <c r="G79" s="18" t="e">
        <f>INDEX(Large!$E$4:$BN$405,'Trade quantity'!$C79,'Trade quantity'!G$2)</f>
        <v>#NUM!</v>
      </c>
      <c r="H79" s="18" t="e">
        <f>INDEX(Large!$E$4:$BN$405,'Trade quantity'!$C79,'Trade quantity'!H$2)</f>
        <v>#NUM!</v>
      </c>
      <c r="I79" s="18" t="e">
        <f>INDEX(Large!$E$4:$BN$405,'Trade quantity'!$C79,'Trade quantity'!I$2)</f>
        <v>#NUM!</v>
      </c>
      <c r="J79" s="18" t="e">
        <f>INDEX(Large!$E$4:$BN$405,'Trade quantity'!$C79,'Trade quantity'!J$2)</f>
        <v>#NUM!</v>
      </c>
      <c r="K79" s="18" t="e">
        <f>INDEX(Large!$E$4:$BN$405,'Trade quantity'!$C79,'Trade quantity'!K$2)</f>
        <v>#NUM!</v>
      </c>
      <c r="L79" s="18" t="e">
        <f>INDEX(Large!$E$4:$BN$405,'Trade quantity'!$C79,'Trade quantity'!L$2)</f>
        <v>#NUM!</v>
      </c>
      <c r="M79" s="18" t="e">
        <f>INDEX(Large!$E$4:$BN$405,'Trade quantity'!$C79,'Trade quantity'!M$2)</f>
        <v>#NUM!</v>
      </c>
      <c r="N79" s="18" t="e">
        <f>INDEX(Large!$E$4:$BN$405,'Trade quantity'!$C79,'Trade quantity'!N$2)</f>
        <v>#NUM!</v>
      </c>
      <c r="O79" s="18" t="e">
        <f>INDEX(Large!$E$4:$BN$405,'Trade quantity'!$C79,'Trade quantity'!O$2)</f>
        <v>#NUM!</v>
      </c>
    </row>
    <row r="80" spans="1:15">
      <c r="A80" s="18">
        <v>77</v>
      </c>
      <c r="B80" s="12" t="e">
        <f>LARGE(Large!$BM$4:$BM$72,'Trade quantity'!A80)</f>
        <v>#NUM!</v>
      </c>
      <c r="C80" s="18" t="e">
        <f>MATCH(B80,Large!$BM$4:$BM$405,0)</f>
        <v>#NUM!</v>
      </c>
      <c r="D80" s="18" t="e">
        <f>INDEX(Large!$E$4:$BN$405,'Trade quantity'!$C80,'Trade quantity'!D$2)</f>
        <v>#NUM!</v>
      </c>
      <c r="E80" s="18" t="e">
        <f>INDEX(Large!$E$4:$BN$405,'Trade quantity'!$C80,'Trade quantity'!E$2)</f>
        <v>#NUM!</v>
      </c>
      <c r="F80" s="18" t="e">
        <f>INDEX(Large!$E$4:$BN$405,'Trade quantity'!$C80,'Trade quantity'!F$2)</f>
        <v>#NUM!</v>
      </c>
      <c r="G80" s="18" t="e">
        <f>INDEX(Large!$E$4:$BN$405,'Trade quantity'!$C80,'Trade quantity'!G$2)</f>
        <v>#NUM!</v>
      </c>
      <c r="H80" s="18" t="e">
        <f>INDEX(Large!$E$4:$BN$405,'Trade quantity'!$C80,'Trade quantity'!H$2)</f>
        <v>#NUM!</v>
      </c>
      <c r="I80" s="18" t="e">
        <f>INDEX(Large!$E$4:$BN$405,'Trade quantity'!$C80,'Trade quantity'!I$2)</f>
        <v>#NUM!</v>
      </c>
      <c r="J80" s="18" t="e">
        <f>INDEX(Large!$E$4:$BN$405,'Trade quantity'!$C80,'Trade quantity'!J$2)</f>
        <v>#NUM!</v>
      </c>
      <c r="K80" s="18" t="e">
        <f>INDEX(Large!$E$4:$BN$405,'Trade quantity'!$C80,'Trade quantity'!K$2)</f>
        <v>#NUM!</v>
      </c>
      <c r="L80" s="18" t="e">
        <f>INDEX(Large!$E$4:$BN$405,'Trade quantity'!$C80,'Trade quantity'!L$2)</f>
        <v>#NUM!</v>
      </c>
      <c r="M80" s="18" t="e">
        <f>INDEX(Large!$E$4:$BN$405,'Trade quantity'!$C80,'Trade quantity'!M$2)</f>
        <v>#NUM!</v>
      </c>
      <c r="N80" s="18" t="e">
        <f>INDEX(Large!$E$4:$BN$405,'Trade quantity'!$C80,'Trade quantity'!N$2)</f>
        <v>#NUM!</v>
      </c>
      <c r="O80" s="18" t="e">
        <f>INDEX(Large!$E$4:$BN$405,'Trade quantity'!$C80,'Trade quantity'!O$2)</f>
        <v>#NUM!</v>
      </c>
    </row>
    <row r="81" spans="1:15">
      <c r="A81" s="18">
        <v>78</v>
      </c>
      <c r="B81" s="12" t="e">
        <f>LARGE(Large!$BM$4:$BM$72,'Trade quantity'!A81)</f>
        <v>#NUM!</v>
      </c>
      <c r="C81" s="18" t="e">
        <f>MATCH(B81,Large!$BM$4:$BM$405,0)</f>
        <v>#NUM!</v>
      </c>
      <c r="D81" s="18" t="e">
        <f>INDEX(Large!$E$4:$BN$405,'Trade quantity'!$C81,'Trade quantity'!D$2)</f>
        <v>#NUM!</v>
      </c>
      <c r="E81" s="18" t="e">
        <f>INDEX(Large!$E$4:$BN$405,'Trade quantity'!$C81,'Trade quantity'!E$2)</f>
        <v>#NUM!</v>
      </c>
      <c r="F81" s="18" t="e">
        <f>INDEX(Large!$E$4:$BN$405,'Trade quantity'!$C81,'Trade quantity'!F$2)</f>
        <v>#NUM!</v>
      </c>
      <c r="G81" s="18" t="e">
        <f>INDEX(Large!$E$4:$BN$405,'Trade quantity'!$C81,'Trade quantity'!G$2)</f>
        <v>#NUM!</v>
      </c>
      <c r="H81" s="18" t="e">
        <f>INDEX(Large!$E$4:$BN$405,'Trade quantity'!$C81,'Trade quantity'!H$2)</f>
        <v>#NUM!</v>
      </c>
      <c r="I81" s="18" t="e">
        <f>INDEX(Large!$E$4:$BN$405,'Trade quantity'!$C81,'Trade quantity'!I$2)</f>
        <v>#NUM!</v>
      </c>
      <c r="J81" s="18" t="e">
        <f>INDEX(Large!$E$4:$BN$405,'Trade quantity'!$C81,'Trade quantity'!J$2)</f>
        <v>#NUM!</v>
      </c>
      <c r="K81" s="18" t="e">
        <f>INDEX(Large!$E$4:$BN$405,'Trade quantity'!$C81,'Trade quantity'!K$2)</f>
        <v>#NUM!</v>
      </c>
      <c r="L81" s="18" t="e">
        <f>INDEX(Large!$E$4:$BN$405,'Trade quantity'!$C81,'Trade quantity'!L$2)</f>
        <v>#NUM!</v>
      </c>
      <c r="M81" s="18" t="e">
        <f>INDEX(Large!$E$4:$BN$405,'Trade quantity'!$C81,'Trade quantity'!M$2)</f>
        <v>#NUM!</v>
      </c>
      <c r="N81" s="18" t="e">
        <f>INDEX(Large!$E$4:$BN$405,'Trade quantity'!$C81,'Trade quantity'!N$2)</f>
        <v>#NUM!</v>
      </c>
      <c r="O81" s="18" t="e">
        <f>INDEX(Large!$E$4:$BN$405,'Trade quantity'!$C81,'Trade quantity'!O$2)</f>
        <v>#NUM!</v>
      </c>
    </row>
    <row r="82" spans="1:15">
      <c r="A82" s="18">
        <v>79</v>
      </c>
      <c r="B82" s="12" t="e">
        <f>LARGE(Large!$BM$4:$BM$72,'Trade quantity'!A82)</f>
        <v>#NUM!</v>
      </c>
      <c r="C82" s="18" t="e">
        <f>MATCH(B82,Large!$BM$4:$BM$405,0)</f>
        <v>#NUM!</v>
      </c>
      <c r="D82" s="18" t="e">
        <f>INDEX(Large!$E$4:$BN$405,'Trade quantity'!$C82,'Trade quantity'!D$2)</f>
        <v>#NUM!</v>
      </c>
      <c r="E82" s="18" t="e">
        <f>INDEX(Large!$E$4:$BN$405,'Trade quantity'!$C82,'Trade quantity'!E$2)</f>
        <v>#NUM!</v>
      </c>
      <c r="F82" s="18" t="e">
        <f>INDEX(Large!$E$4:$BN$405,'Trade quantity'!$C82,'Trade quantity'!F$2)</f>
        <v>#NUM!</v>
      </c>
      <c r="G82" s="18" t="e">
        <f>INDEX(Large!$E$4:$BN$405,'Trade quantity'!$C82,'Trade quantity'!G$2)</f>
        <v>#NUM!</v>
      </c>
      <c r="H82" s="18" t="e">
        <f>INDEX(Large!$E$4:$BN$405,'Trade quantity'!$C82,'Trade quantity'!H$2)</f>
        <v>#NUM!</v>
      </c>
      <c r="I82" s="18" t="e">
        <f>INDEX(Large!$E$4:$BN$405,'Trade quantity'!$C82,'Trade quantity'!I$2)</f>
        <v>#NUM!</v>
      </c>
      <c r="J82" s="18" t="e">
        <f>INDEX(Large!$E$4:$BN$405,'Trade quantity'!$C82,'Trade quantity'!J$2)</f>
        <v>#NUM!</v>
      </c>
      <c r="K82" s="18" t="e">
        <f>INDEX(Large!$E$4:$BN$405,'Trade quantity'!$C82,'Trade quantity'!K$2)</f>
        <v>#NUM!</v>
      </c>
      <c r="L82" s="18" t="e">
        <f>INDEX(Large!$E$4:$BN$405,'Trade quantity'!$C82,'Trade quantity'!L$2)</f>
        <v>#NUM!</v>
      </c>
      <c r="M82" s="18" t="e">
        <f>INDEX(Large!$E$4:$BN$405,'Trade quantity'!$C82,'Trade quantity'!M$2)</f>
        <v>#NUM!</v>
      </c>
      <c r="N82" s="18" t="e">
        <f>INDEX(Large!$E$4:$BN$405,'Trade quantity'!$C82,'Trade quantity'!N$2)</f>
        <v>#NUM!</v>
      </c>
      <c r="O82" s="18" t="e">
        <f>INDEX(Large!$E$4:$BN$405,'Trade quantity'!$C82,'Trade quantity'!O$2)</f>
        <v>#NUM!</v>
      </c>
    </row>
    <row r="83" spans="1:15">
      <c r="A83" s="18">
        <v>80</v>
      </c>
      <c r="B83" s="12" t="e">
        <f>LARGE(Large!$BM$4:$BM$72,'Trade quantity'!A83)</f>
        <v>#NUM!</v>
      </c>
      <c r="C83" s="18" t="e">
        <f>MATCH(B83,Large!$BM$4:$BM$405,0)</f>
        <v>#NUM!</v>
      </c>
      <c r="D83" s="18" t="e">
        <f>INDEX(Large!$E$4:$BN$405,'Trade quantity'!$C83,'Trade quantity'!D$2)</f>
        <v>#NUM!</v>
      </c>
      <c r="E83" s="18" t="e">
        <f>INDEX(Large!$E$4:$BN$405,'Trade quantity'!$C83,'Trade quantity'!E$2)</f>
        <v>#NUM!</v>
      </c>
      <c r="F83" s="18" t="e">
        <f>INDEX(Large!$E$4:$BN$405,'Trade quantity'!$C83,'Trade quantity'!F$2)</f>
        <v>#NUM!</v>
      </c>
      <c r="G83" s="18" t="e">
        <f>INDEX(Large!$E$4:$BN$405,'Trade quantity'!$C83,'Trade quantity'!G$2)</f>
        <v>#NUM!</v>
      </c>
      <c r="H83" s="18" t="e">
        <f>INDEX(Large!$E$4:$BN$405,'Trade quantity'!$C83,'Trade quantity'!H$2)</f>
        <v>#NUM!</v>
      </c>
      <c r="I83" s="18" t="e">
        <f>INDEX(Large!$E$4:$BN$405,'Trade quantity'!$C83,'Trade quantity'!I$2)</f>
        <v>#NUM!</v>
      </c>
      <c r="J83" s="18" t="e">
        <f>INDEX(Large!$E$4:$BN$405,'Trade quantity'!$C83,'Trade quantity'!J$2)</f>
        <v>#NUM!</v>
      </c>
      <c r="K83" s="18" t="e">
        <f>INDEX(Large!$E$4:$BN$405,'Trade quantity'!$C83,'Trade quantity'!K$2)</f>
        <v>#NUM!</v>
      </c>
      <c r="L83" s="18" t="e">
        <f>INDEX(Large!$E$4:$BN$405,'Trade quantity'!$C83,'Trade quantity'!L$2)</f>
        <v>#NUM!</v>
      </c>
      <c r="M83" s="18" t="e">
        <f>INDEX(Large!$E$4:$BN$405,'Trade quantity'!$C83,'Trade quantity'!M$2)</f>
        <v>#NUM!</v>
      </c>
      <c r="N83" s="18" t="e">
        <f>INDEX(Large!$E$4:$BN$405,'Trade quantity'!$C83,'Trade quantity'!N$2)</f>
        <v>#NUM!</v>
      </c>
      <c r="O83" s="18" t="e">
        <f>INDEX(Large!$E$4:$BN$405,'Trade quantity'!$C83,'Trade quantity'!O$2)</f>
        <v>#NUM!</v>
      </c>
    </row>
    <row r="84" spans="1:15">
      <c r="A84" s="18">
        <v>81</v>
      </c>
      <c r="B84" s="12" t="e">
        <f>LARGE(Large!$BM$4:$BM$72,'Trade quantity'!A84)</f>
        <v>#NUM!</v>
      </c>
      <c r="C84" s="18" t="e">
        <f>MATCH(B84,Large!$BM$4:$BM$405,0)</f>
        <v>#NUM!</v>
      </c>
      <c r="D84" s="18" t="e">
        <f>INDEX(Large!$E$4:$BN$405,'Trade quantity'!$C84,'Trade quantity'!D$2)</f>
        <v>#NUM!</v>
      </c>
      <c r="E84" s="18" t="e">
        <f>INDEX(Large!$E$4:$BN$405,'Trade quantity'!$C84,'Trade quantity'!E$2)</f>
        <v>#NUM!</v>
      </c>
      <c r="F84" s="18" t="e">
        <f>INDEX(Large!$E$4:$BN$405,'Trade quantity'!$C84,'Trade quantity'!F$2)</f>
        <v>#NUM!</v>
      </c>
      <c r="G84" s="18" t="e">
        <f>INDEX(Large!$E$4:$BN$405,'Trade quantity'!$C84,'Trade quantity'!G$2)</f>
        <v>#NUM!</v>
      </c>
      <c r="H84" s="18" t="e">
        <f>INDEX(Large!$E$4:$BN$405,'Trade quantity'!$C84,'Trade quantity'!H$2)</f>
        <v>#NUM!</v>
      </c>
      <c r="I84" s="18" t="e">
        <f>INDEX(Large!$E$4:$BN$405,'Trade quantity'!$C84,'Trade quantity'!I$2)</f>
        <v>#NUM!</v>
      </c>
      <c r="J84" s="18" t="e">
        <f>INDEX(Large!$E$4:$BN$405,'Trade quantity'!$C84,'Trade quantity'!J$2)</f>
        <v>#NUM!</v>
      </c>
      <c r="K84" s="18" t="e">
        <f>INDEX(Large!$E$4:$BN$405,'Trade quantity'!$C84,'Trade quantity'!K$2)</f>
        <v>#NUM!</v>
      </c>
      <c r="L84" s="18" t="e">
        <f>INDEX(Large!$E$4:$BN$405,'Trade quantity'!$C84,'Trade quantity'!L$2)</f>
        <v>#NUM!</v>
      </c>
      <c r="M84" s="18" t="e">
        <f>INDEX(Large!$E$4:$BN$405,'Trade quantity'!$C84,'Trade quantity'!M$2)</f>
        <v>#NUM!</v>
      </c>
      <c r="N84" s="18" t="e">
        <f>INDEX(Large!$E$4:$BN$405,'Trade quantity'!$C84,'Trade quantity'!N$2)</f>
        <v>#NUM!</v>
      </c>
      <c r="O84" s="18" t="e">
        <f>INDEX(Large!$E$4:$BN$405,'Trade quantity'!$C84,'Trade quantity'!O$2)</f>
        <v>#NUM!</v>
      </c>
    </row>
    <row r="85" spans="1:15">
      <c r="A85" s="18">
        <v>82</v>
      </c>
      <c r="B85" s="12" t="e">
        <f>LARGE(Large!$BM$4:$BM$72,'Trade quantity'!A85)</f>
        <v>#NUM!</v>
      </c>
      <c r="C85" s="18" t="e">
        <f>MATCH(B85,Large!$BM$4:$BM$405,0)</f>
        <v>#NUM!</v>
      </c>
      <c r="D85" s="18" t="e">
        <f>INDEX(Large!$E$4:$BN$405,'Trade quantity'!$C85,'Trade quantity'!D$2)</f>
        <v>#NUM!</v>
      </c>
      <c r="E85" s="18" t="e">
        <f>INDEX(Large!$E$4:$BN$405,'Trade quantity'!$C85,'Trade quantity'!E$2)</f>
        <v>#NUM!</v>
      </c>
      <c r="F85" s="18" t="e">
        <f>INDEX(Large!$E$4:$BN$405,'Trade quantity'!$C85,'Trade quantity'!F$2)</f>
        <v>#NUM!</v>
      </c>
      <c r="G85" s="18" t="e">
        <f>INDEX(Large!$E$4:$BN$405,'Trade quantity'!$C85,'Trade quantity'!G$2)</f>
        <v>#NUM!</v>
      </c>
      <c r="H85" s="18" t="e">
        <f>INDEX(Large!$E$4:$BN$405,'Trade quantity'!$C85,'Trade quantity'!H$2)</f>
        <v>#NUM!</v>
      </c>
      <c r="I85" s="18" t="e">
        <f>INDEX(Large!$E$4:$BN$405,'Trade quantity'!$C85,'Trade quantity'!I$2)</f>
        <v>#NUM!</v>
      </c>
      <c r="J85" s="18" t="e">
        <f>INDEX(Large!$E$4:$BN$405,'Trade quantity'!$C85,'Trade quantity'!J$2)</f>
        <v>#NUM!</v>
      </c>
      <c r="K85" s="18" t="e">
        <f>INDEX(Large!$E$4:$BN$405,'Trade quantity'!$C85,'Trade quantity'!K$2)</f>
        <v>#NUM!</v>
      </c>
      <c r="L85" s="18" t="e">
        <f>INDEX(Large!$E$4:$BN$405,'Trade quantity'!$C85,'Trade quantity'!L$2)</f>
        <v>#NUM!</v>
      </c>
      <c r="M85" s="18" t="e">
        <f>INDEX(Large!$E$4:$BN$405,'Trade quantity'!$C85,'Trade quantity'!M$2)</f>
        <v>#NUM!</v>
      </c>
      <c r="N85" s="18" t="e">
        <f>INDEX(Large!$E$4:$BN$405,'Trade quantity'!$C85,'Trade quantity'!N$2)</f>
        <v>#NUM!</v>
      </c>
      <c r="O85" s="18" t="e">
        <f>INDEX(Large!$E$4:$BN$405,'Trade quantity'!$C85,'Trade quantity'!O$2)</f>
        <v>#NUM!</v>
      </c>
    </row>
    <row r="86" spans="1:15">
      <c r="A86" s="18">
        <v>83</v>
      </c>
      <c r="B86" s="12" t="e">
        <f>LARGE(Large!$BM$4:$BM$72,'Trade quantity'!A86)</f>
        <v>#NUM!</v>
      </c>
      <c r="C86" s="18" t="e">
        <f>MATCH(B86,Large!$BM$4:$BM$405,0)</f>
        <v>#NUM!</v>
      </c>
      <c r="D86" s="18" t="e">
        <f>INDEX(Large!$E$4:$BN$405,'Trade quantity'!$C86,'Trade quantity'!D$2)</f>
        <v>#NUM!</v>
      </c>
      <c r="E86" s="18" t="e">
        <f>INDEX(Large!$E$4:$BN$405,'Trade quantity'!$C86,'Trade quantity'!E$2)</f>
        <v>#NUM!</v>
      </c>
      <c r="F86" s="18" t="e">
        <f>INDEX(Large!$E$4:$BN$405,'Trade quantity'!$C86,'Trade quantity'!F$2)</f>
        <v>#NUM!</v>
      </c>
      <c r="G86" s="18" t="e">
        <f>INDEX(Large!$E$4:$BN$405,'Trade quantity'!$C86,'Trade quantity'!G$2)</f>
        <v>#NUM!</v>
      </c>
      <c r="H86" s="18" t="e">
        <f>INDEX(Large!$E$4:$BN$405,'Trade quantity'!$C86,'Trade quantity'!H$2)</f>
        <v>#NUM!</v>
      </c>
      <c r="I86" s="18" t="e">
        <f>INDEX(Large!$E$4:$BN$405,'Trade quantity'!$C86,'Trade quantity'!I$2)</f>
        <v>#NUM!</v>
      </c>
      <c r="J86" s="18" t="e">
        <f>INDEX(Large!$E$4:$BN$405,'Trade quantity'!$C86,'Trade quantity'!J$2)</f>
        <v>#NUM!</v>
      </c>
      <c r="K86" s="18" t="e">
        <f>INDEX(Large!$E$4:$BN$405,'Trade quantity'!$C86,'Trade quantity'!K$2)</f>
        <v>#NUM!</v>
      </c>
      <c r="L86" s="18" t="e">
        <f>INDEX(Large!$E$4:$BN$405,'Trade quantity'!$C86,'Trade quantity'!L$2)</f>
        <v>#NUM!</v>
      </c>
      <c r="M86" s="18" t="e">
        <f>INDEX(Large!$E$4:$BN$405,'Trade quantity'!$C86,'Trade quantity'!M$2)</f>
        <v>#NUM!</v>
      </c>
      <c r="N86" s="18" t="e">
        <f>INDEX(Large!$E$4:$BN$405,'Trade quantity'!$C86,'Trade quantity'!N$2)</f>
        <v>#NUM!</v>
      </c>
      <c r="O86" s="18" t="e">
        <f>INDEX(Large!$E$4:$BN$405,'Trade quantity'!$C86,'Trade quantity'!O$2)</f>
        <v>#NUM!</v>
      </c>
    </row>
    <row r="87" spans="1:15">
      <c r="A87" s="18">
        <v>84</v>
      </c>
      <c r="B87" s="12" t="e">
        <f>LARGE(Large!$BM$4:$BM$72,'Trade quantity'!A87)</f>
        <v>#NUM!</v>
      </c>
      <c r="C87" s="18" t="e">
        <f>MATCH(B87,Large!$BM$4:$BM$405,0)</f>
        <v>#NUM!</v>
      </c>
      <c r="D87" s="18" t="e">
        <f>INDEX(Large!$E$4:$BN$405,'Trade quantity'!$C87,'Trade quantity'!D$2)</f>
        <v>#NUM!</v>
      </c>
      <c r="E87" s="18" t="e">
        <f>INDEX(Large!$E$4:$BN$405,'Trade quantity'!$C87,'Trade quantity'!E$2)</f>
        <v>#NUM!</v>
      </c>
      <c r="F87" s="18" t="e">
        <f>INDEX(Large!$E$4:$BN$405,'Trade quantity'!$C87,'Trade quantity'!F$2)</f>
        <v>#NUM!</v>
      </c>
      <c r="G87" s="18" t="e">
        <f>INDEX(Large!$E$4:$BN$405,'Trade quantity'!$C87,'Trade quantity'!G$2)</f>
        <v>#NUM!</v>
      </c>
      <c r="H87" s="18" t="e">
        <f>INDEX(Large!$E$4:$BN$405,'Trade quantity'!$C87,'Trade quantity'!H$2)</f>
        <v>#NUM!</v>
      </c>
      <c r="I87" s="18" t="e">
        <f>INDEX(Large!$E$4:$BN$405,'Trade quantity'!$C87,'Trade quantity'!I$2)</f>
        <v>#NUM!</v>
      </c>
      <c r="J87" s="18" t="e">
        <f>INDEX(Large!$E$4:$BN$405,'Trade quantity'!$C87,'Trade quantity'!J$2)</f>
        <v>#NUM!</v>
      </c>
      <c r="K87" s="18" t="e">
        <f>INDEX(Large!$E$4:$BN$405,'Trade quantity'!$C87,'Trade quantity'!K$2)</f>
        <v>#NUM!</v>
      </c>
      <c r="L87" s="18" t="e">
        <f>INDEX(Large!$E$4:$BN$405,'Trade quantity'!$C87,'Trade quantity'!L$2)</f>
        <v>#NUM!</v>
      </c>
      <c r="M87" s="18" t="e">
        <f>INDEX(Large!$E$4:$BN$405,'Trade quantity'!$C87,'Trade quantity'!M$2)</f>
        <v>#NUM!</v>
      </c>
      <c r="N87" s="18" t="e">
        <f>INDEX(Large!$E$4:$BN$405,'Trade quantity'!$C87,'Trade quantity'!N$2)</f>
        <v>#NUM!</v>
      </c>
      <c r="O87" s="18" t="e">
        <f>INDEX(Large!$E$4:$BN$405,'Trade quantity'!$C87,'Trade quantity'!O$2)</f>
        <v>#NUM!</v>
      </c>
    </row>
    <row r="88" spans="1:15">
      <c r="A88" s="18">
        <v>85</v>
      </c>
      <c r="B88" s="12" t="e">
        <f>LARGE(Large!$BM$4:$BM$72,'Trade quantity'!A88)</f>
        <v>#NUM!</v>
      </c>
      <c r="C88" s="18" t="e">
        <f>MATCH(B88,Large!$BM$4:$BM$405,0)</f>
        <v>#NUM!</v>
      </c>
      <c r="D88" s="18" t="e">
        <f>INDEX(Large!$E$4:$BN$405,'Trade quantity'!$C88,'Trade quantity'!D$2)</f>
        <v>#NUM!</v>
      </c>
      <c r="E88" s="18" t="e">
        <f>INDEX(Large!$E$4:$BN$405,'Trade quantity'!$C88,'Trade quantity'!E$2)</f>
        <v>#NUM!</v>
      </c>
      <c r="F88" s="18" t="e">
        <f>INDEX(Large!$E$4:$BN$405,'Trade quantity'!$C88,'Trade quantity'!F$2)</f>
        <v>#NUM!</v>
      </c>
      <c r="G88" s="18" t="e">
        <f>INDEX(Large!$E$4:$BN$405,'Trade quantity'!$C88,'Trade quantity'!G$2)</f>
        <v>#NUM!</v>
      </c>
      <c r="H88" s="18" t="e">
        <f>INDEX(Large!$E$4:$BN$405,'Trade quantity'!$C88,'Trade quantity'!H$2)</f>
        <v>#NUM!</v>
      </c>
      <c r="I88" s="18" t="e">
        <f>INDEX(Large!$E$4:$BN$405,'Trade quantity'!$C88,'Trade quantity'!I$2)</f>
        <v>#NUM!</v>
      </c>
      <c r="J88" s="18" t="e">
        <f>INDEX(Large!$E$4:$BN$405,'Trade quantity'!$C88,'Trade quantity'!J$2)</f>
        <v>#NUM!</v>
      </c>
      <c r="K88" s="18" t="e">
        <f>INDEX(Large!$E$4:$BN$405,'Trade quantity'!$C88,'Trade quantity'!K$2)</f>
        <v>#NUM!</v>
      </c>
      <c r="L88" s="18" t="e">
        <f>INDEX(Large!$E$4:$BN$405,'Trade quantity'!$C88,'Trade quantity'!L$2)</f>
        <v>#NUM!</v>
      </c>
      <c r="M88" s="18" t="e">
        <f>INDEX(Large!$E$4:$BN$405,'Trade quantity'!$C88,'Trade quantity'!M$2)</f>
        <v>#NUM!</v>
      </c>
      <c r="N88" s="18" t="e">
        <f>INDEX(Large!$E$4:$BN$405,'Trade quantity'!$C88,'Trade quantity'!N$2)</f>
        <v>#NUM!</v>
      </c>
      <c r="O88" s="18" t="e">
        <f>INDEX(Large!$E$4:$BN$405,'Trade quantity'!$C88,'Trade quantity'!O$2)</f>
        <v>#NUM!</v>
      </c>
    </row>
    <row r="89" spans="1:15">
      <c r="A89" s="18">
        <v>86</v>
      </c>
      <c r="B89" s="12" t="e">
        <f>LARGE(Large!$BM$4:$BM$72,'Trade quantity'!A89)</f>
        <v>#NUM!</v>
      </c>
      <c r="C89" s="18" t="e">
        <f>MATCH(B89,Large!$BM$4:$BM$405,0)</f>
        <v>#NUM!</v>
      </c>
      <c r="D89" s="18" t="e">
        <f>INDEX(Large!$E$4:$BN$405,'Trade quantity'!$C89,'Trade quantity'!D$2)</f>
        <v>#NUM!</v>
      </c>
      <c r="E89" s="18" t="e">
        <f>INDEX(Large!$E$4:$BN$405,'Trade quantity'!$C89,'Trade quantity'!E$2)</f>
        <v>#NUM!</v>
      </c>
      <c r="F89" s="18" t="e">
        <f>INDEX(Large!$E$4:$BN$405,'Trade quantity'!$C89,'Trade quantity'!F$2)</f>
        <v>#NUM!</v>
      </c>
      <c r="G89" s="18" t="e">
        <f>INDEX(Large!$E$4:$BN$405,'Trade quantity'!$C89,'Trade quantity'!G$2)</f>
        <v>#NUM!</v>
      </c>
      <c r="H89" s="18" t="e">
        <f>INDEX(Large!$E$4:$BN$405,'Trade quantity'!$C89,'Trade quantity'!H$2)</f>
        <v>#NUM!</v>
      </c>
      <c r="I89" s="18" t="e">
        <f>INDEX(Large!$E$4:$BN$405,'Trade quantity'!$C89,'Trade quantity'!I$2)</f>
        <v>#NUM!</v>
      </c>
      <c r="J89" s="18" t="e">
        <f>INDEX(Large!$E$4:$BN$405,'Trade quantity'!$C89,'Trade quantity'!J$2)</f>
        <v>#NUM!</v>
      </c>
      <c r="K89" s="18" t="e">
        <f>INDEX(Large!$E$4:$BN$405,'Trade quantity'!$C89,'Trade quantity'!K$2)</f>
        <v>#NUM!</v>
      </c>
      <c r="L89" s="18" t="e">
        <f>INDEX(Large!$E$4:$BN$405,'Trade quantity'!$C89,'Trade quantity'!L$2)</f>
        <v>#NUM!</v>
      </c>
      <c r="M89" s="18" t="e">
        <f>INDEX(Large!$E$4:$BN$405,'Trade quantity'!$C89,'Trade quantity'!M$2)</f>
        <v>#NUM!</v>
      </c>
      <c r="N89" s="18" t="e">
        <f>INDEX(Large!$E$4:$BN$405,'Trade quantity'!$C89,'Trade quantity'!N$2)</f>
        <v>#NUM!</v>
      </c>
      <c r="O89" s="18" t="e">
        <f>INDEX(Large!$E$4:$BN$405,'Trade quantity'!$C89,'Trade quantity'!O$2)</f>
        <v>#NUM!</v>
      </c>
    </row>
    <row r="90" spans="1:15">
      <c r="A90" s="18">
        <v>87</v>
      </c>
      <c r="B90" s="12" t="e">
        <f>LARGE(Large!$BM$4:$BM$72,'Trade quantity'!A90)</f>
        <v>#NUM!</v>
      </c>
      <c r="C90" s="18" t="e">
        <f>MATCH(B90,Large!$BM$4:$BM$405,0)</f>
        <v>#NUM!</v>
      </c>
      <c r="D90" s="18" t="e">
        <f>INDEX(Large!$E$4:$BN$405,'Trade quantity'!$C90,'Trade quantity'!D$2)</f>
        <v>#NUM!</v>
      </c>
      <c r="E90" s="18" t="e">
        <f>INDEX(Large!$E$4:$BN$405,'Trade quantity'!$C90,'Trade quantity'!E$2)</f>
        <v>#NUM!</v>
      </c>
      <c r="F90" s="18" t="e">
        <f>INDEX(Large!$E$4:$BN$405,'Trade quantity'!$C90,'Trade quantity'!F$2)</f>
        <v>#NUM!</v>
      </c>
      <c r="G90" s="18" t="e">
        <f>INDEX(Large!$E$4:$BN$405,'Trade quantity'!$C90,'Trade quantity'!G$2)</f>
        <v>#NUM!</v>
      </c>
      <c r="H90" s="18" t="e">
        <f>INDEX(Large!$E$4:$BN$405,'Trade quantity'!$C90,'Trade quantity'!H$2)</f>
        <v>#NUM!</v>
      </c>
      <c r="I90" s="18" t="e">
        <f>INDEX(Large!$E$4:$BN$405,'Trade quantity'!$C90,'Trade quantity'!I$2)</f>
        <v>#NUM!</v>
      </c>
      <c r="J90" s="18" t="e">
        <f>INDEX(Large!$E$4:$BN$405,'Trade quantity'!$C90,'Trade quantity'!J$2)</f>
        <v>#NUM!</v>
      </c>
      <c r="K90" s="18" t="e">
        <f>INDEX(Large!$E$4:$BN$405,'Trade quantity'!$C90,'Trade quantity'!K$2)</f>
        <v>#NUM!</v>
      </c>
      <c r="L90" s="18" t="e">
        <f>INDEX(Large!$E$4:$BN$405,'Trade quantity'!$C90,'Trade quantity'!L$2)</f>
        <v>#NUM!</v>
      </c>
      <c r="M90" s="18" t="e">
        <f>INDEX(Large!$E$4:$BN$405,'Trade quantity'!$C90,'Trade quantity'!M$2)</f>
        <v>#NUM!</v>
      </c>
      <c r="N90" s="18" t="e">
        <f>INDEX(Large!$E$4:$BN$405,'Trade quantity'!$C90,'Trade quantity'!N$2)</f>
        <v>#NUM!</v>
      </c>
      <c r="O90" s="18" t="e">
        <f>INDEX(Large!$E$4:$BN$405,'Trade quantity'!$C90,'Trade quantity'!O$2)</f>
        <v>#NUM!</v>
      </c>
    </row>
    <row r="91" spans="1:15">
      <c r="A91" s="18">
        <v>88</v>
      </c>
      <c r="B91" s="12" t="e">
        <f>LARGE(Large!$BM$4:$BM$72,'Trade quantity'!A91)</f>
        <v>#NUM!</v>
      </c>
      <c r="C91" s="18" t="e">
        <f>MATCH(B91,Large!$BM$4:$BM$405,0)</f>
        <v>#NUM!</v>
      </c>
      <c r="D91" s="18" t="e">
        <f>INDEX(Large!$E$4:$BN$405,'Trade quantity'!$C91,'Trade quantity'!D$2)</f>
        <v>#NUM!</v>
      </c>
      <c r="E91" s="18" t="e">
        <f>INDEX(Large!$E$4:$BN$405,'Trade quantity'!$C91,'Trade quantity'!E$2)</f>
        <v>#NUM!</v>
      </c>
      <c r="F91" s="18" t="e">
        <f>INDEX(Large!$E$4:$BN$405,'Trade quantity'!$C91,'Trade quantity'!F$2)</f>
        <v>#NUM!</v>
      </c>
      <c r="G91" s="18" t="e">
        <f>INDEX(Large!$E$4:$BN$405,'Trade quantity'!$C91,'Trade quantity'!G$2)</f>
        <v>#NUM!</v>
      </c>
      <c r="H91" s="18" t="e">
        <f>INDEX(Large!$E$4:$BN$405,'Trade quantity'!$C91,'Trade quantity'!H$2)</f>
        <v>#NUM!</v>
      </c>
      <c r="I91" s="18" t="e">
        <f>INDEX(Large!$E$4:$BN$405,'Trade quantity'!$C91,'Trade quantity'!I$2)</f>
        <v>#NUM!</v>
      </c>
      <c r="J91" s="18" t="e">
        <f>INDEX(Large!$E$4:$BN$405,'Trade quantity'!$C91,'Trade quantity'!J$2)</f>
        <v>#NUM!</v>
      </c>
      <c r="K91" s="18" t="e">
        <f>INDEX(Large!$E$4:$BN$405,'Trade quantity'!$C91,'Trade quantity'!K$2)</f>
        <v>#NUM!</v>
      </c>
      <c r="L91" s="18" t="e">
        <f>INDEX(Large!$E$4:$BN$405,'Trade quantity'!$C91,'Trade quantity'!L$2)</f>
        <v>#NUM!</v>
      </c>
      <c r="M91" s="18" t="e">
        <f>INDEX(Large!$E$4:$BN$405,'Trade quantity'!$C91,'Trade quantity'!M$2)</f>
        <v>#NUM!</v>
      </c>
      <c r="N91" s="18" t="e">
        <f>INDEX(Large!$E$4:$BN$405,'Trade quantity'!$C91,'Trade quantity'!N$2)</f>
        <v>#NUM!</v>
      </c>
      <c r="O91" s="18" t="e">
        <f>INDEX(Large!$E$4:$BN$405,'Trade quantity'!$C91,'Trade quantity'!O$2)</f>
        <v>#NUM!</v>
      </c>
    </row>
    <row r="92" spans="1:15">
      <c r="A92" s="18">
        <v>89</v>
      </c>
      <c r="B92" s="12" t="e">
        <f>LARGE(Large!$BM$4:$BM$72,'Trade quantity'!A92)</f>
        <v>#NUM!</v>
      </c>
      <c r="C92" s="18" t="e">
        <f>MATCH(B92,Large!$BM$4:$BM$405,0)</f>
        <v>#NUM!</v>
      </c>
      <c r="D92" s="18" t="e">
        <f>INDEX(Large!$E$4:$BN$405,'Trade quantity'!$C92,'Trade quantity'!D$2)</f>
        <v>#NUM!</v>
      </c>
      <c r="E92" s="18" t="e">
        <f>INDEX(Large!$E$4:$BN$405,'Trade quantity'!$C92,'Trade quantity'!E$2)</f>
        <v>#NUM!</v>
      </c>
      <c r="F92" s="18" t="e">
        <f>INDEX(Large!$E$4:$BN$405,'Trade quantity'!$C92,'Trade quantity'!F$2)</f>
        <v>#NUM!</v>
      </c>
      <c r="G92" s="18" t="e">
        <f>INDEX(Large!$E$4:$BN$405,'Trade quantity'!$C92,'Trade quantity'!G$2)</f>
        <v>#NUM!</v>
      </c>
      <c r="H92" s="18" t="e">
        <f>INDEX(Large!$E$4:$BN$405,'Trade quantity'!$C92,'Trade quantity'!H$2)</f>
        <v>#NUM!</v>
      </c>
      <c r="I92" s="18" t="e">
        <f>INDEX(Large!$E$4:$BN$405,'Trade quantity'!$C92,'Trade quantity'!I$2)</f>
        <v>#NUM!</v>
      </c>
      <c r="J92" s="18" t="e">
        <f>INDEX(Large!$E$4:$BN$405,'Trade quantity'!$C92,'Trade quantity'!J$2)</f>
        <v>#NUM!</v>
      </c>
      <c r="K92" s="18" t="e">
        <f>INDEX(Large!$E$4:$BN$405,'Trade quantity'!$C92,'Trade quantity'!K$2)</f>
        <v>#NUM!</v>
      </c>
      <c r="L92" s="18" t="e">
        <f>INDEX(Large!$E$4:$BN$405,'Trade quantity'!$C92,'Trade quantity'!L$2)</f>
        <v>#NUM!</v>
      </c>
      <c r="M92" s="18" t="e">
        <f>INDEX(Large!$E$4:$BN$405,'Trade quantity'!$C92,'Trade quantity'!M$2)</f>
        <v>#NUM!</v>
      </c>
      <c r="N92" s="18" t="e">
        <f>INDEX(Large!$E$4:$BN$405,'Trade quantity'!$C92,'Trade quantity'!N$2)</f>
        <v>#NUM!</v>
      </c>
      <c r="O92" s="18" t="e">
        <f>INDEX(Large!$E$4:$BN$405,'Trade quantity'!$C92,'Trade quantity'!O$2)</f>
        <v>#NUM!</v>
      </c>
    </row>
    <row r="93" spans="1:15">
      <c r="A93" s="18">
        <v>90</v>
      </c>
      <c r="B93" s="12" t="e">
        <f>LARGE(Large!$BM$4:$BM$72,'Trade quantity'!A93)</f>
        <v>#NUM!</v>
      </c>
      <c r="C93" s="18" t="e">
        <f>MATCH(B93,Large!$BM$4:$BM$405,0)</f>
        <v>#NUM!</v>
      </c>
      <c r="D93" s="18" t="e">
        <f>INDEX(Large!$E$4:$BN$405,'Trade quantity'!$C93,'Trade quantity'!D$2)</f>
        <v>#NUM!</v>
      </c>
      <c r="E93" s="18" t="e">
        <f>INDEX(Large!$E$4:$BN$405,'Trade quantity'!$C93,'Trade quantity'!E$2)</f>
        <v>#NUM!</v>
      </c>
      <c r="F93" s="18" t="e">
        <f>INDEX(Large!$E$4:$BN$405,'Trade quantity'!$C93,'Trade quantity'!F$2)</f>
        <v>#NUM!</v>
      </c>
      <c r="G93" s="18" t="e">
        <f>INDEX(Large!$E$4:$BN$405,'Trade quantity'!$C93,'Trade quantity'!G$2)</f>
        <v>#NUM!</v>
      </c>
      <c r="H93" s="18" t="e">
        <f>INDEX(Large!$E$4:$BN$405,'Trade quantity'!$C93,'Trade quantity'!H$2)</f>
        <v>#NUM!</v>
      </c>
      <c r="I93" s="18" t="e">
        <f>INDEX(Large!$E$4:$BN$405,'Trade quantity'!$C93,'Trade quantity'!I$2)</f>
        <v>#NUM!</v>
      </c>
      <c r="J93" s="18" t="e">
        <f>INDEX(Large!$E$4:$BN$405,'Trade quantity'!$C93,'Trade quantity'!J$2)</f>
        <v>#NUM!</v>
      </c>
      <c r="K93" s="18" t="e">
        <f>INDEX(Large!$E$4:$BN$405,'Trade quantity'!$C93,'Trade quantity'!K$2)</f>
        <v>#NUM!</v>
      </c>
      <c r="L93" s="18" t="e">
        <f>INDEX(Large!$E$4:$BN$405,'Trade quantity'!$C93,'Trade quantity'!L$2)</f>
        <v>#NUM!</v>
      </c>
      <c r="M93" s="18" t="e">
        <f>INDEX(Large!$E$4:$BN$405,'Trade quantity'!$C93,'Trade quantity'!M$2)</f>
        <v>#NUM!</v>
      </c>
      <c r="N93" s="18" t="e">
        <f>INDEX(Large!$E$4:$BN$405,'Trade quantity'!$C93,'Trade quantity'!N$2)</f>
        <v>#NUM!</v>
      </c>
      <c r="O93" s="18" t="e">
        <f>INDEX(Large!$E$4:$BN$405,'Trade quantity'!$C93,'Trade quantity'!O$2)</f>
        <v>#NUM!</v>
      </c>
    </row>
    <row r="94" spans="1:15">
      <c r="A94" s="18">
        <v>91</v>
      </c>
      <c r="B94" s="12" t="e">
        <f>LARGE(Large!$BM$4:$BM$72,'Trade quantity'!A94)</f>
        <v>#NUM!</v>
      </c>
      <c r="C94" s="18" t="e">
        <f>MATCH(B94,Large!$BM$4:$BM$405,0)</f>
        <v>#NUM!</v>
      </c>
      <c r="D94" s="18" t="e">
        <f>INDEX(Large!$E$4:$BN$405,'Trade quantity'!$C94,'Trade quantity'!D$2)</f>
        <v>#NUM!</v>
      </c>
      <c r="E94" s="18" t="e">
        <f>INDEX(Large!$E$4:$BN$405,'Trade quantity'!$C94,'Trade quantity'!E$2)</f>
        <v>#NUM!</v>
      </c>
      <c r="F94" s="18" t="e">
        <f>INDEX(Large!$E$4:$BN$405,'Trade quantity'!$C94,'Trade quantity'!F$2)</f>
        <v>#NUM!</v>
      </c>
      <c r="G94" s="18" t="e">
        <f>INDEX(Large!$E$4:$BN$405,'Trade quantity'!$C94,'Trade quantity'!G$2)</f>
        <v>#NUM!</v>
      </c>
      <c r="H94" s="18" t="e">
        <f>INDEX(Large!$E$4:$BN$405,'Trade quantity'!$C94,'Trade quantity'!H$2)</f>
        <v>#NUM!</v>
      </c>
      <c r="I94" s="18" t="e">
        <f>INDEX(Large!$E$4:$BN$405,'Trade quantity'!$C94,'Trade quantity'!I$2)</f>
        <v>#NUM!</v>
      </c>
      <c r="J94" s="18" t="e">
        <f>INDEX(Large!$E$4:$BN$405,'Trade quantity'!$C94,'Trade quantity'!J$2)</f>
        <v>#NUM!</v>
      </c>
      <c r="K94" s="18" t="e">
        <f>INDEX(Large!$E$4:$BN$405,'Trade quantity'!$C94,'Trade quantity'!K$2)</f>
        <v>#NUM!</v>
      </c>
      <c r="L94" s="18" t="e">
        <f>INDEX(Large!$E$4:$BN$405,'Trade quantity'!$C94,'Trade quantity'!L$2)</f>
        <v>#NUM!</v>
      </c>
      <c r="M94" s="18" t="e">
        <f>INDEX(Large!$E$4:$BN$405,'Trade quantity'!$C94,'Trade quantity'!M$2)</f>
        <v>#NUM!</v>
      </c>
      <c r="N94" s="18" t="e">
        <f>INDEX(Large!$E$4:$BN$405,'Trade quantity'!$C94,'Trade quantity'!N$2)</f>
        <v>#NUM!</v>
      </c>
      <c r="O94" s="18" t="e">
        <f>INDEX(Large!$E$4:$BN$405,'Trade quantity'!$C94,'Trade quantity'!O$2)</f>
        <v>#NUM!</v>
      </c>
    </row>
    <row r="95" spans="1:15">
      <c r="A95" s="18">
        <v>92</v>
      </c>
      <c r="B95" s="12" t="e">
        <f>LARGE(Large!$BM$4:$BM$72,'Trade quantity'!A95)</f>
        <v>#NUM!</v>
      </c>
      <c r="C95" s="18" t="e">
        <f>MATCH(B95,Large!$BM$4:$BM$405,0)</f>
        <v>#NUM!</v>
      </c>
      <c r="D95" s="18" t="e">
        <f>INDEX(Large!$E$4:$BN$405,'Trade quantity'!$C95,'Trade quantity'!D$2)</f>
        <v>#NUM!</v>
      </c>
      <c r="E95" s="18" t="e">
        <f>INDEX(Large!$E$4:$BN$405,'Trade quantity'!$C95,'Trade quantity'!E$2)</f>
        <v>#NUM!</v>
      </c>
      <c r="F95" s="18" t="e">
        <f>INDEX(Large!$E$4:$BN$405,'Trade quantity'!$C95,'Trade quantity'!F$2)</f>
        <v>#NUM!</v>
      </c>
      <c r="G95" s="18" t="e">
        <f>INDEX(Large!$E$4:$BN$405,'Trade quantity'!$C95,'Trade quantity'!G$2)</f>
        <v>#NUM!</v>
      </c>
      <c r="H95" s="18" t="e">
        <f>INDEX(Large!$E$4:$BN$405,'Trade quantity'!$C95,'Trade quantity'!H$2)</f>
        <v>#NUM!</v>
      </c>
      <c r="I95" s="18" t="e">
        <f>INDEX(Large!$E$4:$BN$405,'Trade quantity'!$C95,'Trade quantity'!I$2)</f>
        <v>#NUM!</v>
      </c>
      <c r="J95" s="18" t="e">
        <f>INDEX(Large!$E$4:$BN$405,'Trade quantity'!$C95,'Trade quantity'!J$2)</f>
        <v>#NUM!</v>
      </c>
      <c r="K95" s="18" t="e">
        <f>INDEX(Large!$E$4:$BN$405,'Trade quantity'!$C95,'Trade quantity'!K$2)</f>
        <v>#NUM!</v>
      </c>
      <c r="L95" s="18" t="e">
        <f>INDEX(Large!$E$4:$BN$405,'Trade quantity'!$C95,'Trade quantity'!L$2)</f>
        <v>#NUM!</v>
      </c>
      <c r="M95" s="18" t="e">
        <f>INDEX(Large!$E$4:$BN$405,'Trade quantity'!$C95,'Trade quantity'!M$2)</f>
        <v>#NUM!</v>
      </c>
      <c r="N95" s="18" t="e">
        <f>INDEX(Large!$E$4:$BN$405,'Trade quantity'!$C95,'Trade quantity'!N$2)</f>
        <v>#NUM!</v>
      </c>
      <c r="O95" s="18" t="e">
        <f>INDEX(Large!$E$4:$BN$405,'Trade quantity'!$C95,'Trade quantity'!O$2)</f>
        <v>#NUM!</v>
      </c>
    </row>
    <row r="96" spans="1:15">
      <c r="A96" s="18">
        <v>93</v>
      </c>
      <c r="B96" s="12" t="e">
        <f>LARGE(Large!$BM$4:$BM$72,'Trade quantity'!A96)</f>
        <v>#NUM!</v>
      </c>
      <c r="C96" s="18" t="e">
        <f>MATCH(B96,Large!$BM$4:$BM$405,0)</f>
        <v>#NUM!</v>
      </c>
      <c r="D96" s="18" t="e">
        <f>INDEX(Large!$E$4:$BN$405,'Trade quantity'!$C96,'Trade quantity'!D$2)</f>
        <v>#NUM!</v>
      </c>
      <c r="E96" s="18" t="e">
        <f>INDEX(Large!$E$4:$BN$405,'Trade quantity'!$C96,'Trade quantity'!E$2)</f>
        <v>#NUM!</v>
      </c>
      <c r="F96" s="18" t="e">
        <f>INDEX(Large!$E$4:$BN$405,'Trade quantity'!$C96,'Trade quantity'!F$2)</f>
        <v>#NUM!</v>
      </c>
      <c r="G96" s="18" t="e">
        <f>INDEX(Large!$E$4:$BN$405,'Trade quantity'!$C96,'Trade quantity'!G$2)</f>
        <v>#NUM!</v>
      </c>
      <c r="H96" s="18" t="e">
        <f>INDEX(Large!$E$4:$BN$405,'Trade quantity'!$C96,'Trade quantity'!H$2)</f>
        <v>#NUM!</v>
      </c>
      <c r="I96" s="18" t="e">
        <f>INDEX(Large!$E$4:$BN$405,'Trade quantity'!$C96,'Trade quantity'!I$2)</f>
        <v>#NUM!</v>
      </c>
      <c r="J96" s="18" t="e">
        <f>INDEX(Large!$E$4:$BN$405,'Trade quantity'!$C96,'Trade quantity'!J$2)</f>
        <v>#NUM!</v>
      </c>
      <c r="K96" s="18" t="e">
        <f>INDEX(Large!$E$4:$BN$405,'Trade quantity'!$C96,'Trade quantity'!K$2)</f>
        <v>#NUM!</v>
      </c>
      <c r="L96" s="18" t="e">
        <f>INDEX(Large!$E$4:$BN$405,'Trade quantity'!$C96,'Trade quantity'!L$2)</f>
        <v>#NUM!</v>
      </c>
      <c r="M96" s="18" t="e">
        <f>INDEX(Large!$E$4:$BN$405,'Trade quantity'!$C96,'Trade quantity'!M$2)</f>
        <v>#NUM!</v>
      </c>
      <c r="N96" s="18" t="e">
        <f>INDEX(Large!$E$4:$BN$405,'Trade quantity'!$C96,'Trade quantity'!N$2)</f>
        <v>#NUM!</v>
      </c>
      <c r="O96" s="18" t="e">
        <f>INDEX(Large!$E$4:$BN$405,'Trade quantity'!$C96,'Trade quantity'!O$2)</f>
        <v>#NUM!</v>
      </c>
    </row>
    <row r="97" spans="1:15">
      <c r="A97" s="18">
        <v>94</v>
      </c>
      <c r="B97" s="12" t="e">
        <f>LARGE(Large!$BM$4:$BM$72,'Trade quantity'!A97)</f>
        <v>#NUM!</v>
      </c>
      <c r="C97" s="18" t="e">
        <f>MATCH(B97,Large!$BM$4:$BM$405,0)</f>
        <v>#NUM!</v>
      </c>
      <c r="D97" s="18" t="e">
        <f>INDEX(Large!$E$4:$BN$405,'Trade quantity'!$C97,'Trade quantity'!D$2)</f>
        <v>#NUM!</v>
      </c>
      <c r="E97" s="18" t="e">
        <f>INDEX(Large!$E$4:$BN$405,'Trade quantity'!$C97,'Trade quantity'!E$2)</f>
        <v>#NUM!</v>
      </c>
      <c r="F97" s="18" t="e">
        <f>INDEX(Large!$E$4:$BN$405,'Trade quantity'!$C97,'Trade quantity'!F$2)</f>
        <v>#NUM!</v>
      </c>
      <c r="G97" s="18" t="e">
        <f>INDEX(Large!$E$4:$BN$405,'Trade quantity'!$C97,'Trade quantity'!G$2)</f>
        <v>#NUM!</v>
      </c>
      <c r="H97" s="18" t="e">
        <f>INDEX(Large!$E$4:$BN$405,'Trade quantity'!$C97,'Trade quantity'!H$2)</f>
        <v>#NUM!</v>
      </c>
      <c r="I97" s="18" t="e">
        <f>INDEX(Large!$E$4:$BN$405,'Trade quantity'!$C97,'Trade quantity'!I$2)</f>
        <v>#NUM!</v>
      </c>
      <c r="J97" s="18" t="e">
        <f>INDEX(Large!$E$4:$BN$405,'Trade quantity'!$C97,'Trade quantity'!J$2)</f>
        <v>#NUM!</v>
      </c>
      <c r="K97" s="18" t="e">
        <f>INDEX(Large!$E$4:$BN$405,'Trade quantity'!$C97,'Trade quantity'!K$2)</f>
        <v>#NUM!</v>
      </c>
      <c r="L97" s="18" t="e">
        <f>INDEX(Large!$E$4:$BN$405,'Trade quantity'!$C97,'Trade quantity'!L$2)</f>
        <v>#NUM!</v>
      </c>
      <c r="M97" s="18" t="e">
        <f>INDEX(Large!$E$4:$BN$405,'Trade quantity'!$C97,'Trade quantity'!M$2)</f>
        <v>#NUM!</v>
      </c>
      <c r="N97" s="18" t="e">
        <f>INDEX(Large!$E$4:$BN$405,'Trade quantity'!$C97,'Trade quantity'!N$2)</f>
        <v>#NUM!</v>
      </c>
      <c r="O97" s="18" t="e">
        <f>INDEX(Large!$E$4:$BN$405,'Trade quantity'!$C97,'Trade quantity'!O$2)</f>
        <v>#NUM!</v>
      </c>
    </row>
    <row r="98" spans="1:15">
      <c r="A98" s="18">
        <v>95</v>
      </c>
      <c r="B98" s="12" t="e">
        <f>LARGE(Large!$BM$4:$BM$72,'Trade quantity'!A98)</f>
        <v>#NUM!</v>
      </c>
      <c r="C98" s="18" t="e">
        <f>MATCH(B98,Large!$BM$4:$BM$405,0)</f>
        <v>#NUM!</v>
      </c>
      <c r="D98" s="18" t="e">
        <f>INDEX(Large!$E$4:$BN$405,'Trade quantity'!$C98,'Trade quantity'!D$2)</f>
        <v>#NUM!</v>
      </c>
      <c r="E98" s="18" t="e">
        <f>INDEX(Large!$E$4:$BN$405,'Trade quantity'!$C98,'Trade quantity'!E$2)</f>
        <v>#NUM!</v>
      </c>
      <c r="F98" s="18" t="e">
        <f>INDEX(Large!$E$4:$BN$405,'Trade quantity'!$C98,'Trade quantity'!F$2)</f>
        <v>#NUM!</v>
      </c>
      <c r="G98" s="18" t="e">
        <f>INDEX(Large!$E$4:$BN$405,'Trade quantity'!$C98,'Trade quantity'!G$2)</f>
        <v>#NUM!</v>
      </c>
      <c r="H98" s="18" t="e">
        <f>INDEX(Large!$E$4:$BN$405,'Trade quantity'!$C98,'Trade quantity'!H$2)</f>
        <v>#NUM!</v>
      </c>
      <c r="I98" s="18" t="e">
        <f>INDEX(Large!$E$4:$BN$405,'Trade quantity'!$C98,'Trade quantity'!I$2)</f>
        <v>#NUM!</v>
      </c>
      <c r="J98" s="18" t="e">
        <f>INDEX(Large!$E$4:$BN$405,'Trade quantity'!$C98,'Trade quantity'!J$2)</f>
        <v>#NUM!</v>
      </c>
      <c r="K98" s="18" t="e">
        <f>INDEX(Large!$E$4:$BN$405,'Trade quantity'!$C98,'Trade quantity'!K$2)</f>
        <v>#NUM!</v>
      </c>
      <c r="L98" s="18" t="e">
        <f>INDEX(Large!$E$4:$BN$405,'Trade quantity'!$C98,'Trade quantity'!L$2)</f>
        <v>#NUM!</v>
      </c>
      <c r="M98" s="18" t="e">
        <f>INDEX(Large!$E$4:$BN$405,'Trade quantity'!$C98,'Trade quantity'!M$2)</f>
        <v>#NUM!</v>
      </c>
      <c r="N98" s="18" t="e">
        <f>INDEX(Large!$E$4:$BN$405,'Trade quantity'!$C98,'Trade quantity'!N$2)</f>
        <v>#NUM!</v>
      </c>
      <c r="O98" s="18" t="e">
        <f>INDEX(Large!$E$4:$BN$405,'Trade quantity'!$C98,'Trade quantity'!O$2)</f>
        <v>#NUM!</v>
      </c>
    </row>
    <row r="99" spans="1:15">
      <c r="A99" s="18">
        <v>96</v>
      </c>
      <c r="B99" s="12" t="e">
        <f>LARGE(Large!$BM$4:$BM$72,'Trade quantity'!A99)</f>
        <v>#NUM!</v>
      </c>
      <c r="C99" s="18" t="e">
        <f>MATCH(B99,Large!$BM$4:$BM$405,0)</f>
        <v>#NUM!</v>
      </c>
      <c r="D99" s="18" t="e">
        <f>INDEX(Large!$E$4:$BN$405,'Trade quantity'!$C99,'Trade quantity'!D$2)</f>
        <v>#NUM!</v>
      </c>
      <c r="E99" s="18" t="e">
        <f>INDEX(Large!$E$4:$BN$405,'Trade quantity'!$C99,'Trade quantity'!E$2)</f>
        <v>#NUM!</v>
      </c>
      <c r="F99" s="18" t="e">
        <f>INDEX(Large!$E$4:$BN$405,'Trade quantity'!$C99,'Trade quantity'!F$2)</f>
        <v>#NUM!</v>
      </c>
      <c r="G99" s="18" t="e">
        <f>INDEX(Large!$E$4:$BN$405,'Trade quantity'!$C99,'Trade quantity'!G$2)</f>
        <v>#NUM!</v>
      </c>
      <c r="H99" s="18" t="e">
        <f>INDEX(Large!$E$4:$BN$405,'Trade quantity'!$C99,'Trade quantity'!H$2)</f>
        <v>#NUM!</v>
      </c>
      <c r="I99" s="18" t="e">
        <f>INDEX(Large!$E$4:$BN$405,'Trade quantity'!$C99,'Trade quantity'!I$2)</f>
        <v>#NUM!</v>
      </c>
      <c r="J99" s="18" t="e">
        <f>INDEX(Large!$E$4:$BN$405,'Trade quantity'!$C99,'Trade quantity'!J$2)</f>
        <v>#NUM!</v>
      </c>
      <c r="K99" s="18" t="e">
        <f>INDEX(Large!$E$4:$BN$405,'Trade quantity'!$C99,'Trade quantity'!K$2)</f>
        <v>#NUM!</v>
      </c>
      <c r="L99" s="18" t="e">
        <f>INDEX(Large!$E$4:$BN$405,'Trade quantity'!$C99,'Trade quantity'!L$2)</f>
        <v>#NUM!</v>
      </c>
      <c r="M99" s="18" t="e">
        <f>INDEX(Large!$E$4:$BN$405,'Trade quantity'!$C99,'Trade quantity'!M$2)</f>
        <v>#NUM!</v>
      </c>
      <c r="N99" s="18" t="e">
        <f>INDEX(Large!$E$4:$BN$405,'Trade quantity'!$C99,'Trade quantity'!N$2)</f>
        <v>#NUM!</v>
      </c>
      <c r="O99" s="18" t="e">
        <f>INDEX(Large!$E$4:$BN$405,'Trade quantity'!$C99,'Trade quantity'!O$2)</f>
        <v>#NUM!</v>
      </c>
    </row>
    <row r="100" spans="1:15">
      <c r="A100" s="18">
        <v>97</v>
      </c>
      <c r="B100" s="12" t="e">
        <f>LARGE(Large!$BM$4:$BM$72,'Trade quantity'!A100)</f>
        <v>#NUM!</v>
      </c>
      <c r="C100" s="18" t="e">
        <f>MATCH(B100,Large!$BM$4:$BM$405,0)</f>
        <v>#NUM!</v>
      </c>
      <c r="D100" s="18" t="e">
        <f>INDEX(Large!$E$4:$BN$405,'Trade quantity'!$C100,'Trade quantity'!D$2)</f>
        <v>#NUM!</v>
      </c>
      <c r="E100" s="18" t="e">
        <f>INDEX(Large!$E$4:$BN$405,'Trade quantity'!$C100,'Trade quantity'!E$2)</f>
        <v>#NUM!</v>
      </c>
      <c r="F100" s="18" t="e">
        <f>INDEX(Large!$E$4:$BN$405,'Trade quantity'!$C100,'Trade quantity'!F$2)</f>
        <v>#NUM!</v>
      </c>
      <c r="G100" s="18" t="e">
        <f>INDEX(Large!$E$4:$BN$405,'Trade quantity'!$C100,'Trade quantity'!G$2)</f>
        <v>#NUM!</v>
      </c>
      <c r="H100" s="18" t="e">
        <f>INDEX(Large!$E$4:$BN$405,'Trade quantity'!$C100,'Trade quantity'!H$2)</f>
        <v>#NUM!</v>
      </c>
      <c r="I100" s="18" t="e">
        <f>INDEX(Large!$E$4:$BN$405,'Trade quantity'!$C100,'Trade quantity'!I$2)</f>
        <v>#NUM!</v>
      </c>
      <c r="J100" s="18" t="e">
        <f>INDEX(Large!$E$4:$BN$405,'Trade quantity'!$C100,'Trade quantity'!J$2)</f>
        <v>#NUM!</v>
      </c>
      <c r="K100" s="18" t="e">
        <f>INDEX(Large!$E$4:$BN$405,'Trade quantity'!$C100,'Trade quantity'!K$2)</f>
        <v>#NUM!</v>
      </c>
      <c r="L100" s="18" t="e">
        <f>INDEX(Large!$E$4:$BN$405,'Trade quantity'!$C100,'Trade quantity'!L$2)</f>
        <v>#NUM!</v>
      </c>
      <c r="M100" s="18" t="e">
        <f>INDEX(Large!$E$4:$BN$405,'Trade quantity'!$C100,'Trade quantity'!M$2)</f>
        <v>#NUM!</v>
      </c>
      <c r="N100" s="18" t="e">
        <f>INDEX(Large!$E$4:$BN$405,'Trade quantity'!$C100,'Trade quantity'!N$2)</f>
        <v>#NUM!</v>
      </c>
      <c r="O100" s="18" t="e">
        <f>INDEX(Large!$E$4:$BN$405,'Trade quantity'!$C100,'Trade quantity'!O$2)</f>
        <v>#NUM!</v>
      </c>
    </row>
    <row r="101" spans="1:15">
      <c r="A101" s="18">
        <v>98</v>
      </c>
      <c r="B101" s="12" t="e">
        <f>LARGE(Large!$BM$4:$BM$72,'Trade quantity'!A101)</f>
        <v>#NUM!</v>
      </c>
      <c r="C101" s="18" t="e">
        <f>MATCH(B101,Large!$BM$4:$BM$405,0)</f>
        <v>#NUM!</v>
      </c>
      <c r="D101" s="18" t="e">
        <f>INDEX(Large!$E$4:$BN$405,'Trade quantity'!$C101,'Trade quantity'!D$2)</f>
        <v>#NUM!</v>
      </c>
      <c r="E101" s="18" t="e">
        <f>INDEX(Large!$E$4:$BN$405,'Trade quantity'!$C101,'Trade quantity'!E$2)</f>
        <v>#NUM!</v>
      </c>
      <c r="F101" s="18" t="e">
        <f>INDEX(Large!$E$4:$BN$405,'Trade quantity'!$C101,'Trade quantity'!F$2)</f>
        <v>#NUM!</v>
      </c>
      <c r="G101" s="18" t="e">
        <f>INDEX(Large!$E$4:$BN$405,'Trade quantity'!$C101,'Trade quantity'!G$2)</f>
        <v>#NUM!</v>
      </c>
      <c r="H101" s="18" t="e">
        <f>INDEX(Large!$E$4:$BN$405,'Trade quantity'!$C101,'Trade quantity'!H$2)</f>
        <v>#NUM!</v>
      </c>
      <c r="I101" s="18" t="e">
        <f>INDEX(Large!$E$4:$BN$405,'Trade quantity'!$C101,'Trade quantity'!I$2)</f>
        <v>#NUM!</v>
      </c>
      <c r="J101" s="18" t="e">
        <f>INDEX(Large!$E$4:$BN$405,'Trade quantity'!$C101,'Trade quantity'!J$2)</f>
        <v>#NUM!</v>
      </c>
      <c r="K101" s="18" t="e">
        <f>INDEX(Large!$E$4:$BN$405,'Trade quantity'!$C101,'Trade quantity'!K$2)</f>
        <v>#NUM!</v>
      </c>
      <c r="L101" s="18" t="e">
        <f>INDEX(Large!$E$4:$BN$405,'Trade quantity'!$C101,'Trade quantity'!L$2)</f>
        <v>#NUM!</v>
      </c>
      <c r="M101" s="18" t="e">
        <f>INDEX(Large!$E$4:$BN$405,'Trade quantity'!$C101,'Trade quantity'!M$2)</f>
        <v>#NUM!</v>
      </c>
      <c r="N101" s="18" t="e">
        <f>INDEX(Large!$E$4:$BN$405,'Trade quantity'!$C101,'Trade quantity'!N$2)</f>
        <v>#NUM!</v>
      </c>
      <c r="O101" s="18" t="e">
        <f>INDEX(Large!$E$4:$BN$405,'Trade quantity'!$C101,'Trade quantity'!O$2)</f>
        <v>#NUM!</v>
      </c>
    </row>
    <row r="102" spans="1:15">
      <c r="A102" s="18">
        <v>99</v>
      </c>
      <c r="B102" s="12" t="e">
        <f>LARGE(Large!$BM$4:$BM$72,'Trade quantity'!A102)</f>
        <v>#NUM!</v>
      </c>
      <c r="C102" s="18" t="e">
        <f>MATCH(B102,Large!$BM$4:$BM$405,0)</f>
        <v>#NUM!</v>
      </c>
      <c r="D102" s="18" t="e">
        <f>INDEX(Large!$E$4:$BN$405,'Trade quantity'!$C102,'Trade quantity'!D$2)</f>
        <v>#NUM!</v>
      </c>
      <c r="E102" s="18" t="e">
        <f>INDEX(Large!$E$4:$BN$405,'Trade quantity'!$C102,'Trade quantity'!E$2)</f>
        <v>#NUM!</v>
      </c>
      <c r="F102" s="18" t="e">
        <f>INDEX(Large!$E$4:$BN$405,'Trade quantity'!$C102,'Trade quantity'!F$2)</f>
        <v>#NUM!</v>
      </c>
      <c r="G102" s="18" t="e">
        <f>INDEX(Large!$E$4:$BN$405,'Trade quantity'!$C102,'Trade quantity'!G$2)</f>
        <v>#NUM!</v>
      </c>
      <c r="H102" s="18" t="e">
        <f>INDEX(Large!$E$4:$BN$405,'Trade quantity'!$C102,'Trade quantity'!H$2)</f>
        <v>#NUM!</v>
      </c>
      <c r="I102" s="18" t="e">
        <f>INDEX(Large!$E$4:$BN$405,'Trade quantity'!$C102,'Trade quantity'!I$2)</f>
        <v>#NUM!</v>
      </c>
      <c r="J102" s="18" t="e">
        <f>INDEX(Large!$E$4:$BN$405,'Trade quantity'!$C102,'Trade quantity'!J$2)</f>
        <v>#NUM!</v>
      </c>
      <c r="K102" s="18" t="e">
        <f>INDEX(Large!$E$4:$BN$405,'Trade quantity'!$C102,'Trade quantity'!K$2)</f>
        <v>#NUM!</v>
      </c>
      <c r="L102" s="18" t="e">
        <f>INDEX(Large!$E$4:$BN$405,'Trade quantity'!$C102,'Trade quantity'!L$2)</f>
        <v>#NUM!</v>
      </c>
      <c r="M102" s="18" t="e">
        <f>INDEX(Large!$E$4:$BN$405,'Trade quantity'!$C102,'Trade quantity'!M$2)</f>
        <v>#NUM!</v>
      </c>
      <c r="N102" s="18" t="e">
        <f>INDEX(Large!$E$4:$BN$405,'Trade quantity'!$C102,'Trade quantity'!N$2)</f>
        <v>#NUM!</v>
      </c>
      <c r="O102" s="18" t="e">
        <f>INDEX(Large!$E$4:$BN$405,'Trade quantity'!$C102,'Trade quantity'!O$2)</f>
        <v>#NUM!</v>
      </c>
    </row>
    <row r="103" spans="1:15">
      <c r="A103" s="18">
        <v>100</v>
      </c>
      <c r="B103" s="12" t="e">
        <f>LARGE(Large!$BM$4:$BM$72,'Trade quantity'!A103)</f>
        <v>#NUM!</v>
      </c>
      <c r="C103" s="18" t="e">
        <f>MATCH(B103,Large!$BM$4:$BM$405,0)</f>
        <v>#NUM!</v>
      </c>
      <c r="D103" s="18" t="e">
        <f>INDEX(Large!$E$4:$BN$405,'Trade quantity'!$C103,'Trade quantity'!D$2)</f>
        <v>#NUM!</v>
      </c>
      <c r="E103" s="18" t="e">
        <f>INDEX(Large!$E$4:$BN$405,'Trade quantity'!$C103,'Trade quantity'!E$2)</f>
        <v>#NUM!</v>
      </c>
      <c r="F103" s="18" t="e">
        <f>INDEX(Large!$E$4:$BN$405,'Trade quantity'!$C103,'Trade quantity'!F$2)</f>
        <v>#NUM!</v>
      </c>
      <c r="G103" s="18" t="e">
        <f>INDEX(Large!$E$4:$BN$405,'Trade quantity'!$C103,'Trade quantity'!G$2)</f>
        <v>#NUM!</v>
      </c>
      <c r="H103" s="18" t="e">
        <f>INDEX(Large!$E$4:$BN$405,'Trade quantity'!$C103,'Trade quantity'!H$2)</f>
        <v>#NUM!</v>
      </c>
      <c r="I103" s="18" t="e">
        <f>INDEX(Large!$E$4:$BN$405,'Trade quantity'!$C103,'Trade quantity'!I$2)</f>
        <v>#NUM!</v>
      </c>
      <c r="J103" s="18" t="e">
        <f>INDEX(Large!$E$4:$BN$405,'Trade quantity'!$C103,'Trade quantity'!J$2)</f>
        <v>#NUM!</v>
      </c>
      <c r="K103" s="18" t="e">
        <f>INDEX(Large!$E$4:$BN$405,'Trade quantity'!$C103,'Trade quantity'!K$2)</f>
        <v>#NUM!</v>
      </c>
      <c r="L103" s="18" t="e">
        <f>INDEX(Large!$E$4:$BN$405,'Trade quantity'!$C103,'Trade quantity'!L$2)</f>
        <v>#NUM!</v>
      </c>
      <c r="M103" s="18" t="e">
        <f>INDEX(Large!$E$4:$BN$405,'Trade quantity'!$C103,'Trade quantity'!M$2)</f>
        <v>#NUM!</v>
      </c>
      <c r="N103" s="18" t="e">
        <f>INDEX(Large!$E$4:$BN$405,'Trade quantity'!$C103,'Trade quantity'!N$2)</f>
        <v>#NUM!</v>
      </c>
      <c r="O103" s="18" t="e">
        <f>INDEX(Large!$E$4:$BN$405,'Trade quantity'!$C103,'Trade quantity'!O$2)</f>
        <v>#NUM!</v>
      </c>
    </row>
    <row r="104" spans="1:15">
      <c r="A104" s="18">
        <v>101</v>
      </c>
      <c r="B104" s="12" t="e">
        <f>LARGE(Large!$BM$4:$BM$72,'Trade quantity'!A104)</f>
        <v>#NUM!</v>
      </c>
      <c r="C104" s="18" t="e">
        <f>MATCH(B104,Large!$BM$4:$BM$405,0)</f>
        <v>#NUM!</v>
      </c>
      <c r="D104" s="18" t="e">
        <f>INDEX(Large!$E$4:$BN$405,'Trade quantity'!$C104,'Trade quantity'!D$2)</f>
        <v>#NUM!</v>
      </c>
      <c r="E104" s="18" t="e">
        <f>INDEX(Large!$E$4:$BN$405,'Trade quantity'!$C104,'Trade quantity'!E$2)</f>
        <v>#NUM!</v>
      </c>
      <c r="F104" s="18" t="e">
        <f>INDEX(Large!$E$4:$BN$405,'Trade quantity'!$C104,'Trade quantity'!F$2)</f>
        <v>#NUM!</v>
      </c>
      <c r="G104" s="18" t="e">
        <f>INDEX(Large!$E$4:$BN$405,'Trade quantity'!$C104,'Trade quantity'!G$2)</f>
        <v>#NUM!</v>
      </c>
      <c r="H104" s="18" t="e">
        <f>INDEX(Large!$E$4:$BN$405,'Trade quantity'!$C104,'Trade quantity'!H$2)</f>
        <v>#NUM!</v>
      </c>
      <c r="I104" s="18" t="e">
        <f>INDEX(Large!$E$4:$BN$405,'Trade quantity'!$C104,'Trade quantity'!I$2)</f>
        <v>#NUM!</v>
      </c>
      <c r="J104" s="18" t="e">
        <f>INDEX(Large!$E$4:$BN$405,'Trade quantity'!$C104,'Trade quantity'!J$2)</f>
        <v>#NUM!</v>
      </c>
      <c r="K104" s="18" t="e">
        <f>INDEX(Large!$E$4:$BN$405,'Trade quantity'!$C104,'Trade quantity'!K$2)</f>
        <v>#NUM!</v>
      </c>
      <c r="L104" s="18" t="e">
        <f>INDEX(Large!$E$4:$BN$405,'Trade quantity'!$C104,'Trade quantity'!L$2)</f>
        <v>#NUM!</v>
      </c>
      <c r="M104" s="18" t="e">
        <f>INDEX(Large!$E$4:$BN$405,'Trade quantity'!$C104,'Trade quantity'!M$2)</f>
        <v>#NUM!</v>
      </c>
      <c r="N104" s="18" t="e">
        <f>INDEX(Large!$E$4:$BN$405,'Trade quantity'!$C104,'Trade quantity'!N$2)</f>
        <v>#NUM!</v>
      </c>
      <c r="O104" s="18" t="e">
        <f>INDEX(Large!$E$4:$BN$405,'Trade quantity'!$C104,'Trade quantity'!O$2)</f>
        <v>#NUM!</v>
      </c>
    </row>
    <row r="105" spans="1:15">
      <c r="A105" s="18">
        <v>102</v>
      </c>
      <c r="B105" s="12" t="e">
        <f>LARGE(Large!$BM$4:$BM$72,'Trade quantity'!A105)</f>
        <v>#NUM!</v>
      </c>
      <c r="C105" s="18" t="e">
        <f>MATCH(B105,Large!$BM$4:$BM$405,0)</f>
        <v>#NUM!</v>
      </c>
      <c r="D105" s="18" t="e">
        <f>INDEX(Large!$E$4:$BN$405,'Trade quantity'!$C105,'Trade quantity'!D$2)</f>
        <v>#NUM!</v>
      </c>
      <c r="E105" s="18" t="e">
        <f>INDEX(Large!$E$4:$BN$405,'Trade quantity'!$C105,'Trade quantity'!E$2)</f>
        <v>#NUM!</v>
      </c>
      <c r="F105" s="18" t="e">
        <f>INDEX(Large!$E$4:$BN$405,'Trade quantity'!$C105,'Trade quantity'!F$2)</f>
        <v>#NUM!</v>
      </c>
      <c r="G105" s="18" t="e">
        <f>INDEX(Large!$E$4:$BN$405,'Trade quantity'!$C105,'Trade quantity'!G$2)</f>
        <v>#NUM!</v>
      </c>
      <c r="H105" s="18" t="e">
        <f>INDEX(Large!$E$4:$BN$405,'Trade quantity'!$C105,'Trade quantity'!H$2)</f>
        <v>#NUM!</v>
      </c>
      <c r="I105" s="18" t="e">
        <f>INDEX(Large!$E$4:$BN$405,'Trade quantity'!$C105,'Trade quantity'!I$2)</f>
        <v>#NUM!</v>
      </c>
      <c r="J105" s="18" t="e">
        <f>INDEX(Large!$E$4:$BN$405,'Trade quantity'!$C105,'Trade quantity'!J$2)</f>
        <v>#NUM!</v>
      </c>
      <c r="K105" s="18" t="e">
        <f>INDEX(Large!$E$4:$BN$405,'Trade quantity'!$C105,'Trade quantity'!K$2)</f>
        <v>#NUM!</v>
      </c>
      <c r="L105" s="18" t="e">
        <f>INDEX(Large!$E$4:$BN$405,'Trade quantity'!$C105,'Trade quantity'!L$2)</f>
        <v>#NUM!</v>
      </c>
      <c r="M105" s="18" t="e">
        <f>INDEX(Large!$E$4:$BN$405,'Trade quantity'!$C105,'Trade quantity'!M$2)</f>
        <v>#NUM!</v>
      </c>
      <c r="N105" s="18" t="e">
        <f>INDEX(Large!$E$4:$BN$405,'Trade quantity'!$C105,'Trade quantity'!N$2)</f>
        <v>#NUM!</v>
      </c>
      <c r="O105" s="18" t="e">
        <f>INDEX(Large!$E$4:$BN$405,'Trade quantity'!$C105,'Trade quantity'!O$2)</f>
        <v>#NUM!</v>
      </c>
    </row>
    <row r="106" spans="1:15">
      <c r="A106" s="18">
        <v>103</v>
      </c>
      <c r="B106" s="12" t="e">
        <f>LARGE(Large!$BM$4:$BM$72,'Trade quantity'!A106)</f>
        <v>#NUM!</v>
      </c>
      <c r="C106" s="18" t="e">
        <f>MATCH(B106,Large!$BM$4:$BM$405,0)</f>
        <v>#NUM!</v>
      </c>
      <c r="D106" s="18" t="e">
        <f>INDEX(Large!$E$4:$BN$405,'Trade quantity'!$C106,'Trade quantity'!D$2)</f>
        <v>#NUM!</v>
      </c>
      <c r="E106" s="18" t="e">
        <f>INDEX(Large!$E$4:$BN$405,'Trade quantity'!$C106,'Trade quantity'!E$2)</f>
        <v>#NUM!</v>
      </c>
      <c r="F106" s="18" t="e">
        <f>INDEX(Large!$E$4:$BN$405,'Trade quantity'!$C106,'Trade quantity'!F$2)</f>
        <v>#NUM!</v>
      </c>
      <c r="G106" s="18" t="e">
        <f>INDEX(Large!$E$4:$BN$405,'Trade quantity'!$C106,'Trade quantity'!G$2)</f>
        <v>#NUM!</v>
      </c>
      <c r="H106" s="18" t="e">
        <f>INDEX(Large!$E$4:$BN$405,'Trade quantity'!$C106,'Trade quantity'!H$2)</f>
        <v>#NUM!</v>
      </c>
      <c r="I106" s="18" t="e">
        <f>INDEX(Large!$E$4:$BN$405,'Trade quantity'!$C106,'Trade quantity'!I$2)</f>
        <v>#NUM!</v>
      </c>
      <c r="J106" s="18" t="e">
        <f>INDEX(Large!$E$4:$BN$405,'Trade quantity'!$C106,'Trade quantity'!J$2)</f>
        <v>#NUM!</v>
      </c>
      <c r="K106" s="18" t="e">
        <f>INDEX(Large!$E$4:$BN$405,'Trade quantity'!$C106,'Trade quantity'!K$2)</f>
        <v>#NUM!</v>
      </c>
      <c r="L106" s="18" t="e">
        <f>INDEX(Large!$E$4:$BN$405,'Trade quantity'!$C106,'Trade quantity'!L$2)</f>
        <v>#NUM!</v>
      </c>
      <c r="M106" s="18" t="e">
        <f>INDEX(Large!$E$4:$BN$405,'Trade quantity'!$C106,'Trade quantity'!M$2)</f>
        <v>#NUM!</v>
      </c>
      <c r="N106" s="18" t="e">
        <f>INDEX(Large!$E$4:$BN$405,'Trade quantity'!$C106,'Trade quantity'!N$2)</f>
        <v>#NUM!</v>
      </c>
      <c r="O106" s="18" t="e">
        <f>INDEX(Large!$E$4:$BN$405,'Trade quantity'!$C106,'Trade quantity'!O$2)</f>
        <v>#NUM!</v>
      </c>
    </row>
    <row r="107" spans="1:15">
      <c r="A107" s="18">
        <v>104</v>
      </c>
      <c r="B107" s="12" t="e">
        <f>LARGE(Large!$BM$4:$BM$72,'Trade quantity'!A107)</f>
        <v>#NUM!</v>
      </c>
      <c r="C107" s="18" t="e">
        <f>MATCH(B107,Large!$BM$4:$BM$405,0)</f>
        <v>#NUM!</v>
      </c>
      <c r="D107" s="18" t="e">
        <f>INDEX(Large!$E$4:$BN$405,'Trade quantity'!$C107,'Trade quantity'!D$2)</f>
        <v>#NUM!</v>
      </c>
      <c r="E107" s="18" t="e">
        <f>INDEX(Large!$E$4:$BN$405,'Trade quantity'!$C107,'Trade quantity'!E$2)</f>
        <v>#NUM!</v>
      </c>
      <c r="F107" s="18" t="e">
        <f>INDEX(Large!$E$4:$BN$405,'Trade quantity'!$C107,'Trade quantity'!F$2)</f>
        <v>#NUM!</v>
      </c>
      <c r="G107" s="18" t="e">
        <f>INDEX(Large!$E$4:$BN$405,'Trade quantity'!$C107,'Trade quantity'!G$2)</f>
        <v>#NUM!</v>
      </c>
      <c r="H107" s="18" t="e">
        <f>INDEX(Large!$E$4:$BN$405,'Trade quantity'!$C107,'Trade quantity'!H$2)</f>
        <v>#NUM!</v>
      </c>
      <c r="I107" s="18" t="e">
        <f>INDEX(Large!$E$4:$BN$405,'Trade quantity'!$C107,'Trade quantity'!I$2)</f>
        <v>#NUM!</v>
      </c>
      <c r="J107" s="18" t="e">
        <f>INDEX(Large!$E$4:$BN$405,'Trade quantity'!$C107,'Trade quantity'!J$2)</f>
        <v>#NUM!</v>
      </c>
      <c r="K107" s="18" t="e">
        <f>INDEX(Large!$E$4:$BN$405,'Trade quantity'!$C107,'Trade quantity'!K$2)</f>
        <v>#NUM!</v>
      </c>
      <c r="L107" s="18" t="e">
        <f>INDEX(Large!$E$4:$BN$405,'Trade quantity'!$C107,'Trade quantity'!L$2)</f>
        <v>#NUM!</v>
      </c>
      <c r="M107" s="18" t="e">
        <f>INDEX(Large!$E$4:$BN$405,'Trade quantity'!$C107,'Trade quantity'!M$2)</f>
        <v>#NUM!</v>
      </c>
      <c r="N107" s="18" t="e">
        <f>INDEX(Large!$E$4:$BN$405,'Trade quantity'!$C107,'Trade quantity'!N$2)</f>
        <v>#NUM!</v>
      </c>
      <c r="O107" s="18" t="e">
        <f>INDEX(Large!$E$4:$BN$405,'Trade quantity'!$C107,'Trade quantity'!O$2)</f>
        <v>#NUM!</v>
      </c>
    </row>
    <row r="108" spans="1:15">
      <c r="A108" s="18">
        <v>105</v>
      </c>
      <c r="B108" s="12" t="e">
        <f>LARGE(Large!$BM$4:$BM$72,'Trade quantity'!A108)</f>
        <v>#NUM!</v>
      </c>
      <c r="C108" s="18" t="e">
        <f>MATCH(B108,Large!$BM$4:$BM$405,0)</f>
        <v>#NUM!</v>
      </c>
      <c r="D108" s="18" t="e">
        <f>INDEX(Large!$E$4:$BN$405,'Trade quantity'!$C108,'Trade quantity'!D$2)</f>
        <v>#NUM!</v>
      </c>
      <c r="E108" s="18" t="e">
        <f>INDEX(Large!$E$4:$BN$405,'Trade quantity'!$C108,'Trade quantity'!E$2)</f>
        <v>#NUM!</v>
      </c>
      <c r="F108" s="18" t="e">
        <f>INDEX(Large!$E$4:$BN$405,'Trade quantity'!$C108,'Trade quantity'!F$2)</f>
        <v>#NUM!</v>
      </c>
      <c r="G108" s="18" t="e">
        <f>INDEX(Large!$E$4:$BN$405,'Trade quantity'!$C108,'Trade quantity'!G$2)</f>
        <v>#NUM!</v>
      </c>
      <c r="H108" s="18" t="e">
        <f>INDEX(Large!$E$4:$BN$405,'Trade quantity'!$C108,'Trade quantity'!H$2)</f>
        <v>#NUM!</v>
      </c>
      <c r="I108" s="18" t="e">
        <f>INDEX(Large!$E$4:$BN$405,'Trade quantity'!$C108,'Trade quantity'!I$2)</f>
        <v>#NUM!</v>
      </c>
      <c r="J108" s="18" t="e">
        <f>INDEX(Large!$E$4:$BN$405,'Trade quantity'!$C108,'Trade quantity'!J$2)</f>
        <v>#NUM!</v>
      </c>
      <c r="K108" s="18" t="e">
        <f>INDEX(Large!$E$4:$BN$405,'Trade quantity'!$C108,'Trade quantity'!K$2)</f>
        <v>#NUM!</v>
      </c>
      <c r="L108" s="18" t="e">
        <f>INDEX(Large!$E$4:$BN$405,'Trade quantity'!$C108,'Trade quantity'!L$2)</f>
        <v>#NUM!</v>
      </c>
      <c r="M108" s="18" t="e">
        <f>INDEX(Large!$E$4:$BN$405,'Trade quantity'!$C108,'Trade quantity'!M$2)</f>
        <v>#NUM!</v>
      </c>
      <c r="N108" s="18" t="e">
        <f>INDEX(Large!$E$4:$BN$405,'Trade quantity'!$C108,'Trade quantity'!N$2)</f>
        <v>#NUM!</v>
      </c>
      <c r="O108" s="18" t="e">
        <f>INDEX(Large!$E$4:$BN$405,'Trade quantity'!$C108,'Trade quantity'!O$2)</f>
        <v>#NUM!</v>
      </c>
    </row>
    <row r="109" spans="1:15">
      <c r="A109" s="18">
        <v>106</v>
      </c>
      <c r="B109" s="12" t="e">
        <f>LARGE(Large!$BM$4:$BM$72,'Trade quantity'!A109)</f>
        <v>#NUM!</v>
      </c>
      <c r="C109" s="18" t="e">
        <f>MATCH(B109,Large!$BM$4:$BM$405,0)</f>
        <v>#NUM!</v>
      </c>
      <c r="D109" s="18" t="e">
        <f>INDEX(Large!$E$4:$BN$405,'Trade quantity'!$C109,'Trade quantity'!D$2)</f>
        <v>#NUM!</v>
      </c>
      <c r="E109" s="18" t="e">
        <f>INDEX(Large!$E$4:$BN$405,'Trade quantity'!$C109,'Trade quantity'!E$2)</f>
        <v>#NUM!</v>
      </c>
      <c r="F109" s="18" t="e">
        <f>INDEX(Large!$E$4:$BN$405,'Trade quantity'!$C109,'Trade quantity'!F$2)</f>
        <v>#NUM!</v>
      </c>
      <c r="G109" s="18" t="e">
        <f>INDEX(Large!$E$4:$BN$405,'Trade quantity'!$C109,'Trade quantity'!G$2)</f>
        <v>#NUM!</v>
      </c>
      <c r="H109" s="18" t="e">
        <f>INDEX(Large!$E$4:$BN$405,'Trade quantity'!$C109,'Trade quantity'!H$2)</f>
        <v>#NUM!</v>
      </c>
      <c r="I109" s="18" t="e">
        <f>INDEX(Large!$E$4:$BN$405,'Trade quantity'!$C109,'Trade quantity'!I$2)</f>
        <v>#NUM!</v>
      </c>
      <c r="J109" s="18" t="e">
        <f>INDEX(Large!$E$4:$BN$405,'Trade quantity'!$C109,'Trade quantity'!J$2)</f>
        <v>#NUM!</v>
      </c>
      <c r="K109" s="18" t="e">
        <f>INDEX(Large!$E$4:$BN$405,'Trade quantity'!$C109,'Trade quantity'!K$2)</f>
        <v>#NUM!</v>
      </c>
      <c r="L109" s="18" t="e">
        <f>INDEX(Large!$E$4:$BN$405,'Trade quantity'!$C109,'Trade quantity'!L$2)</f>
        <v>#NUM!</v>
      </c>
      <c r="M109" s="18" t="e">
        <f>INDEX(Large!$E$4:$BN$405,'Trade quantity'!$C109,'Trade quantity'!M$2)</f>
        <v>#NUM!</v>
      </c>
      <c r="N109" s="18" t="e">
        <f>INDEX(Large!$E$4:$BN$405,'Trade quantity'!$C109,'Trade quantity'!N$2)</f>
        <v>#NUM!</v>
      </c>
      <c r="O109" s="18" t="e">
        <f>INDEX(Large!$E$4:$BN$405,'Trade quantity'!$C109,'Trade quantity'!O$2)</f>
        <v>#NUM!</v>
      </c>
    </row>
    <row r="110" spans="1:15">
      <c r="A110" s="18">
        <v>107</v>
      </c>
      <c r="B110" s="12" t="e">
        <f>LARGE(Large!$BM$4:$BM$72,'Trade quantity'!A110)</f>
        <v>#NUM!</v>
      </c>
      <c r="C110" s="18" t="e">
        <f>MATCH(B110,Large!$BM$4:$BM$405,0)</f>
        <v>#NUM!</v>
      </c>
      <c r="D110" s="18" t="e">
        <f>INDEX(Large!$E$4:$BN$405,'Trade quantity'!$C110,'Trade quantity'!D$2)</f>
        <v>#NUM!</v>
      </c>
      <c r="E110" s="18" t="e">
        <f>INDEX(Large!$E$4:$BN$405,'Trade quantity'!$C110,'Trade quantity'!E$2)</f>
        <v>#NUM!</v>
      </c>
      <c r="F110" s="18" t="e">
        <f>INDEX(Large!$E$4:$BN$405,'Trade quantity'!$C110,'Trade quantity'!F$2)</f>
        <v>#NUM!</v>
      </c>
      <c r="G110" s="18" t="e">
        <f>INDEX(Large!$E$4:$BN$405,'Trade quantity'!$C110,'Trade quantity'!G$2)</f>
        <v>#NUM!</v>
      </c>
      <c r="H110" s="18" t="e">
        <f>INDEX(Large!$E$4:$BN$405,'Trade quantity'!$C110,'Trade quantity'!H$2)</f>
        <v>#NUM!</v>
      </c>
      <c r="I110" s="18" t="e">
        <f>INDEX(Large!$E$4:$BN$405,'Trade quantity'!$C110,'Trade quantity'!I$2)</f>
        <v>#NUM!</v>
      </c>
      <c r="J110" s="18" t="e">
        <f>INDEX(Large!$E$4:$BN$405,'Trade quantity'!$C110,'Trade quantity'!J$2)</f>
        <v>#NUM!</v>
      </c>
      <c r="K110" s="18" t="e">
        <f>INDEX(Large!$E$4:$BN$405,'Trade quantity'!$C110,'Trade quantity'!K$2)</f>
        <v>#NUM!</v>
      </c>
      <c r="L110" s="18" t="e">
        <f>INDEX(Large!$E$4:$BN$405,'Trade quantity'!$C110,'Trade quantity'!L$2)</f>
        <v>#NUM!</v>
      </c>
      <c r="M110" s="18" t="e">
        <f>INDEX(Large!$E$4:$BN$405,'Trade quantity'!$C110,'Trade quantity'!M$2)</f>
        <v>#NUM!</v>
      </c>
      <c r="N110" s="18" t="e">
        <f>INDEX(Large!$E$4:$BN$405,'Trade quantity'!$C110,'Trade quantity'!N$2)</f>
        <v>#NUM!</v>
      </c>
      <c r="O110" s="18" t="e">
        <f>INDEX(Large!$E$4:$BN$405,'Trade quantity'!$C110,'Trade quantity'!O$2)</f>
        <v>#NUM!</v>
      </c>
    </row>
    <row r="111" spans="1:15">
      <c r="A111" s="18">
        <v>108</v>
      </c>
      <c r="B111" s="12" t="e">
        <f>LARGE(Large!$BM$4:$BM$72,'Trade quantity'!A111)</f>
        <v>#NUM!</v>
      </c>
      <c r="C111" s="18" t="e">
        <f>MATCH(B111,Large!$BM$4:$BM$405,0)</f>
        <v>#NUM!</v>
      </c>
      <c r="D111" s="18" t="e">
        <f>INDEX(Large!$E$4:$BN$405,'Trade quantity'!$C111,'Trade quantity'!D$2)</f>
        <v>#NUM!</v>
      </c>
      <c r="E111" s="18" t="e">
        <f>INDEX(Large!$E$4:$BN$405,'Trade quantity'!$C111,'Trade quantity'!E$2)</f>
        <v>#NUM!</v>
      </c>
      <c r="F111" s="18" t="e">
        <f>INDEX(Large!$E$4:$BN$405,'Trade quantity'!$C111,'Trade quantity'!F$2)</f>
        <v>#NUM!</v>
      </c>
      <c r="G111" s="18" t="e">
        <f>INDEX(Large!$E$4:$BN$405,'Trade quantity'!$C111,'Trade quantity'!G$2)</f>
        <v>#NUM!</v>
      </c>
      <c r="H111" s="18" t="e">
        <f>INDEX(Large!$E$4:$BN$405,'Trade quantity'!$C111,'Trade quantity'!H$2)</f>
        <v>#NUM!</v>
      </c>
      <c r="I111" s="18" t="e">
        <f>INDEX(Large!$E$4:$BN$405,'Trade quantity'!$C111,'Trade quantity'!I$2)</f>
        <v>#NUM!</v>
      </c>
      <c r="J111" s="18" t="e">
        <f>INDEX(Large!$E$4:$BN$405,'Trade quantity'!$C111,'Trade quantity'!J$2)</f>
        <v>#NUM!</v>
      </c>
      <c r="K111" s="18" t="e">
        <f>INDEX(Large!$E$4:$BN$405,'Trade quantity'!$C111,'Trade quantity'!K$2)</f>
        <v>#NUM!</v>
      </c>
      <c r="L111" s="18" t="e">
        <f>INDEX(Large!$E$4:$BN$405,'Trade quantity'!$C111,'Trade quantity'!L$2)</f>
        <v>#NUM!</v>
      </c>
      <c r="M111" s="18" t="e">
        <f>INDEX(Large!$E$4:$BN$405,'Trade quantity'!$C111,'Trade quantity'!M$2)</f>
        <v>#NUM!</v>
      </c>
      <c r="N111" s="18" t="e">
        <f>INDEX(Large!$E$4:$BN$405,'Trade quantity'!$C111,'Trade quantity'!N$2)</f>
        <v>#NUM!</v>
      </c>
      <c r="O111" s="18" t="e">
        <f>INDEX(Large!$E$4:$BN$405,'Trade quantity'!$C111,'Trade quantity'!O$2)</f>
        <v>#NUM!</v>
      </c>
    </row>
    <row r="112" spans="1:15">
      <c r="A112" s="18">
        <v>109</v>
      </c>
      <c r="B112" s="12" t="e">
        <f>LARGE(Large!$BM$4:$BM$72,'Trade quantity'!A112)</f>
        <v>#NUM!</v>
      </c>
      <c r="C112" s="18" t="e">
        <f>MATCH(B112,Large!$BM$4:$BM$405,0)</f>
        <v>#NUM!</v>
      </c>
      <c r="D112" s="18" t="e">
        <f>INDEX(Large!$E$4:$BN$405,'Trade quantity'!$C112,'Trade quantity'!D$2)</f>
        <v>#NUM!</v>
      </c>
      <c r="E112" s="18" t="e">
        <f>INDEX(Large!$E$4:$BN$405,'Trade quantity'!$C112,'Trade quantity'!E$2)</f>
        <v>#NUM!</v>
      </c>
      <c r="F112" s="18" t="e">
        <f>INDEX(Large!$E$4:$BN$405,'Trade quantity'!$C112,'Trade quantity'!F$2)</f>
        <v>#NUM!</v>
      </c>
      <c r="G112" s="18" t="e">
        <f>INDEX(Large!$E$4:$BN$405,'Trade quantity'!$C112,'Trade quantity'!G$2)</f>
        <v>#NUM!</v>
      </c>
      <c r="H112" s="18" t="e">
        <f>INDEX(Large!$E$4:$BN$405,'Trade quantity'!$C112,'Trade quantity'!H$2)</f>
        <v>#NUM!</v>
      </c>
      <c r="I112" s="18" t="e">
        <f>INDEX(Large!$E$4:$BN$405,'Trade quantity'!$C112,'Trade quantity'!I$2)</f>
        <v>#NUM!</v>
      </c>
      <c r="J112" s="18" t="e">
        <f>INDEX(Large!$E$4:$BN$405,'Trade quantity'!$C112,'Trade quantity'!J$2)</f>
        <v>#NUM!</v>
      </c>
      <c r="K112" s="18" t="e">
        <f>INDEX(Large!$E$4:$BN$405,'Trade quantity'!$C112,'Trade quantity'!K$2)</f>
        <v>#NUM!</v>
      </c>
      <c r="L112" s="18" t="e">
        <f>INDEX(Large!$E$4:$BN$405,'Trade quantity'!$C112,'Trade quantity'!L$2)</f>
        <v>#NUM!</v>
      </c>
      <c r="M112" s="18" t="e">
        <f>INDEX(Large!$E$4:$BN$405,'Trade quantity'!$C112,'Trade quantity'!M$2)</f>
        <v>#NUM!</v>
      </c>
      <c r="N112" s="18" t="e">
        <f>INDEX(Large!$E$4:$BN$405,'Trade quantity'!$C112,'Trade quantity'!N$2)</f>
        <v>#NUM!</v>
      </c>
      <c r="O112" s="18" t="e">
        <f>INDEX(Large!$E$4:$BN$405,'Trade quantity'!$C112,'Trade quantity'!O$2)</f>
        <v>#NUM!</v>
      </c>
    </row>
    <row r="113" spans="1:15">
      <c r="A113" s="18">
        <v>110</v>
      </c>
      <c r="B113" s="12" t="e">
        <f>LARGE(Large!$BM$4:$BM$72,'Trade quantity'!A113)</f>
        <v>#NUM!</v>
      </c>
      <c r="C113" s="18" t="e">
        <f>MATCH(B113,Large!$BM$4:$BM$405,0)</f>
        <v>#NUM!</v>
      </c>
      <c r="D113" s="18" t="e">
        <f>INDEX(Large!$E$4:$BN$405,'Trade quantity'!$C113,'Trade quantity'!D$2)</f>
        <v>#NUM!</v>
      </c>
      <c r="E113" s="18" t="e">
        <f>INDEX(Large!$E$4:$BN$405,'Trade quantity'!$C113,'Trade quantity'!E$2)</f>
        <v>#NUM!</v>
      </c>
      <c r="F113" s="18" t="e">
        <f>INDEX(Large!$E$4:$BN$405,'Trade quantity'!$C113,'Trade quantity'!F$2)</f>
        <v>#NUM!</v>
      </c>
      <c r="G113" s="18" t="e">
        <f>INDEX(Large!$E$4:$BN$405,'Trade quantity'!$C113,'Trade quantity'!G$2)</f>
        <v>#NUM!</v>
      </c>
      <c r="H113" s="18" t="e">
        <f>INDEX(Large!$E$4:$BN$405,'Trade quantity'!$C113,'Trade quantity'!H$2)</f>
        <v>#NUM!</v>
      </c>
      <c r="I113" s="18" t="e">
        <f>INDEX(Large!$E$4:$BN$405,'Trade quantity'!$C113,'Trade quantity'!I$2)</f>
        <v>#NUM!</v>
      </c>
      <c r="J113" s="18" t="e">
        <f>INDEX(Large!$E$4:$BN$405,'Trade quantity'!$C113,'Trade quantity'!J$2)</f>
        <v>#NUM!</v>
      </c>
      <c r="K113" s="18" t="e">
        <f>INDEX(Large!$E$4:$BN$405,'Trade quantity'!$C113,'Trade quantity'!K$2)</f>
        <v>#NUM!</v>
      </c>
      <c r="L113" s="18" t="e">
        <f>INDEX(Large!$E$4:$BN$405,'Trade quantity'!$C113,'Trade quantity'!L$2)</f>
        <v>#NUM!</v>
      </c>
      <c r="M113" s="18" t="e">
        <f>INDEX(Large!$E$4:$BN$405,'Trade quantity'!$C113,'Trade quantity'!M$2)</f>
        <v>#NUM!</v>
      </c>
      <c r="N113" s="18" t="e">
        <f>INDEX(Large!$E$4:$BN$405,'Trade quantity'!$C113,'Trade quantity'!N$2)</f>
        <v>#NUM!</v>
      </c>
      <c r="O113" s="18" t="e">
        <f>INDEX(Large!$E$4:$BN$405,'Trade quantity'!$C113,'Trade quantity'!O$2)</f>
        <v>#NUM!</v>
      </c>
    </row>
    <row r="114" spans="1:15">
      <c r="A114" s="18">
        <v>111</v>
      </c>
      <c r="B114" s="12" t="e">
        <f>LARGE(Large!$BM$4:$BM$72,'Trade quantity'!A114)</f>
        <v>#NUM!</v>
      </c>
      <c r="C114" s="18" t="e">
        <f>MATCH(B114,Large!$BM$4:$BM$405,0)</f>
        <v>#NUM!</v>
      </c>
      <c r="D114" s="18" t="e">
        <f>INDEX(Large!$E$4:$BN$405,'Trade quantity'!$C114,'Trade quantity'!D$2)</f>
        <v>#NUM!</v>
      </c>
      <c r="E114" s="18" t="e">
        <f>INDEX(Large!$E$4:$BN$405,'Trade quantity'!$C114,'Trade quantity'!E$2)</f>
        <v>#NUM!</v>
      </c>
      <c r="F114" s="18" t="e">
        <f>INDEX(Large!$E$4:$BN$405,'Trade quantity'!$C114,'Trade quantity'!F$2)</f>
        <v>#NUM!</v>
      </c>
      <c r="G114" s="18" t="e">
        <f>INDEX(Large!$E$4:$BN$405,'Trade quantity'!$C114,'Trade quantity'!G$2)</f>
        <v>#NUM!</v>
      </c>
      <c r="H114" s="18" t="e">
        <f>INDEX(Large!$E$4:$BN$405,'Trade quantity'!$C114,'Trade quantity'!H$2)</f>
        <v>#NUM!</v>
      </c>
      <c r="I114" s="18" t="e">
        <f>INDEX(Large!$E$4:$BN$405,'Trade quantity'!$C114,'Trade quantity'!I$2)</f>
        <v>#NUM!</v>
      </c>
      <c r="J114" s="18" t="e">
        <f>INDEX(Large!$E$4:$BN$405,'Trade quantity'!$C114,'Trade quantity'!J$2)</f>
        <v>#NUM!</v>
      </c>
      <c r="K114" s="18" t="e">
        <f>INDEX(Large!$E$4:$BN$405,'Trade quantity'!$C114,'Trade quantity'!K$2)</f>
        <v>#NUM!</v>
      </c>
      <c r="L114" s="18" t="e">
        <f>INDEX(Large!$E$4:$BN$405,'Trade quantity'!$C114,'Trade quantity'!L$2)</f>
        <v>#NUM!</v>
      </c>
      <c r="M114" s="18" t="e">
        <f>INDEX(Large!$E$4:$BN$405,'Trade quantity'!$C114,'Trade quantity'!M$2)</f>
        <v>#NUM!</v>
      </c>
      <c r="N114" s="18" t="e">
        <f>INDEX(Large!$E$4:$BN$405,'Trade quantity'!$C114,'Trade quantity'!N$2)</f>
        <v>#NUM!</v>
      </c>
      <c r="O114" s="18" t="e">
        <f>INDEX(Large!$E$4:$BN$405,'Trade quantity'!$C114,'Trade quantity'!O$2)</f>
        <v>#NUM!</v>
      </c>
    </row>
    <row r="115" spans="1:15">
      <c r="A115" s="18">
        <v>112</v>
      </c>
      <c r="B115" s="12" t="e">
        <f>LARGE(Large!$BM$4:$BM$72,'Trade quantity'!A115)</f>
        <v>#NUM!</v>
      </c>
      <c r="C115" s="18" t="e">
        <f>MATCH(B115,Large!$BM$4:$BM$405,0)</f>
        <v>#NUM!</v>
      </c>
      <c r="D115" s="18" t="e">
        <f>INDEX(Large!$E$4:$BN$405,'Trade quantity'!$C115,'Trade quantity'!D$2)</f>
        <v>#NUM!</v>
      </c>
      <c r="E115" s="18" t="e">
        <f>INDEX(Large!$E$4:$BN$405,'Trade quantity'!$C115,'Trade quantity'!E$2)</f>
        <v>#NUM!</v>
      </c>
      <c r="F115" s="18" t="e">
        <f>INDEX(Large!$E$4:$BN$405,'Trade quantity'!$C115,'Trade quantity'!F$2)</f>
        <v>#NUM!</v>
      </c>
      <c r="G115" s="18" t="e">
        <f>INDEX(Large!$E$4:$BN$405,'Trade quantity'!$C115,'Trade quantity'!G$2)</f>
        <v>#NUM!</v>
      </c>
      <c r="H115" s="18" t="e">
        <f>INDEX(Large!$E$4:$BN$405,'Trade quantity'!$C115,'Trade quantity'!H$2)</f>
        <v>#NUM!</v>
      </c>
      <c r="I115" s="18" t="e">
        <f>INDEX(Large!$E$4:$BN$405,'Trade quantity'!$C115,'Trade quantity'!I$2)</f>
        <v>#NUM!</v>
      </c>
      <c r="J115" s="18" t="e">
        <f>INDEX(Large!$E$4:$BN$405,'Trade quantity'!$C115,'Trade quantity'!J$2)</f>
        <v>#NUM!</v>
      </c>
      <c r="K115" s="18" t="e">
        <f>INDEX(Large!$E$4:$BN$405,'Trade quantity'!$C115,'Trade quantity'!K$2)</f>
        <v>#NUM!</v>
      </c>
      <c r="L115" s="18" t="e">
        <f>INDEX(Large!$E$4:$BN$405,'Trade quantity'!$C115,'Trade quantity'!L$2)</f>
        <v>#NUM!</v>
      </c>
      <c r="M115" s="18" t="e">
        <f>INDEX(Large!$E$4:$BN$405,'Trade quantity'!$C115,'Trade quantity'!M$2)</f>
        <v>#NUM!</v>
      </c>
      <c r="N115" s="18" t="e">
        <f>INDEX(Large!$E$4:$BN$405,'Trade quantity'!$C115,'Trade quantity'!N$2)</f>
        <v>#NUM!</v>
      </c>
      <c r="O115" s="18" t="e">
        <f>INDEX(Large!$E$4:$BN$405,'Trade quantity'!$C115,'Trade quantity'!O$2)</f>
        <v>#NUM!</v>
      </c>
    </row>
    <row r="116" spans="1:15">
      <c r="A116" s="18">
        <v>113</v>
      </c>
      <c r="B116" s="12" t="e">
        <f>LARGE(Large!$BM$4:$BM$72,'Trade quantity'!A116)</f>
        <v>#NUM!</v>
      </c>
      <c r="C116" s="18" t="e">
        <f>MATCH(B116,Large!$BM$4:$BM$405,0)</f>
        <v>#NUM!</v>
      </c>
      <c r="D116" s="18" t="e">
        <f>INDEX(Large!$E$4:$BN$405,'Trade quantity'!$C116,'Trade quantity'!D$2)</f>
        <v>#NUM!</v>
      </c>
      <c r="E116" s="18" t="e">
        <f>INDEX(Large!$E$4:$BN$405,'Trade quantity'!$C116,'Trade quantity'!E$2)</f>
        <v>#NUM!</v>
      </c>
      <c r="F116" s="18" t="e">
        <f>INDEX(Large!$E$4:$BN$405,'Trade quantity'!$C116,'Trade quantity'!F$2)</f>
        <v>#NUM!</v>
      </c>
      <c r="G116" s="18" t="e">
        <f>INDEX(Large!$E$4:$BN$405,'Trade quantity'!$C116,'Trade quantity'!G$2)</f>
        <v>#NUM!</v>
      </c>
      <c r="H116" s="18" t="e">
        <f>INDEX(Large!$E$4:$BN$405,'Trade quantity'!$C116,'Trade quantity'!H$2)</f>
        <v>#NUM!</v>
      </c>
      <c r="I116" s="18" t="e">
        <f>INDEX(Large!$E$4:$BN$405,'Trade quantity'!$C116,'Trade quantity'!I$2)</f>
        <v>#NUM!</v>
      </c>
      <c r="J116" s="18" t="e">
        <f>INDEX(Large!$E$4:$BN$405,'Trade quantity'!$C116,'Trade quantity'!J$2)</f>
        <v>#NUM!</v>
      </c>
      <c r="K116" s="18" t="e">
        <f>INDEX(Large!$E$4:$BN$405,'Trade quantity'!$C116,'Trade quantity'!K$2)</f>
        <v>#NUM!</v>
      </c>
      <c r="L116" s="18" t="e">
        <f>INDEX(Large!$E$4:$BN$405,'Trade quantity'!$C116,'Trade quantity'!L$2)</f>
        <v>#NUM!</v>
      </c>
      <c r="M116" s="18" t="e">
        <f>INDEX(Large!$E$4:$BN$405,'Trade quantity'!$C116,'Trade quantity'!M$2)</f>
        <v>#NUM!</v>
      </c>
      <c r="N116" s="18" t="e">
        <f>INDEX(Large!$E$4:$BN$405,'Trade quantity'!$C116,'Trade quantity'!N$2)</f>
        <v>#NUM!</v>
      </c>
      <c r="O116" s="18" t="e">
        <f>INDEX(Large!$E$4:$BN$405,'Trade quantity'!$C116,'Trade quantity'!O$2)</f>
        <v>#NUM!</v>
      </c>
    </row>
    <row r="117" spans="1:15">
      <c r="A117" s="18">
        <v>114</v>
      </c>
      <c r="B117" s="12" t="e">
        <f>LARGE(Large!$BM$4:$BM$72,'Trade quantity'!A117)</f>
        <v>#NUM!</v>
      </c>
      <c r="C117" s="18" t="e">
        <f>MATCH(B117,Large!$BM$4:$BM$405,0)</f>
        <v>#NUM!</v>
      </c>
      <c r="D117" s="18" t="e">
        <f>INDEX(Large!$E$4:$BN$405,'Trade quantity'!$C117,'Trade quantity'!D$2)</f>
        <v>#NUM!</v>
      </c>
      <c r="E117" s="18" t="e">
        <f>INDEX(Large!$E$4:$BN$405,'Trade quantity'!$C117,'Trade quantity'!E$2)</f>
        <v>#NUM!</v>
      </c>
      <c r="F117" s="18" t="e">
        <f>INDEX(Large!$E$4:$BN$405,'Trade quantity'!$C117,'Trade quantity'!F$2)</f>
        <v>#NUM!</v>
      </c>
      <c r="G117" s="18" t="e">
        <f>INDEX(Large!$E$4:$BN$405,'Trade quantity'!$C117,'Trade quantity'!G$2)</f>
        <v>#NUM!</v>
      </c>
      <c r="H117" s="18" t="e">
        <f>INDEX(Large!$E$4:$BN$405,'Trade quantity'!$C117,'Trade quantity'!H$2)</f>
        <v>#NUM!</v>
      </c>
      <c r="I117" s="18" t="e">
        <f>INDEX(Large!$E$4:$BN$405,'Trade quantity'!$C117,'Trade quantity'!I$2)</f>
        <v>#NUM!</v>
      </c>
      <c r="J117" s="18" t="e">
        <f>INDEX(Large!$E$4:$BN$405,'Trade quantity'!$C117,'Trade quantity'!J$2)</f>
        <v>#NUM!</v>
      </c>
      <c r="K117" s="18" t="e">
        <f>INDEX(Large!$E$4:$BN$405,'Trade quantity'!$C117,'Trade quantity'!K$2)</f>
        <v>#NUM!</v>
      </c>
      <c r="L117" s="18" t="e">
        <f>INDEX(Large!$E$4:$BN$405,'Trade quantity'!$C117,'Trade quantity'!L$2)</f>
        <v>#NUM!</v>
      </c>
      <c r="M117" s="18" t="e">
        <f>INDEX(Large!$E$4:$BN$405,'Trade quantity'!$C117,'Trade quantity'!M$2)</f>
        <v>#NUM!</v>
      </c>
      <c r="N117" s="18" t="e">
        <f>INDEX(Large!$E$4:$BN$405,'Trade quantity'!$C117,'Trade quantity'!N$2)</f>
        <v>#NUM!</v>
      </c>
      <c r="O117" s="18" t="e">
        <f>INDEX(Large!$E$4:$BN$405,'Trade quantity'!$C117,'Trade quantity'!O$2)</f>
        <v>#NUM!</v>
      </c>
    </row>
    <row r="118" spans="1:15">
      <c r="A118" s="18">
        <v>115</v>
      </c>
      <c r="B118" s="12" t="e">
        <f>LARGE(Large!$BM$4:$BM$72,'Trade quantity'!A118)</f>
        <v>#NUM!</v>
      </c>
      <c r="C118" s="18" t="e">
        <f>MATCH(B118,Large!$BM$4:$BM$405,0)</f>
        <v>#NUM!</v>
      </c>
      <c r="D118" s="18" t="e">
        <f>INDEX(Large!$E$4:$BN$405,'Trade quantity'!$C118,'Trade quantity'!D$2)</f>
        <v>#NUM!</v>
      </c>
      <c r="E118" s="18" t="e">
        <f>INDEX(Large!$E$4:$BN$405,'Trade quantity'!$C118,'Trade quantity'!E$2)</f>
        <v>#NUM!</v>
      </c>
      <c r="F118" s="18" t="e">
        <f>INDEX(Large!$E$4:$BN$405,'Trade quantity'!$C118,'Trade quantity'!F$2)</f>
        <v>#NUM!</v>
      </c>
      <c r="G118" s="18" t="e">
        <f>INDEX(Large!$E$4:$BN$405,'Trade quantity'!$C118,'Trade quantity'!G$2)</f>
        <v>#NUM!</v>
      </c>
      <c r="H118" s="18" t="e">
        <f>INDEX(Large!$E$4:$BN$405,'Trade quantity'!$C118,'Trade quantity'!H$2)</f>
        <v>#NUM!</v>
      </c>
      <c r="I118" s="18" t="e">
        <f>INDEX(Large!$E$4:$BN$405,'Trade quantity'!$C118,'Trade quantity'!I$2)</f>
        <v>#NUM!</v>
      </c>
      <c r="J118" s="18" t="e">
        <f>INDEX(Large!$E$4:$BN$405,'Trade quantity'!$C118,'Trade quantity'!J$2)</f>
        <v>#NUM!</v>
      </c>
      <c r="K118" s="18" t="e">
        <f>INDEX(Large!$E$4:$BN$405,'Trade quantity'!$C118,'Trade quantity'!K$2)</f>
        <v>#NUM!</v>
      </c>
      <c r="L118" s="18" t="e">
        <f>INDEX(Large!$E$4:$BN$405,'Trade quantity'!$C118,'Trade quantity'!L$2)</f>
        <v>#NUM!</v>
      </c>
      <c r="M118" s="18" t="e">
        <f>INDEX(Large!$E$4:$BN$405,'Trade quantity'!$C118,'Trade quantity'!M$2)</f>
        <v>#NUM!</v>
      </c>
      <c r="N118" s="18" t="e">
        <f>INDEX(Large!$E$4:$BN$405,'Trade quantity'!$C118,'Trade quantity'!N$2)</f>
        <v>#NUM!</v>
      </c>
      <c r="O118" s="18" t="e">
        <f>INDEX(Large!$E$4:$BN$405,'Trade quantity'!$C118,'Trade quantity'!O$2)</f>
        <v>#NUM!</v>
      </c>
    </row>
    <row r="119" spans="1:15">
      <c r="A119" s="18">
        <v>116</v>
      </c>
      <c r="B119" s="12" t="e">
        <f>LARGE(Large!$BM$4:$BM$72,'Trade quantity'!A119)</f>
        <v>#NUM!</v>
      </c>
      <c r="C119" s="18" t="e">
        <f>MATCH(B119,Large!$BM$4:$BM$405,0)</f>
        <v>#NUM!</v>
      </c>
      <c r="D119" s="18" t="e">
        <f>INDEX(Large!$E$4:$BN$405,'Trade quantity'!$C119,'Trade quantity'!D$2)</f>
        <v>#NUM!</v>
      </c>
      <c r="E119" s="18" t="e">
        <f>INDEX(Large!$E$4:$BN$405,'Trade quantity'!$C119,'Trade quantity'!E$2)</f>
        <v>#NUM!</v>
      </c>
      <c r="F119" s="18" t="e">
        <f>INDEX(Large!$E$4:$BN$405,'Trade quantity'!$C119,'Trade quantity'!F$2)</f>
        <v>#NUM!</v>
      </c>
      <c r="G119" s="18" t="e">
        <f>INDEX(Large!$E$4:$BN$405,'Trade quantity'!$C119,'Trade quantity'!G$2)</f>
        <v>#NUM!</v>
      </c>
      <c r="H119" s="18" t="e">
        <f>INDEX(Large!$E$4:$BN$405,'Trade quantity'!$C119,'Trade quantity'!H$2)</f>
        <v>#NUM!</v>
      </c>
      <c r="I119" s="18" t="e">
        <f>INDEX(Large!$E$4:$BN$405,'Trade quantity'!$C119,'Trade quantity'!I$2)</f>
        <v>#NUM!</v>
      </c>
      <c r="J119" s="18" t="e">
        <f>INDEX(Large!$E$4:$BN$405,'Trade quantity'!$C119,'Trade quantity'!J$2)</f>
        <v>#NUM!</v>
      </c>
      <c r="K119" s="18" t="e">
        <f>INDEX(Large!$E$4:$BN$405,'Trade quantity'!$C119,'Trade quantity'!K$2)</f>
        <v>#NUM!</v>
      </c>
      <c r="L119" s="18" t="e">
        <f>INDEX(Large!$E$4:$BN$405,'Trade quantity'!$C119,'Trade quantity'!L$2)</f>
        <v>#NUM!</v>
      </c>
      <c r="M119" s="18" t="e">
        <f>INDEX(Large!$E$4:$BN$405,'Trade quantity'!$C119,'Trade quantity'!M$2)</f>
        <v>#NUM!</v>
      </c>
      <c r="N119" s="18" t="e">
        <f>INDEX(Large!$E$4:$BN$405,'Trade quantity'!$C119,'Trade quantity'!N$2)</f>
        <v>#NUM!</v>
      </c>
      <c r="O119" s="18" t="e">
        <f>INDEX(Large!$E$4:$BN$405,'Trade quantity'!$C119,'Trade quantity'!O$2)</f>
        <v>#NUM!</v>
      </c>
    </row>
    <row r="120" spans="1:15">
      <c r="A120" s="18">
        <v>117</v>
      </c>
      <c r="B120" s="12" t="e">
        <f>LARGE(Large!$BM$4:$BM$72,'Trade quantity'!A120)</f>
        <v>#NUM!</v>
      </c>
      <c r="C120" s="18" t="e">
        <f>MATCH(B120,Large!$BM$4:$BM$405,0)</f>
        <v>#NUM!</v>
      </c>
      <c r="D120" s="18" t="e">
        <f>INDEX(Large!$E$4:$BN$405,'Trade quantity'!$C120,'Trade quantity'!D$2)</f>
        <v>#NUM!</v>
      </c>
      <c r="E120" s="18" t="e">
        <f>INDEX(Large!$E$4:$BN$405,'Trade quantity'!$C120,'Trade quantity'!E$2)</f>
        <v>#NUM!</v>
      </c>
      <c r="F120" s="18" t="e">
        <f>INDEX(Large!$E$4:$BN$405,'Trade quantity'!$C120,'Trade quantity'!F$2)</f>
        <v>#NUM!</v>
      </c>
      <c r="G120" s="18" t="e">
        <f>INDEX(Large!$E$4:$BN$405,'Trade quantity'!$C120,'Trade quantity'!G$2)</f>
        <v>#NUM!</v>
      </c>
      <c r="H120" s="18" t="e">
        <f>INDEX(Large!$E$4:$BN$405,'Trade quantity'!$C120,'Trade quantity'!H$2)</f>
        <v>#NUM!</v>
      </c>
      <c r="I120" s="18" t="e">
        <f>INDEX(Large!$E$4:$BN$405,'Trade quantity'!$C120,'Trade quantity'!I$2)</f>
        <v>#NUM!</v>
      </c>
      <c r="J120" s="18" t="e">
        <f>INDEX(Large!$E$4:$BN$405,'Trade quantity'!$C120,'Trade quantity'!J$2)</f>
        <v>#NUM!</v>
      </c>
      <c r="K120" s="18" t="e">
        <f>INDEX(Large!$E$4:$BN$405,'Trade quantity'!$C120,'Trade quantity'!K$2)</f>
        <v>#NUM!</v>
      </c>
      <c r="L120" s="18" t="e">
        <f>INDEX(Large!$E$4:$BN$405,'Trade quantity'!$C120,'Trade quantity'!L$2)</f>
        <v>#NUM!</v>
      </c>
      <c r="M120" s="18" t="e">
        <f>INDEX(Large!$E$4:$BN$405,'Trade quantity'!$C120,'Trade quantity'!M$2)</f>
        <v>#NUM!</v>
      </c>
      <c r="N120" s="18" t="e">
        <f>INDEX(Large!$E$4:$BN$405,'Trade quantity'!$C120,'Trade quantity'!N$2)</f>
        <v>#NUM!</v>
      </c>
      <c r="O120" s="18" t="e">
        <f>INDEX(Large!$E$4:$BN$405,'Trade quantity'!$C120,'Trade quantity'!O$2)</f>
        <v>#NUM!</v>
      </c>
    </row>
    <row r="121" spans="1:15">
      <c r="A121" s="18">
        <v>118</v>
      </c>
      <c r="B121" s="12" t="e">
        <f>LARGE(Large!$BM$4:$BM$72,'Trade quantity'!A121)</f>
        <v>#NUM!</v>
      </c>
      <c r="C121" s="18" t="e">
        <f>MATCH(B121,Large!$BM$4:$BM$405,0)</f>
        <v>#NUM!</v>
      </c>
      <c r="D121" s="18" t="e">
        <f>INDEX(Large!$E$4:$BN$405,'Trade quantity'!$C121,'Trade quantity'!D$2)</f>
        <v>#NUM!</v>
      </c>
      <c r="E121" s="18" t="e">
        <f>INDEX(Large!$E$4:$BN$405,'Trade quantity'!$C121,'Trade quantity'!E$2)</f>
        <v>#NUM!</v>
      </c>
      <c r="F121" s="18" t="e">
        <f>INDEX(Large!$E$4:$BN$405,'Trade quantity'!$C121,'Trade quantity'!F$2)</f>
        <v>#NUM!</v>
      </c>
      <c r="G121" s="18" t="e">
        <f>INDEX(Large!$E$4:$BN$405,'Trade quantity'!$C121,'Trade quantity'!G$2)</f>
        <v>#NUM!</v>
      </c>
      <c r="H121" s="18" t="e">
        <f>INDEX(Large!$E$4:$BN$405,'Trade quantity'!$C121,'Trade quantity'!H$2)</f>
        <v>#NUM!</v>
      </c>
      <c r="I121" s="18" t="e">
        <f>INDEX(Large!$E$4:$BN$405,'Trade quantity'!$C121,'Trade quantity'!I$2)</f>
        <v>#NUM!</v>
      </c>
      <c r="J121" s="18" t="e">
        <f>INDEX(Large!$E$4:$BN$405,'Trade quantity'!$C121,'Trade quantity'!J$2)</f>
        <v>#NUM!</v>
      </c>
      <c r="K121" s="18" t="e">
        <f>INDEX(Large!$E$4:$BN$405,'Trade quantity'!$C121,'Trade quantity'!K$2)</f>
        <v>#NUM!</v>
      </c>
      <c r="L121" s="18" t="e">
        <f>INDEX(Large!$E$4:$BN$405,'Trade quantity'!$C121,'Trade quantity'!L$2)</f>
        <v>#NUM!</v>
      </c>
      <c r="M121" s="18" t="e">
        <f>INDEX(Large!$E$4:$BN$405,'Trade quantity'!$C121,'Trade quantity'!M$2)</f>
        <v>#NUM!</v>
      </c>
      <c r="N121" s="18" t="e">
        <f>INDEX(Large!$E$4:$BN$405,'Trade quantity'!$C121,'Trade quantity'!N$2)</f>
        <v>#NUM!</v>
      </c>
      <c r="O121" s="18" t="e">
        <f>INDEX(Large!$E$4:$BN$405,'Trade quantity'!$C121,'Trade quantity'!O$2)</f>
        <v>#NUM!</v>
      </c>
    </row>
    <row r="122" spans="1:15">
      <c r="A122" s="18">
        <v>119</v>
      </c>
      <c r="B122" s="12" t="e">
        <f>LARGE(Large!$BM$4:$BM$72,'Trade quantity'!A122)</f>
        <v>#NUM!</v>
      </c>
      <c r="C122" s="18" t="e">
        <f>MATCH(B122,Large!$BM$4:$BM$405,0)</f>
        <v>#NUM!</v>
      </c>
      <c r="D122" s="18" t="e">
        <f>INDEX(Large!$E$4:$BN$405,'Trade quantity'!$C122,'Trade quantity'!D$2)</f>
        <v>#NUM!</v>
      </c>
      <c r="E122" s="18" t="e">
        <f>INDEX(Large!$E$4:$BN$405,'Trade quantity'!$C122,'Trade quantity'!E$2)</f>
        <v>#NUM!</v>
      </c>
      <c r="F122" s="18" t="e">
        <f>INDEX(Large!$E$4:$BN$405,'Trade quantity'!$C122,'Trade quantity'!F$2)</f>
        <v>#NUM!</v>
      </c>
      <c r="G122" s="18" t="e">
        <f>INDEX(Large!$E$4:$BN$405,'Trade quantity'!$C122,'Trade quantity'!G$2)</f>
        <v>#NUM!</v>
      </c>
      <c r="H122" s="18" t="e">
        <f>INDEX(Large!$E$4:$BN$405,'Trade quantity'!$C122,'Trade quantity'!H$2)</f>
        <v>#NUM!</v>
      </c>
      <c r="I122" s="18" t="e">
        <f>INDEX(Large!$E$4:$BN$405,'Trade quantity'!$C122,'Trade quantity'!I$2)</f>
        <v>#NUM!</v>
      </c>
      <c r="J122" s="18" t="e">
        <f>INDEX(Large!$E$4:$BN$405,'Trade quantity'!$C122,'Trade quantity'!J$2)</f>
        <v>#NUM!</v>
      </c>
      <c r="K122" s="18" t="e">
        <f>INDEX(Large!$E$4:$BN$405,'Trade quantity'!$C122,'Trade quantity'!K$2)</f>
        <v>#NUM!</v>
      </c>
      <c r="L122" s="18" t="e">
        <f>INDEX(Large!$E$4:$BN$405,'Trade quantity'!$C122,'Trade quantity'!L$2)</f>
        <v>#NUM!</v>
      </c>
      <c r="M122" s="18" t="e">
        <f>INDEX(Large!$E$4:$BN$405,'Trade quantity'!$C122,'Trade quantity'!M$2)</f>
        <v>#NUM!</v>
      </c>
      <c r="N122" s="18" t="e">
        <f>INDEX(Large!$E$4:$BN$405,'Trade quantity'!$C122,'Trade quantity'!N$2)</f>
        <v>#NUM!</v>
      </c>
      <c r="O122" s="18" t="e">
        <f>INDEX(Large!$E$4:$BN$405,'Trade quantity'!$C122,'Trade quantity'!O$2)</f>
        <v>#NUM!</v>
      </c>
    </row>
    <row r="123" spans="1:15">
      <c r="A123" s="18">
        <v>120</v>
      </c>
      <c r="B123" s="12" t="e">
        <f>LARGE(Large!$BM$4:$BM$72,'Trade quantity'!A123)</f>
        <v>#NUM!</v>
      </c>
      <c r="C123" s="18" t="e">
        <f>MATCH(B123,Large!$BM$4:$BM$405,0)</f>
        <v>#NUM!</v>
      </c>
      <c r="D123" s="18" t="e">
        <f>INDEX(Large!$E$4:$BN$405,'Trade quantity'!$C123,'Trade quantity'!D$2)</f>
        <v>#NUM!</v>
      </c>
      <c r="E123" s="18" t="e">
        <f>INDEX(Large!$E$4:$BN$405,'Trade quantity'!$C123,'Trade quantity'!E$2)</f>
        <v>#NUM!</v>
      </c>
      <c r="F123" s="18" t="e">
        <f>INDEX(Large!$E$4:$BN$405,'Trade quantity'!$C123,'Trade quantity'!F$2)</f>
        <v>#NUM!</v>
      </c>
      <c r="G123" s="18" t="e">
        <f>INDEX(Large!$E$4:$BN$405,'Trade quantity'!$C123,'Trade quantity'!G$2)</f>
        <v>#NUM!</v>
      </c>
      <c r="H123" s="18" t="e">
        <f>INDEX(Large!$E$4:$BN$405,'Trade quantity'!$C123,'Trade quantity'!H$2)</f>
        <v>#NUM!</v>
      </c>
      <c r="I123" s="18" t="e">
        <f>INDEX(Large!$E$4:$BN$405,'Trade quantity'!$C123,'Trade quantity'!I$2)</f>
        <v>#NUM!</v>
      </c>
      <c r="J123" s="18" t="e">
        <f>INDEX(Large!$E$4:$BN$405,'Trade quantity'!$C123,'Trade quantity'!J$2)</f>
        <v>#NUM!</v>
      </c>
      <c r="K123" s="18" t="e">
        <f>INDEX(Large!$E$4:$BN$405,'Trade quantity'!$C123,'Trade quantity'!K$2)</f>
        <v>#NUM!</v>
      </c>
      <c r="L123" s="18" t="e">
        <f>INDEX(Large!$E$4:$BN$405,'Trade quantity'!$C123,'Trade quantity'!L$2)</f>
        <v>#NUM!</v>
      </c>
      <c r="M123" s="18" t="e">
        <f>INDEX(Large!$E$4:$BN$405,'Trade quantity'!$C123,'Trade quantity'!M$2)</f>
        <v>#NUM!</v>
      </c>
      <c r="N123" s="18" t="e">
        <f>INDEX(Large!$E$4:$BN$405,'Trade quantity'!$C123,'Trade quantity'!N$2)</f>
        <v>#NUM!</v>
      </c>
      <c r="O123" s="18" t="e">
        <f>INDEX(Large!$E$4:$BN$405,'Trade quantity'!$C123,'Trade quantity'!O$2)</f>
        <v>#NUM!</v>
      </c>
    </row>
    <row r="124" spans="1:15">
      <c r="A124" s="18">
        <v>121</v>
      </c>
      <c r="B124" s="12" t="e">
        <f>LARGE(Large!$BM$4:$BM$72,'Trade quantity'!A124)</f>
        <v>#NUM!</v>
      </c>
      <c r="C124" s="18" t="e">
        <f>MATCH(B124,Large!$BM$4:$BM$405,0)</f>
        <v>#NUM!</v>
      </c>
      <c r="D124" s="18" t="e">
        <f>INDEX(Large!$E$4:$BN$405,'Trade quantity'!$C124,'Trade quantity'!D$2)</f>
        <v>#NUM!</v>
      </c>
      <c r="E124" s="18" t="e">
        <f>INDEX(Large!$E$4:$BN$405,'Trade quantity'!$C124,'Trade quantity'!E$2)</f>
        <v>#NUM!</v>
      </c>
      <c r="F124" s="18" t="e">
        <f>INDEX(Large!$E$4:$BN$405,'Trade quantity'!$C124,'Trade quantity'!F$2)</f>
        <v>#NUM!</v>
      </c>
      <c r="G124" s="18" t="e">
        <f>INDEX(Large!$E$4:$BN$405,'Trade quantity'!$C124,'Trade quantity'!G$2)</f>
        <v>#NUM!</v>
      </c>
      <c r="H124" s="18" t="e">
        <f>INDEX(Large!$E$4:$BN$405,'Trade quantity'!$C124,'Trade quantity'!H$2)</f>
        <v>#NUM!</v>
      </c>
      <c r="I124" s="18" t="e">
        <f>INDEX(Large!$E$4:$BN$405,'Trade quantity'!$C124,'Trade quantity'!I$2)</f>
        <v>#NUM!</v>
      </c>
      <c r="J124" s="18" t="e">
        <f>INDEX(Large!$E$4:$BN$405,'Trade quantity'!$C124,'Trade quantity'!J$2)</f>
        <v>#NUM!</v>
      </c>
      <c r="K124" s="18" t="e">
        <f>INDEX(Large!$E$4:$BN$405,'Trade quantity'!$C124,'Trade quantity'!K$2)</f>
        <v>#NUM!</v>
      </c>
      <c r="L124" s="18" t="e">
        <f>INDEX(Large!$E$4:$BN$405,'Trade quantity'!$C124,'Trade quantity'!L$2)</f>
        <v>#NUM!</v>
      </c>
      <c r="M124" s="18" t="e">
        <f>INDEX(Large!$E$4:$BN$405,'Trade quantity'!$C124,'Trade quantity'!M$2)</f>
        <v>#NUM!</v>
      </c>
      <c r="N124" s="18" t="e">
        <f>INDEX(Large!$E$4:$BN$405,'Trade quantity'!$C124,'Trade quantity'!N$2)</f>
        <v>#NUM!</v>
      </c>
      <c r="O124" s="18" t="e">
        <f>INDEX(Large!$E$4:$BN$405,'Trade quantity'!$C124,'Trade quantity'!O$2)</f>
        <v>#NUM!</v>
      </c>
    </row>
    <row r="125" spans="1:15">
      <c r="A125" s="18">
        <v>122</v>
      </c>
      <c r="B125" s="12" t="e">
        <f>LARGE(Large!$BM$4:$BM$72,'Trade quantity'!A125)</f>
        <v>#NUM!</v>
      </c>
      <c r="C125" s="18" t="e">
        <f>MATCH(B125,Large!$BM$4:$BM$405,0)</f>
        <v>#NUM!</v>
      </c>
      <c r="D125" s="18" t="e">
        <f>INDEX(Large!$E$4:$BN$405,'Trade quantity'!$C125,'Trade quantity'!D$2)</f>
        <v>#NUM!</v>
      </c>
      <c r="E125" s="18" t="e">
        <f>INDEX(Large!$E$4:$BN$405,'Trade quantity'!$C125,'Trade quantity'!E$2)</f>
        <v>#NUM!</v>
      </c>
      <c r="F125" s="18" t="e">
        <f>INDEX(Large!$E$4:$BN$405,'Trade quantity'!$C125,'Trade quantity'!F$2)</f>
        <v>#NUM!</v>
      </c>
      <c r="G125" s="18" t="e">
        <f>INDEX(Large!$E$4:$BN$405,'Trade quantity'!$C125,'Trade quantity'!G$2)</f>
        <v>#NUM!</v>
      </c>
      <c r="H125" s="18" t="e">
        <f>INDEX(Large!$E$4:$BN$405,'Trade quantity'!$C125,'Trade quantity'!H$2)</f>
        <v>#NUM!</v>
      </c>
      <c r="I125" s="18" t="e">
        <f>INDEX(Large!$E$4:$BN$405,'Trade quantity'!$C125,'Trade quantity'!I$2)</f>
        <v>#NUM!</v>
      </c>
      <c r="J125" s="18" t="e">
        <f>INDEX(Large!$E$4:$BN$405,'Trade quantity'!$C125,'Trade quantity'!J$2)</f>
        <v>#NUM!</v>
      </c>
      <c r="K125" s="18" t="e">
        <f>INDEX(Large!$E$4:$BN$405,'Trade quantity'!$C125,'Trade quantity'!K$2)</f>
        <v>#NUM!</v>
      </c>
      <c r="L125" s="18" t="e">
        <f>INDEX(Large!$E$4:$BN$405,'Trade quantity'!$C125,'Trade quantity'!L$2)</f>
        <v>#NUM!</v>
      </c>
      <c r="M125" s="18" t="e">
        <f>INDEX(Large!$E$4:$BN$405,'Trade quantity'!$C125,'Trade quantity'!M$2)</f>
        <v>#NUM!</v>
      </c>
      <c r="N125" s="18" t="e">
        <f>INDEX(Large!$E$4:$BN$405,'Trade quantity'!$C125,'Trade quantity'!N$2)</f>
        <v>#NUM!</v>
      </c>
      <c r="O125" s="18" t="e">
        <f>INDEX(Large!$E$4:$BN$405,'Trade quantity'!$C125,'Trade quantity'!O$2)</f>
        <v>#NUM!</v>
      </c>
    </row>
    <row r="126" spans="1:15">
      <c r="A126" s="18">
        <v>123</v>
      </c>
      <c r="B126" s="12" t="e">
        <f>LARGE(Large!$BM$4:$BM$72,'Trade quantity'!A126)</f>
        <v>#NUM!</v>
      </c>
      <c r="C126" s="18" t="e">
        <f>MATCH(B126,Large!$BM$4:$BM$405,0)</f>
        <v>#NUM!</v>
      </c>
      <c r="D126" s="18" t="e">
        <f>INDEX(Large!$E$4:$BN$405,'Trade quantity'!$C126,'Trade quantity'!D$2)</f>
        <v>#NUM!</v>
      </c>
      <c r="E126" s="18" t="e">
        <f>INDEX(Large!$E$4:$BN$405,'Trade quantity'!$C126,'Trade quantity'!E$2)</f>
        <v>#NUM!</v>
      </c>
      <c r="F126" s="18" t="e">
        <f>INDEX(Large!$E$4:$BN$405,'Trade quantity'!$C126,'Trade quantity'!F$2)</f>
        <v>#NUM!</v>
      </c>
      <c r="G126" s="18" t="e">
        <f>INDEX(Large!$E$4:$BN$405,'Trade quantity'!$C126,'Trade quantity'!G$2)</f>
        <v>#NUM!</v>
      </c>
      <c r="H126" s="18" t="e">
        <f>INDEX(Large!$E$4:$BN$405,'Trade quantity'!$C126,'Trade quantity'!H$2)</f>
        <v>#NUM!</v>
      </c>
      <c r="I126" s="18" t="e">
        <f>INDEX(Large!$E$4:$BN$405,'Trade quantity'!$C126,'Trade quantity'!I$2)</f>
        <v>#NUM!</v>
      </c>
      <c r="J126" s="18" t="e">
        <f>INDEX(Large!$E$4:$BN$405,'Trade quantity'!$C126,'Trade quantity'!J$2)</f>
        <v>#NUM!</v>
      </c>
      <c r="K126" s="18" t="e">
        <f>INDEX(Large!$E$4:$BN$405,'Trade quantity'!$C126,'Trade quantity'!K$2)</f>
        <v>#NUM!</v>
      </c>
      <c r="L126" s="18" t="e">
        <f>INDEX(Large!$E$4:$BN$405,'Trade quantity'!$C126,'Trade quantity'!L$2)</f>
        <v>#NUM!</v>
      </c>
      <c r="M126" s="18" t="e">
        <f>INDEX(Large!$E$4:$BN$405,'Trade quantity'!$C126,'Trade quantity'!M$2)</f>
        <v>#NUM!</v>
      </c>
      <c r="N126" s="18" t="e">
        <f>INDEX(Large!$E$4:$BN$405,'Trade quantity'!$C126,'Trade quantity'!N$2)</f>
        <v>#NUM!</v>
      </c>
      <c r="O126" s="18" t="e">
        <f>INDEX(Large!$E$4:$BN$405,'Trade quantity'!$C126,'Trade quantity'!O$2)</f>
        <v>#NUM!</v>
      </c>
    </row>
    <row r="127" spans="1:15">
      <c r="A127" s="18">
        <v>124</v>
      </c>
      <c r="B127" s="12" t="e">
        <f>LARGE(Large!$BM$4:$BM$72,'Trade quantity'!A127)</f>
        <v>#NUM!</v>
      </c>
      <c r="C127" s="18" t="e">
        <f>MATCH(B127,Large!$BM$4:$BM$405,0)</f>
        <v>#NUM!</v>
      </c>
      <c r="D127" s="18" t="e">
        <f>INDEX(Large!$E$4:$BN$405,'Trade quantity'!$C127,'Trade quantity'!D$2)</f>
        <v>#NUM!</v>
      </c>
      <c r="E127" s="18" t="e">
        <f>INDEX(Large!$E$4:$BN$405,'Trade quantity'!$C127,'Trade quantity'!E$2)</f>
        <v>#NUM!</v>
      </c>
      <c r="F127" s="18" t="e">
        <f>INDEX(Large!$E$4:$BN$405,'Trade quantity'!$C127,'Trade quantity'!F$2)</f>
        <v>#NUM!</v>
      </c>
      <c r="G127" s="18" t="e">
        <f>INDEX(Large!$E$4:$BN$405,'Trade quantity'!$C127,'Trade quantity'!G$2)</f>
        <v>#NUM!</v>
      </c>
      <c r="H127" s="18" t="e">
        <f>INDEX(Large!$E$4:$BN$405,'Trade quantity'!$C127,'Trade quantity'!H$2)</f>
        <v>#NUM!</v>
      </c>
      <c r="I127" s="18" t="e">
        <f>INDEX(Large!$E$4:$BN$405,'Trade quantity'!$C127,'Trade quantity'!I$2)</f>
        <v>#NUM!</v>
      </c>
      <c r="J127" s="18" t="e">
        <f>INDEX(Large!$E$4:$BN$405,'Trade quantity'!$C127,'Trade quantity'!J$2)</f>
        <v>#NUM!</v>
      </c>
      <c r="K127" s="18" t="e">
        <f>INDEX(Large!$E$4:$BN$405,'Trade quantity'!$C127,'Trade quantity'!K$2)</f>
        <v>#NUM!</v>
      </c>
      <c r="L127" s="18" t="e">
        <f>INDEX(Large!$E$4:$BN$405,'Trade quantity'!$C127,'Trade quantity'!L$2)</f>
        <v>#NUM!</v>
      </c>
      <c r="M127" s="18" t="e">
        <f>INDEX(Large!$E$4:$BN$405,'Trade quantity'!$C127,'Trade quantity'!M$2)</f>
        <v>#NUM!</v>
      </c>
      <c r="N127" s="18" t="e">
        <f>INDEX(Large!$E$4:$BN$405,'Trade quantity'!$C127,'Trade quantity'!N$2)</f>
        <v>#NUM!</v>
      </c>
      <c r="O127" s="18" t="e">
        <f>INDEX(Large!$E$4:$BN$405,'Trade quantity'!$C127,'Trade quantity'!O$2)</f>
        <v>#NUM!</v>
      </c>
    </row>
    <row r="128" spans="1:15">
      <c r="A128" s="18">
        <v>125</v>
      </c>
      <c r="B128" s="12" t="e">
        <f>LARGE(Large!$BM$4:$BM$72,'Trade quantity'!A128)</f>
        <v>#NUM!</v>
      </c>
      <c r="C128" s="18" t="e">
        <f>MATCH(B128,Large!$BM$4:$BM$405,0)</f>
        <v>#NUM!</v>
      </c>
      <c r="D128" s="18" t="e">
        <f>INDEX(Large!$E$4:$BN$405,'Trade quantity'!$C128,'Trade quantity'!D$2)</f>
        <v>#NUM!</v>
      </c>
      <c r="E128" s="18" t="e">
        <f>INDEX(Large!$E$4:$BN$405,'Trade quantity'!$C128,'Trade quantity'!E$2)</f>
        <v>#NUM!</v>
      </c>
      <c r="F128" s="18" t="e">
        <f>INDEX(Large!$E$4:$BN$405,'Trade quantity'!$C128,'Trade quantity'!F$2)</f>
        <v>#NUM!</v>
      </c>
      <c r="G128" s="18" t="e">
        <f>INDEX(Large!$E$4:$BN$405,'Trade quantity'!$C128,'Trade quantity'!G$2)</f>
        <v>#NUM!</v>
      </c>
      <c r="H128" s="18" t="e">
        <f>INDEX(Large!$E$4:$BN$405,'Trade quantity'!$C128,'Trade quantity'!H$2)</f>
        <v>#NUM!</v>
      </c>
      <c r="I128" s="18" t="e">
        <f>INDEX(Large!$E$4:$BN$405,'Trade quantity'!$C128,'Trade quantity'!I$2)</f>
        <v>#NUM!</v>
      </c>
      <c r="J128" s="18" t="e">
        <f>INDEX(Large!$E$4:$BN$405,'Trade quantity'!$C128,'Trade quantity'!J$2)</f>
        <v>#NUM!</v>
      </c>
      <c r="K128" s="18" t="e">
        <f>INDEX(Large!$E$4:$BN$405,'Trade quantity'!$C128,'Trade quantity'!K$2)</f>
        <v>#NUM!</v>
      </c>
      <c r="L128" s="18" t="e">
        <f>INDEX(Large!$E$4:$BN$405,'Trade quantity'!$C128,'Trade quantity'!L$2)</f>
        <v>#NUM!</v>
      </c>
      <c r="M128" s="18" t="e">
        <f>INDEX(Large!$E$4:$BN$405,'Trade quantity'!$C128,'Trade quantity'!M$2)</f>
        <v>#NUM!</v>
      </c>
      <c r="N128" s="18" t="e">
        <f>INDEX(Large!$E$4:$BN$405,'Trade quantity'!$C128,'Trade quantity'!N$2)</f>
        <v>#NUM!</v>
      </c>
      <c r="O128" s="18" t="e">
        <f>INDEX(Large!$E$4:$BN$405,'Trade quantity'!$C128,'Trade quantity'!O$2)</f>
        <v>#NUM!</v>
      </c>
    </row>
    <row r="129" spans="1:15">
      <c r="A129" s="18">
        <v>126</v>
      </c>
      <c r="B129" s="12" t="e">
        <f>LARGE(Large!$BM$4:$BM$72,'Trade quantity'!A129)</f>
        <v>#NUM!</v>
      </c>
      <c r="C129" s="18" t="e">
        <f>MATCH(B129,Large!$BM$4:$BM$405,0)</f>
        <v>#NUM!</v>
      </c>
      <c r="D129" s="18" t="e">
        <f>INDEX(Large!$E$4:$BN$405,'Trade quantity'!$C129,'Trade quantity'!D$2)</f>
        <v>#NUM!</v>
      </c>
      <c r="E129" s="18" t="e">
        <f>INDEX(Large!$E$4:$BN$405,'Trade quantity'!$C129,'Trade quantity'!E$2)</f>
        <v>#NUM!</v>
      </c>
      <c r="F129" s="18" t="e">
        <f>INDEX(Large!$E$4:$BN$405,'Trade quantity'!$C129,'Trade quantity'!F$2)</f>
        <v>#NUM!</v>
      </c>
      <c r="G129" s="18" t="e">
        <f>INDEX(Large!$E$4:$BN$405,'Trade quantity'!$C129,'Trade quantity'!G$2)</f>
        <v>#NUM!</v>
      </c>
      <c r="H129" s="18" t="e">
        <f>INDEX(Large!$E$4:$BN$405,'Trade quantity'!$C129,'Trade quantity'!H$2)</f>
        <v>#NUM!</v>
      </c>
      <c r="I129" s="18" t="e">
        <f>INDEX(Large!$E$4:$BN$405,'Trade quantity'!$C129,'Trade quantity'!I$2)</f>
        <v>#NUM!</v>
      </c>
      <c r="J129" s="18" t="e">
        <f>INDEX(Large!$E$4:$BN$405,'Trade quantity'!$C129,'Trade quantity'!J$2)</f>
        <v>#NUM!</v>
      </c>
      <c r="K129" s="18" t="e">
        <f>INDEX(Large!$E$4:$BN$405,'Trade quantity'!$C129,'Trade quantity'!K$2)</f>
        <v>#NUM!</v>
      </c>
      <c r="L129" s="18" t="e">
        <f>INDEX(Large!$E$4:$BN$405,'Trade quantity'!$C129,'Trade quantity'!L$2)</f>
        <v>#NUM!</v>
      </c>
      <c r="M129" s="18" t="e">
        <f>INDEX(Large!$E$4:$BN$405,'Trade quantity'!$C129,'Trade quantity'!M$2)</f>
        <v>#NUM!</v>
      </c>
      <c r="N129" s="18" t="e">
        <f>INDEX(Large!$E$4:$BN$405,'Trade quantity'!$C129,'Trade quantity'!N$2)</f>
        <v>#NUM!</v>
      </c>
      <c r="O129" s="18" t="e">
        <f>INDEX(Large!$E$4:$BN$405,'Trade quantity'!$C129,'Trade quantity'!O$2)</f>
        <v>#NUM!</v>
      </c>
    </row>
    <row r="130" spans="1:15">
      <c r="A130" s="18">
        <v>127</v>
      </c>
      <c r="B130" s="12" t="e">
        <f>LARGE(Large!$BM$4:$BM$72,'Trade quantity'!A130)</f>
        <v>#NUM!</v>
      </c>
      <c r="C130" s="18" t="e">
        <f>MATCH(B130,Large!$BM$4:$BM$405,0)</f>
        <v>#NUM!</v>
      </c>
      <c r="D130" s="18" t="e">
        <f>INDEX(Large!$E$4:$BN$405,'Trade quantity'!$C130,'Trade quantity'!D$2)</f>
        <v>#NUM!</v>
      </c>
      <c r="E130" s="18" t="e">
        <f>INDEX(Large!$E$4:$BN$405,'Trade quantity'!$C130,'Trade quantity'!E$2)</f>
        <v>#NUM!</v>
      </c>
      <c r="F130" s="18" t="e">
        <f>INDEX(Large!$E$4:$BN$405,'Trade quantity'!$C130,'Trade quantity'!F$2)</f>
        <v>#NUM!</v>
      </c>
      <c r="G130" s="18" t="e">
        <f>INDEX(Large!$E$4:$BN$405,'Trade quantity'!$C130,'Trade quantity'!G$2)</f>
        <v>#NUM!</v>
      </c>
      <c r="H130" s="18" t="e">
        <f>INDEX(Large!$E$4:$BN$405,'Trade quantity'!$C130,'Trade quantity'!H$2)</f>
        <v>#NUM!</v>
      </c>
      <c r="I130" s="18" t="e">
        <f>INDEX(Large!$E$4:$BN$405,'Trade quantity'!$C130,'Trade quantity'!I$2)</f>
        <v>#NUM!</v>
      </c>
      <c r="J130" s="18" t="e">
        <f>INDEX(Large!$E$4:$BN$405,'Trade quantity'!$C130,'Trade quantity'!J$2)</f>
        <v>#NUM!</v>
      </c>
      <c r="K130" s="18" t="e">
        <f>INDEX(Large!$E$4:$BN$405,'Trade quantity'!$C130,'Trade quantity'!K$2)</f>
        <v>#NUM!</v>
      </c>
      <c r="L130" s="18" t="e">
        <f>INDEX(Large!$E$4:$BN$405,'Trade quantity'!$C130,'Trade quantity'!L$2)</f>
        <v>#NUM!</v>
      </c>
      <c r="M130" s="18" t="e">
        <f>INDEX(Large!$E$4:$BN$405,'Trade quantity'!$C130,'Trade quantity'!M$2)</f>
        <v>#NUM!</v>
      </c>
      <c r="N130" s="18" t="e">
        <f>INDEX(Large!$E$4:$BN$405,'Trade quantity'!$C130,'Trade quantity'!N$2)</f>
        <v>#NUM!</v>
      </c>
      <c r="O130" s="18" t="e">
        <f>INDEX(Large!$E$4:$BN$405,'Trade quantity'!$C130,'Trade quantity'!O$2)</f>
        <v>#NUM!</v>
      </c>
    </row>
    <row r="131" spans="1:15">
      <c r="A131" s="18">
        <v>128</v>
      </c>
      <c r="B131" s="12" t="e">
        <f>LARGE(Large!$BM$4:$BM$72,'Trade quantity'!A131)</f>
        <v>#NUM!</v>
      </c>
      <c r="C131" s="18" t="e">
        <f>MATCH(B131,Large!$BM$4:$BM$405,0)</f>
        <v>#NUM!</v>
      </c>
      <c r="D131" s="18" t="e">
        <f>INDEX(Large!$E$4:$BN$405,'Trade quantity'!$C131,'Trade quantity'!D$2)</f>
        <v>#NUM!</v>
      </c>
      <c r="E131" s="18" t="e">
        <f>INDEX(Large!$E$4:$BN$405,'Trade quantity'!$C131,'Trade quantity'!E$2)</f>
        <v>#NUM!</v>
      </c>
      <c r="F131" s="18" t="e">
        <f>INDEX(Large!$E$4:$BN$405,'Trade quantity'!$C131,'Trade quantity'!F$2)</f>
        <v>#NUM!</v>
      </c>
      <c r="G131" s="18" t="e">
        <f>INDEX(Large!$E$4:$BN$405,'Trade quantity'!$C131,'Trade quantity'!G$2)</f>
        <v>#NUM!</v>
      </c>
      <c r="H131" s="18" t="e">
        <f>INDEX(Large!$E$4:$BN$405,'Trade quantity'!$C131,'Trade quantity'!H$2)</f>
        <v>#NUM!</v>
      </c>
      <c r="I131" s="18" t="e">
        <f>INDEX(Large!$E$4:$BN$405,'Trade quantity'!$C131,'Trade quantity'!I$2)</f>
        <v>#NUM!</v>
      </c>
      <c r="J131" s="18" t="e">
        <f>INDEX(Large!$E$4:$BN$405,'Trade quantity'!$C131,'Trade quantity'!J$2)</f>
        <v>#NUM!</v>
      </c>
      <c r="K131" s="18" t="e">
        <f>INDEX(Large!$E$4:$BN$405,'Trade quantity'!$C131,'Trade quantity'!K$2)</f>
        <v>#NUM!</v>
      </c>
      <c r="L131" s="18" t="e">
        <f>INDEX(Large!$E$4:$BN$405,'Trade quantity'!$C131,'Trade quantity'!L$2)</f>
        <v>#NUM!</v>
      </c>
      <c r="M131" s="18" t="e">
        <f>INDEX(Large!$E$4:$BN$405,'Trade quantity'!$C131,'Trade quantity'!M$2)</f>
        <v>#NUM!</v>
      </c>
      <c r="N131" s="18" t="e">
        <f>INDEX(Large!$E$4:$BN$405,'Trade quantity'!$C131,'Trade quantity'!N$2)</f>
        <v>#NUM!</v>
      </c>
      <c r="O131" s="18" t="e">
        <f>INDEX(Large!$E$4:$BN$405,'Trade quantity'!$C131,'Trade quantity'!O$2)</f>
        <v>#NUM!</v>
      </c>
    </row>
    <row r="132" spans="1:15">
      <c r="A132" s="18">
        <v>129</v>
      </c>
      <c r="B132" s="12" t="e">
        <f>LARGE(Large!$BM$4:$BM$72,'Trade quantity'!A132)</f>
        <v>#NUM!</v>
      </c>
      <c r="C132" s="18" t="e">
        <f>MATCH(B132,Large!$BM$4:$BM$405,0)</f>
        <v>#NUM!</v>
      </c>
      <c r="D132" s="18" t="e">
        <f>INDEX(Large!$E$4:$BN$405,'Trade quantity'!$C132,'Trade quantity'!D$2)</f>
        <v>#NUM!</v>
      </c>
      <c r="E132" s="18" t="e">
        <f>INDEX(Large!$E$4:$BN$405,'Trade quantity'!$C132,'Trade quantity'!E$2)</f>
        <v>#NUM!</v>
      </c>
      <c r="F132" s="18" t="e">
        <f>INDEX(Large!$E$4:$BN$405,'Trade quantity'!$C132,'Trade quantity'!F$2)</f>
        <v>#NUM!</v>
      </c>
      <c r="G132" s="18" t="e">
        <f>INDEX(Large!$E$4:$BN$405,'Trade quantity'!$C132,'Trade quantity'!G$2)</f>
        <v>#NUM!</v>
      </c>
      <c r="H132" s="18" t="e">
        <f>INDEX(Large!$E$4:$BN$405,'Trade quantity'!$C132,'Trade quantity'!H$2)</f>
        <v>#NUM!</v>
      </c>
      <c r="I132" s="18" t="e">
        <f>INDEX(Large!$E$4:$BN$405,'Trade quantity'!$C132,'Trade quantity'!I$2)</f>
        <v>#NUM!</v>
      </c>
      <c r="J132" s="18" t="e">
        <f>INDEX(Large!$E$4:$BN$405,'Trade quantity'!$C132,'Trade quantity'!J$2)</f>
        <v>#NUM!</v>
      </c>
      <c r="K132" s="18" t="e">
        <f>INDEX(Large!$E$4:$BN$405,'Trade quantity'!$C132,'Trade quantity'!K$2)</f>
        <v>#NUM!</v>
      </c>
      <c r="L132" s="18" t="e">
        <f>INDEX(Large!$E$4:$BN$405,'Trade quantity'!$C132,'Trade quantity'!L$2)</f>
        <v>#NUM!</v>
      </c>
      <c r="M132" s="18" t="e">
        <f>INDEX(Large!$E$4:$BN$405,'Trade quantity'!$C132,'Trade quantity'!M$2)</f>
        <v>#NUM!</v>
      </c>
      <c r="N132" s="18" t="e">
        <f>INDEX(Large!$E$4:$BN$405,'Trade quantity'!$C132,'Trade quantity'!N$2)</f>
        <v>#NUM!</v>
      </c>
      <c r="O132" s="18" t="e">
        <f>INDEX(Large!$E$4:$BN$405,'Trade quantity'!$C132,'Trade quantity'!O$2)</f>
        <v>#NUM!</v>
      </c>
    </row>
    <row r="133" spans="1:15">
      <c r="A133" s="18">
        <v>130</v>
      </c>
      <c r="B133" s="12" t="e">
        <f>LARGE(Large!$BM$4:$BM$72,'Trade quantity'!A133)</f>
        <v>#NUM!</v>
      </c>
      <c r="C133" s="18" t="e">
        <f>MATCH(B133,Large!$BM$4:$BM$405,0)</f>
        <v>#NUM!</v>
      </c>
      <c r="D133" s="18" t="e">
        <f>INDEX(Large!$E$4:$BN$405,'Trade quantity'!$C133,'Trade quantity'!D$2)</f>
        <v>#NUM!</v>
      </c>
      <c r="E133" s="18" t="e">
        <f>INDEX(Large!$E$4:$BN$405,'Trade quantity'!$C133,'Trade quantity'!E$2)</f>
        <v>#NUM!</v>
      </c>
      <c r="F133" s="18" t="e">
        <f>INDEX(Large!$E$4:$BN$405,'Trade quantity'!$C133,'Trade quantity'!F$2)</f>
        <v>#NUM!</v>
      </c>
      <c r="G133" s="18" t="e">
        <f>INDEX(Large!$E$4:$BN$405,'Trade quantity'!$C133,'Trade quantity'!G$2)</f>
        <v>#NUM!</v>
      </c>
      <c r="H133" s="18" t="e">
        <f>INDEX(Large!$E$4:$BN$405,'Trade quantity'!$C133,'Trade quantity'!H$2)</f>
        <v>#NUM!</v>
      </c>
      <c r="I133" s="18" t="e">
        <f>INDEX(Large!$E$4:$BN$405,'Trade quantity'!$C133,'Trade quantity'!I$2)</f>
        <v>#NUM!</v>
      </c>
      <c r="J133" s="18" t="e">
        <f>INDEX(Large!$E$4:$BN$405,'Trade quantity'!$C133,'Trade quantity'!J$2)</f>
        <v>#NUM!</v>
      </c>
      <c r="K133" s="18" t="e">
        <f>INDEX(Large!$E$4:$BN$405,'Trade quantity'!$C133,'Trade quantity'!K$2)</f>
        <v>#NUM!</v>
      </c>
      <c r="L133" s="18" t="e">
        <f>INDEX(Large!$E$4:$BN$405,'Trade quantity'!$C133,'Trade quantity'!L$2)</f>
        <v>#NUM!</v>
      </c>
      <c r="M133" s="18" t="e">
        <f>INDEX(Large!$E$4:$BN$405,'Trade quantity'!$C133,'Trade quantity'!M$2)</f>
        <v>#NUM!</v>
      </c>
      <c r="N133" s="18" t="e">
        <f>INDEX(Large!$E$4:$BN$405,'Trade quantity'!$C133,'Trade quantity'!N$2)</f>
        <v>#NUM!</v>
      </c>
      <c r="O133" s="18" t="e">
        <f>INDEX(Large!$E$4:$BN$405,'Trade quantity'!$C133,'Trade quantity'!O$2)</f>
        <v>#NUM!</v>
      </c>
    </row>
    <row r="134" spans="1:15">
      <c r="A134" s="18">
        <v>131</v>
      </c>
      <c r="B134" s="12" t="e">
        <f>LARGE(Large!$BM$4:$BM$72,'Trade quantity'!A134)</f>
        <v>#NUM!</v>
      </c>
      <c r="C134" s="18" t="e">
        <f>MATCH(B134,Large!$BM$4:$BM$405,0)</f>
        <v>#NUM!</v>
      </c>
      <c r="D134" s="18" t="e">
        <f>INDEX(Large!$E$4:$BN$405,'Trade quantity'!$C134,'Trade quantity'!D$2)</f>
        <v>#NUM!</v>
      </c>
      <c r="E134" s="18" t="e">
        <f>INDEX(Large!$E$4:$BN$405,'Trade quantity'!$C134,'Trade quantity'!E$2)</f>
        <v>#NUM!</v>
      </c>
      <c r="F134" s="18" t="e">
        <f>INDEX(Large!$E$4:$BN$405,'Trade quantity'!$C134,'Trade quantity'!F$2)</f>
        <v>#NUM!</v>
      </c>
      <c r="G134" s="18" t="e">
        <f>INDEX(Large!$E$4:$BN$405,'Trade quantity'!$C134,'Trade quantity'!G$2)</f>
        <v>#NUM!</v>
      </c>
      <c r="H134" s="18" t="e">
        <f>INDEX(Large!$E$4:$BN$405,'Trade quantity'!$C134,'Trade quantity'!H$2)</f>
        <v>#NUM!</v>
      </c>
      <c r="I134" s="18" t="e">
        <f>INDEX(Large!$E$4:$BN$405,'Trade quantity'!$C134,'Trade quantity'!I$2)</f>
        <v>#NUM!</v>
      </c>
      <c r="J134" s="18" t="e">
        <f>INDEX(Large!$E$4:$BN$405,'Trade quantity'!$C134,'Trade quantity'!J$2)</f>
        <v>#NUM!</v>
      </c>
      <c r="K134" s="18" t="e">
        <f>INDEX(Large!$E$4:$BN$405,'Trade quantity'!$C134,'Trade quantity'!K$2)</f>
        <v>#NUM!</v>
      </c>
      <c r="L134" s="18" t="e">
        <f>INDEX(Large!$E$4:$BN$405,'Trade quantity'!$C134,'Trade quantity'!L$2)</f>
        <v>#NUM!</v>
      </c>
      <c r="M134" s="18" t="e">
        <f>INDEX(Large!$E$4:$BN$405,'Trade quantity'!$C134,'Trade quantity'!M$2)</f>
        <v>#NUM!</v>
      </c>
      <c r="N134" s="18" t="e">
        <f>INDEX(Large!$E$4:$BN$405,'Trade quantity'!$C134,'Trade quantity'!N$2)</f>
        <v>#NUM!</v>
      </c>
      <c r="O134" s="18" t="e">
        <f>INDEX(Large!$E$4:$BN$405,'Trade quantity'!$C134,'Trade quantity'!O$2)</f>
        <v>#NUM!</v>
      </c>
    </row>
    <row r="135" spans="1:15">
      <c r="A135" s="18">
        <v>132</v>
      </c>
      <c r="B135" s="12" t="e">
        <f>LARGE(Large!$BM$4:$BM$72,'Trade quantity'!A135)</f>
        <v>#NUM!</v>
      </c>
      <c r="C135" s="18" t="e">
        <f>MATCH(B135,Large!$BM$4:$BM$405,0)</f>
        <v>#NUM!</v>
      </c>
      <c r="D135" s="18" t="e">
        <f>INDEX(Large!$E$4:$BN$405,'Trade quantity'!$C135,'Trade quantity'!D$2)</f>
        <v>#NUM!</v>
      </c>
      <c r="E135" s="18" t="e">
        <f>INDEX(Large!$E$4:$BN$405,'Trade quantity'!$C135,'Trade quantity'!E$2)</f>
        <v>#NUM!</v>
      </c>
      <c r="F135" s="18" t="e">
        <f>INDEX(Large!$E$4:$BN$405,'Trade quantity'!$C135,'Trade quantity'!F$2)</f>
        <v>#NUM!</v>
      </c>
      <c r="G135" s="18" t="e">
        <f>INDEX(Large!$E$4:$BN$405,'Trade quantity'!$C135,'Trade quantity'!G$2)</f>
        <v>#NUM!</v>
      </c>
      <c r="H135" s="18" t="e">
        <f>INDEX(Large!$E$4:$BN$405,'Trade quantity'!$C135,'Trade quantity'!H$2)</f>
        <v>#NUM!</v>
      </c>
      <c r="I135" s="18" t="e">
        <f>INDEX(Large!$E$4:$BN$405,'Trade quantity'!$C135,'Trade quantity'!I$2)</f>
        <v>#NUM!</v>
      </c>
      <c r="J135" s="18" t="e">
        <f>INDEX(Large!$E$4:$BN$405,'Trade quantity'!$C135,'Trade quantity'!J$2)</f>
        <v>#NUM!</v>
      </c>
      <c r="K135" s="18" t="e">
        <f>INDEX(Large!$E$4:$BN$405,'Trade quantity'!$C135,'Trade quantity'!K$2)</f>
        <v>#NUM!</v>
      </c>
      <c r="L135" s="18" t="e">
        <f>INDEX(Large!$E$4:$BN$405,'Trade quantity'!$C135,'Trade quantity'!L$2)</f>
        <v>#NUM!</v>
      </c>
      <c r="M135" s="18" t="e">
        <f>INDEX(Large!$E$4:$BN$405,'Trade quantity'!$C135,'Trade quantity'!M$2)</f>
        <v>#NUM!</v>
      </c>
      <c r="N135" s="18" t="e">
        <f>INDEX(Large!$E$4:$BN$405,'Trade quantity'!$C135,'Trade quantity'!N$2)</f>
        <v>#NUM!</v>
      </c>
      <c r="O135" s="18" t="e">
        <f>INDEX(Large!$E$4:$BN$405,'Trade quantity'!$C135,'Trade quantity'!O$2)</f>
        <v>#NUM!</v>
      </c>
    </row>
    <row r="136" spans="1:15">
      <c r="A136" s="18">
        <v>133</v>
      </c>
      <c r="B136" s="12" t="e">
        <f>LARGE(Large!$BM$4:$BM$72,'Trade quantity'!A136)</f>
        <v>#NUM!</v>
      </c>
      <c r="C136" s="18" t="e">
        <f>MATCH(B136,Large!$BM$4:$BM$405,0)</f>
        <v>#NUM!</v>
      </c>
      <c r="D136" s="18" t="e">
        <f>INDEX(Large!$E$4:$BN$405,'Trade quantity'!$C136,'Trade quantity'!D$2)</f>
        <v>#NUM!</v>
      </c>
      <c r="E136" s="18" t="e">
        <f>INDEX(Large!$E$4:$BN$405,'Trade quantity'!$C136,'Trade quantity'!E$2)</f>
        <v>#NUM!</v>
      </c>
      <c r="F136" s="18" t="e">
        <f>INDEX(Large!$E$4:$BN$405,'Trade quantity'!$C136,'Trade quantity'!F$2)</f>
        <v>#NUM!</v>
      </c>
      <c r="G136" s="18" t="e">
        <f>INDEX(Large!$E$4:$BN$405,'Trade quantity'!$C136,'Trade quantity'!G$2)</f>
        <v>#NUM!</v>
      </c>
      <c r="H136" s="18" t="e">
        <f>INDEX(Large!$E$4:$BN$405,'Trade quantity'!$C136,'Trade quantity'!H$2)</f>
        <v>#NUM!</v>
      </c>
      <c r="I136" s="18" t="e">
        <f>INDEX(Large!$E$4:$BN$405,'Trade quantity'!$C136,'Trade quantity'!I$2)</f>
        <v>#NUM!</v>
      </c>
      <c r="J136" s="18" t="e">
        <f>INDEX(Large!$E$4:$BN$405,'Trade quantity'!$C136,'Trade quantity'!J$2)</f>
        <v>#NUM!</v>
      </c>
      <c r="K136" s="18" t="e">
        <f>INDEX(Large!$E$4:$BN$405,'Trade quantity'!$C136,'Trade quantity'!K$2)</f>
        <v>#NUM!</v>
      </c>
      <c r="L136" s="18" t="e">
        <f>INDEX(Large!$E$4:$BN$405,'Trade quantity'!$C136,'Trade quantity'!L$2)</f>
        <v>#NUM!</v>
      </c>
      <c r="M136" s="18" t="e">
        <f>INDEX(Large!$E$4:$BN$405,'Trade quantity'!$C136,'Trade quantity'!M$2)</f>
        <v>#NUM!</v>
      </c>
      <c r="N136" s="18" t="e">
        <f>INDEX(Large!$E$4:$BN$405,'Trade quantity'!$C136,'Trade quantity'!N$2)</f>
        <v>#NUM!</v>
      </c>
      <c r="O136" s="18" t="e">
        <f>INDEX(Large!$E$4:$BN$405,'Trade quantity'!$C136,'Trade quantity'!O$2)</f>
        <v>#NUM!</v>
      </c>
    </row>
    <row r="137" spans="1:15">
      <c r="A137" s="18">
        <v>134</v>
      </c>
      <c r="B137" s="12" t="e">
        <f>LARGE(Large!$BM$4:$BM$72,'Trade quantity'!A137)</f>
        <v>#NUM!</v>
      </c>
      <c r="C137" s="18" t="e">
        <f>MATCH(B137,Large!$BM$4:$BM$405,0)</f>
        <v>#NUM!</v>
      </c>
      <c r="D137" s="18" t="e">
        <f>INDEX(Large!$E$4:$BN$405,'Trade quantity'!$C137,'Trade quantity'!D$2)</f>
        <v>#NUM!</v>
      </c>
      <c r="E137" s="18" t="e">
        <f>INDEX(Large!$E$4:$BN$405,'Trade quantity'!$C137,'Trade quantity'!E$2)</f>
        <v>#NUM!</v>
      </c>
      <c r="F137" s="18" t="e">
        <f>INDEX(Large!$E$4:$BN$405,'Trade quantity'!$C137,'Trade quantity'!F$2)</f>
        <v>#NUM!</v>
      </c>
      <c r="G137" s="18" t="e">
        <f>INDEX(Large!$E$4:$BN$405,'Trade quantity'!$C137,'Trade quantity'!G$2)</f>
        <v>#NUM!</v>
      </c>
      <c r="H137" s="18" t="e">
        <f>INDEX(Large!$E$4:$BN$405,'Trade quantity'!$C137,'Trade quantity'!H$2)</f>
        <v>#NUM!</v>
      </c>
      <c r="I137" s="18" t="e">
        <f>INDEX(Large!$E$4:$BN$405,'Trade quantity'!$C137,'Trade quantity'!I$2)</f>
        <v>#NUM!</v>
      </c>
      <c r="J137" s="18" t="e">
        <f>INDEX(Large!$E$4:$BN$405,'Trade quantity'!$C137,'Trade quantity'!J$2)</f>
        <v>#NUM!</v>
      </c>
      <c r="K137" s="18" t="e">
        <f>INDEX(Large!$E$4:$BN$405,'Trade quantity'!$C137,'Trade quantity'!K$2)</f>
        <v>#NUM!</v>
      </c>
      <c r="L137" s="18" t="e">
        <f>INDEX(Large!$E$4:$BN$405,'Trade quantity'!$C137,'Trade quantity'!L$2)</f>
        <v>#NUM!</v>
      </c>
      <c r="M137" s="18" t="e">
        <f>INDEX(Large!$E$4:$BN$405,'Trade quantity'!$C137,'Trade quantity'!M$2)</f>
        <v>#NUM!</v>
      </c>
      <c r="N137" s="18" t="e">
        <f>INDEX(Large!$E$4:$BN$405,'Trade quantity'!$C137,'Trade quantity'!N$2)</f>
        <v>#NUM!</v>
      </c>
      <c r="O137" s="18" t="e">
        <f>INDEX(Large!$E$4:$BN$405,'Trade quantity'!$C137,'Trade quantity'!O$2)</f>
        <v>#NUM!</v>
      </c>
    </row>
    <row r="138" spans="1:15">
      <c r="A138" s="18">
        <v>135</v>
      </c>
      <c r="B138" s="12" t="e">
        <f>LARGE(Large!$BM$4:$BM$72,'Trade quantity'!A138)</f>
        <v>#NUM!</v>
      </c>
      <c r="C138" s="18" t="e">
        <f>MATCH(B138,Large!$BM$4:$BM$405,0)</f>
        <v>#NUM!</v>
      </c>
      <c r="D138" s="18" t="e">
        <f>INDEX(Large!$E$4:$BN$405,'Trade quantity'!$C138,'Trade quantity'!D$2)</f>
        <v>#NUM!</v>
      </c>
      <c r="E138" s="18" t="e">
        <f>INDEX(Large!$E$4:$BN$405,'Trade quantity'!$C138,'Trade quantity'!E$2)</f>
        <v>#NUM!</v>
      </c>
      <c r="F138" s="18" t="e">
        <f>INDEX(Large!$E$4:$BN$405,'Trade quantity'!$C138,'Trade quantity'!F$2)</f>
        <v>#NUM!</v>
      </c>
      <c r="G138" s="18" t="e">
        <f>INDEX(Large!$E$4:$BN$405,'Trade quantity'!$C138,'Trade quantity'!G$2)</f>
        <v>#NUM!</v>
      </c>
      <c r="H138" s="18" t="e">
        <f>INDEX(Large!$E$4:$BN$405,'Trade quantity'!$C138,'Trade quantity'!H$2)</f>
        <v>#NUM!</v>
      </c>
      <c r="I138" s="18" t="e">
        <f>INDEX(Large!$E$4:$BN$405,'Trade quantity'!$C138,'Trade quantity'!I$2)</f>
        <v>#NUM!</v>
      </c>
      <c r="J138" s="18" t="e">
        <f>INDEX(Large!$E$4:$BN$405,'Trade quantity'!$C138,'Trade quantity'!J$2)</f>
        <v>#NUM!</v>
      </c>
      <c r="K138" s="18" t="e">
        <f>INDEX(Large!$E$4:$BN$405,'Trade quantity'!$C138,'Trade quantity'!K$2)</f>
        <v>#NUM!</v>
      </c>
      <c r="L138" s="18" t="e">
        <f>INDEX(Large!$E$4:$BN$405,'Trade quantity'!$C138,'Trade quantity'!L$2)</f>
        <v>#NUM!</v>
      </c>
      <c r="M138" s="18" t="e">
        <f>INDEX(Large!$E$4:$BN$405,'Trade quantity'!$C138,'Trade quantity'!M$2)</f>
        <v>#NUM!</v>
      </c>
      <c r="N138" s="18" t="e">
        <f>INDEX(Large!$E$4:$BN$405,'Trade quantity'!$C138,'Trade quantity'!N$2)</f>
        <v>#NUM!</v>
      </c>
      <c r="O138" s="18" t="e">
        <f>INDEX(Large!$E$4:$BN$405,'Trade quantity'!$C138,'Trade quantity'!O$2)</f>
        <v>#NUM!</v>
      </c>
    </row>
    <row r="139" spans="1:15">
      <c r="A139" s="18">
        <v>136</v>
      </c>
      <c r="B139" s="12" t="e">
        <f>LARGE(Large!$BM$4:$BM$72,'Trade quantity'!A139)</f>
        <v>#NUM!</v>
      </c>
      <c r="C139" s="18" t="e">
        <f>MATCH(B139,Large!$BM$4:$BM$405,0)</f>
        <v>#NUM!</v>
      </c>
      <c r="D139" s="18" t="e">
        <f>INDEX(Large!$E$4:$BN$405,'Trade quantity'!$C139,'Trade quantity'!D$2)</f>
        <v>#NUM!</v>
      </c>
      <c r="E139" s="18" t="e">
        <f>INDEX(Large!$E$4:$BN$405,'Trade quantity'!$C139,'Trade quantity'!E$2)</f>
        <v>#NUM!</v>
      </c>
      <c r="F139" s="18" t="e">
        <f>INDEX(Large!$E$4:$BN$405,'Trade quantity'!$C139,'Trade quantity'!F$2)</f>
        <v>#NUM!</v>
      </c>
      <c r="G139" s="18" t="e">
        <f>INDEX(Large!$E$4:$BN$405,'Trade quantity'!$C139,'Trade quantity'!G$2)</f>
        <v>#NUM!</v>
      </c>
      <c r="H139" s="18" t="e">
        <f>INDEX(Large!$E$4:$BN$405,'Trade quantity'!$C139,'Trade quantity'!H$2)</f>
        <v>#NUM!</v>
      </c>
      <c r="I139" s="18" t="e">
        <f>INDEX(Large!$E$4:$BN$405,'Trade quantity'!$C139,'Trade quantity'!I$2)</f>
        <v>#NUM!</v>
      </c>
      <c r="J139" s="18" t="e">
        <f>INDEX(Large!$E$4:$BN$405,'Trade quantity'!$C139,'Trade quantity'!J$2)</f>
        <v>#NUM!</v>
      </c>
      <c r="K139" s="18" t="e">
        <f>INDEX(Large!$E$4:$BN$405,'Trade quantity'!$C139,'Trade quantity'!K$2)</f>
        <v>#NUM!</v>
      </c>
      <c r="L139" s="18" t="e">
        <f>INDEX(Large!$E$4:$BN$405,'Trade quantity'!$C139,'Trade quantity'!L$2)</f>
        <v>#NUM!</v>
      </c>
      <c r="M139" s="18" t="e">
        <f>INDEX(Large!$E$4:$BN$405,'Trade quantity'!$C139,'Trade quantity'!M$2)</f>
        <v>#NUM!</v>
      </c>
      <c r="N139" s="18" t="e">
        <f>INDEX(Large!$E$4:$BN$405,'Trade quantity'!$C139,'Trade quantity'!N$2)</f>
        <v>#NUM!</v>
      </c>
      <c r="O139" s="18" t="e">
        <f>INDEX(Large!$E$4:$BN$405,'Trade quantity'!$C139,'Trade quantity'!O$2)</f>
        <v>#NUM!</v>
      </c>
    </row>
    <row r="140" spans="1:15">
      <c r="A140" s="18">
        <v>137</v>
      </c>
      <c r="B140" s="12" t="e">
        <f>LARGE(Large!$BM$4:$BM$72,'Trade quantity'!A140)</f>
        <v>#NUM!</v>
      </c>
      <c r="C140" s="18" t="e">
        <f>MATCH(B140,Large!$BM$4:$BM$405,0)</f>
        <v>#NUM!</v>
      </c>
      <c r="D140" s="18" t="e">
        <f>INDEX(Large!$E$4:$BN$405,'Trade quantity'!$C140,'Trade quantity'!D$2)</f>
        <v>#NUM!</v>
      </c>
      <c r="E140" s="18" t="e">
        <f>INDEX(Large!$E$4:$BN$405,'Trade quantity'!$C140,'Trade quantity'!E$2)</f>
        <v>#NUM!</v>
      </c>
      <c r="F140" s="18" t="e">
        <f>INDEX(Large!$E$4:$BN$405,'Trade quantity'!$C140,'Trade quantity'!F$2)</f>
        <v>#NUM!</v>
      </c>
      <c r="G140" s="18" t="e">
        <f>INDEX(Large!$E$4:$BN$405,'Trade quantity'!$C140,'Trade quantity'!G$2)</f>
        <v>#NUM!</v>
      </c>
      <c r="H140" s="18" t="e">
        <f>INDEX(Large!$E$4:$BN$405,'Trade quantity'!$C140,'Trade quantity'!H$2)</f>
        <v>#NUM!</v>
      </c>
      <c r="I140" s="18" t="e">
        <f>INDEX(Large!$E$4:$BN$405,'Trade quantity'!$C140,'Trade quantity'!I$2)</f>
        <v>#NUM!</v>
      </c>
      <c r="J140" s="18" t="e">
        <f>INDEX(Large!$E$4:$BN$405,'Trade quantity'!$C140,'Trade quantity'!J$2)</f>
        <v>#NUM!</v>
      </c>
      <c r="K140" s="18" t="e">
        <f>INDEX(Large!$E$4:$BN$405,'Trade quantity'!$C140,'Trade quantity'!K$2)</f>
        <v>#NUM!</v>
      </c>
      <c r="L140" s="18" t="e">
        <f>INDEX(Large!$E$4:$BN$405,'Trade quantity'!$C140,'Trade quantity'!L$2)</f>
        <v>#NUM!</v>
      </c>
      <c r="M140" s="18" t="e">
        <f>INDEX(Large!$E$4:$BN$405,'Trade quantity'!$C140,'Trade quantity'!M$2)</f>
        <v>#NUM!</v>
      </c>
      <c r="N140" s="18" t="e">
        <f>INDEX(Large!$E$4:$BN$405,'Trade quantity'!$C140,'Trade quantity'!N$2)</f>
        <v>#NUM!</v>
      </c>
      <c r="O140" s="18" t="e">
        <f>INDEX(Large!$E$4:$BN$405,'Trade quantity'!$C140,'Trade quantity'!O$2)</f>
        <v>#NUM!</v>
      </c>
    </row>
    <row r="141" spans="1:15">
      <c r="A141" s="18">
        <v>138</v>
      </c>
      <c r="B141" s="12" t="e">
        <f>LARGE(Large!$BM$4:$BM$72,'Trade quantity'!A141)</f>
        <v>#NUM!</v>
      </c>
      <c r="C141" s="18" t="e">
        <f>MATCH(B141,Large!$BM$4:$BM$405,0)</f>
        <v>#NUM!</v>
      </c>
      <c r="D141" s="18" t="e">
        <f>INDEX(Large!$E$4:$BN$405,'Trade quantity'!$C141,'Trade quantity'!D$2)</f>
        <v>#NUM!</v>
      </c>
      <c r="E141" s="18" t="e">
        <f>INDEX(Large!$E$4:$BN$405,'Trade quantity'!$C141,'Trade quantity'!E$2)</f>
        <v>#NUM!</v>
      </c>
      <c r="F141" s="18" t="e">
        <f>INDEX(Large!$E$4:$BN$405,'Trade quantity'!$C141,'Trade quantity'!F$2)</f>
        <v>#NUM!</v>
      </c>
      <c r="G141" s="18" t="e">
        <f>INDEX(Large!$E$4:$BN$405,'Trade quantity'!$C141,'Trade quantity'!G$2)</f>
        <v>#NUM!</v>
      </c>
      <c r="H141" s="18" t="e">
        <f>INDEX(Large!$E$4:$BN$405,'Trade quantity'!$C141,'Trade quantity'!H$2)</f>
        <v>#NUM!</v>
      </c>
      <c r="I141" s="18" t="e">
        <f>INDEX(Large!$E$4:$BN$405,'Trade quantity'!$C141,'Trade quantity'!I$2)</f>
        <v>#NUM!</v>
      </c>
      <c r="J141" s="18" t="e">
        <f>INDEX(Large!$E$4:$BN$405,'Trade quantity'!$C141,'Trade quantity'!J$2)</f>
        <v>#NUM!</v>
      </c>
      <c r="K141" s="18" t="e">
        <f>INDEX(Large!$E$4:$BN$405,'Trade quantity'!$C141,'Trade quantity'!K$2)</f>
        <v>#NUM!</v>
      </c>
      <c r="L141" s="18" t="e">
        <f>INDEX(Large!$E$4:$BN$405,'Trade quantity'!$C141,'Trade quantity'!L$2)</f>
        <v>#NUM!</v>
      </c>
      <c r="M141" s="18" t="e">
        <f>INDEX(Large!$E$4:$BN$405,'Trade quantity'!$C141,'Trade quantity'!M$2)</f>
        <v>#NUM!</v>
      </c>
      <c r="N141" s="18" t="e">
        <f>INDEX(Large!$E$4:$BN$405,'Trade quantity'!$C141,'Trade quantity'!N$2)</f>
        <v>#NUM!</v>
      </c>
      <c r="O141" s="18" t="e">
        <f>INDEX(Large!$E$4:$BN$405,'Trade quantity'!$C141,'Trade quantity'!O$2)</f>
        <v>#NUM!</v>
      </c>
    </row>
    <row r="142" spans="1:15">
      <c r="A142" s="18">
        <v>139</v>
      </c>
      <c r="B142" s="12" t="e">
        <f>LARGE(Large!$BM$4:$BM$72,'Trade quantity'!A142)</f>
        <v>#NUM!</v>
      </c>
      <c r="C142" s="18" t="e">
        <f>MATCH(B142,Large!$BM$4:$BM$405,0)</f>
        <v>#NUM!</v>
      </c>
      <c r="D142" s="18" t="e">
        <f>INDEX(Large!$E$4:$BN$405,'Trade quantity'!$C142,'Trade quantity'!D$2)</f>
        <v>#NUM!</v>
      </c>
      <c r="E142" s="18" t="e">
        <f>INDEX(Large!$E$4:$BN$405,'Trade quantity'!$C142,'Trade quantity'!E$2)</f>
        <v>#NUM!</v>
      </c>
      <c r="F142" s="18" t="e">
        <f>INDEX(Large!$E$4:$BN$405,'Trade quantity'!$C142,'Trade quantity'!F$2)</f>
        <v>#NUM!</v>
      </c>
      <c r="G142" s="18" t="e">
        <f>INDEX(Large!$E$4:$BN$405,'Trade quantity'!$C142,'Trade quantity'!G$2)</f>
        <v>#NUM!</v>
      </c>
      <c r="H142" s="18" t="e">
        <f>INDEX(Large!$E$4:$BN$405,'Trade quantity'!$C142,'Trade quantity'!H$2)</f>
        <v>#NUM!</v>
      </c>
      <c r="I142" s="18" t="e">
        <f>INDEX(Large!$E$4:$BN$405,'Trade quantity'!$C142,'Trade quantity'!I$2)</f>
        <v>#NUM!</v>
      </c>
      <c r="J142" s="18" t="e">
        <f>INDEX(Large!$E$4:$BN$405,'Trade quantity'!$C142,'Trade quantity'!J$2)</f>
        <v>#NUM!</v>
      </c>
      <c r="K142" s="18" t="e">
        <f>INDEX(Large!$E$4:$BN$405,'Trade quantity'!$C142,'Trade quantity'!K$2)</f>
        <v>#NUM!</v>
      </c>
      <c r="L142" s="18" t="e">
        <f>INDEX(Large!$E$4:$BN$405,'Trade quantity'!$C142,'Trade quantity'!L$2)</f>
        <v>#NUM!</v>
      </c>
      <c r="M142" s="18" t="e">
        <f>INDEX(Large!$E$4:$BN$405,'Trade quantity'!$C142,'Trade quantity'!M$2)</f>
        <v>#NUM!</v>
      </c>
      <c r="N142" s="18" t="e">
        <f>INDEX(Large!$E$4:$BN$405,'Trade quantity'!$C142,'Trade quantity'!N$2)</f>
        <v>#NUM!</v>
      </c>
      <c r="O142" s="18" t="e">
        <f>INDEX(Large!$E$4:$BN$405,'Trade quantity'!$C142,'Trade quantity'!O$2)</f>
        <v>#NUM!</v>
      </c>
    </row>
    <row r="143" spans="1:15">
      <c r="A143" s="18">
        <v>140</v>
      </c>
      <c r="B143" s="12" t="e">
        <f>LARGE(Large!$BM$4:$BM$72,'Trade quantity'!A143)</f>
        <v>#NUM!</v>
      </c>
      <c r="C143" s="18" t="e">
        <f>MATCH(B143,Large!$BM$4:$BM$405,0)</f>
        <v>#NUM!</v>
      </c>
      <c r="D143" s="18" t="e">
        <f>INDEX(Large!$E$4:$BN$405,'Trade quantity'!$C143,'Trade quantity'!D$2)</f>
        <v>#NUM!</v>
      </c>
      <c r="E143" s="18" t="e">
        <f>INDEX(Large!$E$4:$BN$405,'Trade quantity'!$C143,'Trade quantity'!E$2)</f>
        <v>#NUM!</v>
      </c>
      <c r="F143" s="18" t="e">
        <f>INDEX(Large!$E$4:$BN$405,'Trade quantity'!$C143,'Trade quantity'!F$2)</f>
        <v>#NUM!</v>
      </c>
      <c r="G143" s="18" t="e">
        <f>INDEX(Large!$E$4:$BN$405,'Trade quantity'!$C143,'Trade quantity'!G$2)</f>
        <v>#NUM!</v>
      </c>
      <c r="H143" s="18" t="e">
        <f>INDEX(Large!$E$4:$BN$405,'Trade quantity'!$C143,'Trade quantity'!H$2)</f>
        <v>#NUM!</v>
      </c>
      <c r="I143" s="18" t="e">
        <f>INDEX(Large!$E$4:$BN$405,'Trade quantity'!$C143,'Trade quantity'!I$2)</f>
        <v>#NUM!</v>
      </c>
      <c r="J143" s="18" t="e">
        <f>INDEX(Large!$E$4:$BN$405,'Trade quantity'!$C143,'Trade quantity'!J$2)</f>
        <v>#NUM!</v>
      </c>
      <c r="K143" s="18" t="e">
        <f>INDEX(Large!$E$4:$BN$405,'Trade quantity'!$C143,'Trade quantity'!K$2)</f>
        <v>#NUM!</v>
      </c>
      <c r="L143" s="18" t="e">
        <f>INDEX(Large!$E$4:$BN$405,'Trade quantity'!$C143,'Trade quantity'!L$2)</f>
        <v>#NUM!</v>
      </c>
      <c r="M143" s="18" t="e">
        <f>INDEX(Large!$E$4:$BN$405,'Trade quantity'!$C143,'Trade quantity'!M$2)</f>
        <v>#NUM!</v>
      </c>
      <c r="N143" s="18" t="e">
        <f>INDEX(Large!$E$4:$BN$405,'Trade quantity'!$C143,'Trade quantity'!N$2)</f>
        <v>#NUM!</v>
      </c>
      <c r="O143" s="18" t="e">
        <f>INDEX(Large!$E$4:$BN$405,'Trade quantity'!$C143,'Trade quantity'!O$2)</f>
        <v>#NUM!</v>
      </c>
    </row>
    <row r="144" spans="1:15">
      <c r="A144" s="18">
        <v>141</v>
      </c>
      <c r="B144" s="12" t="e">
        <f>LARGE(Large!$BM$4:$BM$72,'Trade quantity'!A144)</f>
        <v>#NUM!</v>
      </c>
      <c r="C144" s="18" t="e">
        <f>MATCH(B144,Large!$BM$4:$BM$405,0)</f>
        <v>#NUM!</v>
      </c>
      <c r="D144" s="18" t="e">
        <f>INDEX(Large!$E$4:$BN$405,'Trade quantity'!$C144,'Trade quantity'!D$2)</f>
        <v>#NUM!</v>
      </c>
      <c r="E144" s="18" t="e">
        <f>INDEX(Large!$E$4:$BN$405,'Trade quantity'!$C144,'Trade quantity'!E$2)</f>
        <v>#NUM!</v>
      </c>
      <c r="F144" s="18" t="e">
        <f>INDEX(Large!$E$4:$BN$405,'Trade quantity'!$C144,'Trade quantity'!F$2)</f>
        <v>#NUM!</v>
      </c>
      <c r="G144" s="18" t="e">
        <f>INDEX(Large!$E$4:$BN$405,'Trade quantity'!$C144,'Trade quantity'!G$2)</f>
        <v>#NUM!</v>
      </c>
      <c r="H144" s="18" t="e">
        <f>INDEX(Large!$E$4:$BN$405,'Trade quantity'!$C144,'Trade quantity'!H$2)</f>
        <v>#NUM!</v>
      </c>
      <c r="I144" s="18" t="e">
        <f>INDEX(Large!$E$4:$BN$405,'Trade quantity'!$C144,'Trade quantity'!I$2)</f>
        <v>#NUM!</v>
      </c>
      <c r="J144" s="18" t="e">
        <f>INDEX(Large!$E$4:$BN$405,'Trade quantity'!$C144,'Trade quantity'!J$2)</f>
        <v>#NUM!</v>
      </c>
      <c r="K144" s="18" t="e">
        <f>INDEX(Large!$E$4:$BN$405,'Trade quantity'!$C144,'Trade quantity'!K$2)</f>
        <v>#NUM!</v>
      </c>
      <c r="L144" s="18" t="e">
        <f>INDEX(Large!$E$4:$BN$405,'Trade quantity'!$C144,'Trade quantity'!L$2)</f>
        <v>#NUM!</v>
      </c>
      <c r="M144" s="18" t="e">
        <f>INDEX(Large!$E$4:$BN$405,'Trade quantity'!$C144,'Trade quantity'!M$2)</f>
        <v>#NUM!</v>
      </c>
      <c r="N144" s="18" t="e">
        <f>INDEX(Large!$E$4:$BN$405,'Trade quantity'!$C144,'Trade quantity'!N$2)</f>
        <v>#NUM!</v>
      </c>
      <c r="O144" s="18" t="e">
        <f>INDEX(Large!$E$4:$BN$405,'Trade quantity'!$C144,'Trade quantity'!O$2)</f>
        <v>#NUM!</v>
      </c>
    </row>
    <row r="145" spans="1:15">
      <c r="A145" s="18">
        <v>142</v>
      </c>
      <c r="B145" s="12" t="e">
        <f>LARGE(Large!$BM$4:$BM$72,'Trade quantity'!A145)</f>
        <v>#NUM!</v>
      </c>
      <c r="C145" s="18" t="e">
        <f>MATCH(B145,Large!$BM$4:$BM$405,0)</f>
        <v>#NUM!</v>
      </c>
      <c r="D145" s="18" t="e">
        <f>INDEX(Large!$E$4:$BN$405,'Trade quantity'!$C145,'Trade quantity'!D$2)</f>
        <v>#NUM!</v>
      </c>
      <c r="E145" s="18" t="e">
        <f>INDEX(Large!$E$4:$BN$405,'Trade quantity'!$C145,'Trade quantity'!E$2)</f>
        <v>#NUM!</v>
      </c>
      <c r="F145" s="18" t="e">
        <f>INDEX(Large!$E$4:$BN$405,'Trade quantity'!$C145,'Trade quantity'!F$2)</f>
        <v>#NUM!</v>
      </c>
      <c r="G145" s="18" t="e">
        <f>INDEX(Large!$E$4:$BN$405,'Trade quantity'!$C145,'Trade quantity'!G$2)</f>
        <v>#NUM!</v>
      </c>
      <c r="H145" s="18" t="e">
        <f>INDEX(Large!$E$4:$BN$405,'Trade quantity'!$C145,'Trade quantity'!H$2)</f>
        <v>#NUM!</v>
      </c>
      <c r="I145" s="18" t="e">
        <f>INDEX(Large!$E$4:$BN$405,'Trade quantity'!$C145,'Trade quantity'!I$2)</f>
        <v>#NUM!</v>
      </c>
      <c r="J145" s="18" t="e">
        <f>INDEX(Large!$E$4:$BN$405,'Trade quantity'!$C145,'Trade quantity'!J$2)</f>
        <v>#NUM!</v>
      </c>
      <c r="K145" s="18" t="e">
        <f>INDEX(Large!$E$4:$BN$405,'Trade quantity'!$C145,'Trade quantity'!K$2)</f>
        <v>#NUM!</v>
      </c>
      <c r="L145" s="18" t="e">
        <f>INDEX(Large!$E$4:$BN$405,'Trade quantity'!$C145,'Trade quantity'!L$2)</f>
        <v>#NUM!</v>
      </c>
      <c r="M145" s="18" t="e">
        <f>INDEX(Large!$E$4:$BN$405,'Trade quantity'!$C145,'Trade quantity'!M$2)</f>
        <v>#NUM!</v>
      </c>
      <c r="N145" s="18" t="e">
        <f>INDEX(Large!$E$4:$BN$405,'Trade quantity'!$C145,'Trade quantity'!N$2)</f>
        <v>#NUM!</v>
      </c>
      <c r="O145" s="18" t="e">
        <f>INDEX(Large!$E$4:$BN$405,'Trade quantity'!$C145,'Trade quantity'!O$2)</f>
        <v>#NUM!</v>
      </c>
    </row>
    <row r="146" spans="1:15">
      <c r="A146" s="18">
        <v>143</v>
      </c>
      <c r="B146" s="12" t="e">
        <f>LARGE(Large!$BM$4:$BM$72,'Trade quantity'!A146)</f>
        <v>#NUM!</v>
      </c>
      <c r="C146" s="18" t="e">
        <f>MATCH(B146,Large!$BM$4:$BM$405,0)</f>
        <v>#NUM!</v>
      </c>
      <c r="D146" s="18" t="e">
        <f>INDEX(Large!$E$4:$BN$405,'Trade quantity'!$C146,'Trade quantity'!D$2)</f>
        <v>#NUM!</v>
      </c>
      <c r="E146" s="18" t="e">
        <f>INDEX(Large!$E$4:$BN$405,'Trade quantity'!$C146,'Trade quantity'!E$2)</f>
        <v>#NUM!</v>
      </c>
      <c r="F146" s="18" t="e">
        <f>INDEX(Large!$E$4:$BN$405,'Trade quantity'!$C146,'Trade quantity'!F$2)</f>
        <v>#NUM!</v>
      </c>
      <c r="G146" s="18" t="e">
        <f>INDEX(Large!$E$4:$BN$405,'Trade quantity'!$C146,'Trade quantity'!G$2)</f>
        <v>#NUM!</v>
      </c>
      <c r="H146" s="18" t="e">
        <f>INDEX(Large!$E$4:$BN$405,'Trade quantity'!$C146,'Trade quantity'!H$2)</f>
        <v>#NUM!</v>
      </c>
      <c r="I146" s="18" t="e">
        <f>INDEX(Large!$E$4:$BN$405,'Trade quantity'!$C146,'Trade quantity'!I$2)</f>
        <v>#NUM!</v>
      </c>
      <c r="J146" s="18" t="e">
        <f>INDEX(Large!$E$4:$BN$405,'Trade quantity'!$C146,'Trade quantity'!J$2)</f>
        <v>#NUM!</v>
      </c>
      <c r="K146" s="18" t="e">
        <f>INDEX(Large!$E$4:$BN$405,'Trade quantity'!$C146,'Trade quantity'!K$2)</f>
        <v>#NUM!</v>
      </c>
      <c r="L146" s="18" t="e">
        <f>INDEX(Large!$E$4:$BN$405,'Trade quantity'!$C146,'Trade quantity'!L$2)</f>
        <v>#NUM!</v>
      </c>
      <c r="M146" s="18" t="e">
        <f>INDEX(Large!$E$4:$BN$405,'Trade quantity'!$C146,'Trade quantity'!M$2)</f>
        <v>#NUM!</v>
      </c>
      <c r="N146" s="18" t="e">
        <f>INDEX(Large!$E$4:$BN$405,'Trade quantity'!$C146,'Trade quantity'!N$2)</f>
        <v>#NUM!</v>
      </c>
      <c r="O146" s="18" t="e">
        <f>INDEX(Large!$E$4:$BN$405,'Trade quantity'!$C146,'Trade quantity'!O$2)</f>
        <v>#NUM!</v>
      </c>
    </row>
    <row r="147" spans="1:15">
      <c r="A147" s="18">
        <v>144</v>
      </c>
      <c r="B147" s="12" t="e">
        <f>LARGE(Large!$BM$4:$BM$72,'Trade quantity'!A147)</f>
        <v>#NUM!</v>
      </c>
      <c r="C147" s="18" t="e">
        <f>MATCH(B147,Large!$BM$4:$BM$405,0)</f>
        <v>#NUM!</v>
      </c>
      <c r="D147" s="18" t="e">
        <f>INDEX(Large!$E$4:$BN$405,'Trade quantity'!$C147,'Trade quantity'!D$2)</f>
        <v>#NUM!</v>
      </c>
      <c r="E147" s="18" t="e">
        <f>INDEX(Large!$E$4:$BN$405,'Trade quantity'!$C147,'Trade quantity'!E$2)</f>
        <v>#NUM!</v>
      </c>
      <c r="F147" s="18" t="e">
        <f>INDEX(Large!$E$4:$BN$405,'Trade quantity'!$C147,'Trade quantity'!F$2)</f>
        <v>#NUM!</v>
      </c>
      <c r="G147" s="18" t="e">
        <f>INDEX(Large!$E$4:$BN$405,'Trade quantity'!$C147,'Trade quantity'!G$2)</f>
        <v>#NUM!</v>
      </c>
      <c r="H147" s="18" t="e">
        <f>INDEX(Large!$E$4:$BN$405,'Trade quantity'!$C147,'Trade quantity'!H$2)</f>
        <v>#NUM!</v>
      </c>
      <c r="I147" s="18" t="e">
        <f>INDEX(Large!$E$4:$BN$405,'Trade quantity'!$C147,'Trade quantity'!I$2)</f>
        <v>#NUM!</v>
      </c>
      <c r="J147" s="18" t="e">
        <f>INDEX(Large!$E$4:$BN$405,'Trade quantity'!$C147,'Trade quantity'!J$2)</f>
        <v>#NUM!</v>
      </c>
      <c r="K147" s="18" t="e">
        <f>INDEX(Large!$E$4:$BN$405,'Trade quantity'!$C147,'Trade quantity'!K$2)</f>
        <v>#NUM!</v>
      </c>
      <c r="L147" s="18" t="e">
        <f>INDEX(Large!$E$4:$BN$405,'Trade quantity'!$C147,'Trade quantity'!L$2)</f>
        <v>#NUM!</v>
      </c>
      <c r="M147" s="18" t="e">
        <f>INDEX(Large!$E$4:$BN$405,'Trade quantity'!$C147,'Trade quantity'!M$2)</f>
        <v>#NUM!</v>
      </c>
      <c r="N147" s="18" t="e">
        <f>INDEX(Large!$E$4:$BN$405,'Trade quantity'!$C147,'Trade quantity'!N$2)</f>
        <v>#NUM!</v>
      </c>
      <c r="O147" s="18" t="e">
        <f>INDEX(Large!$E$4:$BN$405,'Trade quantity'!$C147,'Trade quantity'!O$2)</f>
        <v>#NUM!</v>
      </c>
    </row>
    <row r="148" spans="1:15">
      <c r="A148" s="18">
        <v>145</v>
      </c>
      <c r="B148" s="12" t="e">
        <f>LARGE(Large!$BM$4:$BM$72,'Trade quantity'!A148)</f>
        <v>#NUM!</v>
      </c>
      <c r="C148" s="18" t="e">
        <f>MATCH(B148,Large!$BM$4:$BM$405,0)</f>
        <v>#NUM!</v>
      </c>
      <c r="D148" s="18" t="e">
        <f>INDEX(Large!$E$4:$BN$405,'Trade quantity'!$C148,'Trade quantity'!D$2)</f>
        <v>#NUM!</v>
      </c>
      <c r="E148" s="18" t="e">
        <f>INDEX(Large!$E$4:$BN$405,'Trade quantity'!$C148,'Trade quantity'!E$2)</f>
        <v>#NUM!</v>
      </c>
      <c r="F148" s="18" t="e">
        <f>INDEX(Large!$E$4:$BN$405,'Trade quantity'!$C148,'Trade quantity'!F$2)</f>
        <v>#NUM!</v>
      </c>
      <c r="G148" s="18" t="e">
        <f>INDEX(Large!$E$4:$BN$405,'Trade quantity'!$C148,'Trade quantity'!G$2)</f>
        <v>#NUM!</v>
      </c>
      <c r="H148" s="18" t="e">
        <f>INDEX(Large!$E$4:$BN$405,'Trade quantity'!$C148,'Trade quantity'!H$2)</f>
        <v>#NUM!</v>
      </c>
      <c r="I148" s="18" t="e">
        <f>INDEX(Large!$E$4:$BN$405,'Trade quantity'!$C148,'Trade quantity'!I$2)</f>
        <v>#NUM!</v>
      </c>
      <c r="J148" s="18" t="e">
        <f>INDEX(Large!$E$4:$BN$405,'Trade quantity'!$C148,'Trade quantity'!J$2)</f>
        <v>#NUM!</v>
      </c>
      <c r="K148" s="18" t="e">
        <f>INDEX(Large!$E$4:$BN$405,'Trade quantity'!$C148,'Trade quantity'!K$2)</f>
        <v>#NUM!</v>
      </c>
      <c r="L148" s="18" t="e">
        <f>INDEX(Large!$E$4:$BN$405,'Trade quantity'!$C148,'Trade quantity'!L$2)</f>
        <v>#NUM!</v>
      </c>
      <c r="M148" s="18" t="e">
        <f>INDEX(Large!$E$4:$BN$405,'Trade quantity'!$C148,'Trade quantity'!M$2)</f>
        <v>#NUM!</v>
      </c>
      <c r="N148" s="18" t="e">
        <f>INDEX(Large!$E$4:$BN$405,'Trade quantity'!$C148,'Trade quantity'!N$2)</f>
        <v>#NUM!</v>
      </c>
      <c r="O148" s="18" t="e">
        <f>INDEX(Large!$E$4:$BN$405,'Trade quantity'!$C148,'Trade quantity'!O$2)</f>
        <v>#NUM!</v>
      </c>
    </row>
    <row r="149" spans="1:15">
      <c r="A149" s="18">
        <v>146</v>
      </c>
      <c r="B149" s="12" t="e">
        <f>LARGE(Large!$BM$4:$BM$72,'Trade quantity'!A149)</f>
        <v>#NUM!</v>
      </c>
      <c r="C149" s="18" t="e">
        <f>MATCH(B149,Large!$BM$4:$BM$405,0)</f>
        <v>#NUM!</v>
      </c>
      <c r="D149" s="18" t="e">
        <f>INDEX(Large!$E$4:$BN$405,'Trade quantity'!$C149,'Trade quantity'!D$2)</f>
        <v>#NUM!</v>
      </c>
      <c r="E149" s="18" t="e">
        <f>INDEX(Large!$E$4:$BN$405,'Trade quantity'!$C149,'Trade quantity'!E$2)</f>
        <v>#NUM!</v>
      </c>
      <c r="F149" s="18" t="e">
        <f>INDEX(Large!$E$4:$BN$405,'Trade quantity'!$C149,'Trade quantity'!F$2)</f>
        <v>#NUM!</v>
      </c>
      <c r="G149" s="18" t="e">
        <f>INDEX(Large!$E$4:$BN$405,'Trade quantity'!$C149,'Trade quantity'!G$2)</f>
        <v>#NUM!</v>
      </c>
      <c r="H149" s="18" t="e">
        <f>INDEX(Large!$E$4:$BN$405,'Trade quantity'!$C149,'Trade quantity'!H$2)</f>
        <v>#NUM!</v>
      </c>
      <c r="I149" s="18" t="e">
        <f>INDEX(Large!$E$4:$BN$405,'Trade quantity'!$C149,'Trade quantity'!I$2)</f>
        <v>#NUM!</v>
      </c>
      <c r="J149" s="18" t="e">
        <f>INDEX(Large!$E$4:$BN$405,'Trade quantity'!$C149,'Trade quantity'!J$2)</f>
        <v>#NUM!</v>
      </c>
      <c r="K149" s="18" t="e">
        <f>INDEX(Large!$E$4:$BN$405,'Trade quantity'!$C149,'Trade quantity'!K$2)</f>
        <v>#NUM!</v>
      </c>
      <c r="L149" s="18" t="e">
        <f>INDEX(Large!$E$4:$BN$405,'Trade quantity'!$C149,'Trade quantity'!L$2)</f>
        <v>#NUM!</v>
      </c>
      <c r="M149" s="18" t="e">
        <f>INDEX(Large!$E$4:$BN$405,'Trade quantity'!$C149,'Trade quantity'!M$2)</f>
        <v>#NUM!</v>
      </c>
      <c r="N149" s="18" t="e">
        <f>INDEX(Large!$E$4:$BN$405,'Trade quantity'!$C149,'Trade quantity'!N$2)</f>
        <v>#NUM!</v>
      </c>
      <c r="O149" s="18" t="e">
        <f>INDEX(Large!$E$4:$BN$405,'Trade quantity'!$C149,'Trade quantity'!O$2)</f>
        <v>#NUM!</v>
      </c>
    </row>
    <row r="150" spans="1:15">
      <c r="A150" s="18">
        <v>147</v>
      </c>
      <c r="B150" s="12" t="e">
        <f>LARGE(Large!$BM$4:$BM$72,'Trade quantity'!A150)</f>
        <v>#NUM!</v>
      </c>
      <c r="C150" s="18" t="e">
        <f>MATCH(B150,Large!$BM$4:$BM$405,0)</f>
        <v>#NUM!</v>
      </c>
      <c r="D150" s="18" t="e">
        <f>INDEX(Large!$E$4:$BN$405,'Trade quantity'!$C150,'Trade quantity'!D$2)</f>
        <v>#NUM!</v>
      </c>
      <c r="E150" s="18" t="e">
        <f>INDEX(Large!$E$4:$BN$405,'Trade quantity'!$C150,'Trade quantity'!E$2)</f>
        <v>#NUM!</v>
      </c>
      <c r="F150" s="18" t="e">
        <f>INDEX(Large!$E$4:$BN$405,'Trade quantity'!$C150,'Trade quantity'!F$2)</f>
        <v>#NUM!</v>
      </c>
      <c r="G150" s="18" t="e">
        <f>INDEX(Large!$E$4:$BN$405,'Trade quantity'!$C150,'Trade quantity'!G$2)</f>
        <v>#NUM!</v>
      </c>
      <c r="H150" s="18" t="e">
        <f>INDEX(Large!$E$4:$BN$405,'Trade quantity'!$C150,'Trade quantity'!H$2)</f>
        <v>#NUM!</v>
      </c>
      <c r="I150" s="18" t="e">
        <f>INDEX(Large!$E$4:$BN$405,'Trade quantity'!$C150,'Trade quantity'!I$2)</f>
        <v>#NUM!</v>
      </c>
      <c r="J150" s="18" t="e">
        <f>INDEX(Large!$E$4:$BN$405,'Trade quantity'!$C150,'Trade quantity'!J$2)</f>
        <v>#NUM!</v>
      </c>
      <c r="K150" s="18" t="e">
        <f>INDEX(Large!$E$4:$BN$405,'Trade quantity'!$C150,'Trade quantity'!K$2)</f>
        <v>#NUM!</v>
      </c>
      <c r="L150" s="18" t="e">
        <f>INDEX(Large!$E$4:$BN$405,'Trade quantity'!$C150,'Trade quantity'!L$2)</f>
        <v>#NUM!</v>
      </c>
      <c r="M150" s="18" t="e">
        <f>INDEX(Large!$E$4:$BN$405,'Trade quantity'!$C150,'Trade quantity'!M$2)</f>
        <v>#NUM!</v>
      </c>
      <c r="N150" s="18" t="e">
        <f>INDEX(Large!$E$4:$BN$405,'Trade quantity'!$C150,'Trade quantity'!N$2)</f>
        <v>#NUM!</v>
      </c>
      <c r="O150" s="18" t="e">
        <f>INDEX(Large!$E$4:$BN$405,'Trade quantity'!$C150,'Trade quantity'!O$2)</f>
        <v>#NUM!</v>
      </c>
    </row>
    <row r="151" spans="1:15">
      <c r="A151" s="18">
        <v>148</v>
      </c>
      <c r="B151" s="12" t="e">
        <f>LARGE(Large!$BM$4:$BM$72,'Trade quantity'!A151)</f>
        <v>#NUM!</v>
      </c>
      <c r="C151" s="18" t="e">
        <f>MATCH(B151,Large!$BM$4:$BM$405,0)</f>
        <v>#NUM!</v>
      </c>
      <c r="D151" s="18" t="e">
        <f>INDEX(Large!$E$4:$BN$405,'Trade quantity'!$C151,'Trade quantity'!D$2)</f>
        <v>#NUM!</v>
      </c>
      <c r="E151" s="18" t="e">
        <f>INDEX(Large!$E$4:$BN$405,'Trade quantity'!$C151,'Trade quantity'!E$2)</f>
        <v>#NUM!</v>
      </c>
      <c r="F151" s="18" t="e">
        <f>INDEX(Large!$E$4:$BN$405,'Trade quantity'!$C151,'Trade quantity'!F$2)</f>
        <v>#NUM!</v>
      </c>
      <c r="G151" s="18" t="e">
        <f>INDEX(Large!$E$4:$BN$405,'Trade quantity'!$C151,'Trade quantity'!G$2)</f>
        <v>#NUM!</v>
      </c>
      <c r="H151" s="18" t="e">
        <f>INDEX(Large!$E$4:$BN$405,'Trade quantity'!$C151,'Trade quantity'!H$2)</f>
        <v>#NUM!</v>
      </c>
      <c r="I151" s="18" t="e">
        <f>INDEX(Large!$E$4:$BN$405,'Trade quantity'!$C151,'Trade quantity'!I$2)</f>
        <v>#NUM!</v>
      </c>
      <c r="J151" s="18" t="e">
        <f>INDEX(Large!$E$4:$BN$405,'Trade quantity'!$C151,'Trade quantity'!J$2)</f>
        <v>#NUM!</v>
      </c>
      <c r="K151" s="18" t="e">
        <f>INDEX(Large!$E$4:$BN$405,'Trade quantity'!$C151,'Trade quantity'!K$2)</f>
        <v>#NUM!</v>
      </c>
      <c r="L151" s="18" t="e">
        <f>INDEX(Large!$E$4:$BN$405,'Trade quantity'!$C151,'Trade quantity'!L$2)</f>
        <v>#NUM!</v>
      </c>
      <c r="M151" s="18" t="e">
        <f>INDEX(Large!$E$4:$BN$405,'Trade quantity'!$C151,'Trade quantity'!M$2)</f>
        <v>#NUM!</v>
      </c>
      <c r="N151" s="18" t="e">
        <f>INDEX(Large!$E$4:$BN$405,'Trade quantity'!$C151,'Trade quantity'!N$2)</f>
        <v>#NUM!</v>
      </c>
      <c r="O151" s="18" t="e">
        <f>INDEX(Large!$E$4:$BN$405,'Trade quantity'!$C151,'Trade quantity'!O$2)</f>
        <v>#NUM!</v>
      </c>
    </row>
    <row r="152" spans="1:15">
      <c r="A152" s="18">
        <v>149</v>
      </c>
      <c r="B152" s="12" t="e">
        <f>LARGE(Large!$BM$4:$BM$72,'Trade quantity'!A152)</f>
        <v>#NUM!</v>
      </c>
      <c r="C152" s="18" t="e">
        <f>MATCH(B152,Large!$BM$4:$BM$405,0)</f>
        <v>#NUM!</v>
      </c>
      <c r="D152" s="18" t="e">
        <f>INDEX(Large!$E$4:$BN$405,'Trade quantity'!$C152,'Trade quantity'!D$2)</f>
        <v>#NUM!</v>
      </c>
      <c r="E152" s="18" t="e">
        <f>INDEX(Large!$E$4:$BN$405,'Trade quantity'!$C152,'Trade quantity'!E$2)</f>
        <v>#NUM!</v>
      </c>
      <c r="F152" s="18" t="e">
        <f>INDEX(Large!$E$4:$BN$405,'Trade quantity'!$C152,'Trade quantity'!F$2)</f>
        <v>#NUM!</v>
      </c>
      <c r="G152" s="18" t="e">
        <f>INDEX(Large!$E$4:$BN$405,'Trade quantity'!$C152,'Trade quantity'!G$2)</f>
        <v>#NUM!</v>
      </c>
      <c r="H152" s="18" t="e">
        <f>INDEX(Large!$E$4:$BN$405,'Trade quantity'!$C152,'Trade quantity'!H$2)</f>
        <v>#NUM!</v>
      </c>
      <c r="I152" s="18" t="e">
        <f>INDEX(Large!$E$4:$BN$405,'Trade quantity'!$C152,'Trade quantity'!I$2)</f>
        <v>#NUM!</v>
      </c>
      <c r="J152" s="18" t="e">
        <f>INDEX(Large!$E$4:$BN$405,'Trade quantity'!$C152,'Trade quantity'!J$2)</f>
        <v>#NUM!</v>
      </c>
      <c r="K152" s="18" t="e">
        <f>INDEX(Large!$E$4:$BN$405,'Trade quantity'!$C152,'Trade quantity'!K$2)</f>
        <v>#NUM!</v>
      </c>
      <c r="L152" s="18" t="e">
        <f>INDEX(Large!$E$4:$BN$405,'Trade quantity'!$C152,'Trade quantity'!L$2)</f>
        <v>#NUM!</v>
      </c>
      <c r="M152" s="18" t="e">
        <f>INDEX(Large!$E$4:$BN$405,'Trade quantity'!$C152,'Trade quantity'!M$2)</f>
        <v>#NUM!</v>
      </c>
      <c r="N152" s="18" t="e">
        <f>INDEX(Large!$E$4:$BN$405,'Trade quantity'!$C152,'Trade quantity'!N$2)</f>
        <v>#NUM!</v>
      </c>
      <c r="O152" s="18" t="e">
        <f>INDEX(Large!$E$4:$BN$405,'Trade quantity'!$C152,'Trade quantity'!O$2)</f>
        <v>#NUM!</v>
      </c>
    </row>
    <row r="153" spans="1:15">
      <c r="A153" s="18">
        <v>150</v>
      </c>
      <c r="B153" s="12" t="e">
        <f>LARGE(Large!$BM$4:$BM$72,'Trade quantity'!A153)</f>
        <v>#NUM!</v>
      </c>
      <c r="C153" s="18" t="e">
        <f>MATCH(B153,Large!$BM$4:$BM$405,0)</f>
        <v>#NUM!</v>
      </c>
      <c r="D153" s="18" t="e">
        <f>INDEX(Large!$E$4:$BN$405,'Trade quantity'!$C153,'Trade quantity'!D$2)</f>
        <v>#NUM!</v>
      </c>
      <c r="E153" s="18" t="e">
        <f>INDEX(Large!$E$4:$BN$405,'Trade quantity'!$C153,'Trade quantity'!E$2)</f>
        <v>#NUM!</v>
      </c>
      <c r="F153" s="18" t="e">
        <f>INDEX(Large!$E$4:$BN$405,'Trade quantity'!$C153,'Trade quantity'!F$2)</f>
        <v>#NUM!</v>
      </c>
      <c r="G153" s="18" t="e">
        <f>INDEX(Large!$E$4:$BN$405,'Trade quantity'!$C153,'Trade quantity'!G$2)</f>
        <v>#NUM!</v>
      </c>
      <c r="H153" s="18" t="e">
        <f>INDEX(Large!$E$4:$BN$405,'Trade quantity'!$C153,'Trade quantity'!H$2)</f>
        <v>#NUM!</v>
      </c>
      <c r="I153" s="18" t="e">
        <f>INDEX(Large!$E$4:$BN$405,'Trade quantity'!$C153,'Trade quantity'!I$2)</f>
        <v>#NUM!</v>
      </c>
      <c r="J153" s="18" t="e">
        <f>INDEX(Large!$E$4:$BN$405,'Trade quantity'!$C153,'Trade quantity'!J$2)</f>
        <v>#NUM!</v>
      </c>
      <c r="K153" s="18" t="e">
        <f>INDEX(Large!$E$4:$BN$405,'Trade quantity'!$C153,'Trade quantity'!K$2)</f>
        <v>#NUM!</v>
      </c>
      <c r="L153" s="18" t="e">
        <f>INDEX(Large!$E$4:$BN$405,'Trade quantity'!$C153,'Trade quantity'!L$2)</f>
        <v>#NUM!</v>
      </c>
      <c r="M153" s="18" t="e">
        <f>INDEX(Large!$E$4:$BN$405,'Trade quantity'!$C153,'Trade quantity'!M$2)</f>
        <v>#NUM!</v>
      </c>
      <c r="N153" s="18" t="e">
        <f>INDEX(Large!$E$4:$BN$405,'Trade quantity'!$C153,'Trade quantity'!N$2)</f>
        <v>#NUM!</v>
      </c>
      <c r="O153" s="18" t="e">
        <f>INDEX(Large!$E$4:$BN$405,'Trade quantity'!$C153,'Trade quantity'!O$2)</f>
        <v>#NUM!</v>
      </c>
    </row>
    <row r="154" spans="1:15">
      <c r="A154" s="18">
        <v>151</v>
      </c>
      <c r="B154" s="12" t="e">
        <f>LARGE(Large!$BM$4:$BM$72,'Trade quantity'!A154)</f>
        <v>#NUM!</v>
      </c>
      <c r="C154" s="18" t="e">
        <f>MATCH(B154,Large!$BM$4:$BM$405,0)</f>
        <v>#NUM!</v>
      </c>
      <c r="D154" s="18" t="e">
        <f>INDEX(Large!$E$4:$BN$405,'Trade quantity'!$C154,'Trade quantity'!D$2)</f>
        <v>#NUM!</v>
      </c>
      <c r="E154" s="18" t="e">
        <f>INDEX(Large!$E$4:$BN$405,'Trade quantity'!$C154,'Trade quantity'!E$2)</f>
        <v>#NUM!</v>
      </c>
      <c r="F154" s="18" t="e">
        <f>INDEX(Large!$E$4:$BN$405,'Trade quantity'!$C154,'Trade quantity'!F$2)</f>
        <v>#NUM!</v>
      </c>
      <c r="G154" s="18" t="e">
        <f>INDEX(Large!$E$4:$BN$405,'Trade quantity'!$C154,'Trade quantity'!G$2)</f>
        <v>#NUM!</v>
      </c>
      <c r="H154" s="18" t="e">
        <f>INDEX(Large!$E$4:$BN$405,'Trade quantity'!$C154,'Trade quantity'!H$2)</f>
        <v>#NUM!</v>
      </c>
      <c r="I154" s="18" t="e">
        <f>INDEX(Large!$E$4:$BN$405,'Trade quantity'!$C154,'Trade quantity'!I$2)</f>
        <v>#NUM!</v>
      </c>
      <c r="J154" s="18" t="e">
        <f>INDEX(Large!$E$4:$BN$405,'Trade quantity'!$C154,'Trade quantity'!J$2)</f>
        <v>#NUM!</v>
      </c>
      <c r="K154" s="18" t="e">
        <f>INDEX(Large!$E$4:$BN$405,'Trade quantity'!$C154,'Trade quantity'!K$2)</f>
        <v>#NUM!</v>
      </c>
      <c r="L154" s="18" t="e">
        <f>INDEX(Large!$E$4:$BN$405,'Trade quantity'!$C154,'Trade quantity'!L$2)</f>
        <v>#NUM!</v>
      </c>
      <c r="M154" s="18" t="e">
        <f>INDEX(Large!$E$4:$BN$405,'Trade quantity'!$C154,'Trade quantity'!M$2)</f>
        <v>#NUM!</v>
      </c>
      <c r="N154" s="18" t="e">
        <f>INDEX(Large!$E$4:$BN$405,'Trade quantity'!$C154,'Trade quantity'!N$2)</f>
        <v>#NUM!</v>
      </c>
      <c r="O154" s="18" t="e">
        <f>INDEX(Large!$E$4:$BN$405,'Trade quantity'!$C154,'Trade quantity'!O$2)</f>
        <v>#NUM!</v>
      </c>
    </row>
    <row r="155" spans="1:15">
      <c r="A155" s="18">
        <v>152</v>
      </c>
      <c r="B155" s="12" t="e">
        <f>LARGE(Large!$BM$4:$BM$72,'Trade quantity'!A155)</f>
        <v>#NUM!</v>
      </c>
      <c r="C155" s="18" t="e">
        <f>MATCH(B155,Large!$BM$4:$BM$405,0)</f>
        <v>#NUM!</v>
      </c>
      <c r="D155" s="18" t="e">
        <f>INDEX(Large!$E$4:$BN$405,'Trade quantity'!$C155,'Trade quantity'!D$2)</f>
        <v>#NUM!</v>
      </c>
      <c r="E155" s="18" t="e">
        <f>INDEX(Large!$E$4:$BN$405,'Trade quantity'!$C155,'Trade quantity'!E$2)</f>
        <v>#NUM!</v>
      </c>
      <c r="F155" s="18" t="e">
        <f>INDEX(Large!$E$4:$BN$405,'Trade quantity'!$C155,'Trade quantity'!F$2)</f>
        <v>#NUM!</v>
      </c>
      <c r="G155" s="18" t="e">
        <f>INDEX(Large!$E$4:$BN$405,'Trade quantity'!$C155,'Trade quantity'!G$2)</f>
        <v>#NUM!</v>
      </c>
      <c r="H155" s="18" t="e">
        <f>INDEX(Large!$E$4:$BN$405,'Trade quantity'!$C155,'Trade quantity'!H$2)</f>
        <v>#NUM!</v>
      </c>
      <c r="I155" s="18" t="e">
        <f>INDEX(Large!$E$4:$BN$405,'Trade quantity'!$C155,'Trade quantity'!I$2)</f>
        <v>#NUM!</v>
      </c>
      <c r="J155" s="18" t="e">
        <f>INDEX(Large!$E$4:$BN$405,'Trade quantity'!$C155,'Trade quantity'!J$2)</f>
        <v>#NUM!</v>
      </c>
      <c r="K155" s="18" t="e">
        <f>INDEX(Large!$E$4:$BN$405,'Trade quantity'!$C155,'Trade quantity'!K$2)</f>
        <v>#NUM!</v>
      </c>
      <c r="L155" s="18" t="e">
        <f>INDEX(Large!$E$4:$BN$405,'Trade quantity'!$C155,'Trade quantity'!L$2)</f>
        <v>#NUM!</v>
      </c>
      <c r="M155" s="18" t="e">
        <f>INDEX(Large!$E$4:$BN$405,'Trade quantity'!$C155,'Trade quantity'!M$2)</f>
        <v>#NUM!</v>
      </c>
      <c r="N155" s="18" t="e">
        <f>INDEX(Large!$E$4:$BN$405,'Trade quantity'!$C155,'Trade quantity'!N$2)</f>
        <v>#NUM!</v>
      </c>
      <c r="O155" s="18" t="e">
        <f>INDEX(Large!$E$4:$BN$405,'Trade quantity'!$C155,'Trade quantity'!O$2)</f>
        <v>#NUM!</v>
      </c>
    </row>
    <row r="156" spans="1:15">
      <c r="A156" s="18">
        <v>153</v>
      </c>
      <c r="B156" s="12" t="e">
        <f>LARGE(Large!$BM$4:$BM$72,'Trade quantity'!A156)</f>
        <v>#NUM!</v>
      </c>
      <c r="C156" s="18" t="e">
        <f>MATCH(B156,Large!$BM$4:$BM$405,0)</f>
        <v>#NUM!</v>
      </c>
      <c r="D156" s="18" t="e">
        <f>INDEX(Large!$E$4:$BN$405,'Trade quantity'!$C156,'Trade quantity'!D$2)</f>
        <v>#NUM!</v>
      </c>
      <c r="E156" s="18" t="e">
        <f>INDEX(Large!$E$4:$BN$405,'Trade quantity'!$C156,'Trade quantity'!E$2)</f>
        <v>#NUM!</v>
      </c>
      <c r="F156" s="18" t="e">
        <f>INDEX(Large!$E$4:$BN$405,'Trade quantity'!$C156,'Trade quantity'!F$2)</f>
        <v>#NUM!</v>
      </c>
      <c r="G156" s="18" t="e">
        <f>INDEX(Large!$E$4:$BN$405,'Trade quantity'!$C156,'Trade quantity'!G$2)</f>
        <v>#NUM!</v>
      </c>
      <c r="H156" s="18" t="e">
        <f>INDEX(Large!$E$4:$BN$405,'Trade quantity'!$C156,'Trade quantity'!H$2)</f>
        <v>#NUM!</v>
      </c>
      <c r="I156" s="18" t="e">
        <f>INDEX(Large!$E$4:$BN$405,'Trade quantity'!$C156,'Trade quantity'!I$2)</f>
        <v>#NUM!</v>
      </c>
      <c r="J156" s="18" t="e">
        <f>INDEX(Large!$E$4:$BN$405,'Trade quantity'!$C156,'Trade quantity'!J$2)</f>
        <v>#NUM!</v>
      </c>
      <c r="K156" s="18" t="e">
        <f>INDEX(Large!$E$4:$BN$405,'Trade quantity'!$C156,'Trade quantity'!K$2)</f>
        <v>#NUM!</v>
      </c>
      <c r="L156" s="18" t="e">
        <f>INDEX(Large!$E$4:$BN$405,'Trade quantity'!$C156,'Trade quantity'!L$2)</f>
        <v>#NUM!</v>
      </c>
      <c r="M156" s="18" t="e">
        <f>INDEX(Large!$E$4:$BN$405,'Trade quantity'!$C156,'Trade quantity'!M$2)</f>
        <v>#NUM!</v>
      </c>
      <c r="N156" s="18" t="e">
        <f>INDEX(Large!$E$4:$BN$405,'Trade quantity'!$C156,'Trade quantity'!N$2)</f>
        <v>#NUM!</v>
      </c>
      <c r="O156" s="18" t="e">
        <f>INDEX(Large!$E$4:$BN$405,'Trade quantity'!$C156,'Trade quantity'!O$2)</f>
        <v>#NUM!</v>
      </c>
    </row>
    <row r="157" spans="1:15">
      <c r="A157" s="18">
        <v>154</v>
      </c>
      <c r="B157" s="12" t="e">
        <f>LARGE(Large!$BM$4:$BM$72,'Trade quantity'!A157)</f>
        <v>#NUM!</v>
      </c>
      <c r="C157" s="18" t="e">
        <f>MATCH(B157,Large!$BM$4:$BM$405,0)</f>
        <v>#NUM!</v>
      </c>
      <c r="D157" s="18" t="e">
        <f>INDEX(Large!$E$4:$BN$405,'Trade quantity'!$C157,'Trade quantity'!D$2)</f>
        <v>#NUM!</v>
      </c>
      <c r="E157" s="18" t="e">
        <f>INDEX(Large!$E$4:$BN$405,'Trade quantity'!$C157,'Trade quantity'!E$2)</f>
        <v>#NUM!</v>
      </c>
      <c r="F157" s="18" t="e">
        <f>INDEX(Large!$E$4:$BN$405,'Trade quantity'!$C157,'Trade quantity'!F$2)</f>
        <v>#NUM!</v>
      </c>
      <c r="G157" s="18" t="e">
        <f>INDEX(Large!$E$4:$BN$405,'Trade quantity'!$C157,'Trade quantity'!G$2)</f>
        <v>#NUM!</v>
      </c>
      <c r="H157" s="18" t="e">
        <f>INDEX(Large!$E$4:$BN$405,'Trade quantity'!$C157,'Trade quantity'!H$2)</f>
        <v>#NUM!</v>
      </c>
      <c r="I157" s="18" t="e">
        <f>INDEX(Large!$E$4:$BN$405,'Trade quantity'!$C157,'Trade quantity'!I$2)</f>
        <v>#NUM!</v>
      </c>
      <c r="J157" s="18" t="e">
        <f>INDEX(Large!$E$4:$BN$405,'Trade quantity'!$C157,'Trade quantity'!J$2)</f>
        <v>#NUM!</v>
      </c>
      <c r="K157" s="18" t="e">
        <f>INDEX(Large!$E$4:$BN$405,'Trade quantity'!$C157,'Trade quantity'!K$2)</f>
        <v>#NUM!</v>
      </c>
      <c r="L157" s="18" t="e">
        <f>INDEX(Large!$E$4:$BN$405,'Trade quantity'!$C157,'Trade quantity'!L$2)</f>
        <v>#NUM!</v>
      </c>
      <c r="M157" s="18" t="e">
        <f>INDEX(Large!$E$4:$BN$405,'Trade quantity'!$C157,'Trade quantity'!M$2)</f>
        <v>#NUM!</v>
      </c>
      <c r="N157" s="18" t="e">
        <f>INDEX(Large!$E$4:$BN$405,'Trade quantity'!$C157,'Trade quantity'!N$2)</f>
        <v>#NUM!</v>
      </c>
      <c r="O157" s="18" t="e">
        <f>INDEX(Large!$E$4:$BN$405,'Trade quantity'!$C157,'Trade quantity'!O$2)</f>
        <v>#NUM!</v>
      </c>
    </row>
    <row r="158" spans="1:15">
      <c r="A158" s="18">
        <v>155</v>
      </c>
      <c r="B158" s="12" t="e">
        <f>LARGE(Large!$BM$4:$BM$72,'Trade quantity'!A158)</f>
        <v>#NUM!</v>
      </c>
      <c r="C158" s="18" t="e">
        <f>MATCH(B158,Large!$BM$4:$BM$405,0)</f>
        <v>#NUM!</v>
      </c>
      <c r="D158" s="18" t="e">
        <f>INDEX(Large!$E$4:$BN$405,'Trade quantity'!$C158,'Trade quantity'!D$2)</f>
        <v>#NUM!</v>
      </c>
      <c r="E158" s="18" t="e">
        <f>INDEX(Large!$E$4:$BN$405,'Trade quantity'!$C158,'Trade quantity'!E$2)</f>
        <v>#NUM!</v>
      </c>
      <c r="F158" s="18" t="e">
        <f>INDEX(Large!$E$4:$BN$405,'Trade quantity'!$C158,'Trade quantity'!F$2)</f>
        <v>#NUM!</v>
      </c>
      <c r="G158" s="18" t="e">
        <f>INDEX(Large!$E$4:$BN$405,'Trade quantity'!$C158,'Trade quantity'!G$2)</f>
        <v>#NUM!</v>
      </c>
      <c r="H158" s="18" t="e">
        <f>INDEX(Large!$E$4:$BN$405,'Trade quantity'!$C158,'Trade quantity'!H$2)</f>
        <v>#NUM!</v>
      </c>
      <c r="I158" s="18" t="e">
        <f>INDEX(Large!$E$4:$BN$405,'Trade quantity'!$C158,'Trade quantity'!I$2)</f>
        <v>#NUM!</v>
      </c>
      <c r="J158" s="18" t="e">
        <f>INDEX(Large!$E$4:$BN$405,'Trade quantity'!$C158,'Trade quantity'!J$2)</f>
        <v>#NUM!</v>
      </c>
      <c r="K158" s="18" t="e">
        <f>INDEX(Large!$E$4:$BN$405,'Trade quantity'!$C158,'Trade quantity'!K$2)</f>
        <v>#NUM!</v>
      </c>
      <c r="L158" s="18" t="e">
        <f>INDEX(Large!$E$4:$BN$405,'Trade quantity'!$C158,'Trade quantity'!L$2)</f>
        <v>#NUM!</v>
      </c>
      <c r="M158" s="18" t="e">
        <f>INDEX(Large!$E$4:$BN$405,'Trade quantity'!$C158,'Trade quantity'!M$2)</f>
        <v>#NUM!</v>
      </c>
      <c r="N158" s="18" t="e">
        <f>INDEX(Large!$E$4:$BN$405,'Trade quantity'!$C158,'Trade quantity'!N$2)</f>
        <v>#NUM!</v>
      </c>
      <c r="O158" s="18" t="e">
        <f>INDEX(Large!$E$4:$BN$405,'Trade quantity'!$C158,'Trade quantity'!O$2)</f>
        <v>#NUM!</v>
      </c>
    </row>
    <row r="159" spans="1:15">
      <c r="A159" s="18">
        <v>156</v>
      </c>
      <c r="B159" s="12" t="e">
        <f>LARGE(Large!$BM$4:$BM$72,'Trade quantity'!A159)</f>
        <v>#NUM!</v>
      </c>
      <c r="C159" s="18" t="e">
        <f>MATCH(B159,Large!$BM$4:$BM$405,0)</f>
        <v>#NUM!</v>
      </c>
      <c r="D159" s="18" t="e">
        <f>INDEX(Large!$E$4:$BN$405,'Trade quantity'!$C159,'Trade quantity'!D$2)</f>
        <v>#NUM!</v>
      </c>
      <c r="E159" s="18" t="e">
        <f>INDEX(Large!$E$4:$BN$405,'Trade quantity'!$C159,'Trade quantity'!E$2)</f>
        <v>#NUM!</v>
      </c>
      <c r="F159" s="18" t="e">
        <f>INDEX(Large!$E$4:$BN$405,'Trade quantity'!$C159,'Trade quantity'!F$2)</f>
        <v>#NUM!</v>
      </c>
      <c r="G159" s="18" t="e">
        <f>INDEX(Large!$E$4:$BN$405,'Trade quantity'!$C159,'Trade quantity'!G$2)</f>
        <v>#NUM!</v>
      </c>
      <c r="H159" s="18" t="e">
        <f>INDEX(Large!$E$4:$BN$405,'Trade quantity'!$C159,'Trade quantity'!H$2)</f>
        <v>#NUM!</v>
      </c>
      <c r="I159" s="18" t="e">
        <f>INDEX(Large!$E$4:$BN$405,'Trade quantity'!$C159,'Trade quantity'!I$2)</f>
        <v>#NUM!</v>
      </c>
      <c r="J159" s="18" t="e">
        <f>INDEX(Large!$E$4:$BN$405,'Trade quantity'!$C159,'Trade quantity'!J$2)</f>
        <v>#NUM!</v>
      </c>
      <c r="K159" s="18" t="e">
        <f>INDEX(Large!$E$4:$BN$405,'Trade quantity'!$C159,'Trade quantity'!K$2)</f>
        <v>#NUM!</v>
      </c>
      <c r="L159" s="18" t="e">
        <f>INDEX(Large!$E$4:$BN$405,'Trade quantity'!$C159,'Trade quantity'!L$2)</f>
        <v>#NUM!</v>
      </c>
      <c r="M159" s="18" t="e">
        <f>INDEX(Large!$E$4:$BN$405,'Trade quantity'!$C159,'Trade quantity'!M$2)</f>
        <v>#NUM!</v>
      </c>
      <c r="N159" s="18" t="e">
        <f>INDEX(Large!$E$4:$BN$405,'Trade quantity'!$C159,'Trade quantity'!N$2)</f>
        <v>#NUM!</v>
      </c>
      <c r="O159" s="18" t="e">
        <f>INDEX(Large!$E$4:$BN$405,'Trade quantity'!$C159,'Trade quantity'!O$2)</f>
        <v>#NUM!</v>
      </c>
    </row>
    <row r="160" spans="1:15">
      <c r="A160" s="18">
        <v>157</v>
      </c>
      <c r="B160" s="12" t="e">
        <f>LARGE(Large!$BM$4:$BM$72,'Trade quantity'!A160)</f>
        <v>#NUM!</v>
      </c>
      <c r="C160" s="18" t="e">
        <f>MATCH(B160,Large!$BM$4:$BM$405,0)</f>
        <v>#NUM!</v>
      </c>
      <c r="D160" s="18" t="e">
        <f>INDEX(Large!$E$4:$BN$405,'Trade quantity'!$C160,'Trade quantity'!D$2)</f>
        <v>#NUM!</v>
      </c>
      <c r="E160" s="18" t="e">
        <f>INDEX(Large!$E$4:$BN$405,'Trade quantity'!$C160,'Trade quantity'!E$2)</f>
        <v>#NUM!</v>
      </c>
      <c r="F160" s="18" t="e">
        <f>INDEX(Large!$E$4:$BN$405,'Trade quantity'!$C160,'Trade quantity'!F$2)</f>
        <v>#NUM!</v>
      </c>
      <c r="G160" s="18" t="e">
        <f>INDEX(Large!$E$4:$BN$405,'Trade quantity'!$C160,'Trade quantity'!G$2)</f>
        <v>#NUM!</v>
      </c>
      <c r="H160" s="18" t="e">
        <f>INDEX(Large!$E$4:$BN$405,'Trade quantity'!$C160,'Trade quantity'!H$2)</f>
        <v>#NUM!</v>
      </c>
      <c r="I160" s="18" t="e">
        <f>INDEX(Large!$E$4:$BN$405,'Trade quantity'!$C160,'Trade quantity'!I$2)</f>
        <v>#NUM!</v>
      </c>
      <c r="J160" s="18" t="e">
        <f>INDEX(Large!$E$4:$BN$405,'Trade quantity'!$C160,'Trade quantity'!J$2)</f>
        <v>#NUM!</v>
      </c>
      <c r="K160" s="18" t="e">
        <f>INDEX(Large!$E$4:$BN$405,'Trade quantity'!$C160,'Trade quantity'!K$2)</f>
        <v>#NUM!</v>
      </c>
      <c r="L160" s="18" t="e">
        <f>INDEX(Large!$E$4:$BN$405,'Trade quantity'!$C160,'Trade quantity'!L$2)</f>
        <v>#NUM!</v>
      </c>
      <c r="M160" s="18" t="e">
        <f>INDEX(Large!$E$4:$BN$405,'Trade quantity'!$C160,'Trade quantity'!M$2)</f>
        <v>#NUM!</v>
      </c>
      <c r="N160" s="18" t="e">
        <f>INDEX(Large!$E$4:$BN$405,'Trade quantity'!$C160,'Trade quantity'!N$2)</f>
        <v>#NUM!</v>
      </c>
      <c r="O160" s="18" t="e">
        <f>INDEX(Large!$E$4:$BN$405,'Trade quantity'!$C160,'Trade quantity'!O$2)</f>
        <v>#NUM!</v>
      </c>
    </row>
    <row r="161" spans="1:15">
      <c r="A161" s="18">
        <v>158</v>
      </c>
      <c r="B161" s="12" t="e">
        <f>LARGE(Large!$BM$4:$BM$72,'Trade quantity'!A161)</f>
        <v>#NUM!</v>
      </c>
      <c r="C161" s="18" t="e">
        <f>MATCH(B161,Large!$BM$4:$BM$405,0)</f>
        <v>#NUM!</v>
      </c>
      <c r="D161" s="18" t="e">
        <f>INDEX(Large!$E$4:$BN$405,'Trade quantity'!$C161,'Trade quantity'!D$2)</f>
        <v>#NUM!</v>
      </c>
      <c r="E161" s="18" t="e">
        <f>INDEX(Large!$E$4:$BN$405,'Trade quantity'!$C161,'Trade quantity'!E$2)</f>
        <v>#NUM!</v>
      </c>
      <c r="F161" s="18" t="e">
        <f>INDEX(Large!$E$4:$BN$405,'Trade quantity'!$C161,'Trade quantity'!F$2)</f>
        <v>#NUM!</v>
      </c>
      <c r="G161" s="18" t="e">
        <f>INDEX(Large!$E$4:$BN$405,'Trade quantity'!$C161,'Trade quantity'!G$2)</f>
        <v>#NUM!</v>
      </c>
      <c r="H161" s="18" t="e">
        <f>INDEX(Large!$E$4:$BN$405,'Trade quantity'!$C161,'Trade quantity'!H$2)</f>
        <v>#NUM!</v>
      </c>
      <c r="I161" s="18" t="e">
        <f>INDEX(Large!$E$4:$BN$405,'Trade quantity'!$C161,'Trade quantity'!I$2)</f>
        <v>#NUM!</v>
      </c>
      <c r="J161" s="18" t="e">
        <f>INDEX(Large!$E$4:$BN$405,'Trade quantity'!$C161,'Trade quantity'!J$2)</f>
        <v>#NUM!</v>
      </c>
      <c r="K161" s="18" t="e">
        <f>INDEX(Large!$E$4:$BN$405,'Trade quantity'!$C161,'Trade quantity'!K$2)</f>
        <v>#NUM!</v>
      </c>
      <c r="L161" s="18" t="e">
        <f>INDEX(Large!$E$4:$BN$405,'Trade quantity'!$C161,'Trade quantity'!L$2)</f>
        <v>#NUM!</v>
      </c>
      <c r="M161" s="18" t="e">
        <f>INDEX(Large!$E$4:$BN$405,'Trade quantity'!$C161,'Trade quantity'!M$2)</f>
        <v>#NUM!</v>
      </c>
      <c r="N161" s="18" t="e">
        <f>INDEX(Large!$E$4:$BN$405,'Trade quantity'!$C161,'Trade quantity'!N$2)</f>
        <v>#NUM!</v>
      </c>
      <c r="O161" s="18" t="e">
        <f>INDEX(Large!$E$4:$BN$405,'Trade quantity'!$C161,'Trade quantity'!O$2)</f>
        <v>#NUM!</v>
      </c>
    </row>
    <row r="162" spans="1:15">
      <c r="A162" s="18">
        <v>159</v>
      </c>
      <c r="B162" s="12" t="e">
        <f>LARGE(Large!$BM$4:$BM$72,'Trade quantity'!A162)</f>
        <v>#NUM!</v>
      </c>
      <c r="C162" s="18" t="e">
        <f>MATCH(B162,Large!$BM$4:$BM$405,0)</f>
        <v>#NUM!</v>
      </c>
      <c r="D162" s="18" t="e">
        <f>INDEX(Large!$E$4:$BN$405,'Trade quantity'!$C162,'Trade quantity'!D$2)</f>
        <v>#NUM!</v>
      </c>
      <c r="E162" s="18" t="e">
        <f>INDEX(Large!$E$4:$BN$405,'Trade quantity'!$C162,'Trade quantity'!E$2)</f>
        <v>#NUM!</v>
      </c>
      <c r="F162" s="18" t="e">
        <f>INDEX(Large!$E$4:$BN$405,'Trade quantity'!$C162,'Trade quantity'!F$2)</f>
        <v>#NUM!</v>
      </c>
      <c r="G162" s="18" t="e">
        <f>INDEX(Large!$E$4:$BN$405,'Trade quantity'!$C162,'Trade quantity'!G$2)</f>
        <v>#NUM!</v>
      </c>
      <c r="H162" s="18" t="e">
        <f>INDEX(Large!$E$4:$BN$405,'Trade quantity'!$C162,'Trade quantity'!H$2)</f>
        <v>#NUM!</v>
      </c>
      <c r="I162" s="18" t="e">
        <f>INDEX(Large!$E$4:$BN$405,'Trade quantity'!$C162,'Trade quantity'!I$2)</f>
        <v>#NUM!</v>
      </c>
      <c r="J162" s="18" t="e">
        <f>INDEX(Large!$E$4:$BN$405,'Trade quantity'!$C162,'Trade quantity'!J$2)</f>
        <v>#NUM!</v>
      </c>
      <c r="K162" s="18" t="e">
        <f>INDEX(Large!$E$4:$BN$405,'Trade quantity'!$C162,'Trade quantity'!K$2)</f>
        <v>#NUM!</v>
      </c>
      <c r="L162" s="18" t="e">
        <f>INDEX(Large!$E$4:$BN$405,'Trade quantity'!$C162,'Trade quantity'!L$2)</f>
        <v>#NUM!</v>
      </c>
      <c r="M162" s="18" t="e">
        <f>INDEX(Large!$E$4:$BN$405,'Trade quantity'!$C162,'Trade quantity'!M$2)</f>
        <v>#NUM!</v>
      </c>
      <c r="N162" s="18" t="e">
        <f>INDEX(Large!$E$4:$BN$405,'Trade quantity'!$C162,'Trade quantity'!N$2)</f>
        <v>#NUM!</v>
      </c>
      <c r="O162" s="18" t="e">
        <f>INDEX(Large!$E$4:$BN$405,'Trade quantity'!$C162,'Trade quantity'!O$2)</f>
        <v>#NUM!</v>
      </c>
    </row>
    <row r="163" spans="1:15">
      <c r="A163" s="18">
        <v>160</v>
      </c>
      <c r="B163" s="12" t="e">
        <f>LARGE(Large!$BM$4:$BM$72,'Trade quantity'!A163)</f>
        <v>#NUM!</v>
      </c>
      <c r="C163" s="18" t="e">
        <f>MATCH(B163,Large!$BM$4:$BM$405,0)</f>
        <v>#NUM!</v>
      </c>
      <c r="D163" s="18" t="e">
        <f>INDEX(Large!$E$4:$BN$405,'Trade quantity'!$C163,'Trade quantity'!D$2)</f>
        <v>#NUM!</v>
      </c>
      <c r="E163" s="18" t="e">
        <f>INDEX(Large!$E$4:$BN$405,'Trade quantity'!$C163,'Trade quantity'!E$2)</f>
        <v>#NUM!</v>
      </c>
      <c r="F163" s="18" t="e">
        <f>INDEX(Large!$E$4:$BN$405,'Trade quantity'!$C163,'Trade quantity'!F$2)</f>
        <v>#NUM!</v>
      </c>
      <c r="G163" s="18" t="e">
        <f>INDEX(Large!$E$4:$BN$405,'Trade quantity'!$C163,'Trade quantity'!G$2)</f>
        <v>#NUM!</v>
      </c>
      <c r="H163" s="18" t="e">
        <f>INDEX(Large!$E$4:$BN$405,'Trade quantity'!$C163,'Trade quantity'!H$2)</f>
        <v>#NUM!</v>
      </c>
      <c r="I163" s="18" t="e">
        <f>INDEX(Large!$E$4:$BN$405,'Trade quantity'!$C163,'Trade quantity'!I$2)</f>
        <v>#NUM!</v>
      </c>
      <c r="J163" s="18" t="e">
        <f>INDEX(Large!$E$4:$BN$405,'Trade quantity'!$C163,'Trade quantity'!J$2)</f>
        <v>#NUM!</v>
      </c>
      <c r="K163" s="18" t="e">
        <f>INDEX(Large!$E$4:$BN$405,'Trade quantity'!$C163,'Trade quantity'!K$2)</f>
        <v>#NUM!</v>
      </c>
      <c r="L163" s="18" t="e">
        <f>INDEX(Large!$E$4:$BN$405,'Trade quantity'!$C163,'Trade quantity'!L$2)</f>
        <v>#NUM!</v>
      </c>
      <c r="M163" s="18" t="e">
        <f>INDEX(Large!$E$4:$BN$405,'Trade quantity'!$C163,'Trade quantity'!M$2)</f>
        <v>#NUM!</v>
      </c>
      <c r="N163" s="18" t="e">
        <f>INDEX(Large!$E$4:$BN$405,'Trade quantity'!$C163,'Trade quantity'!N$2)</f>
        <v>#NUM!</v>
      </c>
      <c r="O163" s="18" t="e">
        <f>INDEX(Large!$E$4:$BN$405,'Trade quantity'!$C163,'Trade quantity'!O$2)</f>
        <v>#NUM!</v>
      </c>
    </row>
    <row r="164" spans="1:15">
      <c r="A164" s="18">
        <v>161</v>
      </c>
      <c r="B164" s="12" t="e">
        <f>LARGE(Large!$BM$4:$BM$72,'Trade quantity'!A164)</f>
        <v>#NUM!</v>
      </c>
      <c r="C164" s="18" t="e">
        <f>MATCH(B164,Large!$BM$4:$BM$405,0)</f>
        <v>#NUM!</v>
      </c>
      <c r="D164" s="18" t="e">
        <f>INDEX(Large!$E$4:$BN$405,'Trade quantity'!$C164,'Trade quantity'!D$2)</f>
        <v>#NUM!</v>
      </c>
      <c r="E164" s="18" t="e">
        <f>INDEX(Large!$E$4:$BN$405,'Trade quantity'!$C164,'Trade quantity'!E$2)</f>
        <v>#NUM!</v>
      </c>
      <c r="F164" s="18" t="e">
        <f>INDEX(Large!$E$4:$BN$405,'Trade quantity'!$C164,'Trade quantity'!F$2)</f>
        <v>#NUM!</v>
      </c>
      <c r="G164" s="18" t="e">
        <f>INDEX(Large!$E$4:$BN$405,'Trade quantity'!$C164,'Trade quantity'!G$2)</f>
        <v>#NUM!</v>
      </c>
      <c r="H164" s="18" t="e">
        <f>INDEX(Large!$E$4:$BN$405,'Trade quantity'!$C164,'Trade quantity'!H$2)</f>
        <v>#NUM!</v>
      </c>
      <c r="I164" s="18" t="e">
        <f>INDEX(Large!$E$4:$BN$405,'Trade quantity'!$C164,'Trade quantity'!I$2)</f>
        <v>#NUM!</v>
      </c>
      <c r="J164" s="18" t="e">
        <f>INDEX(Large!$E$4:$BN$405,'Trade quantity'!$C164,'Trade quantity'!J$2)</f>
        <v>#NUM!</v>
      </c>
      <c r="K164" s="18" t="e">
        <f>INDEX(Large!$E$4:$BN$405,'Trade quantity'!$C164,'Trade quantity'!K$2)</f>
        <v>#NUM!</v>
      </c>
      <c r="L164" s="18" t="e">
        <f>INDEX(Large!$E$4:$BN$405,'Trade quantity'!$C164,'Trade quantity'!L$2)</f>
        <v>#NUM!</v>
      </c>
      <c r="M164" s="18" t="e">
        <f>INDEX(Large!$E$4:$BN$405,'Trade quantity'!$C164,'Trade quantity'!M$2)</f>
        <v>#NUM!</v>
      </c>
      <c r="N164" s="18" t="e">
        <f>INDEX(Large!$E$4:$BN$405,'Trade quantity'!$C164,'Trade quantity'!N$2)</f>
        <v>#NUM!</v>
      </c>
      <c r="O164" s="18" t="e">
        <f>INDEX(Large!$E$4:$BN$405,'Trade quantity'!$C164,'Trade quantity'!O$2)</f>
        <v>#NUM!</v>
      </c>
    </row>
    <row r="165" spans="1:15">
      <c r="A165" s="18">
        <v>162</v>
      </c>
      <c r="B165" s="12" t="e">
        <f>LARGE(Large!$BM$4:$BM$72,'Trade quantity'!A165)</f>
        <v>#NUM!</v>
      </c>
      <c r="C165" s="18" t="e">
        <f>MATCH(B165,Large!$BM$4:$BM$405,0)</f>
        <v>#NUM!</v>
      </c>
      <c r="D165" s="18" t="e">
        <f>INDEX(Large!$E$4:$BN$405,'Trade quantity'!$C165,'Trade quantity'!D$2)</f>
        <v>#NUM!</v>
      </c>
      <c r="E165" s="18" t="e">
        <f>INDEX(Large!$E$4:$BN$405,'Trade quantity'!$C165,'Trade quantity'!E$2)</f>
        <v>#NUM!</v>
      </c>
      <c r="F165" s="18" t="e">
        <f>INDEX(Large!$E$4:$BN$405,'Trade quantity'!$C165,'Trade quantity'!F$2)</f>
        <v>#NUM!</v>
      </c>
      <c r="G165" s="18" t="e">
        <f>INDEX(Large!$E$4:$BN$405,'Trade quantity'!$C165,'Trade quantity'!G$2)</f>
        <v>#NUM!</v>
      </c>
      <c r="H165" s="18" t="e">
        <f>INDEX(Large!$E$4:$BN$405,'Trade quantity'!$C165,'Trade quantity'!H$2)</f>
        <v>#NUM!</v>
      </c>
      <c r="I165" s="18" t="e">
        <f>INDEX(Large!$E$4:$BN$405,'Trade quantity'!$C165,'Trade quantity'!I$2)</f>
        <v>#NUM!</v>
      </c>
      <c r="J165" s="18" t="e">
        <f>INDEX(Large!$E$4:$BN$405,'Trade quantity'!$C165,'Trade quantity'!J$2)</f>
        <v>#NUM!</v>
      </c>
      <c r="K165" s="18" t="e">
        <f>INDEX(Large!$E$4:$BN$405,'Trade quantity'!$C165,'Trade quantity'!K$2)</f>
        <v>#NUM!</v>
      </c>
      <c r="L165" s="18" t="e">
        <f>INDEX(Large!$E$4:$BN$405,'Trade quantity'!$C165,'Trade quantity'!L$2)</f>
        <v>#NUM!</v>
      </c>
      <c r="M165" s="18" t="e">
        <f>INDEX(Large!$E$4:$BN$405,'Trade quantity'!$C165,'Trade quantity'!M$2)</f>
        <v>#NUM!</v>
      </c>
      <c r="N165" s="18" t="e">
        <f>INDEX(Large!$E$4:$BN$405,'Trade quantity'!$C165,'Trade quantity'!N$2)</f>
        <v>#NUM!</v>
      </c>
      <c r="O165" s="18" t="e">
        <f>INDEX(Large!$E$4:$BN$405,'Trade quantity'!$C165,'Trade quantity'!O$2)</f>
        <v>#NUM!</v>
      </c>
    </row>
    <row r="166" spans="1:15">
      <c r="A166" s="18">
        <v>163</v>
      </c>
      <c r="B166" s="12" t="e">
        <f>LARGE(Large!$BM$4:$BM$72,'Trade quantity'!A166)</f>
        <v>#NUM!</v>
      </c>
      <c r="C166" s="18" t="e">
        <f>MATCH(B166,Large!$BM$4:$BM$405,0)</f>
        <v>#NUM!</v>
      </c>
      <c r="D166" s="18" t="e">
        <f>INDEX(Large!$E$4:$BN$405,'Trade quantity'!$C166,'Trade quantity'!D$2)</f>
        <v>#NUM!</v>
      </c>
      <c r="E166" s="18" t="e">
        <f>INDEX(Large!$E$4:$BN$405,'Trade quantity'!$C166,'Trade quantity'!E$2)</f>
        <v>#NUM!</v>
      </c>
      <c r="F166" s="18" t="e">
        <f>INDEX(Large!$E$4:$BN$405,'Trade quantity'!$C166,'Trade quantity'!F$2)</f>
        <v>#NUM!</v>
      </c>
      <c r="G166" s="18" t="e">
        <f>INDEX(Large!$E$4:$BN$405,'Trade quantity'!$C166,'Trade quantity'!G$2)</f>
        <v>#NUM!</v>
      </c>
      <c r="H166" s="18" t="e">
        <f>INDEX(Large!$E$4:$BN$405,'Trade quantity'!$C166,'Trade quantity'!H$2)</f>
        <v>#NUM!</v>
      </c>
      <c r="I166" s="18" t="e">
        <f>INDEX(Large!$E$4:$BN$405,'Trade quantity'!$C166,'Trade quantity'!I$2)</f>
        <v>#NUM!</v>
      </c>
      <c r="J166" s="18" t="e">
        <f>INDEX(Large!$E$4:$BN$405,'Trade quantity'!$C166,'Trade quantity'!J$2)</f>
        <v>#NUM!</v>
      </c>
      <c r="K166" s="18" t="e">
        <f>INDEX(Large!$E$4:$BN$405,'Trade quantity'!$C166,'Trade quantity'!K$2)</f>
        <v>#NUM!</v>
      </c>
      <c r="L166" s="18" t="e">
        <f>INDEX(Large!$E$4:$BN$405,'Trade quantity'!$C166,'Trade quantity'!L$2)</f>
        <v>#NUM!</v>
      </c>
      <c r="M166" s="18" t="e">
        <f>INDEX(Large!$E$4:$BN$405,'Trade quantity'!$C166,'Trade quantity'!M$2)</f>
        <v>#NUM!</v>
      </c>
      <c r="N166" s="18" t="e">
        <f>INDEX(Large!$E$4:$BN$405,'Trade quantity'!$C166,'Trade quantity'!N$2)</f>
        <v>#NUM!</v>
      </c>
      <c r="O166" s="18" t="e">
        <f>INDEX(Large!$E$4:$BN$405,'Trade quantity'!$C166,'Trade quantity'!O$2)</f>
        <v>#NUM!</v>
      </c>
    </row>
    <row r="167" spans="1:15">
      <c r="A167" s="18">
        <v>164</v>
      </c>
      <c r="B167" s="12" t="e">
        <f>LARGE(Large!$BM$4:$BM$72,'Trade quantity'!A167)</f>
        <v>#NUM!</v>
      </c>
      <c r="C167" s="18" t="e">
        <f>MATCH(B167,Large!$BM$4:$BM$405,0)</f>
        <v>#NUM!</v>
      </c>
      <c r="D167" s="18" t="e">
        <f>INDEX(Large!$E$4:$BN$405,'Trade quantity'!$C167,'Trade quantity'!D$2)</f>
        <v>#NUM!</v>
      </c>
      <c r="E167" s="18" t="e">
        <f>INDEX(Large!$E$4:$BN$405,'Trade quantity'!$C167,'Trade quantity'!E$2)</f>
        <v>#NUM!</v>
      </c>
      <c r="F167" s="18" t="e">
        <f>INDEX(Large!$E$4:$BN$405,'Trade quantity'!$C167,'Trade quantity'!F$2)</f>
        <v>#NUM!</v>
      </c>
      <c r="G167" s="18" t="e">
        <f>INDEX(Large!$E$4:$BN$405,'Trade quantity'!$C167,'Trade quantity'!G$2)</f>
        <v>#NUM!</v>
      </c>
      <c r="H167" s="18" t="e">
        <f>INDEX(Large!$E$4:$BN$405,'Trade quantity'!$C167,'Trade quantity'!H$2)</f>
        <v>#NUM!</v>
      </c>
      <c r="I167" s="18" t="e">
        <f>INDEX(Large!$E$4:$BN$405,'Trade quantity'!$C167,'Trade quantity'!I$2)</f>
        <v>#NUM!</v>
      </c>
      <c r="J167" s="18" t="e">
        <f>INDEX(Large!$E$4:$BN$405,'Trade quantity'!$C167,'Trade quantity'!J$2)</f>
        <v>#NUM!</v>
      </c>
      <c r="K167" s="18" t="e">
        <f>INDEX(Large!$E$4:$BN$405,'Trade quantity'!$C167,'Trade quantity'!K$2)</f>
        <v>#NUM!</v>
      </c>
      <c r="L167" s="18" t="e">
        <f>INDEX(Large!$E$4:$BN$405,'Trade quantity'!$C167,'Trade quantity'!L$2)</f>
        <v>#NUM!</v>
      </c>
      <c r="M167" s="18" t="e">
        <f>INDEX(Large!$E$4:$BN$405,'Trade quantity'!$C167,'Trade quantity'!M$2)</f>
        <v>#NUM!</v>
      </c>
      <c r="N167" s="18" t="e">
        <f>INDEX(Large!$E$4:$BN$405,'Trade quantity'!$C167,'Trade quantity'!N$2)</f>
        <v>#NUM!</v>
      </c>
      <c r="O167" s="18" t="e">
        <f>INDEX(Large!$E$4:$BN$405,'Trade quantity'!$C167,'Trade quantity'!O$2)</f>
        <v>#NUM!</v>
      </c>
    </row>
    <row r="168" spans="1:15">
      <c r="A168" s="18">
        <v>165</v>
      </c>
      <c r="B168" s="12" t="e">
        <f>LARGE(Large!$BM$4:$BM$72,'Trade quantity'!A168)</f>
        <v>#NUM!</v>
      </c>
      <c r="C168" s="18" t="e">
        <f>MATCH(B168,Large!$BM$4:$BM$405,0)</f>
        <v>#NUM!</v>
      </c>
      <c r="D168" s="18" t="e">
        <f>INDEX(Large!$E$4:$BN$405,'Trade quantity'!$C168,'Trade quantity'!D$2)</f>
        <v>#NUM!</v>
      </c>
      <c r="E168" s="18" t="e">
        <f>INDEX(Large!$E$4:$BN$405,'Trade quantity'!$C168,'Trade quantity'!E$2)</f>
        <v>#NUM!</v>
      </c>
      <c r="F168" s="18" t="e">
        <f>INDEX(Large!$E$4:$BN$405,'Trade quantity'!$C168,'Trade quantity'!F$2)</f>
        <v>#NUM!</v>
      </c>
      <c r="G168" s="18" t="e">
        <f>INDEX(Large!$E$4:$BN$405,'Trade quantity'!$C168,'Trade quantity'!G$2)</f>
        <v>#NUM!</v>
      </c>
      <c r="H168" s="18" t="e">
        <f>INDEX(Large!$E$4:$BN$405,'Trade quantity'!$C168,'Trade quantity'!H$2)</f>
        <v>#NUM!</v>
      </c>
      <c r="I168" s="18" t="e">
        <f>INDEX(Large!$E$4:$BN$405,'Trade quantity'!$C168,'Trade quantity'!I$2)</f>
        <v>#NUM!</v>
      </c>
      <c r="J168" s="18" t="e">
        <f>INDEX(Large!$E$4:$BN$405,'Trade quantity'!$C168,'Trade quantity'!J$2)</f>
        <v>#NUM!</v>
      </c>
      <c r="K168" s="18" t="e">
        <f>INDEX(Large!$E$4:$BN$405,'Trade quantity'!$C168,'Trade quantity'!K$2)</f>
        <v>#NUM!</v>
      </c>
      <c r="L168" s="18" t="e">
        <f>INDEX(Large!$E$4:$BN$405,'Trade quantity'!$C168,'Trade quantity'!L$2)</f>
        <v>#NUM!</v>
      </c>
      <c r="M168" s="18" t="e">
        <f>INDEX(Large!$E$4:$BN$405,'Trade quantity'!$C168,'Trade quantity'!M$2)</f>
        <v>#NUM!</v>
      </c>
      <c r="N168" s="18" t="e">
        <f>INDEX(Large!$E$4:$BN$405,'Trade quantity'!$C168,'Trade quantity'!N$2)</f>
        <v>#NUM!</v>
      </c>
      <c r="O168" s="18" t="e">
        <f>INDEX(Large!$E$4:$BN$405,'Trade quantity'!$C168,'Trade quantity'!O$2)</f>
        <v>#NUM!</v>
      </c>
    </row>
    <row r="169" spans="1:15">
      <c r="A169" s="18">
        <v>166</v>
      </c>
      <c r="B169" s="12" t="e">
        <f>LARGE(Large!$BM$4:$BM$72,'Trade quantity'!A169)</f>
        <v>#NUM!</v>
      </c>
      <c r="C169" s="18" t="e">
        <f>MATCH(B169,Large!$BM$4:$BM$405,0)</f>
        <v>#NUM!</v>
      </c>
      <c r="D169" s="18" t="e">
        <f>INDEX(Large!$E$4:$BN$405,'Trade quantity'!$C169,'Trade quantity'!D$2)</f>
        <v>#NUM!</v>
      </c>
      <c r="E169" s="18" t="e">
        <f>INDEX(Large!$E$4:$BN$405,'Trade quantity'!$C169,'Trade quantity'!E$2)</f>
        <v>#NUM!</v>
      </c>
      <c r="F169" s="18" t="e">
        <f>INDEX(Large!$E$4:$BN$405,'Trade quantity'!$C169,'Trade quantity'!F$2)</f>
        <v>#NUM!</v>
      </c>
      <c r="G169" s="18" t="e">
        <f>INDEX(Large!$E$4:$BN$405,'Trade quantity'!$C169,'Trade quantity'!G$2)</f>
        <v>#NUM!</v>
      </c>
      <c r="H169" s="18" t="e">
        <f>INDEX(Large!$E$4:$BN$405,'Trade quantity'!$C169,'Trade quantity'!H$2)</f>
        <v>#NUM!</v>
      </c>
      <c r="I169" s="18" t="e">
        <f>INDEX(Large!$E$4:$BN$405,'Trade quantity'!$C169,'Trade quantity'!I$2)</f>
        <v>#NUM!</v>
      </c>
      <c r="J169" s="18" t="e">
        <f>INDEX(Large!$E$4:$BN$405,'Trade quantity'!$C169,'Trade quantity'!J$2)</f>
        <v>#NUM!</v>
      </c>
      <c r="K169" s="18" t="e">
        <f>INDEX(Large!$E$4:$BN$405,'Trade quantity'!$C169,'Trade quantity'!K$2)</f>
        <v>#NUM!</v>
      </c>
      <c r="L169" s="18" t="e">
        <f>INDEX(Large!$E$4:$BN$405,'Trade quantity'!$C169,'Trade quantity'!L$2)</f>
        <v>#NUM!</v>
      </c>
      <c r="M169" s="18" t="e">
        <f>INDEX(Large!$E$4:$BN$405,'Trade quantity'!$C169,'Trade quantity'!M$2)</f>
        <v>#NUM!</v>
      </c>
      <c r="N169" s="18" t="e">
        <f>INDEX(Large!$E$4:$BN$405,'Trade quantity'!$C169,'Trade quantity'!N$2)</f>
        <v>#NUM!</v>
      </c>
      <c r="O169" s="18" t="e">
        <f>INDEX(Large!$E$4:$BN$405,'Trade quantity'!$C169,'Trade quantity'!O$2)</f>
        <v>#NUM!</v>
      </c>
    </row>
    <row r="170" spans="1:15">
      <c r="A170" s="18">
        <v>167</v>
      </c>
      <c r="B170" s="12" t="e">
        <f>LARGE(Large!$BM$4:$BM$72,'Trade quantity'!A170)</f>
        <v>#NUM!</v>
      </c>
      <c r="C170" s="18" t="e">
        <f>MATCH(B170,Large!$BM$4:$BM$405,0)</f>
        <v>#NUM!</v>
      </c>
      <c r="D170" s="18" t="e">
        <f>INDEX(Large!$E$4:$BN$405,'Trade quantity'!$C170,'Trade quantity'!D$2)</f>
        <v>#NUM!</v>
      </c>
      <c r="E170" s="18" t="e">
        <f>INDEX(Large!$E$4:$BN$405,'Trade quantity'!$C170,'Trade quantity'!E$2)</f>
        <v>#NUM!</v>
      </c>
      <c r="F170" s="18" t="e">
        <f>INDEX(Large!$E$4:$BN$405,'Trade quantity'!$C170,'Trade quantity'!F$2)</f>
        <v>#NUM!</v>
      </c>
      <c r="G170" s="18" t="e">
        <f>INDEX(Large!$E$4:$BN$405,'Trade quantity'!$C170,'Trade quantity'!G$2)</f>
        <v>#NUM!</v>
      </c>
      <c r="H170" s="18" t="e">
        <f>INDEX(Large!$E$4:$BN$405,'Trade quantity'!$C170,'Trade quantity'!H$2)</f>
        <v>#NUM!</v>
      </c>
      <c r="I170" s="18" t="e">
        <f>INDEX(Large!$E$4:$BN$405,'Trade quantity'!$C170,'Trade quantity'!I$2)</f>
        <v>#NUM!</v>
      </c>
      <c r="J170" s="18" t="e">
        <f>INDEX(Large!$E$4:$BN$405,'Trade quantity'!$C170,'Trade quantity'!J$2)</f>
        <v>#NUM!</v>
      </c>
      <c r="K170" s="18" t="e">
        <f>INDEX(Large!$E$4:$BN$405,'Trade quantity'!$C170,'Trade quantity'!K$2)</f>
        <v>#NUM!</v>
      </c>
      <c r="L170" s="18" t="e">
        <f>INDEX(Large!$E$4:$BN$405,'Trade quantity'!$C170,'Trade quantity'!L$2)</f>
        <v>#NUM!</v>
      </c>
      <c r="M170" s="18" t="e">
        <f>INDEX(Large!$E$4:$BN$405,'Trade quantity'!$C170,'Trade quantity'!M$2)</f>
        <v>#NUM!</v>
      </c>
      <c r="N170" s="18" t="e">
        <f>INDEX(Large!$E$4:$BN$405,'Trade quantity'!$C170,'Trade quantity'!N$2)</f>
        <v>#NUM!</v>
      </c>
      <c r="O170" s="18" t="e">
        <f>INDEX(Large!$E$4:$BN$405,'Trade quantity'!$C170,'Trade quantity'!O$2)</f>
        <v>#NUM!</v>
      </c>
    </row>
    <row r="171" spans="1:15">
      <c r="A171" s="18">
        <v>168</v>
      </c>
      <c r="B171" s="12" t="e">
        <f>LARGE(Large!$BM$4:$BM$72,'Trade quantity'!A171)</f>
        <v>#NUM!</v>
      </c>
      <c r="C171" s="18" t="e">
        <f>MATCH(B171,Large!$BM$4:$BM$405,0)</f>
        <v>#NUM!</v>
      </c>
      <c r="D171" s="18" t="e">
        <f>INDEX(Large!$E$4:$BN$405,'Trade quantity'!$C171,'Trade quantity'!D$2)</f>
        <v>#NUM!</v>
      </c>
      <c r="E171" s="18" t="e">
        <f>INDEX(Large!$E$4:$BN$405,'Trade quantity'!$C171,'Trade quantity'!E$2)</f>
        <v>#NUM!</v>
      </c>
      <c r="F171" s="18" t="e">
        <f>INDEX(Large!$E$4:$BN$405,'Trade quantity'!$C171,'Trade quantity'!F$2)</f>
        <v>#NUM!</v>
      </c>
      <c r="G171" s="18" t="e">
        <f>INDEX(Large!$E$4:$BN$405,'Trade quantity'!$C171,'Trade quantity'!G$2)</f>
        <v>#NUM!</v>
      </c>
      <c r="H171" s="18" t="e">
        <f>INDEX(Large!$E$4:$BN$405,'Trade quantity'!$C171,'Trade quantity'!H$2)</f>
        <v>#NUM!</v>
      </c>
      <c r="I171" s="18" t="e">
        <f>INDEX(Large!$E$4:$BN$405,'Trade quantity'!$C171,'Trade quantity'!I$2)</f>
        <v>#NUM!</v>
      </c>
      <c r="J171" s="18" t="e">
        <f>INDEX(Large!$E$4:$BN$405,'Trade quantity'!$C171,'Trade quantity'!J$2)</f>
        <v>#NUM!</v>
      </c>
      <c r="K171" s="18" t="e">
        <f>INDEX(Large!$E$4:$BN$405,'Trade quantity'!$C171,'Trade quantity'!K$2)</f>
        <v>#NUM!</v>
      </c>
      <c r="L171" s="18" t="e">
        <f>INDEX(Large!$E$4:$BN$405,'Trade quantity'!$C171,'Trade quantity'!L$2)</f>
        <v>#NUM!</v>
      </c>
      <c r="M171" s="18" t="e">
        <f>INDEX(Large!$E$4:$BN$405,'Trade quantity'!$C171,'Trade quantity'!M$2)</f>
        <v>#NUM!</v>
      </c>
      <c r="N171" s="18" t="e">
        <f>INDEX(Large!$E$4:$BN$405,'Trade quantity'!$C171,'Trade quantity'!N$2)</f>
        <v>#NUM!</v>
      </c>
      <c r="O171" s="18" t="e">
        <f>INDEX(Large!$E$4:$BN$405,'Trade quantity'!$C171,'Trade quantity'!O$2)</f>
        <v>#NUM!</v>
      </c>
    </row>
    <row r="172" spans="1:15">
      <c r="A172" s="18">
        <v>169</v>
      </c>
      <c r="B172" s="12" t="e">
        <f>LARGE(Large!$BM$4:$BM$72,'Trade quantity'!A172)</f>
        <v>#NUM!</v>
      </c>
      <c r="C172" s="18" t="e">
        <f>MATCH(B172,Large!$BM$4:$BM$405,0)</f>
        <v>#NUM!</v>
      </c>
      <c r="D172" s="18" t="e">
        <f>INDEX(Large!$E$4:$BN$405,'Trade quantity'!$C172,'Trade quantity'!D$2)</f>
        <v>#NUM!</v>
      </c>
      <c r="E172" s="18" t="e">
        <f>INDEX(Large!$E$4:$BN$405,'Trade quantity'!$C172,'Trade quantity'!E$2)</f>
        <v>#NUM!</v>
      </c>
      <c r="F172" s="18" t="e">
        <f>INDEX(Large!$E$4:$BN$405,'Trade quantity'!$C172,'Trade quantity'!F$2)</f>
        <v>#NUM!</v>
      </c>
      <c r="G172" s="18" t="e">
        <f>INDEX(Large!$E$4:$BN$405,'Trade quantity'!$C172,'Trade quantity'!G$2)</f>
        <v>#NUM!</v>
      </c>
      <c r="H172" s="18" t="e">
        <f>INDEX(Large!$E$4:$BN$405,'Trade quantity'!$C172,'Trade quantity'!H$2)</f>
        <v>#NUM!</v>
      </c>
      <c r="I172" s="18" t="e">
        <f>INDEX(Large!$E$4:$BN$405,'Trade quantity'!$C172,'Trade quantity'!I$2)</f>
        <v>#NUM!</v>
      </c>
      <c r="J172" s="18" t="e">
        <f>INDEX(Large!$E$4:$BN$405,'Trade quantity'!$C172,'Trade quantity'!J$2)</f>
        <v>#NUM!</v>
      </c>
      <c r="K172" s="18" t="e">
        <f>INDEX(Large!$E$4:$BN$405,'Trade quantity'!$C172,'Trade quantity'!K$2)</f>
        <v>#NUM!</v>
      </c>
      <c r="L172" s="18" t="e">
        <f>INDEX(Large!$E$4:$BN$405,'Trade quantity'!$C172,'Trade quantity'!L$2)</f>
        <v>#NUM!</v>
      </c>
      <c r="M172" s="18" t="e">
        <f>INDEX(Large!$E$4:$BN$405,'Trade quantity'!$C172,'Trade quantity'!M$2)</f>
        <v>#NUM!</v>
      </c>
      <c r="N172" s="18" t="e">
        <f>INDEX(Large!$E$4:$BN$405,'Trade quantity'!$C172,'Trade quantity'!N$2)</f>
        <v>#NUM!</v>
      </c>
      <c r="O172" s="18" t="e">
        <f>INDEX(Large!$E$4:$BN$405,'Trade quantity'!$C172,'Trade quantity'!O$2)</f>
        <v>#NUM!</v>
      </c>
    </row>
    <row r="173" spans="1:15">
      <c r="A173" s="18">
        <v>170</v>
      </c>
      <c r="B173" s="12" t="e">
        <f>LARGE(Large!$BM$4:$BM$72,'Trade quantity'!A173)</f>
        <v>#NUM!</v>
      </c>
      <c r="C173" s="18" t="e">
        <f>MATCH(B173,Large!$BM$4:$BM$405,0)</f>
        <v>#NUM!</v>
      </c>
      <c r="D173" s="18" t="e">
        <f>INDEX(Large!$E$4:$BN$405,'Trade quantity'!$C173,'Trade quantity'!D$2)</f>
        <v>#NUM!</v>
      </c>
      <c r="E173" s="18" t="e">
        <f>INDEX(Large!$E$4:$BN$405,'Trade quantity'!$C173,'Trade quantity'!E$2)</f>
        <v>#NUM!</v>
      </c>
      <c r="F173" s="18" t="e">
        <f>INDEX(Large!$E$4:$BN$405,'Trade quantity'!$C173,'Trade quantity'!F$2)</f>
        <v>#NUM!</v>
      </c>
      <c r="G173" s="18" t="e">
        <f>INDEX(Large!$E$4:$BN$405,'Trade quantity'!$C173,'Trade quantity'!G$2)</f>
        <v>#NUM!</v>
      </c>
      <c r="H173" s="18" t="e">
        <f>INDEX(Large!$E$4:$BN$405,'Trade quantity'!$C173,'Trade quantity'!H$2)</f>
        <v>#NUM!</v>
      </c>
      <c r="I173" s="18" t="e">
        <f>INDEX(Large!$E$4:$BN$405,'Trade quantity'!$C173,'Trade quantity'!I$2)</f>
        <v>#NUM!</v>
      </c>
      <c r="J173" s="18" t="e">
        <f>INDEX(Large!$E$4:$BN$405,'Trade quantity'!$C173,'Trade quantity'!J$2)</f>
        <v>#NUM!</v>
      </c>
      <c r="K173" s="18" t="e">
        <f>INDEX(Large!$E$4:$BN$405,'Trade quantity'!$C173,'Trade quantity'!K$2)</f>
        <v>#NUM!</v>
      </c>
      <c r="L173" s="18" t="e">
        <f>INDEX(Large!$E$4:$BN$405,'Trade quantity'!$C173,'Trade quantity'!L$2)</f>
        <v>#NUM!</v>
      </c>
      <c r="M173" s="18" t="e">
        <f>INDEX(Large!$E$4:$BN$405,'Trade quantity'!$C173,'Trade quantity'!M$2)</f>
        <v>#NUM!</v>
      </c>
      <c r="N173" s="18" t="e">
        <f>INDEX(Large!$E$4:$BN$405,'Trade quantity'!$C173,'Trade quantity'!N$2)</f>
        <v>#NUM!</v>
      </c>
      <c r="O173" s="18" t="e">
        <f>INDEX(Large!$E$4:$BN$405,'Trade quantity'!$C173,'Trade quantity'!O$2)</f>
        <v>#NUM!</v>
      </c>
    </row>
    <row r="174" spans="1:15">
      <c r="A174" s="18">
        <v>171</v>
      </c>
      <c r="B174" s="12" t="e">
        <f>LARGE(Large!$BM$4:$BM$72,'Trade quantity'!A174)</f>
        <v>#NUM!</v>
      </c>
      <c r="C174" s="18" t="e">
        <f>MATCH(B174,Large!$BM$4:$BM$405,0)</f>
        <v>#NUM!</v>
      </c>
      <c r="D174" s="18" t="e">
        <f>INDEX(Large!$E$4:$BN$405,'Trade quantity'!$C174,'Trade quantity'!D$2)</f>
        <v>#NUM!</v>
      </c>
      <c r="E174" s="18" t="e">
        <f>INDEX(Large!$E$4:$BN$405,'Trade quantity'!$C174,'Trade quantity'!E$2)</f>
        <v>#NUM!</v>
      </c>
      <c r="F174" s="18" t="e">
        <f>INDEX(Large!$E$4:$BN$405,'Trade quantity'!$C174,'Trade quantity'!F$2)</f>
        <v>#NUM!</v>
      </c>
      <c r="G174" s="18" t="e">
        <f>INDEX(Large!$E$4:$BN$405,'Trade quantity'!$C174,'Trade quantity'!G$2)</f>
        <v>#NUM!</v>
      </c>
      <c r="H174" s="18" t="e">
        <f>INDEX(Large!$E$4:$BN$405,'Trade quantity'!$C174,'Trade quantity'!H$2)</f>
        <v>#NUM!</v>
      </c>
      <c r="I174" s="18" t="e">
        <f>INDEX(Large!$E$4:$BN$405,'Trade quantity'!$C174,'Trade quantity'!I$2)</f>
        <v>#NUM!</v>
      </c>
      <c r="J174" s="18" t="e">
        <f>INDEX(Large!$E$4:$BN$405,'Trade quantity'!$C174,'Trade quantity'!J$2)</f>
        <v>#NUM!</v>
      </c>
      <c r="K174" s="18" t="e">
        <f>INDEX(Large!$E$4:$BN$405,'Trade quantity'!$C174,'Trade quantity'!K$2)</f>
        <v>#NUM!</v>
      </c>
      <c r="L174" s="18" t="e">
        <f>INDEX(Large!$E$4:$BN$405,'Trade quantity'!$C174,'Trade quantity'!L$2)</f>
        <v>#NUM!</v>
      </c>
      <c r="M174" s="18" t="e">
        <f>INDEX(Large!$E$4:$BN$405,'Trade quantity'!$C174,'Trade quantity'!M$2)</f>
        <v>#NUM!</v>
      </c>
      <c r="N174" s="18" t="e">
        <f>INDEX(Large!$E$4:$BN$405,'Trade quantity'!$C174,'Trade quantity'!N$2)</f>
        <v>#NUM!</v>
      </c>
      <c r="O174" s="18" t="e">
        <f>INDEX(Large!$E$4:$BN$405,'Trade quantity'!$C174,'Trade quantity'!O$2)</f>
        <v>#NUM!</v>
      </c>
    </row>
    <row r="175" spans="1:15">
      <c r="A175" s="18">
        <v>172</v>
      </c>
      <c r="B175" s="12" t="e">
        <f>LARGE(Large!$BM$4:$BM$72,'Trade quantity'!A175)</f>
        <v>#NUM!</v>
      </c>
      <c r="C175" s="18" t="e">
        <f>MATCH(B175,Large!$BM$4:$BM$405,0)</f>
        <v>#NUM!</v>
      </c>
      <c r="D175" s="18" t="e">
        <f>INDEX(Large!$E$4:$BN$405,'Trade quantity'!$C175,'Trade quantity'!D$2)</f>
        <v>#NUM!</v>
      </c>
      <c r="E175" s="18" t="e">
        <f>INDEX(Large!$E$4:$BN$405,'Trade quantity'!$C175,'Trade quantity'!E$2)</f>
        <v>#NUM!</v>
      </c>
      <c r="F175" s="18" t="e">
        <f>INDEX(Large!$E$4:$BN$405,'Trade quantity'!$C175,'Trade quantity'!F$2)</f>
        <v>#NUM!</v>
      </c>
      <c r="G175" s="18" t="e">
        <f>INDEX(Large!$E$4:$BN$405,'Trade quantity'!$C175,'Trade quantity'!G$2)</f>
        <v>#NUM!</v>
      </c>
      <c r="H175" s="18" t="e">
        <f>INDEX(Large!$E$4:$BN$405,'Trade quantity'!$C175,'Trade quantity'!H$2)</f>
        <v>#NUM!</v>
      </c>
      <c r="I175" s="18" t="e">
        <f>INDEX(Large!$E$4:$BN$405,'Trade quantity'!$C175,'Trade quantity'!I$2)</f>
        <v>#NUM!</v>
      </c>
      <c r="J175" s="18" t="e">
        <f>INDEX(Large!$E$4:$BN$405,'Trade quantity'!$C175,'Trade quantity'!J$2)</f>
        <v>#NUM!</v>
      </c>
      <c r="K175" s="18" t="e">
        <f>INDEX(Large!$E$4:$BN$405,'Trade quantity'!$C175,'Trade quantity'!K$2)</f>
        <v>#NUM!</v>
      </c>
      <c r="L175" s="18" t="e">
        <f>INDEX(Large!$E$4:$BN$405,'Trade quantity'!$C175,'Trade quantity'!L$2)</f>
        <v>#NUM!</v>
      </c>
      <c r="M175" s="18" t="e">
        <f>INDEX(Large!$E$4:$BN$405,'Trade quantity'!$C175,'Trade quantity'!M$2)</f>
        <v>#NUM!</v>
      </c>
      <c r="N175" s="18" t="e">
        <f>INDEX(Large!$E$4:$BN$405,'Trade quantity'!$C175,'Trade quantity'!N$2)</f>
        <v>#NUM!</v>
      </c>
      <c r="O175" s="18" t="e">
        <f>INDEX(Large!$E$4:$BN$405,'Trade quantity'!$C175,'Trade quantity'!O$2)</f>
        <v>#NUM!</v>
      </c>
    </row>
    <row r="176" spans="1:15">
      <c r="A176" s="18">
        <v>173</v>
      </c>
      <c r="B176" s="12" t="e">
        <f>LARGE(Large!$BM$4:$BM$72,'Trade quantity'!A176)</f>
        <v>#NUM!</v>
      </c>
      <c r="C176" s="18" t="e">
        <f>MATCH(B176,Large!$BM$4:$BM$405,0)</f>
        <v>#NUM!</v>
      </c>
      <c r="D176" s="18" t="e">
        <f>INDEX(Large!$E$4:$BN$405,'Trade quantity'!$C176,'Trade quantity'!D$2)</f>
        <v>#NUM!</v>
      </c>
      <c r="E176" s="18" t="e">
        <f>INDEX(Large!$E$4:$BN$405,'Trade quantity'!$C176,'Trade quantity'!E$2)</f>
        <v>#NUM!</v>
      </c>
      <c r="F176" s="18" t="e">
        <f>INDEX(Large!$E$4:$BN$405,'Trade quantity'!$C176,'Trade quantity'!F$2)</f>
        <v>#NUM!</v>
      </c>
      <c r="G176" s="18" t="e">
        <f>INDEX(Large!$E$4:$BN$405,'Trade quantity'!$C176,'Trade quantity'!G$2)</f>
        <v>#NUM!</v>
      </c>
      <c r="H176" s="18" t="e">
        <f>INDEX(Large!$E$4:$BN$405,'Trade quantity'!$C176,'Trade quantity'!H$2)</f>
        <v>#NUM!</v>
      </c>
      <c r="I176" s="18" t="e">
        <f>INDEX(Large!$E$4:$BN$405,'Trade quantity'!$C176,'Trade quantity'!I$2)</f>
        <v>#NUM!</v>
      </c>
      <c r="J176" s="18" t="e">
        <f>INDEX(Large!$E$4:$BN$405,'Trade quantity'!$C176,'Trade quantity'!J$2)</f>
        <v>#NUM!</v>
      </c>
      <c r="K176" s="18" t="e">
        <f>INDEX(Large!$E$4:$BN$405,'Trade quantity'!$C176,'Trade quantity'!K$2)</f>
        <v>#NUM!</v>
      </c>
      <c r="L176" s="18" t="e">
        <f>INDEX(Large!$E$4:$BN$405,'Trade quantity'!$C176,'Trade quantity'!L$2)</f>
        <v>#NUM!</v>
      </c>
      <c r="M176" s="18" t="e">
        <f>INDEX(Large!$E$4:$BN$405,'Trade quantity'!$C176,'Trade quantity'!M$2)</f>
        <v>#NUM!</v>
      </c>
      <c r="N176" s="18" t="e">
        <f>INDEX(Large!$E$4:$BN$405,'Trade quantity'!$C176,'Trade quantity'!N$2)</f>
        <v>#NUM!</v>
      </c>
      <c r="O176" s="18" t="e">
        <f>INDEX(Large!$E$4:$BN$405,'Trade quantity'!$C176,'Trade quantity'!O$2)</f>
        <v>#NUM!</v>
      </c>
    </row>
    <row r="177" spans="1:15">
      <c r="A177" s="18">
        <v>174</v>
      </c>
      <c r="B177" s="12" t="e">
        <f>LARGE(Large!$BM$4:$BM$72,'Trade quantity'!A177)</f>
        <v>#NUM!</v>
      </c>
      <c r="C177" s="18" t="e">
        <f>MATCH(B177,Large!$BM$4:$BM$405,0)</f>
        <v>#NUM!</v>
      </c>
      <c r="D177" s="18" t="e">
        <f>INDEX(Large!$E$4:$BN$405,'Trade quantity'!$C177,'Trade quantity'!D$2)</f>
        <v>#NUM!</v>
      </c>
      <c r="E177" s="18" t="e">
        <f>INDEX(Large!$E$4:$BN$405,'Trade quantity'!$C177,'Trade quantity'!E$2)</f>
        <v>#NUM!</v>
      </c>
      <c r="F177" s="18" t="e">
        <f>INDEX(Large!$E$4:$BN$405,'Trade quantity'!$C177,'Trade quantity'!F$2)</f>
        <v>#NUM!</v>
      </c>
      <c r="G177" s="18" t="e">
        <f>INDEX(Large!$E$4:$BN$405,'Trade quantity'!$C177,'Trade quantity'!G$2)</f>
        <v>#NUM!</v>
      </c>
      <c r="H177" s="18" t="e">
        <f>INDEX(Large!$E$4:$BN$405,'Trade quantity'!$C177,'Trade quantity'!H$2)</f>
        <v>#NUM!</v>
      </c>
      <c r="I177" s="18" t="e">
        <f>INDEX(Large!$E$4:$BN$405,'Trade quantity'!$C177,'Trade quantity'!I$2)</f>
        <v>#NUM!</v>
      </c>
      <c r="J177" s="18" t="e">
        <f>INDEX(Large!$E$4:$BN$405,'Trade quantity'!$C177,'Trade quantity'!J$2)</f>
        <v>#NUM!</v>
      </c>
      <c r="K177" s="18" t="e">
        <f>INDEX(Large!$E$4:$BN$405,'Trade quantity'!$C177,'Trade quantity'!K$2)</f>
        <v>#NUM!</v>
      </c>
      <c r="L177" s="18" t="e">
        <f>INDEX(Large!$E$4:$BN$405,'Trade quantity'!$C177,'Trade quantity'!L$2)</f>
        <v>#NUM!</v>
      </c>
      <c r="M177" s="18" t="e">
        <f>INDEX(Large!$E$4:$BN$405,'Trade quantity'!$C177,'Trade quantity'!M$2)</f>
        <v>#NUM!</v>
      </c>
      <c r="N177" s="18" t="e">
        <f>INDEX(Large!$E$4:$BN$405,'Trade quantity'!$C177,'Trade quantity'!N$2)</f>
        <v>#NUM!</v>
      </c>
      <c r="O177" s="18" t="e">
        <f>INDEX(Large!$E$4:$BN$405,'Trade quantity'!$C177,'Trade quantity'!O$2)</f>
        <v>#NUM!</v>
      </c>
    </row>
    <row r="178" spans="1:15">
      <c r="A178" s="18">
        <v>175</v>
      </c>
      <c r="B178" s="12" t="e">
        <f>LARGE(Large!$BM$4:$BM$72,'Trade quantity'!A178)</f>
        <v>#NUM!</v>
      </c>
      <c r="C178" s="18" t="e">
        <f>MATCH(B178,Large!$BM$4:$BM$405,0)</f>
        <v>#NUM!</v>
      </c>
      <c r="D178" s="18" t="e">
        <f>INDEX(Large!$E$4:$BN$405,'Trade quantity'!$C178,'Trade quantity'!D$2)</f>
        <v>#NUM!</v>
      </c>
      <c r="E178" s="18" t="e">
        <f>INDEX(Large!$E$4:$BN$405,'Trade quantity'!$C178,'Trade quantity'!E$2)</f>
        <v>#NUM!</v>
      </c>
      <c r="F178" s="18" t="e">
        <f>INDEX(Large!$E$4:$BN$405,'Trade quantity'!$C178,'Trade quantity'!F$2)</f>
        <v>#NUM!</v>
      </c>
      <c r="G178" s="18" t="e">
        <f>INDEX(Large!$E$4:$BN$405,'Trade quantity'!$C178,'Trade quantity'!G$2)</f>
        <v>#NUM!</v>
      </c>
      <c r="H178" s="18" t="e">
        <f>INDEX(Large!$E$4:$BN$405,'Trade quantity'!$C178,'Trade quantity'!H$2)</f>
        <v>#NUM!</v>
      </c>
      <c r="I178" s="18" t="e">
        <f>INDEX(Large!$E$4:$BN$405,'Trade quantity'!$C178,'Trade quantity'!I$2)</f>
        <v>#NUM!</v>
      </c>
      <c r="J178" s="18" t="e">
        <f>INDEX(Large!$E$4:$BN$405,'Trade quantity'!$C178,'Trade quantity'!J$2)</f>
        <v>#NUM!</v>
      </c>
      <c r="K178" s="18" t="e">
        <f>INDEX(Large!$E$4:$BN$405,'Trade quantity'!$C178,'Trade quantity'!K$2)</f>
        <v>#NUM!</v>
      </c>
      <c r="L178" s="18" t="e">
        <f>INDEX(Large!$E$4:$BN$405,'Trade quantity'!$C178,'Trade quantity'!L$2)</f>
        <v>#NUM!</v>
      </c>
      <c r="M178" s="18" t="e">
        <f>INDEX(Large!$E$4:$BN$405,'Trade quantity'!$C178,'Trade quantity'!M$2)</f>
        <v>#NUM!</v>
      </c>
      <c r="N178" s="18" t="e">
        <f>INDEX(Large!$E$4:$BN$405,'Trade quantity'!$C178,'Trade quantity'!N$2)</f>
        <v>#NUM!</v>
      </c>
      <c r="O178" s="18" t="e">
        <f>INDEX(Large!$E$4:$BN$405,'Trade quantity'!$C178,'Trade quantity'!O$2)</f>
        <v>#NUM!</v>
      </c>
    </row>
    <row r="179" spans="1:15">
      <c r="A179" s="18">
        <v>176</v>
      </c>
      <c r="B179" s="12" t="e">
        <f>LARGE(Large!$BM$4:$BM$72,'Trade quantity'!A179)</f>
        <v>#NUM!</v>
      </c>
      <c r="C179" s="18" t="e">
        <f>MATCH(B179,Large!$BM$4:$BM$405,0)</f>
        <v>#NUM!</v>
      </c>
      <c r="D179" s="18" t="e">
        <f>INDEX(Large!$E$4:$BN$405,'Trade quantity'!$C179,'Trade quantity'!D$2)</f>
        <v>#NUM!</v>
      </c>
      <c r="E179" s="18" t="e">
        <f>INDEX(Large!$E$4:$BN$405,'Trade quantity'!$C179,'Trade quantity'!E$2)</f>
        <v>#NUM!</v>
      </c>
      <c r="F179" s="18" t="e">
        <f>INDEX(Large!$E$4:$BN$405,'Trade quantity'!$C179,'Trade quantity'!F$2)</f>
        <v>#NUM!</v>
      </c>
      <c r="G179" s="18" t="e">
        <f>INDEX(Large!$E$4:$BN$405,'Trade quantity'!$C179,'Trade quantity'!G$2)</f>
        <v>#NUM!</v>
      </c>
      <c r="H179" s="18" t="e">
        <f>INDEX(Large!$E$4:$BN$405,'Trade quantity'!$C179,'Trade quantity'!H$2)</f>
        <v>#NUM!</v>
      </c>
      <c r="I179" s="18" t="e">
        <f>INDEX(Large!$E$4:$BN$405,'Trade quantity'!$C179,'Trade quantity'!I$2)</f>
        <v>#NUM!</v>
      </c>
      <c r="J179" s="18" t="e">
        <f>INDEX(Large!$E$4:$BN$405,'Trade quantity'!$C179,'Trade quantity'!J$2)</f>
        <v>#NUM!</v>
      </c>
      <c r="K179" s="18" t="e">
        <f>INDEX(Large!$E$4:$BN$405,'Trade quantity'!$C179,'Trade quantity'!K$2)</f>
        <v>#NUM!</v>
      </c>
      <c r="L179" s="18" t="e">
        <f>INDEX(Large!$E$4:$BN$405,'Trade quantity'!$C179,'Trade quantity'!L$2)</f>
        <v>#NUM!</v>
      </c>
      <c r="M179" s="18" t="e">
        <f>INDEX(Large!$E$4:$BN$405,'Trade quantity'!$C179,'Trade quantity'!M$2)</f>
        <v>#NUM!</v>
      </c>
      <c r="N179" s="18" t="e">
        <f>INDEX(Large!$E$4:$BN$405,'Trade quantity'!$C179,'Trade quantity'!N$2)</f>
        <v>#NUM!</v>
      </c>
      <c r="O179" s="18" t="e">
        <f>INDEX(Large!$E$4:$BN$405,'Trade quantity'!$C179,'Trade quantity'!O$2)</f>
        <v>#NUM!</v>
      </c>
    </row>
    <row r="180" spans="1:15">
      <c r="A180" s="18">
        <v>177</v>
      </c>
      <c r="B180" s="12" t="e">
        <f>LARGE(Large!$BM$4:$BM$72,'Trade quantity'!A180)</f>
        <v>#NUM!</v>
      </c>
      <c r="C180" s="18" t="e">
        <f>MATCH(B180,Large!$BM$4:$BM$405,0)</f>
        <v>#NUM!</v>
      </c>
      <c r="D180" s="18" t="e">
        <f>INDEX(Large!$E$4:$BN$405,'Trade quantity'!$C180,'Trade quantity'!D$2)</f>
        <v>#NUM!</v>
      </c>
      <c r="E180" s="18" t="e">
        <f>INDEX(Large!$E$4:$BN$405,'Trade quantity'!$C180,'Trade quantity'!E$2)</f>
        <v>#NUM!</v>
      </c>
      <c r="F180" s="18" t="e">
        <f>INDEX(Large!$E$4:$BN$405,'Trade quantity'!$C180,'Trade quantity'!F$2)</f>
        <v>#NUM!</v>
      </c>
      <c r="G180" s="18" t="e">
        <f>INDEX(Large!$E$4:$BN$405,'Trade quantity'!$C180,'Trade quantity'!G$2)</f>
        <v>#NUM!</v>
      </c>
      <c r="H180" s="18" t="e">
        <f>INDEX(Large!$E$4:$BN$405,'Trade quantity'!$C180,'Trade quantity'!H$2)</f>
        <v>#NUM!</v>
      </c>
      <c r="I180" s="18" t="e">
        <f>INDEX(Large!$E$4:$BN$405,'Trade quantity'!$C180,'Trade quantity'!I$2)</f>
        <v>#NUM!</v>
      </c>
      <c r="J180" s="18" t="e">
        <f>INDEX(Large!$E$4:$BN$405,'Trade quantity'!$C180,'Trade quantity'!J$2)</f>
        <v>#NUM!</v>
      </c>
      <c r="K180" s="18" t="e">
        <f>INDEX(Large!$E$4:$BN$405,'Trade quantity'!$C180,'Trade quantity'!K$2)</f>
        <v>#NUM!</v>
      </c>
      <c r="L180" s="18" t="e">
        <f>INDEX(Large!$E$4:$BN$405,'Trade quantity'!$C180,'Trade quantity'!L$2)</f>
        <v>#NUM!</v>
      </c>
      <c r="M180" s="18" t="e">
        <f>INDEX(Large!$E$4:$BN$405,'Trade quantity'!$C180,'Trade quantity'!M$2)</f>
        <v>#NUM!</v>
      </c>
      <c r="N180" s="18" t="e">
        <f>INDEX(Large!$E$4:$BN$405,'Trade quantity'!$C180,'Trade quantity'!N$2)</f>
        <v>#NUM!</v>
      </c>
      <c r="O180" s="18" t="e">
        <f>INDEX(Large!$E$4:$BN$405,'Trade quantity'!$C180,'Trade quantity'!O$2)</f>
        <v>#NUM!</v>
      </c>
    </row>
    <row r="181" spans="1:15">
      <c r="A181" s="18">
        <v>178</v>
      </c>
      <c r="B181" s="12" t="e">
        <f>LARGE(Large!$BM$4:$BM$72,'Trade quantity'!A181)</f>
        <v>#NUM!</v>
      </c>
      <c r="C181" s="18" t="e">
        <f>MATCH(B181,Large!$BM$4:$BM$405,0)</f>
        <v>#NUM!</v>
      </c>
      <c r="D181" s="18" t="e">
        <f>INDEX(Large!$E$4:$BN$405,'Trade quantity'!$C181,'Trade quantity'!D$2)</f>
        <v>#NUM!</v>
      </c>
      <c r="E181" s="18" t="e">
        <f>INDEX(Large!$E$4:$BN$405,'Trade quantity'!$C181,'Trade quantity'!E$2)</f>
        <v>#NUM!</v>
      </c>
      <c r="F181" s="18" t="e">
        <f>INDEX(Large!$E$4:$BN$405,'Trade quantity'!$C181,'Trade quantity'!F$2)</f>
        <v>#NUM!</v>
      </c>
      <c r="G181" s="18" t="e">
        <f>INDEX(Large!$E$4:$BN$405,'Trade quantity'!$C181,'Trade quantity'!G$2)</f>
        <v>#NUM!</v>
      </c>
      <c r="H181" s="18" t="e">
        <f>INDEX(Large!$E$4:$BN$405,'Trade quantity'!$C181,'Trade quantity'!H$2)</f>
        <v>#NUM!</v>
      </c>
      <c r="I181" s="18" t="e">
        <f>INDEX(Large!$E$4:$BN$405,'Trade quantity'!$C181,'Trade quantity'!I$2)</f>
        <v>#NUM!</v>
      </c>
      <c r="J181" s="18" t="e">
        <f>INDEX(Large!$E$4:$BN$405,'Trade quantity'!$C181,'Trade quantity'!J$2)</f>
        <v>#NUM!</v>
      </c>
      <c r="K181" s="18" t="e">
        <f>INDEX(Large!$E$4:$BN$405,'Trade quantity'!$C181,'Trade quantity'!K$2)</f>
        <v>#NUM!</v>
      </c>
      <c r="L181" s="18" t="e">
        <f>INDEX(Large!$E$4:$BN$405,'Trade quantity'!$C181,'Trade quantity'!L$2)</f>
        <v>#NUM!</v>
      </c>
      <c r="M181" s="18" t="e">
        <f>INDEX(Large!$E$4:$BN$405,'Trade quantity'!$C181,'Trade quantity'!M$2)</f>
        <v>#NUM!</v>
      </c>
      <c r="N181" s="18" t="e">
        <f>INDEX(Large!$E$4:$BN$405,'Trade quantity'!$C181,'Trade quantity'!N$2)</f>
        <v>#NUM!</v>
      </c>
      <c r="O181" s="18" t="e">
        <f>INDEX(Large!$E$4:$BN$405,'Trade quantity'!$C181,'Trade quantity'!O$2)</f>
        <v>#NUM!</v>
      </c>
    </row>
    <row r="182" spans="1:15">
      <c r="A182" s="18">
        <v>179</v>
      </c>
      <c r="B182" s="12" t="e">
        <f>LARGE(Large!$BM$4:$BM$72,'Trade quantity'!A182)</f>
        <v>#NUM!</v>
      </c>
      <c r="C182" s="18" t="e">
        <f>MATCH(B182,Large!$BM$4:$BM$405,0)</f>
        <v>#NUM!</v>
      </c>
      <c r="D182" s="18" t="e">
        <f>INDEX(Large!$E$4:$BN$405,'Trade quantity'!$C182,'Trade quantity'!D$2)</f>
        <v>#NUM!</v>
      </c>
      <c r="E182" s="18" t="e">
        <f>INDEX(Large!$E$4:$BN$405,'Trade quantity'!$C182,'Trade quantity'!E$2)</f>
        <v>#NUM!</v>
      </c>
      <c r="F182" s="18" t="e">
        <f>INDEX(Large!$E$4:$BN$405,'Trade quantity'!$C182,'Trade quantity'!F$2)</f>
        <v>#NUM!</v>
      </c>
      <c r="G182" s="18" t="e">
        <f>INDEX(Large!$E$4:$BN$405,'Trade quantity'!$C182,'Trade quantity'!G$2)</f>
        <v>#NUM!</v>
      </c>
      <c r="H182" s="18" t="e">
        <f>INDEX(Large!$E$4:$BN$405,'Trade quantity'!$C182,'Trade quantity'!H$2)</f>
        <v>#NUM!</v>
      </c>
      <c r="I182" s="18" t="e">
        <f>INDEX(Large!$E$4:$BN$405,'Trade quantity'!$C182,'Trade quantity'!I$2)</f>
        <v>#NUM!</v>
      </c>
      <c r="J182" s="18" t="e">
        <f>INDEX(Large!$E$4:$BN$405,'Trade quantity'!$C182,'Trade quantity'!J$2)</f>
        <v>#NUM!</v>
      </c>
      <c r="K182" s="18" t="e">
        <f>INDEX(Large!$E$4:$BN$405,'Trade quantity'!$C182,'Trade quantity'!K$2)</f>
        <v>#NUM!</v>
      </c>
      <c r="L182" s="18" t="e">
        <f>INDEX(Large!$E$4:$BN$405,'Trade quantity'!$C182,'Trade quantity'!L$2)</f>
        <v>#NUM!</v>
      </c>
      <c r="M182" s="18" t="e">
        <f>INDEX(Large!$E$4:$BN$405,'Trade quantity'!$C182,'Trade quantity'!M$2)</f>
        <v>#NUM!</v>
      </c>
      <c r="N182" s="18" t="e">
        <f>INDEX(Large!$E$4:$BN$405,'Trade quantity'!$C182,'Trade quantity'!N$2)</f>
        <v>#NUM!</v>
      </c>
      <c r="O182" s="18" t="e">
        <f>INDEX(Large!$E$4:$BN$405,'Trade quantity'!$C182,'Trade quantity'!O$2)</f>
        <v>#NUM!</v>
      </c>
    </row>
    <row r="183" spans="1:15">
      <c r="A183" s="18">
        <v>180</v>
      </c>
      <c r="B183" s="12" t="e">
        <f>LARGE(Large!$BM$4:$BM$72,'Trade quantity'!A183)</f>
        <v>#NUM!</v>
      </c>
      <c r="C183" s="18" t="e">
        <f>MATCH(B183,Large!$BM$4:$BM$405,0)</f>
        <v>#NUM!</v>
      </c>
      <c r="D183" s="18" t="e">
        <f>INDEX(Large!$E$4:$BN$405,'Trade quantity'!$C183,'Trade quantity'!D$2)</f>
        <v>#NUM!</v>
      </c>
      <c r="E183" s="18" t="e">
        <f>INDEX(Large!$E$4:$BN$405,'Trade quantity'!$C183,'Trade quantity'!E$2)</f>
        <v>#NUM!</v>
      </c>
      <c r="F183" s="18" t="e">
        <f>INDEX(Large!$E$4:$BN$405,'Trade quantity'!$C183,'Trade quantity'!F$2)</f>
        <v>#NUM!</v>
      </c>
      <c r="G183" s="18" t="e">
        <f>INDEX(Large!$E$4:$BN$405,'Trade quantity'!$C183,'Trade quantity'!G$2)</f>
        <v>#NUM!</v>
      </c>
      <c r="H183" s="18" t="e">
        <f>INDEX(Large!$E$4:$BN$405,'Trade quantity'!$C183,'Trade quantity'!H$2)</f>
        <v>#NUM!</v>
      </c>
      <c r="I183" s="18" t="e">
        <f>INDEX(Large!$E$4:$BN$405,'Trade quantity'!$C183,'Trade quantity'!I$2)</f>
        <v>#NUM!</v>
      </c>
      <c r="J183" s="18" t="e">
        <f>INDEX(Large!$E$4:$BN$405,'Trade quantity'!$C183,'Trade quantity'!J$2)</f>
        <v>#NUM!</v>
      </c>
      <c r="K183" s="18" t="e">
        <f>INDEX(Large!$E$4:$BN$405,'Trade quantity'!$C183,'Trade quantity'!K$2)</f>
        <v>#NUM!</v>
      </c>
      <c r="L183" s="18" t="e">
        <f>INDEX(Large!$E$4:$BN$405,'Trade quantity'!$C183,'Trade quantity'!L$2)</f>
        <v>#NUM!</v>
      </c>
      <c r="M183" s="18" t="e">
        <f>INDEX(Large!$E$4:$BN$405,'Trade quantity'!$C183,'Trade quantity'!M$2)</f>
        <v>#NUM!</v>
      </c>
      <c r="N183" s="18" t="e">
        <f>INDEX(Large!$E$4:$BN$405,'Trade quantity'!$C183,'Trade quantity'!N$2)</f>
        <v>#NUM!</v>
      </c>
      <c r="O183" s="18" t="e">
        <f>INDEX(Large!$E$4:$BN$405,'Trade quantity'!$C183,'Trade quantity'!O$2)</f>
        <v>#NUM!</v>
      </c>
    </row>
    <row r="184" spans="1:15">
      <c r="A184" s="18">
        <v>181</v>
      </c>
      <c r="B184" s="12" t="e">
        <f>LARGE(Large!$BM$4:$BM$72,'Trade quantity'!A184)</f>
        <v>#NUM!</v>
      </c>
      <c r="C184" s="18" t="e">
        <f>MATCH(B184,Large!$BM$4:$BM$405,0)</f>
        <v>#NUM!</v>
      </c>
      <c r="D184" s="18" t="e">
        <f>INDEX(Large!$E$4:$BN$405,'Trade quantity'!$C184,'Trade quantity'!D$2)</f>
        <v>#NUM!</v>
      </c>
      <c r="E184" s="18" t="e">
        <f>INDEX(Large!$E$4:$BN$405,'Trade quantity'!$C184,'Trade quantity'!E$2)</f>
        <v>#NUM!</v>
      </c>
      <c r="F184" s="18" t="e">
        <f>INDEX(Large!$E$4:$BN$405,'Trade quantity'!$C184,'Trade quantity'!F$2)</f>
        <v>#NUM!</v>
      </c>
      <c r="G184" s="18" t="e">
        <f>INDEX(Large!$E$4:$BN$405,'Trade quantity'!$C184,'Trade quantity'!G$2)</f>
        <v>#NUM!</v>
      </c>
      <c r="H184" s="18" t="e">
        <f>INDEX(Large!$E$4:$BN$405,'Trade quantity'!$C184,'Trade quantity'!H$2)</f>
        <v>#NUM!</v>
      </c>
      <c r="I184" s="18" t="e">
        <f>INDEX(Large!$E$4:$BN$405,'Trade quantity'!$C184,'Trade quantity'!I$2)</f>
        <v>#NUM!</v>
      </c>
      <c r="J184" s="18" t="e">
        <f>INDEX(Large!$E$4:$BN$405,'Trade quantity'!$C184,'Trade quantity'!J$2)</f>
        <v>#NUM!</v>
      </c>
      <c r="K184" s="18" t="e">
        <f>INDEX(Large!$E$4:$BN$405,'Trade quantity'!$C184,'Trade quantity'!K$2)</f>
        <v>#NUM!</v>
      </c>
      <c r="L184" s="18" t="e">
        <f>INDEX(Large!$E$4:$BN$405,'Trade quantity'!$C184,'Trade quantity'!L$2)</f>
        <v>#NUM!</v>
      </c>
      <c r="M184" s="18" t="e">
        <f>INDEX(Large!$E$4:$BN$405,'Trade quantity'!$C184,'Trade quantity'!M$2)</f>
        <v>#NUM!</v>
      </c>
      <c r="N184" s="18" t="e">
        <f>INDEX(Large!$E$4:$BN$405,'Trade quantity'!$C184,'Trade quantity'!N$2)</f>
        <v>#NUM!</v>
      </c>
      <c r="O184" s="18" t="e">
        <f>INDEX(Large!$E$4:$BN$405,'Trade quantity'!$C184,'Trade quantity'!O$2)</f>
        <v>#NUM!</v>
      </c>
    </row>
    <row r="185" spans="1:15">
      <c r="A185" s="18">
        <v>182</v>
      </c>
      <c r="B185" s="12" t="e">
        <f>LARGE(Large!$BM$4:$BM$72,'Trade quantity'!A185)</f>
        <v>#NUM!</v>
      </c>
      <c r="C185" s="18" t="e">
        <f>MATCH(B185,Large!$BM$4:$BM$405,0)</f>
        <v>#NUM!</v>
      </c>
      <c r="D185" s="18" t="e">
        <f>INDEX(Large!$E$4:$BN$405,'Trade quantity'!$C185,'Trade quantity'!D$2)</f>
        <v>#NUM!</v>
      </c>
      <c r="E185" s="18" t="e">
        <f>INDEX(Large!$E$4:$BN$405,'Trade quantity'!$C185,'Trade quantity'!E$2)</f>
        <v>#NUM!</v>
      </c>
      <c r="F185" s="18" t="e">
        <f>INDEX(Large!$E$4:$BN$405,'Trade quantity'!$C185,'Trade quantity'!F$2)</f>
        <v>#NUM!</v>
      </c>
      <c r="G185" s="18" t="e">
        <f>INDEX(Large!$E$4:$BN$405,'Trade quantity'!$C185,'Trade quantity'!G$2)</f>
        <v>#NUM!</v>
      </c>
      <c r="H185" s="18" t="e">
        <f>INDEX(Large!$E$4:$BN$405,'Trade quantity'!$C185,'Trade quantity'!H$2)</f>
        <v>#NUM!</v>
      </c>
      <c r="I185" s="18" t="e">
        <f>INDEX(Large!$E$4:$BN$405,'Trade quantity'!$C185,'Trade quantity'!I$2)</f>
        <v>#NUM!</v>
      </c>
      <c r="J185" s="18" t="e">
        <f>INDEX(Large!$E$4:$BN$405,'Trade quantity'!$C185,'Trade quantity'!J$2)</f>
        <v>#NUM!</v>
      </c>
      <c r="K185" s="18" t="e">
        <f>INDEX(Large!$E$4:$BN$405,'Trade quantity'!$C185,'Trade quantity'!K$2)</f>
        <v>#NUM!</v>
      </c>
      <c r="L185" s="18" t="e">
        <f>INDEX(Large!$E$4:$BN$405,'Trade quantity'!$C185,'Trade quantity'!L$2)</f>
        <v>#NUM!</v>
      </c>
      <c r="M185" s="18" t="e">
        <f>INDEX(Large!$E$4:$BN$405,'Trade quantity'!$C185,'Trade quantity'!M$2)</f>
        <v>#NUM!</v>
      </c>
      <c r="N185" s="18" t="e">
        <f>INDEX(Large!$E$4:$BN$405,'Trade quantity'!$C185,'Trade quantity'!N$2)</f>
        <v>#NUM!</v>
      </c>
      <c r="O185" s="18" t="e">
        <f>INDEX(Large!$E$4:$BN$405,'Trade quantity'!$C185,'Trade quantity'!O$2)</f>
        <v>#NUM!</v>
      </c>
    </row>
    <row r="186" spans="1:15">
      <c r="A186" s="18">
        <v>183</v>
      </c>
      <c r="B186" s="12" t="e">
        <f>LARGE(Large!$BM$4:$BM$72,'Trade quantity'!A186)</f>
        <v>#NUM!</v>
      </c>
      <c r="C186" s="18" t="e">
        <f>MATCH(B186,Large!$BM$4:$BM$405,0)</f>
        <v>#NUM!</v>
      </c>
      <c r="D186" s="18" t="e">
        <f>INDEX(Large!$E$4:$BN$405,'Trade quantity'!$C186,'Trade quantity'!D$2)</f>
        <v>#NUM!</v>
      </c>
      <c r="E186" s="18" t="e">
        <f>INDEX(Large!$E$4:$BN$405,'Trade quantity'!$C186,'Trade quantity'!E$2)</f>
        <v>#NUM!</v>
      </c>
      <c r="F186" s="18" t="e">
        <f>INDEX(Large!$E$4:$BN$405,'Trade quantity'!$C186,'Trade quantity'!F$2)</f>
        <v>#NUM!</v>
      </c>
      <c r="G186" s="18" t="e">
        <f>INDEX(Large!$E$4:$BN$405,'Trade quantity'!$C186,'Trade quantity'!G$2)</f>
        <v>#NUM!</v>
      </c>
      <c r="H186" s="18" t="e">
        <f>INDEX(Large!$E$4:$BN$405,'Trade quantity'!$C186,'Trade quantity'!H$2)</f>
        <v>#NUM!</v>
      </c>
      <c r="I186" s="18" t="e">
        <f>INDEX(Large!$E$4:$BN$405,'Trade quantity'!$C186,'Trade quantity'!I$2)</f>
        <v>#NUM!</v>
      </c>
      <c r="J186" s="18" t="e">
        <f>INDEX(Large!$E$4:$BN$405,'Trade quantity'!$C186,'Trade quantity'!J$2)</f>
        <v>#NUM!</v>
      </c>
      <c r="K186" s="18" t="e">
        <f>INDEX(Large!$E$4:$BN$405,'Trade quantity'!$C186,'Trade quantity'!K$2)</f>
        <v>#NUM!</v>
      </c>
      <c r="L186" s="18" t="e">
        <f>INDEX(Large!$E$4:$BN$405,'Trade quantity'!$C186,'Trade quantity'!L$2)</f>
        <v>#NUM!</v>
      </c>
      <c r="M186" s="18" t="e">
        <f>INDEX(Large!$E$4:$BN$405,'Trade quantity'!$C186,'Trade quantity'!M$2)</f>
        <v>#NUM!</v>
      </c>
      <c r="N186" s="18" t="e">
        <f>INDEX(Large!$E$4:$BN$405,'Trade quantity'!$C186,'Trade quantity'!N$2)</f>
        <v>#NUM!</v>
      </c>
      <c r="O186" s="18" t="e">
        <f>INDEX(Large!$E$4:$BN$405,'Trade quantity'!$C186,'Trade quantity'!O$2)</f>
        <v>#NUM!</v>
      </c>
    </row>
    <row r="187" spans="1:15">
      <c r="A187" s="18">
        <v>184</v>
      </c>
      <c r="B187" s="12" t="e">
        <f>LARGE(Large!$BM$4:$BM$72,'Trade quantity'!A187)</f>
        <v>#NUM!</v>
      </c>
      <c r="C187" s="18" t="e">
        <f>MATCH(B187,Large!$BM$4:$BM$405,0)</f>
        <v>#NUM!</v>
      </c>
      <c r="D187" s="18" t="e">
        <f>INDEX(Large!$E$4:$BN$405,'Trade quantity'!$C187,'Trade quantity'!D$2)</f>
        <v>#NUM!</v>
      </c>
      <c r="E187" s="18" t="e">
        <f>INDEX(Large!$E$4:$BN$405,'Trade quantity'!$C187,'Trade quantity'!E$2)</f>
        <v>#NUM!</v>
      </c>
      <c r="F187" s="18" t="e">
        <f>INDEX(Large!$E$4:$BN$405,'Trade quantity'!$C187,'Trade quantity'!F$2)</f>
        <v>#NUM!</v>
      </c>
      <c r="G187" s="18" t="e">
        <f>INDEX(Large!$E$4:$BN$405,'Trade quantity'!$C187,'Trade quantity'!G$2)</f>
        <v>#NUM!</v>
      </c>
      <c r="H187" s="18" t="e">
        <f>INDEX(Large!$E$4:$BN$405,'Trade quantity'!$C187,'Trade quantity'!H$2)</f>
        <v>#NUM!</v>
      </c>
      <c r="I187" s="18" t="e">
        <f>INDEX(Large!$E$4:$BN$405,'Trade quantity'!$C187,'Trade quantity'!I$2)</f>
        <v>#NUM!</v>
      </c>
      <c r="J187" s="18" t="e">
        <f>INDEX(Large!$E$4:$BN$405,'Trade quantity'!$C187,'Trade quantity'!J$2)</f>
        <v>#NUM!</v>
      </c>
      <c r="K187" s="18" t="e">
        <f>INDEX(Large!$E$4:$BN$405,'Trade quantity'!$C187,'Trade quantity'!K$2)</f>
        <v>#NUM!</v>
      </c>
      <c r="L187" s="18" t="e">
        <f>INDEX(Large!$E$4:$BN$405,'Trade quantity'!$C187,'Trade quantity'!L$2)</f>
        <v>#NUM!</v>
      </c>
      <c r="M187" s="18" t="e">
        <f>INDEX(Large!$E$4:$BN$405,'Trade quantity'!$C187,'Trade quantity'!M$2)</f>
        <v>#NUM!</v>
      </c>
      <c r="N187" s="18" t="e">
        <f>INDEX(Large!$E$4:$BN$405,'Trade quantity'!$C187,'Trade quantity'!N$2)</f>
        <v>#NUM!</v>
      </c>
      <c r="O187" s="18" t="e">
        <f>INDEX(Large!$E$4:$BN$405,'Trade quantity'!$C187,'Trade quantity'!O$2)</f>
        <v>#NUM!</v>
      </c>
    </row>
    <row r="188" spans="1:15">
      <c r="A188" s="18">
        <v>185</v>
      </c>
      <c r="B188" s="12" t="e">
        <f>LARGE(Large!$BM$4:$BM$72,'Trade quantity'!A188)</f>
        <v>#NUM!</v>
      </c>
      <c r="C188" s="18" t="e">
        <f>MATCH(B188,Large!$BM$4:$BM$405,0)</f>
        <v>#NUM!</v>
      </c>
      <c r="D188" s="18" t="e">
        <f>INDEX(Large!$E$4:$BN$405,'Trade quantity'!$C188,'Trade quantity'!D$2)</f>
        <v>#NUM!</v>
      </c>
      <c r="E188" s="18" t="e">
        <f>INDEX(Large!$E$4:$BN$405,'Trade quantity'!$C188,'Trade quantity'!E$2)</f>
        <v>#NUM!</v>
      </c>
      <c r="F188" s="18" t="e">
        <f>INDEX(Large!$E$4:$BN$405,'Trade quantity'!$C188,'Trade quantity'!F$2)</f>
        <v>#NUM!</v>
      </c>
      <c r="G188" s="18" t="e">
        <f>INDEX(Large!$E$4:$BN$405,'Trade quantity'!$C188,'Trade quantity'!G$2)</f>
        <v>#NUM!</v>
      </c>
      <c r="H188" s="18" t="e">
        <f>INDEX(Large!$E$4:$BN$405,'Trade quantity'!$C188,'Trade quantity'!H$2)</f>
        <v>#NUM!</v>
      </c>
      <c r="I188" s="18" t="e">
        <f>INDEX(Large!$E$4:$BN$405,'Trade quantity'!$C188,'Trade quantity'!I$2)</f>
        <v>#NUM!</v>
      </c>
      <c r="J188" s="18" t="e">
        <f>INDEX(Large!$E$4:$BN$405,'Trade quantity'!$C188,'Trade quantity'!J$2)</f>
        <v>#NUM!</v>
      </c>
      <c r="K188" s="18" t="e">
        <f>INDEX(Large!$E$4:$BN$405,'Trade quantity'!$C188,'Trade quantity'!K$2)</f>
        <v>#NUM!</v>
      </c>
      <c r="L188" s="18" t="e">
        <f>INDEX(Large!$E$4:$BN$405,'Trade quantity'!$C188,'Trade quantity'!L$2)</f>
        <v>#NUM!</v>
      </c>
      <c r="M188" s="18" t="e">
        <f>INDEX(Large!$E$4:$BN$405,'Trade quantity'!$C188,'Trade quantity'!M$2)</f>
        <v>#NUM!</v>
      </c>
      <c r="N188" s="18" t="e">
        <f>INDEX(Large!$E$4:$BN$405,'Trade quantity'!$C188,'Trade quantity'!N$2)</f>
        <v>#NUM!</v>
      </c>
      <c r="O188" s="18" t="e">
        <f>INDEX(Large!$E$4:$BN$405,'Trade quantity'!$C188,'Trade quantity'!O$2)</f>
        <v>#NUM!</v>
      </c>
    </row>
    <row r="189" spans="1:15">
      <c r="A189" s="18">
        <v>186</v>
      </c>
      <c r="B189" s="12" t="e">
        <f>LARGE(Large!$BM$4:$BM$72,'Trade quantity'!A189)</f>
        <v>#NUM!</v>
      </c>
      <c r="C189" s="18" t="e">
        <f>MATCH(B189,Large!$BM$4:$BM$405,0)</f>
        <v>#NUM!</v>
      </c>
      <c r="D189" s="18" t="e">
        <f>INDEX(Large!$E$4:$BN$405,'Trade quantity'!$C189,'Trade quantity'!D$2)</f>
        <v>#NUM!</v>
      </c>
      <c r="E189" s="18" t="e">
        <f>INDEX(Large!$E$4:$BN$405,'Trade quantity'!$C189,'Trade quantity'!E$2)</f>
        <v>#NUM!</v>
      </c>
      <c r="F189" s="18" t="e">
        <f>INDEX(Large!$E$4:$BN$405,'Trade quantity'!$C189,'Trade quantity'!F$2)</f>
        <v>#NUM!</v>
      </c>
      <c r="G189" s="18" t="e">
        <f>INDEX(Large!$E$4:$BN$405,'Trade quantity'!$C189,'Trade quantity'!G$2)</f>
        <v>#NUM!</v>
      </c>
      <c r="H189" s="18" t="e">
        <f>INDEX(Large!$E$4:$BN$405,'Trade quantity'!$C189,'Trade quantity'!H$2)</f>
        <v>#NUM!</v>
      </c>
      <c r="I189" s="18" t="e">
        <f>INDEX(Large!$E$4:$BN$405,'Trade quantity'!$C189,'Trade quantity'!I$2)</f>
        <v>#NUM!</v>
      </c>
      <c r="J189" s="18" t="e">
        <f>INDEX(Large!$E$4:$BN$405,'Trade quantity'!$C189,'Trade quantity'!J$2)</f>
        <v>#NUM!</v>
      </c>
      <c r="K189" s="18" t="e">
        <f>INDEX(Large!$E$4:$BN$405,'Trade quantity'!$C189,'Trade quantity'!K$2)</f>
        <v>#NUM!</v>
      </c>
      <c r="L189" s="18" t="e">
        <f>INDEX(Large!$E$4:$BN$405,'Trade quantity'!$C189,'Trade quantity'!L$2)</f>
        <v>#NUM!</v>
      </c>
      <c r="M189" s="18" t="e">
        <f>INDEX(Large!$E$4:$BN$405,'Trade quantity'!$C189,'Trade quantity'!M$2)</f>
        <v>#NUM!</v>
      </c>
      <c r="N189" s="18" t="e">
        <f>INDEX(Large!$E$4:$BN$405,'Trade quantity'!$C189,'Trade quantity'!N$2)</f>
        <v>#NUM!</v>
      </c>
      <c r="O189" s="18" t="e">
        <f>INDEX(Large!$E$4:$BN$405,'Trade quantity'!$C189,'Trade quantity'!O$2)</f>
        <v>#NUM!</v>
      </c>
    </row>
    <row r="190" spans="1:15">
      <c r="A190" s="18">
        <v>187</v>
      </c>
      <c r="B190" s="12" t="e">
        <f>LARGE(Large!$BM$4:$BM$72,'Trade quantity'!A190)</f>
        <v>#NUM!</v>
      </c>
      <c r="C190" s="18" t="e">
        <f>MATCH(B190,Large!$BM$4:$BM$405,0)</f>
        <v>#NUM!</v>
      </c>
      <c r="D190" s="18" t="e">
        <f>INDEX(Large!$E$4:$BN$405,'Trade quantity'!$C190,'Trade quantity'!D$2)</f>
        <v>#NUM!</v>
      </c>
      <c r="E190" s="18" t="e">
        <f>INDEX(Large!$E$4:$BN$405,'Trade quantity'!$C190,'Trade quantity'!E$2)</f>
        <v>#NUM!</v>
      </c>
      <c r="F190" s="18" t="e">
        <f>INDEX(Large!$E$4:$BN$405,'Trade quantity'!$C190,'Trade quantity'!F$2)</f>
        <v>#NUM!</v>
      </c>
      <c r="G190" s="18" t="e">
        <f>INDEX(Large!$E$4:$BN$405,'Trade quantity'!$C190,'Trade quantity'!G$2)</f>
        <v>#NUM!</v>
      </c>
      <c r="H190" s="18" t="e">
        <f>INDEX(Large!$E$4:$BN$405,'Trade quantity'!$C190,'Trade quantity'!H$2)</f>
        <v>#NUM!</v>
      </c>
      <c r="I190" s="18" t="e">
        <f>INDEX(Large!$E$4:$BN$405,'Trade quantity'!$C190,'Trade quantity'!I$2)</f>
        <v>#NUM!</v>
      </c>
      <c r="J190" s="18" t="e">
        <f>INDEX(Large!$E$4:$BN$405,'Trade quantity'!$C190,'Trade quantity'!J$2)</f>
        <v>#NUM!</v>
      </c>
      <c r="K190" s="18" t="e">
        <f>INDEX(Large!$E$4:$BN$405,'Trade quantity'!$C190,'Trade quantity'!K$2)</f>
        <v>#NUM!</v>
      </c>
      <c r="L190" s="18" t="e">
        <f>INDEX(Large!$E$4:$BN$405,'Trade quantity'!$C190,'Trade quantity'!L$2)</f>
        <v>#NUM!</v>
      </c>
      <c r="M190" s="18" t="e">
        <f>INDEX(Large!$E$4:$BN$405,'Trade quantity'!$C190,'Trade quantity'!M$2)</f>
        <v>#NUM!</v>
      </c>
      <c r="N190" s="18" t="e">
        <f>INDEX(Large!$E$4:$BN$405,'Trade quantity'!$C190,'Trade quantity'!N$2)</f>
        <v>#NUM!</v>
      </c>
      <c r="O190" s="18" t="e">
        <f>INDEX(Large!$E$4:$BN$405,'Trade quantity'!$C190,'Trade quantity'!O$2)</f>
        <v>#NUM!</v>
      </c>
    </row>
    <row r="191" spans="1:15">
      <c r="A191" s="18">
        <v>188</v>
      </c>
      <c r="B191" s="12" t="e">
        <f>LARGE(Large!$BM$4:$BM$72,'Trade quantity'!A191)</f>
        <v>#NUM!</v>
      </c>
      <c r="C191" s="18" t="e">
        <f>MATCH(B191,Large!$BM$4:$BM$405,0)</f>
        <v>#NUM!</v>
      </c>
      <c r="D191" s="18" t="e">
        <f>INDEX(Large!$E$4:$BN$405,'Trade quantity'!$C191,'Trade quantity'!D$2)</f>
        <v>#NUM!</v>
      </c>
      <c r="E191" s="18" t="e">
        <f>INDEX(Large!$E$4:$BN$405,'Trade quantity'!$C191,'Trade quantity'!E$2)</f>
        <v>#NUM!</v>
      </c>
      <c r="F191" s="18" t="e">
        <f>INDEX(Large!$E$4:$BN$405,'Trade quantity'!$C191,'Trade quantity'!F$2)</f>
        <v>#NUM!</v>
      </c>
      <c r="G191" s="18" t="e">
        <f>INDEX(Large!$E$4:$BN$405,'Trade quantity'!$C191,'Trade quantity'!G$2)</f>
        <v>#NUM!</v>
      </c>
      <c r="H191" s="18" t="e">
        <f>INDEX(Large!$E$4:$BN$405,'Trade quantity'!$C191,'Trade quantity'!H$2)</f>
        <v>#NUM!</v>
      </c>
      <c r="I191" s="18" t="e">
        <f>INDEX(Large!$E$4:$BN$405,'Trade quantity'!$C191,'Trade quantity'!I$2)</f>
        <v>#NUM!</v>
      </c>
      <c r="J191" s="18" t="e">
        <f>INDEX(Large!$E$4:$BN$405,'Trade quantity'!$C191,'Trade quantity'!J$2)</f>
        <v>#NUM!</v>
      </c>
      <c r="K191" s="18" t="e">
        <f>INDEX(Large!$E$4:$BN$405,'Trade quantity'!$C191,'Trade quantity'!K$2)</f>
        <v>#NUM!</v>
      </c>
      <c r="L191" s="18" t="e">
        <f>INDEX(Large!$E$4:$BN$405,'Trade quantity'!$C191,'Trade quantity'!L$2)</f>
        <v>#NUM!</v>
      </c>
      <c r="M191" s="18" t="e">
        <f>INDEX(Large!$E$4:$BN$405,'Trade quantity'!$C191,'Trade quantity'!M$2)</f>
        <v>#NUM!</v>
      </c>
      <c r="N191" s="18" t="e">
        <f>INDEX(Large!$E$4:$BN$405,'Trade quantity'!$C191,'Trade quantity'!N$2)</f>
        <v>#NUM!</v>
      </c>
      <c r="O191" s="18" t="e">
        <f>INDEX(Large!$E$4:$BN$405,'Trade quantity'!$C191,'Trade quantity'!O$2)</f>
        <v>#NUM!</v>
      </c>
    </row>
    <row r="192" spans="1:15">
      <c r="A192" s="18">
        <v>189</v>
      </c>
      <c r="B192" s="12" t="e">
        <f>LARGE(Large!$BM$4:$BM$72,'Trade quantity'!A192)</f>
        <v>#NUM!</v>
      </c>
      <c r="C192" s="18" t="e">
        <f>MATCH(B192,Large!$BM$4:$BM$405,0)</f>
        <v>#NUM!</v>
      </c>
      <c r="D192" s="18" t="e">
        <f>INDEX(Large!$E$4:$BN$405,'Trade quantity'!$C192,'Trade quantity'!D$2)</f>
        <v>#NUM!</v>
      </c>
      <c r="E192" s="18" t="e">
        <f>INDEX(Large!$E$4:$BN$405,'Trade quantity'!$C192,'Trade quantity'!E$2)</f>
        <v>#NUM!</v>
      </c>
      <c r="F192" s="18" t="e">
        <f>INDEX(Large!$E$4:$BN$405,'Trade quantity'!$C192,'Trade quantity'!F$2)</f>
        <v>#NUM!</v>
      </c>
      <c r="G192" s="18" t="e">
        <f>INDEX(Large!$E$4:$BN$405,'Trade quantity'!$C192,'Trade quantity'!G$2)</f>
        <v>#NUM!</v>
      </c>
      <c r="H192" s="18" t="e">
        <f>INDEX(Large!$E$4:$BN$405,'Trade quantity'!$C192,'Trade quantity'!H$2)</f>
        <v>#NUM!</v>
      </c>
      <c r="I192" s="18" t="e">
        <f>INDEX(Large!$E$4:$BN$405,'Trade quantity'!$C192,'Trade quantity'!I$2)</f>
        <v>#NUM!</v>
      </c>
      <c r="J192" s="18" t="e">
        <f>INDEX(Large!$E$4:$BN$405,'Trade quantity'!$C192,'Trade quantity'!J$2)</f>
        <v>#NUM!</v>
      </c>
      <c r="K192" s="18" t="e">
        <f>INDEX(Large!$E$4:$BN$405,'Trade quantity'!$C192,'Trade quantity'!K$2)</f>
        <v>#NUM!</v>
      </c>
      <c r="L192" s="18" t="e">
        <f>INDEX(Large!$E$4:$BN$405,'Trade quantity'!$C192,'Trade quantity'!L$2)</f>
        <v>#NUM!</v>
      </c>
      <c r="M192" s="18" t="e">
        <f>INDEX(Large!$E$4:$BN$405,'Trade quantity'!$C192,'Trade quantity'!M$2)</f>
        <v>#NUM!</v>
      </c>
      <c r="N192" s="18" t="e">
        <f>INDEX(Large!$E$4:$BN$405,'Trade quantity'!$C192,'Trade quantity'!N$2)</f>
        <v>#NUM!</v>
      </c>
      <c r="O192" s="18" t="e">
        <f>INDEX(Large!$E$4:$BN$405,'Trade quantity'!$C192,'Trade quantity'!O$2)</f>
        <v>#NUM!</v>
      </c>
    </row>
    <row r="193" spans="1:15">
      <c r="A193" s="18">
        <v>190</v>
      </c>
      <c r="B193" s="12" t="e">
        <f>LARGE(Large!$BM$4:$BM$72,'Trade quantity'!A193)</f>
        <v>#NUM!</v>
      </c>
      <c r="C193" s="18" t="e">
        <f>MATCH(B193,Large!$BM$4:$BM$405,0)</f>
        <v>#NUM!</v>
      </c>
      <c r="D193" s="18" t="e">
        <f>INDEX(Large!$E$4:$BN$405,'Trade quantity'!$C193,'Trade quantity'!D$2)</f>
        <v>#NUM!</v>
      </c>
      <c r="E193" s="18" t="e">
        <f>INDEX(Large!$E$4:$BN$405,'Trade quantity'!$C193,'Trade quantity'!E$2)</f>
        <v>#NUM!</v>
      </c>
      <c r="F193" s="18" t="e">
        <f>INDEX(Large!$E$4:$BN$405,'Trade quantity'!$C193,'Trade quantity'!F$2)</f>
        <v>#NUM!</v>
      </c>
      <c r="G193" s="18" t="e">
        <f>INDEX(Large!$E$4:$BN$405,'Trade quantity'!$C193,'Trade quantity'!G$2)</f>
        <v>#NUM!</v>
      </c>
      <c r="H193" s="18" t="e">
        <f>INDEX(Large!$E$4:$BN$405,'Trade quantity'!$C193,'Trade quantity'!H$2)</f>
        <v>#NUM!</v>
      </c>
      <c r="I193" s="18" t="e">
        <f>INDEX(Large!$E$4:$BN$405,'Trade quantity'!$C193,'Trade quantity'!I$2)</f>
        <v>#NUM!</v>
      </c>
      <c r="J193" s="18" t="e">
        <f>INDEX(Large!$E$4:$BN$405,'Trade quantity'!$C193,'Trade quantity'!J$2)</f>
        <v>#NUM!</v>
      </c>
      <c r="K193" s="18" t="e">
        <f>INDEX(Large!$E$4:$BN$405,'Trade quantity'!$C193,'Trade quantity'!K$2)</f>
        <v>#NUM!</v>
      </c>
      <c r="L193" s="18" t="e">
        <f>INDEX(Large!$E$4:$BN$405,'Trade quantity'!$C193,'Trade quantity'!L$2)</f>
        <v>#NUM!</v>
      </c>
      <c r="M193" s="18" t="e">
        <f>INDEX(Large!$E$4:$BN$405,'Trade quantity'!$C193,'Trade quantity'!M$2)</f>
        <v>#NUM!</v>
      </c>
      <c r="N193" s="18" t="e">
        <f>INDEX(Large!$E$4:$BN$405,'Trade quantity'!$C193,'Trade quantity'!N$2)</f>
        <v>#NUM!</v>
      </c>
      <c r="O193" s="18" t="e">
        <f>INDEX(Large!$E$4:$BN$405,'Trade quantity'!$C193,'Trade quantity'!O$2)</f>
        <v>#NUM!</v>
      </c>
    </row>
    <row r="194" spans="1:15">
      <c r="A194" s="18">
        <v>191</v>
      </c>
      <c r="B194" s="12" t="e">
        <f>LARGE(Large!$BM$4:$BM$72,'Trade quantity'!A194)</f>
        <v>#NUM!</v>
      </c>
      <c r="C194" s="18" t="e">
        <f>MATCH(B194,Large!$BM$4:$BM$405,0)</f>
        <v>#NUM!</v>
      </c>
      <c r="D194" s="18" t="e">
        <f>INDEX(Large!$E$4:$BN$405,'Trade quantity'!$C194,'Trade quantity'!D$2)</f>
        <v>#NUM!</v>
      </c>
      <c r="E194" s="18" t="e">
        <f>INDEX(Large!$E$4:$BN$405,'Trade quantity'!$C194,'Trade quantity'!E$2)</f>
        <v>#NUM!</v>
      </c>
      <c r="F194" s="18" t="e">
        <f>INDEX(Large!$E$4:$BN$405,'Trade quantity'!$C194,'Trade quantity'!F$2)</f>
        <v>#NUM!</v>
      </c>
      <c r="G194" s="18" t="e">
        <f>INDEX(Large!$E$4:$BN$405,'Trade quantity'!$C194,'Trade quantity'!G$2)</f>
        <v>#NUM!</v>
      </c>
      <c r="H194" s="18" t="e">
        <f>INDEX(Large!$E$4:$BN$405,'Trade quantity'!$C194,'Trade quantity'!H$2)</f>
        <v>#NUM!</v>
      </c>
      <c r="I194" s="18" t="e">
        <f>INDEX(Large!$E$4:$BN$405,'Trade quantity'!$C194,'Trade quantity'!I$2)</f>
        <v>#NUM!</v>
      </c>
      <c r="J194" s="18" t="e">
        <f>INDEX(Large!$E$4:$BN$405,'Trade quantity'!$C194,'Trade quantity'!J$2)</f>
        <v>#NUM!</v>
      </c>
      <c r="K194" s="18" t="e">
        <f>INDEX(Large!$E$4:$BN$405,'Trade quantity'!$C194,'Trade quantity'!K$2)</f>
        <v>#NUM!</v>
      </c>
      <c r="L194" s="18" t="e">
        <f>INDEX(Large!$E$4:$BN$405,'Trade quantity'!$C194,'Trade quantity'!L$2)</f>
        <v>#NUM!</v>
      </c>
      <c r="M194" s="18" t="e">
        <f>INDEX(Large!$E$4:$BN$405,'Trade quantity'!$C194,'Trade quantity'!M$2)</f>
        <v>#NUM!</v>
      </c>
      <c r="N194" s="18" t="e">
        <f>INDEX(Large!$E$4:$BN$405,'Trade quantity'!$C194,'Trade quantity'!N$2)</f>
        <v>#NUM!</v>
      </c>
      <c r="O194" s="18" t="e">
        <f>INDEX(Large!$E$4:$BN$405,'Trade quantity'!$C194,'Trade quantity'!O$2)</f>
        <v>#NUM!</v>
      </c>
    </row>
    <row r="195" spans="1:15">
      <c r="A195" s="18">
        <v>192</v>
      </c>
      <c r="B195" s="12" t="e">
        <f>LARGE(Large!$BM$4:$BM$72,'Trade quantity'!A195)</f>
        <v>#NUM!</v>
      </c>
      <c r="C195" s="18" t="e">
        <f>MATCH(B195,Large!$BM$4:$BM$405,0)</f>
        <v>#NUM!</v>
      </c>
      <c r="D195" s="18" t="e">
        <f>INDEX(Large!$E$4:$BN$405,'Trade quantity'!$C195,'Trade quantity'!D$2)</f>
        <v>#NUM!</v>
      </c>
      <c r="E195" s="18" t="e">
        <f>INDEX(Large!$E$4:$BN$405,'Trade quantity'!$C195,'Trade quantity'!E$2)</f>
        <v>#NUM!</v>
      </c>
      <c r="F195" s="18" t="e">
        <f>INDEX(Large!$E$4:$BN$405,'Trade quantity'!$C195,'Trade quantity'!F$2)</f>
        <v>#NUM!</v>
      </c>
      <c r="G195" s="18" t="e">
        <f>INDEX(Large!$E$4:$BN$405,'Trade quantity'!$C195,'Trade quantity'!G$2)</f>
        <v>#NUM!</v>
      </c>
      <c r="H195" s="18" t="e">
        <f>INDEX(Large!$E$4:$BN$405,'Trade quantity'!$C195,'Trade quantity'!H$2)</f>
        <v>#NUM!</v>
      </c>
      <c r="I195" s="18" t="e">
        <f>INDEX(Large!$E$4:$BN$405,'Trade quantity'!$C195,'Trade quantity'!I$2)</f>
        <v>#NUM!</v>
      </c>
      <c r="J195" s="18" t="e">
        <f>INDEX(Large!$E$4:$BN$405,'Trade quantity'!$C195,'Trade quantity'!J$2)</f>
        <v>#NUM!</v>
      </c>
      <c r="K195" s="18" t="e">
        <f>INDEX(Large!$E$4:$BN$405,'Trade quantity'!$C195,'Trade quantity'!K$2)</f>
        <v>#NUM!</v>
      </c>
      <c r="L195" s="18" t="e">
        <f>INDEX(Large!$E$4:$BN$405,'Trade quantity'!$C195,'Trade quantity'!L$2)</f>
        <v>#NUM!</v>
      </c>
      <c r="M195" s="18" t="e">
        <f>INDEX(Large!$E$4:$BN$405,'Trade quantity'!$C195,'Trade quantity'!M$2)</f>
        <v>#NUM!</v>
      </c>
      <c r="N195" s="18" t="e">
        <f>INDEX(Large!$E$4:$BN$405,'Trade quantity'!$C195,'Trade quantity'!N$2)</f>
        <v>#NUM!</v>
      </c>
      <c r="O195" s="18" t="e">
        <f>INDEX(Large!$E$4:$BN$405,'Trade quantity'!$C195,'Trade quantity'!O$2)</f>
        <v>#NUM!</v>
      </c>
    </row>
    <row r="196" spans="1:15">
      <c r="A196" s="18">
        <v>193</v>
      </c>
      <c r="B196" s="12" t="e">
        <f>LARGE(Large!$BM$4:$BM$72,'Trade quantity'!A196)</f>
        <v>#NUM!</v>
      </c>
      <c r="C196" s="18" t="e">
        <f>MATCH(B196,Large!$BM$4:$BM$405,0)</f>
        <v>#NUM!</v>
      </c>
      <c r="D196" s="18" t="e">
        <f>INDEX(Large!$E$4:$BN$405,'Trade quantity'!$C196,'Trade quantity'!D$2)</f>
        <v>#NUM!</v>
      </c>
      <c r="E196" s="18" t="e">
        <f>INDEX(Large!$E$4:$BN$405,'Trade quantity'!$C196,'Trade quantity'!E$2)</f>
        <v>#NUM!</v>
      </c>
      <c r="F196" s="18" t="e">
        <f>INDEX(Large!$E$4:$BN$405,'Trade quantity'!$C196,'Trade quantity'!F$2)</f>
        <v>#NUM!</v>
      </c>
      <c r="G196" s="18" t="e">
        <f>INDEX(Large!$E$4:$BN$405,'Trade quantity'!$C196,'Trade quantity'!G$2)</f>
        <v>#NUM!</v>
      </c>
      <c r="H196" s="18" t="e">
        <f>INDEX(Large!$E$4:$BN$405,'Trade quantity'!$C196,'Trade quantity'!H$2)</f>
        <v>#NUM!</v>
      </c>
      <c r="I196" s="18" t="e">
        <f>INDEX(Large!$E$4:$BN$405,'Trade quantity'!$C196,'Trade quantity'!I$2)</f>
        <v>#NUM!</v>
      </c>
      <c r="J196" s="18" t="e">
        <f>INDEX(Large!$E$4:$BN$405,'Trade quantity'!$C196,'Trade quantity'!J$2)</f>
        <v>#NUM!</v>
      </c>
      <c r="K196" s="18" t="e">
        <f>INDEX(Large!$E$4:$BN$405,'Trade quantity'!$C196,'Trade quantity'!K$2)</f>
        <v>#NUM!</v>
      </c>
      <c r="L196" s="18" t="e">
        <f>INDEX(Large!$E$4:$BN$405,'Trade quantity'!$C196,'Trade quantity'!L$2)</f>
        <v>#NUM!</v>
      </c>
      <c r="M196" s="18" t="e">
        <f>INDEX(Large!$E$4:$BN$405,'Trade quantity'!$C196,'Trade quantity'!M$2)</f>
        <v>#NUM!</v>
      </c>
      <c r="N196" s="18" t="e">
        <f>INDEX(Large!$E$4:$BN$405,'Trade quantity'!$C196,'Trade quantity'!N$2)</f>
        <v>#NUM!</v>
      </c>
      <c r="O196" s="18" t="e">
        <f>INDEX(Large!$E$4:$BN$405,'Trade quantity'!$C196,'Trade quantity'!O$2)</f>
        <v>#NUM!</v>
      </c>
    </row>
    <row r="197" spans="1:15">
      <c r="A197" s="18">
        <v>194</v>
      </c>
      <c r="B197" s="12" t="e">
        <f>LARGE(Large!$BM$4:$BM$72,'Trade quantity'!A197)</f>
        <v>#NUM!</v>
      </c>
      <c r="C197" s="18" t="e">
        <f>MATCH(B197,Large!$BM$4:$BM$405,0)</f>
        <v>#NUM!</v>
      </c>
      <c r="D197" s="18" t="e">
        <f>INDEX(Large!$E$4:$BN$405,'Trade quantity'!$C197,'Trade quantity'!D$2)</f>
        <v>#NUM!</v>
      </c>
      <c r="E197" s="18" t="e">
        <f>INDEX(Large!$E$4:$BN$405,'Trade quantity'!$C197,'Trade quantity'!E$2)</f>
        <v>#NUM!</v>
      </c>
      <c r="F197" s="18" t="e">
        <f>INDEX(Large!$E$4:$BN$405,'Trade quantity'!$C197,'Trade quantity'!F$2)</f>
        <v>#NUM!</v>
      </c>
      <c r="G197" s="18" t="e">
        <f>INDEX(Large!$E$4:$BN$405,'Trade quantity'!$C197,'Trade quantity'!G$2)</f>
        <v>#NUM!</v>
      </c>
      <c r="H197" s="18" t="e">
        <f>INDEX(Large!$E$4:$BN$405,'Trade quantity'!$C197,'Trade quantity'!H$2)</f>
        <v>#NUM!</v>
      </c>
      <c r="I197" s="18" t="e">
        <f>INDEX(Large!$E$4:$BN$405,'Trade quantity'!$C197,'Trade quantity'!I$2)</f>
        <v>#NUM!</v>
      </c>
      <c r="J197" s="18" t="e">
        <f>INDEX(Large!$E$4:$BN$405,'Trade quantity'!$C197,'Trade quantity'!J$2)</f>
        <v>#NUM!</v>
      </c>
      <c r="K197" s="18" t="e">
        <f>INDEX(Large!$E$4:$BN$405,'Trade quantity'!$C197,'Trade quantity'!K$2)</f>
        <v>#NUM!</v>
      </c>
      <c r="L197" s="18" t="e">
        <f>INDEX(Large!$E$4:$BN$405,'Trade quantity'!$C197,'Trade quantity'!L$2)</f>
        <v>#NUM!</v>
      </c>
      <c r="M197" s="18" t="e">
        <f>INDEX(Large!$E$4:$BN$405,'Trade quantity'!$C197,'Trade quantity'!M$2)</f>
        <v>#NUM!</v>
      </c>
      <c r="N197" s="18" t="e">
        <f>INDEX(Large!$E$4:$BN$405,'Trade quantity'!$C197,'Trade quantity'!N$2)</f>
        <v>#NUM!</v>
      </c>
      <c r="O197" s="18" t="e">
        <f>INDEX(Large!$E$4:$BN$405,'Trade quantity'!$C197,'Trade quantity'!O$2)</f>
        <v>#NUM!</v>
      </c>
    </row>
    <row r="198" spans="1:15">
      <c r="A198" s="18">
        <v>195</v>
      </c>
      <c r="B198" s="12" t="e">
        <f>LARGE(Large!$BM$4:$BM$72,'Trade quantity'!A198)</f>
        <v>#NUM!</v>
      </c>
      <c r="C198" s="18" t="e">
        <f>MATCH(B198,Large!$BM$4:$BM$405,0)</f>
        <v>#NUM!</v>
      </c>
      <c r="D198" s="18" t="e">
        <f>INDEX(Large!$E$4:$BN$405,'Trade quantity'!$C198,'Trade quantity'!D$2)</f>
        <v>#NUM!</v>
      </c>
      <c r="E198" s="18" t="e">
        <f>INDEX(Large!$E$4:$BN$405,'Trade quantity'!$C198,'Trade quantity'!E$2)</f>
        <v>#NUM!</v>
      </c>
      <c r="F198" s="18" t="e">
        <f>INDEX(Large!$E$4:$BN$405,'Trade quantity'!$C198,'Trade quantity'!F$2)</f>
        <v>#NUM!</v>
      </c>
      <c r="G198" s="18" t="e">
        <f>INDEX(Large!$E$4:$BN$405,'Trade quantity'!$C198,'Trade quantity'!G$2)</f>
        <v>#NUM!</v>
      </c>
      <c r="H198" s="18" t="e">
        <f>INDEX(Large!$E$4:$BN$405,'Trade quantity'!$C198,'Trade quantity'!H$2)</f>
        <v>#NUM!</v>
      </c>
      <c r="I198" s="18" t="e">
        <f>INDEX(Large!$E$4:$BN$405,'Trade quantity'!$C198,'Trade quantity'!I$2)</f>
        <v>#NUM!</v>
      </c>
      <c r="J198" s="18" t="e">
        <f>INDEX(Large!$E$4:$BN$405,'Trade quantity'!$C198,'Trade quantity'!J$2)</f>
        <v>#NUM!</v>
      </c>
      <c r="K198" s="18" t="e">
        <f>INDEX(Large!$E$4:$BN$405,'Trade quantity'!$C198,'Trade quantity'!K$2)</f>
        <v>#NUM!</v>
      </c>
      <c r="L198" s="18" t="e">
        <f>INDEX(Large!$E$4:$BN$405,'Trade quantity'!$C198,'Trade quantity'!L$2)</f>
        <v>#NUM!</v>
      </c>
      <c r="M198" s="18" t="e">
        <f>INDEX(Large!$E$4:$BN$405,'Trade quantity'!$C198,'Trade quantity'!M$2)</f>
        <v>#NUM!</v>
      </c>
      <c r="N198" s="18" t="e">
        <f>INDEX(Large!$E$4:$BN$405,'Trade quantity'!$C198,'Trade quantity'!N$2)</f>
        <v>#NUM!</v>
      </c>
      <c r="O198" s="18" t="e">
        <f>INDEX(Large!$E$4:$BN$405,'Trade quantity'!$C198,'Trade quantity'!O$2)</f>
        <v>#NUM!</v>
      </c>
    </row>
    <row r="199" spans="1:15">
      <c r="A199" s="18">
        <v>196</v>
      </c>
      <c r="B199" s="12" t="e">
        <f>LARGE(Large!$BM$4:$BM$72,'Trade quantity'!A199)</f>
        <v>#NUM!</v>
      </c>
      <c r="C199" s="18" t="e">
        <f>MATCH(B199,Large!$BM$4:$BM$405,0)</f>
        <v>#NUM!</v>
      </c>
      <c r="D199" s="18" t="e">
        <f>INDEX(Large!$E$4:$BN$405,'Trade quantity'!$C199,'Trade quantity'!D$2)</f>
        <v>#NUM!</v>
      </c>
      <c r="E199" s="18" t="e">
        <f>INDEX(Large!$E$4:$BN$405,'Trade quantity'!$C199,'Trade quantity'!E$2)</f>
        <v>#NUM!</v>
      </c>
      <c r="F199" s="18" t="e">
        <f>INDEX(Large!$E$4:$BN$405,'Trade quantity'!$C199,'Trade quantity'!F$2)</f>
        <v>#NUM!</v>
      </c>
      <c r="G199" s="18" t="e">
        <f>INDEX(Large!$E$4:$BN$405,'Trade quantity'!$C199,'Trade quantity'!G$2)</f>
        <v>#NUM!</v>
      </c>
      <c r="H199" s="18" t="e">
        <f>INDEX(Large!$E$4:$BN$405,'Trade quantity'!$C199,'Trade quantity'!H$2)</f>
        <v>#NUM!</v>
      </c>
      <c r="I199" s="18" t="e">
        <f>INDEX(Large!$E$4:$BN$405,'Trade quantity'!$C199,'Trade quantity'!I$2)</f>
        <v>#NUM!</v>
      </c>
      <c r="J199" s="18" t="e">
        <f>INDEX(Large!$E$4:$BN$405,'Trade quantity'!$C199,'Trade quantity'!J$2)</f>
        <v>#NUM!</v>
      </c>
      <c r="K199" s="18" t="e">
        <f>INDEX(Large!$E$4:$BN$405,'Trade quantity'!$C199,'Trade quantity'!K$2)</f>
        <v>#NUM!</v>
      </c>
      <c r="L199" s="18" t="e">
        <f>INDEX(Large!$E$4:$BN$405,'Trade quantity'!$C199,'Trade quantity'!L$2)</f>
        <v>#NUM!</v>
      </c>
      <c r="M199" s="18" t="e">
        <f>INDEX(Large!$E$4:$BN$405,'Trade quantity'!$C199,'Trade quantity'!M$2)</f>
        <v>#NUM!</v>
      </c>
      <c r="N199" s="18" t="e">
        <f>INDEX(Large!$E$4:$BN$405,'Trade quantity'!$C199,'Trade quantity'!N$2)</f>
        <v>#NUM!</v>
      </c>
      <c r="O199" s="18" t="e">
        <f>INDEX(Large!$E$4:$BN$405,'Trade quantity'!$C199,'Trade quantity'!O$2)</f>
        <v>#NUM!</v>
      </c>
    </row>
    <row r="200" spans="1:15">
      <c r="A200" s="18">
        <v>197</v>
      </c>
      <c r="B200" s="12" t="e">
        <f>LARGE(Large!$BM$4:$BM$72,'Trade quantity'!A200)</f>
        <v>#NUM!</v>
      </c>
      <c r="C200" s="18" t="e">
        <f>MATCH(B200,Large!$BM$4:$BM$405,0)</f>
        <v>#NUM!</v>
      </c>
      <c r="D200" s="18" t="e">
        <f>INDEX(Large!$E$4:$BN$405,'Trade quantity'!$C200,'Trade quantity'!D$2)</f>
        <v>#NUM!</v>
      </c>
      <c r="E200" s="18" t="e">
        <f>INDEX(Large!$E$4:$BN$405,'Trade quantity'!$C200,'Trade quantity'!E$2)</f>
        <v>#NUM!</v>
      </c>
      <c r="F200" s="18" t="e">
        <f>INDEX(Large!$E$4:$BN$405,'Trade quantity'!$C200,'Trade quantity'!F$2)</f>
        <v>#NUM!</v>
      </c>
      <c r="G200" s="18" t="e">
        <f>INDEX(Large!$E$4:$BN$405,'Trade quantity'!$C200,'Trade quantity'!G$2)</f>
        <v>#NUM!</v>
      </c>
      <c r="H200" s="18" t="e">
        <f>INDEX(Large!$E$4:$BN$405,'Trade quantity'!$C200,'Trade quantity'!H$2)</f>
        <v>#NUM!</v>
      </c>
      <c r="I200" s="18" t="e">
        <f>INDEX(Large!$E$4:$BN$405,'Trade quantity'!$C200,'Trade quantity'!I$2)</f>
        <v>#NUM!</v>
      </c>
      <c r="J200" s="18" t="e">
        <f>INDEX(Large!$E$4:$BN$405,'Trade quantity'!$C200,'Trade quantity'!J$2)</f>
        <v>#NUM!</v>
      </c>
      <c r="K200" s="18" t="e">
        <f>INDEX(Large!$E$4:$BN$405,'Trade quantity'!$C200,'Trade quantity'!K$2)</f>
        <v>#NUM!</v>
      </c>
      <c r="L200" s="18" t="e">
        <f>INDEX(Large!$E$4:$BN$405,'Trade quantity'!$C200,'Trade quantity'!L$2)</f>
        <v>#NUM!</v>
      </c>
      <c r="M200" s="18" t="e">
        <f>INDEX(Large!$E$4:$BN$405,'Trade quantity'!$C200,'Trade quantity'!M$2)</f>
        <v>#NUM!</v>
      </c>
      <c r="N200" s="18" t="e">
        <f>INDEX(Large!$E$4:$BN$405,'Trade quantity'!$C200,'Trade quantity'!N$2)</f>
        <v>#NUM!</v>
      </c>
      <c r="O200" s="18" t="e">
        <f>INDEX(Large!$E$4:$BN$405,'Trade quantity'!$C200,'Trade quantity'!O$2)</f>
        <v>#NUM!</v>
      </c>
    </row>
    <row r="201" spans="1:15">
      <c r="A201" s="18">
        <v>198</v>
      </c>
      <c r="B201" s="12" t="e">
        <f>LARGE(Large!$BM$4:$BM$72,'Trade quantity'!A201)</f>
        <v>#NUM!</v>
      </c>
      <c r="C201" s="18" t="e">
        <f>MATCH(B201,Large!$BM$4:$BM$405,0)</f>
        <v>#NUM!</v>
      </c>
      <c r="D201" s="18" t="e">
        <f>INDEX(Large!$E$4:$BN$405,'Trade quantity'!$C201,'Trade quantity'!D$2)</f>
        <v>#NUM!</v>
      </c>
      <c r="E201" s="18" t="e">
        <f>INDEX(Large!$E$4:$BN$405,'Trade quantity'!$C201,'Trade quantity'!E$2)</f>
        <v>#NUM!</v>
      </c>
      <c r="F201" s="18" t="e">
        <f>INDEX(Large!$E$4:$BN$405,'Trade quantity'!$C201,'Trade quantity'!F$2)</f>
        <v>#NUM!</v>
      </c>
      <c r="G201" s="18" t="e">
        <f>INDEX(Large!$E$4:$BN$405,'Trade quantity'!$C201,'Trade quantity'!G$2)</f>
        <v>#NUM!</v>
      </c>
      <c r="H201" s="18" t="e">
        <f>INDEX(Large!$E$4:$BN$405,'Trade quantity'!$C201,'Trade quantity'!H$2)</f>
        <v>#NUM!</v>
      </c>
      <c r="I201" s="18" t="e">
        <f>INDEX(Large!$E$4:$BN$405,'Trade quantity'!$C201,'Trade quantity'!I$2)</f>
        <v>#NUM!</v>
      </c>
      <c r="J201" s="18" t="e">
        <f>INDEX(Large!$E$4:$BN$405,'Trade quantity'!$C201,'Trade quantity'!J$2)</f>
        <v>#NUM!</v>
      </c>
      <c r="K201" s="18" t="e">
        <f>INDEX(Large!$E$4:$BN$405,'Trade quantity'!$C201,'Trade quantity'!K$2)</f>
        <v>#NUM!</v>
      </c>
      <c r="L201" s="18" t="e">
        <f>INDEX(Large!$E$4:$BN$405,'Trade quantity'!$C201,'Trade quantity'!L$2)</f>
        <v>#NUM!</v>
      </c>
      <c r="M201" s="18" t="e">
        <f>INDEX(Large!$E$4:$BN$405,'Trade quantity'!$C201,'Trade quantity'!M$2)</f>
        <v>#NUM!</v>
      </c>
      <c r="N201" s="18" t="e">
        <f>INDEX(Large!$E$4:$BN$405,'Trade quantity'!$C201,'Trade quantity'!N$2)</f>
        <v>#NUM!</v>
      </c>
      <c r="O201" s="18" t="e">
        <f>INDEX(Large!$E$4:$BN$405,'Trade quantity'!$C201,'Trade quantity'!O$2)</f>
        <v>#NUM!</v>
      </c>
    </row>
    <row r="202" spans="1:15">
      <c r="A202" s="18">
        <v>199</v>
      </c>
      <c r="B202" s="12" t="e">
        <f>LARGE(Large!$BM$4:$BM$72,'Trade quantity'!A202)</f>
        <v>#NUM!</v>
      </c>
      <c r="C202" s="18" t="e">
        <f>MATCH(B202,Large!$BM$4:$BM$405,0)</f>
        <v>#NUM!</v>
      </c>
      <c r="D202" s="18" t="e">
        <f>INDEX(Large!$E$4:$BN$405,'Trade quantity'!$C202,'Trade quantity'!D$2)</f>
        <v>#NUM!</v>
      </c>
      <c r="E202" s="18" t="e">
        <f>INDEX(Large!$E$4:$BN$405,'Trade quantity'!$C202,'Trade quantity'!E$2)</f>
        <v>#NUM!</v>
      </c>
      <c r="F202" s="18" t="e">
        <f>INDEX(Large!$E$4:$BN$405,'Trade quantity'!$C202,'Trade quantity'!F$2)</f>
        <v>#NUM!</v>
      </c>
      <c r="G202" s="18" t="e">
        <f>INDEX(Large!$E$4:$BN$405,'Trade quantity'!$C202,'Trade quantity'!G$2)</f>
        <v>#NUM!</v>
      </c>
      <c r="H202" s="18" t="e">
        <f>INDEX(Large!$E$4:$BN$405,'Trade quantity'!$C202,'Trade quantity'!H$2)</f>
        <v>#NUM!</v>
      </c>
      <c r="I202" s="18" t="e">
        <f>INDEX(Large!$E$4:$BN$405,'Trade quantity'!$C202,'Trade quantity'!I$2)</f>
        <v>#NUM!</v>
      </c>
      <c r="J202" s="18" t="e">
        <f>INDEX(Large!$E$4:$BN$405,'Trade quantity'!$C202,'Trade quantity'!J$2)</f>
        <v>#NUM!</v>
      </c>
      <c r="K202" s="18" t="e">
        <f>INDEX(Large!$E$4:$BN$405,'Trade quantity'!$C202,'Trade quantity'!K$2)</f>
        <v>#NUM!</v>
      </c>
      <c r="L202" s="18" t="e">
        <f>INDEX(Large!$E$4:$BN$405,'Trade quantity'!$C202,'Trade quantity'!L$2)</f>
        <v>#NUM!</v>
      </c>
      <c r="M202" s="18" t="e">
        <f>INDEX(Large!$E$4:$BN$405,'Trade quantity'!$C202,'Trade quantity'!M$2)</f>
        <v>#NUM!</v>
      </c>
      <c r="N202" s="18" t="e">
        <f>INDEX(Large!$E$4:$BN$405,'Trade quantity'!$C202,'Trade quantity'!N$2)</f>
        <v>#NUM!</v>
      </c>
      <c r="O202" s="18" t="e">
        <f>INDEX(Large!$E$4:$BN$405,'Trade quantity'!$C202,'Trade quantity'!O$2)</f>
        <v>#NUM!</v>
      </c>
    </row>
    <row r="203" spans="1:15">
      <c r="A203" s="18">
        <v>200</v>
      </c>
      <c r="B203" s="12" t="e">
        <f>LARGE(Large!$BM$4:$BM$72,'Trade quantity'!A203)</f>
        <v>#NUM!</v>
      </c>
      <c r="C203" s="18" t="e">
        <f>MATCH(B203,Large!$BM$4:$BM$405,0)</f>
        <v>#NUM!</v>
      </c>
      <c r="D203" s="18" t="e">
        <f>INDEX(Large!$E$4:$BN$405,'Trade quantity'!$C203,'Trade quantity'!D$2)</f>
        <v>#NUM!</v>
      </c>
      <c r="E203" s="18" t="e">
        <f>INDEX(Large!$E$4:$BN$405,'Trade quantity'!$C203,'Trade quantity'!E$2)</f>
        <v>#NUM!</v>
      </c>
      <c r="F203" s="18" t="e">
        <f>INDEX(Large!$E$4:$BN$405,'Trade quantity'!$C203,'Trade quantity'!F$2)</f>
        <v>#NUM!</v>
      </c>
      <c r="G203" s="18" t="e">
        <f>INDEX(Large!$E$4:$BN$405,'Trade quantity'!$C203,'Trade quantity'!G$2)</f>
        <v>#NUM!</v>
      </c>
      <c r="H203" s="18" t="e">
        <f>INDEX(Large!$E$4:$BN$405,'Trade quantity'!$C203,'Trade quantity'!H$2)</f>
        <v>#NUM!</v>
      </c>
      <c r="I203" s="18" t="e">
        <f>INDEX(Large!$E$4:$BN$405,'Trade quantity'!$C203,'Trade quantity'!I$2)</f>
        <v>#NUM!</v>
      </c>
      <c r="J203" s="18" t="e">
        <f>INDEX(Large!$E$4:$BN$405,'Trade quantity'!$C203,'Trade quantity'!J$2)</f>
        <v>#NUM!</v>
      </c>
      <c r="K203" s="18" t="e">
        <f>INDEX(Large!$E$4:$BN$405,'Trade quantity'!$C203,'Trade quantity'!K$2)</f>
        <v>#NUM!</v>
      </c>
      <c r="L203" s="18" t="e">
        <f>INDEX(Large!$E$4:$BN$405,'Trade quantity'!$C203,'Trade quantity'!L$2)</f>
        <v>#NUM!</v>
      </c>
      <c r="M203" s="18" t="e">
        <f>INDEX(Large!$E$4:$BN$405,'Trade quantity'!$C203,'Trade quantity'!M$2)</f>
        <v>#NUM!</v>
      </c>
      <c r="N203" s="18" t="e">
        <f>INDEX(Large!$E$4:$BN$405,'Trade quantity'!$C203,'Trade quantity'!N$2)</f>
        <v>#NUM!</v>
      </c>
      <c r="O203" s="18" t="e">
        <f>INDEX(Large!$E$4:$BN$405,'Trade quantity'!$C203,'Trade quantity'!O$2)</f>
        <v>#NUM!</v>
      </c>
    </row>
    <row r="204" spans="1:15">
      <c r="A204" s="18">
        <v>201</v>
      </c>
      <c r="B204" s="12" t="e">
        <f>LARGE(Large!$BM$4:$BM$72,'Trade quantity'!A204)</f>
        <v>#NUM!</v>
      </c>
      <c r="C204" s="18" t="e">
        <f>MATCH(B204,Large!$BM$4:$BM$405,0)</f>
        <v>#NUM!</v>
      </c>
      <c r="D204" s="18" t="e">
        <f>INDEX(Large!$E$4:$BN$405,'Trade quantity'!$C204,'Trade quantity'!D$2)</f>
        <v>#NUM!</v>
      </c>
      <c r="E204" s="18" t="e">
        <f>INDEX(Large!$E$4:$BN$405,'Trade quantity'!$C204,'Trade quantity'!E$2)</f>
        <v>#NUM!</v>
      </c>
      <c r="F204" s="18" t="e">
        <f>INDEX(Large!$E$4:$BN$405,'Trade quantity'!$C204,'Trade quantity'!F$2)</f>
        <v>#NUM!</v>
      </c>
      <c r="G204" s="18" t="e">
        <f>INDEX(Large!$E$4:$BN$405,'Trade quantity'!$C204,'Trade quantity'!G$2)</f>
        <v>#NUM!</v>
      </c>
      <c r="H204" s="18" t="e">
        <f>INDEX(Large!$E$4:$BN$405,'Trade quantity'!$C204,'Trade quantity'!H$2)</f>
        <v>#NUM!</v>
      </c>
      <c r="I204" s="18" t="e">
        <f>INDEX(Large!$E$4:$BN$405,'Trade quantity'!$C204,'Trade quantity'!I$2)</f>
        <v>#NUM!</v>
      </c>
      <c r="J204" s="18" t="e">
        <f>INDEX(Large!$E$4:$BN$405,'Trade quantity'!$C204,'Trade quantity'!J$2)</f>
        <v>#NUM!</v>
      </c>
      <c r="K204" s="18" t="e">
        <f>INDEX(Large!$E$4:$BN$405,'Trade quantity'!$C204,'Trade quantity'!K$2)</f>
        <v>#NUM!</v>
      </c>
      <c r="L204" s="18" t="e">
        <f>INDEX(Large!$E$4:$BN$405,'Trade quantity'!$C204,'Trade quantity'!L$2)</f>
        <v>#NUM!</v>
      </c>
      <c r="M204" s="18" t="e">
        <f>INDEX(Large!$E$4:$BN$405,'Trade quantity'!$C204,'Trade quantity'!M$2)</f>
        <v>#NUM!</v>
      </c>
      <c r="N204" s="18" t="e">
        <f>INDEX(Large!$E$4:$BN$405,'Trade quantity'!$C204,'Trade quantity'!N$2)</f>
        <v>#NUM!</v>
      </c>
      <c r="O204" s="18" t="e">
        <f>INDEX(Large!$E$4:$BN$405,'Trade quantity'!$C204,'Trade quantity'!O$2)</f>
        <v>#NUM!</v>
      </c>
    </row>
    <row r="205" spans="1:15">
      <c r="A205" s="18">
        <v>202</v>
      </c>
      <c r="B205" s="12" t="e">
        <f>LARGE(Large!$BM$4:$BM$72,'Trade quantity'!A205)</f>
        <v>#NUM!</v>
      </c>
      <c r="C205" s="18" t="e">
        <f>MATCH(B205,Large!$BM$4:$BM$405,0)</f>
        <v>#NUM!</v>
      </c>
      <c r="D205" s="18" t="e">
        <f>INDEX(Large!$E$4:$BN$405,'Trade quantity'!$C205,'Trade quantity'!D$2)</f>
        <v>#NUM!</v>
      </c>
      <c r="E205" s="18" t="e">
        <f>INDEX(Large!$E$4:$BN$405,'Trade quantity'!$C205,'Trade quantity'!E$2)</f>
        <v>#NUM!</v>
      </c>
      <c r="F205" s="18" t="e">
        <f>INDEX(Large!$E$4:$BN$405,'Trade quantity'!$C205,'Trade quantity'!F$2)</f>
        <v>#NUM!</v>
      </c>
      <c r="G205" s="18" t="e">
        <f>INDEX(Large!$E$4:$BN$405,'Trade quantity'!$C205,'Trade quantity'!G$2)</f>
        <v>#NUM!</v>
      </c>
      <c r="H205" s="18" t="e">
        <f>INDEX(Large!$E$4:$BN$405,'Trade quantity'!$C205,'Trade quantity'!H$2)</f>
        <v>#NUM!</v>
      </c>
      <c r="I205" s="18" t="e">
        <f>INDEX(Large!$E$4:$BN$405,'Trade quantity'!$C205,'Trade quantity'!I$2)</f>
        <v>#NUM!</v>
      </c>
      <c r="J205" s="18" t="e">
        <f>INDEX(Large!$E$4:$BN$405,'Trade quantity'!$C205,'Trade quantity'!J$2)</f>
        <v>#NUM!</v>
      </c>
      <c r="K205" s="18" t="e">
        <f>INDEX(Large!$E$4:$BN$405,'Trade quantity'!$C205,'Trade quantity'!K$2)</f>
        <v>#NUM!</v>
      </c>
      <c r="L205" s="18" t="e">
        <f>INDEX(Large!$E$4:$BN$405,'Trade quantity'!$C205,'Trade quantity'!L$2)</f>
        <v>#NUM!</v>
      </c>
      <c r="M205" s="18" t="e">
        <f>INDEX(Large!$E$4:$BN$405,'Trade quantity'!$C205,'Trade quantity'!M$2)</f>
        <v>#NUM!</v>
      </c>
      <c r="N205" s="18" t="e">
        <f>INDEX(Large!$E$4:$BN$405,'Trade quantity'!$C205,'Trade quantity'!N$2)</f>
        <v>#NUM!</v>
      </c>
      <c r="O205" s="18" t="e">
        <f>INDEX(Large!$E$4:$BN$405,'Trade quantity'!$C205,'Trade quantity'!O$2)</f>
        <v>#NUM!</v>
      </c>
    </row>
    <row r="206" spans="1:15">
      <c r="A206" s="18">
        <v>203</v>
      </c>
      <c r="B206" s="12" t="e">
        <f>LARGE(Large!$BM$4:$BM$72,'Trade quantity'!A206)</f>
        <v>#NUM!</v>
      </c>
      <c r="C206" s="18" t="e">
        <f>MATCH(B206,Large!$BM$4:$BM$405,0)</f>
        <v>#NUM!</v>
      </c>
      <c r="D206" s="18" t="e">
        <f>INDEX(Large!$E$4:$BN$405,'Trade quantity'!$C206,'Trade quantity'!D$2)</f>
        <v>#NUM!</v>
      </c>
      <c r="E206" s="18" t="e">
        <f>INDEX(Large!$E$4:$BN$405,'Trade quantity'!$C206,'Trade quantity'!E$2)</f>
        <v>#NUM!</v>
      </c>
      <c r="F206" s="18" t="e">
        <f>INDEX(Large!$E$4:$BN$405,'Trade quantity'!$C206,'Trade quantity'!F$2)</f>
        <v>#NUM!</v>
      </c>
      <c r="G206" s="18" t="e">
        <f>INDEX(Large!$E$4:$BN$405,'Trade quantity'!$C206,'Trade quantity'!G$2)</f>
        <v>#NUM!</v>
      </c>
      <c r="H206" s="18" t="e">
        <f>INDEX(Large!$E$4:$BN$405,'Trade quantity'!$C206,'Trade quantity'!H$2)</f>
        <v>#NUM!</v>
      </c>
      <c r="I206" s="18" t="e">
        <f>INDEX(Large!$E$4:$BN$405,'Trade quantity'!$C206,'Trade quantity'!I$2)</f>
        <v>#NUM!</v>
      </c>
      <c r="J206" s="18" t="e">
        <f>INDEX(Large!$E$4:$BN$405,'Trade quantity'!$C206,'Trade quantity'!J$2)</f>
        <v>#NUM!</v>
      </c>
      <c r="K206" s="18" t="e">
        <f>INDEX(Large!$E$4:$BN$405,'Trade quantity'!$C206,'Trade quantity'!K$2)</f>
        <v>#NUM!</v>
      </c>
      <c r="L206" s="18" t="e">
        <f>INDEX(Large!$E$4:$BN$405,'Trade quantity'!$C206,'Trade quantity'!L$2)</f>
        <v>#NUM!</v>
      </c>
      <c r="M206" s="18" t="e">
        <f>INDEX(Large!$E$4:$BN$405,'Trade quantity'!$C206,'Trade quantity'!M$2)</f>
        <v>#NUM!</v>
      </c>
      <c r="N206" s="18" t="e">
        <f>INDEX(Large!$E$4:$BN$405,'Trade quantity'!$C206,'Trade quantity'!N$2)</f>
        <v>#NUM!</v>
      </c>
      <c r="O206" s="18" t="e">
        <f>INDEX(Large!$E$4:$BN$405,'Trade quantity'!$C206,'Trade quantity'!O$2)</f>
        <v>#NUM!</v>
      </c>
    </row>
    <row r="207" spans="1:15">
      <c r="A207" s="18">
        <v>204</v>
      </c>
      <c r="B207" s="12" t="e">
        <f>LARGE(Large!$BM$4:$BM$72,'Trade quantity'!A207)</f>
        <v>#NUM!</v>
      </c>
      <c r="C207" s="18" t="e">
        <f>MATCH(B207,Large!$BM$4:$BM$405,0)</f>
        <v>#NUM!</v>
      </c>
      <c r="D207" s="18" t="e">
        <f>INDEX(Large!$E$4:$BN$405,'Trade quantity'!$C207,'Trade quantity'!D$2)</f>
        <v>#NUM!</v>
      </c>
      <c r="E207" s="18" t="e">
        <f>INDEX(Large!$E$4:$BN$405,'Trade quantity'!$C207,'Trade quantity'!E$2)</f>
        <v>#NUM!</v>
      </c>
      <c r="F207" s="18" t="e">
        <f>INDEX(Large!$E$4:$BN$405,'Trade quantity'!$C207,'Trade quantity'!F$2)</f>
        <v>#NUM!</v>
      </c>
      <c r="G207" s="18" t="e">
        <f>INDEX(Large!$E$4:$BN$405,'Trade quantity'!$C207,'Trade quantity'!G$2)</f>
        <v>#NUM!</v>
      </c>
      <c r="H207" s="18" t="e">
        <f>INDEX(Large!$E$4:$BN$405,'Trade quantity'!$C207,'Trade quantity'!H$2)</f>
        <v>#NUM!</v>
      </c>
      <c r="I207" s="18" t="e">
        <f>INDEX(Large!$E$4:$BN$405,'Trade quantity'!$C207,'Trade quantity'!I$2)</f>
        <v>#NUM!</v>
      </c>
      <c r="J207" s="18" t="e">
        <f>INDEX(Large!$E$4:$BN$405,'Trade quantity'!$C207,'Trade quantity'!J$2)</f>
        <v>#NUM!</v>
      </c>
      <c r="K207" s="18" t="e">
        <f>INDEX(Large!$E$4:$BN$405,'Trade quantity'!$C207,'Trade quantity'!K$2)</f>
        <v>#NUM!</v>
      </c>
      <c r="L207" s="18" t="e">
        <f>INDEX(Large!$E$4:$BN$405,'Trade quantity'!$C207,'Trade quantity'!L$2)</f>
        <v>#NUM!</v>
      </c>
      <c r="M207" s="18" t="e">
        <f>INDEX(Large!$E$4:$BN$405,'Trade quantity'!$C207,'Trade quantity'!M$2)</f>
        <v>#NUM!</v>
      </c>
      <c r="N207" s="18" t="e">
        <f>INDEX(Large!$E$4:$BN$405,'Trade quantity'!$C207,'Trade quantity'!N$2)</f>
        <v>#NUM!</v>
      </c>
      <c r="O207" s="18" t="e">
        <f>INDEX(Large!$E$4:$BN$405,'Trade quantity'!$C207,'Trade quantity'!O$2)</f>
        <v>#NUM!</v>
      </c>
    </row>
    <row r="208" spans="1:15">
      <c r="A208" s="18">
        <v>205</v>
      </c>
      <c r="B208" s="12" t="e">
        <f>LARGE(Large!$BM$4:$BM$72,'Trade quantity'!A208)</f>
        <v>#NUM!</v>
      </c>
      <c r="C208" s="18" t="e">
        <f>MATCH(B208,Large!$BM$4:$BM$405,0)</f>
        <v>#NUM!</v>
      </c>
      <c r="D208" s="18" t="e">
        <f>INDEX(Large!$E$4:$BN$405,'Trade quantity'!$C208,'Trade quantity'!D$2)</f>
        <v>#NUM!</v>
      </c>
      <c r="E208" s="18" t="e">
        <f>INDEX(Large!$E$4:$BN$405,'Trade quantity'!$C208,'Trade quantity'!E$2)</f>
        <v>#NUM!</v>
      </c>
      <c r="F208" s="18" t="e">
        <f>INDEX(Large!$E$4:$BN$405,'Trade quantity'!$C208,'Trade quantity'!F$2)</f>
        <v>#NUM!</v>
      </c>
      <c r="G208" s="18" t="e">
        <f>INDEX(Large!$E$4:$BN$405,'Trade quantity'!$C208,'Trade quantity'!G$2)</f>
        <v>#NUM!</v>
      </c>
      <c r="H208" s="18" t="e">
        <f>INDEX(Large!$E$4:$BN$405,'Trade quantity'!$C208,'Trade quantity'!H$2)</f>
        <v>#NUM!</v>
      </c>
      <c r="I208" s="18" t="e">
        <f>INDEX(Large!$E$4:$BN$405,'Trade quantity'!$C208,'Trade quantity'!I$2)</f>
        <v>#NUM!</v>
      </c>
      <c r="J208" s="18" t="e">
        <f>INDEX(Large!$E$4:$BN$405,'Trade quantity'!$C208,'Trade quantity'!J$2)</f>
        <v>#NUM!</v>
      </c>
      <c r="K208" s="18" t="e">
        <f>INDEX(Large!$E$4:$BN$405,'Trade quantity'!$C208,'Trade quantity'!K$2)</f>
        <v>#NUM!</v>
      </c>
      <c r="L208" s="18" t="e">
        <f>INDEX(Large!$E$4:$BN$405,'Trade quantity'!$C208,'Trade quantity'!L$2)</f>
        <v>#NUM!</v>
      </c>
      <c r="M208" s="18" t="e">
        <f>INDEX(Large!$E$4:$BN$405,'Trade quantity'!$C208,'Trade quantity'!M$2)</f>
        <v>#NUM!</v>
      </c>
      <c r="N208" s="18" t="e">
        <f>INDEX(Large!$E$4:$BN$405,'Trade quantity'!$C208,'Trade quantity'!N$2)</f>
        <v>#NUM!</v>
      </c>
      <c r="O208" s="18" t="e">
        <f>INDEX(Large!$E$4:$BN$405,'Trade quantity'!$C208,'Trade quantity'!O$2)</f>
        <v>#NUM!</v>
      </c>
    </row>
    <row r="209" spans="1:15">
      <c r="A209" s="18">
        <v>206</v>
      </c>
      <c r="B209" s="12" t="e">
        <f>LARGE(Large!$BM$4:$BM$72,'Trade quantity'!A209)</f>
        <v>#NUM!</v>
      </c>
      <c r="C209" s="18" t="e">
        <f>MATCH(B209,Large!$BM$4:$BM$405,0)</f>
        <v>#NUM!</v>
      </c>
      <c r="D209" s="18" t="e">
        <f>INDEX(Large!$E$4:$BN$405,'Trade quantity'!$C209,'Trade quantity'!D$2)</f>
        <v>#NUM!</v>
      </c>
      <c r="E209" s="18" t="e">
        <f>INDEX(Large!$E$4:$BN$405,'Trade quantity'!$C209,'Trade quantity'!E$2)</f>
        <v>#NUM!</v>
      </c>
      <c r="F209" s="18" t="e">
        <f>INDEX(Large!$E$4:$BN$405,'Trade quantity'!$C209,'Trade quantity'!F$2)</f>
        <v>#NUM!</v>
      </c>
      <c r="G209" s="18" t="e">
        <f>INDEX(Large!$E$4:$BN$405,'Trade quantity'!$C209,'Trade quantity'!G$2)</f>
        <v>#NUM!</v>
      </c>
      <c r="H209" s="18" t="e">
        <f>INDEX(Large!$E$4:$BN$405,'Trade quantity'!$C209,'Trade quantity'!H$2)</f>
        <v>#NUM!</v>
      </c>
      <c r="I209" s="18" t="e">
        <f>INDEX(Large!$E$4:$BN$405,'Trade quantity'!$C209,'Trade quantity'!I$2)</f>
        <v>#NUM!</v>
      </c>
      <c r="J209" s="18" t="e">
        <f>INDEX(Large!$E$4:$BN$405,'Trade quantity'!$C209,'Trade quantity'!J$2)</f>
        <v>#NUM!</v>
      </c>
      <c r="K209" s="18" t="e">
        <f>INDEX(Large!$E$4:$BN$405,'Trade quantity'!$C209,'Trade quantity'!K$2)</f>
        <v>#NUM!</v>
      </c>
      <c r="L209" s="18" t="e">
        <f>INDEX(Large!$E$4:$BN$405,'Trade quantity'!$C209,'Trade quantity'!L$2)</f>
        <v>#NUM!</v>
      </c>
      <c r="M209" s="18" t="e">
        <f>INDEX(Large!$E$4:$BN$405,'Trade quantity'!$C209,'Trade quantity'!M$2)</f>
        <v>#NUM!</v>
      </c>
      <c r="N209" s="18" t="e">
        <f>INDEX(Large!$E$4:$BN$405,'Trade quantity'!$C209,'Trade quantity'!N$2)</f>
        <v>#NUM!</v>
      </c>
      <c r="O209" s="18" t="e">
        <f>INDEX(Large!$E$4:$BN$405,'Trade quantity'!$C209,'Trade quantity'!O$2)</f>
        <v>#NUM!</v>
      </c>
    </row>
    <row r="210" spans="1:15">
      <c r="A210" s="18">
        <v>207</v>
      </c>
      <c r="B210" s="12" t="e">
        <f>LARGE(Large!$BM$4:$BM$72,'Trade quantity'!A210)</f>
        <v>#NUM!</v>
      </c>
      <c r="C210" s="18" t="e">
        <f>MATCH(B210,Large!$BM$4:$BM$405,0)</f>
        <v>#NUM!</v>
      </c>
      <c r="D210" s="18" t="e">
        <f>INDEX(Large!$E$4:$BN$405,'Trade quantity'!$C210,'Trade quantity'!D$2)</f>
        <v>#NUM!</v>
      </c>
      <c r="E210" s="18" t="e">
        <f>INDEX(Large!$E$4:$BN$405,'Trade quantity'!$C210,'Trade quantity'!E$2)</f>
        <v>#NUM!</v>
      </c>
      <c r="F210" s="18" t="e">
        <f>INDEX(Large!$E$4:$BN$405,'Trade quantity'!$C210,'Trade quantity'!F$2)</f>
        <v>#NUM!</v>
      </c>
      <c r="G210" s="18" t="e">
        <f>INDEX(Large!$E$4:$BN$405,'Trade quantity'!$C210,'Trade quantity'!G$2)</f>
        <v>#NUM!</v>
      </c>
      <c r="H210" s="18" t="e">
        <f>INDEX(Large!$E$4:$BN$405,'Trade quantity'!$C210,'Trade quantity'!H$2)</f>
        <v>#NUM!</v>
      </c>
      <c r="I210" s="18" t="e">
        <f>INDEX(Large!$E$4:$BN$405,'Trade quantity'!$C210,'Trade quantity'!I$2)</f>
        <v>#NUM!</v>
      </c>
      <c r="J210" s="18" t="e">
        <f>INDEX(Large!$E$4:$BN$405,'Trade quantity'!$C210,'Trade quantity'!J$2)</f>
        <v>#NUM!</v>
      </c>
      <c r="K210" s="18" t="e">
        <f>INDEX(Large!$E$4:$BN$405,'Trade quantity'!$C210,'Trade quantity'!K$2)</f>
        <v>#NUM!</v>
      </c>
      <c r="L210" s="18" t="e">
        <f>INDEX(Large!$E$4:$BN$405,'Trade quantity'!$C210,'Trade quantity'!L$2)</f>
        <v>#NUM!</v>
      </c>
      <c r="M210" s="18" t="e">
        <f>INDEX(Large!$E$4:$BN$405,'Trade quantity'!$C210,'Trade quantity'!M$2)</f>
        <v>#NUM!</v>
      </c>
      <c r="N210" s="18" t="e">
        <f>INDEX(Large!$E$4:$BN$405,'Trade quantity'!$C210,'Trade quantity'!N$2)</f>
        <v>#NUM!</v>
      </c>
      <c r="O210" s="18" t="e">
        <f>INDEX(Large!$E$4:$BN$405,'Trade quantity'!$C210,'Trade quantity'!O$2)</f>
        <v>#NUM!</v>
      </c>
    </row>
    <row r="211" spans="1:15">
      <c r="A211" s="18">
        <v>208</v>
      </c>
      <c r="B211" s="12" t="e">
        <f>LARGE(Large!$BM$4:$BM$72,'Trade quantity'!A211)</f>
        <v>#NUM!</v>
      </c>
      <c r="C211" s="18" t="e">
        <f>MATCH(B211,Large!$BM$4:$BM$405,0)</f>
        <v>#NUM!</v>
      </c>
      <c r="D211" s="18" t="e">
        <f>INDEX(Large!$E$4:$BN$405,'Trade quantity'!$C211,'Trade quantity'!D$2)</f>
        <v>#NUM!</v>
      </c>
      <c r="E211" s="18" t="e">
        <f>INDEX(Large!$E$4:$BN$405,'Trade quantity'!$C211,'Trade quantity'!E$2)</f>
        <v>#NUM!</v>
      </c>
      <c r="F211" s="18" t="e">
        <f>INDEX(Large!$E$4:$BN$405,'Trade quantity'!$C211,'Trade quantity'!F$2)</f>
        <v>#NUM!</v>
      </c>
      <c r="G211" s="18" t="e">
        <f>INDEX(Large!$E$4:$BN$405,'Trade quantity'!$C211,'Trade quantity'!G$2)</f>
        <v>#NUM!</v>
      </c>
      <c r="H211" s="18" t="e">
        <f>INDEX(Large!$E$4:$BN$405,'Trade quantity'!$C211,'Trade quantity'!H$2)</f>
        <v>#NUM!</v>
      </c>
      <c r="I211" s="18" t="e">
        <f>INDEX(Large!$E$4:$BN$405,'Trade quantity'!$C211,'Trade quantity'!I$2)</f>
        <v>#NUM!</v>
      </c>
      <c r="J211" s="18" t="e">
        <f>INDEX(Large!$E$4:$BN$405,'Trade quantity'!$C211,'Trade quantity'!J$2)</f>
        <v>#NUM!</v>
      </c>
      <c r="K211" s="18" t="e">
        <f>INDEX(Large!$E$4:$BN$405,'Trade quantity'!$C211,'Trade quantity'!K$2)</f>
        <v>#NUM!</v>
      </c>
      <c r="L211" s="18" t="e">
        <f>INDEX(Large!$E$4:$BN$405,'Trade quantity'!$C211,'Trade quantity'!L$2)</f>
        <v>#NUM!</v>
      </c>
      <c r="M211" s="18" t="e">
        <f>INDEX(Large!$E$4:$BN$405,'Trade quantity'!$C211,'Trade quantity'!M$2)</f>
        <v>#NUM!</v>
      </c>
      <c r="N211" s="18" t="e">
        <f>INDEX(Large!$E$4:$BN$405,'Trade quantity'!$C211,'Trade quantity'!N$2)</f>
        <v>#NUM!</v>
      </c>
      <c r="O211" s="18" t="e">
        <f>INDEX(Large!$E$4:$BN$405,'Trade quantity'!$C211,'Trade quantity'!O$2)</f>
        <v>#NUM!</v>
      </c>
    </row>
    <row r="212" spans="1:15">
      <c r="A212" s="18">
        <v>209</v>
      </c>
      <c r="B212" s="12" t="e">
        <f>LARGE(Large!$BM$4:$BM$72,'Trade quantity'!A212)</f>
        <v>#NUM!</v>
      </c>
      <c r="C212" s="18" t="e">
        <f>MATCH(B212,Large!$BM$4:$BM$405,0)</f>
        <v>#NUM!</v>
      </c>
      <c r="D212" s="18" t="e">
        <f>INDEX(Large!$E$4:$BN$405,'Trade quantity'!$C212,'Trade quantity'!D$2)</f>
        <v>#NUM!</v>
      </c>
      <c r="E212" s="18" t="e">
        <f>INDEX(Large!$E$4:$BN$405,'Trade quantity'!$C212,'Trade quantity'!E$2)</f>
        <v>#NUM!</v>
      </c>
      <c r="F212" s="18" t="e">
        <f>INDEX(Large!$E$4:$BN$405,'Trade quantity'!$C212,'Trade quantity'!F$2)</f>
        <v>#NUM!</v>
      </c>
      <c r="G212" s="18" t="e">
        <f>INDEX(Large!$E$4:$BN$405,'Trade quantity'!$C212,'Trade quantity'!G$2)</f>
        <v>#NUM!</v>
      </c>
      <c r="H212" s="18" t="e">
        <f>INDEX(Large!$E$4:$BN$405,'Trade quantity'!$C212,'Trade quantity'!H$2)</f>
        <v>#NUM!</v>
      </c>
      <c r="I212" s="18" t="e">
        <f>INDEX(Large!$E$4:$BN$405,'Trade quantity'!$C212,'Trade quantity'!I$2)</f>
        <v>#NUM!</v>
      </c>
      <c r="J212" s="18" t="e">
        <f>INDEX(Large!$E$4:$BN$405,'Trade quantity'!$C212,'Trade quantity'!J$2)</f>
        <v>#NUM!</v>
      </c>
      <c r="K212" s="18" t="e">
        <f>INDEX(Large!$E$4:$BN$405,'Trade quantity'!$C212,'Trade quantity'!K$2)</f>
        <v>#NUM!</v>
      </c>
      <c r="L212" s="18" t="e">
        <f>INDEX(Large!$E$4:$BN$405,'Trade quantity'!$C212,'Trade quantity'!L$2)</f>
        <v>#NUM!</v>
      </c>
      <c r="M212" s="18" t="e">
        <f>INDEX(Large!$E$4:$BN$405,'Trade quantity'!$C212,'Trade quantity'!M$2)</f>
        <v>#NUM!</v>
      </c>
      <c r="N212" s="18" t="e">
        <f>INDEX(Large!$E$4:$BN$405,'Trade quantity'!$C212,'Trade quantity'!N$2)</f>
        <v>#NUM!</v>
      </c>
      <c r="O212" s="18" t="e">
        <f>INDEX(Large!$E$4:$BN$405,'Trade quantity'!$C212,'Trade quantity'!O$2)</f>
        <v>#NUM!</v>
      </c>
    </row>
    <row r="213" spans="1:15">
      <c r="A213" s="18">
        <v>210</v>
      </c>
      <c r="B213" s="12" t="e">
        <f>LARGE(Large!$BM$4:$BM$72,'Trade quantity'!A213)</f>
        <v>#NUM!</v>
      </c>
      <c r="C213" s="18" t="e">
        <f>MATCH(B213,Large!$BM$4:$BM$405,0)</f>
        <v>#NUM!</v>
      </c>
      <c r="D213" s="18" t="e">
        <f>INDEX(Large!$E$4:$BN$405,'Trade quantity'!$C213,'Trade quantity'!D$2)</f>
        <v>#NUM!</v>
      </c>
      <c r="E213" s="18" t="e">
        <f>INDEX(Large!$E$4:$BN$405,'Trade quantity'!$C213,'Trade quantity'!E$2)</f>
        <v>#NUM!</v>
      </c>
      <c r="F213" s="18" t="e">
        <f>INDEX(Large!$E$4:$BN$405,'Trade quantity'!$C213,'Trade quantity'!F$2)</f>
        <v>#NUM!</v>
      </c>
      <c r="G213" s="18" t="e">
        <f>INDEX(Large!$E$4:$BN$405,'Trade quantity'!$C213,'Trade quantity'!G$2)</f>
        <v>#NUM!</v>
      </c>
      <c r="H213" s="18" t="e">
        <f>INDEX(Large!$E$4:$BN$405,'Trade quantity'!$C213,'Trade quantity'!H$2)</f>
        <v>#NUM!</v>
      </c>
      <c r="I213" s="18" t="e">
        <f>INDEX(Large!$E$4:$BN$405,'Trade quantity'!$C213,'Trade quantity'!I$2)</f>
        <v>#NUM!</v>
      </c>
      <c r="J213" s="18" t="e">
        <f>INDEX(Large!$E$4:$BN$405,'Trade quantity'!$C213,'Trade quantity'!J$2)</f>
        <v>#NUM!</v>
      </c>
      <c r="K213" s="18" t="e">
        <f>INDEX(Large!$E$4:$BN$405,'Trade quantity'!$C213,'Trade quantity'!K$2)</f>
        <v>#NUM!</v>
      </c>
      <c r="L213" s="18" t="e">
        <f>INDEX(Large!$E$4:$BN$405,'Trade quantity'!$C213,'Trade quantity'!L$2)</f>
        <v>#NUM!</v>
      </c>
      <c r="M213" s="18" t="e">
        <f>INDEX(Large!$E$4:$BN$405,'Trade quantity'!$C213,'Trade quantity'!M$2)</f>
        <v>#NUM!</v>
      </c>
      <c r="N213" s="18" t="e">
        <f>INDEX(Large!$E$4:$BN$405,'Trade quantity'!$C213,'Trade quantity'!N$2)</f>
        <v>#NUM!</v>
      </c>
      <c r="O213" s="18" t="e">
        <f>INDEX(Large!$E$4:$BN$405,'Trade quantity'!$C213,'Trade quantity'!O$2)</f>
        <v>#NUM!</v>
      </c>
    </row>
    <row r="214" spans="1:15">
      <c r="A214" s="18">
        <v>211</v>
      </c>
      <c r="B214" s="12" t="e">
        <f>LARGE(Large!$BM$4:$BM$72,'Trade quantity'!A214)</f>
        <v>#NUM!</v>
      </c>
      <c r="C214" s="18" t="e">
        <f>MATCH(B214,Large!$BM$4:$BM$405,0)</f>
        <v>#NUM!</v>
      </c>
      <c r="D214" s="18" t="e">
        <f>INDEX(Large!$E$4:$BN$405,'Trade quantity'!$C214,'Trade quantity'!D$2)</f>
        <v>#NUM!</v>
      </c>
      <c r="E214" s="18" t="e">
        <f>INDEX(Large!$E$4:$BN$405,'Trade quantity'!$C214,'Trade quantity'!E$2)</f>
        <v>#NUM!</v>
      </c>
      <c r="F214" s="18" t="e">
        <f>INDEX(Large!$E$4:$BN$405,'Trade quantity'!$C214,'Trade quantity'!F$2)</f>
        <v>#NUM!</v>
      </c>
      <c r="G214" s="18" t="e">
        <f>INDEX(Large!$E$4:$BN$405,'Trade quantity'!$C214,'Trade quantity'!G$2)</f>
        <v>#NUM!</v>
      </c>
      <c r="H214" s="18" t="e">
        <f>INDEX(Large!$E$4:$BN$405,'Trade quantity'!$C214,'Trade quantity'!H$2)</f>
        <v>#NUM!</v>
      </c>
      <c r="I214" s="18" t="e">
        <f>INDEX(Large!$E$4:$BN$405,'Trade quantity'!$C214,'Trade quantity'!I$2)</f>
        <v>#NUM!</v>
      </c>
      <c r="J214" s="18" t="e">
        <f>INDEX(Large!$E$4:$BN$405,'Trade quantity'!$C214,'Trade quantity'!J$2)</f>
        <v>#NUM!</v>
      </c>
      <c r="K214" s="18" t="e">
        <f>INDEX(Large!$E$4:$BN$405,'Trade quantity'!$C214,'Trade quantity'!K$2)</f>
        <v>#NUM!</v>
      </c>
      <c r="L214" s="18" t="e">
        <f>INDEX(Large!$E$4:$BN$405,'Trade quantity'!$C214,'Trade quantity'!L$2)</f>
        <v>#NUM!</v>
      </c>
      <c r="M214" s="18" t="e">
        <f>INDEX(Large!$E$4:$BN$405,'Trade quantity'!$C214,'Trade quantity'!M$2)</f>
        <v>#NUM!</v>
      </c>
      <c r="N214" s="18" t="e">
        <f>INDEX(Large!$E$4:$BN$405,'Trade quantity'!$C214,'Trade quantity'!N$2)</f>
        <v>#NUM!</v>
      </c>
      <c r="O214" s="18" t="e">
        <f>INDEX(Large!$E$4:$BN$405,'Trade quantity'!$C214,'Trade quantity'!O$2)</f>
        <v>#NUM!</v>
      </c>
    </row>
    <row r="215" spans="1:15">
      <c r="A215" s="18">
        <v>212</v>
      </c>
      <c r="B215" s="12" t="e">
        <f>LARGE(Large!$BM$4:$BM$72,'Trade quantity'!A215)</f>
        <v>#NUM!</v>
      </c>
      <c r="C215" s="18" t="e">
        <f>MATCH(B215,Large!$BM$4:$BM$405,0)</f>
        <v>#NUM!</v>
      </c>
      <c r="D215" s="18" t="e">
        <f>INDEX(Large!$E$4:$BN$405,'Trade quantity'!$C215,'Trade quantity'!D$2)</f>
        <v>#NUM!</v>
      </c>
      <c r="E215" s="18" t="e">
        <f>INDEX(Large!$E$4:$BN$405,'Trade quantity'!$C215,'Trade quantity'!E$2)</f>
        <v>#NUM!</v>
      </c>
      <c r="F215" s="18" t="e">
        <f>INDEX(Large!$E$4:$BN$405,'Trade quantity'!$C215,'Trade quantity'!F$2)</f>
        <v>#NUM!</v>
      </c>
      <c r="G215" s="18" t="e">
        <f>INDEX(Large!$E$4:$BN$405,'Trade quantity'!$C215,'Trade quantity'!G$2)</f>
        <v>#NUM!</v>
      </c>
      <c r="H215" s="18" t="e">
        <f>INDEX(Large!$E$4:$BN$405,'Trade quantity'!$C215,'Trade quantity'!H$2)</f>
        <v>#NUM!</v>
      </c>
      <c r="I215" s="18" t="e">
        <f>INDEX(Large!$E$4:$BN$405,'Trade quantity'!$C215,'Trade quantity'!I$2)</f>
        <v>#NUM!</v>
      </c>
      <c r="J215" s="18" t="e">
        <f>INDEX(Large!$E$4:$BN$405,'Trade quantity'!$C215,'Trade quantity'!J$2)</f>
        <v>#NUM!</v>
      </c>
      <c r="K215" s="18" t="e">
        <f>INDEX(Large!$E$4:$BN$405,'Trade quantity'!$C215,'Trade quantity'!K$2)</f>
        <v>#NUM!</v>
      </c>
      <c r="L215" s="18" t="e">
        <f>INDEX(Large!$E$4:$BN$405,'Trade quantity'!$C215,'Trade quantity'!L$2)</f>
        <v>#NUM!</v>
      </c>
      <c r="M215" s="18" t="e">
        <f>INDEX(Large!$E$4:$BN$405,'Trade quantity'!$C215,'Trade quantity'!M$2)</f>
        <v>#NUM!</v>
      </c>
      <c r="N215" s="18" t="e">
        <f>INDEX(Large!$E$4:$BN$405,'Trade quantity'!$C215,'Trade quantity'!N$2)</f>
        <v>#NUM!</v>
      </c>
      <c r="O215" s="18" t="e">
        <f>INDEX(Large!$E$4:$BN$405,'Trade quantity'!$C215,'Trade quantity'!O$2)</f>
        <v>#NUM!</v>
      </c>
    </row>
    <row r="216" spans="1:15">
      <c r="A216" s="18">
        <v>213</v>
      </c>
      <c r="B216" s="12" t="e">
        <f>LARGE(Large!$BM$4:$BM$72,'Trade quantity'!A216)</f>
        <v>#NUM!</v>
      </c>
      <c r="C216" s="18" t="e">
        <f>MATCH(B216,Large!$BM$4:$BM$405,0)</f>
        <v>#NUM!</v>
      </c>
      <c r="D216" s="18" t="e">
        <f>INDEX(Large!$E$4:$BN$405,'Trade quantity'!$C216,'Trade quantity'!D$2)</f>
        <v>#NUM!</v>
      </c>
      <c r="E216" s="18" t="e">
        <f>INDEX(Large!$E$4:$BN$405,'Trade quantity'!$C216,'Trade quantity'!E$2)</f>
        <v>#NUM!</v>
      </c>
      <c r="F216" s="18" t="e">
        <f>INDEX(Large!$E$4:$BN$405,'Trade quantity'!$C216,'Trade quantity'!F$2)</f>
        <v>#NUM!</v>
      </c>
      <c r="G216" s="18" t="e">
        <f>INDEX(Large!$E$4:$BN$405,'Trade quantity'!$C216,'Trade quantity'!G$2)</f>
        <v>#NUM!</v>
      </c>
      <c r="H216" s="18" t="e">
        <f>INDEX(Large!$E$4:$BN$405,'Trade quantity'!$C216,'Trade quantity'!H$2)</f>
        <v>#NUM!</v>
      </c>
      <c r="I216" s="18" t="e">
        <f>INDEX(Large!$E$4:$BN$405,'Trade quantity'!$C216,'Trade quantity'!I$2)</f>
        <v>#NUM!</v>
      </c>
      <c r="J216" s="18" t="e">
        <f>INDEX(Large!$E$4:$BN$405,'Trade quantity'!$C216,'Trade quantity'!J$2)</f>
        <v>#NUM!</v>
      </c>
      <c r="K216" s="18" t="e">
        <f>INDEX(Large!$E$4:$BN$405,'Trade quantity'!$C216,'Trade quantity'!K$2)</f>
        <v>#NUM!</v>
      </c>
      <c r="L216" s="18" t="e">
        <f>INDEX(Large!$E$4:$BN$405,'Trade quantity'!$C216,'Trade quantity'!L$2)</f>
        <v>#NUM!</v>
      </c>
      <c r="M216" s="18" t="e">
        <f>INDEX(Large!$E$4:$BN$405,'Trade quantity'!$C216,'Trade quantity'!M$2)</f>
        <v>#NUM!</v>
      </c>
      <c r="N216" s="18" t="e">
        <f>INDEX(Large!$E$4:$BN$405,'Trade quantity'!$C216,'Trade quantity'!N$2)</f>
        <v>#NUM!</v>
      </c>
      <c r="O216" s="18" t="e">
        <f>INDEX(Large!$E$4:$BN$405,'Trade quantity'!$C216,'Trade quantity'!O$2)</f>
        <v>#NUM!</v>
      </c>
    </row>
    <row r="217" spans="1:15">
      <c r="A217" s="18">
        <v>214</v>
      </c>
      <c r="B217" s="12" t="e">
        <f>LARGE(Large!$BM$4:$BM$72,'Trade quantity'!A217)</f>
        <v>#NUM!</v>
      </c>
      <c r="C217" s="18" t="e">
        <f>MATCH(B217,Large!$BM$4:$BM$405,0)</f>
        <v>#NUM!</v>
      </c>
      <c r="D217" s="18" t="e">
        <f>INDEX(Large!$E$4:$BN$405,'Trade quantity'!$C217,'Trade quantity'!D$2)</f>
        <v>#NUM!</v>
      </c>
      <c r="E217" s="18" t="e">
        <f>INDEX(Large!$E$4:$BN$405,'Trade quantity'!$C217,'Trade quantity'!E$2)</f>
        <v>#NUM!</v>
      </c>
      <c r="F217" s="18" t="e">
        <f>INDEX(Large!$E$4:$BN$405,'Trade quantity'!$C217,'Trade quantity'!F$2)</f>
        <v>#NUM!</v>
      </c>
      <c r="G217" s="18" t="e">
        <f>INDEX(Large!$E$4:$BN$405,'Trade quantity'!$C217,'Trade quantity'!G$2)</f>
        <v>#NUM!</v>
      </c>
      <c r="H217" s="18" t="e">
        <f>INDEX(Large!$E$4:$BN$405,'Trade quantity'!$C217,'Trade quantity'!H$2)</f>
        <v>#NUM!</v>
      </c>
      <c r="I217" s="18" t="e">
        <f>INDEX(Large!$E$4:$BN$405,'Trade quantity'!$C217,'Trade quantity'!I$2)</f>
        <v>#NUM!</v>
      </c>
      <c r="J217" s="18" t="e">
        <f>INDEX(Large!$E$4:$BN$405,'Trade quantity'!$C217,'Trade quantity'!J$2)</f>
        <v>#NUM!</v>
      </c>
      <c r="K217" s="18" t="e">
        <f>INDEX(Large!$E$4:$BN$405,'Trade quantity'!$C217,'Trade quantity'!K$2)</f>
        <v>#NUM!</v>
      </c>
      <c r="L217" s="18" t="e">
        <f>INDEX(Large!$E$4:$BN$405,'Trade quantity'!$C217,'Trade quantity'!L$2)</f>
        <v>#NUM!</v>
      </c>
      <c r="M217" s="18" t="e">
        <f>INDEX(Large!$E$4:$BN$405,'Trade quantity'!$C217,'Trade quantity'!M$2)</f>
        <v>#NUM!</v>
      </c>
      <c r="N217" s="18" t="e">
        <f>INDEX(Large!$E$4:$BN$405,'Trade quantity'!$C217,'Trade quantity'!N$2)</f>
        <v>#NUM!</v>
      </c>
      <c r="O217" s="18" t="e">
        <f>INDEX(Large!$E$4:$BN$405,'Trade quantity'!$C217,'Trade quantity'!O$2)</f>
        <v>#NUM!</v>
      </c>
    </row>
    <row r="218" spans="1:15">
      <c r="A218" s="18">
        <v>215</v>
      </c>
      <c r="B218" s="12" t="e">
        <f>LARGE(Large!$BM$4:$BM$72,'Trade quantity'!A218)</f>
        <v>#NUM!</v>
      </c>
      <c r="C218" s="18" t="e">
        <f>MATCH(B218,Large!$BM$4:$BM$405,0)</f>
        <v>#NUM!</v>
      </c>
      <c r="D218" s="18" t="e">
        <f>INDEX(Large!$E$4:$BN$405,'Trade quantity'!$C218,'Trade quantity'!D$2)</f>
        <v>#NUM!</v>
      </c>
      <c r="E218" s="18" t="e">
        <f>INDEX(Large!$E$4:$BN$405,'Trade quantity'!$C218,'Trade quantity'!E$2)</f>
        <v>#NUM!</v>
      </c>
      <c r="F218" s="18" t="e">
        <f>INDEX(Large!$E$4:$BN$405,'Trade quantity'!$C218,'Trade quantity'!F$2)</f>
        <v>#NUM!</v>
      </c>
      <c r="G218" s="18" t="e">
        <f>INDEX(Large!$E$4:$BN$405,'Trade quantity'!$C218,'Trade quantity'!G$2)</f>
        <v>#NUM!</v>
      </c>
      <c r="H218" s="18" t="e">
        <f>INDEX(Large!$E$4:$BN$405,'Trade quantity'!$C218,'Trade quantity'!H$2)</f>
        <v>#NUM!</v>
      </c>
      <c r="I218" s="18" t="e">
        <f>INDEX(Large!$E$4:$BN$405,'Trade quantity'!$C218,'Trade quantity'!I$2)</f>
        <v>#NUM!</v>
      </c>
      <c r="J218" s="18" t="e">
        <f>INDEX(Large!$E$4:$BN$405,'Trade quantity'!$C218,'Trade quantity'!J$2)</f>
        <v>#NUM!</v>
      </c>
      <c r="K218" s="18" t="e">
        <f>INDEX(Large!$E$4:$BN$405,'Trade quantity'!$C218,'Trade quantity'!K$2)</f>
        <v>#NUM!</v>
      </c>
      <c r="L218" s="18" t="e">
        <f>INDEX(Large!$E$4:$BN$405,'Trade quantity'!$C218,'Trade quantity'!L$2)</f>
        <v>#NUM!</v>
      </c>
      <c r="M218" s="18" t="e">
        <f>INDEX(Large!$E$4:$BN$405,'Trade quantity'!$C218,'Trade quantity'!M$2)</f>
        <v>#NUM!</v>
      </c>
      <c r="N218" s="18" t="e">
        <f>INDEX(Large!$E$4:$BN$405,'Trade quantity'!$C218,'Trade quantity'!N$2)</f>
        <v>#NUM!</v>
      </c>
      <c r="O218" s="18" t="e">
        <f>INDEX(Large!$E$4:$BN$405,'Trade quantity'!$C218,'Trade quantity'!O$2)</f>
        <v>#NUM!</v>
      </c>
    </row>
    <row r="219" spans="1:15">
      <c r="A219" s="18">
        <v>216</v>
      </c>
      <c r="B219" s="12" t="e">
        <f>LARGE(Large!$BM$4:$BM$72,'Trade quantity'!A219)</f>
        <v>#NUM!</v>
      </c>
      <c r="C219" s="18" t="e">
        <f>MATCH(B219,Large!$BM$4:$BM$405,0)</f>
        <v>#NUM!</v>
      </c>
      <c r="D219" s="18" t="e">
        <f>INDEX(Large!$E$4:$BN$405,'Trade quantity'!$C219,'Trade quantity'!D$2)</f>
        <v>#NUM!</v>
      </c>
      <c r="E219" s="18" t="e">
        <f>INDEX(Large!$E$4:$BN$405,'Trade quantity'!$C219,'Trade quantity'!E$2)</f>
        <v>#NUM!</v>
      </c>
      <c r="F219" s="18" t="e">
        <f>INDEX(Large!$E$4:$BN$405,'Trade quantity'!$C219,'Trade quantity'!F$2)</f>
        <v>#NUM!</v>
      </c>
      <c r="G219" s="18" t="e">
        <f>INDEX(Large!$E$4:$BN$405,'Trade quantity'!$C219,'Trade quantity'!G$2)</f>
        <v>#NUM!</v>
      </c>
      <c r="H219" s="18" t="e">
        <f>INDEX(Large!$E$4:$BN$405,'Trade quantity'!$C219,'Trade quantity'!H$2)</f>
        <v>#NUM!</v>
      </c>
      <c r="I219" s="18" t="e">
        <f>INDEX(Large!$E$4:$BN$405,'Trade quantity'!$C219,'Trade quantity'!I$2)</f>
        <v>#NUM!</v>
      </c>
      <c r="J219" s="18" t="e">
        <f>INDEX(Large!$E$4:$BN$405,'Trade quantity'!$C219,'Trade quantity'!J$2)</f>
        <v>#NUM!</v>
      </c>
      <c r="K219" s="18" t="e">
        <f>INDEX(Large!$E$4:$BN$405,'Trade quantity'!$C219,'Trade quantity'!K$2)</f>
        <v>#NUM!</v>
      </c>
      <c r="L219" s="18" t="e">
        <f>INDEX(Large!$E$4:$BN$405,'Trade quantity'!$C219,'Trade quantity'!L$2)</f>
        <v>#NUM!</v>
      </c>
      <c r="M219" s="18" t="e">
        <f>INDEX(Large!$E$4:$BN$405,'Trade quantity'!$C219,'Trade quantity'!M$2)</f>
        <v>#NUM!</v>
      </c>
      <c r="N219" s="18" t="e">
        <f>INDEX(Large!$E$4:$BN$405,'Trade quantity'!$C219,'Trade quantity'!N$2)</f>
        <v>#NUM!</v>
      </c>
      <c r="O219" s="18" t="e">
        <f>INDEX(Large!$E$4:$BN$405,'Trade quantity'!$C219,'Trade quantity'!O$2)</f>
        <v>#NUM!</v>
      </c>
    </row>
    <row r="220" spans="1:15">
      <c r="A220" s="18">
        <v>217</v>
      </c>
      <c r="B220" s="12" t="e">
        <f>LARGE(Large!$BM$4:$BM$72,'Trade quantity'!A220)</f>
        <v>#NUM!</v>
      </c>
      <c r="C220" s="18" t="e">
        <f>MATCH(B220,Large!$BM$4:$BM$405,0)</f>
        <v>#NUM!</v>
      </c>
      <c r="D220" s="18" t="e">
        <f>INDEX(Large!$E$4:$BN$405,'Trade quantity'!$C220,'Trade quantity'!D$2)</f>
        <v>#NUM!</v>
      </c>
      <c r="E220" s="18" t="e">
        <f>INDEX(Large!$E$4:$BN$405,'Trade quantity'!$C220,'Trade quantity'!E$2)</f>
        <v>#NUM!</v>
      </c>
      <c r="F220" s="18" t="e">
        <f>INDEX(Large!$E$4:$BN$405,'Trade quantity'!$C220,'Trade quantity'!F$2)</f>
        <v>#NUM!</v>
      </c>
      <c r="G220" s="18" t="e">
        <f>INDEX(Large!$E$4:$BN$405,'Trade quantity'!$C220,'Trade quantity'!G$2)</f>
        <v>#NUM!</v>
      </c>
      <c r="H220" s="18" t="e">
        <f>INDEX(Large!$E$4:$BN$405,'Trade quantity'!$C220,'Trade quantity'!H$2)</f>
        <v>#NUM!</v>
      </c>
      <c r="I220" s="18" t="e">
        <f>INDEX(Large!$E$4:$BN$405,'Trade quantity'!$C220,'Trade quantity'!I$2)</f>
        <v>#NUM!</v>
      </c>
      <c r="J220" s="18" t="e">
        <f>INDEX(Large!$E$4:$BN$405,'Trade quantity'!$C220,'Trade quantity'!J$2)</f>
        <v>#NUM!</v>
      </c>
      <c r="K220" s="18" t="e">
        <f>INDEX(Large!$E$4:$BN$405,'Trade quantity'!$C220,'Trade quantity'!K$2)</f>
        <v>#NUM!</v>
      </c>
      <c r="L220" s="18" t="e">
        <f>INDEX(Large!$E$4:$BN$405,'Trade quantity'!$C220,'Trade quantity'!L$2)</f>
        <v>#NUM!</v>
      </c>
      <c r="M220" s="18" t="e">
        <f>INDEX(Large!$E$4:$BN$405,'Trade quantity'!$C220,'Trade quantity'!M$2)</f>
        <v>#NUM!</v>
      </c>
      <c r="N220" s="18" t="e">
        <f>INDEX(Large!$E$4:$BN$405,'Trade quantity'!$C220,'Trade quantity'!N$2)</f>
        <v>#NUM!</v>
      </c>
      <c r="O220" s="18" t="e">
        <f>INDEX(Large!$E$4:$BN$405,'Trade quantity'!$C220,'Trade quantity'!O$2)</f>
        <v>#NUM!</v>
      </c>
    </row>
    <row r="221" spans="1:15">
      <c r="A221" s="18">
        <v>218</v>
      </c>
      <c r="B221" s="12" t="e">
        <f>LARGE(Large!$BM$4:$BM$72,'Trade quantity'!A221)</f>
        <v>#NUM!</v>
      </c>
      <c r="C221" s="18" t="e">
        <f>MATCH(B221,Large!$BM$4:$BM$405,0)</f>
        <v>#NUM!</v>
      </c>
      <c r="D221" s="18" t="e">
        <f>INDEX(Large!$E$4:$BN$405,'Trade quantity'!$C221,'Trade quantity'!D$2)</f>
        <v>#NUM!</v>
      </c>
      <c r="E221" s="18" t="e">
        <f>INDEX(Large!$E$4:$BN$405,'Trade quantity'!$C221,'Trade quantity'!E$2)</f>
        <v>#NUM!</v>
      </c>
      <c r="F221" s="18" t="e">
        <f>INDEX(Large!$E$4:$BN$405,'Trade quantity'!$C221,'Trade quantity'!F$2)</f>
        <v>#NUM!</v>
      </c>
      <c r="G221" s="18" t="e">
        <f>INDEX(Large!$E$4:$BN$405,'Trade quantity'!$C221,'Trade quantity'!G$2)</f>
        <v>#NUM!</v>
      </c>
      <c r="H221" s="18" t="e">
        <f>INDEX(Large!$E$4:$BN$405,'Trade quantity'!$C221,'Trade quantity'!H$2)</f>
        <v>#NUM!</v>
      </c>
      <c r="I221" s="18" t="e">
        <f>INDEX(Large!$E$4:$BN$405,'Trade quantity'!$C221,'Trade quantity'!I$2)</f>
        <v>#NUM!</v>
      </c>
      <c r="J221" s="18" t="e">
        <f>INDEX(Large!$E$4:$BN$405,'Trade quantity'!$C221,'Trade quantity'!J$2)</f>
        <v>#NUM!</v>
      </c>
      <c r="K221" s="18" t="e">
        <f>INDEX(Large!$E$4:$BN$405,'Trade quantity'!$C221,'Trade quantity'!K$2)</f>
        <v>#NUM!</v>
      </c>
      <c r="L221" s="18" t="e">
        <f>INDEX(Large!$E$4:$BN$405,'Trade quantity'!$C221,'Trade quantity'!L$2)</f>
        <v>#NUM!</v>
      </c>
      <c r="M221" s="18" t="e">
        <f>INDEX(Large!$E$4:$BN$405,'Trade quantity'!$C221,'Trade quantity'!M$2)</f>
        <v>#NUM!</v>
      </c>
      <c r="N221" s="18" t="e">
        <f>INDEX(Large!$E$4:$BN$405,'Trade quantity'!$C221,'Trade quantity'!N$2)</f>
        <v>#NUM!</v>
      </c>
      <c r="O221" s="18" t="e">
        <f>INDEX(Large!$E$4:$BN$405,'Trade quantity'!$C221,'Trade quantity'!O$2)</f>
        <v>#NUM!</v>
      </c>
    </row>
    <row r="222" spans="1:15">
      <c r="A222" s="18">
        <v>219</v>
      </c>
      <c r="B222" s="12" t="e">
        <f>LARGE(Large!$BM$4:$BM$72,'Trade quantity'!A222)</f>
        <v>#NUM!</v>
      </c>
      <c r="C222" s="18" t="e">
        <f>MATCH(B222,Large!$BM$4:$BM$405,0)</f>
        <v>#NUM!</v>
      </c>
      <c r="D222" s="18" t="e">
        <f>INDEX(Large!$E$4:$BN$405,'Trade quantity'!$C222,'Trade quantity'!D$2)</f>
        <v>#NUM!</v>
      </c>
      <c r="E222" s="18" t="e">
        <f>INDEX(Large!$E$4:$BN$405,'Trade quantity'!$C222,'Trade quantity'!E$2)</f>
        <v>#NUM!</v>
      </c>
      <c r="F222" s="18" t="e">
        <f>INDEX(Large!$E$4:$BN$405,'Trade quantity'!$C222,'Trade quantity'!F$2)</f>
        <v>#NUM!</v>
      </c>
      <c r="G222" s="18" t="e">
        <f>INDEX(Large!$E$4:$BN$405,'Trade quantity'!$C222,'Trade quantity'!G$2)</f>
        <v>#NUM!</v>
      </c>
      <c r="H222" s="18" t="e">
        <f>INDEX(Large!$E$4:$BN$405,'Trade quantity'!$C222,'Trade quantity'!H$2)</f>
        <v>#NUM!</v>
      </c>
      <c r="I222" s="18" t="e">
        <f>INDEX(Large!$E$4:$BN$405,'Trade quantity'!$C222,'Trade quantity'!I$2)</f>
        <v>#NUM!</v>
      </c>
      <c r="J222" s="18" t="e">
        <f>INDEX(Large!$E$4:$BN$405,'Trade quantity'!$C222,'Trade quantity'!J$2)</f>
        <v>#NUM!</v>
      </c>
      <c r="K222" s="18" t="e">
        <f>INDEX(Large!$E$4:$BN$405,'Trade quantity'!$C222,'Trade quantity'!K$2)</f>
        <v>#NUM!</v>
      </c>
      <c r="L222" s="18" t="e">
        <f>INDEX(Large!$E$4:$BN$405,'Trade quantity'!$C222,'Trade quantity'!L$2)</f>
        <v>#NUM!</v>
      </c>
      <c r="M222" s="18" t="e">
        <f>INDEX(Large!$E$4:$BN$405,'Trade quantity'!$C222,'Trade quantity'!M$2)</f>
        <v>#NUM!</v>
      </c>
      <c r="N222" s="18" t="e">
        <f>INDEX(Large!$E$4:$BN$405,'Trade quantity'!$C222,'Trade quantity'!N$2)</f>
        <v>#NUM!</v>
      </c>
      <c r="O222" s="18" t="e">
        <f>INDEX(Large!$E$4:$BN$405,'Trade quantity'!$C222,'Trade quantity'!O$2)</f>
        <v>#NUM!</v>
      </c>
    </row>
    <row r="223" spans="1:15">
      <c r="A223" s="18">
        <v>220</v>
      </c>
      <c r="B223" s="12" t="e">
        <f>LARGE(Large!$BM$4:$BM$72,'Trade quantity'!A223)</f>
        <v>#NUM!</v>
      </c>
      <c r="C223" s="18" t="e">
        <f>MATCH(B223,Large!$BM$4:$BM$405,0)</f>
        <v>#NUM!</v>
      </c>
      <c r="D223" s="18" t="e">
        <f>INDEX(Large!$E$4:$BN$405,'Trade quantity'!$C223,'Trade quantity'!D$2)</f>
        <v>#NUM!</v>
      </c>
      <c r="E223" s="18" t="e">
        <f>INDEX(Large!$E$4:$BN$405,'Trade quantity'!$C223,'Trade quantity'!E$2)</f>
        <v>#NUM!</v>
      </c>
      <c r="F223" s="18" t="e">
        <f>INDEX(Large!$E$4:$BN$405,'Trade quantity'!$C223,'Trade quantity'!F$2)</f>
        <v>#NUM!</v>
      </c>
      <c r="G223" s="18" t="e">
        <f>INDEX(Large!$E$4:$BN$405,'Trade quantity'!$C223,'Trade quantity'!G$2)</f>
        <v>#NUM!</v>
      </c>
      <c r="H223" s="18" t="e">
        <f>INDEX(Large!$E$4:$BN$405,'Trade quantity'!$C223,'Trade quantity'!H$2)</f>
        <v>#NUM!</v>
      </c>
      <c r="I223" s="18" t="e">
        <f>INDEX(Large!$E$4:$BN$405,'Trade quantity'!$C223,'Trade quantity'!I$2)</f>
        <v>#NUM!</v>
      </c>
      <c r="J223" s="18" t="e">
        <f>INDEX(Large!$E$4:$BN$405,'Trade quantity'!$C223,'Trade quantity'!J$2)</f>
        <v>#NUM!</v>
      </c>
      <c r="K223" s="18" t="e">
        <f>INDEX(Large!$E$4:$BN$405,'Trade quantity'!$C223,'Trade quantity'!K$2)</f>
        <v>#NUM!</v>
      </c>
      <c r="L223" s="18" t="e">
        <f>INDEX(Large!$E$4:$BN$405,'Trade quantity'!$C223,'Trade quantity'!L$2)</f>
        <v>#NUM!</v>
      </c>
      <c r="M223" s="18" t="e">
        <f>INDEX(Large!$E$4:$BN$405,'Trade quantity'!$C223,'Trade quantity'!M$2)</f>
        <v>#NUM!</v>
      </c>
      <c r="N223" s="18" t="e">
        <f>INDEX(Large!$E$4:$BN$405,'Trade quantity'!$C223,'Trade quantity'!N$2)</f>
        <v>#NUM!</v>
      </c>
      <c r="O223" s="18" t="e">
        <f>INDEX(Large!$E$4:$BN$405,'Trade quantity'!$C223,'Trade quantity'!O$2)</f>
        <v>#NUM!</v>
      </c>
    </row>
    <row r="224" spans="1:15">
      <c r="A224" s="18">
        <v>221</v>
      </c>
      <c r="B224" s="12" t="e">
        <f>LARGE(Large!$BM$4:$BM$72,'Trade quantity'!A224)</f>
        <v>#NUM!</v>
      </c>
      <c r="C224" s="18" t="e">
        <f>MATCH(B224,Large!$BM$4:$BM$405,0)</f>
        <v>#NUM!</v>
      </c>
      <c r="D224" s="18" t="e">
        <f>INDEX(Large!$E$4:$BN$405,'Trade quantity'!$C224,'Trade quantity'!D$2)</f>
        <v>#NUM!</v>
      </c>
      <c r="E224" s="18" t="e">
        <f>INDEX(Large!$E$4:$BN$405,'Trade quantity'!$C224,'Trade quantity'!E$2)</f>
        <v>#NUM!</v>
      </c>
      <c r="F224" s="18" t="e">
        <f>INDEX(Large!$E$4:$BN$405,'Trade quantity'!$C224,'Trade quantity'!F$2)</f>
        <v>#NUM!</v>
      </c>
      <c r="G224" s="18" t="e">
        <f>INDEX(Large!$E$4:$BN$405,'Trade quantity'!$C224,'Trade quantity'!G$2)</f>
        <v>#NUM!</v>
      </c>
      <c r="H224" s="18" t="e">
        <f>INDEX(Large!$E$4:$BN$405,'Trade quantity'!$C224,'Trade quantity'!H$2)</f>
        <v>#NUM!</v>
      </c>
      <c r="I224" s="18" t="e">
        <f>INDEX(Large!$E$4:$BN$405,'Trade quantity'!$C224,'Trade quantity'!I$2)</f>
        <v>#NUM!</v>
      </c>
      <c r="J224" s="18" t="e">
        <f>INDEX(Large!$E$4:$BN$405,'Trade quantity'!$C224,'Trade quantity'!J$2)</f>
        <v>#NUM!</v>
      </c>
      <c r="K224" s="18" t="e">
        <f>INDEX(Large!$E$4:$BN$405,'Trade quantity'!$C224,'Trade quantity'!K$2)</f>
        <v>#NUM!</v>
      </c>
      <c r="L224" s="18" t="e">
        <f>INDEX(Large!$E$4:$BN$405,'Trade quantity'!$C224,'Trade quantity'!L$2)</f>
        <v>#NUM!</v>
      </c>
      <c r="M224" s="18" t="e">
        <f>INDEX(Large!$E$4:$BN$405,'Trade quantity'!$C224,'Trade quantity'!M$2)</f>
        <v>#NUM!</v>
      </c>
      <c r="N224" s="18" t="e">
        <f>INDEX(Large!$E$4:$BN$405,'Trade quantity'!$C224,'Trade quantity'!N$2)</f>
        <v>#NUM!</v>
      </c>
      <c r="O224" s="18" t="e">
        <f>INDEX(Large!$E$4:$BN$405,'Trade quantity'!$C224,'Trade quantity'!O$2)</f>
        <v>#NUM!</v>
      </c>
    </row>
    <row r="225" spans="1:15">
      <c r="A225" s="18">
        <v>222</v>
      </c>
      <c r="B225" s="12" t="e">
        <f>LARGE(Large!$BM$4:$BM$72,'Trade quantity'!A225)</f>
        <v>#NUM!</v>
      </c>
      <c r="C225" s="18" t="e">
        <f>MATCH(B225,Large!$BM$4:$BM$405,0)</f>
        <v>#NUM!</v>
      </c>
      <c r="D225" s="18" t="e">
        <f>INDEX(Large!$E$4:$BN$405,'Trade quantity'!$C225,'Trade quantity'!D$2)</f>
        <v>#NUM!</v>
      </c>
      <c r="E225" s="18" t="e">
        <f>INDEX(Large!$E$4:$BN$405,'Trade quantity'!$C225,'Trade quantity'!E$2)</f>
        <v>#NUM!</v>
      </c>
      <c r="F225" s="18" t="e">
        <f>INDEX(Large!$E$4:$BN$405,'Trade quantity'!$C225,'Trade quantity'!F$2)</f>
        <v>#NUM!</v>
      </c>
      <c r="G225" s="18" t="e">
        <f>INDEX(Large!$E$4:$BN$405,'Trade quantity'!$C225,'Trade quantity'!G$2)</f>
        <v>#NUM!</v>
      </c>
      <c r="H225" s="18" t="e">
        <f>INDEX(Large!$E$4:$BN$405,'Trade quantity'!$C225,'Trade quantity'!H$2)</f>
        <v>#NUM!</v>
      </c>
      <c r="I225" s="18" t="e">
        <f>INDEX(Large!$E$4:$BN$405,'Trade quantity'!$C225,'Trade quantity'!I$2)</f>
        <v>#NUM!</v>
      </c>
      <c r="J225" s="18" t="e">
        <f>INDEX(Large!$E$4:$BN$405,'Trade quantity'!$C225,'Trade quantity'!J$2)</f>
        <v>#NUM!</v>
      </c>
      <c r="K225" s="18" t="e">
        <f>INDEX(Large!$E$4:$BN$405,'Trade quantity'!$C225,'Trade quantity'!K$2)</f>
        <v>#NUM!</v>
      </c>
      <c r="L225" s="18" t="e">
        <f>INDEX(Large!$E$4:$BN$405,'Trade quantity'!$C225,'Trade quantity'!L$2)</f>
        <v>#NUM!</v>
      </c>
      <c r="M225" s="18" t="e">
        <f>INDEX(Large!$E$4:$BN$405,'Trade quantity'!$C225,'Trade quantity'!M$2)</f>
        <v>#NUM!</v>
      </c>
      <c r="N225" s="18" t="e">
        <f>INDEX(Large!$E$4:$BN$405,'Trade quantity'!$C225,'Trade quantity'!N$2)</f>
        <v>#NUM!</v>
      </c>
      <c r="O225" s="18" t="e">
        <f>INDEX(Large!$E$4:$BN$405,'Trade quantity'!$C225,'Trade quantity'!O$2)</f>
        <v>#NUM!</v>
      </c>
    </row>
    <row r="226" spans="1:15">
      <c r="A226" s="18">
        <v>223</v>
      </c>
      <c r="B226" s="12" t="e">
        <f>LARGE(Large!$BM$4:$BM$72,'Trade quantity'!A226)</f>
        <v>#NUM!</v>
      </c>
      <c r="C226" s="18" t="e">
        <f>MATCH(B226,Large!$BM$4:$BM$405,0)</f>
        <v>#NUM!</v>
      </c>
      <c r="D226" s="18" t="e">
        <f>INDEX(Large!$E$4:$BN$405,'Trade quantity'!$C226,'Trade quantity'!D$2)</f>
        <v>#NUM!</v>
      </c>
      <c r="E226" s="18" t="e">
        <f>INDEX(Large!$E$4:$BN$405,'Trade quantity'!$C226,'Trade quantity'!E$2)</f>
        <v>#NUM!</v>
      </c>
      <c r="F226" s="18" t="e">
        <f>INDEX(Large!$E$4:$BN$405,'Trade quantity'!$C226,'Trade quantity'!F$2)</f>
        <v>#NUM!</v>
      </c>
      <c r="G226" s="18" t="e">
        <f>INDEX(Large!$E$4:$BN$405,'Trade quantity'!$C226,'Trade quantity'!G$2)</f>
        <v>#NUM!</v>
      </c>
      <c r="H226" s="18" t="e">
        <f>INDEX(Large!$E$4:$BN$405,'Trade quantity'!$C226,'Trade quantity'!H$2)</f>
        <v>#NUM!</v>
      </c>
      <c r="I226" s="18" t="e">
        <f>INDEX(Large!$E$4:$BN$405,'Trade quantity'!$C226,'Trade quantity'!I$2)</f>
        <v>#NUM!</v>
      </c>
      <c r="J226" s="18" t="e">
        <f>INDEX(Large!$E$4:$BN$405,'Trade quantity'!$C226,'Trade quantity'!J$2)</f>
        <v>#NUM!</v>
      </c>
      <c r="K226" s="18" t="e">
        <f>INDEX(Large!$E$4:$BN$405,'Trade quantity'!$C226,'Trade quantity'!K$2)</f>
        <v>#NUM!</v>
      </c>
      <c r="L226" s="18" t="e">
        <f>INDEX(Large!$E$4:$BN$405,'Trade quantity'!$C226,'Trade quantity'!L$2)</f>
        <v>#NUM!</v>
      </c>
      <c r="M226" s="18" t="e">
        <f>INDEX(Large!$E$4:$BN$405,'Trade quantity'!$C226,'Trade quantity'!M$2)</f>
        <v>#NUM!</v>
      </c>
      <c r="N226" s="18" t="e">
        <f>INDEX(Large!$E$4:$BN$405,'Trade quantity'!$C226,'Trade quantity'!N$2)</f>
        <v>#NUM!</v>
      </c>
      <c r="O226" s="18" t="e">
        <f>INDEX(Large!$E$4:$BN$405,'Trade quantity'!$C226,'Trade quantity'!O$2)</f>
        <v>#NUM!</v>
      </c>
    </row>
    <row r="227" spans="1:15">
      <c r="A227" s="18">
        <v>224</v>
      </c>
      <c r="B227" s="12" t="e">
        <f>LARGE(Large!$BM$4:$BM$72,'Trade quantity'!A227)</f>
        <v>#NUM!</v>
      </c>
      <c r="C227" s="18" t="e">
        <f>MATCH(B227,Large!$BM$4:$BM$405,0)</f>
        <v>#NUM!</v>
      </c>
      <c r="D227" s="18" t="e">
        <f>INDEX(Large!$E$4:$BN$405,'Trade quantity'!$C227,'Trade quantity'!D$2)</f>
        <v>#NUM!</v>
      </c>
      <c r="E227" s="18" t="e">
        <f>INDEX(Large!$E$4:$BN$405,'Trade quantity'!$C227,'Trade quantity'!E$2)</f>
        <v>#NUM!</v>
      </c>
      <c r="F227" s="18" t="e">
        <f>INDEX(Large!$E$4:$BN$405,'Trade quantity'!$C227,'Trade quantity'!F$2)</f>
        <v>#NUM!</v>
      </c>
      <c r="G227" s="18" t="e">
        <f>INDEX(Large!$E$4:$BN$405,'Trade quantity'!$C227,'Trade quantity'!G$2)</f>
        <v>#NUM!</v>
      </c>
      <c r="H227" s="18" t="e">
        <f>INDEX(Large!$E$4:$BN$405,'Trade quantity'!$C227,'Trade quantity'!H$2)</f>
        <v>#NUM!</v>
      </c>
      <c r="I227" s="18" t="e">
        <f>INDEX(Large!$E$4:$BN$405,'Trade quantity'!$C227,'Trade quantity'!I$2)</f>
        <v>#NUM!</v>
      </c>
      <c r="J227" s="18" t="e">
        <f>INDEX(Large!$E$4:$BN$405,'Trade quantity'!$C227,'Trade quantity'!J$2)</f>
        <v>#NUM!</v>
      </c>
      <c r="K227" s="18" t="e">
        <f>INDEX(Large!$E$4:$BN$405,'Trade quantity'!$C227,'Trade quantity'!K$2)</f>
        <v>#NUM!</v>
      </c>
      <c r="L227" s="18" t="e">
        <f>INDEX(Large!$E$4:$BN$405,'Trade quantity'!$C227,'Trade quantity'!L$2)</f>
        <v>#NUM!</v>
      </c>
      <c r="M227" s="18" t="e">
        <f>INDEX(Large!$E$4:$BN$405,'Trade quantity'!$C227,'Trade quantity'!M$2)</f>
        <v>#NUM!</v>
      </c>
      <c r="N227" s="18" t="e">
        <f>INDEX(Large!$E$4:$BN$405,'Trade quantity'!$C227,'Trade quantity'!N$2)</f>
        <v>#NUM!</v>
      </c>
      <c r="O227" s="18" t="e">
        <f>INDEX(Large!$E$4:$BN$405,'Trade quantity'!$C227,'Trade quantity'!O$2)</f>
        <v>#NUM!</v>
      </c>
    </row>
    <row r="228" spans="1:15">
      <c r="A228" s="18">
        <v>225</v>
      </c>
      <c r="B228" s="12" t="e">
        <f>LARGE(Large!$BM$4:$BM$72,'Trade quantity'!A228)</f>
        <v>#NUM!</v>
      </c>
      <c r="C228" s="18" t="e">
        <f>MATCH(B228,Large!$BM$4:$BM$405,0)</f>
        <v>#NUM!</v>
      </c>
      <c r="D228" s="18" t="e">
        <f>INDEX(Large!$E$4:$BN$405,'Trade quantity'!$C228,'Trade quantity'!D$2)</f>
        <v>#NUM!</v>
      </c>
      <c r="E228" s="18" t="e">
        <f>INDEX(Large!$E$4:$BN$405,'Trade quantity'!$C228,'Trade quantity'!E$2)</f>
        <v>#NUM!</v>
      </c>
      <c r="F228" s="18" t="e">
        <f>INDEX(Large!$E$4:$BN$405,'Trade quantity'!$C228,'Trade quantity'!F$2)</f>
        <v>#NUM!</v>
      </c>
      <c r="G228" s="18" t="e">
        <f>INDEX(Large!$E$4:$BN$405,'Trade quantity'!$C228,'Trade quantity'!G$2)</f>
        <v>#NUM!</v>
      </c>
      <c r="H228" s="18" t="e">
        <f>INDEX(Large!$E$4:$BN$405,'Trade quantity'!$C228,'Trade quantity'!H$2)</f>
        <v>#NUM!</v>
      </c>
      <c r="I228" s="18" t="e">
        <f>INDEX(Large!$E$4:$BN$405,'Trade quantity'!$C228,'Trade quantity'!I$2)</f>
        <v>#NUM!</v>
      </c>
      <c r="J228" s="18" t="e">
        <f>INDEX(Large!$E$4:$BN$405,'Trade quantity'!$C228,'Trade quantity'!J$2)</f>
        <v>#NUM!</v>
      </c>
      <c r="K228" s="18" t="e">
        <f>INDEX(Large!$E$4:$BN$405,'Trade quantity'!$C228,'Trade quantity'!K$2)</f>
        <v>#NUM!</v>
      </c>
      <c r="L228" s="18" t="e">
        <f>INDEX(Large!$E$4:$BN$405,'Trade quantity'!$C228,'Trade quantity'!L$2)</f>
        <v>#NUM!</v>
      </c>
      <c r="M228" s="18" t="e">
        <f>INDEX(Large!$E$4:$BN$405,'Trade quantity'!$C228,'Trade quantity'!M$2)</f>
        <v>#NUM!</v>
      </c>
      <c r="N228" s="18" t="e">
        <f>INDEX(Large!$E$4:$BN$405,'Trade quantity'!$C228,'Trade quantity'!N$2)</f>
        <v>#NUM!</v>
      </c>
      <c r="O228" s="18" t="e">
        <f>INDEX(Large!$E$4:$BN$405,'Trade quantity'!$C228,'Trade quantity'!O$2)</f>
        <v>#NUM!</v>
      </c>
    </row>
    <row r="229" spans="1:15">
      <c r="A229" s="18">
        <v>226</v>
      </c>
      <c r="B229" s="12" t="e">
        <f>LARGE(Large!$BM$4:$BM$72,'Trade quantity'!A229)</f>
        <v>#NUM!</v>
      </c>
      <c r="C229" s="18" t="e">
        <f>MATCH(B229,Large!$BM$4:$BM$405,0)</f>
        <v>#NUM!</v>
      </c>
      <c r="D229" s="18" t="e">
        <f>INDEX(Large!$E$4:$BN$405,'Trade quantity'!$C229,'Trade quantity'!D$2)</f>
        <v>#NUM!</v>
      </c>
      <c r="E229" s="18" t="e">
        <f>INDEX(Large!$E$4:$BN$405,'Trade quantity'!$C229,'Trade quantity'!E$2)</f>
        <v>#NUM!</v>
      </c>
      <c r="F229" s="18" t="e">
        <f>INDEX(Large!$E$4:$BN$405,'Trade quantity'!$C229,'Trade quantity'!F$2)</f>
        <v>#NUM!</v>
      </c>
      <c r="G229" s="18" t="e">
        <f>INDEX(Large!$E$4:$BN$405,'Trade quantity'!$C229,'Trade quantity'!G$2)</f>
        <v>#NUM!</v>
      </c>
      <c r="H229" s="18" t="e">
        <f>INDEX(Large!$E$4:$BN$405,'Trade quantity'!$C229,'Trade quantity'!H$2)</f>
        <v>#NUM!</v>
      </c>
      <c r="I229" s="18" t="e">
        <f>INDEX(Large!$E$4:$BN$405,'Trade quantity'!$C229,'Trade quantity'!I$2)</f>
        <v>#NUM!</v>
      </c>
      <c r="J229" s="18" t="e">
        <f>INDEX(Large!$E$4:$BN$405,'Trade quantity'!$C229,'Trade quantity'!J$2)</f>
        <v>#NUM!</v>
      </c>
      <c r="K229" s="18" t="e">
        <f>INDEX(Large!$E$4:$BN$405,'Trade quantity'!$C229,'Trade quantity'!K$2)</f>
        <v>#NUM!</v>
      </c>
      <c r="L229" s="18" t="e">
        <f>INDEX(Large!$E$4:$BN$405,'Trade quantity'!$C229,'Trade quantity'!L$2)</f>
        <v>#NUM!</v>
      </c>
      <c r="M229" s="18" t="e">
        <f>INDEX(Large!$E$4:$BN$405,'Trade quantity'!$C229,'Trade quantity'!M$2)</f>
        <v>#NUM!</v>
      </c>
      <c r="N229" s="18" t="e">
        <f>INDEX(Large!$E$4:$BN$405,'Trade quantity'!$C229,'Trade quantity'!N$2)</f>
        <v>#NUM!</v>
      </c>
      <c r="O229" s="18" t="e">
        <f>INDEX(Large!$E$4:$BN$405,'Trade quantity'!$C229,'Trade quantity'!O$2)</f>
        <v>#NUM!</v>
      </c>
    </row>
    <row r="230" spans="1:15">
      <c r="A230" s="18">
        <v>227</v>
      </c>
      <c r="B230" s="12" t="e">
        <f>LARGE(Large!$BM$4:$BM$72,'Trade quantity'!A230)</f>
        <v>#NUM!</v>
      </c>
      <c r="C230" s="18" t="e">
        <f>MATCH(B230,Large!$BM$4:$BM$405,0)</f>
        <v>#NUM!</v>
      </c>
      <c r="D230" s="18" t="e">
        <f>INDEX(Large!$E$4:$BN$405,'Trade quantity'!$C230,'Trade quantity'!D$2)</f>
        <v>#NUM!</v>
      </c>
      <c r="E230" s="18" t="e">
        <f>INDEX(Large!$E$4:$BN$405,'Trade quantity'!$C230,'Trade quantity'!E$2)</f>
        <v>#NUM!</v>
      </c>
      <c r="F230" s="18" t="e">
        <f>INDEX(Large!$E$4:$BN$405,'Trade quantity'!$C230,'Trade quantity'!F$2)</f>
        <v>#NUM!</v>
      </c>
      <c r="G230" s="18" t="e">
        <f>INDEX(Large!$E$4:$BN$405,'Trade quantity'!$C230,'Trade quantity'!G$2)</f>
        <v>#NUM!</v>
      </c>
      <c r="H230" s="18" t="e">
        <f>INDEX(Large!$E$4:$BN$405,'Trade quantity'!$C230,'Trade quantity'!H$2)</f>
        <v>#NUM!</v>
      </c>
      <c r="I230" s="18" t="e">
        <f>INDEX(Large!$E$4:$BN$405,'Trade quantity'!$C230,'Trade quantity'!I$2)</f>
        <v>#NUM!</v>
      </c>
      <c r="J230" s="18" t="e">
        <f>INDEX(Large!$E$4:$BN$405,'Trade quantity'!$C230,'Trade quantity'!J$2)</f>
        <v>#NUM!</v>
      </c>
      <c r="K230" s="18" t="e">
        <f>INDEX(Large!$E$4:$BN$405,'Trade quantity'!$C230,'Trade quantity'!K$2)</f>
        <v>#NUM!</v>
      </c>
      <c r="L230" s="18" t="e">
        <f>INDEX(Large!$E$4:$BN$405,'Trade quantity'!$C230,'Trade quantity'!L$2)</f>
        <v>#NUM!</v>
      </c>
      <c r="M230" s="18" t="e">
        <f>INDEX(Large!$E$4:$BN$405,'Trade quantity'!$C230,'Trade quantity'!M$2)</f>
        <v>#NUM!</v>
      </c>
      <c r="N230" s="18" t="e">
        <f>INDEX(Large!$E$4:$BN$405,'Trade quantity'!$C230,'Trade quantity'!N$2)</f>
        <v>#NUM!</v>
      </c>
      <c r="O230" s="18" t="e">
        <f>INDEX(Large!$E$4:$BN$405,'Trade quantity'!$C230,'Trade quantity'!O$2)</f>
        <v>#NUM!</v>
      </c>
    </row>
    <row r="231" spans="1:15">
      <c r="A231" s="18">
        <v>228</v>
      </c>
      <c r="B231" s="12" t="e">
        <f>LARGE(Large!$BM$4:$BM$72,'Trade quantity'!A231)</f>
        <v>#NUM!</v>
      </c>
      <c r="C231" s="18" t="e">
        <f>MATCH(B231,Large!$BM$4:$BM$405,0)</f>
        <v>#NUM!</v>
      </c>
      <c r="D231" s="18" t="e">
        <f>INDEX(Large!$E$4:$BN$405,'Trade quantity'!$C231,'Trade quantity'!D$2)</f>
        <v>#NUM!</v>
      </c>
      <c r="E231" s="18" t="e">
        <f>INDEX(Large!$E$4:$BN$405,'Trade quantity'!$C231,'Trade quantity'!E$2)</f>
        <v>#NUM!</v>
      </c>
      <c r="F231" s="18" t="e">
        <f>INDEX(Large!$E$4:$BN$405,'Trade quantity'!$C231,'Trade quantity'!F$2)</f>
        <v>#NUM!</v>
      </c>
      <c r="G231" s="18" t="e">
        <f>INDEX(Large!$E$4:$BN$405,'Trade quantity'!$C231,'Trade quantity'!G$2)</f>
        <v>#NUM!</v>
      </c>
      <c r="H231" s="18" t="e">
        <f>INDEX(Large!$E$4:$BN$405,'Trade quantity'!$C231,'Trade quantity'!H$2)</f>
        <v>#NUM!</v>
      </c>
      <c r="I231" s="18" t="e">
        <f>INDEX(Large!$E$4:$BN$405,'Trade quantity'!$C231,'Trade quantity'!I$2)</f>
        <v>#NUM!</v>
      </c>
      <c r="J231" s="18" t="e">
        <f>INDEX(Large!$E$4:$BN$405,'Trade quantity'!$C231,'Trade quantity'!J$2)</f>
        <v>#NUM!</v>
      </c>
      <c r="K231" s="18" t="e">
        <f>INDEX(Large!$E$4:$BN$405,'Trade quantity'!$C231,'Trade quantity'!K$2)</f>
        <v>#NUM!</v>
      </c>
      <c r="L231" s="18" t="e">
        <f>INDEX(Large!$E$4:$BN$405,'Trade quantity'!$C231,'Trade quantity'!L$2)</f>
        <v>#NUM!</v>
      </c>
      <c r="M231" s="18" t="e">
        <f>INDEX(Large!$E$4:$BN$405,'Trade quantity'!$C231,'Trade quantity'!M$2)</f>
        <v>#NUM!</v>
      </c>
      <c r="N231" s="18" t="e">
        <f>INDEX(Large!$E$4:$BN$405,'Trade quantity'!$C231,'Trade quantity'!N$2)</f>
        <v>#NUM!</v>
      </c>
      <c r="O231" s="18" t="e">
        <f>INDEX(Large!$E$4:$BN$405,'Trade quantity'!$C231,'Trade quantity'!O$2)</f>
        <v>#NUM!</v>
      </c>
    </row>
    <row r="232" spans="1:15">
      <c r="A232" s="18">
        <v>229</v>
      </c>
      <c r="B232" s="12" t="e">
        <f>LARGE(Large!$BM$4:$BM$72,'Trade quantity'!A232)</f>
        <v>#NUM!</v>
      </c>
      <c r="C232" s="18" t="e">
        <f>MATCH(B232,Large!$BM$4:$BM$405,0)</f>
        <v>#NUM!</v>
      </c>
      <c r="D232" s="18" t="e">
        <f>INDEX(Large!$E$4:$BN$405,'Trade quantity'!$C232,'Trade quantity'!D$2)</f>
        <v>#NUM!</v>
      </c>
      <c r="E232" s="18" t="e">
        <f>INDEX(Large!$E$4:$BN$405,'Trade quantity'!$C232,'Trade quantity'!E$2)</f>
        <v>#NUM!</v>
      </c>
      <c r="F232" s="18" t="e">
        <f>INDEX(Large!$E$4:$BN$405,'Trade quantity'!$C232,'Trade quantity'!F$2)</f>
        <v>#NUM!</v>
      </c>
      <c r="G232" s="18" t="e">
        <f>INDEX(Large!$E$4:$BN$405,'Trade quantity'!$C232,'Trade quantity'!G$2)</f>
        <v>#NUM!</v>
      </c>
      <c r="H232" s="18" t="e">
        <f>INDEX(Large!$E$4:$BN$405,'Trade quantity'!$C232,'Trade quantity'!H$2)</f>
        <v>#NUM!</v>
      </c>
      <c r="I232" s="18" t="e">
        <f>INDEX(Large!$E$4:$BN$405,'Trade quantity'!$C232,'Trade quantity'!I$2)</f>
        <v>#NUM!</v>
      </c>
      <c r="J232" s="18" t="e">
        <f>INDEX(Large!$E$4:$BN$405,'Trade quantity'!$C232,'Trade quantity'!J$2)</f>
        <v>#NUM!</v>
      </c>
      <c r="K232" s="18" t="e">
        <f>INDEX(Large!$E$4:$BN$405,'Trade quantity'!$C232,'Trade quantity'!K$2)</f>
        <v>#NUM!</v>
      </c>
      <c r="L232" s="18" t="e">
        <f>INDEX(Large!$E$4:$BN$405,'Trade quantity'!$C232,'Trade quantity'!L$2)</f>
        <v>#NUM!</v>
      </c>
      <c r="M232" s="18" t="e">
        <f>INDEX(Large!$E$4:$BN$405,'Trade quantity'!$C232,'Trade quantity'!M$2)</f>
        <v>#NUM!</v>
      </c>
      <c r="N232" s="18" t="e">
        <f>INDEX(Large!$E$4:$BN$405,'Trade quantity'!$C232,'Trade quantity'!N$2)</f>
        <v>#NUM!</v>
      </c>
      <c r="O232" s="18" t="e">
        <f>INDEX(Large!$E$4:$BN$405,'Trade quantity'!$C232,'Trade quantity'!O$2)</f>
        <v>#NUM!</v>
      </c>
    </row>
    <row r="233" spans="1:15">
      <c r="A233" s="18">
        <v>230</v>
      </c>
      <c r="B233" s="12" t="e">
        <f>LARGE(Large!$BM$4:$BM$72,'Trade quantity'!A233)</f>
        <v>#NUM!</v>
      </c>
      <c r="C233" s="18" t="e">
        <f>MATCH(B233,Large!$BM$4:$BM$405,0)</f>
        <v>#NUM!</v>
      </c>
      <c r="D233" s="18" t="e">
        <f>INDEX(Large!$E$4:$BN$405,'Trade quantity'!$C233,'Trade quantity'!D$2)</f>
        <v>#NUM!</v>
      </c>
      <c r="E233" s="18" t="e">
        <f>INDEX(Large!$E$4:$BN$405,'Trade quantity'!$C233,'Trade quantity'!E$2)</f>
        <v>#NUM!</v>
      </c>
      <c r="F233" s="18" t="e">
        <f>INDEX(Large!$E$4:$BN$405,'Trade quantity'!$C233,'Trade quantity'!F$2)</f>
        <v>#NUM!</v>
      </c>
      <c r="G233" s="18" t="e">
        <f>INDEX(Large!$E$4:$BN$405,'Trade quantity'!$C233,'Trade quantity'!G$2)</f>
        <v>#NUM!</v>
      </c>
      <c r="H233" s="18" t="e">
        <f>INDEX(Large!$E$4:$BN$405,'Trade quantity'!$C233,'Trade quantity'!H$2)</f>
        <v>#NUM!</v>
      </c>
      <c r="I233" s="18" t="e">
        <f>INDEX(Large!$E$4:$BN$405,'Trade quantity'!$C233,'Trade quantity'!I$2)</f>
        <v>#NUM!</v>
      </c>
      <c r="J233" s="18" t="e">
        <f>INDEX(Large!$E$4:$BN$405,'Trade quantity'!$C233,'Trade quantity'!J$2)</f>
        <v>#NUM!</v>
      </c>
      <c r="K233" s="18" t="e">
        <f>INDEX(Large!$E$4:$BN$405,'Trade quantity'!$C233,'Trade quantity'!K$2)</f>
        <v>#NUM!</v>
      </c>
      <c r="L233" s="18" t="e">
        <f>INDEX(Large!$E$4:$BN$405,'Trade quantity'!$C233,'Trade quantity'!L$2)</f>
        <v>#NUM!</v>
      </c>
      <c r="M233" s="18" t="e">
        <f>INDEX(Large!$E$4:$BN$405,'Trade quantity'!$C233,'Trade quantity'!M$2)</f>
        <v>#NUM!</v>
      </c>
      <c r="N233" s="18" t="e">
        <f>INDEX(Large!$E$4:$BN$405,'Trade quantity'!$C233,'Trade quantity'!N$2)</f>
        <v>#NUM!</v>
      </c>
      <c r="O233" s="18" t="e">
        <f>INDEX(Large!$E$4:$BN$405,'Trade quantity'!$C233,'Trade quantity'!O$2)</f>
        <v>#NUM!</v>
      </c>
    </row>
    <row r="234" spans="1:15">
      <c r="A234" s="18">
        <v>231</v>
      </c>
      <c r="B234" s="12" t="e">
        <f>LARGE(Large!$BM$4:$BM$72,'Trade quantity'!A234)</f>
        <v>#NUM!</v>
      </c>
      <c r="C234" s="18" t="e">
        <f>MATCH(B234,Large!$BM$4:$BM$405,0)</f>
        <v>#NUM!</v>
      </c>
      <c r="D234" s="18" t="e">
        <f>INDEX(Large!$E$4:$BN$405,'Trade quantity'!$C234,'Trade quantity'!D$2)</f>
        <v>#NUM!</v>
      </c>
      <c r="E234" s="18" t="e">
        <f>INDEX(Large!$E$4:$BN$405,'Trade quantity'!$C234,'Trade quantity'!E$2)</f>
        <v>#NUM!</v>
      </c>
      <c r="F234" s="18" t="e">
        <f>INDEX(Large!$E$4:$BN$405,'Trade quantity'!$C234,'Trade quantity'!F$2)</f>
        <v>#NUM!</v>
      </c>
      <c r="G234" s="18" t="e">
        <f>INDEX(Large!$E$4:$BN$405,'Trade quantity'!$C234,'Trade quantity'!G$2)</f>
        <v>#NUM!</v>
      </c>
      <c r="H234" s="18" t="e">
        <f>INDEX(Large!$E$4:$BN$405,'Trade quantity'!$C234,'Trade quantity'!H$2)</f>
        <v>#NUM!</v>
      </c>
      <c r="I234" s="18" t="e">
        <f>INDEX(Large!$E$4:$BN$405,'Trade quantity'!$C234,'Trade quantity'!I$2)</f>
        <v>#NUM!</v>
      </c>
      <c r="J234" s="18" t="e">
        <f>INDEX(Large!$E$4:$BN$405,'Trade quantity'!$C234,'Trade quantity'!J$2)</f>
        <v>#NUM!</v>
      </c>
      <c r="K234" s="18" t="e">
        <f>INDEX(Large!$E$4:$BN$405,'Trade quantity'!$C234,'Trade quantity'!K$2)</f>
        <v>#NUM!</v>
      </c>
      <c r="L234" s="18" t="e">
        <f>INDEX(Large!$E$4:$BN$405,'Trade quantity'!$C234,'Trade quantity'!L$2)</f>
        <v>#NUM!</v>
      </c>
      <c r="M234" s="18" t="e">
        <f>INDEX(Large!$E$4:$BN$405,'Trade quantity'!$C234,'Trade quantity'!M$2)</f>
        <v>#NUM!</v>
      </c>
      <c r="N234" s="18" t="e">
        <f>INDEX(Large!$E$4:$BN$405,'Trade quantity'!$C234,'Trade quantity'!N$2)</f>
        <v>#NUM!</v>
      </c>
      <c r="O234" s="18" t="e">
        <f>INDEX(Large!$E$4:$BN$405,'Trade quantity'!$C234,'Trade quantity'!O$2)</f>
        <v>#NUM!</v>
      </c>
    </row>
    <row r="235" spans="1:15">
      <c r="A235" s="18">
        <v>232</v>
      </c>
      <c r="B235" s="12" t="e">
        <f>LARGE(Large!$BM$4:$BM$72,'Trade quantity'!A235)</f>
        <v>#NUM!</v>
      </c>
      <c r="C235" s="18" t="e">
        <f>MATCH(B235,Large!$BM$4:$BM$405,0)</f>
        <v>#NUM!</v>
      </c>
      <c r="D235" s="18" t="e">
        <f>INDEX(Large!$E$4:$BN$405,'Trade quantity'!$C235,'Trade quantity'!D$2)</f>
        <v>#NUM!</v>
      </c>
      <c r="E235" s="18" t="e">
        <f>INDEX(Large!$E$4:$BN$405,'Trade quantity'!$C235,'Trade quantity'!E$2)</f>
        <v>#NUM!</v>
      </c>
      <c r="F235" s="18" t="e">
        <f>INDEX(Large!$E$4:$BN$405,'Trade quantity'!$C235,'Trade quantity'!F$2)</f>
        <v>#NUM!</v>
      </c>
      <c r="G235" s="18" t="e">
        <f>INDEX(Large!$E$4:$BN$405,'Trade quantity'!$C235,'Trade quantity'!G$2)</f>
        <v>#NUM!</v>
      </c>
      <c r="H235" s="18" t="e">
        <f>INDEX(Large!$E$4:$BN$405,'Trade quantity'!$C235,'Trade quantity'!H$2)</f>
        <v>#NUM!</v>
      </c>
      <c r="I235" s="18" t="e">
        <f>INDEX(Large!$E$4:$BN$405,'Trade quantity'!$C235,'Trade quantity'!I$2)</f>
        <v>#NUM!</v>
      </c>
      <c r="J235" s="18" t="e">
        <f>INDEX(Large!$E$4:$BN$405,'Trade quantity'!$C235,'Trade quantity'!J$2)</f>
        <v>#NUM!</v>
      </c>
      <c r="K235" s="18" t="e">
        <f>INDEX(Large!$E$4:$BN$405,'Trade quantity'!$C235,'Trade quantity'!K$2)</f>
        <v>#NUM!</v>
      </c>
      <c r="L235" s="18" t="e">
        <f>INDEX(Large!$E$4:$BN$405,'Trade quantity'!$C235,'Trade quantity'!L$2)</f>
        <v>#NUM!</v>
      </c>
      <c r="M235" s="18" t="e">
        <f>INDEX(Large!$E$4:$BN$405,'Trade quantity'!$C235,'Trade quantity'!M$2)</f>
        <v>#NUM!</v>
      </c>
      <c r="N235" s="18" t="e">
        <f>INDEX(Large!$E$4:$BN$405,'Trade quantity'!$C235,'Trade quantity'!N$2)</f>
        <v>#NUM!</v>
      </c>
      <c r="O235" s="18" t="e">
        <f>INDEX(Large!$E$4:$BN$405,'Trade quantity'!$C235,'Trade quantity'!O$2)</f>
        <v>#NUM!</v>
      </c>
    </row>
    <row r="236" spans="1:15">
      <c r="A236" s="18">
        <v>233</v>
      </c>
      <c r="B236" s="12" t="e">
        <f>LARGE(Large!$BM$4:$BM$72,'Trade quantity'!A236)</f>
        <v>#NUM!</v>
      </c>
      <c r="C236" s="18" t="e">
        <f>MATCH(B236,Large!$BM$4:$BM$405,0)</f>
        <v>#NUM!</v>
      </c>
      <c r="D236" s="18" t="e">
        <f>INDEX(Large!$E$4:$BN$405,'Trade quantity'!$C236,'Trade quantity'!D$2)</f>
        <v>#NUM!</v>
      </c>
      <c r="E236" s="18" t="e">
        <f>INDEX(Large!$E$4:$BN$405,'Trade quantity'!$C236,'Trade quantity'!E$2)</f>
        <v>#NUM!</v>
      </c>
      <c r="F236" s="18" t="e">
        <f>INDEX(Large!$E$4:$BN$405,'Trade quantity'!$C236,'Trade quantity'!F$2)</f>
        <v>#NUM!</v>
      </c>
      <c r="G236" s="18" t="e">
        <f>INDEX(Large!$E$4:$BN$405,'Trade quantity'!$C236,'Trade quantity'!G$2)</f>
        <v>#NUM!</v>
      </c>
      <c r="H236" s="18" t="e">
        <f>INDEX(Large!$E$4:$BN$405,'Trade quantity'!$C236,'Trade quantity'!H$2)</f>
        <v>#NUM!</v>
      </c>
      <c r="I236" s="18" t="e">
        <f>INDEX(Large!$E$4:$BN$405,'Trade quantity'!$C236,'Trade quantity'!I$2)</f>
        <v>#NUM!</v>
      </c>
      <c r="J236" s="18" t="e">
        <f>INDEX(Large!$E$4:$BN$405,'Trade quantity'!$C236,'Trade quantity'!J$2)</f>
        <v>#NUM!</v>
      </c>
      <c r="K236" s="18" t="e">
        <f>INDEX(Large!$E$4:$BN$405,'Trade quantity'!$C236,'Trade quantity'!K$2)</f>
        <v>#NUM!</v>
      </c>
      <c r="L236" s="18" t="e">
        <f>INDEX(Large!$E$4:$BN$405,'Trade quantity'!$C236,'Trade quantity'!L$2)</f>
        <v>#NUM!</v>
      </c>
      <c r="M236" s="18" t="e">
        <f>INDEX(Large!$E$4:$BN$405,'Trade quantity'!$C236,'Trade quantity'!M$2)</f>
        <v>#NUM!</v>
      </c>
      <c r="N236" s="18" t="e">
        <f>INDEX(Large!$E$4:$BN$405,'Trade quantity'!$C236,'Trade quantity'!N$2)</f>
        <v>#NUM!</v>
      </c>
      <c r="O236" s="18" t="e">
        <f>INDEX(Large!$E$4:$BN$405,'Trade quantity'!$C236,'Trade quantity'!O$2)</f>
        <v>#NUM!</v>
      </c>
    </row>
    <row r="237" spans="1:15">
      <c r="A237" s="18">
        <v>234</v>
      </c>
      <c r="B237" s="12" t="e">
        <f>LARGE(Large!$BM$4:$BM$72,'Trade quantity'!A237)</f>
        <v>#NUM!</v>
      </c>
      <c r="C237" s="18" t="e">
        <f>MATCH(B237,Large!$BM$4:$BM$405,0)</f>
        <v>#NUM!</v>
      </c>
      <c r="D237" s="18" t="e">
        <f>INDEX(Large!$E$4:$BN$405,'Trade quantity'!$C237,'Trade quantity'!D$2)</f>
        <v>#NUM!</v>
      </c>
      <c r="E237" s="18" t="e">
        <f>INDEX(Large!$E$4:$BN$405,'Trade quantity'!$C237,'Trade quantity'!E$2)</f>
        <v>#NUM!</v>
      </c>
      <c r="F237" s="18" t="e">
        <f>INDEX(Large!$E$4:$BN$405,'Trade quantity'!$C237,'Trade quantity'!F$2)</f>
        <v>#NUM!</v>
      </c>
      <c r="G237" s="18" t="e">
        <f>INDEX(Large!$E$4:$BN$405,'Trade quantity'!$C237,'Trade quantity'!G$2)</f>
        <v>#NUM!</v>
      </c>
      <c r="H237" s="18" t="e">
        <f>INDEX(Large!$E$4:$BN$405,'Trade quantity'!$C237,'Trade quantity'!H$2)</f>
        <v>#NUM!</v>
      </c>
      <c r="I237" s="18" t="e">
        <f>INDEX(Large!$E$4:$BN$405,'Trade quantity'!$C237,'Trade quantity'!I$2)</f>
        <v>#NUM!</v>
      </c>
      <c r="J237" s="18" t="e">
        <f>INDEX(Large!$E$4:$BN$405,'Trade quantity'!$C237,'Trade quantity'!J$2)</f>
        <v>#NUM!</v>
      </c>
      <c r="K237" s="18" t="e">
        <f>INDEX(Large!$E$4:$BN$405,'Trade quantity'!$C237,'Trade quantity'!K$2)</f>
        <v>#NUM!</v>
      </c>
      <c r="L237" s="18" t="e">
        <f>INDEX(Large!$E$4:$BN$405,'Trade quantity'!$C237,'Trade quantity'!L$2)</f>
        <v>#NUM!</v>
      </c>
      <c r="M237" s="18" t="e">
        <f>INDEX(Large!$E$4:$BN$405,'Trade quantity'!$C237,'Trade quantity'!M$2)</f>
        <v>#NUM!</v>
      </c>
      <c r="N237" s="18" t="e">
        <f>INDEX(Large!$E$4:$BN$405,'Trade quantity'!$C237,'Trade quantity'!N$2)</f>
        <v>#NUM!</v>
      </c>
      <c r="O237" s="18" t="e">
        <f>INDEX(Large!$E$4:$BN$405,'Trade quantity'!$C237,'Trade quantity'!O$2)</f>
        <v>#NUM!</v>
      </c>
    </row>
    <row r="238" spans="1:15">
      <c r="A238" s="18">
        <v>235</v>
      </c>
      <c r="B238" s="12" t="e">
        <f>LARGE(Large!$BM$4:$BM$72,'Trade quantity'!A238)</f>
        <v>#NUM!</v>
      </c>
      <c r="C238" s="18" t="e">
        <f>MATCH(B238,Large!$BM$4:$BM$405,0)</f>
        <v>#NUM!</v>
      </c>
      <c r="D238" s="18" t="e">
        <f>INDEX(Large!$E$4:$BN$405,'Trade quantity'!$C238,'Trade quantity'!D$2)</f>
        <v>#NUM!</v>
      </c>
      <c r="E238" s="18" t="e">
        <f>INDEX(Large!$E$4:$BN$405,'Trade quantity'!$C238,'Trade quantity'!E$2)</f>
        <v>#NUM!</v>
      </c>
      <c r="F238" s="18" t="e">
        <f>INDEX(Large!$E$4:$BN$405,'Trade quantity'!$C238,'Trade quantity'!F$2)</f>
        <v>#NUM!</v>
      </c>
      <c r="G238" s="18" t="e">
        <f>INDEX(Large!$E$4:$BN$405,'Trade quantity'!$C238,'Trade quantity'!G$2)</f>
        <v>#NUM!</v>
      </c>
      <c r="H238" s="18" t="e">
        <f>INDEX(Large!$E$4:$BN$405,'Trade quantity'!$C238,'Trade quantity'!H$2)</f>
        <v>#NUM!</v>
      </c>
      <c r="I238" s="18" t="e">
        <f>INDEX(Large!$E$4:$BN$405,'Trade quantity'!$C238,'Trade quantity'!I$2)</f>
        <v>#NUM!</v>
      </c>
      <c r="J238" s="18" t="e">
        <f>INDEX(Large!$E$4:$BN$405,'Trade quantity'!$C238,'Trade quantity'!J$2)</f>
        <v>#NUM!</v>
      </c>
      <c r="K238" s="18" t="e">
        <f>INDEX(Large!$E$4:$BN$405,'Trade quantity'!$C238,'Trade quantity'!K$2)</f>
        <v>#NUM!</v>
      </c>
      <c r="L238" s="18" t="e">
        <f>INDEX(Large!$E$4:$BN$405,'Trade quantity'!$C238,'Trade quantity'!L$2)</f>
        <v>#NUM!</v>
      </c>
      <c r="M238" s="18" t="e">
        <f>INDEX(Large!$E$4:$BN$405,'Trade quantity'!$C238,'Trade quantity'!M$2)</f>
        <v>#NUM!</v>
      </c>
      <c r="N238" s="18" t="e">
        <f>INDEX(Large!$E$4:$BN$405,'Trade quantity'!$C238,'Trade quantity'!N$2)</f>
        <v>#NUM!</v>
      </c>
      <c r="O238" s="18" t="e">
        <f>INDEX(Large!$E$4:$BN$405,'Trade quantity'!$C238,'Trade quantity'!O$2)</f>
        <v>#NUM!</v>
      </c>
    </row>
    <row r="239" spans="1:15">
      <c r="A239" s="18">
        <v>236</v>
      </c>
      <c r="B239" s="12" t="e">
        <f>LARGE(Large!$BM$4:$BM$72,'Trade quantity'!A239)</f>
        <v>#NUM!</v>
      </c>
      <c r="C239" s="18" t="e">
        <f>MATCH(B239,Large!$BM$4:$BM$405,0)</f>
        <v>#NUM!</v>
      </c>
      <c r="D239" s="18" t="e">
        <f>INDEX(Large!$E$4:$BN$405,'Trade quantity'!$C239,'Trade quantity'!D$2)</f>
        <v>#NUM!</v>
      </c>
      <c r="E239" s="18" t="e">
        <f>INDEX(Large!$E$4:$BN$405,'Trade quantity'!$C239,'Trade quantity'!E$2)</f>
        <v>#NUM!</v>
      </c>
      <c r="F239" s="18" t="e">
        <f>INDEX(Large!$E$4:$BN$405,'Trade quantity'!$C239,'Trade quantity'!F$2)</f>
        <v>#NUM!</v>
      </c>
      <c r="G239" s="18" t="e">
        <f>INDEX(Large!$E$4:$BN$405,'Trade quantity'!$C239,'Trade quantity'!G$2)</f>
        <v>#NUM!</v>
      </c>
      <c r="H239" s="18" t="e">
        <f>INDEX(Large!$E$4:$BN$405,'Trade quantity'!$C239,'Trade quantity'!H$2)</f>
        <v>#NUM!</v>
      </c>
      <c r="I239" s="18" t="e">
        <f>INDEX(Large!$E$4:$BN$405,'Trade quantity'!$C239,'Trade quantity'!I$2)</f>
        <v>#NUM!</v>
      </c>
      <c r="J239" s="18" t="e">
        <f>INDEX(Large!$E$4:$BN$405,'Trade quantity'!$C239,'Trade quantity'!J$2)</f>
        <v>#NUM!</v>
      </c>
      <c r="K239" s="18" t="e">
        <f>INDEX(Large!$E$4:$BN$405,'Trade quantity'!$C239,'Trade quantity'!K$2)</f>
        <v>#NUM!</v>
      </c>
      <c r="L239" s="18" t="e">
        <f>INDEX(Large!$E$4:$BN$405,'Trade quantity'!$C239,'Trade quantity'!L$2)</f>
        <v>#NUM!</v>
      </c>
      <c r="M239" s="18" t="e">
        <f>INDEX(Large!$E$4:$BN$405,'Trade quantity'!$C239,'Trade quantity'!M$2)</f>
        <v>#NUM!</v>
      </c>
      <c r="N239" s="18" t="e">
        <f>INDEX(Large!$E$4:$BN$405,'Trade quantity'!$C239,'Trade quantity'!N$2)</f>
        <v>#NUM!</v>
      </c>
      <c r="O239" s="18" t="e">
        <f>INDEX(Large!$E$4:$BN$405,'Trade quantity'!$C239,'Trade quantity'!O$2)</f>
        <v>#NUM!</v>
      </c>
    </row>
    <row r="240" spans="1:15">
      <c r="A240" s="18">
        <v>237</v>
      </c>
      <c r="B240" s="12" t="e">
        <f>LARGE(Large!$BM$4:$BM$72,'Trade quantity'!A240)</f>
        <v>#NUM!</v>
      </c>
      <c r="C240" s="18" t="e">
        <f>MATCH(B240,Large!$BM$4:$BM$405,0)</f>
        <v>#NUM!</v>
      </c>
      <c r="D240" s="18" t="e">
        <f>INDEX(Large!$E$4:$BN$405,'Trade quantity'!$C240,'Trade quantity'!D$2)</f>
        <v>#NUM!</v>
      </c>
      <c r="E240" s="18" t="e">
        <f>INDEX(Large!$E$4:$BN$405,'Trade quantity'!$C240,'Trade quantity'!E$2)</f>
        <v>#NUM!</v>
      </c>
      <c r="F240" s="18" t="e">
        <f>INDEX(Large!$E$4:$BN$405,'Trade quantity'!$C240,'Trade quantity'!F$2)</f>
        <v>#NUM!</v>
      </c>
      <c r="G240" s="18" t="e">
        <f>INDEX(Large!$E$4:$BN$405,'Trade quantity'!$C240,'Trade quantity'!G$2)</f>
        <v>#NUM!</v>
      </c>
      <c r="H240" s="18" t="e">
        <f>INDEX(Large!$E$4:$BN$405,'Trade quantity'!$C240,'Trade quantity'!H$2)</f>
        <v>#NUM!</v>
      </c>
      <c r="I240" s="18" t="e">
        <f>INDEX(Large!$E$4:$BN$405,'Trade quantity'!$C240,'Trade quantity'!I$2)</f>
        <v>#NUM!</v>
      </c>
      <c r="J240" s="18" t="e">
        <f>INDEX(Large!$E$4:$BN$405,'Trade quantity'!$C240,'Trade quantity'!J$2)</f>
        <v>#NUM!</v>
      </c>
      <c r="K240" s="18" t="e">
        <f>INDEX(Large!$E$4:$BN$405,'Trade quantity'!$C240,'Trade quantity'!K$2)</f>
        <v>#NUM!</v>
      </c>
      <c r="L240" s="18" t="e">
        <f>INDEX(Large!$E$4:$BN$405,'Trade quantity'!$C240,'Trade quantity'!L$2)</f>
        <v>#NUM!</v>
      </c>
      <c r="M240" s="18" t="e">
        <f>INDEX(Large!$E$4:$BN$405,'Trade quantity'!$C240,'Trade quantity'!M$2)</f>
        <v>#NUM!</v>
      </c>
      <c r="N240" s="18" t="e">
        <f>INDEX(Large!$E$4:$BN$405,'Trade quantity'!$C240,'Trade quantity'!N$2)</f>
        <v>#NUM!</v>
      </c>
      <c r="O240" s="18" t="e">
        <f>INDEX(Large!$E$4:$BN$405,'Trade quantity'!$C240,'Trade quantity'!O$2)</f>
        <v>#NUM!</v>
      </c>
    </row>
    <row r="241" spans="1:15">
      <c r="A241" s="18">
        <v>238</v>
      </c>
      <c r="B241" s="12" t="e">
        <f>LARGE(Large!$BM$4:$BM$72,'Trade quantity'!A241)</f>
        <v>#NUM!</v>
      </c>
      <c r="C241" s="18" t="e">
        <f>MATCH(B241,Large!$BM$4:$BM$405,0)</f>
        <v>#NUM!</v>
      </c>
      <c r="D241" s="18" t="e">
        <f>INDEX(Large!$E$4:$BN$405,'Trade quantity'!$C241,'Trade quantity'!D$2)</f>
        <v>#NUM!</v>
      </c>
      <c r="E241" s="18" t="e">
        <f>INDEX(Large!$E$4:$BN$405,'Trade quantity'!$C241,'Trade quantity'!E$2)</f>
        <v>#NUM!</v>
      </c>
      <c r="F241" s="18" t="e">
        <f>INDEX(Large!$E$4:$BN$405,'Trade quantity'!$C241,'Trade quantity'!F$2)</f>
        <v>#NUM!</v>
      </c>
      <c r="G241" s="18" t="e">
        <f>INDEX(Large!$E$4:$BN$405,'Trade quantity'!$C241,'Trade quantity'!G$2)</f>
        <v>#NUM!</v>
      </c>
      <c r="H241" s="18" t="e">
        <f>INDEX(Large!$E$4:$BN$405,'Trade quantity'!$C241,'Trade quantity'!H$2)</f>
        <v>#NUM!</v>
      </c>
      <c r="I241" s="18" t="e">
        <f>INDEX(Large!$E$4:$BN$405,'Trade quantity'!$C241,'Trade quantity'!I$2)</f>
        <v>#NUM!</v>
      </c>
      <c r="J241" s="18" t="e">
        <f>INDEX(Large!$E$4:$BN$405,'Trade quantity'!$C241,'Trade quantity'!J$2)</f>
        <v>#NUM!</v>
      </c>
      <c r="K241" s="18" t="e">
        <f>INDEX(Large!$E$4:$BN$405,'Trade quantity'!$C241,'Trade quantity'!K$2)</f>
        <v>#NUM!</v>
      </c>
      <c r="L241" s="18" t="e">
        <f>INDEX(Large!$E$4:$BN$405,'Trade quantity'!$C241,'Trade quantity'!L$2)</f>
        <v>#NUM!</v>
      </c>
      <c r="M241" s="18" t="e">
        <f>INDEX(Large!$E$4:$BN$405,'Trade quantity'!$C241,'Trade quantity'!M$2)</f>
        <v>#NUM!</v>
      </c>
      <c r="N241" s="18" t="e">
        <f>INDEX(Large!$E$4:$BN$405,'Trade quantity'!$C241,'Trade quantity'!N$2)</f>
        <v>#NUM!</v>
      </c>
      <c r="O241" s="18" t="e">
        <f>INDEX(Large!$E$4:$BN$405,'Trade quantity'!$C241,'Trade quantity'!O$2)</f>
        <v>#NUM!</v>
      </c>
    </row>
    <row r="242" spans="1:15">
      <c r="A242" s="18">
        <v>239</v>
      </c>
      <c r="B242" s="12" t="e">
        <f>LARGE(Large!$BM$4:$BM$72,'Trade quantity'!A242)</f>
        <v>#NUM!</v>
      </c>
      <c r="C242" s="18" t="e">
        <f>MATCH(B242,Large!$BM$4:$BM$405,0)</f>
        <v>#NUM!</v>
      </c>
      <c r="D242" s="18" t="e">
        <f>INDEX(Large!$E$4:$BN$405,'Trade quantity'!$C242,'Trade quantity'!D$2)</f>
        <v>#NUM!</v>
      </c>
      <c r="E242" s="18" t="e">
        <f>INDEX(Large!$E$4:$BN$405,'Trade quantity'!$C242,'Trade quantity'!E$2)</f>
        <v>#NUM!</v>
      </c>
      <c r="F242" s="18" t="e">
        <f>INDEX(Large!$E$4:$BN$405,'Trade quantity'!$C242,'Trade quantity'!F$2)</f>
        <v>#NUM!</v>
      </c>
      <c r="G242" s="18" t="e">
        <f>INDEX(Large!$E$4:$BN$405,'Trade quantity'!$C242,'Trade quantity'!G$2)</f>
        <v>#NUM!</v>
      </c>
      <c r="H242" s="18" t="e">
        <f>INDEX(Large!$E$4:$BN$405,'Trade quantity'!$C242,'Trade quantity'!H$2)</f>
        <v>#NUM!</v>
      </c>
      <c r="I242" s="18" t="e">
        <f>INDEX(Large!$E$4:$BN$405,'Trade quantity'!$C242,'Trade quantity'!I$2)</f>
        <v>#NUM!</v>
      </c>
      <c r="J242" s="18" t="e">
        <f>INDEX(Large!$E$4:$BN$405,'Trade quantity'!$C242,'Trade quantity'!J$2)</f>
        <v>#NUM!</v>
      </c>
      <c r="K242" s="18" t="e">
        <f>INDEX(Large!$E$4:$BN$405,'Trade quantity'!$C242,'Trade quantity'!K$2)</f>
        <v>#NUM!</v>
      </c>
      <c r="L242" s="18" t="e">
        <f>INDEX(Large!$E$4:$BN$405,'Trade quantity'!$C242,'Trade quantity'!L$2)</f>
        <v>#NUM!</v>
      </c>
      <c r="M242" s="18" t="e">
        <f>INDEX(Large!$E$4:$BN$405,'Trade quantity'!$C242,'Trade quantity'!M$2)</f>
        <v>#NUM!</v>
      </c>
      <c r="N242" s="18" t="e">
        <f>INDEX(Large!$E$4:$BN$405,'Trade quantity'!$C242,'Trade quantity'!N$2)</f>
        <v>#NUM!</v>
      </c>
      <c r="O242" s="18" t="e">
        <f>INDEX(Large!$E$4:$BN$405,'Trade quantity'!$C242,'Trade quantity'!O$2)</f>
        <v>#NUM!</v>
      </c>
    </row>
    <row r="243" spans="1:15">
      <c r="A243" s="18">
        <v>240</v>
      </c>
      <c r="B243" s="12" t="e">
        <f>LARGE(Large!$BM$4:$BM$72,'Trade quantity'!A243)</f>
        <v>#NUM!</v>
      </c>
      <c r="C243" s="18" t="e">
        <f>MATCH(B243,Large!$BM$4:$BM$405,0)</f>
        <v>#NUM!</v>
      </c>
      <c r="D243" s="18" t="e">
        <f>INDEX(Large!$E$4:$BN$405,'Trade quantity'!$C243,'Trade quantity'!D$2)</f>
        <v>#NUM!</v>
      </c>
      <c r="E243" s="18" t="e">
        <f>INDEX(Large!$E$4:$BN$405,'Trade quantity'!$C243,'Trade quantity'!E$2)</f>
        <v>#NUM!</v>
      </c>
      <c r="F243" s="18" t="e">
        <f>INDEX(Large!$E$4:$BN$405,'Trade quantity'!$C243,'Trade quantity'!F$2)</f>
        <v>#NUM!</v>
      </c>
      <c r="G243" s="18" t="e">
        <f>INDEX(Large!$E$4:$BN$405,'Trade quantity'!$C243,'Trade quantity'!G$2)</f>
        <v>#NUM!</v>
      </c>
      <c r="H243" s="18" t="e">
        <f>INDEX(Large!$E$4:$BN$405,'Trade quantity'!$C243,'Trade quantity'!H$2)</f>
        <v>#NUM!</v>
      </c>
      <c r="I243" s="18" t="e">
        <f>INDEX(Large!$E$4:$BN$405,'Trade quantity'!$C243,'Trade quantity'!I$2)</f>
        <v>#NUM!</v>
      </c>
      <c r="J243" s="18" t="e">
        <f>INDEX(Large!$E$4:$BN$405,'Trade quantity'!$C243,'Trade quantity'!J$2)</f>
        <v>#NUM!</v>
      </c>
      <c r="K243" s="18" t="e">
        <f>INDEX(Large!$E$4:$BN$405,'Trade quantity'!$C243,'Trade quantity'!K$2)</f>
        <v>#NUM!</v>
      </c>
      <c r="L243" s="18" t="e">
        <f>INDEX(Large!$E$4:$BN$405,'Trade quantity'!$C243,'Trade quantity'!L$2)</f>
        <v>#NUM!</v>
      </c>
      <c r="M243" s="18" t="e">
        <f>INDEX(Large!$E$4:$BN$405,'Trade quantity'!$C243,'Trade quantity'!M$2)</f>
        <v>#NUM!</v>
      </c>
      <c r="N243" s="18" t="e">
        <f>INDEX(Large!$E$4:$BN$405,'Trade quantity'!$C243,'Trade quantity'!N$2)</f>
        <v>#NUM!</v>
      </c>
      <c r="O243" s="18" t="e">
        <f>INDEX(Large!$E$4:$BN$405,'Trade quantity'!$C243,'Trade quantity'!O$2)</f>
        <v>#NUM!</v>
      </c>
    </row>
    <row r="244" spans="1:15">
      <c r="A244" s="18">
        <v>241</v>
      </c>
      <c r="B244" s="12" t="e">
        <f>LARGE(Large!$BM$4:$BM$72,'Trade quantity'!A244)</f>
        <v>#NUM!</v>
      </c>
      <c r="C244" s="18" t="e">
        <f>MATCH(B244,Large!$BM$4:$BM$405,0)</f>
        <v>#NUM!</v>
      </c>
      <c r="D244" s="18" t="e">
        <f>INDEX(Large!$E$4:$BN$405,'Trade quantity'!$C244,'Trade quantity'!D$2)</f>
        <v>#NUM!</v>
      </c>
      <c r="E244" s="18" t="e">
        <f>INDEX(Large!$E$4:$BN$405,'Trade quantity'!$C244,'Trade quantity'!E$2)</f>
        <v>#NUM!</v>
      </c>
      <c r="F244" s="18" t="e">
        <f>INDEX(Large!$E$4:$BN$405,'Trade quantity'!$C244,'Trade quantity'!F$2)</f>
        <v>#NUM!</v>
      </c>
      <c r="G244" s="18" t="e">
        <f>INDEX(Large!$E$4:$BN$405,'Trade quantity'!$C244,'Trade quantity'!G$2)</f>
        <v>#NUM!</v>
      </c>
      <c r="H244" s="18" t="e">
        <f>INDEX(Large!$E$4:$BN$405,'Trade quantity'!$C244,'Trade quantity'!H$2)</f>
        <v>#NUM!</v>
      </c>
      <c r="I244" s="18" t="e">
        <f>INDEX(Large!$E$4:$BN$405,'Trade quantity'!$C244,'Trade quantity'!I$2)</f>
        <v>#NUM!</v>
      </c>
      <c r="J244" s="18" t="e">
        <f>INDEX(Large!$E$4:$BN$405,'Trade quantity'!$C244,'Trade quantity'!J$2)</f>
        <v>#NUM!</v>
      </c>
      <c r="K244" s="18" t="e">
        <f>INDEX(Large!$E$4:$BN$405,'Trade quantity'!$C244,'Trade quantity'!K$2)</f>
        <v>#NUM!</v>
      </c>
      <c r="L244" s="18" t="e">
        <f>INDEX(Large!$E$4:$BN$405,'Trade quantity'!$C244,'Trade quantity'!L$2)</f>
        <v>#NUM!</v>
      </c>
      <c r="M244" s="18" t="e">
        <f>INDEX(Large!$E$4:$BN$405,'Trade quantity'!$C244,'Trade quantity'!M$2)</f>
        <v>#NUM!</v>
      </c>
      <c r="N244" s="18" t="e">
        <f>INDEX(Large!$E$4:$BN$405,'Trade quantity'!$C244,'Trade quantity'!N$2)</f>
        <v>#NUM!</v>
      </c>
      <c r="O244" s="18" t="e">
        <f>INDEX(Large!$E$4:$BN$405,'Trade quantity'!$C244,'Trade quantity'!O$2)</f>
        <v>#NUM!</v>
      </c>
    </row>
    <row r="245" spans="1:15">
      <c r="A245" s="18">
        <v>242</v>
      </c>
      <c r="B245" s="12" t="e">
        <f>LARGE(Large!$BM$4:$BM$72,'Trade quantity'!A245)</f>
        <v>#NUM!</v>
      </c>
      <c r="C245" s="18" t="e">
        <f>MATCH(B245,Large!$BM$4:$BM$405,0)</f>
        <v>#NUM!</v>
      </c>
      <c r="D245" s="18" t="e">
        <f>INDEX(Large!$E$4:$BN$405,'Trade quantity'!$C245,'Trade quantity'!D$2)</f>
        <v>#NUM!</v>
      </c>
      <c r="E245" s="18" t="e">
        <f>INDEX(Large!$E$4:$BN$405,'Trade quantity'!$C245,'Trade quantity'!E$2)</f>
        <v>#NUM!</v>
      </c>
      <c r="F245" s="18" t="e">
        <f>INDEX(Large!$E$4:$BN$405,'Trade quantity'!$C245,'Trade quantity'!F$2)</f>
        <v>#NUM!</v>
      </c>
      <c r="G245" s="18" t="e">
        <f>INDEX(Large!$E$4:$BN$405,'Trade quantity'!$C245,'Trade quantity'!G$2)</f>
        <v>#NUM!</v>
      </c>
      <c r="H245" s="18" t="e">
        <f>INDEX(Large!$E$4:$BN$405,'Trade quantity'!$C245,'Trade quantity'!H$2)</f>
        <v>#NUM!</v>
      </c>
      <c r="I245" s="18" t="e">
        <f>INDEX(Large!$E$4:$BN$405,'Trade quantity'!$C245,'Trade quantity'!I$2)</f>
        <v>#NUM!</v>
      </c>
      <c r="J245" s="18" t="e">
        <f>INDEX(Large!$E$4:$BN$405,'Trade quantity'!$C245,'Trade quantity'!J$2)</f>
        <v>#NUM!</v>
      </c>
      <c r="K245" s="18" t="e">
        <f>INDEX(Large!$E$4:$BN$405,'Trade quantity'!$C245,'Trade quantity'!K$2)</f>
        <v>#NUM!</v>
      </c>
      <c r="L245" s="18" t="e">
        <f>INDEX(Large!$E$4:$BN$405,'Trade quantity'!$C245,'Trade quantity'!L$2)</f>
        <v>#NUM!</v>
      </c>
      <c r="M245" s="18" t="e">
        <f>INDEX(Large!$E$4:$BN$405,'Trade quantity'!$C245,'Trade quantity'!M$2)</f>
        <v>#NUM!</v>
      </c>
      <c r="N245" s="18" t="e">
        <f>INDEX(Large!$E$4:$BN$405,'Trade quantity'!$C245,'Trade quantity'!N$2)</f>
        <v>#NUM!</v>
      </c>
      <c r="O245" s="18" t="e">
        <f>INDEX(Large!$E$4:$BN$405,'Trade quantity'!$C245,'Trade quantity'!O$2)</f>
        <v>#NUM!</v>
      </c>
    </row>
    <row r="246" spans="1:15">
      <c r="A246" s="18">
        <v>243</v>
      </c>
      <c r="B246" s="12" t="e">
        <f>LARGE(Large!$BM$4:$BM$72,'Trade quantity'!A246)</f>
        <v>#NUM!</v>
      </c>
      <c r="C246" s="18" t="e">
        <f>MATCH(B246,Large!$BM$4:$BM$405,0)</f>
        <v>#NUM!</v>
      </c>
      <c r="D246" s="18" t="e">
        <f>INDEX(Large!$E$4:$BN$405,'Trade quantity'!$C246,'Trade quantity'!D$2)</f>
        <v>#NUM!</v>
      </c>
      <c r="E246" s="18" t="e">
        <f>INDEX(Large!$E$4:$BN$405,'Trade quantity'!$C246,'Trade quantity'!E$2)</f>
        <v>#NUM!</v>
      </c>
      <c r="F246" s="18" t="e">
        <f>INDEX(Large!$E$4:$BN$405,'Trade quantity'!$C246,'Trade quantity'!F$2)</f>
        <v>#NUM!</v>
      </c>
      <c r="G246" s="18" t="e">
        <f>INDEX(Large!$E$4:$BN$405,'Trade quantity'!$C246,'Trade quantity'!G$2)</f>
        <v>#NUM!</v>
      </c>
      <c r="H246" s="18" t="e">
        <f>INDEX(Large!$E$4:$BN$405,'Trade quantity'!$C246,'Trade quantity'!H$2)</f>
        <v>#NUM!</v>
      </c>
      <c r="I246" s="18" t="e">
        <f>INDEX(Large!$E$4:$BN$405,'Trade quantity'!$C246,'Trade quantity'!I$2)</f>
        <v>#NUM!</v>
      </c>
      <c r="J246" s="18" t="e">
        <f>INDEX(Large!$E$4:$BN$405,'Trade quantity'!$C246,'Trade quantity'!J$2)</f>
        <v>#NUM!</v>
      </c>
      <c r="K246" s="18" t="e">
        <f>INDEX(Large!$E$4:$BN$405,'Trade quantity'!$C246,'Trade quantity'!K$2)</f>
        <v>#NUM!</v>
      </c>
      <c r="L246" s="18" t="e">
        <f>INDEX(Large!$E$4:$BN$405,'Trade quantity'!$C246,'Trade quantity'!L$2)</f>
        <v>#NUM!</v>
      </c>
      <c r="M246" s="18" t="e">
        <f>INDEX(Large!$E$4:$BN$405,'Trade quantity'!$C246,'Trade quantity'!M$2)</f>
        <v>#NUM!</v>
      </c>
      <c r="N246" s="18" t="e">
        <f>INDEX(Large!$E$4:$BN$405,'Trade quantity'!$C246,'Trade quantity'!N$2)</f>
        <v>#NUM!</v>
      </c>
      <c r="O246" s="18" t="e">
        <f>INDEX(Large!$E$4:$BN$405,'Trade quantity'!$C246,'Trade quantity'!O$2)</f>
        <v>#NUM!</v>
      </c>
    </row>
    <row r="247" spans="1:15">
      <c r="A247" s="18">
        <v>244</v>
      </c>
      <c r="B247" s="12" t="e">
        <f>LARGE(Large!$BM$4:$BM$72,'Trade quantity'!A247)</f>
        <v>#NUM!</v>
      </c>
      <c r="C247" s="18" t="e">
        <f>MATCH(B247,Large!$BM$4:$BM$405,0)</f>
        <v>#NUM!</v>
      </c>
      <c r="D247" s="18" t="e">
        <f>INDEX(Large!$E$4:$BN$405,'Trade quantity'!$C247,'Trade quantity'!D$2)</f>
        <v>#NUM!</v>
      </c>
      <c r="E247" s="18" t="e">
        <f>INDEX(Large!$E$4:$BN$405,'Trade quantity'!$C247,'Trade quantity'!E$2)</f>
        <v>#NUM!</v>
      </c>
      <c r="F247" s="18" t="e">
        <f>INDEX(Large!$E$4:$BN$405,'Trade quantity'!$C247,'Trade quantity'!F$2)</f>
        <v>#NUM!</v>
      </c>
      <c r="G247" s="18" t="e">
        <f>INDEX(Large!$E$4:$BN$405,'Trade quantity'!$C247,'Trade quantity'!G$2)</f>
        <v>#NUM!</v>
      </c>
      <c r="H247" s="18" t="e">
        <f>INDEX(Large!$E$4:$BN$405,'Trade quantity'!$C247,'Trade quantity'!H$2)</f>
        <v>#NUM!</v>
      </c>
      <c r="I247" s="18" t="e">
        <f>INDEX(Large!$E$4:$BN$405,'Trade quantity'!$C247,'Trade quantity'!I$2)</f>
        <v>#NUM!</v>
      </c>
      <c r="J247" s="18" t="e">
        <f>INDEX(Large!$E$4:$BN$405,'Trade quantity'!$C247,'Trade quantity'!J$2)</f>
        <v>#NUM!</v>
      </c>
      <c r="K247" s="18" t="e">
        <f>INDEX(Large!$E$4:$BN$405,'Trade quantity'!$C247,'Trade quantity'!K$2)</f>
        <v>#NUM!</v>
      </c>
      <c r="L247" s="18" t="e">
        <f>INDEX(Large!$E$4:$BN$405,'Trade quantity'!$C247,'Trade quantity'!L$2)</f>
        <v>#NUM!</v>
      </c>
      <c r="M247" s="18" t="e">
        <f>INDEX(Large!$E$4:$BN$405,'Trade quantity'!$C247,'Trade quantity'!M$2)</f>
        <v>#NUM!</v>
      </c>
      <c r="N247" s="18" t="e">
        <f>INDEX(Large!$E$4:$BN$405,'Trade quantity'!$C247,'Trade quantity'!N$2)</f>
        <v>#NUM!</v>
      </c>
      <c r="O247" s="18" t="e">
        <f>INDEX(Large!$E$4:$BN$405,'Trade quantity'!$C247,'Trade quantity'!O$2)</f>
        <v>#NUM!</v>
      </c>
    </row>
    <row r="248" spans="1:15">
      <c r="A248" s="18">
        <v>245</v>
      </c>
      <c r="B248" s="12" t="e">
        <f>LARGE(Large!$BM$4:$BM$72,'Trade quantity'!A248)</f>
        <v>#NUM!</v>
      </c>
      <c r="C248" s="18" t="e">
        <f>MATCH(B248,Large!$BM$4:$BM$405,0)</f>
        <v>#NUM!</v>
      </c>
      <c r="D248" s="18" t="e">
        <f>INDEX(Large!$E$4:$BN$405,'Trade quantity'!$C248,'Trade quantity'!D$2)</f>
        <v>#NUM!</v>
      </c>
      <c r="E248" s="18" t="e">
        <f>INDEX(Large!$E$4:$BN$405,'Trade quantity'!$C248,'Trade quantity'!E$2)</f>
        <v>#NUM!</v>
      </c>
      <c r="F248" s="18" t="e">
        <f>INDEX(Large!$E$4:$BN$405,'Trade quantity'!$C248,'Trade quantity'!F$2)</f>
        <v>#NUM!</v>
      </c>
      <c r="G248" s="18" t="e">
        <f>INDEX(Large!$E$4:$BN$405,'Trade quantity'!$C248,'Trade quantity'!G$2)</f>
        <v>#NUM!</v>
      </c>
      <c r="H248" s="18" t="e">
        <f>INDEX(Large!$E$4:$BN$405,'Trade quantity'!$C248,'Trade quantity'!H$2)</f>
        <v>#NUM!</v>
      </c>
      <c r="I248" s="18" t="e">
        <f>INDEX(Large!$E$4:$BN$405,'Trade quantity'!$C248,'Trade quantity'!I$2)</f>
        <v>#NUM!</v>
      </c>
      <c r="J248" s="18" t="e">
        <f>INDEX(Large!$E$4:$BN$405,'Trade quantity'!$C248,'Trade quantity'!J$2)</f>
        <v>#NUM!</v>
      </c>
      <c r="K248" s="18" t="e">
        <f>INDEX(Large!$E$4:$BN$405,'Trade quantity'!$C248,'Trade quantity'!K$2)</f>
        <v>#NUM!</v>
      </c>
      <c r="L248" s="18" t="e">
        <f>INDEX(Large!$E$4:$BN$405,'Trade quantity'!$C248,'Trade quantity'!L$2)</f>
        <v>#NUM!</v>
      </c>
      <c r="M248" s="18" t="e">
        <f>INDEX(Large!$E$4:$BN$405,'Trade quantity'!$C248,'Trade quantity'!M$2)</f>
        <v>#NUM!</v>
      </c>
      <c r="N248" s="18" t="e">
        <f>INDEX(Large!$E$4:$BN$405,'Trade quantity'!$C248,'Trade quantity'!N$2)</f>
        <v>#NUM!</v>
      </c>
      <c r="O248" s="18" t="e">
        <f>INDEX(Large!$E$4:$BN$405,'Trade quantity'!$C248,'Trade quantity'!O$2)</f>
        <v>#NUM!</v>
      </c>
    </row>
    <row r="249" spans="1:15">
      <c r="A249" s="18">
        <v>246</v>
      </c>
      <c r="B249" s="12" t="e">
        <f>LARGE(Large!$BM$4:$BM$72,'Trade quantity'!A249)</f>
        <v>#NUM!</v>
      </c>
      <c r="C249" s="18" t="e">
        <f>MATCH(B249,Large!$BM$4:$BM$405,0)</f>
        <v>#NUM!</v>
      </c>
      <c r="D249" s="18" t="e">
        <f>INDEX(Large!$E$4:$BN$405,'Trade quantity'!$C249,'Trade quantity'!D$2)</f>
        <v>#NUM!</v>
      </c>
      <c r="E249" s="18" t="e">
        <f>INDEX(Large!$E$4:$BN$405,'Trade quantity'!$C249,'Trade quantity'!E$2)</f>
        <v>#NUM!</v>
      </c>
      <c r="F249" s="18" t="e">
        <f>INDEX(Large!$E$4:$BN$405,'Trade quantity'!$C249,'Trade quantity'!F$2)</f>
        <v>#NUM!</v>
      </c>
      <c r="G249" s="18" t="e">
        <f>INDEX(Large!$E$4:$BN$405,'Trade quantity'!$C249,'Trade quantity'!G$2)</f>
        <v>#NUM!</v>
      </c>
      <c r="H249" s="18" t="e">
        <f>INDEX(Large!$E$4:$BN$405,'Trade quantity'!$C249,'Trade quantity'!H$2)</f>
        <v>#NUM!</v>
      </c>
      <c r="I249" s="18" t="e">
        <f>INDEX(Large!$E$4:$BN$405,'Trade quantity'!$C249,'Trade quantity'!I$2)</f>
        <v>#NUM!</v>
      </c>
      <c r="J249" s="18" t="e">
        <f>INDEX(Large!$E$4:$BN$405,'Trade quantity'!$C249,'Trade quantity'!J$2)</f>
        <v>#NUM!</v>
      </c>
      <c r="K249" s="18" t="e">
        <f>INDEX(Large!$E$4:$BN$405,'Trade quantity'!$C249,'Trade quantity'!K$2)</f>
        <v>#NUM!</v>
      </c>
      <c r="L249" s="18" t="e">
        <f>INDEX(Large!$E$4:$BN$405,'Trade quantity'!$C249,'Trade quantity'!L$2)</f>
        <v>#NUM!</v>
      </c>
      <c r="M249" s="18" t="e">
        <f>INDEX(Large!$E$4:$BN$405,'Trade quantity'!$C249,'Trade quantity'!M$2)</f>
        <v>#NUM!</v>
      </c>
      <c r="N249" s="18" t="e">
        <f>INDEX(Large!$E$4:$BN$405,'Trade quantity'!$C249,'Trade quantity'!N$2)</f>
        <v>#NUM!</v>
      </c>
      <c r="O249" s="18" t="e">
        <f>INDEX(Large!$E$4:$BN$405,'Trade quantity'!$C249,'Trade quantity'!O$2)</f>
        <v>#NUM!</v>
      </c>
    </row>
    <row r="250" spans="1:15">
      <c r="A250" s="18">
        <v>247</v>
      </c>
      <c r="B250" s="12" t="e">
        <f>LARGE(Large!$BM$4:$BM$72,'Trade quantity'!A250)</f>
        <v>#NUM!</v>
      </c>
      <c r="C250" s="18" t="e">
        <f>MATCH(B250,Large!$BM$4:$BM$405,0)</f>
        <v>#NUM!</v>
      </c>
      <c r="D250" s="18" t="e">
        <f>INDEX(Large!$E$4:$BN$405,'Trade quantity'!$C250,'Trade quantity'!D$2)</f>
        <v>#NUM!</v>
      </c>
      <c r="E250" s="18" t="e">
        <f>INDEX(Large!$E$4:$BN$405,'Trade quantity'!$C250,'Trade quantity'!E$2)</f>
        <v>#NUM!</v>
      </c>
      <c r="F250" s="18" t="e">
        <f>INDEX(Large!$E$4:$BN$405,'Trade quantity'!$C250,'Trade quantity'!F$2)</f>
        <v>#NUM!</v>
      </c>
      <c r="G250" s="18" t="e">
        <f>INDEX(Large!$E$4:$BN$405,'Trade quantity'!$C250,'Trade quantity'!G$2)</f>
        <v>#NUM!</v>
      </c>
      <c r="H250" s="18" t="e">
        <f>INDEX(Large!$E$4:$BN$405,'Trade quantity'!$C250,'Trade quantity'!H$2)</f>
        <v>#NUM!</v>
      </c>
      <c r="I250" s="18" t="e">
        <f>INDEX(Large!$E$4:$BN$405,'Trade quantity'!$C250,'Trade quantity'!I$2)</f>
        <v>#NUM!</v>
      </c>
      <c r="J250" s="18" t="e">
        <f>INDEX(Large!$E$4:$BN$405,'Trade quantity'!$C250,'Trade quantity'!J$2)</f>
        <v>#NUM!</v>
      </c>
      <c r="K250" s="18" t="e">
        <f>INDEX(Large!$E$4:$BN$405,'Trade quantity'!$C250,'Trade quantity'!K$2)</f>
        <v>#NUM!</v>
      </c>
      <c r="L250" s="18" t="e">
        <f>INDEX(Large!$E$4:$BN$405,'Trade quantity'!$C250,'Trade quantity'!L$2)</f>
        <v>#NUM!</v>
      </c>
      <c r="M250" s="18" t="e">
        <f>INDEX(Large!$E$4:$BN$405,'Trade quantity'!$C250,'Trade quantity'!M$2)</f>
        <v>#NUM!</v>
      </c>
      <c r="N250" s="18" t="e">
        <f>INDEX(Large!$E$4:$BN$405,'Trade quantity'!$C250,'Trade quantity'!N$2)</f>
        <v>#NUM!</v>
      </c>
      <c r="O250" s="18" t="e">
        <f>INDEX(Large!$E$4:$BN$405,'Trade quantity'!$C250,'Trade quantity'!O$2)</f>
        <v>#NUM!</v>
      </c>
    </row>
    <row r="251" spans="1:15">
      <c r="A251" s="18">
        <v>248</v>
      </c>
      <c r="B251" s="12" t="e">
        <f>LARGE(Large!$BM$4:$BM$72,'Trade quantity'!A251)</f>
        <v>#NUM!</v>
      </c>
      <c r="C251" s="18" t="e">
        <f>MATCH(B251,Large!$BM$4:$BM$405,0)</f>
        <v>#NUM!</v>
      </c>
      <c r="D251" s="18" t="e">
        <f>INDEX(Large!$E$4:$BN$405,'Trade quantity'!$C251,'Trade quantity'!D$2)</f>
        <v>#NUM!</v>
      </c>
      <c r="E251" s="18" t="e">
        <f>INDEX(Large!$E$4:$BN$405,'Trade quantity'!$C251,'Trade quantity'!E$2)</f>
        <v>#NUM!</v>
      </c>
      <c r="F251" s="18" t="e">
        <f>INDEX(Large!$E$4:$BN$405,'Trade quantity'!$C251,'Trade quantity'!F$2)</f>
        <v>#NUM!</v>
      </c>
      <c r="G251" s="18" t="e">
        <f>INDEX(Large!$E$4:$BN$405,'Trade quantity'!$C251,'Trade quantity'!G$2)</f>
        <v>#NUM!</v>
      </c>
      <c r="H251" s="18" t="e">
        <f>INDEX(Large!$E$4:$BN$405,'Trade quantity'!$C251,'Trade quantity'!H$2)</f>
        <v>#NUM!</v>
      </c>
      <c r="I251" s="18" t="e">
        <f>INDEX(Large!$E$4:$BN$405,'Trade quantity'!$C251,'Trade quantity'!I$2)</f>
        <v>#NUM!</v>
      </c>
      <c r="J251" s="18" t="e">
        <f>INDEX(Large!$E$4:$BN$405,'Trade quantity'!$C251,'Trade quantity'!J$2)</f>
        <v>#NUM!</v>
      </c>
      <c r="K251" s="18" t="e">
        <f>INDEX(Large!$E$4:$BN$405,'Trade quantity'!$C251,'Trade quantity'!K$2)</f>
        <v>#NUM!</v>
      </c>
      <c r="L251" s="18" t="e">
        <f>INDEX(Large!$E$4:$BN$405,'Trade quantity'!$C251,'Trade quantity'!L$2)</f>
        <v>#NUM!</v>
      </c>
      <c r="M251" s="18" t="e">
        <f>INDEX(Large!$E$4:$BN$405,'Trade quantity'!$C251,'Trade quantity'!M$2)</f>
        <v>#NUM!</v>
      </c>
      <c r="N251" s="18" t="e">
        <f>INDEX(Large!$E$4:$BN$405,'Trade quantity'!$C251,'Trade quantity'!N$2)</f>
        <v>#NUM!</v>
      </c>
      <c r="O251" s="18" t="e">
        <f>INDEX(Large!$E$4:$BN$405,'Trade quantity'!$C251,'Trade quantity'!O$2)</f>
        <v>#NUM!</v>
      </c>
    </row>
    <row r="252" spans="1:15">
      <c r="A252" s="18">
        <v>249</v>
      </c>
      <c r="B252" s="12" t="e">
        <f>LARGE(Large!$BM$4:$BM$72,'Trade quantity'!A252)</f>
        <v>#NUM!</v>
      </c>
      <c r="C252" s="18" t="e">
        <f>MATCH(B252,Large!$BM$4:$BM$405,0)</f>
        <v>#NUM!</v>
      </c>
      <c r="D252" s="18" t="e">
        <f>INDEX(Large!$E$4:$BN$405,'Trade quantity'!$C252,'Trade quantity'!D$2)</f>
        <v>#NUM!</v>
      </c>
      <c r="E252" s="18" t="e">
        <f>INDEX(Large!$E$4:$BN$405,'Trade quantity'!$C252,'Trade quantity'!E$2)</f>
        <v>#NUM!</v>
      </c>
      <c r="F252" s="18" t="e">
        <f>INDEX(Large!$E$4:$BN$405,'Trade quantity'!$C252,'Trade quantity'!F$2)</f>
        <v>#NUM!</v>
      </c>
      <c r="G252" s="18" t="e">
        <f>INDEX(Large!$E$4:$BN$405,'Trade quantity'!$C252,'Trade quantity'!G$2)</f>
        <v>#NUM!</v>
      </c>
      <c r="H252" s="18" t="e">
        <f>INDEX(Large!$E$4:$BN$405,'Trade quantity'!$C252,'Trade quantity'!H$2)</f>
        <v>#NUM!</v>
      </c>
      <c r="I252" s="18" t="e">
        <f>INDEX(Large!$E$4:$BN$405,'Trade quantity'!$C252,'Trade quantity'!I$2)</f>
        <v>#NUM!</v>
      </c>
      <c r="J252" s="18" t="e">
        <f>INDEX(Large!$E$4:$BN$405,'Trade quantity'!$C252,'Trade quantity'!J$2)</f>
        <v>#NUM!</v>
      </c>
      <c r="K252" s="18" t="e">
        <f>INDEX(Large!$E$4:$BN$405,'Trade quantity'!$C252,'Trade quantity'!K$2)</f>
        <v>#NUM!</v>
      </c>
      <c r="L252" s="18" t="e">
        <f>INDEX(Large!$E$4:$BN$405,'Trade quantity'!$C252,'Trade quantity'!L$2)</f>
        <v>#NUM!</v>
      </c>
      <c r="M252" s="18" t="e">
        <f>INDEX(Large!$E$4:$BN$405,'Trade quantity'!$C252,'Trade quantity'!M$2)</f>
        <v>#NUM!</v>
      </c>
      <c r="N252" s="18" t="e">
        <f>INDEX(Large!$E$4:$BN$405,'Trade quantity'!$C252,'Trade quantity'!N$2)</f>
        <v>#NUM!</v>
      </c>
      <c r="O252" s="18" t="e">
        <f>INDEX(Large!$E$4:$BN$405,'Trade quantity'!$C252,'Trade quantity'!O$2)</f>
        <v>#NUM!</v>
      </c>
    </row>
    <row r="253" spans="1:15">
      <c r="A253" s="18">
        <v>250</v>
      </c>
      <c r="B253" s="12" t="e">
        <f>LARGE(Large!$BM$4:$BM$72,'Trade quantity'!A253)</f>
        <v>#NUM!</v>
      </c>
      <c r="C253" s="18" t="e">
        <f>MATCH(B253,Large!$BM$4:$BM$405,0)</f>
        <v>#NUM!</v>
      </c>
      <c r="D253" s="18" t="e">
        <f>INDEX(Large!$E$4:$BN$405,'Trade quantity'!$C253,'Trade quantity'!D$2)</f>
        <v>#NUM!</v>
      </c>
      <c r="E253" s="18" t="e">
        <f>INDEX(Large!$E$4:$BN$405,'Trade quantity'!$C253,'Trade quantity'!E$2)</f>
        <v>#NUM!</v>
      </c>
      <c r="F253" s="18" t="e">
        <f>INDEX(Large!$E$4:$BN$405,'Trade quantity'!$C253,'Trade quantity'!F$2)</f>
        <v>#NUM!</v>
      </c>
      <c r="G253" s="18" t="e">
        <f>INDEX(Large!$E$4:$BN$405,'Trade quantity'!$C253,'Trade quantity'!G$2)</f>
        <v>#NUM!</v>
      </c>
      <c r="H253" s="18" t="e">
        <f>INDEX(Large!$E$4:$BN$405,'Trade quantity'!$C253,'Trade quantity'!H$2)</f>
        <v>#NUM!</v>
      </c>
      <c r="I253" s="18" t="e">
        <f>INDEX(Large!$E$4:$BN$405,'Trade quantity'!$C253,'Trade quantity'!I$2)</f>
        <v>#NUM!</v>
      </c>
      <c r="J253" s="18" t="e">
        <f>INDEX(Large!$E$4:$BN$405,'Trade quantity'!$C253,'Trade quantity'!J$2)</f>
        <v>#NUM!</v>
      </c>
      <c r="K253" s="18" t="e">
        <f>INDEX(Large!$E$4:$BN$405,'Trade quantity'!$C253,'Trade quantity'!K$2)</f>
        <v>#NUM!</v>
      </c>
      <c r="L253" s="18" t="e">
        <f>INDEX(Large!$E$4:$BN$405,'Trade quantity'!$C253,'Trade quantity'!L$2)</f>
        <v>#NUM!</v>
      </c>
      <c r="M253" s="18" t="e">
        <f>INDEX(Large!$E$4:$BN$405,'Trade quantity'!$C253,'Trade quantity'!M$2)</f>
        <v>#NUM!</v>
      </c>
      <c r="N253" s="18" t="e">
        <f>INDEX(Large!$E$4:$BN$405,'Trade quantity'!$C253,'Trade quantity'!N$2)</f>
        <v>#NUM!</v>
      </c>
      <c r="O253" s="18" t="e">
        <f>INDEX(Large!$E$4:$BN$405,'Trade quantity'!$C253,'Trade quantity'!O$2)</f>
        <v>#NUM!</v>
      </c>
    </row>
    <row r="254" spans="1:15">
      <c r="A254" s="18">
        <v>251</v>
      </c>
      <c r="B254" s="12" t="e">
        <f>LARGE(Large!$BM$4:$BM$72,'Trade quantity'!A254)</f>
        <v>#NUM!</v>
      </c>
      <c r="C254" s="18" t="e">
        <f>MATCH(B254,Large!$BM$4:$BM$405,0)</f>
        <v>#NUM!</v>
      </c>
      <c r="D254" s="18" t="e">
        <f>INDEX(Large!$E$4:$BN$405,'Trade quantity'!$C254,'Trade quantity'!D$2)</f>
        <v>#NUM!</v>
      </c>
      <c r="E254" s="18" t="e">
        <f>INDEX(Large!$E$4:$BN$405,'Trade quantity'!$C254,'Trade quantity'!E$2)</f>
        <v>#NUM!</v>
      </c>
      <c r="F254" s="18" t="e">
        <f>INDEX(Large!$E$4:$BN$405,'Trade quantity'!$C254,'Trade quantity'!F$2)</f>
        <v>#NUM!</v>
      </c>
      <c r="G254" s="18" t="e">
        <f>INDEX(Large!$E$4:$BN$405,'Trade quantity'!$C254,'Trade quantity'!G$2)</f>
        <v>#NUM!</v>
      </c>
      <c r="H254" s="18" t="e">
        <f>INDEX(Large!$E$4:$BN$405,'Trade quantity'!$C254,'Trade quantity'!H$2)</f>
        <v>#NUM!</v>
      </c>
      <c r="I254" s="18" t="e">
        <f>INDEX(Large!$E$4:$BN$405,'Trade quantity'!$C254,'Trade quantity'!I$2)</f>
        <v>#NUM!</v>
      </c>
      <c r="J254" s="18" t="e">
        <f>INDEX(Large!$E$4:$BN$405,'Trade quantity'!$C254,'Trade quantity'!J$2)</f>
        <v>#NUM!</v>
      </c>
      <c r="K254" s="18" t="e">
        <f>INDEX(Large!$E$4:$BN$405,'Trade quantity'!$C254,'Trade quantity'!K$2)</f>
        <v>#NUM!</v>
      </c>
      <c r="L254" s="18" t="e">
        <f>INDEX(Large!$E$4:$BN$405,'Trade quantity'!$C254,'Trade quantity'!L$2)</f>
        <v>#NUM!</v>
      </c>
      <c r="M254" s="18" t="e">
        <f>INDEX(Large!$E$4:$BN$405,'Trade quantity'!$C254,'Trade quantity'!M$2)</f>
        <v>#NUM!</v>
      </c>
      <c r="N254" s="18" t="e">
        <f>INDEX(Large!$E$4:$BN$405,'Trade quantity'!$C254,'Trade quantity'!N$2)</f>
        <v>#NUM!</v>
      </c>
      <c r="O254" s="18" t="e">
        <f>INDEX(Large!$E$4:$BN$405,'Trade quantity'!$C254,'Trade quantity'!O$2)</f>
        <v>#NUM!</v>
      </c>
    </row>
    <row r="255" spans="1:15">
      <c r="A255" s="18">
        <v>252</v>
      </c>
      <c r="B255" s="12" t="e">
        <f>LARGE(Large!$BM$4:$BM$72,'Trade quantity'!A255)</f>
        <v>#NUM!</v>
      </c>
      <c r="C255" s="18" t="e">
        <f>MATCH(B255,Large!$BM$4:$BM$405,0)</f>
        <v>#NUM!</v>
      </c>
      <c r="D255" s="18" t="e">
        <f>INDEX(Large!$E$4:$BN$405,'Trade quantity'!$C255,'Trade quantity'!D$2)</f>
        <v>#NUM!</v>
      </c>
      <c r="E255" s="18" t="e">
        <f>INDEX(Large!$E$4:$BN$405,'Trade quantity'!$C255,'Trade quantity'!E$2)</f>
        <v>#NUM!</v>
      </c>
      <c r="F255" s="18" t="e">
        <f>INDEX(Large!$E$4:$BN$405,'Trade quantity'!$C255,'Trade quantity'!F$2)</f>
        <v>#NUM!</v>
      </c>
      <c r="G255" s="18" t="e">
        <f>INDEX(Large!$E$4:$BN$405,'Trade quantity'!$C255,'Trade quantity'!G$2)</f>
        <v>#NUM!</v>
      </c>
      <c r="H255" s="18" t="e">
        <f>INDEX(Large!$E$4:$BN$405,'Trade quantity'!$C255,'Trade quantity'!H$2)</f>
        <v>#NUM!</v>
      </c>
      <c r="I255" s="18" t="e">
        <f>INDEX(Large!$E$4:$BN$405,'Trade quantity'!$C255,'Trade quantity'!I$2)</f>
        <v>#NUM!</v>
      </c>
      <c r="J255" s="18" t="e">
        <f>INDEX(Large!$E$4:$BN$405,'Trade quantity'!$C255,'Trade quantity'!J$2)</f>
        <v>#NUM!</v>
      </c>
      <c r="K255" s="18" t="e">
        <f>INDEX(Large!$E$4:$BN$405,'Trade quantity'!$C255,'Trade quantity'!K$2)</f>
        <v>#NUM!</v>
      </c>
      <c r="L255" s="18" t="e">
        <f>INDEX(Large!$E$4:$BN$405,'Trade quantity'!$C255,'Trade quantity'!L$2)</f>
        <v>#NUM!</v>
      </c>
      <c r="M255" s="18" t="e">
        <f>INDEX(Large!$E$4:$BN$405,'Trade quantity'!$C255,'Trade quantity'!M$2)</f>
        <v>#NUM!</v>
      </c>
      <c r="N255" s="18" t="e">
        <f>INDEX(Large!$E$4:$BN$405,'Trade quantity'!$C255,'Trade quantity'!N$2)</f>
        <v>#NUM!</v>
      </c>
      <c r="O255" s="18" t="e">
        <f>INDEX(Large!$E$4:$BN$405,'Trade quantity'!$C255,'Trade quantity'!O$2)</f>
        <v>#NUM!</v>
      </c>
    </row>
    <row r="256" spans="1:15">
      <c r="A256" s="18">
        <v>253</v>
      </c>
      <c r="B256" s="12" t="e">
        <f>LARGE(Large!$BM$4:$BM$72,'Trade quantity'!A256)</f>
        <v>#NUM!</v>
      </c>
      <c r="C256" s="18" t="e">
        <f>MATCH(B256,Large!$BM$4:$BM$405,0)</f>
        <v>#NUM!</v>
      </c>
      <c r="D256" s="18" t="e">
        <f>INDEX(Large!$E$4:$BN$405,'Trade quantity'!$C256,'Trade quantity'!D$2)</f>
        <v>#NUM!</v>
      </c>
      <c r="E256" s="18" t="e">
        <f>INDEX(Large!$E$4:$BN$405,'Trade quantity'!$C256,'Trade quantity'!E$2)</f>
        <v>#NUM!</v>
      </c>
      <c r="F256" s="18" t="e">
        <f>INDEX(Large!$E$4:$BN$405,'Trade quantity'!$C256,'Trade quantity'!F$2)</f>
        <v>#NUM!</v>
      </c>
      <c r="G256" s="18" t="e">
        <f>INDEX(Large!$E$4:$BN$405,'Trade quantity'!$C256,'Trade quantity'!G$2)</f>
        <v>#NUM!</v>
      </c>
      <c r="H256" s="18" t="e">
        <f>INDEX(Large!$E$4:$BN$405,'Trade quantity'!$C256,'Trade quantity'!H$2)</f>
        <v>#NUM!</v>
      </c>
      <c r="I256" s="18" t="e">
        <f>INDEX(Large!$E$4:$BN$405,'Trade quantity'!$C256,'Trade quantity'!I$2)</f>
        <v>#NUM!</v>
      </c>
      <c r="J256" s="18" t="e">
        <f>INDEX(Large!$E$4:$BN$405,'Trade quantity'!$C256,'Trade quantity'!J$2)</f>
        <v>#NUM!</v>
      </c>
      <c r="K256" s="18" t="e">
        <f>INDEX(Large!$E$4:$BN$405,'Trade quantity'!$C256,'Trade quantity'!K$2)</f>
        <v>#NUM!</v>
      </c>
      <c r="L256" s="18" t="e">
        <f>INDEX(Large!$E$4:$BN$405,'Trade quantity'!$C256,'Trade quantity'!L$2)</f>
        <v>#NUM!</v>
      </c>
      <c r="M256" s="18" t="e">
        <f>INDEX(Large!$E$4:$BN$405,'Trade quantity'!$C256,'Trade quantity'!M$2)</f>
        <v>#NUM!</v>
      </c>
      <c r="N256" s="18" t="e">
        <f>INDEX(Large!$E$4:$BN$405,'Trade quantity'!$C256,'Trade quantity'!N$2)</f>
        <v>#NUM!</v>
      </c>
      <c r="O256" s="18" t="e">
        <f>INDEX(Large!$E$4:$BN$405,'Trade quantity'!$C256,'Trade quantity'!O$2)</f>
        <v>#NUM!</v>
      </c>
    </row>
    <row r="257" spans="1:15">
      <c r="A257" s="18">
        <v>254</v>
      </c>
      <c r="B257" s="12" t="e">
        <f>LARGE(Large!$BM$4:$BM$72,'Trade quantity'!A257)</f>
        <v>#NUM!</v>
      </c>
      <c r="C257" s="18" t="e">
        <f>MATCH(B257,Large!$BM$4:$BM$405,0)</f>
        <v>#NUM!</v>
      </c>
      <c r="D257" s="18" t="e">
        <f>INDEX(Large!$E$4:$BN$405,'Trade quantity'!$C257,'Trade quantity'!D$2)</f>
        <v>#NUM!</v>
      </c>
      <c r="E257" s="18" t="e">
        <f>INDEX(Large!$E$4:$BN$405,'Trade quantity'!$C257,'Trade quantity'!E$2)</f>
        <v>#NUM!</v>
      </c>
      <c r="F257" s="18" t="e">
        <f>INDEX(Large!$E$4:$BN$405,'Trade quantity'!$C257,'Trade quantity'!F$2)</f>
        <v>#NUM!</v>
      </c>
      <c r="G257" s="18" t="e">
        <f>INDEX(Large!$E$4:$BN$405,'Trade quantity'!$C257,'Trade quantity'!G$2)</f>
        <v>#NUM!</v>
      </c>
      <c r="H257" s="18" t="e">
        <f>INDEX(Large!$E$4:$BN$405,'Trade quantity'!$C257,'Trade quantity'!H$2)</f>
        <v>#NUM!</v>
      </c>
      <c r="I257" s="18" t="e">
        <f>INDEX(Large!$E$4:$BN$405,'Trade quantity'!$C257,'Trade quantity'!I$2)</f>
        <v>#NUM!</v>
      </c>
      <c r="J257" s="18" t="e">
        <f>INDEX(Large!$E$4:$BN$405,'Trade quantity'!$C257,'Trade quantity'!J$2)</f>
        <v>#NUM!</v>
      </c>
      <c r="K257" s="18" t="e">
        <f>INDEX(Large!$E$4:$BN$405,'Trade quantity'!$C257,'Trade quantity'!K$2)</f>
        <v>#NUM!</v>
      </c>
      <c r="L257" s="18" t="e">
        <f>INDEX(Large!$E$4:$BN$405,'Trade quantity'!$C257,'Trade quantity'!L$2)</f>
        <v>#NUM!</v>
      </c>
      <c r="M257" s="18" t="e">
        <f>INDEX(Large!$E$4:$BN$405,'Trade quantity'!$C257,'Trade quantity'!M$2)</f>
        <v>#NUM!</v>
      </c>
      <c r="N257" s="18" t="e">
        <f>INDEX(Large!$E$4:$BN$405,'Trade quantity'!$C257,'Trade quantity'!N$2)</f>
        <v>#NUM!</v>
      </c>
      <c r="O257" s="18" t="e">
        <f>INDEX(Large!$E$4:$BN$405,'Trade quantity'!$C257,'Trade quantity'!O$2)</f>
        <v>#NUM!</v>
      </c>
    </row>
    <row r="258" spans="1:15">
      <c r="A258" s="18">
        <v>255</v>
      </c>
      <c r="B258" s="12" t="e">
        <f>LARGE(Large!$BM$4:$BM$72,'Trade quantity'!A258)</f>
        <v>#NUM!</v>
      </c>
      <c r="C258" s="18" t="e">
        <f>MATCH(B258,Large!$BM$4:$BM$405,0)</f>
        <v>#NUM!</v>
      </c>
      <c r="D258" s="18" t="e">
        <f>INDEX(Large!$E$4:$BN$405,'Trade quantity'!$C258,'Trade quantity'!D$2)</f>
        <v>#NUM!</v>
      </c>
      <c r="E258" s="18" t="e">
        <f>INDEX(Large!$E$4:$BN$405,'Trade quantity'!$C258,'Trade quantity'!E$2)</f>
        <v>#NUM!</v>
      </c>
      <c r="F258" s="18" t="e">
        <f>INDEX(Large!$E$4:$BN$405,'Trade quantity'!$C258,'Trade quantity'!F$2)</f>
        <v>#NUM!</v>
      </c>
      <c r="G258" s="18" t="e">
        <f>INDEX(Large!$E$4:$BN$405,'Trade quantity'!$C258,'Trade quantity'!G$2)</f>
        <v>#NUM!</v>
      </c>
      <c r="H258" s="18" t="e">
        <f>INDEX(Large!$E$4:$BN$405,'Trade quantity'!$C258,'Trade quantity'!H$2)</f>
        <v>#NUM!</v>
      </c>
      <c r="I258" s="18" t="e">
        <f>INDEX(Large!$E$4:$BN$405,'Trade quantity'!$C258,'Trade quantity'!I$2)</f>
        <v>#NUM!</v>
      </c>
      <c r="J258" s="18" t="e">
        <f>INDEX(Large!$E$4:$BN$405,'Trade quantity'!$C258,'Trade quantity'!J$2)</f>
        <v>#NUM!</v>
      </c>
      <c r="K258" s="18" t="e">
        <f>INDEX(Large!$E$4:$BN$405,'Trade quantity'!$C258,'Trade quantity'!K$2)</f>
        <v>#NUM!</v>
      </c>
      <c r="L258" s="18" t="e">
        <f>INDEX(Large!$E$4:$BN$405,'Trade quantity'!$C258,'Trade quantity'!L$2)</f>
        <v>#NUM!</v>
      </c>
      <c r="M258" s="18" t="e">
        <f>INDEX(Large!$E$4:$BN$405,'Trade quantity'!$C258,'Trade quantity'!M$2)</f>
        <v>#NUM!</v>
      </c>
      <c r="N258" s="18" t="e">
        <f>INDEX(Large!$E$4:$BN$405,'Trade quantity'!$C258,'Trade quantity'!N$2)</f>
        <v>#NUM!</v>
      </c>
      <c r="O258" s="18" t="e">
        <f>INDEX(Large!$E$4:$BN$405,'Trade quantity'!$C258,'Trade quantity'!O$2)</f>
        <v>#NUM!</v>
      </c>
    </row>
    <row r="259" spans="1:15">
      <c r="A259" s="18">
        <v>256</v>
      </c>
      <c r="B259" s="12" t="e">
        <f>LARGE(Large!$BM$4:$BM$72,'Trade quantity'!A259)</f>
        <v>#NUM!</v>
      </c>
      <c r="C259" s="18" t="e">
        <f>MATCH(B259,Large!$BM$4:$BM$405,0)</f>
        <v>#NUM!</v>
      </c>
      <c r="D259" s="18" t="e">
        <f>INDEX(Large!$E$4:$BN$405,'Trade quantity'!$C259,'Trade quantity'!D$2)</f>
        <v>#NUM!</v>
      </c>
      <c r="E259" s="18" t="e">
        <f>INDEX(Large!$E$4:$BN$405,'Trade quantity'!$C259,'Trade quantity'!E$2)</f>
        <v>#NUM!</v>
      </c>
      <c r="F259" s="18" t="e">
        <f>INDEX(Large!$E$4:$BN$405,'Trade quantity'!$C259,'Trade quantity'!F$2)</f>
        <v>#NUM!</v>
      </c>
      <c r="G259" s="18" t="e">
        <f>INDEX(Large!$E$4:$BN$405,'Trade quantity'!$C259,'Trade quantity'!G$2)</f>
        <v>#NUM!</v>
      </c>
      <c r="H259" s="18" t="e">
        <f>INDEX(Large!$E$4:$BN$405,'Trade quantity'!$C259,'Trade quantity'!H$2)</f>
        <v>#NUM!</v>
      </c>
      <c r="I259" s="18" t="e">
        <f>INDEX(Large!$E$4:$BN$405,'Trade quantity'!$C259,'Trade quantity'!I$2)</f>
        <v>#NUM!</v>
      </c>
      <c r="J259" s="18" t="e">
        <f>INDEX(Large!$E$4:$BN$405,'Trade quantity'!$C259,'Trade quantity'!J$2)</f>
        <v>#NUM!</v>
      </c>
      <c r="K259" s="18" t="e">
        <f>INDEX(Large!$E$4:$BN$405,'Trade quantity'!$C259,'Trade quantity'!K$2)</f>
        <v>#NUM!</v>
      </c>
      <c r="L259" s="18" t="e">
        <f>INDEX(Large!$E$4:$BN$405,'Trade quantity'!$C259,'Trade quantity'!L$2)</f>
        <v>#NUM!</v>
      </c>
      <c r="M259" s="18" t="e">
        <f>INDEX(Large!$E$4:$BN$405,'Trade quantity'!$C259,'Trade quantity'!M$2)</f>
        <v>#NUM!</v>
      </c>
      <c r="N259" s="18" t="e">
        <f>INDEX(Large!$E$4:$BN$405,'Trade quantity'!$C259,'Trade quantity'!N$2)</f>
        <v>#NUM!</v>
      </c>
      <c r="O259" s="18" t="e">
        <f>INDEX(Large!$E$4:$BN$405,'Trade quantity'!$C259,'Trade quantity'!O$2)</f>
        <v>#NUM!</v>
      </c>
    </row>
    <row r="260" spans="1:15">
      <c r="A260" s="18">
        <v>257</v>
      </c>
      <c r="B260" s="12" t="e">
        <f>LARGE(Large!$BM$4:$BM$72,'Trade quantity'!A260)</f>
        <v>#NUM!</v>
      </c>
      <c r="C260" s="18" t="e">
        <f>MATCH(B260,Large!$BM$4:$BM$405,0)</f>
        <v>#NUM!</v>
      </c>
      <c r="D260" s="18" t="e">
        <f>INDEX(Large!$E$4:$BN$405,'Trade quantity'!$C260,'Trade quantity'!D$2)</f>
        <v>#NUM!</v>
      </c>
      <c r="E260" s="18" t="e">
        <f>INDEX(Large!$E$4:$BN$405,'Trade quantity'!$C260,'Trade quantity'!E$2)</f>
        <v>#NUM!</v>
      </c>
      <c r="F260" s="18" t="e">
        <f>INDEX(Large!$E$4:$BN$405,'Trade quantity'!$C260,'Trade quantity'!F$2)</f>
        <v>#NUM!</v>
      </c>
      <c r="G260" s="18" t="e">
        <f>INDEX(Large!$E$4:$BN$405,'Trade quantity'!$C260,'Trade quantity'!G$2)</f>
        <v>#NUM!</v>
      </c>
      <c r="H260" s="18" t="e">
        <f>INDEX(Large!$E$4:$BN$405,'Trade quantity'!$C260,'Trade quantity'!H$2)</f>
        <v>#NUM!</v>
      </c>
      <c r="I260" s="18" t="e">
        <f>INDEX(Large!$E$4:$BN$405,'Trade quantity'!$C260,'Trade quantity'!I$2)</f>
        <v>#NUM!</v>
      </c>
      <c r="J260" s="18" t="e">
        <f>INDEX(Large!$E$4:$BN$405,'Trade quantity'!$C260,'Trade quantity'!J$2)</f>
        <v>#NUM!</v>
      </c>
      <c r="K260" s="18" t="e">
        <f>INDEX(Large!$E$4:$BN$405,'Trade quantity'!$C260,'Trade quantity'!K$2)</f>
        <v>#NUM!</v>
      </c>
      <c r="L260" s="18" t="e">
        <f>INDEX(Large!$E$4:$BN$405,'Trade quantity'!$C260,'Trade quantity'!L$2)</f>
        <v>#NUM!</v>
      </c>
      <c r="M260" s="18" t="e">
        <f>INDEX(Large!$E$4:$BN$405,'Trade quantity'!$C260,'Trade quantity'!M$2)</f>
        <v>#NUM!</v>
      </c>
      <c r="N260" s="18" t="e">
        <f>INDEX(Large!$E$4:$BN$405,'Trade quantity'!$C260,'Trade quantity'!N$2)</f>
        <v>#NUM!</v>
      </c>
      <c r="O260" s="18" t="e">
        <f>INDEX(Large!$E$4:$BN$405,'Trade quantity'!$C260,'Trade quantity'!O$2)</f>
        <v>#NUM!</v>
      </c>
    </row>
    <row r="261" spans="1:15">
      <c r="A261" s="18">
        <v>258</v>
      </c>
      <c r="B261" s="12" t="e">
        <f>LARGE(Large!$BM$4:$BM$72,'Trade quantity'!A261)</f>
        <v>#NUM!</v>
      </c>
      <c r="C261" s="18" t="e">
        <f>MATCH(B261,Large!$BM$4:$BM$405,0)</f>
        <v>#NUM!</v>
      </c>
      <c r="D261" s="18" t="e">
        <f>INDEX(Large!$E$4:$BN$405,'Trade quantity'!$C261,'Trade quantity'!D$2)</f>
        <v>#NUM!</v>
      </c>
      <c r="E261" s="18" t="e">
        <f>INDEX(Large!$E$4:$BN$405,'Trade quantity'!$C261,'Trade quantity'!E$2)</f>
        <v>#NUM!</v>
      </c>
      <c r="F261" s="18" t="e">
        <f>INDEX(Large!$E$4:$BN$405,'Trade quantity'!$C261,'Trade quantity'!F$2)</f>
        <v>#NUM!</v>
      </c>
      <c r="G261" s="18" t="e">
        <f>INDEX(Large!$E$4:$BN$405,'Trade quantity'!$C261,'Trade quantity'!G$2)</f>
        <v>#NUM!</v>
      </c>
      <c r="H261" s="18" t="e">
        <f>INDEX(Large!$E$4:$BN$405,'Trade quantity'!$C261,'Trade quantity'!H$2)</f>
        <v>#NUM!</v>
      </c>
      <c r="I261" s="18" t="e">
        <f>INDEX(Large!$E$4:$BN$405,'Trade quantity'!$C261,'Trade quantity'!I$2)</f>
        <v>#NUM!</v>
      </c>
      <c r="J261" s="18" t="e">
        <f>INDEX(Large!$E$4:$BN$405,'Trade quantity'!$C261,'Trade quantity'!J$2)</f>
        <v>#NUM!</v>
      </c>
      <c r="K261" s="18" t="e">
        <f>INDEX(Large!$E$4:$BN$405,'Trade quantity'!$C261,'Trade quantity'!K$2)</f>
        <v>#NUM!</v>
      </c>
      <c r="L261" s="18" t="e">
        <f>INDEX(Large!$E$4:$BN$405,'Trade quantity'!$C261,'Trade quantity'!L$2)</f>
        <v>#NUM!</v>
      </c>
      <c r="M261" s="18" t="e">
        <f>INDEX(Large!$E$4:$BN$405,'Trade quantity'!$C261,'Trade quantity'!M$2)</f>
        <v>#NUM!</v>
      </c>
      <c r="N261" s="18" t="e">
        <f>INDEX(Large!$E$4:$BN$405,'Trade quantity'!$C261,'Trade quantity'!N$2)</f>
        <v>#NUM!</v>
      </c>
      <c r="O261" s="18" t="e">
        <f>INDEX(Large!$E$4:$BN$405,'Trade quantity'!$C261,'Trade quantity'!O$2)</f>
        <v>#NUM!</v>
      </c>
    </row>
    <row r="262" spans="1:15">
      <c r="A262" s="18">
        <v>259</v>
      </c>
      <c r="B262" s="12" t="e">
        <f>LARGE(Large!$BM$4:$BM$72,'Trade quantity'!A262)</f>
        <v>#NUM!</v>
      </c>
      <c r="C262" s="18" t="e">
        <f>MATCH(B262,Large!$BM$4:$BM$405,0)</f>
        <v>#NUM!</v>
      </c>
      <c r="D262" s="18" t="e">
        <f>INDEX(Large!$E$4:$BN$405,'Trade quantity'!$C262,'Trade quantity'!D$2)</f>
        <v>#NUM!</v>
      </c>
      <c r="E262" s="18" t="e">
        <f>INDEX(Large!$E$4:$BN$405,'Trade quantity'!$C262,'Trade quantity'!E$2)</f>
        <v>#NUM!</v>
      </c>
      <c r="F262" s="18" t="e">
        <f>INDEX(Large!$E$4:$BN$405,'Trade quantity'!$C262,'Trade quantity'!F$2)</f>
        <v>#NUM!</v>
      </c>
      <c r="G262" s="18" t="e">
        <f>INDEX(Large!$E$4:$BN$405,'Trade quantity'!$C262,'Trade quantity'!G$2)</f>
        <v>#NUM!</v>
      </c>
      <c r="H262" s="18" t="e">
        <f>INDEX(Large!$E$4:$BN$405,'Trade quantity'!$C262,'Trade quantity'!H$2)</f>
        <v>#NUM!</v>
      </c>
      <c r="I262" s="18" t="e">
        <f>INDEX(Large!$E$4:$BN$405,'Trade quantity'!$C262,'Trade quantity'!I$2)</f>
        <v>#NUM!</v>
      </c>
      <c r="J262" s="18" t="e">
        <f>INDEX(Large!$E$4:$BN$405,'Trade quantity'!$C262,'Trade quantity'!J$2)</f>
        <v>#NUM!</v>
      </c>
      <c r="K262" s="18" t="e">
        <f>INDEX(Large!$E$4:$BN$405,'Trade quantity'!$C262,'Trade quantity'!K$2)</f>
        <v>#NUM!</v>
      </c>
      <c r="L262" s="18" t="e">
        <f>INDEX(Large!$E$4:$BN$405,'Trade quantity'!$C262,'Trade quantity'!L$2)</f>
        <v>#NUM!</v>
      </c>
      <c r="M262" s="18" t="e">
        <f>INDEX(Large!$E$4:$BN$405,'Trade quantity'!$C262,'Trade quantity'!M$2)</f>
        <v>#NUM!</v>
      </c>
      <c r="N262" s="18" t="e">
        <f>INDEX(Large!$E$4:$BN$405,'Trade quantity'!$C262,'Trade quantity'!N$2)</f>
        <v>#NUM!</v>
      </c>
      <c r="O262" s="18" t="e">
        <f>INDEX(Large!$E$4:$BN$405,'Trade quantity'!$C262,'Trade quantity'!O$2)</f>
        <v>#NUM!</v>
      </c>
    </row>
    <row r="263" spans="1:15">
      <c r="A263" s="18">
        <v>260</v>
      </c>
      <c r="B263" s="12" t="e">
        <f>LARGE(Large!$BM$4:$BM$72,'Trade quantity'!A263)</f>
        <v>#NUM!</v>
      </c>
      <c r="C263" s="18" t="e">
        <f>MATCH(B263,Large!$BM$4:$BM$405,0)</f>
        <v>#NUM!</v>
      </c>
      <c r="D263" s="18" t="e">
        <f>INDEX(Large!$E$4:$BN$405,'Trade quantity'!$C263,'Trade quantity'!D$2)</f>
        <v>#NUM!</v>
      </c>
      <c r="E263" s="18" t="e">
        <f>INDEX(Large!$E$4:$BN$405,'Trade quantity'!$C263,'Trade quantity'!E$2)</f>
        <v>#NUM!</v>
      </c>
      <c r="F263" s="18" t="e">
        <f>INDEX(Large!$E$4:$BN$405,'Trade quantity'!$C263,'Trade quantity'!F$2)</f>
        <v>#NUM!</v>
      </c>
      <c r="G263" s="18" t="e">
        <f>INDEX(Large!$E$4:$BN$405,'Trade quantity'!$C263,'Trade quantity'!G$2)</f>
        <v>#NUM!</v>
      </c>
      <c r="H263" s="18" t="e">
        <f>INDEX(Large!$E$4:$BN$405,'Trade quantity'!$C263,'Trade quantity'!H$2)</f>
        <v>#NUM!</v>
      </c>
      <c r="I263" s="18" t="e">
        <f>INDEX(Large!$E$4:$BN$405,'Trade quantity'!$C263,'Trade quantity'!I$2)</f>
        <v>#NUM!</v>
      </c>
      <c r="J263" s="18" t="e">
        <f>INDEX(Large!$E$4:$BN$405,'Trade quantity'!$C263,'Trade quantity'!J$2)</f>
        <v>#NUM!</v>
      </c>
      <c r="K263" s="18" t="e">
        <f>INDEX(Large!$E$4:$BN$405,'Trade quantity'!$C263,'Trade quantity'!K$2)</f>
        <v>#NUM!</v>
      </c>
      <c r="L263" s="18" t="e">
        <f>INDEX(Large!$E$4:$BN$405,'Trade quantity'!$C263,'Trade quantity'!L$2)</f>
        <v>#NUM!</v>
      </c>
      <c r="M263" s="18" t="e">
        <f>INDEX(Large!$E$4:$BN$405,'Trade quantity'!$C263,'Trade quantity'!M$2)</f>
        <v>#NUM!</v>
      </c>
      <c r="N263" s="18" t="e">
        <f>INDEX(Large!$E$4:$BN$405,'Trade quantity'!$C263,'Trade quantity'!N$2)</f>
        <v>#NUM!</v>
      </c>
      <c r="O263" s="18" t="e">
        <f>INDEX(Large!$E$4:$BN$405,'Trade quantity'!$C263,'Trade quantity'!O$2)</f>
        <v>#NUM!</v>
      </c>
    </row>
    <row r="264" spans="1:15">
      <c r="A264" s="18">
        <v>261</v>
      </c>
      <c r="B264" s="12" t="e">
        <f>LARGE(Large!$BM$4:$BM$72,'Trade quantity'!A264)</f>
        <v>#NUM!</v>
      </c>
      <c r="C264" s="18" t="e">
        <f>MATCH(B264,Large!$BM$4:$BM$405,0)</f>
        <v>#NUM!</v>
      </c>
      <c r="D264" s="18" t="e">
        <f>INDEX(Large!$E$4:$BN$405,'Trade quantity'!$C264,'Trade quantity'!D$2)</f>
        <v>#NUM!</v>
      </c>
      <c r="E264" s="18" t="e">
        <f>INDEX(Large!$E$4:$BN$405,'Trade quantity'!$C264,'Trade quantity'!E$2)</f>
        <v>#NUM!</v>
      </c>
      <c r="F264" s="18" t="e">
        <f>INDEX(Large!$E$4:$BN$405,'Trade quantity'!$C264,'Trade quantity'!F$2)</f>
        <v>#NUM!</v>
      </c>
      <c r="G264" s="18" t="e">
        <f>INDEX(Large!$E$4:$BN$405,'Trade quantity'!$C264,'Trade quantity'!G$2)</f>
        <v>#NUM!</v>
      </c>
      <c r="H264" s="18" t="e">
        <f>INDEX(Large!$E$4:$BN$405,'Trade quantity'!$C264,'Trade quantity'!H$2)</f>
        <v>#NUM!</v>
      </c>
      <c r="I264" s="18" t="e">
        <f>INDEX(Large!$E$4:$BN$405,'Trade quantity'!$C264,'Trade quantity'!I$2)</f>
        <v>#NUM!</v>
      </c>
      <c r="J264" s="18" t="e">
        <f>INDEX(Large!$E$4:$BN$405,'Trade quantity'!$C264,'Trade quantity'!J$2)</f>
        <v>#NUM!</v>
      </c>
      <c r="K264" s="18" t="e">
        <f>INDEX(Large!$E$4:$BN$405,'Trade quantity'!$C264,'Trade quantity'!K$2)</f>
        <v>#NUM!</v>
      </c>
      <c r="L264" s="18" t="e">
        <f>INDEX(Large!$E$4:$BN$405,'Trade quantity'!$C264,'Trade quantity'!L$2)</f>
        <v>#NUM!</v>
      </c>
      <c r="M264" s="18" t="e">
        <f>INDEX(Large!$E$4:$BN$405,'Trade quantity'!$C264,'Trade quantity'!M$2)</f>
        <v>#NUM!</v>
      </c>
      <c r="N264" s="18" t="e">
        <f>INDEX(Large!$E$4:$BN$405,'Trade quantity'!$C264,'Trade quantity'!N$2)</f>
        <v>#NUM!</v>
      </c>
      <c r="O264" s="18" t="e">
        <f>INDEX(Large!$E$4:$BN$405,'Trade quantity'!$C264,'Trade quantity'!O$2)</f>
        <v>#NUM!</v>
      </c>
    </row>
    <row r="265" spans="1:15">
      <c r="A265" s="18">
        <v>262</v>
      </c>
      <c r="B265" s="12" t="e">
        <f>LARGE(Large!$BM$4:$BM$72,'Trade quantity'!A265)</f>
        <v>#NUM!</v>
      </c>
      <c r="C265" s="18" t="e">
        <f>MATCH(B265,Large!$BM$4:$BM$405,0)</f>
        <v>#NUM!</v>
      </c>
      <c r="D265" s="18" t="e">
        <f>INDEX(Large!$E$4:$BN$405,'Trade quantity'!$C265,'Trade quantity'!D$2)</f>
        <v>#NUM!</v>
      </c>
      <c r="E265" s="18" t="e">
        <f>INDEX(Large!$E$4:$BN$405,'Trade quantity'!$C265,'Trade quantity'!E$2)</f>
        <v>#NUM!</v>
      </c>
      <c r="F265" s="18" t="e">
        <f>INDEX(Large!$E$4:$BN$405,'Trade quantity'!$C265,'Trade quantity'!F$2)</f>
        <v>#NUM!</v>
      </c>
      <c r="G265" s="18" t="e">
        <f>INDEX(Large!$E$4:$BN$405,'Trade quantity'!$C265,'Trade quantity'!G$2)</f>
        <v>#NUM!</v>
      </c>
      <c r="H265" s="18" t="e">
        <f>INDEX(Large!$E$4:$BN$405,'Trade quantity'!$C265,'Trade quantity'!H$2)</f>
        <v>#NUM!</v>
      </c>
      <c r="I265" s="18" t="e">
        <f>INDEX(Large!$E$4:$BN$405,'Trade quantity'!$C265,'Trade quantity'!I$2)</f>
        <v>#NUM!</v>
      </c>
      <c r="J265" s="18" t="e">
        <f>INDEX(Large!$E$4:$BN$405,'Trade quantity'!$C265,'Trade quantity'!J$2)</f>
        <v>#NUM!</v>
      </c>
      <c r="K265" s="18" t="e">
        <f>INDEX(Large!$E$4:$BN$405,'Trade quantity'!$C265,'Trade quantity'!K$2)</f>
        <v>#NUM!</v>
      </c>
      <c r="L265" s="18" t="e">
        <f>INDEX(Large!$E$4:$BN$405,'Trade quantity'!$C265,'Trade quantity'!L$2)</f>
        <v>#NUM!</v>
      </c>
      <c r="M265" s="18" t="e">
        <f>INDEX(Large!$E$4:$BN$405,'Trade quantity'!$C265,'Trade quantity'!M$2)</f>
        <v>#NUM!</v>
      </c>
      <c r="N265" s="18" t="e">
        <f>INDEX(Large!$E$4:$BN$405,'Trade quantity'!$C265,'Trade quantity'!N$2)</f>
        <v>#NUM!</v>
      </c>
      <c r="O265" s="18" t="e">
        <f>INDEX(Large!$E$4:$BN$405,'Trade quantity'!$C265,'Trade quantity'!O$2)</f>
        <v>#NUM!</v>
      </c>
    </row>
    <row r="266" spans="1:15">
      <c r="A266" s="18">
        <v>263</v>
      </c>
      <c r="B266" s="12" t="e">
        <f>LARGE(Large!$BM$4:$BM$72,'Trade quantity'!A266)</f>
        <v>#NUM!</v>
      </c>
      <c r="C266" s="18" t="e">
        <f>MATCH(B266,Large!$BM$4:$BM$405,0)</f>
        <v>#NUM!</v>
      </c>
      <c r="D266" s="18" t="e">
        <f>INDEX(Large!$E$4:$BN$405,'Trade quantity'!$C266,'Trade quantity'!D$2)</f>
        <v>#NUM!</v>
      </c>
      <c r="E266" s="18" t="e">
        <f>INDEX(Large!$E$4:$BN$405,'Trade quantity'!$C266,'Trade quantity'!E$2)</f>
        <v>#NUM!</v>
      </c>
      <c r="F266" s="18" t="e">
        <f>INDEX(Large!$E$4:$BN$405,'Trade quantity'!$C266,'Trade quantity'!F$2)</f>
        <v>#NUM!</v>
      </c>
      <c r="G266" s="18" t="e">
        <f>INDEX(Large!$E$4:$BN$405,'Trade quantity'!$C266,'Trade quantity'!G$2)</f>
        <v>#NUM!</v>
      </c>
      <c r="H266" s="18" t="e">
        <f>INDEX(Large!$E$4:$BN$405,'Trade quantity'!$C266,'Trade quantity'!H$2)</f>
        <v>#NUM!</v>
      </c>
      <c r="I266" s="18" t="e">
        <f>INDEX(Large!$E$4:$BN$405,'Trade quantity'!$C266,'Trade quantity'!I$2)</f>
        <v>#NUM!</v>
      </c>
      <c r="J266" s="18" t="e">
        <f>INDEX(Large!$E$4:$BN$405,'Trade quantity'!$C266,'Trade quantity'!J$2)</f>
        <v>#NUM!</v>
      </c>
      <c r="K266" s="18" t="e">
        <f>INDEX(Large!$E$4:$BN$405,'Trade quantity'!$C266,'Trade quantity'!K$2)</f>
        <v>#NUM!</v>
      </c>
      <c r="L266" s="18" t="e">
        <f>INDEX(Large!$E$4:$BN$405,'Trade quantity'!$C266,'Trade quantity'!L$2)</f>
        <v>#NUM!</v>
      </c>
      <c r="M266" s="18" t="e">
        <f>INDEX(Large!$E$4:$BN$405,'Trade quantity'!$C266,'Trade quantity'!M$2)</f>
        <v>#NUM!</v>
      </c>
      <c r="N266" s="18" t="e">
        <f>INDEX(Large!$E$4:$BN$405,'Trade quantity'!$C266,'Trade quantity'!N$2)</f>
        <v>#NUM!</v>
      </c>
      <c r="O266" s="18" t="e">
        <f>INDEX(Large!$E$4:$BN$405,'Trade quantity'!$C266,'Trade quantity'!O$2)</f>
        <v>#NUM!</v>
      </c>
    </row>
    <row r="267" spans="1:15">
      <c r="A267" s="18">
        <v>264</v>
      </c>
      <c r="B267" s="12" t="e">
        <f>LARGE(Large!$BM$4:$BM$72,'Trade quantity'!A267)</f>
        <v>#NUM!</v>
      </c>
      <c r="C267" s="18" t="e">
        <f>MATCH(B267,Large!$BM$4:$BM$405,0)</f>
        <v>#NUM!</v>
      </c>
      <c r="D267" s="18" t="e">
        <f>INDEX(Large!$E$4:$BN$405,'Trade quantity'!$C267,'Trade quantity'!D$2)</f>
        <v>#NUM!</v>
      </c>
      <c r="E267" s="18" t="e">
        <f>INDEX(Large!$E$4:$BN$405,'Trade quantity'!$C267,'Trade quantity'!E$2)</f>
        <v>#NUM!</v>
      </c>
      <c r="F267" s="18" t="e">
        <f>INDEX(Large!$E$4:$BN$405,'Trade quantity'!$C267,'Trade quantity'!F$2)</f>
        <v>#NUM!</v>
      </c>
      <c r="G267" s="18" t="e">
        <f>INDEX(Large!$E$4:$BN$405,'Trade quantity'!$C267,'Trade quantity'!G$2)</f>
        <v>#NUM!</v>
      </c>
      <c r="H267" s="18" t="e">
        <f>INDEX(Large!$E$4:$BN$405,'Trade quantity'!$C267,'Trade quantity'!H$2)</f>
        <v>#NUM!</v>
      </c>
      <c r="I267" s="18" t="e">
        <f>INDEX(Large!$E$4:$BN$405,'Trade quantity'!$C267,'Trade quantity'!I$2)</f>
        <v>#NUM!</v>
      </c>
      <c r="J267" s="18" t="e">
        <f>INDEX(Large!$E$4:$BN$405,'Trade quantity'!$C267,'Trade quantity'!J$2)</f>
        <v>#NUM!</v>
      </c>
      <c r="K267" s="18" t="e">
        <f>INDEX(Large!$E$4:$BN$405,'Trade quantity'!$C267,'Trade quantity'!K$2)</f>
        <v>#NUM!</v>
      </c>
      <c r="L267" s="18" t="e">
        <f>INDEX(Large!$E$4:$BN$405,'Trade quantity'!$C267,'Trade quantity'!L$2)</f>
        <v>#NUM!</v>
      </c>
      <c r="M267" s="18" t="e">
        <f>INDEX(Large!$E$4:$BN$405,'Trade quantity'!$C267,'Trade quantity'!M$2)</f>
        <v>#NUM!</v>
      </c>
      <c r="N267" s="18" t="e">
        <f>INDEX(Large!$E$4:$BN$405,'Trade quantity'!$C267,'Trade quantity'!N$2)</f>
        <v>#NUM!</v>
      </c>
      <c r="O267" s="18" t="e">
        <f>INDEX(Large!$E$4:$BN$405,'Trade quantity'!$C267,'Trade quantity'!O$2)</f>
        <v>#NUM!</v>
      </c>
    </row>
    <row r="268" spans="1:15">
      <c r="A268" s="18">
        <v>265</v>
      </c>
      <c r="B268" s="12" t="e">
        <f>LARGE(Large!$BM$4:$BM$72,'Trade quantity'!A268)</f>
        <v>#NUM!</v>
      </c>
      <c r="C268" s="18" t="e">
        <f>MATCH(B268,Large!$BM$4:$BM$405,0)</f>
        <v>#NUM!</v>
      </c>
      <c r="D268" s="18" t="e">
        <f>INDEX(Large!$E$4:$BN$405,'Trade quantity'!$C268,'Trade quantity'!D$2)</f>
        <v>#NUM!</v>
      </c>
      <c r="E268" s="18" t="e">
        <f>INDEX(Large!$E$4:$BN$405,'Trade quantity'!$C268,'Trade quantity'!E$2)</f>
        <v>#NUM!</v>
      </c>
      <c r="F268" s="18" t="e">
        <f>INDEX(Large!$E$4:$BN$405,'Trade quantity'!$C268,'Trade quantity'!F$2)</f>
        <v>#NUM!</v>
      </c>
      <c r="G268" s="18" t="e">
        <f>INDEX(Large!$E$4:$BN$405,'Trade quantity'!$C268,'Trade quantity'!G$2)</f>
        <v>#NUM!</v>
      </c>
      <c r="H268" s="18" t="e">
        <f>INDEX(Large!$E$4:$BN$405,'Trade quantity'!$C268,'Trade quantity'!H$2)</f>
        <v>#NUM!</v>
      </c>
      <c r="I268" s="18" t="e">
        <f>INDEX(Large!$E$4:$BN$405,'Trade quantity'!$C268,'Trade quantity'!I$2)</f>
        <v>#NUM!</v>
      </c>
      <c r="J268" s="18" t="e">
        <f>INDEX(Large!$E$4:$BN$405,'Trade quantity'!$C268,'Trade quantity'!J$2)</f>
        <v>#NUM!</v>
      </c>
      <c r="K268" s="18" t="e">
        <f>INDEX(Large!$E$4:$BN$405,'Trade quantity'!$C268,'Trade quantity'!K$2)</f>
        <v>#NUM!</v>
      </c>
      <c r="L268" s="18" t="e">
        <f>INDEX(Large!$E$4:$BN$405,'Trade quantity'!$C268,'Trade quantity'!L$2)</f>
        <v>#NUM!</v>
      </c>
      <c r="M268" s="18" t="e">
        <f>INDEX(Large!$E$4:$BN$405,'Trade quantity'!$C268,'Trade quantity'!M$2)</f>
        <v>#NUM!</v>
      </c>
      <c r="N268" s="18" t="e">
        <f>INDEX(Large!$E$4:$BN$405,'Trade quantity'!$C268,'Trade quantity'!N$2)</f>
        <v>#NUM!</v>
      </c>
      <c r="O268" s="18" t="e">
        <f>INDEX(Large!$E$4:$BN$405,'Trade quantity'!$C268,'Trade quantity'!O$2)</f>
        <v>#NUM!</v>
      </c>
    </row>
    <row r="269" spans="1:15">
      <c r="A269" s="18">
        <v>266</v>
      </c>
      <c r="B269" s="12" t="e">
        <f>LARGE(Large!$BM$4:$BM$72,'Trade quantity'!A269)</f>
        <v>#NUM!</v>
      </c>
      <c r="C269" s="18" t="e">
        <f>MATCH(B269,Large!$BM$4:$BM$405,0)</f>
        <v>#NUM!</v>
      </c>
      <c r="D269" s="18" t="e">
        <f>INDEX(Large!$E$4:$BN$405,'Trade quantity'!$C269,'Trade quantity'!D$2)</f>
        <v>#NUM!</v>
      </c>
      <c r="E269" s="18" t="e">
        <f>INDEX(Large!$E$4:$BN$405,'Trade quantity'!$C269,'Trade quantity'!E$2)</f>
        <v>#NUM!</v>
      </c>
      <c r="F269" s="18" t="e">
        <f>INDEX(Large!$E$4:$BN$405,'Trade quantity'!$C269,'Trade quantity'!F$2)</f>
        <v>#NUM!</v>
      </c>
      <c r="G269" s="18" t="e">
        <f>INDEX(Large!$E$4:$BN$405,'Trade quantity'!$C269,'Trade quantity'!G$2)</f>
        <v>#NUM!</v>
      </c>
      <c r="H269" s="18" t="e">
        <f>INDEX(Large!$E$4:$BN$405,'Trade quantity'!$C269,'Trade quantity'!H$2)</f>
        <v>#NUM!</v>
      </c>
      <c r="I269" s="18" t="e">
        <f>INDEX(Large!$E$4:$BN$405,'Trade quantity'!$C269,'Trade quantity'!I$2)</f>
        <v>#NUM!</v>
      </c>
      <c r="J269" s="18" t="e">
        <f>INDEX(Large!$E$4:$BN$405,'Trade quantity'!$C269,'Trade quantity'!J$2)</f>
        <v>#NUM!</v>
      </c>
      <c r="K269" s="18" t="e">
        <f>INDEX(Large!$E$4:$BN$405,'Trade quantity'!$C269,'Trade quantity'!K$2)</f>
        <v>#NUM!</v>
      </c>
      <c r="L269" s="18" t="e">
        <f>INDEX(Large!$E$4:$BN$405,'Trade quantity'!$C269,'Trade quantity'!L$2)</f>
        <v>#NUM!</v>
      </c>
      <c r="M269" s="18" t="e">
        <f>INDEX(Large!$E$4:$BN$405,'Trade quantity'!$C269,'Trade quantity'!M$2)</f>
        <v>#NUM!</v>
      </c>
      <c r="N269" s="18" t="e">
        <f>INDEX(Large!$E$4:$BN$405,'Trade quantity'!$C269,'Trade quantity'!N$2)</f>
        <v>#NUM!</v>
      </c>
      <c r="O269" s="18" t="e">
        <f>INDEX(Large!$E$4:$BN$405,'Trade quantity'!$C269,'Trade quantity'!O$2)</f>
        <v>#NUM!</v>
      </c>
    </row>
    <row r="270" spans="1:15">
      <c r="A270" s="18">
        <v>267</v>
      </c>
      <c r="B270" s="12" t="e">
        <f>LARGE(Large!$BM$4:$BM$72,'Trade quantity'!A270)</f>
        <v>#NUM!</v>
      </c>
      <c r="C270" s="18" t="e">
        <f>MATCH(B270,Large!$BM$4:$BM$405,0)</f>
        <v>#NUM!</v>
      </c>
      <c r="D270" s="18" t="e">
        <f>INDEX(Large!$E$4:$BN$405,'Trade quantity'!$C270,'Trade quantity'!D$2)</f>
        <v>#NUM!</v>
      </c>
      <c r="E270" s="18" t="e">
        <f>INDEX(Large!$E$4:$BN$405,'Trade quantity'!$C270,'Trade quantity'!E$2)</f>
        <v>#NUM!</v>
      </c>
      <c r="F270" s="18" t="e">
        <f>INDEX(Large!$E$4:$BN$405,'Trade quantity'!$C270,'Trade quantity'!F$2)</f>
        <v>#NUM!</v>
      </c>
      <c r="G270" s="18" t="e">
        <f>INDEX(Large!$E$4:$BN$405,'Trade quantity'!$C270,'Trade quantity'!G$2)</f>
        <v>#NUM!</v>
      </c>
      <c r="H270" s="18" t="e">
        <f>INDEX(Large!$E$4:$BN$405,'Trade quantity'!$C270,'Trade quantity'!H$2)</f>
        <v>#NUM!</v>
      </c>
      <c r="I270" s="18" t="e">
        <f>INDEX(Large!$E$4:$BN$405,'Trade quantity'!$C270,'Trade quantity'!I$2)</f>
        <v>#NUM!</v>
      </c>
      <c r="J270" s="18" t="e">
        <f>INDEX(Large!$E$4:$BN$405,'Trade quantity'!$C270,'Trade quantity'!J$2)</f>
        <v>#NUM!</v>
      </c>
      <c r="K270" s="18" t="e">
        <f>INDEX(Large!$E$4:$BN$405,'Trade quantity'!$C270,'Trade quantity'!K$2)</f>
        <v>#NUM!</v>
      </c>
      <c r="L270" s="18" t="e">
        <f>INDEX(Large!$E$4:$BN$405,'Trade quantity'!$C270,'Trade quantity'!L$2)</f>
        <v>#NUM!</v>
      </c>
      <c r="M270" s="18" t="e">
        <f>INDEX(Large!$E$4:$BN$405,'Trade quantity'!$C270,'Trade quantity'!M$2)</f>
        <v>#NUM!</v>
      </c>
      <c r="N270" s="18" t="e">
        <f>INDEX(Large!$E$4:$BN$405,'Trade quantity'!$C270,'Trade quantity'!N$2)</f>
        <v>#NUM!</v>
      </c>
      <c r="O270" s="18" t="e">
        <f>INDEX(Large!$E$4:$BN$405,'Trade quantity'!$C270,'Trade quantity'!O$2)</f>
        <v>#NUM!</v>
      </c>
    </row>
    <row r="271" spans="1:15">
      <c r="A271" s="18">
        <v>268</v>
      </c>
      <c r="B271" s="12" t="e">
        <f>LARGE(Large!$BM$4:$BM$72,'Trade quantity'!A271)</f>
        <v>#NUM!</v>
      </c>
      <c r="C271" s="18" t="e">
        <f>MATCH(B271,Large!$BM$4:$BM$405,0)</f>
        <v>#NUM!</v>
      </c>
      <c r="D271" s="18" t="e">
        <f>INDEX(Large!$E$4:$BN$405,'Trade quantity'!$C271,'Trade quantity'!D$2)</f>
        <v>#NUM!</v>
      </c>
      <c r="E271" s="18" t="e">
        <f>INDEX(Large!$E$4:$BN$405,'Trade quantity'!$C271,'Trade quantity'!E$2)</f>
        <v>#NUM!</v>
      </c>
      <c r="F271" s="18" t="e">
        <f>INDEX(Large!$E$4:$BN$405,'Trade quantity'!$C271,'Trade quantity'!F$2)</f>
        <v>#NUM!</v>
      </c>
      <c r="G271" s="18" t="e">
        <f>INDEX(Large!$E$4:$BN$405,'Trade quantity'!$C271,'Trade quantity'!G$2)</f>
        <v>#NUM!</v>
      </c>
      <c r="H271" s="18" t="e">
        <f>INDEX(Large!$E$4:$BN$405,'Trade quantity'!$C271,'Trade quantity'!H$2)</f>
        <v>#NUM!</v>
      </c>
      <c r="I271" s="18" t="e">
        <f>INDEX(Large!$E$4:$BN$405,'Trade quantity'!$C271,'Trade quantity'!I$2)</f>
        <v>#NUM!</v>
      </c>
      <c r="J271" s="18" t="e">
        <f>INDEX(Large!$E$4:$BN$405,'Trade quantity'!$C271,'Trade quantity'!J$2)</f>
        <v>#NUM!</v>
      </c>
      <c r="K271" s="18" t="e">
        <f>INDEX(Large!$E$4:$BN$405,'Trade quantity'!$C271,'Trade quantity'!K$2)</f>
        <v>#NUM!</v>
      </c>
      <c r="L271" s="18" t="e">
        <f>INDEX(Large!$E$4:$BN$405,'Trade quantity'!$C271,'Trade quantity'!L$2)</f>
        <v>#NUM!</v>
      </c>
      <c r="M271" s="18" t="e">
        <f>INDEX(Large!$E$4:$BN$405,'Trade quantity'!$C271,'Trade quantity'!M$2)</f>
        <v>#NUM!</v>
      </c>
      <c r="N271" s="18" t="e">
        <f>INDEX(Large!$E$4:$BN$405,'Trade quantity'!$C271,'Trade quantity'!N$2)</f>
        <v>#NUM!</v>
      </c>
      <c r="O271" s="18" t="e">
        <f>INDEX(Large!$E$4:$BN$405,'Trade quantity'!$C271,'Trade quantity'!O$2)</f>
        <v>#NUM!</v>
      </c>
    </row>
    <row r="272" spans="1:15">
      <c r="A272" s="18">
        <v>269</v>
      </c>
      <c r="B272" s="12" t="e">
        <f>LARGE(Large!$BM$4:$BM$72,'Trade quantity'!A272)</f>
        <v>#NUM!</v>
      </c>
      <c r="C272" s="18" t="e">
        <f>MATCH(B272,Large!$BM$4:$BM$405,0)</f>
        <v>#NUM!</v>
      </c>
      <c r="D272" s="18" t="e">
        <f>INDEX(Large!$E$4:$BN$405,'Trade quantity'!$C272,'Trade quantity'!D$2)</f>
        <v>#NUM!</v>
      </c>
      <c r="E272" s="18" t="e">
        <f>INDEX(Large!$E$4:$BN$405,'Trade quantity'!$C272,'Trade quantity'!E$2)</f>
        <v>#NUM!</v>
      </c>
      <c r="F272" s="18" t="e">
        <f>INDEX(Large!$E$4:$BN$405,'Trade quantity'!$C272,'Trade quantity'!F$2)</f>
        <v>#NUM!</v>
      </c>
      <c r="G272" s="18" t="e">
        <f>INDEX(Large!$E$4:$BN$405,'Trade quantity'!$C272,'Trade quantity'!G$2)</f>
        <v>#NUM!</v>
      </c>
      <c r="H272" s="18" t="e">
        <f>INDEX(Large!$E$4:$BN$405,'Trade quantity'!$C272,'Trade quantity'!H$2)</f>
        <v>#NUM!</v>
      </c>
      <c r="I272" s="18" t="e">
        <f>INDEX(Large!$E$4:$BN$405,'Trade quantity'!$C272,'Trade quantity'!I$2)</f>
        <v>#NUM!</v>
      </c>
      <c r="J272" s="18" t="e">
        <f>INDEX(Large!$E$4:$BN$405,'Trade quantity'!$C272,'Trade quantity'!J$2)</f>
        <v>#NUM!</v>
      </c>
      <c r="K272" s="18" t="e">
        <f>INDEX(Large!$E$4:$BN$405,'Trade quantity'!$C272,'Trade quantity'!K$2)</f>
        <v>#NUM!</v>
      </c>
      <c r="L272" s="18" t="e">
        <f>INDEX(Large!$E$4:$BN$405,'Trade quantity'!$C272,'Trade quantity'!L$2)</f>
        <v>#NUM!</v>
      </c>
      <c r="M272" s="18" t="e">
        <f>INDEX(Large!$E$4:$BN$405,'Trade quantity'!$C272,'Trade quantity'!M$2)</f>
        <v>#NUM!</v>
      </c>
      <c r="N272" s="18" t="e">
        <f>INDEX(Large!$E$4:$BN$405,'Trade quantity'!$C272,'Trade quantity'!N$2)</f>
        <v>#NUM!</v>
      </c>
      <c r="O272" s="18" t="e">
        <f>INDEX(Large!$E$4:$BN$405,'Trade quantity'!$C272,'Trade quantity'!O$2)</f>
        <v>#NUM!</v>
      </c>
    </row>
    <row r="273" spans="1:15">
      <c r="A273" s="18">
        <v>270</v>
      </c>
      <c r="B273" s="12" t="e">
        <f>LARGE(Large!$BM$4:$BM$72,'Trade quantity'!A273)</f>
        <v>#NUM!</v>
      </c>
      <c r="C273" s="18" t="e">
        <f>MATCH(B273,Large!$BM$4:$BM$405,0)</f>
        <v>#NUM!</v>
      </c>
      <c r="D273" s="18" t="e">
        <f>INDEX(Large!$E$4:$BN$405,'Trade quantity'!$C273,'Trade quantity'!D$2)</f>
        <v>#NUM!</v>
      </c>
      <c r="E273" s="18" t="e">
        <f>INDEX(Large!$E$4:$BN$405,'Trade quantity'!$C273,'Trade quantity'!E$2)</f>
        <v>#NUM!</v>
      </c>
      <c r="F273" s="18" t="e">
        <f>INDEX(Large!$E$4:$BN$405,'Trade quantity'!$C273,'Trade quantity'!F$2)</f>
        <v>#NUM!</v>
      </c>
      <c r="G273" s="18" t="e">
        <f>INDEX(Large!$E$4:$BN$405,'Trade quantity'!$C273,'Trade quantity'!G$2)</f>
        <v>#NUM!</v>
      </c>
      <c r="H273" s="18" t="e">
        <f>INDEX(Large!$E$4:$BN$405,'Trade quantity'!$C273,'Trade quantity'!H$2)</f>
        <v>#NUM!</v>
      </c>
      <c r="I273" s="18" t="e">
        <f>INDEX(Large!$E$4:$BN$405,'Trade quantity'!$C273,'Trade quantity'!I$2)</f>
        <v>#NUM!</v>
      </c>
      <c r="J273" s="18" t="e">
        <f>INDEX(Large!$E$4:$BN$405,'Trade quantity'!$C273,'Trade quantity'!J$2)</f>
        <v>#NUM!</v>
      </c>
      <c r="K273" s="18" t="e">
        <f>INDEX(Large!$E$4:$BN$405,'Trade quantity'!$C273,'Trade quantity'!K$2)</f>
        <v>#NUM!</v>
      </c>
      <c r="L273" s="18" t="e">
        <f>INDEX(Large!$E$4:$BN$405,'Trade quantity'!$C273,'Trade quantity'!L$2)</f>
        <v>#NUM!</v>
      </c>
      <c r="M273" s="18" t="e">
        <f>INDEX(Large!$E$4:$BN$405,'Trade quantity'!$C273,'Trade quantity'!M$2)</f>
        <v>#NUM!</v>
      </c>
      <c r="N273" s="18" t="e">
        <f>INDEX(Large!$E$4:$BN$405,'Trade quantity'!$C273,'Trade quantity'!N$2)</f>
        <v>#NUM!</v>
      </c>
      <c r="O273" s="18" t="e">
        <f>INDEX(Large!$E$4:$BN$405,'Trade quantity'!$C273,'Trade quantity'!O$2)</f>
        <v>#NUM!</v>
      </c>
    </row>
    <row r="274" spans="1:15">
      <c r="A274" s="18">
        <v>271</v>
      </c>
      <c r="B274" s="12" t="e">
        <f>LARGE(Large!$BM$4:$BM$72,'Trade quantity'!A274)</f>
        <v>#NUM!</v>
      </c>
      <c r="C274" s="18" t="e">
        <f>MATCH(B274,Large!$BM$4:$BM$405,0)</f>
        <v>#NUM!</v>
      </c>
      <c r="D274" s="18" t="e">
        <f>INDEX(Large!$E$4:$BN$405,'Trade quantity'!$C274,'Trade quantity'!D$2)</f>
        <v>#NUM!</v>
      </c>
      <c r="E274" s="18" t="e">
        <f>INDEX(Large!$E$4:$BN$405,'Trade quantity'!$C274,'Trade quantity'!E$2)</f>
        <v>#NUM!</v>
      </c>
      <c r="F274" s="18" t="e">
        <f>INDEX(Large!$E$4:$BN$405,'Trade quantity'!$C274,'Trade quantity'!F$2)</f>
        <v>#NUM!</v>
      </c>
      <c r="G274" s="18" t="e">
        <f>INDEX(Large!$E$4:$BN$405,'Trade quantity'!$C274,'Trade quantity'!G$2)</f>
        <v>#NUM!</v>
      </c>
      <c r="H274" s="18" t="e">
        <f>INDEX(Large!$E$4:$BN$405,'Trade quantity'!$C274,'Trade quantity'!H$2)</f>
        <v>#NUM!</v>
      </c>
      <c r="I274" s="18" t="e">
        <f>INDEX(Large!$E$4:$BN$405,'Trade quantity'!$C274,'Trade quantity'!I$2)</f>
        <v>#NUM!</v>
      </c>
      <c r="J274" s="18" t="e">
        <f>INDEX(Large!$E$4:$BN$405,'Trade quantity'!$C274,'Trade quantity'!J$2)</f>
        <v>#NUM!</v>
      </c>
      <c r="K274" s="18" t="e">
        <f>INDEX(Large!$E$4:$BN$405,'Trade quantity'!$C274,'Trade quantity'!K$2)</f>
        <v>#NUM!</v>
      </c>
      <c r="L274" s="18" t="e">
        <f>INDEX(Large!$E$4:$BN$405,'Trade quantity'!$C274,'Trade quantity'!L$2)</f>
        <v>#NUM!</v>
      </c>
      <c r="M274" s="18" t="e">
        <f>INDEX(Large!$E$4:$BN$405,'Trade quantity'!$C274,'Trade quantity'!M$2)</f>
        <v>#NUM!</v>
      </c>
      <c r="N274" s="18" t="e">
        <f>INDEX(Large!$E$4:$BN$405,'Trade quantity'!$C274,'Trade quantity'!N$2)</f>
        <v>#NUM!</v>
      </c>
      <c r="O274" s="18" t="e">
        <f>INDEX(Large!$E$4:$BN$405,'Trade quantity'!$C274,'Trade quantity'!O$2)</f>
        <v>#NUM!</v>
      </c>
    </row>
    <row r="275" spans="1:15">
      <c r="A275" s="18">
        <v>272</v>
      </c>
      <c r="B275" s="12" t="e">
        <f>LARGE(Large!$BM$4:$BM$72,'Trade quantity'!A275)</f>
        <v>#NUM!</v>
      </c>
      <c r="C275" s="18" t="e">
        <f>MATCH(B275,Large!$BM$4:$BM$405,0)</f>
        <v>#NUM!</v>
      </c>
      <c r="D275" s="18" t="e">
        <f>INDEX(Large!$E$4:$BN$405,'Trade quantity'!$C275,'Trade quantity'!D$2)</f>
        <v>#NUM!</v>
      </c>
      <c r="E275" s="18" t="e">
        <f>INDEX(Large!$E$4:$BN$405,'Trade quantity'!$C275,'Trade quantity'!E$2)</f>
        <v>#NUM!</v>
      </c>
      <c r="F275" s="18" t="e">
        <f>INDEX(Large!$E$4:$BN$405,'Trade quantity'!$C275,'Trade quantity'!F$2)</f>
        <v>#NUM!</v>
      </c>
      <c r="G275" s="18" t="e">
        <f>INDEX(Large!$E$4:$BN$405,'Trade quantity'!$C275,'Trade quantity'!G$2)</f>
        <v>#NUM!</v>
      </c>
      <c r="H275" s="18" t="e">
        <f>INDEX(Large!$E$4:$BN$405,'Trade quantity'!$C275,'Trade quantity'!H$2)</f>
        <v>#NUM!</v>
      </c>
      <c r="I275" s="18" t="e">
        <f>INDEX(Large!$E$4:$BN$405,'Trade quantity'!$C275,'Trade quantity'!I$2)</f>
        <v>#NUM!</v>
      </c>
      <c r="J275" s="18" t="e">
        <f>INDEX(Large!$E$4:$BN$405,'Trade quantity'!$C275,'Trade quantity'!J$2)</f>
        <v>#NUM!</v>
      </c>
      <c r="K275" s="18" t="e">
        <f>INDEX(Large!$E$4:$BN$405,'Trade quantity'!$C275,'Trade quantity'!K$2)</f>
        <v>#NUM!</v>
      </c>
      <c r="L275" s="18" t="e">
        <f>INDEX(Large!$E$4:$BN$405,'Trade quantity'!$C275,'Trade quantity'!L$2)</f>
        <v>#NUM!</v>
      </c>
      <c r="M275" s="18" t="e">
        <f>INDEX(Large!$E$4:$BN$405,'Trade quantity'!$C275,'Trade quantity'!M$2)</f>
        <v>#NUM!</v>
      </c>
      <c r="N275" s="18" t="e">
        <f>INDEX(Large!$E$4:$BN$405,'Trade quantity'!$C275,'Trade quantity'!N$2)</f>
        <v>#NUM!</v>
      </c>
      <c r="O275" s="18" t="e">
        <f>INDEX(Large!$E$4:$BN$405,'Trade quantity'!$C275,'Trade quantity'!O$2)</f>
        <v>#NUM!</v>
      </c>
    </row>
    <row r="276" spans="1:15">
      <c r="A276" s="18">
        <v>273</v>
      </c>
      <c r="B276" s="12" t="e">
        <f>LARGE(Large!$BM$4:$BM$72,'Trade quantity'!A276)</f>
        <v>#NUM!</v>
      </c>
      <c r="C276" s="18" t="e">
        <f>MATCH(B276,Large!$BM$4:$BM$405,0)</f>
        <v>#NUM!</v>
      </c>
      <c r="D276" s="18" t="e">
        <f>INDEX(Large!$E$4:$BN$405,'Trade quantity'!$C276,'Trade quantity'!D$2)</f>
        <v>#NUM!</v>
      </c>
      <c r="E276" s="18" t="e">
        <f>INDEX(Large!$E$4:$BN$405,'Trade quantity'!$C276,'Trade quantity'!E$2)</f>
        <v>#NUM!</v>
      </c>
      <c r="F276" s="18" t="e">
        <f>INDEX(Large!$E$4:$BN$405,'Trade quantity'!$C276,'Trade quantity'!F$2)</f>
        <v>#NUM!</v>
      </c>
      <c r="G276" s="18" t="e">
        <f>INDEX(Large!$E$4:$BN$405,'Trade quantity'!$C276,'Trade quantity'!G$2)</f>
        <v>#NUM!</v>
      </c>
      <c r="H276" s="18" t="e">
        <f>INDEX(Large!$E$4:$BN$405,'Trade quantity'!$C276,'Trade quantity'!H$2)</f>
        <v>#NUM!</v>
      </c>
      <c r="I276" s="18" t="e">
        <f>INDEX(Large!$E$4:$BN$405,'Trade quantity'!$C276,'Trade quantity'!I$2)</f>
        <v>#NUM!</v>
      </c>
      <c r="J276" s="18" t="e">
        <f>INDEX(Large!$E$4:$BN$405,'Trade quantity'!$C276,'Trade quantity'!J$2)</f>
        <v>#NUM!</v>
      </c>
      <c r="K276" s="18" t="e">
        <f>INDEX(Large!$E$4:$BN$405,'Trade quantity'!$C276,'Trade quantity'!K$2)</f>
        <v>#NUM!</v>
      </c>
      <c r="L276" s="18" t="e">
        <f>INDEX(Large!$E$4:$BN$405,'Trade quantity'!$C276,'Trade quantity'!L$2)</f>
        <v>#NUM!</v>
      </c>
      <c r="M276" s="18" t="e">
        <f>INDEX(Large!$E$4:$BN$405,'Trade quantity'!$C276,'Trade quantity'!M$2)</f>
        <v>#NUM!</v>
      </c>
      <c r="N276" s="18" t="e">
        <f>INDEX(Large!$E$4:$BN$405,'Trade quantity'!$C276,'Trade quantity'!N$2)</f>
        <v>#NUM!</v>
      </c>
      <c r="O276" s="18" t="e">
        <f>INDEX(Large!$E$4:$BN$405,'Trade quantity'!$C276,'Trade quantity'!O$2)</f>
        <v>#NUM!</v>
      </c>
    </row>
    <row r="277" spans="1:15">
      <c r="A277" s="18">
        <v>274</v>
      </c>
      <c r="B277" s="12" t="e">
        <f>LARGE(Large!$BM$4:$BM$72,'Trade quantity'!A277)</f>
        <v>#NUM!</v>
      </c>
      <c r="C277" s="18" t="e">
        <f>MATCH(B277,Large!$BM$4:$BM$405,0)</f>
        <v>#NUM!</v>
      </c>
      <c r="D277" s="18" t="e">
        <f>INDEX(Large!$E$4:$BN$405,'Trade quantity'!$C277,'Trade quantity'!D$2)</f>
        <v>#NUM!</v>
      </c>
      <c r="E277" s="18" t="e">
        <f>INDEX(Large!$E$4:$BN$405,'Trade quantity'!$C277,'Trade quantity'!E$2)</f>
        <v>#NUM!</v>
      </c>
      <c r="F277" s="18" t="e">
        <f>INDEX(Large!$E$4:$BN$405,'Trade quantity'!$C277,'Trade quantity'!F$2)</f>
        <v>#NUM!</v>
      </c>
      <c r="G277" s="18" t="e">
        <f>INDEX(Large!$E$4:$BN$405,'Trade quantity'!$C277,'Trade quantity'!G$2)</f>
        <v>#NUM!</v>
      </c>
      <c r="H277" s="18" t="e">
        <f>INDEX(Large!$E$4:$BN$405,'Trade quantity'!$C277,'Trade quantity'!H$2)</f>
        <v>#NUM!</v>
      </c>
      <c r="I277" s="18" t="e">
        <f>INDEX(Large!$E$4:$BN$405,'Trade quantity'!$C277,'Trade quantity'!I$2)</f>
        <v>#NUM!</v>
      </c>
      <c r="J277" s="18" t="e">
        <f>INDEX(Large!$E$4:$BN$405,'Trade quantity'!$C277,'Trade quantity'!J$2)</f>
        <v>#NUM!</v>
      </c>
      <c r="K277" s="18" t="e">
        <f>INDEX(Large!$E$4:$BN$405,'Trade quantity'!$C277,'Trade quantity'!K$2)</f>
        <v>#NUM!</v>
      </c>
      <c r="L277" s="18" t="e">
        <f>INDEX(Large!$E$4:$BN$405,'Trade quantity'!$C277,'Trade quantity'!L$2)</f>
        <v>#NUM!</v>
      </c>
      <c r="M277" s="18" t="e">
        <f>INDEX(Large!$E$4:$BN$405,'Trade quantity'!$C277,'Trade quantity'!M$2)</f>
        <v>#NUM!</v>
      </c>
      <c r="N277" s="18" t="e">
        <f>INDEX(Large!$E$4:$BN$405,'Trade quantity'!$C277,'Trade quantity'!N$2)</f>
        <v>#NUM!</v>
      </c>
      <c r="O277" s="18" t="e">
        <f>INDEX(Large!$E$4:$BN$405,'Trade quantity'!$C277,'Trade quantity'!O$2)</f>
        <v>#NUM!</v>
      </c>
    </row>
    <row r="278" spans="1:15">
      <c r="A278" s="18">
        <v>275</v>
      </c>
      <c r="B278" s="12" t="e">
        <f>LARGE(Large!$BM$4:$BM$72,'Trade quantity'!A278)</f>
        <v>#NUM!</v>
      </c>
      <c r="C278" s="18" t="e">
        <f>MATCH(B278,Large!$BM$4:$BM$405,0)</f>
        <v>#NUM!</v>
      </c>
      <c r="D278" s="18" t="e">
        <f>INDEX(Large!$E$4:$BN$405,'Trade quantity'!$C278,'Trade quantity'!D$2)</f>
        <v>#NUM!</v>
      </c>
      <c r="E278" s="18" t="e">
        <f>INDEX(Large!$E$4:$BN$405,'Trade quantity'!$C278,'Trade quantity'!E$2)</f>
        <v>#NUM!</v>
      </c>
      <c r="F278" s="18" t="e">
        <f>INDEX(Large!$E$4:$BN$405,'Trade quantity'!$C278,'Trade quantity'!F$2)</f>
        <v>#NUM!</v>
      </c>
      <c r="G278" s="18" t="e">
        <f>INDEX(Large!$E$4:$BN$405,'Trade quantity'!$C278,'Trade quantity'!G$2)</f>
        <v>#NUM!</v>
      </c>
      <c r="H278" s="18" t="e">
        <f>INDEX(Large!$E$4:$BN$405,'Trade quantity'!$C278,'Trade quantity'!H$2)</f>
        <v>#NUM!</v>
      </c>
      <c r="I278" s="18" t="e">
        <f>INDEX(Large!$E$4:$BN$405,'Trade quantity'!$C278,'Trade quantity'!I$2)</f>
        <v>#NUM!</v>
      </c>
      <c r="J278" s="18" t="e">
        <f>INDEX(Large!$E$4:$BN$405,'Trade quantity'!$C278,'Trade quantity'!J$2)</f>
        <v>#NUM!</v>
      </c>
      <c r="K278" s="18" t="e">
        <f>INDEX(Large!$E$4:$BN$405,'Trade quantity'!$C278,'Trade quantity'!K$2)</f>
        <v>#NUM!</v>
      </c>
      <c r="L278" s="18" t="e">
        <f>INDEX(Large!$E$4:$BN$405,'Trade quantity'!$C278,'Trade quantity'!L$2)</f>
        <v>#NUM!</v>
      </c>
      <c r="M278" s="18" t="e">
        <f>INDEX(Large!$E$4:$BN$405,'Trade quantity'!$C278,'Trade quantity'!M$2)</f>
        <v>#NUM!</v>
      </c>
      <c r="N278" s="18" t="e">
        <f>INDEX(Large!$E$4:$BN$405,'Trade quantity'!$C278,'Trade quantity'!N$2)</f>
        <v>#NUM!</v>
      </c>
      <c r="O278" s="18" t="e">
        <f>INDEX(Large!$E$4:$BN$405,'Trade quantity'!$C278,'Trade quantity'!O$2)</f>
        <v>#NUM!</v>
      </c>
    </row>
    <row r="279" spans="1:15">
      <c r="A279" s="18">
        <v>276</v>
      </c>
      <c r="B279" s="12" t="e">
        <f>LARGE(Large!$BM$4:$BM$72,'Trade quantity'!A279)</f>
        <v>#NUM!</v>
      </c>
      <c r="C279" s="18" t="e">
        <f>MATCH(B279,Large!$BM$4:$BM$405,0)</f>
        <v>#NUM!</v>
      </c>
      <c r="D279" s="18" t="e">
        <f>INDEX(Large!$E$4:$BN$405,'Trade quantity'!$C279,'Trade quantity'!D$2)</f>
        <v>#NUM!</v>
      </c>
      <c r="E279" s="18" t="e">
        <f>INDEX(Large!$E$4:$BN$405,'Trade quantity'!$C279,'Trade quantity'!E$2)</f>
        <v>#NUM!</v>
      </c>
      <c r="F279" s="18" t="e">
        <f>INDEX(Large!$E$4:$BN$405,'Trade quantity'!$C279,'Trade quantity'!F$2)</f>
        <v>#NUM!</v>
      </c>
      <c r="G279" s="18" t="e">
        <f>INDEX(Large!$E$4:$BN$405,'Trade quantity'!$C279,'Trade quantity'!G$2)</f>
        <v>#NUM!</v>
      </c>
      <c r="H279" s="18" t="e">
        <f>INDEX(Large!$E$4:$BN$405,'Trade quantity'!$C279,'Trade quantity'!H$2)</f>
        <v>#NUM!</v>
      </c>
      <c r="I279" s="18" t="e">
        <f>INDEX(Large!$E$4:$BN$405,'Trade quantity'!$C279,'Trade quantity'!I$2)</f>
        <v>#NUM!</v>
      </c>
      <c r="J279" s="18" t="e">
        <f>INDEX(Large!$E$4:$BN$405,'Trade quantity'!$C279,'Trade quantity'!J$2)</f>
        <v>#NUM!</v>
      </c>
      <c r="K279" s="18" t="e">
        <f>INDEX(Large!$E$4:$BN$405,'Trade quantity'!$C279,'Trade quantity'!K$2)</f>
        <v>#NUM!</v>
      </c>
      <c r="L279" s="18" t="e">
        <f>INDEX(Large!$E$4:$BN$405,'Trade quantity'!$C279,'Trade quantity'!L$2)</f>
        <v>#NUM!</v>
      </c>
      <c r="M279" s="18" t="e">
        <f>INDEX(Large!$E$4:$BN$405,'Trade quantity'!$C279,'Trade quantity'!M$2)</f>
        <v>#NUM!</v>
      </c>
      <c r="N279" s="18" t="e">
        <f>INDEX(Large!$E$4:$BN$405,'Trade quantity'!$C279,'Trade quantity'!N$2)</f>
        <v>#NUM!</v>
      </c>
      <c r="O279" s="18" t="e">
        <f>INDEX(Large!$E$4:$BN$405,'Trade quantity'!$C279,'Trade quantity'!O$2)</f>
        <v>#NUM!</v>
      </c>
    </row>
    <row r="280" spans="1:15">
      <c r="A280" s="18">
        <v>277</v>
      </c>
      <c r="B280" s="12" t="e">
        <f>LARGE(Large!$BM$4:$BM$72,'Trade quantity'!A280)</f>
        <v>#NUM!</v>
      </c>
      <c r="C280" s="18" t="e">
        <f>MATCH(B280,Large!$BM$4:$BM$405,0)</f>
        <v>#NUM!</v>
      </c>
      <c r="D280" s="18" t="e">
        <f>INDEX(Large!$E$4:$BN$405,'Trade quantity'!$C280,'Trade quantity'!D$2)</f>
        <v>#NUM!</v>
      </c>
      <c r="E280" s="18" t="e">
        <f>INDEX(Large!$E$4:$BN$405,'Trade quantity'!$C280,'Trade quantity'!E$2)</f>
        <v>#NUM!</v>
      </c>
      <c r="F280" s="18" t="e">
        <f>INDEX(Large!$E$4:$BN$405,'Trade quantity'!$C280,'Trade quantity'!F$2)</f>
        <v>#NUM!</v>
      </c>
      <c r="G280" s="18" t="e">
        <f>INDEX(Large!$E$4:$BN$405,'Trade quantity'!$C280,'Trade quantity'!G$2)</f>
        <v>#NUM!</v>
      </c>
      <c r="H280" s="18" t="e">
        <f>INDEX(Large!$E$4:$BN$405,'Trade quantity'!$C280,'Trade quantity'!H$2)</f>
        <v>#NUM!</v>
      </c>
      <c r="I280" s="18" t="e">
        <f>INDEX(Large!$E$4:$BN$405,'Trade quantity'!$C280,'Trade quantity'!I$2)</f>
        <v>#NUM!</v>
      </c>
      <c r="J280" s="18" t="e">
        <f>INDEX(Large!$E$4:$BN$405,'Trade quantity'!$C280,'Trade quantity'!J$2)</f>
        <v>#NUM!</v>
      </c>
      <c r="K280" s="18" t="e">
        <f>INDEX(Large!$E$4:$BN$405,'Trade quantity'!$C280,'Trade quantity'!K$2)</f>
        <v>#NUM!</v>
      </c>
      <c r="L280" s="18" t="e">
        <f>INDEX(Large!$E$4:$BN$405,'Trade quantity'!$C280,'Trade quantity'!L$2)</f>
        <v>#NUM!</v>
      </c>
      <c r="M280" s="18" t="e">
        <f>INDEX(Large!$E$4:$BN$405,'Trade quantity'!$C280,'Trade quantity'!M$2)</f>
        <v>#NUM!</v>
      </c>
      <c r="N280" s="18" t="e">
        <f>INDEX(Large!$E$4:$BN$405,'Trade quantity'!$C280,'Trade quantity'!N$2)</f>
        <v>#NUM!</v>
      </c>
      <c r="O280" s="18" t="e">
        <f>INDEX(Large!$E$4:$BN$405,'Trade quantity'!$C280,'Trade quantity'!O$2)</f>
        <v>#NUM!</v>
      </c>
    </row>
    <row r="281" spans="1:15">
      <c r="A281" s="18">
        <v>278</v>
      </c>
      <c r="B281" s="12" t="e">
        <f>LARGE(Large!$BM$4:$BM$72,'Trade quantity'!A281)</f>
        <v>#NUM!</v>
      </c>
      <c r="C281" s="18" t="e">
        <f>MATCH(B281,Large!$BM$4:$BM$405,0)</f>
        <v>#NUM!</v>
      </c>
      <c r="D281" s="18" t="e">
        <f>INDEX(Large!$E$4:$BN$405,'Trade quantity'!$C281,'Trade quantity'!D$2)</f>
        <v>#NUM!</v>
      </c>
      <c r="E281" s="18" t="e">
        <f>INDEX(Large!$E$4:$BN$405,'Trade quantity'!$C281,'Trade quantity'!E$2)</f>
        <v>#NUM!</v>
      </c>
      <c r="F281" s="18" t="e">
        <f>INDEX(Large!$E$4:$BN$405,'Trade quantity'!$C281,'Trade quantity'!F$2)</f>
        <v>#NUM!</v>
      </c>
      <c r="G281" s="18" t="e">
        <f>INDEX(Large!$E$4:$BN$405,'Trade quantity'!$C281,'Trade quantity'!G$2)</f>
        <v>#NUM!</v>
      </c>
      <c r="H281" s="18" t="e">
        <f>INDEX(Large!$E$4:$BN$405,'Trade quantity'!$C281,'Trade quantity'!H$2)</f>
        <v>#NUM!</v>
      </c>
      <c r="I281" s="18" t="e">
        <f>INDEX(Large!$E$4:$BN$405,'Trade quantity'!$C281,'Trade quantity'!I$2)</f>
        <v>#NUM!</v>
      </c>
      <c r="J281" s="18" t="e">
        <f>INDEX(Large!$E$4:$BN$405,'Trade quantity'!$C281,'Trade quantity'!J$2)</f>
        <v>#NUM!</v>
      </c>
      <c r="K281" s="18" t="e">
        <f>INDEX(Large!$E$4:$BN$405,'Trade quantity'!$C281,'Trade quantity'!K$2)</f>
        <v>#NUM!</v>
      </c>
      <c r="L281" s="18" t="e">
        <f>INDEX(Large!$E$4:$BN$405,'Trade quantity'!$C281,'Trade quantity'!L$2)</f>
        <v>#NUM!</v>
      </c>
      <c r="M281" s="18" t="e">
        <f>INDEX(Large!$E$4:$BN$405,'Trade quantity'!$C281,'Trade quantity'!M$2)</f>
        <v>#NUM!</v>
      </c>
      <c r="N281" s="18" t="e">
        <f>INDEX(Large!$E$4:$BN$405,'Trade quantity'!$C281,'Trade quantity'!N$2)</f>
        <v>#NUM!</v>
      </c>
      <c r="O281" s="18" t="e">
        <f>INDEX(Large!$E$4:$BN$405,'Trade quantity'!$C281,'Trade quantity'!O$2)</f>
        <v>#NUM!</v>
      </c>
    </row>
    <row r="282" spans="1:15">
      <c r="A282" s="18">
        <v>279</v>
      </c>
      <c r="B282" s="12" t="e">
        <f>LARGE(Large!$BM$4:$BM$72,'Trade quantity'!A282)</f>
        <v>#NUM!</v>
      </c>
      <c r="C282" s="18" t="e">
        <f>MATCH(B282,Large!$BM$4:$BM$405,0)</f>
        <v>#NUM!</v>
      </c>
      <c r="D282" s="18" t="e">
        <f>INDEX(Large!$E$4:$BN$405,'Trade quantity'!$C282,'Trade quantity'!D$2)</f>
        <v>#NUM!</v>
      </c>
      <c r="E282" s="18" t="e">
        <f>INDEX(Large!$E$4:$BN$405,'Trade quantity'!$C282,'Trade quantity'!E$2)</f>
        <v>#NUM!</v>
      </c>
      <c r="F282" s="18" t="e">
        <f>INDEX(Large!$E$4:$BN$405,'Trade quantity'!$C282,'Trade quantity'!F$2)</f>
        <v>#NUM!</v>
      </c>
      <c r="G282" s="18" t="e">
        <f>INDEX(Large!$E$4:$BN$405,'Trade quantity'!$C282,'Trade quantity'!G$2)</f>
        <v>#NUM!</v>
      </c>
      <c r="H282" s="18" t="e">
        <f>INDEX(Large!$E$4:$BN$405,'Trade quantity'!$C282,'Trade quantity'!H$2)</f>
        <v>#NUM!</v>
      </c>
      <c r="I282" s="18" t="e">
        <f>INDEX(Large!$E$4:$BN$405,'Trade quantity'!$C282,'Trade quantity'!I$2)</f>
        <v>#NUM!</v>
      </c>
      <c r="J282" s="18" t="e">
        <f>INDEX(Large!$E$4:$BN$405,'Trade quantity'!$C282,'Trade quantity'!J$2)</f>
        <v>#NUM!</v>
      </c>
      <c r="K282" s="18" t="e">
        <f>INDEX(Large!$E$4:$BN$405,'Trade quantity'!$C282,'Trade quantity'!K$2)</f>
        <v>#NUM!</v>
      </c>
      <c r="L282" s="18" t="e">
        <f>INDEX(Large!$E$4:$BN$405,'Trade quantity'!$C282,'Trade quantity'!L$2)</f>
        <v>#NUM!</v>
      </c>
      <c r="M282" s="18" t="e">
        <f>INDEX(Large!$E$4:$BN$405,'Trade quantity'!$C282,'Trade quantity'!M$2)</f>
        <v>#NUM!</v>
      </c>
      <c r="N282" s="18" t="e">
        <f>INDEX(Large!$E$4:$BN$405,'Trade quantity'!$C282,'Trade quantity'!N$2)</f>
        <v>#NUM!</v>
      </c>
      <c r="O282" s="18" t="e">
        <f>INDEX(Large!$E$4:$BN$405,'Trade quantity'!$C282,'Trade quantity'!O$2)</f>
        <v>#NUM!</v>
      </c>
    </row>
    <row r="283" spans="1:15">
      <c r="A283" s="18">
        <v>280</v>
      </c>
      <c r="B283" s="12" t="e">
        <f>LARGE(Large!$BM$4:$BM$72,'Trade quantity'!A283)</f>
        <v>#NUM!</v>
      </c>
      <c r="C283" s="18" t="e">
        <f>MATCH(B283,Large!$BM$4:$BM$405,0)</f>
        <v>#NUM!</v>
      </c>
      <c r="D283" s="18" t="e">
        <f>INDEX(Large!$E$4:$BN$405,'Trade quantity'!$C283,'Trade quantity'!D$2)</f>
        <v>#NUM!</v>
      </c>
      <c r="E283" s="18" t="e">
        <f>INDEX(Large!$E$4:$BN$405,'Trade quantity'!$C283,'Trade quantity'!E$2)</f>
        <v>#NUM!</v>
      </c>
      <c r="F283" s="18" t="e">
        <f>INDEX(Large!$E$4:$BN$405,'Trade quantity'!$C283,'Trade quantity'!F$2)</f>
        <v>#NUM!</v>
      </c>
      <c r="G283" s="18" t="e">
        <f>INDEX(Large!$E$4:$BN$405,'Trade quantity'!$C283,'Trade quantity'!G$2)</f>
        <v>#NUM!</v>
      </c>
      <c r="H283" s="18" t="e">
        <f>INDEX(Large!$E$4:$BN$405,'Trade quantity'!$C283,'Trade quantity'!H$2)</f>
        <v>#NUM!</v>
      </c>
      <c r="I283" s="18" t="e">
        <f>INDEX(Large!$E$4:$BN$405,'Trade quantity'!$C283,'Trade quantity'!I$2)</f>
        <v>#NUM!</v>
      </c>
      <c r="J283" s="18" t="e">
        <f>INDEX(Large!$E$4:$BN$405,'Trade quantity'!$C283,'Trade quantity'!J$2)</f>
        <v>#NUM!</v>
      </c>
      <c r="K283" s="18" t="e">
        <f>INDEX(Large!$E$4:$BN$405,'Trade quantity'!$C283,'Trade quantity'!K$2)</f>
        <v>#NUM!</v>
      </c>
      <c r="L283" s="18" t="e">
        <f>INDEX(Large!$E$4:$BN$405,'Trade quantity'!$C283,'Trade quantity'!L$2)</f>
        <v>#NUM!</v>
      </c>
      <c r="M283" s="18" t="e">
        <f>INDEX(Large!$E$4:$BN$405,'Trade quantity'!$C283,'Trade quantity'!M$2)</f>
        <v>#NUM!</v>
      </c>
      <c r="N283" s="18" t="e">
        <f>INDEX(Large!$E$4:$BN$405,'Trade quantity'!$C283,'Trade quantity'!N$2)</f>
        <v>#NUM!</v>
      </c>
      <c r="O283" s="18" t="e">
        <f>INDEX(Large!$E$4:$BN$405,'Trade quantity'!$C283,'Trade quantity'!O$2)</f>
        <v>#NUM!</v>
      </c>
    </row>
    <row r="284" spans="1:15">
      <c r="A284" s="18">
        <v>281</v>
      </c>
      <c r="B284" s="12" t="e">
        <f>LARGE(Large!$BM$4:$BM$72,'Trade quantity'!A284)</f>
        <v>#NUM!</v>
      </c>
      <c r="C284" s="18" t="e">
        <f>MATCH(B284,Large!$BM$4:$BM$405,0)</f>
        <v>#NUM!</v>
      </c>
      <c r="D284" s="18" t="e">
        <f>INDEX(Large!$E$4:$BN$405,'Trade quantity'!$C284,'Trade quantity'!D$2)</f>
        <v>#NUM!</v>
      </c>
      <c r="E284" s="18" t="e">
        <f>INDEX(Large!$E$4:$BN$405,'Trade quantity'!$C284,'Trade quantity'!E$2)</f>
        <v>#NUM!</v>
      </c>
      <c r="F284" s="18" t="e">
        <f>INDEX(Large!$E$4:$BN$405,'Trade quantity'!$C284,'Trade quantity'!F$2)</f>
        <v>#NUM!</v>
      </c>
      <c r="G284" s="18" t="e">
        <f>INDEX(Large!$E$4:$BN$405,'Trade quantity'!$C284,'Trade quantity'!G$2)</f>
        <v>#NUM!</v>
      </c>
      <c r="H284" s="18" t="e">
        <f>INDEX(Large!$E$4:$BN$405,'Trade quantity'!$C284,'Trade quantity'!H$2)</f>
        <v>#NUM!</v>
      </c>
      <c r="I284" s="18" t="e">
        <f>INDEX(Large!$E$4:$BN$405,'Trade quantity'!$C284,'Trade quantity'!I$2)</f>
        <v>#NUM!</v>
      </c>
      <c r="J284" s="18" t="e">
        <f>INDEX(Large!$E$4:$BN$405,'Trade quantity'!$C284,'Trade quantity'!J$2)</f>
        <v>#NUM!</v>
      </c>
      <c r="K284" s="18" t="e">
        <f>INDEX(Large!$E$4:$BN$405,'Trade quantity'!$C284,'Trade quantity'!K$2)</f>
        <v>#NUM!</v>
      </c>
      <c r="L284" s="18" t="e">
        <f>INDEX(Large!$E$4:$BN$405,'Trade quantity'!$C284,'Trade quantity'!L$2)</f>
        <v>#NUM!</v>
      </c>
      <c r="M284" s="18" t="e">
        <f>INDEX(Large!$E$4:$BN$405,'Trade quantity'!$C284,'Trade quantity'!M$2)</f>
        <v>#NUM!</v>
      </c>
      <c r="N284" s="18" t="e">
        <f>INDEX(Large!$E$4:$BN$405,'Trade quantity'!$C284,'Trade quantity'!N$2)</f>
        <v>#NUM!</v>
      </c>
      <c r="O284" s="18" t="e">
        <f>INDEX(Large!$E$4:$BN$405,'Trade quantity'!$C284,'Trade quantity'!O$2)</f>
        <v>#NUM!</v>
      </c>
    </row>
    <row r="285" spans="1:15">
      <c r="A285" s="18">
        <v>282</v>
      </c>
      <c r="B285" s="12" t="e">
        <f>LARGE(Large!$BM$4:$BM$72,'Trade quantity'!A285)</f>
        <v>#NUM!</v>
      </c>
      <c r="C285" s="18" t="e">
        <f>MATCH(B285,Large!$BM$4:$BM$405,0)</f>
        <v>#NUM!</v>
      </c>
      <c r="D285" s="18" t="e">
        <f>INDEX(Large!$E$4:$BN$405,'Trade quantity'!$C285,'Trade quantity'!D$2)</f>
        <v>#NUM!</v>
      </c>
      <c r="E285" s="18" t="e">
        <f>INDEX(Large!$E$4:$BN$405,'Trade quantity'!$C285,'Trade quantity'!E$2)</f>
        <v>#NUM!</v>
      </c>
      <c r="F285" s="18" t="e">
        <f>INDEX(Large!$E$4:$BN$405,'Trade quantity'!$C285,'Trade quantity'!F$2)</f>
        <v>#NUM!</v>
      </c>
      <c r="G285" s="18" t="e">
        <f>INDEX(Large!$E$4:$BN$405,'Trade quantity'!$C285,'Trade quantity'!G$2)</f>
        <v>#NUM!</v>
      </c>
      <c r="H285" s="18" t="e">
        <f>INDEX(Large!$E$4:$BN$405,'Trade quantity'!$C285,'Trade quantity'!H$2)</f>
        <v>#NUM!</v>
      </c>
      <c r="I285" s="18" t="e">
        <f>INDEX(Large!$E$4:$BN$405,'Trade quantity'!$C285,'Trade quantity'!I$2)</f>
        <v>#NUM!</v>
      </c>
      <c r="J285" s="18" t="e">
        <f>INDEX(Large!$E$4:$BN$405,'Trade quantity'!$C285,'Trade quantity'!J$2)</f>
        <v>#NUM!</v>
      </c>
      <c r="K285" s="18" t="e">
        <f>INDEX(Large!$E$4:$BN$405,'Trade quantity'!$C285,'Trade quantity'!K$2)</f>
        <v>#NUM!</v>
      </c>
      <c r="L285" s="18" t="e">
        <f>INDEX(Large!$E$4:$BN$405,'Trade quantity'!$C285,'Trade quantity'!L$2)</f>
        <v>#NUM!</v>
      </c>
      <c r="M285" s="18" t="e">
        <f>INDEX(Large!$E$4:$BN$405,'Trade quantity'!$C285,'Trade quantity'!M$2)</f>
        <v>#NUM!</v>
      </c>
      <c r="N285" s="18" t="e">
        <f>INDEX(Large!$E$4:$BN$405,'Trade quantity'!$C285,'Trade quantity'!N$2)</f>
        <v>#NUM!</v>
      </c>
      <c r="O285" s="18" t="e">
        <f>INDEX(Large!$E$4:$BN$405,'Trade quantity'!$C285,'Trade quantity'!O$2)</f>
        <v>#NUM!</v>
      </c>
    </row>
    <row r="286" spans="1:15">
      <c r="A286" s="18">
        <v>283</v>
      </c>
      <c r="B286" s="12" t="e">
        <f>LARGE(Large!$BM$4:$BM$72,'Trade quantity'!A286)</f>
        <v>#NUM!</v>
      </c>
      <c r="C286" s="18" t="e">
        <f>MATCH(B286,Large!$BM$4:$BM$405,0)</f>
        <v>#NUM!</v>
      </c>
      <c r="D286" s="18" t="e">
        <f>INDEX(Large!$E$4:$BN$405,'Trade quantity'!$C286,'Trade quantity'!D$2)</f>
        <v>#NUM!</v>
      </c>
      <c r="E286" s="18" t="e">
        <f>INDEX(Large!$E$4:$BN$405,'Trade quantity'!$C286,'Trade quantity'!E$2)</f>
        <v>#NUM!</v>
      </c>
      <c r="F286" s="18" t="e">
        <f>INDEX(Large!$E$4:$BN$405,'Trade quantity'!$C286,'Trade quantity'!F$2)</f>
        <v>#NUM!</v>
      </c>
      <c r="G286" s="18" t="e">
        <f>INDEX(Large!$E$4:$BN$405,'Trade quantity'!$C286,'Trade quantity'!G$2)</f>
        <v>#NUM!</v>
      </c>
      <c r="H286" s="18" t="e">
        <f>INDEX(Large!$E$4:$BN$405,'Trade quantity'!$C286,'Trade quantity'!H$2)</f>
        <v>#NUM!</v>
      </c>
      <c r="I286" s="18" t="e">
        <f>INDEX(Large!$E$4:$BN$405,'Trade quantity'!$C286,'Trade quantity'!I$2)</f>
        <v>#NUM!</v>
      </c>
      <c r="J286" s="18" t="e">
        <f>INDEX(Large!$E$4:$BN$405,'Trade quantity'!$C286,'Trade quantity'!J$2)</f>
        <v>#NUM!</v>
      </c>
      <c r="K286" s="18" t="e">
        <f>INDEX(Large!$E$4:$BN$405,'Trade quantity'!$C286,'Trade quantity'!K$2)</f>
        <v>#NUM!</v>
      </c>
      <c r="L286" s="18" t="e">
        <f>INDEX(Large!$E$4:$BN$405,'Trade quantity'!$C286,'Trade quantity'!L$2)</f>
        <v>#NUM!</v>
      </c>
      <c r="M286" s="18" t="e">
        <f>INDEX(Large!$E$4:$BN$405,'Trade quantity'!$C286,'Trade quantity'!M$2)</f>
        <v>#NUM!</v>
      </c>
      <c r="N286" s="18" t="e">
        <f>INDEX(Large!$E$4:$BN$405,'Trade quantity'!$C286,'Trade quantity'!N$2)</f>
        <v>#NUM!</v>
      </c>
      <c r="O286" s="18" t="e">
        <f>INDEX(Large!$E$4:$BN$405,'Trade quantity'!$C286,'Trade quantity'!O$2)</f>
        <v>#NUM!</v>
      </c>
    </row>
    <row r="287" spans="1:15">
      <c r="A287" s="18">
        <v>284</v>
      </c>
      <c r="B287" s="12" t="e">
        <f>LARGE(Large!$BM$4:$BM$72,'Trade quantity'!A287)</f>
        <v>#NUM!</v>
      </c>
      <c r="C287" s="18" t="e">
        <f>MATCH(B287,Large!$BM$4:$BM$405,0)</f>
        <v>#NUM!</v>
      </c>
      <c r="D287" s="18" t="e">
        <f>INDEX(Large!$E$4:$BN$405,'Trade quantity'!$C287,'Trade quantity'!D$2)</f>
        <v>#NUM!</v>
      </c>
      <c r="E287" s="18" t="e">
        <f>INDEX(Large!$E$4:$BN$405,'Trade quantity'!$C287,'Trade quantity'!E$2)</f>
        <v>#NUM!</v>
      </c>
      <c r="F287" s="18" t="e">
        <f>INDEX(Large!$E$4:$BN$405,'Trade quantity'!$C287,'Trade quantity'!F$2)</f>
        <v>#NUM!</v>
      </c>
      <c r="G287" s="18" t="e">
        <f>INDEX(Large!$E$4:$BN$405,'Trade quantity'!$C287,'Trade quantity'!G$2)</f>
        <v>#NUM!</v>
      </c>
      <c r="H287" s="18" t="e">
        <f>INDEX(Large!$E$4:$BN$405,'Trade quantity'!$C287,'Trade quantity'!H$2)</f>
        <v>#NUM!</v>
      </c>
      <c r="I287" s="18" t="e">
        <f>INDEX(Large!$E$4:$BN$405,'Trade quantity'!$C287,'Trade quantity'!I$2)</f>
        <v>#NUM!</v>
      </c>
      <c r="J287" s="18" t="e">
        <f>INDEX(Large!$E$4:$BN$405,'Trade quantity'!$C287,'Trade quantity'!J$2)</f>
        <v>#NUM!</v>
      </c>
      <c r="K287" s="18" t="e">
        <f>INDEX(Large!$E$4:$BN$405,'Trade quantity'!$C287,'Trade quantity'!K$2)</f>
        <v>#NUM!</v>
      </c>
      <c r="L287" s="18" t="e">
        <f>INDEX(Large!$E$4:$BN$405,'Trade quantity'!$C287,'Trade quantity'!L$2)</f>
        <v>#NUM!</v>
      </c>
      <c r="M287" s="18" t="e">
        <f>INDEX(Large!$E$4:$BN$405,'Trade quantity'!$C287,'Trade quantity'!M$2)</f>
        <v>#NUM!</v>
      </c>
      <c r="N287" s="18" t="e">
        <f>INDEX(Large!$E$4:$BN$405,'Trade quantity'!$C287,'Trade quantity'!N$2)</f>
        <v>#NUM!</v>
      </c>
      <c r="O287" s="18" t="e">
        <f>INDEX(Large!$E$4:$BN$405,'Trade quantity'!$C287,'Trade quantity'!O$2)</f>
        <v>#NUM!</v>
      </c>
    </row>
    <row r="288" spans="1:15">
      <c r="A288" s="18">
        <v>285</v>
      </c>
      <c r="B288" s="12" t="e">
        <f>LARGE(Large!$BM$4:$BM$72,'Trade quantity'!A288)</f>
        <v>#NUM!</v>
      </c>
      <c r="C288" s="18" t="e">
        <f>MATCH(B288,Large!$BM$4:$BM$405,0)</f>
        <v>#NUM!</v>
      </c>
      <c r="D288" s="18" t="e">
        <f>INDEX(Large!$E$4:$BN$405,'Trade quantity'!$C288,'Trade quantity'!D$2)</f>
        <v>#NUM!</v>
      </c>
      <c r="E288" s="18" t="e">
        <f>INDEX(Large!$E$4:$BN$405,'Trade quantity'!$C288,'Trade quantity'!E$2)</f>
        <v>#NUM!</v>
      </c>
      <c r="F288" s="18" t="e">
        <f>INDEX(Large!$E$4:$BN$405,'Trade quantity'!$C288,'Trade quantity'!F$2)</f>
        <v>#NUM!</v>
      </c>
      <c r="G288" s="18" t="e">
        <f>INDEX(Large!$E$4:$BN$405,'Trade quantity'!$C288,'Trade quantity'!G$2)</f>
        <v>#NUM!</v>
      </c>
      <c r="H288" s="18" t="e">
        <f>INDEX(Large!$E$4:$BN$405,'Trade quantity'!$C288,'Trade quantity'!H$2)</f>
        <v>#NUM!</v>
      </c>
      <c r="I288" s="18" t="e">
        <f>INDEX(Large!$E$4:$BN$405,'Trade quantity'!$C288,'Trade quantity'!I$2)</f>
        <v>#NUM!</v>
      </c>
      <c r="J288" s="18" t="e">
        <f>INDEX(Large!$E$4:$BN$405,'Trade quantity'!$C288,'Trade quantity'!J$2)</f>
        <v>#NUM!</v>
      </c>
      <c r="K288" s="18" t="e">
        <f>INDEX(Large!$E$4:$BN$405,'Trade quantity'!$C288,'Trade quantity'!K$2)</f>
        <v>#NUM!</v>
      </c>
      <c r="L288" s="18" t="e">
        <f>INDEX(Large!$E$4:$BN$405,'Trade quantity'!$C288,'Trade quantity'!L$2)</f>
        <v>#NUM!</v>
      </c>
      <c r="M288" s="18" t="e">
        <f>INDEX(Large!$E$4:$BN$405,'Trade quantity'!$C288,'Trade quantity'!M$2)</f>
        <v>#NUM!</v>
      </c>
      <c r="N288" s="18" t="e">
        <f>INDEX(Large!$E$4:$BN$405,'Trade quantity'!$C288,'Trade quantity'!N$2)</f>
        <v>#NUM!</v>
      </c>
      <c r="O288" s="18" t="e">
        <f>INDEX(Large!$E$4:$BN$405,'Trade quantity'!$C288,'Trade quantity'!O$2)</f>
        <v>#NUM!</v>
      </c>
    </row>
    <row r="289" spans="1:15">
      <c r="A289" s="18">
        <v>286</v>
      </c>
      <c r="B289" s="12" t="e">
        <f>LARGE(Large!$BM$4:$BM$72,'Trade quantity'!A289)</f>
        <v>#NUM!</v>
      </c>
      <c r="C289" s="18" t="e">
        <f>MATCH(B289,Large!$BM$4:$BM$405,0)</f>
        <v>#NUM!</v>
      </c>
      <c r="D289" s="18" t="e">
        <f>INDEX(Large!$E$4:$BN$405,'Trade quantity'!$C289,'Trade quantity'!D$2)</f>
        <v>#NUM!</v>
      </c>
      <c r="E289" s="18" t="e">
        <f>INDEX(Large!$E$4:$BN$405,'Trade quantity'!$C289,'Trade quantity'!E$2)</f>
        <v>#NUM!</v>
      </c>
      <c r="F289" s="18" t="e">
        <f>INDEX(Large!$E$4:$BN$405,'Trade quantity'!$C289,'Trade quantity'!F$2)</f>
        <v>#NUM!</v>
      </c>
      <c r="G289" s="18" t="e">
        <f>INDEX(Large!$E$4:$BN$405,'Trade quantity'!$C289,'Trade quantity'!G$2)</f>
        <v>#NUM!</v>
      </c>
      <c r="H289" s="18" t="e">
        <f>INDEX(Large!$E$4:$BN$405,'Trade quantity'!$C289,'Trade quantity'!H$2)</f>
        <v>#NUM!</v>
      </c>
      <c r="I289" s="18" t="e">
        <f>INDEX(Large!$E$4:$BN$405,'Trade quantity'!$C289,'Trade quantity'!I$2)</f>
        <v>#NUM!</v>
      </c>
      <c r="J289" s="18" t="e">
        <f>INDEX(Large!$E$4:$BN$405,'Trade quantity'!$C289,'Trade quantity'!J$2)</f>
        <v>#NUM!</v>
      </c>
      <c r="K289" s="18" t="e">
        <f>INDEX(Large!$E$4:$BN$405,'Trade quantity'!$C289,'Trade quantity'!K$2)</f>
        <v>#NUM!</v>
      </c>
      <c r="L289" s="18" t="e">
        <f>INDEX(Large!$E$4:$BN$405,'Trade quantity'!$C289,'Trade quantity'!L$2)</f>
        <v>#NUM!</v>
      </c>
      <c r="M289" s="18" t="e">
        <f>INDEX(Large!$E$4:$BN$405,'Trade quantity'!$C289,'Trade quantity'!M$2)</f>
        <v>#NUM!</v>
      </c>
      <c r="N289" s="18" t="e">
        <f>INDEX(Large!$E$4:$BN$405,'Trade quantity'!$C289,'Trade quantity'!N$2)</f>
        <v>#NUM!</v>
      </c>
      <c r="O289" s="18" t="e">
        <f>INDEX(Large!$E$4:$BN$405,'Trade quantity'!$C289,'Trade quantity'!O$2)</f>
        <v>#NUM!</v>
      </c>
    </row>
    <row r="290" spans="1:15">
      <c r="A290" s="18">
        <v>287</v>
      </c>
      <c r="B290" s="12" t="e">
        <f>LARGE(Large!$BM$4:$BM$72,'Trade quantity'!A290)</f>
        <v>#NUM!</v>
      </c>
      <c r="C290" s="18" t="e">
        <f>MATCH(B290,Large!$BM$4:$BM$405,0)</f>
        <v>#NUM!</v>
      </c>
      <c r="D290" s="18" t="e">
        <f>INDEX(Large!$E$4:$BN$405,'Trade quantity'!$C290,'Trade quantity'!D$2)</f>
        <v>#NUM!</v>
      </c>
      <c r="E290" s="18" t="e">
        <f>INDEX(Large!$E$4:$BN$405,'Trade quantity'!$C290,'Trade quantity'!E$2)</f>
        <v>#NUM!</v>
      </c>
      <c r="F290" s="18" t="e">
        <f>INDEX(Large!$E$4:$BN$405,'Trade quantity'!$C290,'Trade quantity'!F$2)</f>
        <v>#NUM!</v>
      </c>
      <c r="G290" s="18" t="e">
        <f>INDEX(Large!$E$4:$BN$405,'Trade quantity'!$C290,'Trade quantity'!G$2)</f>
        <v>#NUM!</v>
      </c>
      <c r="H290" s="18" t="e">
        <f>INDEX(Large!$E$4:$BN$405,'Trade quantity'!$C290,'Trade quantity'!H$2)</f>
        <v>#NUM!</v>
      </c>
      <c r="I290" s="18" t="e">
        <f>INDEX(Large!$E$4:$BN$405,'Trade quantity'!$C290,'Trade quantity'!I$2)</f>
        <v>#NUM!</v>
      </c>
      <c r="J290" s="18" t="e">
        <f>INDEX(Large!$E$4:$BN$405,'Trade quantity'!$C290,'Trade quantity'!J$2)</f>
        <v>#NUM!</v>
      </c>
      <c r="K290" s="18" t="e">
        <f>INDEX(Large!$E$4:$BN$405,'Trade quantity'!$C290,'Trade quantity'!K$2)</f>
        <v>#NUM!</v>
      </c>
      <c r="L290" s="18" t="e">
        <f>INDEX(Large!$E$4:$BN$405,'Trade quantity'!$C290,'Trade quantity'!L$2)</f>
        <v>#NUM!</v>
      </c>
      <c r="M290" s="18" t="e">
        <f>INDEX(Large!$E$4:$BN$405,'Trade quantity'!$C290,'Trade quantity'!M$2)</f>
        <v>#NUM!</v>
      </c>
      <c r="N290" s="18" t="e">
        <f>INDEX(Large!$E$4:$BN$405,'Trade quantity'!$C290,'Trade quantity'!N$2)</f>
        <v>#NUM!</v>
      </c>
      <c r="O290" s="18" t="e">
        <f>INDEX(Large!$E$4:$BN$405,'Trade quantity'!$C290,'Trade quantity'!O$2)</f>
        <v>#NUM!</v>
      </c>
    </row>
    <row r="291" spans="1:15">
      <c r="A291" s="18">
        <v>288</v>
      </c>
      <c r="B291" s="12" t="e">
        <f>LARGE(Large!$BM$4:$BM$72,'Trade quantity'!A291)</f>
        <v>#NUM!</v>
      </c>
      <c r="C291" s="18" t="e">
        <f>MATCH(B291,Large!$BM$4:$BM$405,0)</f>
        <v>#NUM!</v>
      </c>
      <c r="D291" s="18" t="e">
        <f>INDEX(Large!$E$4:$BN$405,'Trade quantity'!$C291,'Trade quantity'!D$2)</f>
        <v>#NUM!</v>
      </c>
      <c r="E291" s="18" t="e">
        <f>INDEX(Large!$E$4:$BN$405,'Trade quantity'!$C291,'Trade quantity'!E$2)</f>
        <v>#NUM!</v>
      </c>
      <c r="F291" s="18" t="e">
        <f>INDEX(Large!$E$4:$BN$405,'Trade quantity'!$C291,'Trade quantity'!F$2)</f>
        <v>#NUM!</v>
      </c>
      <c r="G291" s="18" t="e">
        <f>INDEX(Large!$E$4:$BN$405,'Trade quantity'!$C291,'Trade quantity'!G$2)</f>
        <v>#NUM!</v>
      </c>
      <c r="H291" s="18" t="e">
        <f>INDEX(Large!$E$4:$BN$405,'Trade quantity'!$C291,'Trade quantity'!H$2)</f>
        <v>#NUM!</v>
      </c>
      <c r="I291" s="18" t="e">
        <f>INDEX(Large!$E$4:$BN$405,'Trade quantity'!$C291,'Trade quantity'!I$2)</f>
        <v>#NUM!</v>
      </c>
      <c r="J291" s="18" t="e">
        <f>INDEX(Large!$E$4:$BN$405,'Trade quantity'!$C291,'Trade quantity'!J$2)</f>
        <v>#NUM!</v>
      </c>
      <c r="K291" s="18" t="e">
        <f>INDEX(Large!$E$4:$BN$405,'Trade quantity'!$C291,'Trade quantity'!K$2)</f>
        <v>#NUM!</v>
      </c>
      <c r="L291" s="18" t="e">
        <f>INDEX(Large!$E$4:$BN$405,'Trade quantity'!$C291,'Trade quantity'!L$2)</f>
        <v>#NUM!</v>
      </c>
      <c r="M291" s="18" t="e">
        <f>INDEX(Large!$E$4:$BN$405,'Trade quantity'!$C291,'Trade quantity'!M$2)</f>
        <v>#NUM!</v>
      </c>
      <c r="N291" s="18" t="e">
        <f>INDEX(Large!$E$4:$BN$405,'Trade quantity'!$C291,'Trade quantity'!N$2)</f>
        <v>#NUM!</v>
      </c>
      <c r="O291" s="18" t="e">
        <f>INDEX(Large!$E$4:$BN$405,'Trade quantity'!$C291,'Trade quantity'!O$2)</f>
        <v>#NUM!</v>
      </c>
    </row>
    <row r="292" spans="1:15">
      <c r="A292" s="18">
        <v>289</v>
      </c>
      <c r="B292" s="12" t="e">
        <f>LARGE(Large!$BM$4:$BM$72,'Trade quantity'!A292)</f>
        <v>#NUM!</v>
      </c>
      <c r="C292" s="18" t="e">
        <f>MATCH(B292,Large!$BM$4:$BM$405,0)</f>
        <v>#NUM!</v>
      </c>
      <c r="D292" s="18" t="e">
        <f>INDEX(Large!$E$4:$BN$405,'Trade quantity'!$C292,'Trade quantity'!D$2)</f>
        <v>#NUM!</v>
      </c>
      <c r="E292" s="18" t="e">
        <f>INDEX(Large!$E$4:$BN$405,'Trade quantity'!$C292,'Trade quantity'!E$2)</f>
        <v>#NUM!</v>
      </c>
      <c r="F292" s="18" t="e">
        <f>INDEX(Large!$E$4:$BN$405,'Trade quantity'!$C292,'Trade quantity'!F$2)</f>
        <v>#NUM!</v>
      </c>
      <c r="G292" s="18" t="e">
        <f>INDEX(Large!$E$4:$BN$405,'Trade quantity'!$C292,'Trade quantity'!G$2)</f>
        <v>#NUM!</v>
      </c>
      <c r="H292" s="18" t="e">
        <f>INDEX(Large!$E$4:$BN$405,'Trade quantity'!$C292,'Trade quantity'!H$2)</f>
        <v>#NUM!</v>
      </c>
      <c r="I292" s="18" t="e">
        <f>INDEX(Large!$E$4:$BN$405,'Trade quantity'!$C292,'Trade quantity'!I$2)</f>
        <v>#NUM!</v>
      </c>
      <c r="J292" s="18" t="e">
        <f>INDEX(Large!$E$4:$BN$405,'Trade quantity'!$C292,'Trade quantity'!J$2)</f>
        <v>#NUM!</v>
      </c>
      <c r="K292" s="18" t="e">
        <f>INDEX(Large!$E$4:$BN$405,'Trade quantity'!$C292,'Trade quantity'!K$2)</f>
        <v>#NUM!</v>
      </c>
      <c r="L292" s="18" t="e">
        <f>INDEX(Large!$E$4:$BN$405,'Trade quantity'!$C292,'Trade quantity'!L$2)</f>
        <v>#NUM!</v>
      </c>
      <c r="M292" s="18" t="e">
        <f>INDEX(Large!$E$4:$BN$405,'Trade quantity'!$C292,'Trade quantity'!M$2)</f>
        <v>#NUM!</v>
      </c>
      <c r="N292" s="18" t="e">
        <f>INDEX(Large!$E$4:$BN$405,'Trade quantity'!$C292,'Trade quantity'!N$2)</f>
        <v>#NUM!</v>
      </c>
      <c r="O292" s="18" t="e">
        <f>INDEX(Large!$E$4:$BN$405,'Trade quantity'!$C292,'Trade quantity'!O$2)</f>
        <v>#NUM!</v>
      </c>
    </row>
    <row r="293" spans="1:15">
      <c r="A293" s="18">
        <v>290</v>
      </c>
      <c r="B293" s="12" t="e">
        <f>LARGE(Large!$BM$4:$BM$72,'Trade quantity'!A293)</f>
        <v>#NUM!</v>
      </c>
      <c r="C293" s="18" t="e">
        <f>MATCH(B293,Large!$BM$4:$BM$405,0)</f>
        <v>#NUM!</v>
      </c>
      <c r="D293" s="18" t="e">
        <f>INDEX(Large!$E$4:$BN$405,'Trade quantity'!$C293,'Trade quantity'!D$2)</f>
        <v>#NUM!</v>
      </c>
      <c r="E293" s="18" t="e">
        <f>INDEX(Large!$E$4:$BN$405,'Trade quantity'!$C293,'Trade quantity'!E$2)</f>
        <v>#NUM!</v>
      </c>
      <c r="F293" s="18" t="e">
        <f>INDEX(Large!$E$4:$BN$405,'Trade quantity'!$C293,'Trade quantity'!F$2)</f>
        <v>#NUM!</v>
      </c>
      <c r="G293" s="18" t="e">
        <f>INDEX(Large!$E$4:$BN$405,'Trade quantity'!$C293,'Trade quantity'!G$2)</f>
        <v>#NUM!</v>
      </c>
      <c r="H293" s="18" t="e">
        <f>INDEX(Large!$E$4:$BN$405,'Trade quantity'!$C293,'Trade quantity'!H$2)</f>
        <v>#NUM!</v>
      </c>
      <c r="I293" s="18" t="e">
        <f>INDEX(Large!$E$4:$BN$405,'Trade quantity'!$C293,'Trade quantity'!I$2)</f>
        <v>#NUM!</v>
      </c>
      <c r="J293" s="18" t="e">
        <f>INDEX(Large!$E$4:$BN$405,'Trade quantity'!$C293,'Trade quantity'!J$2)</f>
        <v>#NUM!</v>
      </c>
      <c r="K293" s="18" t="e">
        <f>INDEX(Large!$E$4:$BN$405,'Trade quantity'!$C293,'Trade quantity'!K$2)</f>
        <v>#NUM!</v>
      </c>
      <c r="L293" s="18" t="e">
        <f>INDEX(Large!$E$4:$BN$405,'Trade quantity'!$C293,'Trade quantity'!L$2)</f>
        <v>#NUM!</v>
      </c>
      <c r="M293" s="18" t="e">
        <f>INDEX(Large!$E$4:$BN$405,'Trade quantity'!$C293,'Trade quantity'!M$2)</f>
        <v>#NUM!</v>
      </c>
      <c r="N293" s="18" t="e">
        <f>INDEX(Large!$E$4:$BN$405,'Trade quantity'!$C293,'Trade quantity'!N$2)</f>
        <v>#NUM!</v>
      </c>
      <c r="O293" s="18" t="e">
        <f>INDEX(Large!$E$4:$BN$405,'Trade quantity'!$C293,'Trade quantity'!O$2)</f>
        <v>#NUM!</v>
      </c>
    </row>
    <row r="294" spans="1:15">
      <c r="A294" s="18">
        <v>291</v>
      </c>
      <c r="B294" s="12" t="e">
        <f>LARGE(Large!$BM$4:$BM$72,'Trade quantity'!A294)</f>
        <v>#NUM!</v>
      </c>
      <c r="C294" s="18" t="e">
        <f>MATCH(B294,Large!$BM$4:$BM$405,0)</f>
        <v>#NUM!</v>
      </c>
      <c r="D294" s="18" t="e">
        <f>INDEX(Large!$E$4:$BN$405,'Trade quantity'!$C294,'Trade quantity'!D$2)</f>
        <v>#NUM!</v>
      </c>
      <c r="E294" s="18" t="e">
        <f>INDEX(Large!$E$4:$BN$405,'Trade quantity'!$C294,'Trade quantity'!E$2)</f>
        <v>#NUM!</v>
      </c>
      <c r="F294" s="18" t="e">
        <f>INDEX(Large!$E$4:$BN$405,'Trade quantity'!$C294,'Trade quantity'!F$2)</f>
        <v>#NUM!</v>
      </c>
      <c r="G294" s="18" t="e">
        <f>INDEX(Large!$E$4:$BN$405,'Trade quantity'!$C294,'Trade quantity'!G$2)</f>
        <v>#NUM!</v>
      </c>
      <c r="H294" s="18" t="e">
        <f>INDEX(Large!$E$4:$BN$405,'Trade quantity'!$C294,'Trade quantity'!H$2)</f>
        <v>#NUM!</v>
      </c>
      <c r="I294" s="18" t="e">
        <f>INDEX(Large!$E$4:$BN$405,'Trade quantity'!$C294,'Trade quantity'!I$2)</f>
        <v>#NUM!</v>
      </c>
      <c r="J294" s="18" t="e">
        <f>INDEX(Large!$E$4:$BN$405,'Trade quantity'!$C294,'Trade quantity'!J$2)</f>
        <v>#NUM!</v>
      </c>
      <c r="K294" s="18" t="e">
        <f>INDEX(Large!$E$4:$BN$405,'Trade quantity'!$C294,'Trade quantity'!K$2)</f>
        <v>#NUM!</v>
      </c>
      <c r="L294" s="18" t="e">
        <f>INDEX(Large!$E$4:$BN$405,'Trade quantity'!$C294,'Trade quantity'!L$2)</f>
        <v>#NUM!</v>
      </c>
      <c r="M294" s="18" t="e">
        <f>INDEX(Large!$E$4:$BN$405,'Trade quantity'!$C294,'Trade quantity'!M$2)</f>
        <v>#NUM!</v>
      </c>
      <c r="N294" s="18" t="e">
        <f>INDEX(Large!$E$4:$BN$405,'Trade quantity'!$C294,'Trade quantity'!N$2)</f>
        <v>#NUM!</v>
      </c>
      <c r="O294" s="18" t="e">
        <f>INDEX(Large!$E$4:$BN$405,'Trade quantity'!$C294,'Trade quantity'!O$2)</f>
        <v>#NUM!</v>
      </c>
    </row>
    <row r="295" spans="1:15">
      <c r="A295" s="18">
        <v>292</v>
      </c>
      <c r="B295" s="12" t="e">
        <f>LARGE(Large!$BM$4:$BM$72,'Trade quantity'!A295)</f>
        <v>#NUM!</v>
      </c>
      <c r="C295" s="18" t="e">
        <f>MATCH(B295,Large!$BM$4:$BM$405,0)</f>
        <v>#NUM!</v>
      </c>
      <c r="D295" s="18" t="e">
        <f>INDEX(Large!$E$4:$BN$405,'Trade quantity'!$C295,'Trade quantity'!D$2)</f>
        <v>#NUM!</v>
      </c>
      <c r="E295" s="18" t="e">
        <f>INDEX(Large!$E$4:$BN$405,'Trade quantity'!$C295,'Trade quantity'!E$2)</f>
        <v>#NUM!</v>
      </c>
      <c r="F295" s="18" t="e">
        <f>INDEX(Large!$E$4:$BN$405,'Trade quantity'!$C295,'Trade quantity'!F$2)</f>
        <v>#NUM!</v>
      </c>
      <c r="G295" s="18" t="e">
        <f>INDEX(Large!$E$4:$BN$405,'Trade quantity'!$C295,'Trade quantity'!G$2)</f>
        <v>#NUM!</v>
      </c>
      <c r="H295" s="18" t="e">
        <f>INDEX(Large!$E$4:$BN$405,'Trade quantity'!$C295,'Trade quantity'!H$2)</f>
        <v>#NUM!</v>
      </c>
      <c r="I295" s="18" t="e">
        <f>INDEX(Large!$E$4:$BN$405,'Trade quantity'!$C295,'Trade quantity'!I$2)</f>
        <v>#NUM!</v>
      </c>
      <c r="J295" s="18" t="e">
        <f>INDEX(Large!$E$4:$BN$405,'Trade quantity'!$C295,'Trade quantity'!J$2)</f>
        <v>#NUM!</v>
      </c>
      <c r="K295" s="18" t="e">
        <f>INDEX(Large!$E$4:$BN$405,'Trade quantity'!$C295,'Trade quantity'!K$2)</f>
        <v>#NUM!</v>
      </c>
      <c r="L295" s="18" t="e">
        <f>INDEX(Large!$E$4:$BN$405,'Trade quantity'!$C295,'Trade quantity'!L$2)</f>
        <v>#NUM!</v>
      </c>
      <c r="M295" s="18" t="e">
        <f>INDEX(Large!$E$4:$BN$405,'Trade quantity'!$C295,'Trade quantity'!M$2)</f>
        <v>#NUM!</v>
      </c>
      <c r="N295" s="18" t="e">
        <f>INDEX(Large!$E$4:$BN$405,'Trade quantity'!$C295,'Trade quantity'!N$2)</f>
        <v>#NUM!</v>
      </c>
      <c r="O295" s="18" t="e">
        <f>INDEX(Large!$E$4:$BN$405,'Trade quantity'!$C295,'Trade quantity'!O$2)</f>
        <v>#NUM!</v>
      </c>
    </row>
    <row r="296" spans="1:15">
      <c r="A296" s="18">
        <v>293</v>
      </c>
      <c r="B296" s="12" t="e">
        <f>LARGE(Large!$BM$4:$BM$72,'Trade quantity'!A296)</f>
        <v>#NUM!</v>
      </c>
      <c r="C296" s="18" t="e">
        <f>MATCH(B296,Large!$BM$4:$BM$405,0)</f>
        <v>#NUM!</v>
      </c>
      <c r="D296" s="18" t="e">
        <f>INDEX(Large!$E$4:$BN$405,'Trade quantity'!$C296,'Trade quantity'!D$2)</f>
        <v>#NUM!</v>
      </c>
      <c r="E296" s="18" t="e">
        <f>INDEX(Large!$E$4:$BN$405,'Trade quantity'!$C296,'Trade quantity'!E$2)</f>
        <v>#NUM!</v>
      </c>
      <c r="F296" s="18" t="e">
        <f>INDEX(Large!$E$4:$BN$405,'Trade quantity'!$C296,'Trade quantity'!F$2)</f>
        <v>#NUM!</v>
      </c>
      <c r="G296" s="18" t="e">
        <f>INDEX(Large!$E$4:$BN$405,'Trade quantity'!$C296,'Trade quantity'!G$2)</f>
        <v>#NUM!</v>
      </c>
      <c r="H296" s="18" t="e">
        <f>INDEX(Large!$E$4:$BN$405,'Trade quantity'!$C296,'Trade quantity'!H$2)</f>
        <v>#NUM!</v>
      </c>
      <c r="I296" s="18" t="e">
        <f>INDEX(Large!$E$4:$BN$405,'Trade quantity'!$C296,'Trade quantity'!I$2)</f>
        <v>#NUM!</v>
      </c>
      <c r="J296" s="18" t="e">
        <f>INDEX(Large!$E$4:$BN$405,'Trade quantity'!$C296,'Trade quantity'!J$2)</f>
        <v>#NUM!</v>
      </c>
      <c r="K296" s="18" t="e">
        <f>INDEX(Large!$E$4:$BN$405,'Trade quantity'!$C296,'Trade quantity'!K$2)</f>
        <v>#NUM!</v>
      </c>
      <c r="L296" s="18" t="e">
        <f>INDEX(Large!$E$4:$BN$405,'Trade quantity'!$C296,'Trade quantity'!L$2)</f>
        <v>#NUM!</v>
      </c>
      <c r="M296" s="18" t="e">
        <f>INDEX(Large!$E$4:$BN$405,'Trade quantity'!$C296,'Trade quantity'!M$2)</f>
        <v>#NUM!</v>
      </c>
      <c r="N296" s="18" t="e">
        <f>INDEX(Large!$E$4:$BN$405,'Trade quantity'!$C296,'Trade quantity'!N$2)</f>
        <v>#NUM!</v>
      </c>
      <c r="O296" s="18" t="e">
        <f>INDEX(Large!$E$4:$BN$405,'Trade quantity'!$C296,'Trade quantity'!O$2)</f>
        <v>#NUM!</v>
      </c>
    </row>
    <row r="297" spans="1:15">
      <c r="A297" s="18">
        <v>294</v>
      </c>
      <c r="B297" s="12" t="e">
        <f>LARGE(Large!$BM$4:$BM$72,'Trade quantity'!A297)</f>
        <v>#NUM!</v>
      </c>
      <c r="C297" s="18" t="e">
        <f>MATCH(B297,Large!$BM$4:$BM$405,0)</f>
        <v>#NUM!</v>
      </c>
      <c r="D297" s="18" t="e">
        <f>INDEX(Large!$E$4:$BN$405,'Trade quantity'!$C297,'Trade quantity'!D$2)</f>
        <v>#NUM!</v>
      </c>
      <c r="E297" s="18" t="e">
        <f>INDEX(Large!$E$4:$BN$405,'Trade quantity'!$C297,'Trade quantity'!E$2)</f>
        <v>#NUM!</v>
      </c>
      <c r="F297" s="18" t="e">
        <f>INDEX(Large!$E$4:$BN$405,'Trade quantity'!$C297,'Trade quantity'!F$2)</f>
        <v>#NUM!</v>
      </c>
      <c r="G297" s="18" t="e">
        <f>INDEX(Large!$E$4:$BN$405,'Trade quantity'!$C297,'Trade quantity'!G$2)</f>
        <v>#NUM!</v>
      </c>
      <c r="H297" s="18" t="e">
        <f>INDEX(Large!$E$4:$BN$405,'Trade quantity'!$C297,'Trade quantity'!H$2)</f>
        <v>#NUM!</v>
      </c>
      <c r="I297" s="18" t="e">
        <f>INDEX(Large!$E$4:$BN$405,'Trade quantity'!$C297,'Trade quantity'!I$2)</f>
        <v>#NUM!</v>
      </c>
      <c r="J297" s="18" t="e">
        <f>INDEX(Large!$E$4:$BN$405,'Trade quantity'!$C297,'Trade quantity'!J$2)</f>
        <v>#NUM!</v>
      </c>
      <c r="K297" s="18" t="e">
        <f>INDEX(Large!$E$4:$BN$405,'Trade quantity'!$C297,'Trade quantity'!K$2)</f>
        <v>#NUM!</v>
      </c>
      <c r="L297" s="18" t="e">
        <f>INDEX(Large!$E$4:$BN$405,'Trade quantity'!$C297,'Trade quantity'!L$2)</f>
        <v>#NUM!</v>
      </c>
      <c r="M297" s="18" t="e">
        <f>INDEX(Large!$E$4:$BN$405,'Trade quantity'!$C297,'Trade quantity'!M$2)</f>
        <v>#NUM!</v>
      </c>
      <c r="N297" s="18" t="e">
        <f>INDEX(Large!$E$4:$BN$405,'Trade quantity'!$C297,'Trade quantity'!N$2)</f>
        <v>#NUM!</v>
      </c>
      <c r="O297" s="18" t="e">
        <f>INDEX(Large!$E$4:$BN$405,'Trade quantity'!$C297,'Trade quantity'!O$2)</f>
        <v>#NUM!</v>
      </c>
    </row>
    <row r="298" spans="1:15">
      <c r="A298" s="18">
        <v>295</v>
      </c>
      <c r="B298" s="12" t="e">
        <f>LARGE(Large!$BM$4:$BM$72,'Trade quantity'!A298)</f>
        <v>#NUM!</v>
      </c>
      <c r="C298" s="18" t="e">
        <f>MATCH(B298,Large!$BM$4:$BM$405,0)</f>
        <v>#NUM!</v>
      </c>
      <c r="D298" s="18" t="e">
        <f>INDEX(Large!$E$4:$BN$405,'Trade quantity'!$C298,'Trade quantity'!D$2)</f>
        <v>#NUM!</v>
      </c>
      <c r="E298" s="18" t="e">
        <f>INDEX(Large!$E$4:$BN$405,'Trade quantity'!$C298,'Trade quantity'!E$2)</f>
        <v>#NUM!</v>
      </c>
      <c r="F298" s="18" t="e">
        <f>INDEX(Large!$E$4:$BN$405,'Trade quantity'!$C298,'Trade quantity'!F$2)</f>
        <v>#NUM!</v>
      </c>
      <c r="G298" s="18" t="e">
        <f>INDEX(Large!$E$4:$BN$405,'Trade quantity'!$C298,'Trade quantity'!G$2)</f>
        <v>#NUM!</v>
      </c>
      <c r="H298" s="18" t="e">
        <f>INDEX(Large!$E$4:$BN$405,'Trade quantity'!$C298,'Trade quantity'!H$2)</f>
        <v>#NUM!</v>
      </c>
      <c r="I298" s="18" t="e">
        <f>INDEX(Large!$E$4:$BN$405,'Trade quantity'!$C298,'Trade quantity'!I$2)</f>
        <v>#NUM!</v>
      </c>
      <c r="J298" s="18" t="e">
        <f>INDEX(Large!$E$4:$BN$405,'Trade quantity'!$C298,'Trade quantity'!J$2)</f>
        <v>#NUM!</v>
      </c>
      <c r="K298" s="18" t="e">
        <f>INDEX(Large!$E$4:$BN$405,'Trade quantity'!$C298,'Trade quantity'!K$2)</f>
        <v>#NUM!</v>
      </c>
      <c r="L298" s="18" t="e">
        <f>INDEX(Large!$E$4:$BN$405,'Trade quantity'!$C298,'Trade quantity'!L$2)</f>
        <v>#NUM!</v>
      </c>
      <c r="M298" s="18" t="e">
        <f>INDEX(Large!$E$4:$BN$405,'Trade quantity'!$C298,'Trade quantity'!M$2)</f>
        <v>#NUM!</v>
      </c>
      <c r="N298" s="18" t="e">
        <f>INDEX(Large!$E$4:$BN$405,'Trade quantity'!$C298,'Trade quantity'!N$2)</f>
        <v>#NUM!</v>
      </c>
      <c r="O298" s="18" t="e">
        <f>INDEX(Large!$E$4:$BN$405,'Trade quantity'!$C298,'Trade quantity'!O$2)</f>
        <v>#NUM!</v>
      </c>
    </row>
    <row r="299" spans="1:15">
      <c r="A299" s="18">
        <v>296</v>
      </c>
      <c r="B299" s="12" t="e">
        <f>LARGE(Large!$BM$4:$BM$72,'Trade quantity'!A299)</f>
        <v>#NUM!</v>
      </c>
      <c r="C299" s="18" t="e">
        <f>MATCH(B299,Large!$BM$4:$BM$405,0)</f>
        <v>#NUM!</v>
      </c>
      <c r="D299" s="18" t="e">
        <f>INDEX(Large!$E$4:$BN$405,'Trade quantity'!$C299,'Trade quantity'!D$2)</f>
        <v>#NUM!</v>
      </c>
      <c r="E299" s="18" t="e">
        <f>INDEX(Large!$E$4:$BN$405,'Trade quantity'!$C299,'Trade quantity'!E$2)</f>
        <v>#NUM!</v>
      </c>
      <c r="F299" s="18" t="e">
        <f>INDEX(Large!$E$4:$BN$405,'Trade quantity'!$C299,'Trade quantity'!F$2)</f>
        <v>#NUM!</v>
      </c>
      <c r="G299" s="18" t="e">
        <f>INDEX(Large!$E$4:$BN$405,'Trade quantity'!$C299,'Trade quantity'!G$2)</f>
        <v>#NUM!</v>
      </c>
      <c r="H299" s="18" t="e">
        <f>INDEX(Large!$E$4:$BN$405,'Trade quantity'!$C299,'Trade quantity'!H$2)</f>
        <v>#NUM!</v>
      </c>
      <c r="I299" s="18" t="e">
        <f>INDEX(Large!$E$4:$BN$405,'Trade quantity'!$C299,'Trade quantity'!I$2)</f>
        <v>#NUM!</v>
      </c>
      <c r="J299" s="18" t="e">
        <f>INDEX(Large!$E$4:$BN$405,'Trade quantity'!$C299,'Trade quantity'!J$2)</f>
        <v>#NUM!</v>
      </c>
      <c r="K299" s="18" t="e">
        <f>INDEX(Large!$E$4:$BN$405,'Trade quantity'!$C299,'Trade quantity'!K$2)</f>
        <v>#NUM!</v>
      </c>
      <c r="L299" s="18" t="e">
        <f>INDEX(Large!$E$4:$BN$405,'Trade quantity'!$C299,'Trade quantity'!L$2)</f>
        <v>#NUM!</v>
      </c>
      <c r="M299" s="18" t="e">
        <f>INDEX(Large!$E$4:$BN$405,'Trade quantity'!$C299,'Trade quantity'!M$2)</f>
        <v>#NUM!</v>
      </c>
      <c r="N299" s="18" t="e">
        <f>INDEX(Large!$E$4:$BN$405,'Trade quantity'!$C299,'Trade quantity'!N$2)</f>
        <v>#NUM!</v>
      </c>
      <c r="O299" s="18" t="e">
        <f>INDEX(Large!$E$4:$BN$405,'Trade quantity'!$C299,'Trade quantity'!O$2)</f>
        <v>#NUM!</v>
      </c>
    </row>
    <row r="300" spans="1:15">
      <c r="A300" s="18">
        <v>297</v>
      </c>
      <c r="B300" s="12" t="e">
        <f>LARGE(Large!$BM$4:$BM$72,'Trade quantity'!A300)</f>
        <v>#NUM!</v>
      </c>
      <c r="C300" s="18" t="e">
        <f>MATCH(B300,Large!$BM$4:$BM$405,0)</f>
        <v>#NUM!</v>
      </c>
      <c r="D300" s="18" t="e">
        <f>INDEX(Large!$E$4:$BN$405,'Trade quantity'!$C300,'Trade quantity'!D$2)</f>
        <v>#NUM!</v>
      </c>
      <c r="E300" s="18" t="e">
        <f>INDEX(Large!$E$4:$BN$405,'Trade quantity'!$C300,'Trade quantity'!E$2)</f>
        <v>#NUM!</v>
      </c>
      <c r="F300" s="18" t="e">
        <f>INDEX(Large!$E$4:$BN$405,'Trade quantity'!$C300,'Trade quantity'!F$2)</f>
        <v>#NUM!</v>
      </c>
      <c r="G300" s="18" t="e">
        <f>INDEX(Large!$E$4:$BN$405,'Trade quantity'!$C300,'Trade quantity'!G$2)</f>
        <v>#NUM!</v>
      </c>
      <c r="H300" s="18" t="e">
        <f>INDEX(Large!$E$4:$BN$405,'Trade quantity'!$C300,'Trade quantity'!H$2)</f>
        <v>#NUM!</v>
      </c>
      <c r="I300" s="18" t="e">
        <f>INDEX(Large!$E$4:$BN$405,'Trade quantity'!$C300,'Trade quantity'!I$2)</f>
        <v>#NUM!</v>
      </c>
      <c r="J300" s="18" t="e">
        <f>INDEX(Large!$E$4:$BN$405,'Trade quantity'!$C300,'Trade quantity'!J$2)</f>
        <v>#NUM!</v>
      </c>
      <c r="K300" s="18" t="e">
        <f>INDEX(Large!$E$4:$BN$405,'Trade quantity'!$C300,'Trade quantity'!K$2)</f>
        <v>#NUM!</v>
      </c>
      <c r="L300" s="18" t="e">
        <f>INDEX(Large!$E$4:$BN$405,'Trade quantity'!$C300,'Trade quantity'!L$2)</f>
        <v>#NUM!</v>
      </c>
      <c r="M300" s="18" t="e">
        <f>INDEX(Large!$E$4:$BN$405,'Trade quantity'!$C300,'Trade quantity'!M$2)</f>
        <v>#NUM!</v>
      </c>
      <c r="N300" s="18" t="e">
        <f>INDEX(Large!$E$4:$BN$405,'Trade quantity'!$C300,'Trade quantity'!N$2)</f>
        <v>#NUM!</v>
      </c>
      <c r="O300" s="18" t="e">
        <f>INDEX(Large!$E$4:$BN$405,'Trade quantity'!$C300,'Trade quantity'!O$2)</f>
        <v>#NUM!</v>
      </c>
    </row>
    <row r="301" spans="1:15">
      <c r="A301" s="18">
        <v>298</v>
      </c>
      <c r="B301" s="12" t="e">
        <f>LARGE(Large!$BM$4:$BM$72,'Trade quantity'!A301)</f>
        <v>#NUM!</v>
      </c>
      <c r="C301" s="18" t="e">
        <f>MATCH(B301,Large!$BM$4:$BM$405,0)</f>
        <v>#NUM!</v>
      </c>
      <c r="D301" s="18" t="e">
        <f>INDEX(Large!$E$4:$BN$405,'Trade quantity'!$C301,'Trade quantity'!D$2)</f>
        <v>#NUM!</v>
      </c>
      <c r="E301" s="18" t="e">
        <f>INDEX(Large!$E$4:$BN$405,'Trade quantity'!$C301,'Trade quantity'!E$2)</f>
        <v>#NUM!</v>
      </c>
      <c r="F301" s="18" t="e">
        <f>INDEX(Large!$E$4:$BN$405,'Trade quantity'!$C301,'Trade quantity'!F$2)</f>
        <v>#NUM!</v>
      </c>
      <c r="G301" s="18" t="e">
        <f>INDEX(Large!$E$4:$BN$405,'Trade quantity'!$C301,'Trade quantity'!G$2)</f>
        <v>#NUM!</v>
      </c>
      <c r="H301" s="18" t="e">
        <f>INDEX(Large!$E$4:$BN$405,'Trade quantity'!$C301,'Trade quantity'!H$2)</f>
        <v>#NUM!</v>
      </c>
      <c r="I301" s="18" t="e">
        <f>INDEX(Large!$E$4:$BN$405,'Trade quantity'!$C301,'Trade quantity'!I$2)</f>
        <v>#NUM!</v>
      </c>
      <c r="J301" s="18" t="e">
        <f>INDEX(Large!$E$4:$BN$405,'Trade quantity'!$C301,'Trade quantity'!J$2)</f>
        <v>#NUM!</v>
      </c>
      <c r="K301" s="18" t="e">
        <f>INDEX(Large!$E$4:$BN$405,'Trade quantity'!$C301,'Trade quantity'!K$2)</f>
        <v>#NUM!</v>
      </c>
      <c r="L301" s="18" t="e">
        <f>INDEX(Large!$E$4:$BN$405,'Trade quantity'!$C301,'Trade quantity'!L$2)</f>
        <v>#NUM!</v>
      </c>
      <c r="M301" s="18" t="e">
        <f>INDEX(Large!$E$4:$BN$405,'Trade quantity'!$C301,'Trade quantity'!M$2)</f>
        <v>#NUM!</v>
      </c>
      <c r="N301" s="18" t="e">
        <f>INDEX(Large!$E$4:$BN$405,'Trade quantity'!$C301,'Trade quantity'!N$2)</f>
        <v>#NUM!</v>
      </c>
      <c r="O301" s="18" t="e">
        <f>INDEX(Large!$E$4:$BN$405,'Trade quantity'!$C301,'Trade quantity'!O$2)</f>
        <v>#NUM!</v>
      </c>
    </row>
    <row r="302" spans="1:15">
      <c r="A302" s="18">
        <v>299</v>
      </c>
      <c r="B302" s="12" t="e">
        <f>LARGE(Large!$BM$4:$BM$72,'Trade quantity'!A302)</f>
        <v>#NUM!</v>
      </c>
      <c r="C302" s="18" t="e">
        <f>MATCH(B302,Large!$BM$4:$BM$405,0)</f>
        <v>#NUM!</v>
      </c>
      <c r="D302" s="18" t="e">
        <f>INDEX(Large!$E$4:$BN$405,'Trade quantity'!$C302,'Trade quantity'!D$2)</f>
        <v>#NUM!</v>
      </c>
      <c r="E302" s="18" t="e">
        <f>INDEX(Large!$E$4:$BN$405,'Trade quantity'!$C302,'Trade quantity'!E$2)</f>
        <v>#NUM!</v>
      </c>
      <c r="F302" s="18" t="e">
        <f>INDEX(Large!$E$4:$BN$405,'Trade quantity'!$C302,'Trade quantity'!F$2)</f>
        <v>#NUM!</v>
      </c>
      <c r="G302" s="18" t="e">
        <f>INDEX(Large!$E$4:$BN$405,'Trade quantity'!$C302,'Trade quantity'!G$2)</f>
        <v>#NUM!</v>
      </c>
      <c r="H302" s="18" t="e">
        <f>INDEX(Large!$E$4:$BN$405,'Trade quantity'!$C302,'Trade quantity'!H$2)</f>
        <v>#NUM!</v>
      </c>
      <c r="I302" s="18" t="e">
        <f>INDEX(Large!$E$4:$BN$405,'Trade quantity'!$C302,'Trade quantity'!I$2)</f>
        <v>#NUM!</v>
      </c>
      <c r="J302" s="18" t="e">
        <f>INDEX(Large!$E$4:$BN$405,'Trade quantity'!$C302,'Trade quantity'!J$2)</f>
        <v>#NUM!</v>
      </c>
      <c r="K302" s="18" t="e">
        <f>INDEX(Large!$E$4:$BN$405,'Trade quantity'!$C302,'Trade quantity'!K$2)</f>
        <v>#NUM!</v>
      </c>
      <c r="L302" s="18" t="e">
        <f>INDEX(Large!$E$4:$BN$405,'Trade quantity'!$C302,'Trade quantity'!L$2)</f>
        <v>#NUM!</v>
      </c>
      <c r="M302" s="18" t="e">
        <f>INDEX(Large!$E$4:$BN$405,'Trade quantity'!$C302,'Trade quantity'!M$2)</f>
        <v>#NUM!</v>
      </c>
      <c r="N302" s="18" t="e">
        <f>INDEX(Large!$E$4:$BN$405,'Trade quantity'!$C302,'Trade quantity'!N$2)</f>
        <v>#NUM!</v>
      </c>
      <c r="O302" s="18" t="e">
        <f>INDEX(Large!$E$4:$BN$405,'Trade quantity'!$C302,'Trade quantity'!O$2)</f>
        <v>#NUM!</v>
      </c>
    </row>
    <row r="303" spans="1:15">
      <c r="A303" s="18">
        <v>300</v>
      </c>
      <c r="B303" s="12" t="e">
        <f>LARGE(Large!$BM$4:$BM$72,'Trade quantity'!A303)</f>
        <v>#NUM!</v>
      </c>
      <c r="C303" s="18" t="e">
        <f>MATCH(B303,Large!$BM$4:$BM$405,0)</f>
        <v>#NUM!</v>
      </c>
      <c r="D303" s="18" t="e">
        <f>INDEX(Large!$E$4:$BN$405,'Trade quantity'!$C303,'Trade quantity'!D$2)</f>
        <v>#NUM!</v>
      </c>
      <c r="E303" s="18" t="e">
        <f>INDEX(Large!$E$4:$BN$405,'Trade quantity'!$C303,'Trade quantity'!E$2)</f>
        <v>#NUM!</v>
      </c>
      <c r="F303" s="18" t="e">
        <f>INDEX(Large!$E$4:$BN$405,'Trade quantity'!$C303,'Trade quantity'!F$2)</f>
        <v>#NUM!</v>
      </c>
      <c r="G303" s="18" t="e">
        <f>INDEX(Large!$E$4:$BN$405,'Trade quantity'!$C303,'Trade quantity'!G$2)</f>
        <v>#NUM!</v>
      </c>
      <c r="H303" s="18" t="e">
        <f>INDEX(Large!$E$4:$BN$405,'Trade quantity'!$C303,'Trade quantity'!H$2)</f>
        <v>#NUM!</v>
      </c>
      <c r="I303" s="18" t="e">
        <f>INDEX(Large!$E$4:$BN$405,'Trade quantity'!$C303,'Trade quantity'!I$2)</f>
        <v>#NUM!</v>
      </c>
      <c r="J303" s="18" t="e">
        <f>INDEX(Large!$E$4:$BN$405,'Trade quantity'!$C303,'Trade quantity'!J$2)</f>
        <v>#NUM!</v>
      </c>
      <c r="K303" s="18" t="e">
        <f>INDEX(Large!$E$4:$BN$405,'Trade quantity'!$C303,'Trade quantity'!K$2)</f>
        <v>#NUM!</v>
      </c>
      <c r="L303" s="18" t="e">
        <f>INDEX(Large!$E$4:$BN$405,'Trade quantity'!$C303,'Trade quantity'!L$2)</f>
        <v>#NUM!</v>
      </c>
      <c r="M303" s="18" t="e">
        <f>INDEX(Large!$E$4:$BN$405,'Trade quantity'!$C303,'Trade quantity'!M$2)</f>
        <v>#NUM!</v>
      </c>
      <c r="N303" s="18" t="e">
        <f>INDEX(Large!$E$4:$BN$405,'Trade quantity'!$C303,'Trade quantity'!N$2)</f>
        <v>#NUM!</v>
      </c>
      <c r="O303" s="18" t="e">
        <f>INDEX(Large!$E$4:$BN$405,'Trade quantity'!$C303,'Trade quantity'!O$2)</f>
        <v>#NUM!</v>
      </c>
    </row>
    <row r="304" spans="1:15">
      <c r="A304" s="18">
        <v>301</v>
      </c>
      <c r="B304" s="12" t="e">
        <f>LARGE(Large!$BM$4:$BM$72,'Trade quantity'!A304)</f>
        <v>#NUM!</v>
      </c>
      <c r="C304" s="18" t="e">
        <f>MATCH(B304,Large!$BM$4:$BM$405,0)</f>
        <v>#NUM!</v>
      </c>
      <c r="D304" s="18" t="e">
        <f>INDEX(Large!$E$4:$BN$405,'Trade quantity'!$C304,'Trade quantity'!D$2)</f>
        <v>#NUM!</v>
      </c>
      <c r="E304" s="18" t="e">
        <f>INDEX(Large!$E$4:$BN$405,'Trade quantity'!$C304,'Trade quantity'!E$2)</f>
        <v>#NUM!</v>
      </c>
      <c r="F304" s="18" t="e">
        <f>INDEX(Large!$E$4:$BN$405,'Trade quantity'!$C304,'Trade quantity'!F$2)</f>
        <v>#NUM!</v>
      </c>
      <c r="G304" s="18" t="e">
        <f>INDEX(Large!$E$4:$BN$405,'Trade quantity'!$C304,'Trade quantity'!G$2)</f>
        <v>#NUM!</v>
      </c>
      <c r="H304" s="18" t="e">
        <f>INDEX(Large!$E$4:$BN$405,'Trade quantity'!$C304,'Trade quantity'!H$2)</f>
        <v>#NUM!</v>
      </c>
      <c r="I304" s="18" t="e">
        <f>INDEX(Large!$E$4:$BN$405,'Trade quantity'!$C304,'Trade quantity'!I$2)</f>
        <v>#NUM!</v>
      </c>
      <c r="J304" s="18" t="e">
        <f>INDEX(Large!$E$4:$BN$405,'Trade quantity'!$C304,'Trade quantity'!J$2)</f>
        <v>#NUM!</v>
      </c>
      <c r="K304" s="18" t="e">
        <f>INDEX(Large!$E$4:$BN$405,'Trade quantity'!$C304,'Trade quantity'!K$2)</f>
        <v>#NUM!</v>
      </c>
      <c r="L304" s="18" t="e">
        <f>INDEX(Large!$E$4:$BN$405,'Trade quantity'!$C304,'Trade quantity'!L$2)</f>
        <v>#NUM!</v>
      </c>
      <c r="M304" s="18" t="e">
        <f>INDEX(Large!$E$4:$BN$405,'Trade quantity'!$C304,'Trade quantity'!M$2)</f>
        <v>#NUM!</v>
      </c>
      <c r="N304" s="18" t="e">
        <f>INDEX(Large!$E$4:$BN$405,'Trade quantity'!$C304,'Trade quantity'!N$2)</f>
        <v>#NUM!</v>
      </c>
      <c r="O304" s="18" t="e">
        <f>INDEX(Large!$E$4:$BN$405,'Trade quantity'!$C304,'Trade quantity'!O$2)</f>
        <v>#NUM!</v>
      </c>
    </row>
    <row r="305" spans="1:15">
      <c r="A305" s="18">
        <v>302</v>
      </c>
      <c r="B305" s="12" t="e">
        <f>LARGE(Large!$BM$4:$BM$72,'Trade quantity'!A305)</f>
        <v>#NUM!</v>
      </c>
      <c r="C305" s="18" t="e">
        <f>MATCH(B305,Large!$BM$4:$BM$405,0)</f>
        <v>#NUM!</v>
      </c>
      <c r="D305" s="18" t="e">
        <f>INDEX(Large!$E$4:$BN$405,'Trade quantity'!$C305,'Trade quantity'!D$2)</f>
        <v>#NUM!</v>
      </c>
      <c r="E305" s="18" t="e">
        <f>INDEX(Large!$E$4:$BN$405,'Trade quantity'!$C305,'Trade quantity'!E$2)</f>
        <v>#NUM!</v>
      </c>
      <c r="F305" s="18" t="e">
        <f>INDEX(Large!$E$4:$BN$405,'Trade quantity'!$C305,'Trade quantity'!F$2)</f>
        <v>#NUM!</v>
      </c>
      <c r="G305" s="18" t="e">
        <f>INDEX(Large!$E$4:$BN$405,'Trade quantity'!$C305,'Trade quantity'!G$2)</f>
        <v>#NUM!</v>
      </c>
      <c r="H305" s="18" t="e">
        <f>INDEX(Large!$E$4:$BN$405,'Trade quantity'!$C305,'Trade quantity'!H$2)</f>
        <v>#NUM!</v>
      </c>
      <c r="I305" s="18" t="e">
        <f>INDEX(Large!$E$4:$BN$405,'Trade quantity'!$C305,'Trade quantity'!I$2)</f>
        <v>#NUM!</v>
      </c>
      <c r="J305" s="18" t="e">
        <f>INDEX(Large!$E$4:$BN$405,'Trade quantity'!$C305,'Trade quantity'!J$2)</f>
        <v>#NUM!</v>
      </c>
      <c r="K305" s="18" t="e">
        <f>INDEX(Large!$E$4:$BN$405,'Trade quantity'!$C305,'Trade quantity'!K$2)</f>
        <v>#NUM!</v>
      </c>
      <c r="L305" s="18" t="e">
        <f>INDEX(Large!$E$4:$BN$405,'Trade quantity'!$C305,'Trade quantity'!L$2)</f>
        <v>#NUM!</v>
      </c>
      <c r="M305" s="18" t="e">
        <f>INDEX(Large!$E$4:$BN$405,'Trade quantity'!$C305,'Trade quantity'!M$2)</f>
        <v>#NUM!</v>
      </c>
      <c r="N305" s="18" t="e">
        <f>INDEX(Large!$E$4:$BN$405,'Trade quantity'!$C305,'Trade quantity'!N$2)</f>
        <v>#NUM!</v>
      </c>
      <c r="O305" s="18" t="e">
        <f>INDEX(Large!$E$4:$BN$405,'Trade quantity'!$C305,'Trade quantity'!O$2)</f>
        <v>#NUM!</v>
      </c>
    </row>
    <row r="306" spans="1:15">
      <c r="A306" s="18">
        <v>303</v>
      </c>
      <c r="B306" s="12" t="e">
        <f>LARGE(Large!$BM$4:$BM$72,'Trade quantity'!A306)</f>
        <v>#NUM!</v>
      </c>
      <c r="C306" s="18" t="e">
        <f>MATCH(B306,Large!$BM$4:$BM$405,0)</f>
        <v>#NUM!</v>
      </c>
      <c r="D306" s="18" t="e">
        <f>INDEX(Large!$E$4:$BN$405,'Trade quantity'!$C306,'Trade quantity'!D$2)</f>
        <v>#NUM!</v>
      </c>
      <c r="E306" s="18" t="e">
        <f>INDEX(Large!$E$4:$BN$405,'Trade quantity'!$C306,'Trade quantity'!E$2)</f>
        <v>#NUM!</v>
      </c>
      <c r="F306" s="18" t="e">
        <f>INDEX(Large!$E$4:$BN$405,'Trade quantity'!$C306,'Trade quantity'!F$2)</f>
        <v>#NUM!</v>
      </c>
      <c r="G306" s="18" t="e">
        <f>INDEX(Large!$E$4:$BN$405,'Trade quantity'!$C306,'Trade quantity'!G$2)</f>
        <v>#NUM!</v>
      </c>
      <c r="H306" s="18" t="e">
        <f>INDEX(Large!$E$4:$BN$405,'Trade quantity'!$C306,'Trade quantity'!H$2)</f>
        <v>#NUM!</v>
      </c>
      <c r="I306" s="18" t="e">
        <f>INDEX(Large!$E$4:$BN$405,'Trade quantity'!$C306,'Trade quantity'!I$2)</f>
        <v>#NUM!</v>
      </c>
      <c r="J306" s="18" t="e">
        <f>INDEX(Large!$E$4:$BN$405,'Trade quantity'!$C306,'Trade quantity'!J$2)</f>
        <v>#NUM!</v>
      </c>
      <c r="K306" s="18" t="e">
        <f>INDEX(Large!$E$4:$BN$405,'Trade quantity'!$C306,'Trade quantity'!K$2)</f>
        <v>#NUM!</v>
      </c>
      <c r="L306" s="18" t="e">
        <f>INDEX(Large!$E$4:$BN$405,'Trade quantity'!$C306,'Trade quantity'!L$2)</f>
        <v>#NUM!</v>
      </c>
      <c r="M306" s="18" t="e">
        <f>INDEX(Large!$E$4:$BN$405,'Trade quantity'!$C306,'Trade quantity'!M$2)</f>
        <v>#NUM!</v>
      </c>
      <c r="N306" s="18" t="e">
        <f>INDEX(Large!$E$4:$BN$405,'Trade quantity'!$C306,'Trade quantity'!N$2)</f>
        <v>#NUM!</v>
      </c>
      <c r="O306" s="18" t="e">
        <f>INDEX(Large!$E$4:$BN$405,'Trade quantity'!$C306,'Trade quantity'!O$2)</f>
        <v>#NUM!</v>
      </c>
    </row>
    <row r="307" spans="1:15">
      <c r="A307" s="18">
        <v>304</v>
      </c>
      <c r="B307" s="12" t="e">
        <f>LARGE(Large!$BM$4:$BM$72,'Trade quantity'!A307)</f>
        <v>#NUM!</v>
      </c>
      <c r="C307" s="18" t="e">
        <f>MATCH(B307,Large!$BM$4:$BM$405,0)</f>
        <v>#NUM!</v>
      </c>
      <c r="D307" s="18" t="e">
        <f>INDEX(Large!$E$4:$BN$405,'Trade quantity'!$C307,'Trade quantity'!D$2)</f>
        <v>#NUM!</v>
      </c>
      <c r="E307" s="18" t="e">
        <f>INDEX(Large!$E$4:$BN$405,'Trade quantity'!$C307,'Trade quantity'!E$2)</f>
        <v>#NUM!</v>
      </c>
      <c r="F307" s="18" t="e">
        <f>INDEX(Large!$E$4:$BN$405,'Trade quantity'!$C307,'Trade quantity'!F$2)</f>
        <v>#NUM!</v>
      </c>
      <c r="G307" s="18" t="e">
        <f>INDEX(Large!$E$4:$BN$405,'Trade quantity'!$C307,'Trade quantity'!G$2)</f>
        <v>#NUM!</v>
      </c>
      <c r="H307" s="18" t="e">
        <f>INDEX(Large!$E$4:$BN$405,'Trade quantity'!$C307,'Trade quantity'!H$2)</f>
        <v>#NUM!</v>
      </c>
      <c r="I307" s="18" t="e">
        <f>INDEX(Large!$E$4:$BN$405,'Trade quantity'!$C307,'Trade quantity'!I$2)</f>
        <v>#NUM!</v>
      </c>
      <c r="J307" s="18" t="e">
        <f>INDEX(Large!$E$4:$BN$405,'Trade quantity'!$C307,'Trade quantity'!J$2)</f>
        <v>#NUM!</v>
      </c>
      <c r="K307" s="18" t="e">
        <f>INDEX(Large!$E$4:$BN$405,'Trade quantity'!$C307,'Trade quantity'!K$2)</f>
        <v>#NUM!</v>
      </c>
      <c r="L307" s="18" t="e">
        <f>INDEX(Large!$E$4:$BN$405,'Trade quantity'!$C307,'Trade quantity'!L$2)</f>
        <v>#NUM!</v>
      </c>
      <c r="M307" s="18" t="e">
        <f>INDEX(Large!$E$4:$BN$405,'Trade quantity'!$C307,'Trade quantity'!M$2)</f>
        <v>#NUM!</v>
      </c>
      <c r="N307" s="18" t="e">
        <f>INDEX(Large!$E$4:$BN$405,'Trade quantity'!$C307,'Trade quantity'!N$2)</f>
        <v>#NUM!</v>
      </c>
      <c r="O307" s="18" t="e">
        <f>INDEX(Large!$E$4:$BN$405,'Trade quantity'!$C307,'Trade quantity'!O$2)</f>
        <v>#NUM!</v>
      </c>
    </row>
    <row r="308" spans="1:15">
      <c r="A308" s="18">
        <v>305</v>
      </c>
      <c r="B308" s="12" t="e">
        <f>LARGE(Large!$BM$4:$BM$72,'Trade quantity'!A308)</f>
        <v>#NUM!</v>
      </c>
      <c r="C308" s="18" t="e">
        <f>MATCH(B308,Large!$BM$4:$BM$405,0)</f>
        <v>#NUM!</v>
      </c>
      <c r="D308" s="18" t="e">
        <f>INDEX(Large!$E$4:$BN$405,'Trade quantity'!$C308,'Trade quantity'!D$2)</f>
        <v>#NUM!</v>
      </c>
      <c r="E308" s="18" t="e">
        <f>INDEX(Large!$E$4:$BN$405,'Trade quantity'!$C308,'Trade quantity'!E$2)</f>
        <v>#NUM!</v>
      </c>
      <c r="F308" s="18" t="e">
        <f>INDEX(Large!$E$4:$BN$405,'Trade quantity'!$C308,'Trade quantity'!F$2)</f>
        <v>#NUM!</v>
      </c>
      <c r="G308" s="18" t="e">
        <f>INDEX(Large!$E$4:$BN$405,'Trade quantity'!$C308,'Trade quantity'!G$2)</f>
        <v>#NUM!</v>
      </c>
      <c r="H308" s="18" t="e">
        <f>INDEX(Large!$E$4:$BN$405,'Trade quantity'!$C308,'Trade quantity'!H$2)</f>
        <v>#NUM!</v>
      </c>
      <c r="I308" s="18" t="e">
        <f>INDEX(Large!$E$4:$BN$405,'Trade quantity'!$C308,'Trade quantity'!I$2)</f>
        <v>#NUM!</v>
      </c>
      <c r="J308" s="18" t="e">
        <f>INDEX(Large!$E$4:$BN$405,'Trade quantity'!$C308,'Trade quantity'!J$2)</f>
        <v>#NUM!</v>
      </c>
      <c r="K308" s="18" t="e">
        <f>INDEX(Large!$E$4:$BN$405,'Trade quantity'!$C308,'Trade quantity'!K$2)</f>
        <v>#NUM!</v>
      </c>
      <c r="L308" s="18" t="e">
        <f>INDEX(Large!$E$4:$BN$405,'Trade quantity'!$C308,'Trade quantity'!L$2)</f>
        <v>#NUM!</v>
      </c>
      <c r="M308" s="18" t="e">
        <f>INDEX(Large!$E$4:$BN$405,'Trade quantity'!$C308,'Trade quantity'!M$2)</f>
        <v>#NUM!</v>
      </c>
      <c r="N308" s="18" t="e">
        <f>INDEX(Large!$E$4:$BN$405,'Trade quantity'!$C308,'Trade quantity'!N$2)</f>
        <v>#NUM!</v>
      </c>
      <c r="O308" s="18" t="e">
        <f>INDEX(Large!$E$4:$BN$405,'Trade quantity'!$C308,'Trade quantity'!O$2)</f>
        <v>#NUM!</v>
      </c>
    </row>
    <row r="309" spans="1:15">
      <c r="A309" s="18">
        <v>306</v>
      </c>
      <c r="B309" s="12" t="e">
        <f>LARGE(Large!$BM$4:$BM$72,'Trade quantity'!A309)</f>
        <v>#NUM!</v>
      </c>
      <c r="C309" s="18" t="e">
        <f>MATCH(B309,Large!$BM$4:$BM$405,0)</f>
        <v>#NUM!</v>
      </c>
      <c r="D309" s="18" t="e">
        <f>INDEX(Large!$E$4:$BN$405,'Trade quantity'!$C309,'Trade quantity'!D$2)</f>
        <v>#NUM!</v>
      </c>
      <c r="E309" s="18" t="e">
        <f>INDEX(Large!$E$4:$BN$405,'Trade quantity'!$C309,'Trade quantity'!E$2)</f>
        <v>#NUM!</v>
      </c>
      <c r="F309" s="18" t="e">
        <f>INDEX(Large!$E$4:$BN$405,'Trade quantity'!$C309,'Trade quantity'!F$2)</f>
        <v>#NUM!</v>
      </c>
      <c r="G309" s="18" t="e">
        <f>INDEX(Large!$E$4:$BN$405,'Trade quantity'!$C309,'Trade quantity'!G$2)</f>
        <v>#NUM!</v>
      </c>
      <c r="H309" s="18" t="e">
        <f>INDEX(Large!$E$4:$BN$405,'Trade quantity'!$C309,'Trade quantity'!H$2)</f>
        <v>#NUM!</v>
      </c>
      <c r="I309" s="18" t="e">
        <f>INDEX(Large!$E$4:$BN$405,'Trade quantity'!$C309,'Trade quantity'!I$2)</f>
        <v>#NUM!</v>
      </c>
      <c r="J309" s="18" t="e">
        <f>INDEX(Large!$E$4:$BN$405,'Trade quantity'!$C309,'Trade quantity'!J$2)</f>
        <v>#NUM!</v>
      </c>
      <c r="K309" s="18" t="e">
        <f>INDEX(Large!$E$4:$BN$405,'Trade quantity'!$C309,'Trade quantity'!K$2)</f>
        <v>#NUM!</v>
      </c>
      <c r="L309" s="18" t="e">
        <f>INDEX(Large!$E$4:$BN$405,'Trade quantity'!$C309,'Trade quantity'!L$2)</f>
        <v>#NUM!</v>
      </c>
      <c r="M309" s="18" t="e">
        <f>INDEX(Large!$E$4:$BN$405,'Trade quantity'!$C309,'Trade quantity'!M$2)</f>
        <v>#NUM!</v>
      </c>
      <c r="N309" s="18" t="e">
        <f>INDEX(Large!$E$4:$BN$405,'Trade quantity'!$C309,'Trade quantity'!N$2)</f>
        <v>#NUM!</v>
      </c>
      <c r="O309" s="18" t="e">
        <f>INDEX(Large!$E$4:$BN$405,'Trade quantity'!$C309,'Trade quantity'!O$2)</f>
        <v>#NUM!</v>
      </c>
    </row>
    <row r="310" spans="1:15">
      <c r="A310" s="18">
        <v>307</v>
      </c>
      <c r="B310" s="12" t="e">
        <f>LARGE(Large!$BM$4:$BM$72,'Trade quantity'!A310)</f>
        <v>#NUM!</v>
      </c>
      <c r="C310" s="18" t="e">
        <f>MATCH(B310,Large!$BM$4:$BM$405,0)</f>
        <v>#NUM!</v>
      </c>
      <c r="D310" s="18" t="e">
        <f>INDEX(Large!$E$4:$BN$405,'Trade quantity'!$C310,'Trade quantity'!D$2)</f>
        <v>#NUM!</v>
      </c>
      <c r="E310" s="18" t="e">
        <f>INDEX(Large!$E$4:$BN$405,'Trade quantity'!$C310,'Trade quantity'!E$2)</f>
        <v>#NUM!</v>
      </c>
      <c r="F310" s="18" t="e">
        <f>INDEX(Large!$E$4:$BN$405,'Trade quantity'!$C310,'Trade quantity'!F$2)</f>
        <v>#NUM!</v>
      </c>
      <c r="G310" s="18" t="e">
        <f>INDEX(Large!$E$4:$BN$405,'Trade quantity'!$C310,'Trade quantity'!G$2)</f>
        <v>#NUM!</v>
      </c>
      <c r="H310" s="18" t="e">
        <f>INDEX(Large!$E$4:$BN$405,'Trade quantity'!$C310,'Trade quantity'!H$2)</f>
        <v>#NUM!</v>
      </c>
      <c r="I310" s="18" t="e">
        <f>INDEX(Large!$E$4:$BN$405,'Trade quantity'!$C310,'Trade quantity'!I$2)</f>
        <v>#NUM!</v>
      </c>
      <c r="J310" s="18" t="e">
        <f>INDEX(Large!$E$4:$BN$405,'Trade quantity'!$C310,'Trade quantity'!J$2)</f>
        <v>#NUM!</v>
      </c>
      <c r="K310" s="18" t="e">
        <f>INDEX(Large!$E$4:$BN$405,'Trade quantity'!$C310,'Trade quantity'!K$2)</f>
        <v>#NUM!</v>
      </c>
      <c r="L310" s="18" t="e">
        <f>INDEX(Large!$E$4:$BN$405,'Trade quantity'!$C310,'Trade quantity'!L$2)</f>
        <v>#NUM!</v>
      </c>
      <c r="M310" s="18" t="e">
        <f>INDEX(Large!$E$4:$BN$405,'Trade quantity'!$C310,'Trade quantity'!M$2)</f>
        <v>#NUM!</v>
      </c>
      <c r="N310" s="18" t="e">
        <f>INDEX(Large!$E$4:$BN$405,'Trade quantity'!$C310,'Trade quantity'!N$2)</f>
        <v>#NUM!</v>
      </c>
      <c r="O310" s="18" t="e">
        <f>INDEX(Large!$E$4:$BN$405,'Trade quantity'!$C310,'Trade quantity'!O$2)</f>
        <v>#NUM!</v>
      </c>
    </row>
    <row r="311" spans="1:15">
      <c r="A311" s="18">
        <v>308</v>
      </c>
      <c r="B311" s="12" t="e">
        <f>LARGE(Large!$BM$4:$BM$72,'Trade quantity'!A311)</f>
        <v>#NUM!</v>
      </c>
      <c r="C311" s="18" t="e">
        <f>MATCH(B311,Large!$BM$4:$BM$405,0)</f>
        <v>#NUM!</v>
      </c>
      <c r="D311" s="18" t="e">
        <f>INDEX(Large!$E$4:$BN$405,'Trade quantity'!$C311,'Trade quantity'!D$2)</f>
        <v>#NUM!</v>
      </c>
      <c r="E311" s="18" t="e">
        <f>INDEX(Large!$E$4:$BN$405,'Trade quantity'!$C311,'Trade quantity'!E$2)</f>
        <v>#NUM!</v>
      </c>
      <c r="F311" s="18" t="e">
        <f>INDEX(Large!$E$4:$BN$405,'Trade quantity'!$C311,'Trade quantity'!F$2)</f>
        <v>#NUM!</v>
      </c>
      <c r="G311" s="18" t="e">
        <f>INDEX(Large!$E$4:$BN$405,'Trade quantity'!$C311,'Trade quantity'!G$2)</f>
        <v>#NUM!</v>
      </c>
      <c r="H311" s="18" t="e">
        <f>INDEX(Large!$E$4:$BN$405,'Trade quantity'!$C311,'Trade quantity'!H$2)</f>
        <v>#NUM!</v>
      </c>
      <c r="I311" s="18" t="e">
        <f>INDEX(Large!$E$4:$BN$405,'Trade quantity'!$C311,'Trade quantity'!I$2)</f>
        <v>#NUM!</v>
      </c>
      <c r="J311" s="18" t="e">
        <f>INDEX(Large!$E$4:$BN$405,'Trade quantity'!$C311,'Trade quantity'!J$2)</f>
        <v>#NUM!</v>
      </c>
      <c r="K311" s="18" t="e">
        <f>INDEX(Large!$E$4:$BN$405,'Trade quantity'!$C311,'Trade quantity'!K$2)</f>
        <v>#NUM!</v>
      </c>
      <c r="L311" s="18" t="e">
        <f>INDEX(Large!$E$4:$BN$405,'Trade quantity'!$C311,'Trade quantity'!L$2)</f>
        <v>#NUM!</v>
      </c>
      <c r="M311" s="18" t="e">
        <f>INDEX(Large!$E$4:$BN$405,'Trade quantity'!$C311,'Trade quantity'!M$2)</f>
        <v>#NUM!</v>
      </c>
      <c r="N311" s="18" t="e">
        <f>INDEX(Large!$E$4:$BN$405,'Trade quantity'!$C311,'Trade quantity'!N$2)</f>
        <v>#NUM!</v>
      </c>
      <c r="O311" s="18" t="e">
        <f>INDEX(Large!$E$4:$BN$405,'Trade quantity'!$C311,'Trade quantity'!O$2)</f>
        <v>#NUM!</v>
      </c>
    </row>
    <row r="312" spans="1:15">
      <c r="A312" s="18">
        <v>309</v>
      </c>
      <c r="B312" s="12" t="e">
        <f>LARGE(Large!$BM$4:$BM$72,'Trade quantity'!A312)</f>
        <v>#NUM!</v>
      </c>
      <c r="C312" s="18" t="e">
        <f>MATCH(B312,Large!$BM$4:$BM$405,0)</f>
        <v>#NUM!</v>
      </c>
      <c r="D312" s="18" t="e">
        <f>INDEX(Large!$E$4:$BN$405,'Trade quantity'!$C312,'Trade quantity'!D$2)</f>
        <v>#NUM!</v>
      </c>
      <c r="E312" s="18" t="e">
        <f>INDEX(Large!$E$4:$BN$405,'Trade quantity'!$C312,'Trade quantity'!E$2)</f>
        <v>#NUM!</v>
      </c>
      <c r="F312" s="18" t="e">
        <f>INDEX(Large!$E$4:$BN$405,'Trade quantity'!$C312,'Trade quantity'!F$2)</f>
        <v>#NUM!</v>
      </c>
      <c r="G312" s="18" t="e">
        <f>INDEX(Large!$E$4:$BN$405,'Trade quantity'!$C312,'Trade quantity'!G$2)</f>
        <v>#NUM!</v>
      </c>
      <c r="H312" s="18" t="e">
        <f>INDEX(Large!$E$4:$BN$405,'Trade quantity'!$C312,'Trade quantity'!H$2)</f>
        <v>#NUM!</v>
      </c>
      <c r="I312" s="18" t="e">
        <f>INDEX(Large!$E$4:$BN$405,'Trade quantity'!$C312,'Trade quantity'!I$2)</f>
        <v>#NUM!</v>
      </c>
      <c r="J312" s="18" t="e">
        <f>INDEX(Large!$E$4:$BN$405,'Trade quantity'!$C312,'Trade quantity'!J$2)</f>
        <v>#NUM!</v>
      </c>
      <c r="K312" s="18" t="e">
        <f>INDEX(Large!$E$4:$BN$405,'Trade quantity'!$C312,'Trade quantity'!K$2)</f>
        <v>#NUM!</v>
      </c>
      <c r="L312" s="18" t="e">
        <f>INDEX(Large!$E$4:$BN$405,'Trade quantity'!$C312,'Trade quantity'!L$2)</f>
        <v>#NUM!</v>
      </c>
      <c r="M312" s="18" t="e">
        <f>INDEX(Large!$E$4:$BN$405,'Trade quantity'!$C312,'Trade quantity'!M$2)</f>
        <v>#NUM!</v>
      </c>
      <c r="N312" s="18" t="e">
        <f>INDEX(Large!$E$4:$BN$405,'Trade quantity'!$C312,'Trade quantity'!N$2)</f>
        <v>#NUM!</v>
      </c>
      <c r="O312" s="18" t="e">
        <f>INDEX(Large!$E$4:$BN$405,'Trade quantity'!$C312,'Trade quantity'!O$2)</f>
        <v>#NUM!</v>
      </c>
    </row>
    <row r="313" spans="1:15">
      <c r="A313" s="18">
        <v>310</v>
      </c>
      <c r="B313" s="12" t="e">
        <f>LARGE(Large!$BM$4:$BM$72,'Trade quantity'!A313)</f>
        <v>#NUM!</v>
      </c>
      <c r="C313" s="18" t="e">
        <f>MATCH(B313,Large!$BM$4:$BM$405,0)</f>
        <v>#NUM!</v>
      </c>
      <c r="D313" s="18" t="e">
        <f>INDEX(Large!$E$4:$BN$405,'Trade quantity'!$C313,'Trade quantity'!D$2)</f>
        <v>#NUM!</v>
      </c>
      <c r="E313" s="18" t="e">
        <f>INDEX(Large!$E$4:$BN$405,'Trade quantity'!$C313,'Trade quantity'!E$2)</f>
        <v>#NUM!</v>
      </c>
      <c r="F313" s="18" t="e">
        <f>INDEX(Large!$E$4:$BN$405,'Trade quantity'!$C313,'Trade quantity'!F$2)</f>
        <v>#NUM!</v>
      </c>
      <c r="G313" s="18" t="e">
        <f>INDEX(Large!$E$4:$BN$405,'Trade quantity'!$C313,'Trade quantity'!G$2)</f>
        <v>#NUM!</v>
      </c>
      <c r="H313" s="18" t="e">
        <f>INDEX(Large!$E$4:$BN$405,'Trade quantity'!$C313,'Trade quantity'!H$2)</f>
        <v>#NUM!</v>
      </c>
      <c r="I313" s="18" t="e">
        <f>INDEX(Large!$E$4:$BN$405,'Trade quantity'!$C313,'Trade quantity'!I$2)</f>
        <v>#NUM!</v>
      </c>
      <c r="J313" s="18" t="e">
        <f>INDEX(Large!$E$4:$BN$405,'Trade quantity'!$C313,'Trade quantity'!J$2)</f>
        <v>#NUM!</v>
      </c>
      <c r="K313" s="18" t="e">
        <f>INDEX(Large!$E$4:$BN$405,'Trade quantity'!$C313,'Trade quantity'!K$2)</f>
        <v>#NUM!</v>
      </c>
      <c r="L313" s="18" t="e">
        <f>INDEX(Large!$E$4:$BN$405,'Trade quantity'!$C313,'Trade quantity'!L$2)</f>
        <v>#NUM!</v>
      </c>
      <c r="M313" s="18" t="e">
        <f>INDEX(Large!$E$4:$BN$405,'Trade quantity'!$C313,'Trade quantity'!M$2)</f>
        <v>#NUM!</v>
      </c>
      <c r="N313" s="18" t="e">
        <f>INDEX(Large!$E$4:$BN$405,'Trade quantity'!$C313,'Trade quantity'!N$2)</f>
        <v>#NUM!</v>
      </c>
      <c r="O313" s="18" t="e">
        <f>INDEX(Large!$E$4:$BN$405,'Trade quantity'!$C313,'Trade quantity'!O$2)</f>
        <v>#NUM!</v>
      </c>
    </row>
    <row r="314" spans="1:15">
      <c r="A314" s="18">
        <v>311</v>
      </c>
      <c r="B314" s="12" t="e">
        <f>LARGE(Large!$BM$4:$BM$72,'Trade quantity'!A314)</f>
        <v>#NUM!</v>
      </c>
      <c r="C314" s="18" t="e">
        <f>MATCH(B314,Large!$BM$4:$BM$405,0)</f>
        <v>#NUM!</v>
      </c>
      <c r="D314" s="18" t="e">
        <f>INDEX(Large!$E$4:$BN$405,'Trade quantity'!$C314,'Trade quantity'!D$2)</f>
        <v>#NUM!</v>
      </c>
      <c r="E314" s="18" t="e">
        <f>INDEX(Large!$E$4:$BN$405,'Trade quantity'!$C314,'Trade quantity'!E$2)</f>
        <v>#NUM!</v>
      </c>
      <c r="F314" s="18" t="e">
        <f>INDEX(Large!$E$4:$BN$405,'Trade quantity'!$C314,'Trade quantity'!F$2)</f>
        <v>#NUM!</v>
      </c>
      <c r="G314" s="18" t="e">
        <f>INDEX(Large!$E$4:$BN$405,'Trade quantity'!$C314,'Trade quantity'!G$2)</f>
        <v>#NUM!</v>
      </c>
      <c r="H314" s="18" t="e">
        <f>INDEX(Large!$E$4:$BN$405,'Trade quantity'!$C314,'Trade quantity'!H$2)</f>
        <v>#NUM!</v>
      </c>
      <c r="I314" s="18" t="e">
        <f>INDEX(Large!$E$4:$BN$405,'Trade quantity'!$C314,'Trade quantity'!I$2)</f>
        <v>#NUM!</v>
      </c>
      <c r="J314" s="18" t="e">
        <f>INDEX(Large!$E$4:$BN$405,'Trade quantity'!$C314,'Trade quantity'!J$2)</f>
        <v>#NUM!</v>
      </c>
      <c r="K314" s="18" t="e">
        <f>INDEX(Large!$E$4:$BN$405,'Trade quantity'!$C314,'Trade quantity'!K$2)</f>
        <v>#NUM!</v>
      </c>
      <c r="L314" s="18" t="e">
        <f>INDEX(Large!$E$4:$BN$405,'Trade quantity'!$C314,'Trade quantity'!L$2)</f>
        <v>#NUM!</v>
      </c>
      <c r="M314" s="18" t="e">
        <f>INDEX(Large!$E$4:$BN$405,'Trade quantity'!$C314,'Trade quantity'!M$2)</f>
        <v>#NUM!</v>
      </c>
      <c r="N314" s="18" t="e">
        <f>INDEX(Large!$E$4:$BN$405,'Trade quantity'!$C314,'Trade quantity'!N$2)</f>
        <v>#NUM!</v>
      </c>
      <c r="O314" s="18" t="e">
        <f>INDEX(Large!$E$4:$BN$405,'Trade quantity'!$C314,'Trade quantity'!O$2)</f>
        <v>#NUM!</v>
      </c>
    </row>
    <row r="315" spans="1:15">
      <c r="A315" s="18">
        <v>312</v>
      </c>
      <c r="B315" s="12" t="e">
        <f>LARGE(Large!$BM$4:$BM$72,'Trade quantity'!A315)</f>
        <v>#NUM!</v>
      </c>
      <c r="C315" s="18" t="e">
        <f>MATCH(B315,Large!$BM$4:$BM$405,0)</f>
        <v>#NUM!</v>
      </c>
      <c r="D315" s="18" t="e">
        <f>INDEX(Large!$E$4:$BN$405,'Trade quantity'!$C315,'Trade quantity'!D$2)</f>
        <v>#NUM!</v>
      </c>
      <c r="E315" s="18" t="e">
        <f>INDEX(Large!$E$4:$BN$405,'Trade quantity'!$C315,'Trade quantity'!E$2)</f>
        <v>#NUM!</v>
      </c>
      <c r="F315" s="18" t="e">
        <f>INDEX(Large!$E$4:$BN$405,'Trade quantity'!$C315,'Trade quantity'!F$2)</f>
        <v>#NUM!</v>
      </c>
      <c r="G315" s="18" t="e">
        <f>INDEX(Large!$E$4:$BN$405,'Trade quantity'!$C315,'Trade quantity'!G$2)</f>
        <v>#NUM!</v>
      </c>
      <c r="H315" s="18" t="e">
        <f>INDEX(Large!$E$4:$BN$405,'Trade quantity'!$C315,'Trade quantity'!H$2)</f>
        <v>#NUM!</v>
      </c>
      <c r="I315" s="18" t="e">
        <f>INDEX(Large!$E$4:$BN$405,'Trade quantity'!$C315,'Trade quantity'!I$2)</f>
        <v>#NUM!</v>
      </c>
      <c r="J315" s="18" t="e">
        <f>INDEX(Large!$E$4:$BN$405,'Trade quantity'!$C315,'Trade quantity'!J$2)</f>
        <v>#NUM!</v>
      </c>
      <c r="K315" s="18" t="e">
        <f>INDEX(Large!$E$4:$BN$405,'Trade quantity'!$C315,'Trade quantity'!K$2)</f>
        <v>#NUM!</v>
      </c>
      <c r="L315" s="18" t="e">
        <f>INDEX(Large!$E$4:$BN$405,'Trade quantity'!$C315,'Trade quantity'!L$2)</f>
        <v>#NUM!</v>
      </c>
      <c r="M315" s="18" t="e">
        <f>INDEX(Large!$E$4:$BN$405,'Trade quantity'!$C315,'Trade quantity'!M$2)</f>
        <v>#NUM!</v>
      </c>
      <c r="N315" s="18" t="e">
        <f>INDEX(Large!$E$4:$BN$405,'Trade quantity'!$C315,'Trade quantity'!N$2)</f>
        <v>#NUM!</v>
      </c>
      <c r="O315" s="18" t="e">
        <f>INDEX(Large!$E$4:$BN$405,'Trade quantity'!$C315,'Trade quantity'!O$2)</f>
        <v>#NUM!</v>
      </c>
    </row>
    <row r="316" spans="1:15">
      <c r="A316" s="18">
        <v>313</v>
      </c>
      <c r="B316" s="12" t="e">
        <f>LARGE(Large!$BM$4:$BM$72,'Trade quantity'!A316)</f>
        <v>#NUM!</v>
      </c>
      <c r="C316" s="18" t="e">
        <f>MATCH(B316,Large!$BM$4:$BM$405,0)</f>
        <v>#NUM!</v>
      </c>
      <c r="D316" s="18" t="e">
        <f>INDEX(Large!$E$4:$BN$405,'Trade quantity'!$C316,'Trade quantity'!D$2)</f>
        <v>#NUM!</v>
      </c>
      <c r="E316" s="18" t="e">
        <f>INDEX(Large!$E$4:$BN$405,'Trade quantity'!$C316,'Trade quantity'!E$2)</f>
        <v>#NUM!</v>
      </c>
      <c r="F316" s="18" t="e">
        <f>INDEX(Large!$E$4:$BN$405,'Trade quantity'!$C316,'Trade quantity'!F$2)</f>
        <v>#NUM!</v>
      </c>
      <c r="G316" s="18" t="e">
        <f>INDEX(Large!$E$4:$BN$405,'Trade quantity'!$C316,'Trade quantity'!G$2)</f>
        <v>#NUM!</v>
      </c>
      <c r="H316" s="18" t="e">
        <f>INDEX(Large!$E$4:$BN$405,'Trade quantity'!$C316,'Trade quantity'!H$2)</f>
        <v>#NUM!</v>
      </c>
      <c r="I316" s="18" t="e">
        <f>INDEX(Large!$E$4:$BN$405,'Trade quantity'!$C316,'Trade quantity'!I$2)</f>
        <v>#NUM!</v>
      </c>
      <c r="J316" s="18" t="e">
        <f>INDEX(Large!$E$4:$BN$405,'Trade quantity'!$C316,'Trade quantity'!J$2)</f>
        <v>#NUM!</v>
      </c>
      <c r="K316" s="18" t="e">
        <f>INDEX(Large!$E$4:$BN$405,'Trade quantity'!$C316,'Trade quantity'!K$2)</f>
        <v>#NUM!</v>
      </c>
      <c r="L316" s="18" t="e">
        <f>INDEX(Large!$E$4:$BN$405,'Trade quantity'!$C316,'Trade quantity'!L$2)</f>
        <v>#NUM!</v>
      </c>
      <c r="M316" s="18" t="e">
        <f>INDEX(Large!$E$4:$BN$405,'Trade quantity'!$C316,'Trade quantity'!M$2)</f>
        <v>#NUM!</v>
      </c>
      <c r="N316" s="18" t="e">
        <f>INDEX(Large!$E$4:$BN$405,'Trade quantity'!$C316,'Trade quantity'!N$2)</f>
        <v>#NUM!</v>
      </c>
      <c r="O316" s="18" t="e">
        <f>INDEX(Large!$E$4:$BN$405,'Trade quantity'!$C316,'Trade quantity'!O$2)</f>
        <v>#NUM!</v>
      </c>
    </row>
    <row r="317" spans="1:15">
      <c r="A317" s="18">
        <v>314</v>
      </c>
      <c r="B317" s="12" t="e">
        <f>LARGE(Large!$BM$4:$BM$72,'Trade quantity'!A317)</f>
        <v>#NUM!</v>
      </c>
      <c r="C317" s="18" t="e">
        <f>MATCH(B317,Large!$BM$4:$BM$405,0)</f>
        <v>#NUM!</v>
      </c>
      <c r="D317" s="18" t="e">
        <f>INDEX(Large!$E$4:$BN$405,'Trade quantity'!$C317,'Trade quantity'!D$2)</f>
        <v>#NUM!</v>
      </c>
      <c r="E317" s="18" t="e">
        <f>INDEX(Large!$E$4:$BN$405,'Trade quantity'!$C317,'Trade quantity'!E$2)</f>
        <v>#NUM!</v>
      </c>
      <c r="F317" s="18" t="e">
        <f>INDEX(Large!$E$4:$BN$405,'Trade quantity'!$C317,'Trade quantity'!F$2)</f>
        <v>#NUM!</v>
      </c>
      <c r="G317" s="18" t="e">
        <f>INDEX(Large!$E$4:$BN$405,'Trade quantity'!$C317,'Trade quantity'!G$2)</f>
        <v>#NUM!</v>
      </c>
      <c r="H317" s="18" t="e">
        <f>INDEX(Large!$E$4:$BN$405,'Trade quantity'!$C317,'Trade quantity'!H$2)</f>
        <v>#NUM!</v>
      </c>
      <c r="I317" s="18" t="e">
        <f>INDEX(Large!$E$4:$BN$405,'Trade quantity'!$C317,'Trade quantity'!I$2)</f>
        <v>#NUM!</v>
      </c>
      <c r="J317" s="18" t="e">
        <f>INDEX(Large!$E$4:$BN$405,'Trade quantity'!$C317,'Trade quantity'!J$2)</f>
        <v>#NUM!</v>
      </c>
      <c r="K317" s="18" t="e">
        <f>INDEX(Large!$E$4:$BN$405,'Trade quantity'!$C317,'Trade quantity'!K$2)</f>
        <v>#NUM!</v>
      </c>
      <c r="L317" s="18" t="e">
        <f>INDEX(Large!$E$4:$BN$405,'Trade quantity'!$C317,'Trade quantity'!L$2)</f>
        <v>#NUM!</v>
      </c>
      <c r="M317" s="18" t="e">
        <f>INDEX(Large!$E$4:$BN$405,'Trade quantity'!$C317,'Trade quantity'!M$2)</f>
        <v>#NUM!</v>
      </c>
      <c r="N317" s="18" t="e">
        <f>INDEX(Large!$E$4:$BN$405,'Trade quantity'!$C317,'Trade quantity'!N$2)</f>
        <v>#NUM!</v>
      </c>
      <c r="O317" s="18" t="e">
        <f>INDEX(Large!$E$4:$BN$405,'Trade quantity'!$C317,'Trade quantity'!O$2)</f>
        <v>#NUM!</v>
      </c>
    </row>
    <row r="318" spans="1:15">
      <c r="A318" s="18">
        <v>315</v>
      </c>
      <c r="B318" s="12" t="e">
        <f>LARGE(Large!$BM$4:$BM$72,'Trade quantity'!A318)</f>
        <v>#NUM!</v>
      </c>
      <c r="C318" s="18" t="e">
        <f>MATCH(B318,Large!$BM$4:$BM$405,0)</f>
        <v>#NUM!</v>
      </c>
      <c r="D318" s="18" t="e">
        <f>INDEX(Large!$E$4:$BN$405,'Trade quantity'!$C318,'Trade quantity'!D$2)</f>
        <v>#NUM!</v>
      </c>
      <c r="E318" s="18" t="e">
        <f>INDEX(Large!$E$4:$BN$405,'Trade quantity'!$C318,'Trade quantity'!E$2)</f>
        <v>#NUM!</v>
      </c>
      <c r="F318" s="18" t="e">
        <f>INDEX(Large!$E$4:$BN$405,'Trade quantity'!$C318,'Trade quantity'!F$2)</f>
        <v>#NUM!</v>
      </c>
      <c r="G318" s="18" t="e">
        <f>INDEX(Large!$E$4:$BN$405,'Trade quantity'!$C318,'Trade quantity'!G$2)</f>
        <v>#NUM!</v>
      </c>
      <c r="H318" s="18" t="e">
        <f>INDEX(Large!$E$4:$BN$405,'Trade quantity'!$C318,'Trade quantity'!H$2)</f>
        <v>#NUM!</v>
      </c>
      <c r="I318" s="18" t="e">
        <f>INDEX(Large!$E$4:$BN$405,'Trade quantity'!$C318,'Trade quantity'!I$2)</f>
        <v>#NUM!</v>
      </c>
      <c r="J318" s="18" t="e">
        <f>INDEX(Large!$E$4:$BN$405,'Trade quantity'!$C318,'Trade quantity'!J$2)</f>
        <v>#NUM!</v>
      </c>
      <c r="K318" s="18" t="e">
        <f>INDEX(Large!$E$4:$BN$405,'Trade quantity'!$C318,'Trade quantity'!K$2)</f>
        <v>#NUM!</v>
      </c>
      <c r="L318" s="18" t="e">
        <f>INDEX(Large!$E$4:$BN$405,'Trade quantity'!$C318,'Trade quantity'!L$2)</f>
        <v>#NUM!</v>
      </c>
      <c r="M318" s="18" t="e">
        <f>INDEX(Large!$E$4:$BN$405,'Trade quantity'!$C318,'Trade quantity'!M$2)</f>
        <v>#NUM!</v>
      </c>
      <c r="N318" s="18" t="e">
        <f>INDEX(Large!$E$4:$BN$405,'Trade quantity'!$C318,'Trade quantity'!N$2)</f>
        <v>#NUM!</v>
      </c>
      <c r="O318" s="18" t="e">
        <f>INDEX(Large!$E$4:$BN$405,'Trade quantity'!$C318,'Trade quantity'!O$2)</f>
        <v>#NUM!</v>
      </c>
    </row>
    <row r="319" spans="1:15">
      <c r="A319" s="18">
        <v>316</v>
      </c>
      <c r="B319" s="12" t="e">
        <f>LARGE(Large!$BM$4:$BM$72,'Trade quantity'!A319)</f>
        <v>#NUM!</v>
      </c>
      <c r="C319" s="18" t="e">
        <f>MATCH(B319,Large!$BM$4:$BM$405,0)</f>
        <v>#NUM!</v>
      </c>
      <c r="D319" s="18" t="e">
        <f>INDEX(Large!$E$4:$BN$405,'Trade quantity'!$C319,'Trade quantity'!D$2)</f>
        <v>#NUM!</v>
      </c>
      <c r="E319" s="18" t="e">
        <f>INDEX(Large!$E$4:$BN$405,'Trade quantity'!$C319,'Trade quantity'!E$2)</f>
        <v>#NUM!</v>
      </c>
      <c r="F319" s="18" t="e">
        <f>INDEX(Large!$E$4:$BN$405,'Trade quantity'!$C319,'Trade quantity'!F$2)</f>
        <v>#NUM!</v>
      </c>
      <c r="G319" s="18" t="e">
        <f>INDEX(Large!$E$4:$BN$405,'Trade quantity'!$C319,'Trade quantity'!G$2)</f>
        <v>#NUM!</v>
      </c>
      <c r="H319" s="18" t="e">
        <f>INDEX(Large!$E$4:$BN$405,'Trade quantity'!$C319,'Trade quantity'!H$2)</f>
        <v>#NUM!</v>
      </c>
      <c r="I319" s="18" t="e">
        <f>INDEX(Large!$E$4:$BN$405,'Trade quantity'!$C319,'Trade quantity'!I$2)</f>
        <v>#NUM!</v>
      </c>
      <c r="J319" s="18" t="e">
        <f>INDEX(Large!$E$4:$BN$405,'Trade quantity'!$C319,'Trade quantity'!J$2)</f>
        <v>#NUM!</v>
      </c>
      <c r="K319" s="18" t="e">
        <f>INDEX(Large!$E$4:$BN$405,'Trade quantity'!$C319,'Trade quantity'!K$2)</f>
        <v>#NUM!</v>
      </c>
      <c r="L319" s="18" t="e">
        <f>INDEX(Large!$E$4:$BN$405,'Trade quantity'!$C319,'Trade quantity'!L$2)</f>
        <v>#NUM!</v>
      </c>
      <c r="M319" s="18" t="e">
        <f>INDEX(Large!$E$4:$BN$405,'Trade quantity'!$C319,'Trade quantity'!M$2)</f>
        <v>#NUM!</v>
      </c>
      <c r="N319" s="18" t="e">
        <f>INDEX(Large!$E$4:$BN$405,'Trade quantity'!$C319,'Trade quantity'!N$2)</f>
        <v>#NUM!</v>
      </c>
      <c r="O319" s="18" t="e">
        <f>INDEX(Large!$E$4:$BN$405,'Trade quantity'!$C319,'Trade quantity'!O$2)</f>
        <v>#NUM!</v>
      </c>
    </row>
    <row r="320" spans="1:15">
      <c r="A320" s="18">
        <v>317</v>
      </c>
      <c r="B320" s="12" t="e">
        <f>LARGE(Large!$BM$4:$BM$72,'Trade quantity'!A320)</f>
        <v>#NUM!</v>
      </c>
      <c r="C320" s="18" t="e">
        <f>MATCH(B320,Large!$BM$4:$BM$405,0)</f>
        <v>#NUM!</v>
      </c>
      <c r="D320" s="18" t="e">
        <f>INDEX(Large!$E$4:$BN$405,'Trade quantity'!$C320,'Trade quantity'!D$2)</f>
        <v>#NUM!</v>
      </c>
      <c r="E320" s="18" t="e">
        <f>INDEX(Large!$E$4:$BN$405,'Trade quantity'!$C320,'Trade quantity'!E$2)</f>
        <v>#NUM!</v>
      </c>
      <c r="F320" s="18" t="e">
        <f>INDEX(Large!$E$4:$BN$405,'Trade quantity'!$C320,'Trade quantity'!F$2)</f>
        <v>#NUM!</v>
      </c>
      <c r="G320" s="18" t="e">
        <f>INDEX(Large!$E$4:$BN$405,'Trade quantity'!$C320,'Trade quantity'!G$2)</f>
        <v>#NUM!</v>
      </c>
      <c r="H320" s="18" t="e">
        <f>INDEX(Large!$E$4:$BN$405,'Trade quantity'!$C320,'Trade quantity'!H$2)</f>
        <v>#NUM!</v>
      </c>
      <c r="I320" s="18" t="e">
        <f>INDEX(Large!$E$4:$BN$405,'Trade quantity'!$C320,'Trade quantity'!I$2)</f>
        <v>#NUM!</v>
      </c>
      <c r="J320" s="18" t="e">
        <f>INDEX(Large!$E$4:$BN$405,'Trade quantity'!$C320,'Trade quantity'!J$2)</f>
        <v>#NUM!</v>
      </c>
      <c r="K320" s="18" t="e">
        <f>INDEX(Large!$E$4:$BN$405,'Trade quantity'!$C320,'Trade quantity'!K$2)</f>
        <v>#NUM!</v>
      </c>
      <c r="L320" s="18" t="e">
        <f>INDEX(Large!$E$4:$BN$405,'Trade quantity'!$C320,'Trade quantity'!L$2)</f>
        <v>#NUM!</v>
      </c>
      <c r="M320" s="18" t="e">
        <f>INDEX(Large!$E$4:$BN$405,'Trade quantity'!$C320,'Trade quantity'!M$2)</f>
        <v>#NUM!</v>
      </c>
      <c r="N320" s="18" t="e">
        <f>INDEX(Large!$E$4:$BN$405,'Trade quantity'!$C320,'Trade quantity'!N$2)</f>
        <v>#NUM!</v>
      </c>
      <c r="O320" s="18" t="e">
        <f>INDEX(Large!$E$4:$BN$405,'Trade quantity'!$C320,'Trade quantity'!O$2)</f>
        <v>#NUM!</v>
      </c>
    </row>
    <row r="321" spans="1:15">
      <c r="A321" s="18">
        <v>318</v>
      </c>
      <c r="B321" s="12" t="e">
        <f>LARGE(Large!$BM$4:$BM$72,'Trade quantity'!A321)</f>
        <v>#NUM!</v>
      </c>
      <c r="C321" s="18" t="e">
        <f>MATCH(B321,Large!$BM$4:$BM$405,0)</f>
        <v>#NUM!</v>
      </c>
      <c r="D321" s="18" t="e">
        <f>INDEX(Large!$E$4:$BN$405,'Trade quantity'!$C321,'Trade quantity'!D$2)</f>
        <v>#NUM!</v>
      </c>
      <c r="E321" s="18" t="e">
        <f>INDEX(Large!$E$4:$BN$405,'Trade quantity'!$C321,'Trade quantity'!E$2)</f>
        <v>#NUM!</v>
      </c>
      <c r="F321" s="18" t="e">
        <f>INDEX(Large!$E$4:$BN$405,'Trade quantity'!$C321,'Trade quantity'!F$2)</f>
        <v>#NUM!</v>
      </c>
      <c r="G321" s="18" t="e">
        <f>INDEX(Large!$E$4:$BN$405,'Trade quantity'!$C321,'Trade quantity'!G$2)</f>
        <v>#NUM!</v>
      </c>
      <c r="H321" s="18" t="e">
        <f>INDEX(Large!$E$4:$BN$405,'Trade quantity'!$C321,'Trade quantity'!H$2)</f>
        <v>#NUM!</v>
      </c>
      <c r="I321" s="18" t="e">
        <f>INDEX(Large!$E$4:$BN$405,'Trade quantity'!$C321,'Trade quantity'!I$2)</f>
        <v>#NUM!</v>
      </c>
      <c r="J321" s="18" t="e">
        <f>INDEX(Large!$E$4:$BN$405,'Trade quantity'!$C321,'Trade quantity'!J$2)</f>
        <v>#NUM!</v>
      </c>
      <c r="K321" s="18" t="e">
        <f>INDEX(Large!$E$4:$BN$405,'Trade quantity'!$C321,'Trade quantity'!K$2)</f>
        <v>#NUM!</v>
      </c>
      <c r="L321" s="18" t="e">
        <f>INDEX(Large!$E$4:$BN$405,'Trade quantity'!$C321,'Trade quantity'!L$2)</f>
        <v>#NUM!</v>
      </c>
      <c r="M321" s="18" t="e">
        <f>INDEX(Large!$E$4:$BN$405,'Trade quantity'!$C321,'Trade quantity'!M$2)</f>
        <v>#NUM!</v>
      </c>
      <c r="N321" s="18" t="e">
        <f>INDEX(Large!$E$4:$BN$405,'Trade quantity'!$C321,'Trade quantity'!N$2)</f>
        <v>#NUM!</v>
      </c>
      <c r="O321" s="18" t="e">
        <f>INDEX(Large!$E$4:$BN$405,'Trade quantity'!$C321,'Trade quantity'!O$2)</f>
        <v>#NUM!</v>
      </c>
    </row>
    <row r="322" spans="1:15">
      <c r="A322" s="18">
        <v>319</v>
      </c>
      <c r="B322" s="12" t="e">
        <f>LARGE(Large!$BM$4:$BM$72,'Trade quantity'!A322)</f>
        <v>#NUM!</v>
      </c>
      <c r="C322" s="18" t="e">
        <f>MATCH(B322,Large!$BM$4:$BM$405,0)</f>
        <v>#NUM!</v>
      </c>
      <c r="D322" s="18" t="e">
        <f>INDEX(Large!$E$4:$BN$405,'Trade quantity'!$C322,'Trade quantity'!D$2)</f>
        <v>#NUM!</v>
      </c>
      <c r="E322" s="18" t="e">
        <f>INDEX(Large!$E$4:$BN$405,'Trade quantity'!$C322,'Trade quantity'!E$2)</f>
        <v>#NUM!</v>
      </c>
      <c r="F322" s="18" t="e">
        <f>INDEX(Large!$E$4:$BN$405,'Trade quantity'!$C322,'Trade quantity'!F$2)</f>
        <v>#NUM!</v>
      </c>
      <c r="G322" s="18" t="e">
        <f>INDEX(Large!$E$4:$BN$405,'Trade quantity'!$C322,'Trade quantity'!G$2)</f>
        <v>#NUM!</v>
      </c>
      <c r="H322" s="18" t="e">
        <f>INDEX(Large!$E$4:$BN$405,'Trade quantity'!$C322,'Trade quantity'!H$2)</f>
        <v>#NUM!</v>
      </c>
      <c r="I322" s="18" t="e">
        <f>INDEX(Large!$E$4:$BN$405,'Trade quantity'!$C322,'Trade quantity'!I$2)</f>
        <v>#NUM!</v>
      </c>
      <c r="J322" s="18" t="e">
        <f>INDEX(Large!$E$4:$BN$405,'Trade quantity'!$C322,'Trade quantity'!J$2)</f>
        <v>#NUM!</v>
      </c>
      <c r="K322" s="18" t="e">
        <f>INDEX(Large!$E$4:$BN$405,'Trade quantity'!$C322,'Trade quantity'!K$2)</f>
        <v>#NUM!</v>
      </c>
      <c r="L322" s="18" t="e">
        <f>INDEX(Large!$E$4:$BN$405,'Trade quantity'!$C322,'Trade quantity'!L$2)</f>
        <v>#NUM!</v>
      </c>
      <c r="M322" s="18" t="e">
        <f>INDEX(Large!$E$4:$BN$405,'Trade quantity'!$C322,'Trade quantity'!M$2)</f>
        <v>#NUM!</v>
      </c>
      <c r="N322" s="18" t="e">
        <f>INDEX(Large!$E$4:$BN$405,'Trade quantity'!$C322,'Trade quantity'!N$2)</f>
        <v>#NUM!</v>
      </c>
      <c r="O322" s="18" t="e">
        <f>INDEX(Large!$E$4:$BN$405,'Trade quantity'!$C322,'Trade quantity'!O$2)</f>
        <v>#NUM!</v>
      </c>
    </row>
    <row r="323" spans="1:15">
      <c r="A323" s="18">
        <v>320</v>
      </c>
      <c r="B323" s="12" t="e">
        <f>LARGE(Large!$BM$4:$BM$72,'Trade quantity'!A323)</f>
        <v>#NUM!</v>
      </c>
      <c r="C323" s="18" t="e">
        <f>MATCH(B323,Large!$BM$4:$BM$405,0)</f>
        <v>#NUM!</v>
      </c>
      <c r="D323" s="18" t="e">
        <f>INDEX(Large!$E$4:$BN$405,'Trade quantity'!$C323,'Trade quantity'!D$2)</f>
        <v>#NUM!</v>
      </c>
      <c r="E323" s="18" t="e">
        <f>INDEX(Large!$E$4:$BN$405,'Trade quantity'!$C323,'Trade quantity'!E$2)</f>
        <v>#NUM!</v>
      </c>
      <c r="F323" s="18" t="e">
        <f>INDEX(Large!$E$4:$BN$405,'Trade quantity'!$C323,'Trade quantity'!F$2)</f>
        <v>#NUM!</v>
      </c>
      <c r="G323" s="18" t="e">
        <f>INDEX(Large!$E$4:$BN$405,'Trade quantity'!$C323,'Trade quantity'!G$2)</f>
        <v>#NUM!</v>
      </c>
      <c r="H323" s="18" t="e">
        <f>INDEX(Large!$E$4:$BN$405,'Trade quantity'!$C323,'Trade quantity'!H$2)</f>
        <v>#NUM!</v>
      </c>
      <c r="I323" s="18" t="e">
        <f>INDEX(Large!$E$4:$BN$405,'Trade quantity'!$C323,'Trade quantity'!I$2)</f>
        <v>#NUM!</v>
      </c>
      <c r="J323" s="18" t="e">
        <f>INDEX(Large!$E$4:$BN$405,'Trade quantity'!$C323,'Trade quantity'!J$2)</f>
        <v>#NUM!</v>
      </c>
      <c r="K323" s="18" t="e">
        <f>INDEX(Large!$E$4:$BN$405,'Trade quantity'!$C323,'Trade quantity'!K$2)</f>
        <v>#NUM!</v>
      </c>
      <c r="L323" s="18" t="e">
        <f>INDEX(Large!$E$4:$BN$405,'Trade quantity'!$C323,'Trade quantity'!L$2)</f>
        <v>#NUM!</v>
      </c>
      <c r="M323" s="18" t="e">
        <f>INDEX(Large!$E$4:$BN$405,'Trade quantity'!$C323,'Trade quantity'!M$2)</f>
        <v>#NUM!</v>
      </c>
      <c r="N323" s="18" t="e">
        <f>INDEX(Large!$E$4:$BN$405,'Trade quantity'!$C323,'Trade quantity'!N$2)</f>
        <v>#NUM!</v>
      </c>
      <c r="O323" s="18" t="e">
        <f>INDEX(Large!$E$4:$BN$405,'Trade quantity'!$C323,'Trade quantity'!O$2)</f>
        <v>#NUM!</v>
      </c>
    </row>
    <row r="324" spans="1:15">
      <c r="A324" s="18">
        <v>321</v>
      </c>
      <c r="B324" s="12" t="e">
        <f>LARGE(Large!$BM$4:$BM$72,'Trade quantity'!A324)</f>
        <v>#NUM!</v>
      </c>
      <c r="C324" s="18" t="e">
        <f>MATCH(B324,Large!$BM$4:$BM$405,0)</f>
        <v>#NUM!</v>
      </c>
      <c r="D324" s="18" t="e">
        <f>INDEX(Large!$E$4:$BN$405,'Trade quantity'!$C324,'Trade quantity'!D$2)</f>
        <v>#NUM!</v>
      </c>
      <c r="E324" s="18" t="e">
        <f>INDEX(Large!$E$4:$BN$405,'Trade quantity'!$C324,'Trade quantity'!E$2)</f>
        <v>#NUM!</v>
      </c>
      <c r="F324" s="18" t="e">
        <f>INDEX(Large!$E$4:$BN$405,'Trade quantity'!$C324,'Trade quantity'!F$2)</f>
        <v>#NUM!</v>
      </c>
      <c r="G324" s="18" t="e">
        <f>INDEX(Large!$E$4:$BN$405,'Trade quantity'!$C324,'Trade quantity'!G$2)</f>
        <v>#NUM!</v>
      </c>
      <c r="H324" s="18" t="e">
        <f>INDEX(Large!$E$4:$BN$405,'Trade quantity'!$C324,'Trade quantity'!H$2)</f>
        <v>#NUM!</v>
      </c>
      <c r="I324" s="18" t="e">
        <f>INDEX(Large!$E$4:$BN$405,'Trade quantity'!$C324,'Trade quantity'!I$2)</f>
        <v>#NUM!</v>
      </c>
      <c r="J324" s="18" t="e">
        <f>INDEX(Large!$E$4:$BN$405,'Trade quantity'!$C324,'Trade quantity'!J$2)</f>
        <v>#NUM!</v>
      </c>
      <c r="K324" s="18" t="e">
        <f>INDEX(Large!$E$4:$BN$405,'Trade quantity'!$C324,'Trade quantity'!K$2)</f>
        <v>#NUM!</v>
      </c>
      <c r="L324" s="18" t="e">
        <f>INDEX(Large!$E$4:$BN$405,'Trade quantity'!$C324,'Trade quantity'!L$2)</f>
        <v>#NUM!</v>
      </c>
      <c r="M324" s="18" t="e">
        <f>INDEX(Large!$E$4:$BN$405,'Trade quantity'!$C324,'Trade quantity'!M$2)</f>
        <v>#NUM!</v>
      </c>
      <c r="N324" s="18" t="e">
        <f>INDEX(Large!$E$4:$BN$405,'Trade quantity'!$C324,'Trade quantity'!N$2)</f>
        <v>#NUM!</v>
      </c>
      <c r="O324" s="18" t="e">
        <f>INDEX(Large!$E$4:$BN$405,'Trade quantity'!$C324,'Trade quantity'!O$2)</f>
        <v>#NUM!</v>
      </c>
    </row>
    <row r="325" spans="1:15">
      <c r="A325" s="18">
        <v>322</v>
      </c>
      <c r="B325" s="12" t="e">
        <f>LARGE(Large!$BM$4:$BM$72,'Trade quantity'!A325)</f>
        <v>#NUM!</v>
      </c>
      <c r="C325" s="18" t="e">
        <f>MATCH(B325,Large!$BM$4:$BM$405,0)</f>
        <v>#NUM!</v>
      </c>
      <c r="D325" s="18" t="e">
        <f>INDEX(Large!$E$4:$BN$405,'Trade quantity'!$C325,'Trade quantity'!D$2)</f>
        <v>#NUM!</v>
      </c>
      <c r="E325" s="18" t="e">
        <f>INDEX(Large!$E$4:$BN$405,'Trade quantity'!$C325,'Trade quantity'!E$2)</f>
        <v>#NUM!</v>
      </c>
      <c r="F325" s="18" t="e">
        <f>INDEX(Large!$E$4:$BN$405,'Trade quantity'!$C325,'Trade quantity'!F$2)</f>
        <v>#NUM!</v>
      </c>
      <c r="G325" s="18" t="e">
        <f>INDEX(Large!$E$4:$BN$405,'Trade quantity'!$C325,'Trade quantity'!G$2)</f>
        <v>#NUM!</v>
      </c>
      <c r="H325" s="18" t="e">
        <f>INDEX(Large!$E$4:$BN$405,'Trade quantity'!$C325,'Trade quantity'!H$2)</f>
        <v>#NUM!</v>
      </c>
      <c r="I325" s="18" t="e">
        <f>INDEX(Large!$E$4:$BN$405,'Trade quantity'!$C325,'Trade quantity'!I$2)</f>
        <v>#NUM!</v>
      </c>
      <c r="J325" s="18" t="e">
        <f>INDEX(Large!$E$4:$BN$405,'Trade quantity'!$C325,'Trade quantity'!J$2)</f>
        <v>#NUM!</v>
      </c>
      <c r="K325" s="18" t="e">
        <f>INDEX(Large!$E$4:$BN$405,'Trade quantity'!$C325,'Trade quantity'!K$2)</f>
        <v>#NUM!</v>
      </c>
      <c r="L325" s="18" t="e">
        <f>INDEX(Large!$E$4:$BN$405,'Trade quantity'!$C325,'Trade quantity'!L$2)</f>
        <v>#NUM!</v>
      </c>
      <c r="M325" s="18" t="e">
        <f>INDEX(Large!$E$4:$BN$405,'Trade quantity'!$C325,'Trade quantity'!M$2)</f>
        <v>#NUM!</v>
      </c>
      <c r="N325" s="18" t="e">
        <f>INDEX(Large!$E$4:$BN$405,'Trade quantity'!$C325,'Trade quantity'!N$2)</f>
        <v>#NUM!</v>
      </c>
      <c r="O325" s="18" t="e">
        <f>INDEX(Large!$E$4:$BN$405,'Trade quantity'!$C325,'Trade quantity'!O$2)</f>
        <v>#NUM!</v>
      </c>
    </row>
    <row r="326" spans="1:15">
      <c r="A326" s="18">
        <v>323</v>
      </c>
      <c r="B326" s="12" t="e">
        <f>LARGE(Large!$BM$4:$BM$72,'Trade quantity'!A326)</f>
        <v>#NUM!</v>
      </c>
      <c r="C326" s="18" t="e">
        <f>MATCH(B326,Large!$BM$4:$BM$405,0)</f>
        <v>#NUM!</v>
      </c>
      <c r="D326" s="18" t="e">
        <f>INDEX(Large!$E$4:$BN$405,'Trade quantity'!$C326,'Trade quantity'!D$2)</f>
        <v>#NUM!</v>
      </c>
      <c r="E326" s="18" t="e">
        <f>INDEX(Large!$E$4:$BN$405,'Trade quantity'!$C326,'Trade quantity'!E$2)</f>
        <v>#NUM!</v>
      </c>
      <c r="F326" s="18" t="e">
        <f>INDEX(Large!$E$4:$BN$405,'Trade quantity'!$C326,'Trade quantity'!F$2)</f>
        <v>#NUM!</v>
      </c>
      <c r="G326" s="18" t="e">
        <f>INDEX(Large!$E$4:$BN$405,'Trade quantity'!$C326,'Trade quantity'!G$2)</f>
        <v>#NUM!</v>
      </c>
      <c r="H326" s="18" t="e">
        <f>INDEX(Large!$E$4:$BN$405,'Trade quantity'!$C326,'Trade quantity'!H$2)</f>
        <v>#NUM!</v>
      </c>
      <c r="I326" s="18" t="e">
        <f>INDEX(Large!$E$4:$BN$405,'Trade quantity'!$C326,'Trade quantity'!I$2)</f>
        <v>#NUM!</v>
      </c>
      <c r="J326" s="18" t="e">
        <f>INDEX(Large!$E$4:$BN$405,'Trade quantity'!$C326,'Trade quantity'!J$2)</f>
        <v>#NUM!</v>
      </c>
      <c r="K326" s="18" t="e">
        <f>INDEX(Large!$E$4:$BN$405,'Trade quantity'!$C326,'Trade quantity'!K$2)</f>
        <v>#NUM!</v>
      </c>
      <c r="L326" s="18" t="e">
        <f>INDEX(Large!$E$4:$BN$405,'Trade quantity'!$C326,'Trade quantity'!L$2)</f>
        <v>#NUM!</v>
      </c>
      <c r="M326" s="18" t="e">
        <f>INDEX(Large!$E$4:$BN$405,'Trade quantity'!$C326,'Trade quantity'!M$2)</f>
        <v>#NUM!</v>
      </c>
      <c r="N326" s="18" t="e">
        <f>INDEX(Large!$E$4:$BN$405,'Trade quantity'!$C326,'Trade quantity'!N$2)</f>
        <v>#NUM!</v>
      </c>
      <c r="O326" s="18" t="e">
        <f>INDEX(Large!$E$4:$BN$405,'Trade quantity'!$C326,'Trade quantity'!O$2)</f>
        <v>#NUM!</v>
      </c>
    </row>
    <row r="327" spans="1:15">
      <c r="A327" s="18">
        <v>324</v>
      </c>
      <c r="B327" s="12" t="e">
        <f>LARGE(Large!$BM$4:$BM$72,'Trade quantity'!A327)</f>
        <v>#NUM!</v>
      </c>
      <c r="C327" s="18" t="e">
        <f>MATCH(B327,Large!$BM$4:$BM$405,0)</f>
        <v>#NUM!</v>
      </c>
      <c r="D327" s="18" t="e">
        <f>INDEX(Large!$E$4:$BN$405,'Trade quantity'!$C327,'Trade quantity'!D$2)</f>
        <v>#NUM!</v>
      </c>
      <c r="E327" s="18" t="e">
        <f>INDEX(Large!$E$4:$BN$405,'Trade quantity'!$C327,'Trade quantity'!E$2)</f>
        <v>#NUM!</v>
      </c>
      <c r="F327" s="18" t="e">
        <f>INDEX(Large!$E$4:$BN$405,'Trade quantity'!$C327,'Trade quantity'!F$2)</f>
        <v>#NUM!</v>
      </c>
      <c r="G327" s="18" t="e">
        <f>INDEX(Large!$E$4:$BN$405,'Trade quantity'!$C327,'Trade quantity'!G$2)</f>
        <v>#NUM!</v>
      </c>
      <c r="H327" s="18" t="e">
        <f>INDEX(Large!$E$4:$BN$405,'Trade quantity'!$C327,'Trade quantity'!H$2)</f>
        <v>#NUM!</v>
      </c>
      <c r="I327" s="18" t="e">
        <f>INDEX(Large!$E$4:$BN$405,'Trade quantity'!$C327,'Trade quantity'!I$2)</f>
        <v>#NUM!</v>
      </c>
      <c r="J327" s="18" t="e">
        <f>INDEX(Large!$E$4:$BN$405,'Trade quantity'!$C327,'Trade quantity'!J$2)</f>
        <v>#NUM!</v>
      </c>
      <c r="K327" s="18" t="e">
        <f>INDEX(Large!$E$4:$BN$405,'Trade quantity'!$C327,'Trade quantity'!K$2)</f>
        <v>#NUM!</v>
      </c>
      <c r="L327" s="18" t="e">
        <f>INDEX(Large!$E$4:$BN$405,'Trade quantity'!$C327,'Trade quantity'!L$2)</f>
        <v>#NUM!</v>
      </c>
      <c r="M327" s="18" t="e">
        <f>INDEX(Large!$E$4:$BN$405,'Trade quantity'!$C327,'Trade quantity'!M$2)</f>
        <v>#NUM!</v>
      </c>
      <c r="N327" s="18" t="e">
        <f>INDEX(Large!$E$4:$BN$405,'Trade quantity'!$C327,'Trade quantity'!N$2)</f>
        <v>#NUM!</v>
      </c>
      <c r="O327" s="18" t="e">
        <f>INDEX(Large!$E$4:$BN$405,'Trade quantity'!$C327,'Trade quantity'!O$2)</f>
        <v>#NUM!</v>
      </c>
    </row>
    <row r="328" spans="1:15">
      <c r="A328" s="18">
        <v>325</v>
      </c>
      <c r="B328" s="12" t="e">
        <f>LARGE(Large!$BM$4:$BM$72,'Trade quantity'!A328)</f>
        <v>#NUM!</v>
      </c>
      <c r="C328" s="18" t="e">
        <f>MATCH(B328,Large!$BM$4:$BM$405,0)</f>
        <v>#NUM!</v>
      </c>
      <c r="D328" s="18" t="e">
        <f>INDEX(Large!$E$4:$BN$405,'Trade quantity'!$C328,'Trade quantity'!D$2)</f>
        <v>#NUM!</v>
      </c>
      <c r="E328" s="18" t="e">
        <f>INDEX(Large!$E$4:$BN$405,'Trade quantity'!$C328,'Trade quantity'!E$2)</f>
        <v>#NUM!</v>
      </c>
      <c r="F328" s="18" t="e">
        <f>INDEX(Large!$E$4:$BN$405,'Trade quantity'!$C328,'Trade quantity'!F$2)</f>
        <v>#NUM!</v>
      </c>
      <c r="G328" s="18" t="e">
        <f>INDEX(Large!$E$4:$BN$405,'Trade quantity'!$C328,'Trade quantity'!G$2)</f>
        <v>#NUM!</v>
      </c>
      <c r="H328" s="18" t="e">
        <f>INDEX(Large!$E$4:$BN$405,'Trade quantity'!$C328,'Trade quantity'!H$2)</f>
        <v>#NUM!</v>
      </c>
      <c r="I328" s="18" t="e">
        <f>INDEX(Large!$E$4:$BN$405,'Trade quantity'!$C328,'Trade quantity'!I$2)</f>
        <v>#NUM!</v>
      </c>
      <c r="J328" s="18" t="e">
        <f>INDEX(Large!$E$4:$BN$405,'Trade quantity'!$C328,'Trade quantity'!J$2)</f>
        <v>#NUM!</v>
      </c>
      <c r="K328" s="18" t="e">
        <f>INDEX(Large!$E$4:$BN$405,'Trade quantity'!$C328,'Trade quantity'!K$2)</f>
        <v>#NUM!</v>
      </c>
      <c r="L328" s="18" t="e">
        <f>INDEX(Large!$E$4:$BN$405,'Trade quantity'!$C328,'Trade quantity'!L$2)</f>
        <v>#NUM!</v>
      </c>
      <c r="M328" s="18" t="e">
        <f>INDEX(Large!$E$4:$BN$405,'Trade quantity'!$C328,'Trade quantity'!M$2)</f>
        <v>#NUM!</v>
      </c>
      <c r="N328" s="18" t="e">
        <f>INDEX(Large!$E$4:$BN$405,'Trade quantity'!$C328,'Trade quantity'!N$2)</f>
        <v>#NUM!</v>
      </c>
      <c r="O328" s="18" t="e">
        <f>INDEX(Large!$E$4:$BN$405,'Trade quantity'!$C328,'Trade quantity'!O$2)</f>
        <v>#NUM!</v>
      </c>
    </row>
    <row r="329" spans="1:15">
      <c r="A329" s="18">
        <v>326</v>
      </c>
      <c r="B329" s="12" t="e">
        <f>LARGE(Large!$BM$4:$BM$72,'Trade quantity'!A329)</f>
        <v>#NUM!</v>
      </c>
      <c r="C329" s="18" t="e">
        <f>MATCH(B329,Large!$BM$4:$BM$405,0)</f>
        <v>#NUM!</v>
      </c>
      <c r="D329" s="18" t="e">
        <f>INDEX(Large!$E$4:$BN$405,'Trade quantity'!$C329,'Trade quantity'!D$2)</f>
        <v>#NUM!</v>
      </c>
      <c r="E329" s="18" t="e">
        <f>INDEX(Large!$E$4:$BN$405,'Trade quantity'!$C329,'Trade quantity'!E$2)</f>
        <v>#NUM!</v>
      </c>
      <c r="F329" s="18" t="e">
        <f>INDEX(Large!$E$4:$BN$405,'Trade quantity'!$C329,'Trade quantity'!F$2)</f>
        <v>#NUM!</v>
      </c>
      <c r="G329" s="18" t="e">
        <f>INDEX(Large!$E$4:$BN$405,'Trade quantity'!$C329,'Trade quantity'!G$2)</f>
        <v>#NUM!</v>
      </c>
      <c r="H329" s="18" t="e">
        <f>INDEX(Large!$E$4:$BN$405,'Trade quantity'!$C329,'Trade quantity'!H$2)</f>
        <v>#NUM!</v>
      </c>
      <c r="I329" s="18" t="e">
        <f>INDEX(Large!$E$4:$BN$405,'Trade quantity'!$C329,'Trade quantity'!I$2)</f>
        <v>#NUM!</v>
      </c>
      <c r="J329" s="18" t="e">
        <f>INDEX(Large!$E$4:$BN$405,'Trade quantity'!$C329,'Trade quantity'!J$2)</f>
        <v>#NUM!</v>
      </c>
      <c r="K329" s="18" t="e">
        <f>INDEX(Large!$E$4:$BN$405,'Trade quantity'!$C329,'Trade quantity'!K$2)</f>
        <v>#NUM!</v>
      </c>
      <c r="L329" s="18" t="e">
        <f>INDEX(Large!$E$4:$BN$405,'Trade quantity'!$C329,'Trade quantity'!L$2)</f>
        <v>#NUM!</v>
      </c>
      <c r="M329" s="18" t="e">
        <f>INDEX(Large!$E$4:$BN$405,'Trade quantity'!$C329,'Trade quantity'!M$2)</f>
        <v>#NUM!</v>
      </c>
      <c r="N329" s="18" t="e">
        <f>INDEX(Large!$E$4:$BN$405,'Trade quantity'!$C329,'Trade quantity'!N$2)</f>
        <v>#NUM!</v>
      </c>
      <c r="O329" s="18" t="e">
        <f>INDEX(Large!$E$4:$BN$405,'Trade quantity'!$C329,'Trade quantity'!O$2)</f>
        <v>#NUM!</v>
      </c>
    </row>
    <row r="330" spans="1:15">
      <c r="A330" s="18">
        <v>327</v>
      </c>
      <c r="B330" s="12" t="e">
        <f>LARGE(Large!$BM$4:$BM$72,'Trade quantity'!A330)</f>
        <v>#NUM!</v>
      </c>
      <c r="C330" s="18" t="e">
        <f>MATCH(B330,Large!$BM$4:$BM$405,0)</f>
        <v>#NUM!</v>
      </c>
      <c r="D330" s="18" t="e">
        <f>INDEX(Large!$E$4:$BN$405,'Trade quantity'!$C330,'Trade quantity'!D$2)</f>
        <v>#NUM!</v>
      </c>
      <c r="E330" s="18" t="e">
        <f>INDEX(Large!$E$4:$BN$405,'Trade quantity'!$C330,'Trade quantity'!E$2)</f>
        <v>#NUM!</v>
      </c>
      <c r="F330" s="18" t="e">
        <f>INDEX(Large!$E$4:$BN$405,'Trade quantity'!$C330,'Trade quantity'!F$2)</f>
        <v>#NUM!</v>
      </c>
      <c r="G330" s="18" t="e">
        <f>INDEX(Large!$E$4:$BN$405,'Trade quantity'!$C330,'Trade quantity'!G$2)</f>
        <v>#NUM!</v>
      </c>
      <c r="H330" s="18" t="e">
        <f>INDEX(Large!$E$4:$BN$405,'Trade quantity'!$C330,'Trade quantity'!H$2)</f>
        <v>#NUM!</v>
      </c>
      <c r="I330" s="18" t="e">
        <f>INDEX(Large!$E$4:$BN$405,'Trade quantity'!$C330,'Trade quantity'!I$2)</f>
        <v>#NUM!</v>
      </c>
      <c r="J330" s="18" t="e">
        <f>INDEX(Large!$E$4:$BN$405,'Trade quantity'!$C330,'Trade quantity'!J$2)</f>
        <v>#NUM!</v>
      </c>
      <c r="K330" s="18" t="e">
        <f>INDEX(Large!$E$4:$BN$405,'Trade quantity'!$C330,'Trade quantity'!K$2)</f>
        <v>#NUM!</v>
      </c>
      <c r="L330" s="18" t="e">
        <f>INDEX(Large!$E$4:$BN$405,'Trade quantity'!$C330,'Trade quantity'!L$2)</f>
        <v>#NUM!</v>
      </c>
      <c r="M330" s="18" t="e">
        <f>INDEX(Large!$E$4:$BN$405,'Trade quantity'!$C330,'Trade quantity'!M$2)</f>
        <v>#NUM!</v>
      </c>
      <c r="N330" s="18" t="e">
        <f>INDEX(Large!$E$4:$BN$405,'Trade quantity'!$C330,'Trade quantity'!N$2)</f>
        <v>#NUM!</v>
      </c>
      <c r="O330" s="18" t="e">
        <f>INDEX(Large!$E$4:$BN$405,'Trade quantity'!$C330,'Trade quantity'!O$2)</f>
        <v>#NUM!</v>
      </c>
    </row>
    <row r="331" spans="1:15">
      <c r="A331" s="18">
        <v>328</v>
      </c>
      <c r="B331" s="12" t="e">
        <f>LARGE(Large!$BM$4:$BM$72,'Trade quantity'!A331)</f>
        <v>#NUM!</v>
      </c>
      <c r="C331" s="18" t="e">
        <f>MATCH(B331,Large!$BM$4:$BM$405,0)</f>
        <v>#NUM!</v>
      </c>
      <c r="D331" s="18" t="e">
        <f>INDEX(Large!$E$4:$BN$405,'Trade quantity'!$C331,'Trade quantity'!D$2)</f>
        <v>#NUM!</v>
      </c>
      <c r="E331" s="18" t="e">
        <f>INDEX(Large!$E$4:$BN$405,'Trade quantity'!$C331,'Trade quantity'!E$2)</f>
        <v>#NUM!</v>
      </c>
      <c r="F331" s="18" t="e">
        <f>INDEX(Large!$E$4:$BN$405,'Trade quantity'!$C331,'Trade quantity'!F$2)</f>
        <v>#NUM!</v>
      </c>
      <c r="G331" s="18" t="e">
        <f>INDEX(Large!$E$4:$BN$405,'Trade quantity'!$C331,'Trade quantity'!G$2)</f>
        <v>#NUM!</v>
      </c>
      <c r="H331" s="18" t="e">
        <f>INDEX(Large!$E$4:$BN$405,'Trade quantity'!$C331,'Trade quantity'!H$2)</f>
        <v>#NUM!</v>
      </c>
      <c r="I331" s="18" t="e">
        <f>INDEX(Large!$E$4:$BN$405,'Trade quantity'!$C331,'Trade quantity'!I$2)</f>
        <v>#NUM!</v>
      </c>
      <c r="J331" s="18" t="e">
        <f>INDEX(Large!$E$4:$BN$405,'Trade quantity'!$C331,'Trade quantity'!J$2)</f>
        <v>#NUM!</v>
      </c>
      <c r="K331" s="18" t="e">
        <f>INDEX(Large!$E$4:$BN$405,'Trade quantity'!$C331,'Trade quantity'!K$2)</f>
        <v>#NUM!</v>
      </c>
      <c r="L331" s="18" t="e">
        <f>INDEX(Large!$E$4:$BN$405,'Trade quantity'!$C331,'Trade quantity'!L$2)</f>
        <v>#NUM!</v>
      </c>
      <c r="M331" s="18" t="e">
        <f>INDEX(Large!$E$4:$BN$405,'Trade quantity'!$C331,'Trade quantity'!M$2)</f>
        <v>#NUM!</v>
      </c>
      <c r="N331" s="18" t="e">
        <f>INDEX(Large!$E$4:$BN$405,'Trade quantity'!$C331,'Trade quantity'!N$2)</f>
        <v>#NUM!</v>
      </c>
      <c r="O331" s="18" t="e">
        <f>INDEX(Large!$E$4:$BN$405,'Trade quantity'!$C331,'Trade quantity'!O$2)</f>
        <v>#NUM!</v>
      </c>
    </row>
    <row r="332" spans="1:15">
      <c r="A332" s="18">
        <v>329</v>
      </c>
      <c r="B332" s="12" t="e">
        <f>LARGE(Large!$BM$4:$BM$72,'Trade quantity'!A332)</f>
        <v>#NUM!</v>
      </c>
      <c r="C332" s="18" t="e">
        <f>MATCH(B332,Large!$BM$4:$BM$405,0)</f>
        <v>#NUM!</v>
      </c>
      <c r="D332" s="18" t="e">
        <f>INDEX(Large!$E$4:$BN$405,'Trade quantity'!$C332,'Trade quantity'!D$2)</f>
        <v>#NUM!</v>
      </c>
      <c r="E332" s="18" t="e">
        <f>INDEX(Large!$E$4:$BN$405,'Trade quantity'!$C332,'Trade quantity'!E$2)</f>
        <v>#NUM!</v>
      </c>
      <c r="F332" s="18" t="e">
        <f>INDEX(Large!$E$4:$BN$405,'Trade quantity'!$C332,'Trade quantity'!F$2)</f>
        <v>#NUM!</v>
      </c>
      <c r="G332" s="18" t="e">
        <f>INDEX(Large!$E$4:$BN$405,'Trade quantity'!$C332,'Trade quantity'!G$2)</f>
        <v>#NUM!</v>
      </c>
      <c r="H332" s="18" t="e">
        <f>INDEX(Large!$E$4:$BN$405,'Trade quantity'!$C332,'Trade quantity'!H$2)</f>
        <v>#NUM!</v>
      </c>
      <c r="I332" s="18" t="e">
        <f>INDEX(Large!$E$4:$BN$405,'Trade quantity'!$C332,'Trade quantity'!I$2)</f>
        <v>#NUM!</v>
      </c>
      <c r="J332" s="18" t="e">
        <f>INDEX(Large!$E$4:$BN$405,'Trade quantity'!$C332,'Trade quantity'!J$2)</f>
        <v>#NUM!</v>
      </c>
      <c r="K332" s="18" t="e">
        <f>INDEX(Large!$E$4:$BN$405,'Trade quantity'!$C332,'Trade quantity'!K$2)</f>
        <v>#NUM!</v>
      </c>
      <c r="L332" s="18" t="e">
        <f>INDEX(Large!$E$4:$BN$405,'Trade quantity'!$C332,'Trade quantity'!L$2)</f>
        <v>#NUM!</v>
      </c>
      <c r="M332" s="18" t="e">
        <f>INDEX(Large!$E$4:$BN$405,'Trade quantity'!$C332,'Trade quantity'!M$2)</f>
        <v>#NUM!</v>
      </c>
      <c r="N332" s="18" t="e">
        <f>INDEX(Large!$E$4:$BN$405,'Trade quantity'!$C332,'Trade quantity'!N$2)</f>
        <v>#NUM!</v>
      </c>
      <c r="O332" s="18" t="e">
        <f>INDEX(Large!$E$4:$BN$405,'Trade quantity'!$C332,'Trade quantity'!O$2)</f>
        <v>#NUM!</v>
      </c>
    </row>
    <row r="333" spans="1:15">
      <c r="A333" s="18">
        <v>330</v>
      </c>
      <c r="B333" s="12" t="e">
        <f>LARGE(Large!$BM$4:$BM$72,'Trade quantity'!A333)</f>
        <v>#NUM!</v>
      </c>
      <c r="C333" s="18" t="e">
        <f>MATCH(B333,Large!$BM$4:$BM$405,0)</f>
        <v>#NUM!</v>
      </c>
      <c r="D333" s="18" t="e">
        <f>INDEX(Large!$E$4:$BN$405,'Trade quantity'!$C333,'Trade quantity'!D$2)</f>
        <v>#NUM!</v>
      </c>
      <c r="E333" s="18" t="e">
        <f>INDEX(Large!$E$4:$BN$405,'Trade quantity'!$C333,'Trade quantity'!E$2)</f>
        <v>#NUM!</v>
      </c>
      <c r="F333" s="18" t="e">
        <f>INDEX(Large!$E$4:$BN$405,'Trade quantity'!$C333,'Trade quantity'!F$2)</f>
        <v>#NUM!</v>
      </c>
      <c r="G333" s="18" t="e">
        <f>INDEX(Large!$E$4:$BN$405,'Trade quantity'!$C333,'Trade quantity'!G$2)</f>
        <v>#NUM!</v>
      </c>
      <c r="H333" s="18" t="e">
        <f>INDEX(Large!$E$4:$BN$405,'Trade quantity'!$C333,'Trade quantity'!H$2)</f>
        <v>#NUM!</v>
      </c>
      <c r="I333" s="18" t="e">
        <f>INDEX(Large!$E$4:$BN$405,'Trade quantity'!$C333,'Trade quantity'!I$2)</f>
        <v>#NUM!</v>
      </c>
      <c r="J333" s="18" t="e">
        <f>INDEX(Large!$E$4:$BN$405,'Trade quantity'!$C333,'Trade quantity'!J$2)</f>
        <v>#NUM!</v>
      </c>
      <c r="K333" s="18" t="e">
        <f>INDEX(Large!$E$4:$BN$405,'Trade quantity'!$C333,'Trade quantity'!K$2)</f>
        <v>#NUM!</v>
      </c>
      <c r="L333" s="18" t="e">
        <f>INDEX(Large!$E$4:$BN$405,'Trade quantity'!$C333,'Trade quantity'!L$2)</f>
        <v>#NUM!</v>
      </c>
      <c r="M333" s="18" t="e">
        <f>INDEX(Large!$E$4:$BN$405,'Trade quantity'!$C333,'Trade quantity'!M$2)</f>
        <v>#NUM!</v>
      </c>
      <c r="N333" s="18" t="e">
        <f>INDEX(Large!$E$4:$BN$405,'Trade quantity'!$C333,'Trade quantity'!N$2)</f>
        <v>#NUM!</v>
      </c>
      <c r="O333" s="18" t="e">
        <f>INDEX(Large!$E$4:$BN$405,'Trade quantity'!$C333,'Trade quantity'!O$2)</f>
        <v>#NUM!</v>
      </c>
    </row>
    <row r="334" spans="1:15">
      <c r="A334" s="18">
        <v>331</v>
      </c>
      <c r="B334" s="12" t="e">
        <f>LARGE(Large!$BM$4:$BM$72,'Trade quantity'!A334)</f>
        <v>#NUM!</v>
      </c>
      <c r="C334" s="18" t="e">
        <f>MATCH(B334,Large!$BM$4:$BM$405,0)</f>
        <v>#NUM!</v>
      </c>
      <c r="D334" s="18" t="e">
        <f>INDEX(Large!$E$4:$BN$405,'Trade quantity'!$C334,'Trade quantity'!D$2)</f>
        <v>#NUM!</v>
      </c>
      <c r="E334" s="18" t="e">
        <f>INDEX(Large!$E$4:$BN$405,'Trade quantity'!$C334,'Trade quantity'!E$2)</f>
        <v>#NUM!</v>
      </c>
      <c r="F334" s="18" t="e">
        <f>INDEX(Large!$E$4:$BN$405,'Trade quantity'!$C334,'Trade quantity'!F$2)</f>
        <v>#NUM!</v>
      </c>
      <c r="G334" s="18" t="e">
        <f>INDEX(Large!$E$4:$BN$405,'Trade quantity'!$C334,'Trade quantity'!G$2)</f>
        <v>#NUM!</v>
      </c>
      <c r="H334" s="18" t="e">
        <f>INDEX(Large!$E$4:$BN$405,'Trade quantity'!$C334,'Trade quantity'!H$2)</f>
        <v>#NUM!</v>
      </c>
      <c r="I334" s="18" t="e">
        <f>INDEX(Large!$E$4:$BN$405,'Trade quantity'!$C334,'Trade quantity'!I$2)</f>
        <v>#NUM!</v>
      </c>
      <c r="J334" s="18" t="e">
        <f>INDEX(Large!$E$4:$BN$405,'Trade quantity'!$C334,'Trade quantity'!J$2)</f>
        <v>#NUM!</v>
      </c>
      <c r="K334" s="18" t="e">
        <f>INDEX(Large!$E$4:$BN$405,'Trade quantity'!$C334,'Trade quantity'!K$2)</f>
        <v>#NUM!</v>
      </c>
      <c r="L334" s="18" t="e">
        <f>INDEX(Large!$E$4:$BN$405,'Trade quantity'!$C334,'Trade quantity'!L$2)</f>
        <v>#NUM!</v>
      </c>
      <c r="M334" s="18" t="e">
        <f>INDEX(Large!$E$4:$BN$405,'Trade quantity'!$C334,'Trade quantity'!M$2)</f>
        <v>#NUM!</v>
      </c>
      <c r="N334" s="18" t="e">
        <f>INDEX(Large!$E$4:$BN$405,'Trade quantity'!$C334,'Trade quantity'!N$2)</f>
        <v>#NUM!</v>
      </c>
      <c r="O334" s="18" t="e">
        <f>INDEX(Large!$E$4:$BN$405,'Trade quantity'!$C334,'Trade quantity'!O$2)</f>
        <v>#NUM!</v>
      </c>
    </row>
    <row r="335" spans="1:15">
      <c r="A335" s="18">
        <v>332</v>
      </c>
      <c r="B335" s="12" t="e">
        <f>LARGE(Large!$BM$4:$BM$72,'Trade quantity'!A335)</f>
        <v>#NUM!</v>
      </c>
      <c r="C335" s="18" t="e">
        <f>MATCH(B335,Large!$BM$4:$BM$405,0)</f>
        <v>#NUM!</v>
      </c>
      <c r="D335" s="18" t="e">
        <f>INDEX(Large!$E$4:$BN$405,'Trade quantity'!$C335,'Trade quantity'!D$2)</f>
        <v>#NUM!</v>
      </c>
      <c r="E335" s="18" t="e">
        <f>INDEX(Large!$E$4:$BN$405,'Trade quantity'!$C335,'Trade quantity'!E$2)</f>
        <v>#NUM!</v>
      </c>
      <c r="F335" s="18" t="e">
        <f>INDEX(Large!$E$4:$BN$405,'Trade quantity'!$C335,'Trade quantity'!F$2)</f>
        <v>#NUM!</v>
      </c>
      <c r="G335" s="18" t="e">
        <f>INDEX(Large!$E$4:$BN$405,'Trade quantity'!$C335,'Trade quantity'!G$2)</f>
        <v>#NUM!</v>
      </c>
      <c r="H335" s="18" t="e">
        <f>INDEX(Large!$E$4:$BN$405,'Trade quantity'!$C335,'Trade quantity'!H$2)</f>
        <v>#NUM!</v>
      </c>
      <c r="I335" s="18" t="e">
        <f>INDEX(Large!$E$4:$BN$405,'Trade quantity'!$C335,'Trade quantity'!I$2)</f>
        <v>#NUM!</v>
      </c>
      <c r="J335" s="18" t="e">
        <f>INDEX(Large!$E$4:$BN$405,'Trade quantity'!$C335,'Trade quantity'!J$2)</f>
        <v>#NUM!</v>
      </c>
      <c r="K335" s="18" t="e">
        <f>INDEX(Large!$E$4:$BN$405,'Trade quantity'!$C335,'Trade quantity'!K$2)</f>
        <v>#NUM!</v>
      </c>
      <c r="L335" s="18" t="e">
        <f>INDEX(Large!$E$4:$BN$405,'Trade quantity'!$C335,'Trade quantity'!L$2)</f>
        <v>#NUM!</v>
      </c>
      <c r="M335" s="18" t="e">
        <f>INDEX(Large!$E$4:$BN$405,'Trade quantity'!$C335,'Trade quantity'!M$2)</f>
        <v>#NUM!</v>
      </c>
      <c r="N335" s="18" t="e">
        <f>INDEX(Large!$E$4:$BN$405,'Trade quantity'!$C335,'Trade quantity'!N$2)</f>
        <v>#NUM!</v>
      </c>
      <c r="O335" s="18" t="e">
        <f>INDEX(Large!$E$4:$BN$405,'Trade quantity'!$C335,'Trade quantity'!O$2)</f>
        <v>#NUM!</v>
      </c>
    </row>
    <row r="336" spans="1:15">
      <c r="A336" s="18">
        <v>333</v>
      </c>
      <c r="B336" s="12" t="e">
        <f>LARGE(Large!$BM$4:$BM$72,'Trade quantity'!A336)</f>
        <v>#NUM!</v>
      </c>
      <c r="C336" s="18" t="e">
        <f>MATCH(B336,Large!$BM$4:$BM$405,0)</f>
        <v>#NUM!</v>
      </c>
      <c r="D336" s="18" t="e">
        <f>INDEX(Large!$E$4:$BN$405,'Trade quantity'!$C336,'Trade quantity'!D$2)</f>
        <v>#NUM!</v>
      </c>
      <c r="E336" s="18" t="e">
        <f>INDEX(Large!$E$4:$BN$405,'Trade quantity'!$C336,'Trade quantity'!E$2)</f>
        <v>#NUM!</v>
      </c>
      <c r="F336" s="18" t="e">
        <f>INDEX(Large!$E$4:$BN$405,'Trade quantity'!$C336,'Trade quantity'!F$2)</f>
        <v>#NUM!</v>
      </c>
      <c r="G336" s="18" t="e">
        <f>INDEX(Large!$E$4:$BN$405,'Trade quantity'!$C336,'Trade quantity'!G$2)</f>
        <v>#NUM!</v>
      </c>
      <c r="H336" s="18" t="e">
        <f>INDEX(Large!$E$4:$BN$405,'Trade quantity'!$C336,'Trade quantity'!H$2)</f>
        <v>#NUM!</v>
      </c>
      <c r="I336" s="18" t="e">
        <f>INDEX(Large!$E$4:$BN$405,'Trade quantity'!$C336,'Trade quantity'!I$2)</f>
        <v>#NUM!</v>
      </c>
      <c r="J336" s="18" t="e">
        <f>INDEX(Large!$E$4:$BN$405,'Trade quantity'!$C336,'Trade quantity'!J$2)</f>
        <v>#NUM!</v>
      </c>
      <c r="K336" s="18" t="e">
        <f>INDEX(Large!$E$4:$BN$405,'Trade quantity'!$C336,'Trade quantity'!K$2)</f>
        <v>#NUM!</v>
      </c>
      <c r="L336" s="18" t="e">
        <f>INDEX(Large!$E$4:$BN$405,'Trade quantity'!$C336,'Trade quantity'!L$2)</f>
        <v>#NUM!</v>
      </c>
      <c r="M336" s="18" t="e">
        <f>INDEX(Large!$E$4:$BN$405,'Trade quantity'!$C336,'Trade quantity'!M$2)</f>
        <v>#NUM!</v>
      </c>
      <c r="N336" s="18" t="e">
        <f>INDEX(Large!$E$4:$BN$405,'Trade quantity'!$C336,'Trade quantity'!N$2)</f>
        <v>#NUM!</v>
      </c>
      <c r="O336" s="18" t="e">
        <f>INDEX(Large!$E$4:$BN$405,'Trade quantity'!$C336,'Trade quantity'!O$2)</f>
        <v>#NUM!</v>
      </c>
    </row>
    <row r="337" spans="1:15">
      <c r="A337" s="18">
        <v>334</v>
      </c>
      <c r="B337" s="12" t="e">
        <f>LARGE(Large!$BM$4:$BM$72,'Trade quantity'!A337)</f>
        <v>#NUM!</v>
      </c>
      <c r="C337" s="18" t="e">
        <f>MATCH(B337,Large!$BM$4:$BM$405,0)</f>
        <v>#NUM!</v>
      </c>
      <c r="D337" s="18" t="e">
        <f>INDEX(Large!$E$4:$BN$405,'Trade quantity'!$C337,'Trade quantity'!D$2)</f>
        <v>#NUM!</v>
      </c>
      <c r="E337" s="18" t="e">
        <f>INDEX(Large!$E$4:$BN$405,'Trade quantity'!$C337,'Trade quantity'!E$2)</f>
        <v>#NUM!</v>
      </c>
      <c r="F337" s="18" t="e">
        <f>INDEX(Large!$E$4:$BN$405,'Trade quantity'!$C337,'Trade quantity'!F$2)</f>
        <v>#NUM!</v>
      </c>
      <c r="G337" s="18" t="e">
        <f>INDEX(Large!$E$4:$BN$405,'Trade quantity'!$C337,'Trade quantity'!G$2)</f>
        <v>#NUM!</v>
      </c>
      <c r="H337" s="18" t="e">
        <f>INDEX(Large!$E$4:$BN$405,'Trade quantity'!$C337,'Trade quantity'!H$2)</f>
        <v>#NUM!</v>
      </c>
      <c r="I337" s="18" t="e">
        <f>INDEX(Large!$E$4:$BN$405,'Trade quantity'!$C337,'Trade quantity'!I$2)</f>
        <v>#NUM!</v>
      </c>
      <c r="J337" s="18" t="e">
        <f>INDEX(Large!$E$4:$BN$405,'Trade quantity'!$C337,'Trade quantity'!J$2)</f>
        <v>#NUM!</v>
      </c>
      <c r="K337" s="18" t="e">
        <f>INDEX(Large!$E$4:$BN$405,'Trade quantity'!$C337,'Trade quantity'!K$2)</f>
        <v>#NUM!</v>
      </c>
      <c r="L337" s="18" t="e">
        <f>INDEX(Large!$E$4:$BN$405,'Trade quantity'!$C337,'Trade quantity'!L$2)</f>
        <v>#NUM!</v>
      </c>
      <c r="M337" s="18" t="e">
        <f>INDEX(Large!$E$4:$BN$405,'Trade quantity'!$C337,'Trade quantity'!M$2)</f>
        <v>#NUM!</v>
      </c>
      <c r="N337" s="18" t="e">
        <f>INDEX(Large!$E$4:$BN$405,'Trade quantity'!$C337,'Trade quantity'!N$2)</f>
        <v>#NUM!</v>
      </c>
      <c r="O337" s="18" t="e">
        <f>INDEX(Large!$E$4:$BN$405,'Trade quantity'!$C337,'Trade quantity'!O$2)</f>
        <v>#NUM!</v>
      </c>
    </row>
    <row r="338" spans="1:15">
      <c r="A338" s="18">
        <v>335</v>
      </c>
      <c r="B338" s="12" t="e">
        <f>LARGE(Large!$BM$4:$BM$72,'Trade quantity'!A338)</f>
        <v>#NUM!</v>
      </c>
      <c r="C338" s="18" t="e">
        <f>MATCH(B338,Large!$BM$4:$BM$405,0)</f>
        <v>#NUM!</v>
      </c>
      <c r="D338" s="18" t="e">
        <f>INDEX(Large!$E$4:$BN$405,'Trade quantity'!$C338,'Trade quantity'!D$2)</f>
        <v>#NUM!</v>
      </c>
      <c r="E338" s="18" t="e">
        <f>INDEX(Large!$E$4:$BN$405,'Trade quantity'!$C338,'Trade quantity'!E$2)</f>
        <v>#NUM!</v>
      </c>
      <c r="F338" s="18" t="e">
        <f>INDEX(Large!$E$4:$BN$405,'Trade quantity'!$C338,'Trade quantity'!F$2)</f>
        <v>#NUM!</v>
      </c>
      <c r="G338" s="18" t="e">
        <f>INDEX(Large!$E$4:$BN$405,'Trade quantity'!$C338,'Trade quantity'!G$2)</f>
        <v>#NUM!</v>
      </c>
      <c r="H338" s="18" t="e">
        <f>INDEX(Large!$E$4:$BN$405,'Trade quantity'!$C338,'Trade quantity'!H$2)</f>
        <v>#NUM!</v>
      </c>
      <c r="I338" s="18" t="e">
        <f>INDEX(Large!$E$4:$BN$405,'Trade quantity'!$C338,'Trade quantity'!I$2)</f>
        <v>#NUM!</v>
      </c>
      <c r="J338" s="18" t="e">
        <f>INDEX(Large!$E$4:$BN$405,'Trade quantity'!$C338,'Trade quantity'!J$2)</f>
        <v>#NUM!</v>
      </c>
      <c r="K338" s="18" t="e">
        <f>INDEX(Large!$E$4:$BN$405,'Trade quantity'!$C338,'Trade quantity'!K$2)</f>
        <v>#NUM!</v>
      </c>
      <c r="L338" s="18" t="e">
        <f>INDEX(Large!$E$4:$BN$405,'Trade quantity'!$C338,'Trade quantity'!L$2)</f>
        <v>#NUM!</v>
      </c>
      <c r="M338" s="18" t="e">
        <f>INDEX(Large!$E$4:$BN$405,'Trade quantity'!$C338,'Trade quantity'!M$2)</f>
        <v>#NUM!</v>
      </c>
      <c r="N338" s="18" t="e">
        <f>INDEX(Large!$E$4:$BN$405,'Trade quantity'!$C338,'Trade quantity'!N$2)</f>
        <v>#NUM!</v>
      </c>
      <c r="O338" s="18" t="e">
        <f>INDEX(Large!$E$4:$BN$405,'Trade quantity'!$C338,'Trade quantity'!O$2)</f>
        <v>#NUM!</v>
      </c>
    </row>
    <row r="339" spans="1:15">
      <c r="A339" s="18">
        <v>336</v>
      </c>
      <c r="B339" s="12" t="e">
        <f>LARGE(Large!$BM$4:$BM$72,'Trade quantity'!A339)</f>
        <v>#NUM!</v>
      </c>
      <c r="C339" s="18" t="e">
        <f>MATCH(B339,Large!$BM$4:$BM$405,0)</f>
        <v>#NUM!</v>
      </c>
      <c r="D339" s="18" t="e">
        <f>INDEX(Large!$E$4:$BN$405,'Trade quantity'!$C339,'Trade quantity'!D$2)</f>
        <v>#NUM!</v>
      </c>
      <c r="E339" s="18" t="e">
        <f>INDEX(Large!$E$4:$BN$405,'Trade quantity'!$C339,'Trade quantity'!E$2)</f>
        <v>#NUM!</v>
      </c>
      <c r="F339" s="18" t="e">
        <f>INDEX(Large!$E$4:$BN$405,'Trade quantity'!$C339,'Trade quantity'!F$2)</f>
        <v>#NUM!</v>
      </c>
      <c r="G339" s="18" t="e">
        <f>INDEX(Large!$E$4:$BN$405,'Trade quantity'!$C339,'Trade quantity'!G$2)</f>
        <v>#NUM!</v>
      </c>
      <c r="H339" s="18" t="e">
        <f>INDEX(Large!$E$4:$BN$405,'Trade quantity'!$C339,'Trade quantity'!H$2)</f>
        <v>#NUM!</v>
      </c>
      <c r="I339" s="18" t="e">
        <f>INDEX(Large!$E$4:$BN$405,'Trade quantity'!$C339,'Trade quantity'!I$2)</f>
        <v>#NUM!</v>
      </c>
      <c r="J339" s="18" t="e">
        <f>INDEX(Large!$E$4:$BN$405,'Trade quantity'!$C339,'Trade quantity'!J$2)</f>
        <v>#NUM!</v>
      </c>
      <c r="K339" s="18" t="e">
        <f>INDEX(Large!$E$4:$BN$405,'Trade quantity'!$C339,'Trade quantity'!K$2)</f>
        <v>#NUM!</v>
      </c>
      <c r="L339" s="18" t="e">
        <f>INDEX(Large!$E$4:$BN$405,'Trade quantity'!$C339,'Trade quantity'!L$2)</f>
        <v>#NUM!</v>
      </c>
      <c r="M339" s="18" t="e">
        <f>INDEX(Large!$E$4:$BN$405,'Trade quantity'!$C339,'Trade quantity'!M$2)</f>
        <v>#NUM!</v>
      </c>
      <c r="N339" s="18" t="e">
        <f>INDEX(Large!$E$4:$BN$405,'Trade quantity'!$C339,'Trade quantity'!N$2)</f>
        <v>#NUM!</v>
      </c>
      <c r="O339" s="18" t="e">
        <f>INDEX(Large!$E$4:$BN$405,'Trade quantity'!$C339,'Trade quantity'!O$2)</f>
        <v>#NUM!</v>
      </c>
    </row>
    <row r="340" spans="1:15">
      <c r="A340" s="18">
        <v>337</v>
      </c>
      <c r="B340" s="12" t="e">
        <f>LARGE(Large!$BM$4:$BM$72,'Trade quantity'!A340)</f>
        <v>#NUM!</v>
      </c>
      <c r="C340" s="18" t="e">
        <f>MATCH(B340,Large!$BM$4:$BM$405,0)</f>
        <v>#NUM!</v>
      </c>
      <c r="D340" s="18" t="e">
        <f>INDEX(Large!$E$4:$BN$405,'Trade quantity'!$C340,'Trade quantity'!D$2)</f>
        <v>#NUM!</v>
      </c>
      <c r="E340" s="18" t="e">
        <f>INDEX(Large!$E$4:$BN$405,'Trade quantity'!$C340,'Trade quantity'!E$2)</f>
        <v>#NUM!</v>
      </c>
      <c r="F340" s="18" t="e">
        <f>INDEX(Large!$E$4:$BN$405,'Trade quantity'!$C340,'Trade quantity'!F$2)</f>
        <v>#NUM!</v>
      </c>
      <c r="G340" s="18" t="e">
        <f>INDEX(Large!$E$4:$BN$405,'Trade quantity'!$C340,'Trade quantity'!G$2)</f>
        <v>#NUM!</v>
      </c>
      <c r="H340" s="18" t="e">
        <f>INDEX(Large!$E$4:$BN$405,'Trade quantity'!$C340,'Trade quantity'!H$2)</f>
        <v>#NUM!</v>
      </c>
      <c r="I340" s="18" t="e">
        <f>INDEX(Large!$E$4:$BN$405,'Trade quantity'!$C340,'Trade quantity'!I$2)</f>
        <v>#NUM!</v>
      </c>
      <c r="J340" s="18" t="e">
        <f>INDEX(Large!$E$4:$BN$405,'Trade quantity'!$C340,'Trade quantity'!J$2)</f>
        <v>#NUM!</v>
      </c>
      <c r="K340" s="18" t="e">
        <f>INDEX(Large!$E$4:$BN$405,'Trade quantity'!$C340,'Trade quantity'!K$2)</f>
        <v>#NUM!</v>
      </c>
      <c r="L340" s="18" t="e">
        <f>INDEX(Large!$E$4:$BN$405,'Trade quantity'!$C340,'Trade quantity'!L$2)</f>
        <v>#NUM!</v>
      </c>
      <c r="M340" s="18" t="e">
        <f>INDEX(Large!$E$4:$BN$405,'Trade quantity'!$C340,'Trade quantity'!M$2)</f>
        <v>#NUM!</v>
      </c>
      <c r="N340" s="18" t="e">
        <f>INDEX(Large!$E$4:$BN$405,'Trade quantity'!$C340,'Trade quantity'!N$2)</f>
        <v>#NUM!</v>
      </c>
      <c r="O340" s="18" t="e">
        <f>INDEX(Large!$E$4:$BN$405,'Trade quantity'!$C340,'Trade quantity'!O$2)</f>
        <v>#NUM!</v>
      </c>
    </row>
    <row r="341" spans="1:15">
      <c r="A341" s="18">
        <v>338</v>
      </c>
      <c r="B341" s="12" t="e">
        <f>LARGE(Large!$BM$4:$BM$72,'Trade quantity'!A341)</f>
        <v>#NUM!</v>
      </c>
      <c r="C341" s="18" t="e">
        <f>MATCH(B341,Large!$BM$4:$BM$405,0)</f>
        <v>#NUM!</v>
      </c>
      <c r="D341" s="18" t="e">
        <f>INDEX(Large!$E$4:$BN$405,'Trade quantity'!$C341,'Trade quantity'!D$2)</f>
        <v>#NUM!</v>
      </c>
      <c r="E341" s="18" t="e">
        <f>INDEX(Large!$E$4:$BN$405,'Trade quantity'!$C341,'Trade quantity'!E$2)</f>
        <v>#NUM!</v>
      </c>
      <c r="F341" s="18" t="e">
        <f>INDEX(Large!$E$4:$BN$405,'Trade quantity'!$C341,'Trade quantity'!F$2)</f>
        <v>#NUM!</v>
      </c>
      <c r="G341" s="18" t="e">
        <f>INDEX(Large!$E$4:$BN$405,'Trade quantity'!$C341,'Trade quantity'!G$2)</f>
        <v>#NUM!</v>
      </c>
      <c r="H341" s="18" t="e">
        <f>INDEX(Large!$E$4:$BN$405,'Trade quantity'!$C341,'Trade quantity'!H$2)</f>
        <v>#NUM!</v>
      </c>
      <c r="I341" s="18" t="e">
        <f>INDEX(Large!$E$4:$BN$405,'Trade quantity'!$C341,'Trade quantity'!I$2)</f>
        <v>#NUM!</v>
      </c>
      <c r="J341" s="18" t="e">
        <f>INDEX(Large!$E$4:$BN$405,'Trade quantity'!$C341,'Trade quantity'!J$2)</f>
        <v>#NUM!</v>
      </c>
      <c r="K341" s="18" t="e">
        <f>INDEX(Large!$E$4:$BN$405,'Trade quantity'!$C341,'Trade quantity'!K$2)</f>
        <v>#NUM!</v>
      </c>
      <c r="L341" s="18" t="e">
        <f>INDEX(Large!$E$4:$BN$405,'Trade quantity'!$C341,'Trade quantity'!L$2)</f>
        <v>#NUM!</v>
      </c>
      <c r="M341" s="18" t="e">
        <f>INDEX(Large!$E$4:$BN$405,'Trade quantity'!$C341,'Trade quantity'!M$2)</f>
        <v>#NUM!</v>
      </c>
      <c r="N341" s="18" t="e">
        <f>INDEX(Large!$E$4:$BN$405,'Trade quantity'!$C341,'Trade quantity'!N$2)</f>
        <v>#NUM!</v>
      </c>
      <c r="O341" s="18" t="e">
        <f>INDEX(Large!$E$4:$BN$405,'Trade quantity'!$C341,'Trade quantity'!O$2)</f>
        <v>#NUM!</v>
      </c>
    </row>
    <row r="342" spans="1:15">
      <c r="A342" s="18">
        <v>339</v>
      </c>
      <c r="B342" s="12" t="e">
        <f>LARGE(Large!$BM$4:$BM$72,'Trade quantity'!A342)</f>
        <v>#NUM!</v>
      </c>
      <c r="C342" s="18" t="e">
        <f>MATCH(B342,Large!$BM$4:$BM$405,0)</f>
        <v>#NUM!</v>
      </c>
      <c r="D342" s="18" t="e">
        <f>INDEX(Large!$E$4:$BN$405,'Trade quantity'!$C342,'Trade quantity'!D$2)</f>
        <v>#NUM!</v>
      </c>
      <c r="E342" s="18" t="e">
        <f>INDEX(Large!$E$4:$BN$405,'Trade quantity'!$C342,'Trade quantity'!E$2)</f>
        <v>#NUM!</v>
      </c>
      <c r="F342" s="18" t="e">
        <f>INDEX(Large!$E$4:$BN$405,'Trade quantity'!$C342,'Trade quantity'!F$2)</f>
        <v>#NUM!</v>
      </c>
      <c r="G342" s="18" t="e">
        <f>INDEX(Large!$E$4:$BN$405,'Trade quantity'!$C342,'Trade quantity'!G$2)</f>
        <v>#NUM!</v>
      </c>
      <c r="H342" s="18" t="e">
        <f>INDEX(Large!$E$4:$BN$405,'Trade quantity'!$C342,'Trade quantity'!H$2)</f>
        <v>#NUM!</v>
      </c>
      <c r="I342" s="18" t="e">
        <f>INDEX(Large!$E$4:$BN$405,'Trade quantity'!$C342,'Trade quantity'!I$2)</f>
        <v>#NUM!</v>
      </c>
      <c r="J342" s="18" t="e">
        <f>INDEX(Large!$E$4:$BN$405,'Trade quantity'!$C342,'Trade quantity'!J$2)</f>
        <v>#NUM!</v>
      </c>
      <c r="K342" s="18" t="e">
        <f>INDEX(Large!$E$4:$BN$405,'Trade quantity'!$C342,'Trade quantity'!K$2)</f>
        <v>#NUM!</v>
      </c>
      <c r="L342" s="18" t="e">
        <f>INDEX(Large!$E$4:$BN$405,'Trade quantity'!$C342,'Trade quantity'!L$2)</f>
        <v>#NUM!</v>
      </c>
      <c r="M342" s="18" t="e">
        <f>INDEX(Large!$E$4:$BN$405,'Trade quantity'!$C342,'Trade quantity'!M$2)</f>
        <v>#NUM!</v>
      </c>
      <c r="N342" s="18" t="e">
        <f>INDEX(Large!$E$4:$BN$405,'Trade quantity'!$C342,'Trade quantity'!N$2)</f>
        <v>#NUM!</v>
      </c>
      <c r="O342" s="18" t="e">
        <f>INDEX(Large!$E$4:$BN$405,'Trade quantity'!$C342,'Trade quantity'!O$2)</f>
        <v>#NUM!</v>
      </c>
    </row>
    <row r="343" spans="1:15">
      <c r="A343" s="18">
        <v>340</v>
      </c>
      <c r="B343" s="12" t="e">
        <f>LARGE(Large!$BM$4:$BM$72,'Trade quantity'!A343)</f>
        <v>#NUM!</v>
      </c>
      <c r="C343" s="18" t="e">
        <f>MATCH(B343,Large!$BM$4:$BM$405,0)</f>
        <v>#NUM!</v>
      </c>
      <c r="D343" s="18" t="e">
        <f>INDEX(Large!$E$4:$BN$405,'Trade quantity'!$C343,'Trade quantity'!D$2)</f>
        <v>#NUM!</v>
      </c>
      <c r="E343" s="18" t="e">
        <f>INDEX(Large!$E$4:$BN$405,'Trade quantity'!$C343,'Trade quantity'!E$2)</f>
        <v>#NUM!</v>
      </c>
      <c r="F343" s="18" t="e">
        <f>INDEX(Large!$E$4:$BN$405,'Trade quantity'!$C343,'Trade quantity'!F$2)</f>
        <v>#NUM!</v>
      </c>
      <c r="G343" s="18" t="e">
        <f>INDEX(Large!$E$4:$BN$405,'Trade quantity'!$C343,'Trade quantity'!G$2)</f>
        <v>#NUM!</v>
      </c>
      <c r="H343" s="18" t="e">
        <f>INDEX(Large!$E$4:$BN$405,'Trade quantity'!$C343,'Trade quantity'!H$2)</f>
        <v>#NUM!</v>
      </c>
      <c r="I343" s="18" t="e">
        <f>INDEX(Large!$E$4:$BN$405,'Trade quantity'!$C343,'Trade quantity'!I$2)</f>
        <v>#NUM!</v>
      </c>
      <c r="J343" s="18" t="e">
        <f>INDEX(Large!$E$4:$BN$405,'Trade quantity'!$C343,'Trade quantity'!J$2)</f>
        <v>#NUM!</v>
      </c>
      <c r="K343" s="18" t="e">
        <f>INDEX(Large!$E$4:$BN$405,'Trade quantity'!$C343,'Trade quantity'!K$2)</f>
        <v>#NUM!</v>
      </c>
      <c r="L343" s="18" t="e">
        <f>INDEX(Large!$E$4:$BN$405,'Trade quantity'!$C343,'Trade quantity'!L$2)</f>
        <v>#NUM!</v>
      </c>
      <c r="M343" s="18" t="e">
        <f>INDEX(Large!$E$4:$BN$405,'Trade quantity'!$C343,'Trade quantity'!M$2)</f>
        <v>#NUM!</v>
      </c>
      <c r="N343" s="18" t="e">
        <f>INDEX(Large!$E$4:$BN$405,'Trade quantity'!$C343,'Trade quantity'!N$2)</f>
        <v>#NUM!</v>
      </c>
      <c r="O343" s="18" t="e">
        <f>INDEX(Large!$E$4:$BN$405,'Trade quantity'!$C343,'Trade quantity'!O$2)</f>
        <v>#NUM!</v>
      </c>
    </row>
    <row r="344" spans="1:15">
      <c r="A344" s="18">
        <v>341</v>
      </c>
      <c r="B344" s="12" t="e">
        <f>LARGE(Large!$BM$4:$BM$72,'Trade quantity'!A344)</f>
        <v>#NUM!</v>
      </c>
      <c r="C344" s="18" t="e">
        <f>MATCH(B344,Large!$BM$4:$BM$405,0)</f>
        <v>#NUM!</v>
      </c>
      <c r="D344" s="18" t="e">
        <f>INDEX(Large!$E$4:$BN$405,'Trade quantity'!$C344,'Trade quantity'!D$2)</f>
        <v>#NUM!</v>
      </c>
      <c r="E344" s="18" t="e">
        <f>INDEX(Large!$E$4:$BN$405,'Trade quantity'!$C344,'Trade quantity'!E$2)</f>
        <v>#NUM!</v>
      </c>
      <c r="F344" s="18" t="e">
        <f>INDEX(Large!$E$4:$BN$405,'Trade quantity'!$C344,'Trade quantity'!F$2)</f>
        <v>#NUM!</v>
      </c>
      <c r="G344" s="18" t="e">
        <f>INDEX(Large!$E$4:$BN$405,'Trade quantity'!$C344,'Trade quantity'!G$2)</f>
        <v>#NUM!</v>
      </c>
      <c r="H344" s="18" t="e">
        <f>INDEX(Large!$E$4:$BN$405,'Trade quantity'!$C344,'Trade quantity'!H$2)</f>
        <v>#NUM!</v>
      </c>
      <c r="I344" s="18" t="e">
        <f>INDEX(Large!$E$4:$BN$405,'Trade quantity'!$C344,'Trade quantity'!I$2)</f>
        <v>#NUM!</v>
      </c>
      <c r="J344" s="18" t="e">
        <f>INDEX(Large!$E$4:$BN$405,'Trade quantity'!$C344,'Trade quantity'!J$2)</f>
        <v>#NUM!</v>
      </c>
      <c r="K344" s="18" t="e">
        <f>INDEX(Large!$E$4:$BN$405,'Trade quantity'!$C344,'Trade quantity'!K$2)</f>
        <v>#NUM!</v>
      </c>
      <c r="L344" s="18" t="e">
        <f>INDEX(Large!$E$4:$BN$405,'Trade quantity'!$C344,'Trade quantity'!L$2)</f>
        <v>#NUM!</v>
      </c>
      <c r="M344" s="18" t="e">
        <f>INDEX(Large!$E$4:$BN$405,'Trade quantity'!$C344,'Trade quantity'!M$2)</f>
        <v>#NUM!</v>
      </c>
      <c r="N344" s="18" t="e">
        <f>INDEX(Large!$E$4:$BN$405,'Trade quantity'!$C344,'Trade quantity'!N$2)</f>
        <v>#NUM!</v>
      </c>
      <c r="O344" s="18" t="e">
        <f>INDEX(Large!$E$4:$BN$405,'Trade quantity'!$C344,'Trade quantity'!O$2)</f>
        <v>#NUM!</v>
      </c>
    </row>
    <row r="345" spans="1:15">
      <c r="A345" s="18">
        <v>342</v>
      </c>
      <c r="B345" s="12" t="e">
        <f>LARGE(Large!$BM$4:$BM$72,'Trade quantity'!A345)</f>
        <v>#NUM!</v>
      </c>
      <c r="C345" s="18" t="e">
        <f>MATCH(B345,Large!$BM$4:$BM$405,0)</f>
        <v>#NUM!</v>
      </c>
      <c r="D345" s="18" t="e">
        <f>INDEX(Large!$E$4:$BN$405,'Trade quantity'!$C345,'Trade quantity'!D$2)</f>
        <v>#NUM!</v>
      </c>
      <c r="E345" s="18" t="e">
        <f>INDEX(Large!$E$4:$BN$405,'Trade quantity'!$C345,'Trade quantity'!E$2)</f>
        <v>#NUM!</v>
      </c>
      <c r="F345" s="18" t="e">
        <f>INDEX(Large!$E$4:$BN$405,'Trade quantity'!$C345,'Trade quantity'!F$2)</f>
        <v>#NUM!</v>
      </c>
      <c r="G345" s="18" t="e">
        <f>INDEX(Large!$E$4:$BN$405,'Trade quantity'!$C345,'Trade quantity'!G$2)</f>
        <v>#NUM!</v>
      </c>
      <c r="H345" s="18" t="e">
        <f>INDEX(Large!$E$4:$BN$405,'Trade quantity'!$C345,'Trade quantity'!H$2)</f>
        <v>#NUM!</v>
      </c>
      <c r="I345" s="18" t="e">
        <f>INDEX(Large!$E$4:$BN$405,'Trade quantity'!$C345,'Trade quantity'!I$2)</f>
        <v>#NUM!</v>
      </c>
      <c r="J345" s="18" t="e">
        <f>INDEX(Large!$E$4:$BN$405,'Trade quantity'!$C345,'Trade quantity'!J$2)</f>
        <v>#NUM!</v>
      </c>
      <c r="K345" s="18" t="e">
        <f>INDEX(Large!$E$4:$BN$405,'Trade quantity'!$C345,'Trade quantity'!K$2)</f>
        <v>#NUM!</v>
      </c>
      <c r="L345" s="18" t="e">
        <f>INDEX(Large!$E$4:$BN$405,'Trade quantity'!$C345,'Trade quantity'!L$2)</f>
        <v>#NUM!</v>
      </c>
      <c r="M345" s="18" t="e">
        <f>INDEX(Large!$E$4:$BN$405,'Trade quantity'!$C345,'Trade quantity'!M$2)</f>
        <v>#NUM!</v>
      </c>
      <c r="N345" s="18" t="e">
        <f>INDEX(Large!$E$4:$BN$405,'Trade quantity'!$C345,'Trade quantity'!N$2)</f>
        <v>#NUM!</v>
      </c>
      <c r="O345" s="18" t="e">
        <f>INDEX(Large!$E$4:$BN$405,'Trade quantity'!$C345,'Trade quantity'!O$2)</f>
        <v>#NUM!</v>
      </c>
    </row>
    <row r="346" spans="1:15">
      <c r="A346" s="18">
        <v>343</v>
      </c>
      <c r="B346" s="12" t="e">
        <f>LARGE(Large!$BM$4:$BM$72,'Trade quantity'!A346)</f>
        <v>#NUM!</v>
      </c>
      <c r="C346" s="18" t="e">
        <f>MATCH(B346,Large!$BM$4:$BM$405,0)</f>
        <v>#NUM!</v>
      </c>
      <c r="D346" s="18" t="e">
        <f>INDEX(Large!$E$4:$BN$405,'Trade quantity'!$C346,'Trade quantity'!D$2)</f>
        <v>#NUM!</v>
      </c>
      <c r="E346" s="18" t="e">
        <f>INDEX(Large!$E$4:$BN$405,'Trade quantity'!$C346,'Trade quantity'!E$2)</f>
        <v>#NUM!</v>
      </c>
      <c r="F346" s="18" t="e">
        <f>INDEX(Large!$E$4:$BN$405,'Trade quantity'!$C346,'Trade quantity'!F$2)</f>
        <v>#NUM!</v>
      </c>
      <c r="G346" s="18" t="e">
        <f>INDEX(Large!$E$4:$BN$405,'Trade quantity'!$C346,'Trade quantity'!G$2)</f>
        <v>#NUM!</v>
      </c>
      <c r="H346" s="18" t="e">
        <f>INDEX(Large!$E$4:$BN$405,'Trade quantity'!$C346,'Trade quantity'!H$2)</f>
        <v>#NUM!</v>
      </c>
      <c r="I346" s="18" t="e">
        <f>INDEX(Large!$E$4:$BN$405,'Trade quantity'!$C346,'Trade quantity'!I$2)</f>
        <v>#NUM!</v>
      </c>
      <c r="J346" s="18" t="e">
        <f>INDEX(Large!$E$4:$BN$405,'Trade quantity'!$C346,'Trade quantity'!J$2)</f>
        <v>#NUM!</v>
      </c>
      <c r="K346" s="18" t="e">
        <f>INDEX(Large!$E$4:$BN$405,'Trade quantity'!$C346,'Trade quantity'!K$2)</f>
        <v>#NUM!</v>
      </c>
      <c r="L346" s="18" t="e">
        <f>INDEX(Large!$E$4:$BN$405,'Trade quantity'!$C346,'Trade quantity'!L$2)</f>
        <v>#NUM!</v>
      </c>
      <c r="M346" s="18" t="e">
        <f>INDEX(Large!$E$4:$BN$405,'Trade quantity'!$C346,'Trade quantity'!M$2)</f>
        <v>#NUM!</v>
      </c>
      <c r="N346" s="18" t="e">
        <f>INDEX(Large!$E$4:$BN$405,'Trade quantity'!$C346,'Trade quantity'!N$2)</f>
        <v>#NUM!</v>
      </c>
      <c r="O346" s="18" t="e">
        <f>INDEX(Large!$E$4:$BN$405,'Trade quantity'!$C346,'Trade quantity'!O$2)</f>
        <v>#NUM!</v>
      </c>
    </row>
    <row r="347" spans="1:15">
      <c r="A347" s="18">
        <v>344</v>
      </c>
      <c r="B347" s="12" t="e">
        <f>LARGE(Large!$BM$4:$BM$72,'Trade quantity'!A347)</f>
        <v>#NUM!</v>
      </c>
      <c r="C347" s="18" t="e">
        <f>MATCH(B347,Large!$BM$4:$BM$405,0)</f>
        <v>#NUM!</v>
      </c>
      <c r="D347" s="18" t="e">
        <f>INDEX(Large!$E$4:$BN$405,'Trade quantity'!$C347,'Trade quantity'!D$2)</f>
        <v>#NUM!</v>
      </c>
      <c r="E347" s="18" t="e">
        <f>INDEX(Large!$E$4:$BN$405,'Trade quantity'!$C347,'Trade quantity'!E$2)</f>
        <v>#NUM!</v>
      </c>
      <c r="F347" s="18" t="e">
        <f>INDEX(Large!$E$4:$BN$405,'Trade quantity'!$C347,'Trade quantity'!F$2)</f>
        <v>#NUM!</v>
      </c>
      <c r="G347" s="18" t="e">
        <f>INDEX(Large!$E$4:$BN$405,'Trade quantity'!$C347,'Trade quantity'!G$2)</f>
        <v>#NUM!</v>
      </c>
      <c r="H347" s="18" t="e">
        <f>INDEX(Large!$E$4:$BN$405,'Trade quantity'!$C347,'Trade quantity'!H$2)</f>
        <v>#NUM!</v>
      </c>
      <c r="I347" s="18" t="e">
        <f>INDEX(Large!$E$4:$BN$405,'Trade quantity'!$C347,'Trade quantity'!I$2)</f>
        <v>#NUM!</v>
      </c>
      <c r="J347" s="18" t="e">
        <f>INDEX(Large!$E$4:$BN$405,'Trade quantity'!$C347,'Trade quantity'!J$2)</f>
        <v>#NUM!</v>
      </c>
      <c r="K347" s="18" t="e">
        <f>INDEX(Large!$E$4:$BN$405,'Trade quantity'!$C347,'Trade quantity'!K$2)</f>
        <v>#NUM!</v>
      </c>
      <c r="L347" s="18" t="e">
        <f>INDEX(Large!$E$4:$BN$405,'Trade quantity'!$C347,'Trade quantity'!L$2)</f>
        <v>#NUM!</v>
      </c>
      <c r="M347" s="18" t="e">
        <f>INDEX(Large!$E$4:$BN$405,'Trade quantity'!$C347,'Trade quantity'!M$2)</f>
        <v>#NUM!</v>
      </c>
      <c r="N347" s="18" t="e">
        <f>INDEX(Large!$E$4:$BN$405,'Trade quantity'!$C347,'Trade quantity'!N$2)</f>
        <v>#NUM!</v>
      </c>
      <c r="O347" s="18" t="e">
        <f>INDEX(Large!$E$4:$BN$405,'Trade quantity'!$C347,'Trade quantity'!O$2)</f>
        <v>#NUM!</v>
      </c>
    </row>
    <row r="348" spans="1:15">
      <c r="A348" s="18">
        <v>345</v>
      </c>
      <c r="B348" s="12" t="e">
        <f>LARGE(Large!$BM$4:$BM$72,'Trade quantity'!A348)</f>
        <v>#NUM!</v>
      </c>
      <c r="C348" s="18" t="e">
        <f>MATCH(B348,Large!$BM$4:$BM$405,0)</f>
        <v>#NUM!</v>
      </c>
      <c r="D348" s="18" t="e">
        <f>INDEX(Large!$E$4:$BN$405,'Trade quantity'!$C348,'Trade quantity'!D$2)</f>
        <v>#NUM!</v>
      </c>
      <c r="E348" s="18" t="e">
        <f>INDEX(Large!$E$4:$BN$405,'Trade quantity'!$C348,'Trade quantity'!E$2)</f>
        <v>#NUM!</v>
      </c>
      <c r="F348" s="18" t="e">
        <f>INDEX(Large!$E$4:$BN$405,'Trade quantity'!$C348,'Trade quantity'!F$2)</f>
        <v>#NUM!</v>
      </c>
      <c r="G348" s="18" t="e">
        <f>INDEX(Large!$E$4:$BN$405,'Trade quantity'!$C348,'Trade quantity'!G$2)</f>
        <v>#NUM!</v>
      </c>
      <c r="H348" s="18" t="e">
        <f>INDEX(Large!$E$4:$BN$405,'Trade quantity'!$C348,'Trade quantity'!H$2)</f>
        <v>#NUM!</v>
      </c>
      <c r="I348" s="18" t="e">
        <f>INDEX(Large!$E$4:$BN$405,'Trade quantity'!$C348,'Trade quantity'!I$2)</f>
        <v>#NUM!</v>
      </c>
      <c r="J348" s="18" t="e">
        <f>INDEX(Large!$E$4:$BN$405,'Trade quantity'!$C348,'Trade quantity'!J$2)</f>
        <v>#NUM!</v>
      </c>
      <c r="K348" s="18" t="e">
        <f>INDEX(Large!$E$4:$BN$405,'Trade quantity'!$C348,'Trade quantity'!K$2)</f>
        <v>#NUM!</v>
      </c>
      <c r="L348" s="18" t="e">
        <f>INDEX(Large!$E$4:$BN$405,'Trade quantity'!$C348,'Trade quantity'!L$2)</f>
        <v>#NUM!</v>
      </c>
      <c r="M348" s="18" t="e">
        <f>INDEX(Large!$E$4:$BN$405,'Trade quantity'!$C348,'Trade quantity'!M$2)</f>
        <v>#NUM!</v>
      </c>
      <c r="N348" s="18" t="e">
        <f>INDEX(Large!$E$4:$BN$405,'Trade quantity'!$C348,'Trade quantity'!N$2)</f>
        <v>#NUM!</v>
      </c>
      <c r="O348" s="18" t="e">
        <f>INDEX(Large!$E$4:$BN$405,'Trade quantity'!$C348,'Trade quantity'!O$2)</f>
        <v>#NUM!</v>
      </c>
    </row>
    <row r="349" spans="1:15">
      <c r="A349" s="18">
        <v>346</v>
      </c>
      <c r="B349" s="12" t="e">
        <f>LARGE(Large!$BM$4:$BM$72,'Trade quantity'!A349)</f>
        <v>#NUM!</v>
      </c>
      <c r="C349" s="18" t="e">
        <f>MATCH(B349,Large!$BM$4:$BM$405,0)</f>
        <v>#NUM!</v>
      </c>
      <c r="D349" s="18" t="e">
        <f>INDEX(Large!$E$4:$BN$405,'Trade quantity'!$C349,'Trade quantity'!D$2)</f>
        <v>#NUM!</v>
      </c>
      <c r="E349" s="18" t="e">
        <f>INDEX(Large!$E$4:$BN$405,'Trade quantity'!$C349,'Trade quantity'!E$2)</f>
        <v>#NUM!</v>
      </c>
      <c r="F349" s="18" t="e">
        <f>INDEX(Large!$E$4:$BN$405,'Trade quantity'!$C349,'Trade quantity'!F$2)</f>
        <v>#NUM!</v>
      </c>
      <c r="G349" s="18" t="e">
        <f>INDEX(Large!$E$4:$BN$405,'Trade quantity'!$C349,'Trade quantity'!G$2)</f>
        <v>#NUM!</v>
      </c>
      <c r="H349" s="18" t="e">
        <f>INDEX(Large!$E$4:$BN$405,'Trade quantity'!$C349,'Trade quantity'!H$2)</f>
        <v>#NUM!</v>
      </c>
      <c r="I349" s="18" t="e">
        <f>INDEX(Large!$E$4:$BN$405,'Trade quantity'!$C349,'Trade quantity'!I$2)</f>
        <v>#NUM!</v>
      </c>
      <c r="J349" s="18" t="e">
        <f>INDEX(Large!$E$4:$BN$405,'Trade quantity'!$C349,'Trade quantity'!J$2)</f>
        <v>#NUM!</v>
      </c>
      <c r="K349" s="18" t="e">
        <f>INDEX(Large!$E$4:$BN$405,'Trade quantity'!$C349,'Trade quantity'!K$2)</f>
        <v>#NUM!</v>
      </c>
      <c r="L349" s="18" t="e">
        <f>INDEX(Large!$E$4:$BN$405,'Trade quantity'!$C349,'Trade quantity'!L$2)</f>
        <v>#NUM!</v>
      </c>
      <c r="M349" s="18" t="e">
        <f>INDEX(Large!$E$4:$BN$405,'Trade quantity'!$C349,'Trade quantity'!M$2)</f>
        <v>#NUM!</v>
      </c>
      <c r="N349" s="18" t="e">
        <f>INDEX(Large!$E$4:$BN$405,'Trade quantity'!$C349,'Trade quantity'!N$2)</f>
        <v>#NUM!</v>
      </c>
      <c r="O349" s="18" t="e">
        <f>INDEX(Large!$E$4:$BN$405,'Trade quantity'!$C349,'Trade quantity'!O$2)</f>
        <v>#NUM!</v>
      </c>
    </row>
    <row r="350" spans="1:15">
      <c r="A350" s="18">
        <v>347</v>
      </c>
      <c r="B350" s="12" t="e">
        <f>LARGE(Large!$BM$4:$BM$72,'Trade quantity'!A350)</f>
        <v>#NUM!</v>
      </c>
      <c r="C350" s="18" t="e">
        <f>MATCH(B350,Large!$BM$4:$BM$405,0)</f>
        <v>#NUM!</v>
      </c>
      <c r="D350" s="18" t="e">
        <f>INDEX(Large!$E$4:$BN$405,'Trade quantity'!$C350,'Trade quantity'!D$2)</f>
        <v>#NUM!</v>
      </c>
      <c r="E350" s="18" t="e">
        <f>INDEX(Large!$E$4:$BN$405,'Trade quantity'!$C350,'Trade quantity'!E$2)</f>
        <v>#NUM!</v>
      </c>
      <c r="F350" s="18" t="e">
        <f>INDEX(Large!$E$4:$BN$405,'Trade quantity'!$C350,'Trade quantity'!F$2)</f>
        <v>#NUM!</v>
      </c>
      <c r="G350" s="18" t="e">
        <f>INDEX(Large!$E$4:$BN$405,'Trade quantity'!$C350,'Trade quantity'!G$2)</f>
        <v>#NUM!</v>
      </c>
      <c r="H350" s="18" t="e">
        <f>INDEX(Large!$E$4:$BN$405,'Trade quantity'!$C350,'Trade quantity'!H$2)</f>
        <v>#NUM!</v>
      </c>
      <c r="I350" s="18" t="e">
        <f>INDEX(Large!$E$4:$BN$405,'Trade quantity'!$C350,'Trade quantity'!I$2)</f>
        <v>#NUM!</v>
      </c>
      <c r="J350" s="18" t="e">
        <f>INDEX(Large!$E$4:$BN$405,'Trade quantity'!$C350,'Trade quantity'!J$2)</f>
        <v>#NUM!</v>
      </c>
      <c r="K350" s="18" t="e">
        <f>INDEX(Large!$E$4:$BN$405,'Trade quantity'!$C350,'Trade quantity'!K$2)</f>
        <v>#NUM!</v>
      </c>
      <c r="L350" s="18" t="e">
        <f>INDEX(Large!$E$4:$BN$405,'Trade quantity'!$C350,'Trade quantity'!L$2)</f>
        <v>#NUM!</v>
      </c>
      <c r="M350" s="18" t="e">
        <f>INDEX(Large!$E$4:$BN$405,'Trade quantity'!$C350,'Trade quantity'!M$2)</f>
        <v>#NUM!</v>
      </c>
      <c r="N350" s="18" t="e">
        <f>INDEX(Large!$E$4:$BN$405,'Trade quantity'!$C350,'Trade quantity'!N$2)</f>
        <v>#NUM!</v>
      </c>
      <c r="O350" s="18" t="e">
        <f>INDEX(Large!$E$4:$BN$405,'Trade quantity'!$C350,'Trade quantity'!O$2)</f>
        <v>#NUM!</v>
      </c>
    </row>
    <row r="351" spans="1:15">
      <c r="A351" s="18">
        <v>348</v>
      </c>
      <c r="B351" s="12" t="e">
        <f>LARGE(Large!$BM$4:$BM$72,'Trade quantity'!A351)</f>
        <v>#NUM!</v>
      </c>
      <c r="C351" s="18" t="e">
        <f>MATCH(B351,Large!$BM$4:$BM$405,0)</f>
        <v>#NUM!</v>
      </c>
      <c r="D351" s="18" t="e">
        <f>INDEX(Large!$E$4:$BN$405,'Trade quantity'!$C351,'Trade quantity'!D$2)</f>
        <v>#NUM!</v>
      </c>
      <c r="E351" s="18" t="e">
        <f>INDEX(Large!$E$4:$BN$405,'Trade quantity'!$C351,'Trade quantity'!E$2)</f>
        <v>#NUM!</v>
      </c>
      <c r="F351" s="18" t="e">
        <f>INDEX(Large!$E$4:$BN$405,'Trade quantity'!$C351,'Trade quantity'!F$2)</f>
        <v>#NUM!</v>
      </c>
      <c r="G351" s="18" t="e">
        <f>INDEX(Large!$E$4:$BN$405,'Trade quantity'!$C351,'Trade quantity'!G$2)</f>
        <v>#NUM!</v>
      </c>
      <c r="H351" s="18" t="e">
        <f>INDEX(Large!$E$4:$BN$405,'Trade quantity'!$C351,'Trade quantity'!H$2)</f>
        <v>#NUM!</v>
      </c>
      <c r="I351" s="18" t="e">
        <f>INDEX(Large!$E$4:$BN$405,'Trade quantity'!$C351,'Trade quantity'!I$2)</f>
        <v>#NUM!</v>
      </c>
      <c r="J351" s="18" t="e">
        <f>INDEX(Large!$E$4:$BN$405,'Trade quantity'!$C351,'Trade quantity'!J$2)</f>
        <v>#NUM!</v>
      </c>
      <c r="K351" s="18" t="e">
        <f>INDEX(Large!$E$4:$BN$405,'Trade quantity'!$C351,'Trade quantity'!K$2)</f>
        <v>#NUM!</v>
      </c>
      <c r="L351" s="18" t="e">
        <f>INDEX(Large!$E$4:$BN$405,'Trade quantity'!$C351,'Trade quantity'!L$2)</f>
        <v>#NUM!</v>
      </c>
      <c r="M351" s="18" t="e">
        <f>INDEX(Large!$E$4:$BN$405,'Trade quantity'!$C351,'Trade quantity'!M$2)</f>
        <v>#NUM!</v>
      </c>
      <c r="N351" s="18" t="e">
        <f>INDEX(Large!$E$4:$BN$405,'Trade quantity'!$C351,'Trade quantity'!N$2)</f>
        <v>#NUM!</v>
      </c>
      <c r="O351" s="18" t="e">
        <f>INDEX(Large!$E$4:$BN$405,'Trade quantity'!$C351,'Trade quantity'!O$2)</f>
        <v>#NUM!</v>
      </c>
    </row>
    <row r="352" spans="1:15">
      <c r="A352" s="18">
        <v>349</v>
      </c>
      <c r="B352" s="12" t="e">
        <f>LARGE(Large!$BM$4:$BM$72,'Trade quantity'!A352)</f>
        <v>#NUM!</v>
      </c>
      <c r="C352" s="18" t="e">
        <f>MATCH(B352,Large!$BM$4:$BM$405,0)</f>
        <v>#NUM!</v>
      </c>
      <c r="D352" s="18" t="e">
        <f>INDEX(Large!$E$4:$BN$405,'Trade quantity'!$C352,'Trade quantity'!D$2)</f>
        <v>#NUM!</v>
      </c>
      <c r="E352" s="18" t="e">
        <f>INDEX(Large!$E$4:$BN$405,'Trade quantity'!$C352,'Trade quantity'!E$2)</f>
        <v>#NUM!</v>
      </c>
      <c r="F352" s="18" t="e">
        <f>INDEX(Large!$E$4:$BN$405,'Trade quantity'!$C352,'Trade quantity'!F$2)</f>
        <v>#NUM!</v>
      </c>
      <c r="G352" s="18" t="e">
        <f>INDEX(Large!$E$4:$BN$405,'Trade quantity'!$C352,'Trade quantity'!G$2)</f>
        <v>#NUM!</v>
      </c>
      <c r="H352" s="18" t="e">
        <f>INDEX(Large!$E$4:$BN$405,'Trade quantity'!$C352,'Trade quantity'!H$2)</f>
        <v>#NUM!</v>
      </c>
      <c r="I352" s="18" t="e">
        <f>INDEX(Large!$E$4:$BN$405,'Trade quantity'!$C352,'Trade quantity'!I$2)</f>
        <v>#NUM!</v>
      </c>
      <c r="J352" s="18" t="e">
        <f>INDEX(Large!$E$4:$BN$405,'Trade quantity'!$C352,'Trade quantity'!J$2)</f>
        <v>#NUM!</v>
      </c>
      <c r="K352" s="18" t="e">
        <f>INDEX(Large!$E$4:$BN$405,'Trade quantity'!$C352,'Trade quantity'!K$2)</f>
        <v>#NUM!</v>
      </c>
      <c r="L352" s="18" t="e">
        <f>INDEX(Large!$E$4:$BN$405,'Trade quantity'!$C352,'Trade quantity'!L$2)</f>
        <v>#NUM!</v>
      </c>
      <c r="M352" s="18" t="e">
        <f>INDEX(Large!$E$4:$BN$405,'Trade quantity'!$C352,'Trade quantity'!M$2)</f>
        <v>#NUM!</v>
      </c>
      <c r="N352" s="18" t="e">
        <f>INDEX(Large!$E$4:$BN$405,'Trade quantity'!$C352,'Trade quantity'!N$2)</f>
        <v>#NUM!</v>
      </c>
      <c r="O352" s="18" t="e">
        <f>INDEX(Large!$E$4:$BN$405,'Trade quantity'!$C352,'Trade quantity'!O$2)</f>
        <v>#NUM!</v>
      </c>
    </row>
    <row r="353" spans="1:15">
      <c r="A353" s="18">
        <v>350</v>
      </c>
      <c r="B353" s="12" t="e">
        <f>LARGE(Large!$BM$4:$BM$72,'Trade quantity'!A353)</f>
        <v>#NUM!</v>
      </c>
      <c r="C353" s="18" t="e">
        <f>MATCH(B353,Large!$BM$4:$BM$405,0)</f>
        <v>#NUM!</v>
      </c>
      <c r="D353" s="18" t="e">
        <f>INDEX(Large!$E$4:$BN$405,'Trade quantity'!$C353,'Trade quantity'!D$2)</f>
        <v>#NUM!</v>
      </c>
      <c r="E353" s="18" t="e">
        <f>INDEX(Large!$E$4:$BN$405,'Trade quantity'!$C353,'Trade quantity'!E$2)</f>
        <v>#NUM!</v>
      </c>
      <c r="F353" s="18" t="e">
        <f>INDEX(Large!$E$4:$BN$405,'Trade quantity'!$C353,'Trade quantity'!F$2)</f>
        <v>#NUM!</v>
      </c>
      <c r="G353" s="18" t="e">
        <f>INDEX(Large!$E$4:$BN$405,'Trade quantity'!$C353,'Trade quantity'!G$2)</f>
        <v>#NUM!</v>
      </c>
      <c r="H353" s="18" t="e">
        <f>INDEX(Large!$E$4:$BN$405,'Trade quantity'!$C353,'Trade quantity'!H$2)</f>
        <v>#NUM!</v>
      </c>
      <c r="I353" s="18" t="e">
        <f>INDEX(Large!$E$4:$BN$405,'Trade quantity'!$C353,'Trade quantity'!I$2)</f>
        <v>#NUM!</v>
      </c>
      <c r="J353" s="18" t="e">
        <f>INDEX(Large!$E$4:$BN$405,'Trade quantity'!$C353,'Trade quantity'!J$2)</f>
        <v>#NUM!</v>
      </c>
      <c r="K353" s="18" t="e">
        <f>INDEX(Large!$E$4:$BN$405,'Trade quantity'!$C353,'Trade quantity'!K$2)</f>
        <v>#NUM!</v>
      </c>
      <c r="L353" s="18" t="e">
        <f>INDEX(Large!$E$4:$BN$405,'Trade quantity'!$C353,'Trade quantity'!L$2)</f>
        <v>#NUM!</v>
      </c>
      <c r="M353" s="18" t="e">
        <f>INDEX(Large!$E$4:$BN$405,'Trade quantity'!$C353,'Trade quantity'!M$2)</f>
        <v>#NUM!</v>
      </c>
      <c r="N353" s="18" t="e">
        <f>INDEX(Large!$E$4:$BN$405,'Trade quantity'!$C353,'Trade quantity'!N$2)</f>
        <v>#NUM!</v>
      </c>
      <c r="O353" s="18" t="e">
        <f>INDEX(Large!$E$4:$BN$405,'Trade quantity'!$C353,'Trade quantity'!O$2)</f>
        <v>#NUM!</v>
      </c>
    </row>
    <row r="354" spans="1:15">
      <c r="A354" s="18">
        <v>351</v>
      </c>
      <c r="B354" s="12" t="e">
        <f>LARGE(Large!$BM$4:$BM$72,'Trade quantity'!A354)</f>
        <v>#NUM!</v>
      </c>
      <c r="C354" s="18" t="e">
        <f>MATCH(B354,Large!$BM$4:$BM$405,0)</f>
        <v>#NUM!</v>
      </c>
      <c r="D354" s="18" t="e">
        <f>INDEX(Large!$E$4:$BN$405,'Trade quantity'!$C354,'Trade quantity'!D$2)</f>
        <v>#NUM!</v>
      </c>
      <c r="E354" s="18" t="e">
        <f>INDEX(Large!$E$4:$BN$405,'Trade quantity'!$C354,'Trade quantity'!E$2)</f>
        <v>#NUM!</v>
      </c>
      <c r="F354" s="18" t="e">
        <f>INDEX(Large!$E$4:$BN$405,'Trade quantity'!$C354,'Trade quantity'!F$2)</f>
        <v>#NUM!</v>
      </c>
      <c r="G354" s="18" t="e">
        <f>INDEX(Large!$E$4:$BN$405,'Trade quantity'!$C354,'Trade quantity'!G$2)</f>
        <v>#NUM!</v>
      </c>
      <c r="H354" s="18" t="e">
        <f>INDEX(Large!$E$4:$BN$405,'Trade quantity'!$C354,'Trade quantity'!H$2)</f>
        <v>#NUM!</v>
      </c>
      <c r="I354" s="18" t="e">
        <f>INDEX(Large!$E$4:$BN$405,'Trade quantity'!$C354,'Trade quantity'!I$2)</f>
        <v>#NUM!</v>
      </c>
      <c r="J354" s="18" t="e">
        <f>INDEX(Large!$E$4:$BN$405,'Trade quantity'!$C354,'Trade quantity'!J$2)</f>
        <v>#NUM!</v>
      </c>
      <c r="K354" s="18" t="e">
        <f>INDEX(Large!$E$4:$BN$405,'Trade quantity'!$C354,'Trade quantity'!K$2)</f>
        <v>#NUM!</v>
      </c>
      <c r="L354" s="18" t="e">
        <f>INDEX(Large!$E$4:$BN$405,'Trade quantity'!$C354,'Trade quantity'!L$2)</f>
        <v>#NUM!</v>
      </c>
      <c r="M354" s="18" t="e">
        <f>INDEX(Large!$E$4:$BN$405,'Trade quantity'!$C354,'Trade quantity'!M$2)</f>
        <v>#NUM!</v>
      </c>
      <c r="N354" s="18" t="e">
        <f>INDEX(Large!$E$4:$BN$405,'Trade quantity'!$C354,'Trade quantity'!N$2)</f>
        <v>#NUM!</v>
      </c>
      <c r="O354" s="18" t="e">
        <f>INDEX(Large!$E$4:$BN$405,'Trade quantity'!$C354,'Trade quantity'!O$2)</f>
        <v>#NUM!</v>
      </c>
    </row>
    <row r="355" spans="1:15">
      <c r="A355" s="18">
        <v>352</v>
      </c>
      <c r="B355" s="12" t="e">
        <f>LARGE(Large!$BM$4:$BM$72,'Trade quantity'!A355)</f>
        <v>#NUM!</v>
      </c>
      <c r="C355" s="18" t="e">
        <f>MATCH(B355,Large!$BM$4:$BM$405,0)</f>
        <v>#NUM!</v>
      </c>
      <c r="D355" s="18" t="e">
        <f>INDEX(Large!$E$4:$BN$405,'Trade quantity'!$C355,'Trade quantity'!D$2)</f>
        <v>#NUM!</v>
      </c>
      <c r="E355" s="18" t="e">
        <f>INDEX(Large!$E$4:$BN$405,'Trade quantity'!$C355,'Trade quantity'!E$2)</f>
        <v>#NUM!</v>
      </c>
      <c r="F355" s="18" t="e">
        <f>INDEX(Large!$E$4:$BN$405,'Trade quantity'!$C355,'Trade quantity'!F$2)</f>
        <v>#NUM!</v>
      </c>
      <c r="G355" s="18" t="e">
        <f>INDEX(Large!$E$4:$BN$405,'Trade quantity'!$C355,'Trade quantity'!G$2)</f>
        <v>#NUM!</v>
      </c>
      <c r="H355" s="18" t="e">
        <f>INDEX(Large!$E$4:$BN$405,'Trade quantity'!$C355,'Trade quantity'!H$2)</f>
        <v>#NUM!</v>
      </c>
      <c r="I355" s="18" t="e">
        <f>INDEX(Large!$E$4:$BN$405,'Trade quantity'!$C355,'Trade quantity'!I$2)</f>
        <v>#NUM!</v>
      </c>
      <c r="J355" s="18" t="e">
        <f>INDEX(Large!$E$4:$BN$405,'Trade quantity'!$C355,'Trade quantity'!J$2)</f>
        <v>#NUM!</v>
      </c>
      <c r="K355" s="18" t="e">
        <f>INDEX(Large!$E$4:$BN$405,'Trade quantity'!$C355,'Trade quantity'!K$2)</f>
        <v>#NUM!</v>
      </c>
      <c r="L355" s="18" t="e">
        <f>INDEX(Large!$E$4:$BN$405,'Trade quantity'!$C355,'Trade quantity'!L$2)</f>
        <v>#NUM!</v>
      </c>
      <c r="M355" s="18" t="e">
        <f>INDEX(Large!$E$4:$BN$405,'Trade quantity'!$C355,'Trade quantity'!M$2)</f>
        <v>#NUM!</v>
      </c>
      <c r="N355" s="18" t="e">
        <f>INDEX(Large!$E$4:$BN$405,'Trade quantity'!$C355,'Trade quantity'!N$2)</f>
        <v>#NUM!</v>
      </c>
      <c r="O355" s="18" t="e">
        <f>INDEX(Large!$E$4:$BN$405,'Trade quantity'!$C355,'Trade quantity'!O$2)</f>
        <v>#NUM!</v>
      </c>
    </row>
    <row r="356" spans="1:15">
      <c r="A356" s="18">
        <v>353</v>
      </c>
      <c r="B356" s="12" t="e">
        <f>LARGE(Large!$BM$4:$BM$72,'Trade quantity'!A356)</f>
        <v>#NUM!</v>
      </c>
      <c r="C356" s="18" t="e">
        <f>MATCH(B356,Large!$BM$4:$BM$405,0)</f>
        <v>#NUM!</v>
      </c>
      <c r="D356" s="18" t="e">
        <f>INDEX(Large!$E$4:$BN$405,'Trade quantity'!$C356,'Trade quantity'!D$2)</f>
        <v>#NUM!</v>
      </c>
      <c r="E356" s="18" t="e">
        <f>INDEX(Large!$E$4:$BN$405,'Trade quantity'!$C356,'Trade quantity'!E$2)</f>
        <v>#NUM!</v>
      </c>
      <c r="F356" s="18" t="e">
        <f>INDEX(Large!$E$4:$BN$405,'Trade quantity'!$C356,'Trade quantity'!F$2)</f>
        <v>#NUM!</v>
      </c>
      <c r="G356" s="18" t="e">
        <f>INDEX(Large!$E$4:$BN$405,'Trade quantity'!$C356,'Trade quantity'!G$2)</f>
        <v>#NUM!</v>
      </c>
      <c r="H356" s="18" t="e">
        <f>INDEX(Large!$E$4:$BN$405,'Trade quantity'!$C356,'Trade quantity'!H$2)</f>
        <v>#NUM!</v>
      </c>
      <c r="I356" s="18" t="e">
        <f>INDEX(Large!$E$4:$BN$405,'Trade quantity'!$C356,'Trade quantity'!I$2)</f>
        <v>#NUM!</v>
      </c>
      <c r="J356" s="18" t="e">
        <f>INDEX(Large!$E$4:$BN$405,'Trade quantity'!$C356,'Trade quantity'!J$2)</f>
        <v>#NUM!</v>
      </c>
      <c r="K356" s="18" t="e">
        <f>INDEX(Large!$E$4:$BN$405,'Trade quantity'!$C356,'Trade quantity'!K$2)</f>
        <v>#NUM!</v>
      </c>
      <c r="L356" s="18" t="e">
        <f>INDEX(Large!$E$4:$BN$405,'Trade quantity'!$C356,'Trade quantity'!L$2)</f>
        <v>#NUM!</v>
      </c>
      <c r="M356" s="18" t="e">
        <f>INDEX(Large!$E$4:$BN$405,'Trade quantity'!$C356,'Trade quantity'!M$2)</f>
        <v>#NUM!</v>
      </c>
      <c r="N356" s="18" t="e">
        <f>INDEX(Large!$E$4:$BN$405,'Trade quantity'!$C356,'Trade quantity'!N$2)</f>
        <v>#NUM!</v>
      </c>
      <c r="O356" s="18" t="e">
        <f>INDEX(Large!$E$4:$BN$405,'Trade quantity'!$C356,'Trade quantity'!O$2)</f>
        <v>#NUM!</v>
      </c>
    </row>
    <row r="357" spans="1:15">
      <c r="A357" s="18">
        <v>354</v>
      </c>
      <c r="B357" s="12" t="e">
        <f>LARGE(Large!$BM$4:$BM$72,'Trade quantity'!A357)</f>
        <v>#NUM!</v>
      </c>
      <c r="C357" s="18" t="e">
        <f>MATCH(B357,Large!$BM$4:$BM$405,0)</f>
        <v>#NUM!</v>
      </c>
      <c r="D357" s="18" t="e">
        <f>INDEX(Large!$E$4:$BN$405,'Trade quantity'!$C357,'Trade quantity'!D$2)</f>
        <v>#NUM!</v>
      </c>
      <c r="E357" s="18" t="e">
        <f>INDEX(Large!$E$4:$BN$405,'Trade quantity'!$C357,'Trade quantity'!E$2)</f>
        <v>#NUM!</v>
      </c>
      <c r="F357" s="18" t="e">
        <f>INDEX(Large!$E$4:$BN$405,'Trade quantity'!$C357,'Trade quantity'!F$2)</f>
        <v>#NUM!</v>
      </c>
      <c r="G357" s="18" t="e">
        <f>INDEX(Large!$E$4:$BN$405,'Trade quantity'!$C357,'Trade quantity'!G$2)</f>
        <v>#NUM!</v>
      </c>
      <c r="H357" s="18" t="e">
        <f>INDEX(Large!$E$4:$BN$405,'Trade quantity'!$C357,'Trade quantity'!H$2)</f>
        <v>#NUM!</v>
      </c>
      <c r="I357" s="18" t="e">
        <f>INDEX(Large!$E$4:$BN$405,'Trade quantity'!$C357,'Trade quantity'!I$2)</f>
        <v>#NUM!</v>
      </c>
      <c r="J357" s="18" t="e">
        <f>INDEX(Large!$E$4:$BN$405,'Trade quantity'!$C357,'Trade quantity'!J$2)</f>
        <v>#NUM!</v>
      </c>
      <c r="K357" s="18" t="e">
        <f>INDEX(Large!$E$4:$BN$405,'Trade quantity'!$C357,'Trade quantity'!K$2)</f>
        <v>#NUM!</v>
      </c>
      <c r="L357" s="18" t="e">
        <f>INDEX(Large!$E$4:$BN$405,'Trade quantity'!$C357,'Trade quantity'!L$2)</f>
        <v>#NUM!</v>
      </c>
      <c r="M357" s="18" t="e">
        <f>INDEX(Large!$E$4:$BN$405,'Trade quantity'!$C357,'Trade quantity'!M$2)</f>
        <v>#NUM!</v>
      </c>
      <c r="N357" s="18" t="e">
        <f>INDEX(Large!$E$4:$BN$405,'Trade quantity'!$C357,'Trade quantity'!N$2)</f>
        <v>#NUM!</v>
      </c>
      <c r="O357" s="18" t="e">
        <f>INDEX(Large!$E$4:$BN$405,'Trade quantity'!$C357,'Trade quantity'!O$2)</f>
        <v>#NUM!</v>
      </c>
    </row>
    <row r="358" spans="1:15">
      <c r="A358" s="18">
        <v>355</v>
      </c>
      <c r="B358" s="12" t="e">
        <f>LARGE(Large!$BM$4:$BM$72,'Trade quantity'!A358)</f>
        <v>#NUM!</v>
      </c>
      <c r="C358" s="18" t="e">
        <f>MATCH(B358,Large!$BM$4:$BM$405,0)</f>
        <v>#NUM!</v>
      </c>
      <c r="D358" s="18" t="e">
        <f>INDEX(Large!$E$4:$BN$405,'Trade quantity'!$C358,'Trade quantity'!D$2)</f>
        <v>#NUM!</v>
      </c>
      <c r="E358" s="18" t="e">
        <f>INDEX(Large!$E$4:$BN$405,'Trade quantity'!$C358,'Trade quantity'!E$2)</f>
        <v>#NUM!</v>
      </c>
      <c r="F358" s="18" t="e">
        <f>INDEX(Large!$E$4:$BN$405,'Trade quantity'!$C358,'Trade quantity'!F$2)</f>
        <v>#NUM!</v>
      </c>
      <c r="G358" s="18" t="e">
        <f>INDEX(Large!$E$4:$BN$405,'Trade quantity'!$C358,'Trade quantity'!G$2)</f>
        <v>#NUM!</v>
      </c>
      <c r="H358" s="18" t="e">
        <f>INDEX(Large!$E$4:$BN$405,'Trade quantity'!$C358,'Trade quantity'!H$2)</f>
        <v>#NUM!</v>
      </c>
      <c r="I358" s="18" t="e">
        <f>INDEX(Large!$E$4:$BN$405,'Trade quantity'!$C358,'Trade quantity'!I$2)</f>
        <v>#NUM!</v>
      </c>
      <c r="J358" s="18" t="e">
        <f>INDEX(Large!$E$4:$BN$405,'Trade quantity'!$C358,'Trade quantity'!J$2)</f>
        <v>#NUM!</v>
      </c>
      <c r="K358" s="18" t="e">
        <f>INDEX(Large!$E$4:$BN$405,'Trade quantity'!$C358,'Trade quantity'!K$2)</f>
        <v>#NUM!</v>
      </c>
      <c r="L358" s="18" t="e">
        <f>INDEX(Large!$E$4:$BN$405,'Trade quantity'!$C358,'Trade quantity'!L$2)</f>
        <v>#NUM!</v>
      </c>
      <c r="M358" s="18" t="e">
        <f>INDEX(Large!$E$4:$BN$405,'Trade quantity'!$C358,'Trade quantity'!M$2)</f>
        <v>#NUM!</v>
      </c>
      <c r="N358" s="18" t="e">
        <f>INDEX(Large!$E$4:$BN$405,'Trade quantity'!$C358,'Trade quantity'!N$2)</f>
        <v>#NUM!</v>
      </c>
      <c r="O358" s="18" t="e">
        <f>INDEX(Large!$E$4:$BN$405,'Trade quantity'!$C358,'Trade quantity'!O$2)</f>
        <v>#NUM!</v>
      </c>
    </row>
    <row r="359" spans="1:15">
      <c r="A359" s="18">
        <v>356</v>
      </c>
      <c r="B359" s="12" t="e">
        <f>LARGE(Large!$BM$4:$BM$72,'Trade quantity'!A359)</f>
        <v>#NUM!</v>
      </c>
      <c r="C359" s="18" t="e">
        <f>MATCH(B359,Large!$BM$4:$BM$405,0)</f>
        <v>#NUM!</v>
      </c>
      <c r="D359" s="18" t="e">
        <f>INDEX(Large!$E$4:$BN$405,'Trade quantity'!$C359,'Trade quantity'!D$2)</f>
        <v>#NUM!</v>
      </c>
      <c r="E359" s="18" t="e">
        <f>INDEX(Large!$E$4:$BN$405,'Trade quantity'!$C359,'Trade quantity'!E$2)</f>
        <v>#NUM!</v>
      </c>
      <c r="F359" s="18" t="e">
        <f>INDEX(Large!$E$4:$BN$405,'Trade quantity'!$C359,'Trade quantity'!F$2)</f>
        <v>#NUM!</v>
      </c>
      <c r="G359" s="18" t="e">
        <f>INDEX(Large!$E$4:$BN$405,'Trade quantity'!$C359,'Trade quantity'!G$2)</f>
        <v>#NUM!</v>
      </c>
      <c r="H359" s="18" t="e">
        <f>INDEX(Large!$E$4:$BN$405,'Trade quantity'!$C359,'Trade quantity'!H$2)</f>
        <v>#NUM!</v>
      </c>
      <c r="I359" s="18" t="e">
        <f>INDEX(Large!$E$4:$BN$405,'Trade quantity'!$C359,'Trade quantity'!I$2)</f>
        <v>#NUM!</v>
      </c>
      <c r="J359" s="18" t="e">
        <f>INDEX(Large!$E$4:$BN$405,'Trade quantity'!$C359,'Trade quantity'!J$2)</f>
        <v>#NUM!</v>
      </c>
      <c r="K359" s="18" t="e">
        <f>INDEX(Large!$E$4:$BN$405,'Trade quantity'!$C359,'Trade quantity'!K$2)</f>
        <v>#NUM!</v>
      </c>
      <c r="L359" s="18" t="e">
        <f>INDEX(Large!$E$4:$BN$405,'Trade quantity'!$C359,'Trade quantity'!L$2)</f>
        <v>#NUM!</v>
      </c>
      <c r="M359" s="18" t="e">
        <f>INDEX(Large!$E$4:$BN$405,'Trade quantity'!$C359,'Trade quantity'!M$2)</f>
        <v>#NUM!</v>
      </c>
      <c r="N359" s="18" t="e">
        <f>INDEX(Large!$E$4:$BN$405,'Trade quantity'!$C359,'Trade quantity'!N$2)</f>
        <v>#NUM!</v>
      </c>
      <c r="O359" s="18" t="e">
        <f>INDEX(Large!$E$4:$BN$405,'Trade quantity'!$C359,'Trade quantity'!O$2)</f>
        <v>#NUM!</v>
      </c>
    </row>
    <row r="360" spans="1:15">
      <c r="A360" s="18">
        <v>357</v>
      </c>
      <c r="B360" s="12" t="e">
        <f>LARGE(Large!$BM$4:$BM$72,'Trade quantity'!A360)</f>
        <v>#NUM!</v>
      </c>
      <c r="C360" s="18" t="e">
        <f>MATCH(B360,Large!$BM$4:$BM$405,0)</f>
        <v>#NUM!</v>
      </c>
      <c r="D360" s="18" t="e">
        <f>INDEX(Large!$E$4:$BN$405,'Trade quantity'!$C360,'Trade quantity'!D$2)</f>
        <v>#NUM!</v>
      </c>
      <c r="E360" s="18" t="e">
        <f>INDEX(Large!$E$4:$BN$405,'Trade quantity'!$C360,'Trade quantity'!E$2)</f>
        <v>#NUM!</v>
      </c>
      <c r="F360" s="18" t="e">
        <f>INDEX(Large!$E$4:$BN$405,'Trade quantity'!$C360,'Trade quantity'!F$2)</f>
        <v>#NUM!</v>
      </c>
      <c r="G360" s="18" t="e">
        <f>INDEX(Large!$E$4:$BN$405,'Trade quantity'!$C360,'Trade quantity'!G$2)</f>
        <v>#NUM!</v>
      </c>
      <c r="H360" s="18" t="e">
        <f>INDEX(Large!$E$4:$BN$405,'Trade quantity'!$C360,'Trade quantity'!H$2)</f>
        <v>#NUM!</v>
      </c>
      <c r="I360" s="18" t="e">
        <f>INDEX(Large!$E$4:$BN$405,'Trade quantity'!$C360,'Trade quantity'!I$2)</f>
        <v>#NUM!</v>
      </c>
      <c r="J360" s="18" t="e">
        <f>INDEX(Large!$E$4:$BN$405,'Trade quantity'!$C360,'Trade quantity'!J$2)</f>
        <v>#NUM!</v>
      </c>
      <c r="K360" s="18" t="e">
        <f>INDEX(Large!$E$4:$BN$405,'Trade quantity'!$C360,'Trade quantity'!K$2)</f>
        <v>#NUM!</v>
      </c>
      <c r="L360" s="18" t="e">
        <f>INDEX(Large!$E$4:$BN$405,'Trade quantity'!$C360,'Trade quantity'!L$2)</f>
        <v>#NUM!</v>
      </c>
      <c r="M360" s="18" t="e">
        <f>INDEX(Large!$E$4:$BN$405,'Trade quantity'!$C360,'Trade quantity'!M$2)</f>
        <v>#NUM!</v>
      </c>
      <c r="N360" s="18" t="e">
        <f>INDEX(Large!$E$4:$BN$405,'Trade quantity'!$C360,'Trade quantity'!N$2)</f>
        <v>#NUM!</v>
      </c>
      <c r="O360" s="18" t="e">
        <f>INDEX(Large!$E$4:$BN$405,'Trade quantity'!$C360,'Trade quantity'!O$2)</f>
        <v>#NUM!</v>
      </c>
    </row>
    <row r="361" spans="1:15">
      <c r="A361" s="18">
        <v>358</v>
      </c>
      <c r="B361" s="12" t="e">
        <f>LARGE(Large!$BM$4:$BM$72,'Trade quantity'!A361)</f>
        <v>#NUM!</v>
      </c>
      <c r="C361" s="18" t="e">
        <f>MATCH(B361,Large!$BM$4:$BM$405,0)</f>
        <v>#NUM!</v>
      </c>
      <c r="D361" s="18" t="e">
        <f>INDEX(Large!$E$4:$BN$405,'Trade quantity'!$C361,'Trade quantity'!D$2)</f>
        <v>#NUM!</v>
      </c>
      <c r="E361" s="18" t="e">
        <f>INDEX(Large!$E$4:$BN$405,'Trade quantity'!$C361,'Trade quantity'!E$2)</f>
        <v>#NUM!</v>
      </c>
      <c r="F361" s="18" t="e">
        <f>INDEX(Large!$E$4:$BN$405,'Trade quantity'!$C361,'Trade quantity'!F$2)</f>
        <v>#NUM!</v>
      </c>
      <c r="G361" s="18" t="e">
        <f>INDEX(Large!$E$4:$BN$405,'Trade quantity'!$C361,'Trade quantity'!G$2)</f>
        <v>#NUM!</v>
      </c>
      <c r="H361" s="18" t="e">
        <f>INDEX(Large!$E$4:$BN$405,'Trade quantity'!$C361,'Trade quantity'!H$2)</f>
        <v>#NUM!</v>
      </c>
      <c r="I361" s="18" t="e">
        <f>INDEX(Large!$E$4:$BN$405,'Trade quantity'!$C361,'Trade quantity'!I$2)</f>
        <v>#NUM!</v>
      </c>
      <c r="J361" s="18" t="e">
        <f>INDEX(Large!$E$4:$BN$405,'Trade quantity'!$C361,'Trade quantity'!J$2)</f>
        <v>#NUM!</v>
      </c>
      <c r="K361" s="18" t="e">
        <f>INDEX(Large!$E$4:$BN$405,'Trade quantity'!$C361,'Trade quantity'!K$2)</f>
        <v>#NUM!</v>
      </c>
      <c r="L361" s="18" t="e">
        <f>INDEX(Large!$E$4:$BN$405,'Trade quantity'!$C361,'Trade quantity'!L$2)</f>
        <v>#NUM!</v>
      </c>
      <c r="M361" s="18" t="e">
        <f>INDEX(Large!$E$4:$BN$405,'Trade quantity'!$C361,'Trade quantity'!M$2)</f>
        <v>#NUM!</v>
      </c>
      <c r="N361" s="18" t="e">
        <f>INDEX(Large!$E$4:$BN$405,'Trade quantity'!$C361,'Trade quantity'!N$2)</f>
        <v>#NUM!</v>
      </c>
      <c r="O361" s="18" t="e">
        <f>INDEX(Large!$E$4:$BN$405,'Trade quantity'!$C361,'Trade quantity'!O$2)</f>
        <v>#NUM!</v>
      </c>
    </row>
    <row r="362" spans="1:15">
      <c r="A362" s="18">
        <v>359</v>
      </c>
      <c r="B362" s="12" t="e">
        <f>LARGE(Large!$BM$4:$BM$72,'Trade quantity'!A362)</f>
        <v>#NUM!</v>
      </c>
      <c r="C362" s="18" t="e">
        <f>MATCH(B362,Large!$BM$4:$BM$405,0)</f>
        <v>#NUM!</v>
      </c>
      <c r="D362" s="18" t="e">
        <f>INDEX(Large!$E$4:$BN$405,'Trade quantity'!$C362,'Trade quantity'!D$2)</f>
        <v>#NUM!</v>
      </c>
      <c r="E362" s="18" t="e">
        <f>INDEX(Large!$E$4:$BN$405,'Trade quantity'!$C362,'Trade quantity'!E$2)</f>
        <v>#NUM!</v>
      </c>
      <c r="F362" s="18" t="e">
        <f>INDEX(Large!$E$4:$BN$405,'Trade quantity'!$C362,'Trade quantity'!F$2)</f>
        <v>#NUM!</v>
      </c>
      <c r="G362" s="18" t="e">
        <f>INDEX(Large!$E$4:$BN$405,'Trade quantity'!$C362,'Trade quantity'!G$2)</f>
        <v>#NUM!</v>
      </c>
      <c r="H362" s="18" t="e">
        <f>INDEX(Large!$E$4:$BN$405,'Trade quantity'!$C362,'Trade quantity'!H$2)</f>
        <v>#NUM!</v>
      </c>
      <c r="I362" s="18" t="e">
        <f>INDEX(Large!$E$4:$BN$405,'Trade quantity'!$C362,'Trade quantity'!I$2)</f>
        <v>#NUM!</v>
      </c>
      <c r="J362" s="18" t="e">
        <f>INDEX(Large!$E$4:$BN$405,'Trade quantity'!$C362,'Trade quantity'!J$2)</f>
        <v>#NUM!</v>
      </c>
      <c r="K362" s="18" t="e">
        <f>INDEX(Large!$E$4:$BN$405,'Trade quantity'!$C362,'Trade quantity'!K$2)</f>
        <v>#NUM!</v>
      </c>
      <c r="L362" s="18" t="e">
        <f>INDEX(Large!$E$4:$BN$405,'Trade quantity'!$C362,'Trade quantity'!L$2)</f>
        <v>#NUM!</v>
      </c>
      <c r="M362" s="18" t="e">
        <f>INDEX(Large!$E$4:$BN$405,'Trade quantity'!$C362,'Trade quantity'!M$2)</f>
        <v>#NUM!</v>
      </c>
      <c r="N362" s="18" t="e">
        <f>INDEX(Large!$E$4:$BN$405,'Trade quantity'!$C362,'Trade quantity'!N$2)</f>
        <v>#NUM!</v>
      </c>
      <c r="O362" s="18" t="e">
        <f>INDEX(Large!$E$4:$BN$405,'Trade quantity'!$C362,'Trade quantity'!O$2)</f>
        <v>#NUM!</v>
      </c>
    </row>
    <row r="363" spans="1:15">
      <c r="A363" s="18">
        <v>360</v>
      </c>
      <c r="B363" s="12" t="e">
        <f>LARGE(Large!$BM$4:$BM$72,'Trade quantity'!A363)</f>
        <v>#NUM!</v>
      </c>
      <c r="C363" s="18" t="e">
        <f>MATCH(B363,Large!$BM$4:$BM$405,0)</f>
        <v>#NUM!</v>
      </c>
      <c r="D363" s="18" t="e">
        <f>INDEX(Large!$E$4:$BN$405,'Trade quantity'!$C363,'Trade quantity'!D$2)</f>
        <v>#NUM!</v>
      </c>
      <c r="E363" s="18" t="e">
        <f>INDEX(Large!$E$4:$BN$405,'Trade quantity'!$C363,'Trade quantity'!E$2)</f>
        <v>#NUM!</v>
      </c>
      <c r="F363" s="18" t="e">
        <f>INDEX(Large!$E$4:$BN$405,'Trade quantity'!$C363,'Trade quantity'!F$2)</f>
        <v>#NUM!</v>
      </c>
      <c r="G363" s="18" t="e">
        <f>INDEX(Large!$E$4:$BN$405,'Trade quantity'!$C363,'Trade quantity'!G$2)</f>
        <v>#NUM!</v>
      </c>
      <c r="H363" s="18" t="e">
        <f>INDEX(Large!$E$4:$BN$405,'Trade quantity'!$C363,'Trade quantity'!H$2)</f>
        <v>#NUM!</v>
      </c>
      <c r="I363" s="18" t="e">
        <f>INDEX(Large!$E$4:$BN$405,'Trade quantity'!$C363,'Trade quantity'!I$2)</f>
        <v>#NUM!</v>
      </c>
      <c r="J363" s="18" t="e">
        <f>INDEX(Large!$E$4:$BN$405,'Trade quantity'!$C363,'Trade quantity'!J$2)</f>
        <v>#NUM!</v>
      </c>
      <c r="K363" s="18" t="e">
        <f>INDEX(Large!$E$4:$BN$405,'Trade quantity'!$C363,'Trade quantity'!K$2)</f>
        <v>#NUM!</v>
      </c>
      <c r="L363" s="18" t="e">
        <f>INDEX(Large!$E$4:$BN$405,'Trade quantity'!$C363,'Trade quantity'!L$2)</f>
        <v>#NUM!</v>
      </c>
      <c r="M363" s="18" t="e">
        <f>INDEX(Large!$E$4:$BN$405,'Trade quantity'!$C363,'Trade quantity'!M$2)</f>
        <v>#NUM!</v>
      </c>
      <c r="N363" s="18" t="e">
        <f>INDEX(Large!$E$4:$BN$405,'Trade quantity'!$C363,'Trade quantity'!N$2)</f>
        <v>#NUM!</v>
      </c>
      <c r="O363" s="18" t="e">
        <f>INDEX(Large!$E$4:$BN$405,'Trade quantity'!$C363,'Trade quantity'!O$2)</f>
        <v>#NUM!</v>
      </c>
    </row>
    <row r="364" spans="1:15">
      <c r="A364" s="18">
        <v>361</v>
      </c>
      <c r="B364" s="12" t="e">
        <f>LARGE(Large!$BM$4:$BM$72,'Trade quantity'!A364)</f>
        <v>#NUM!</v>
      </c>
      <c r="C364" s="18" t="e">
        <f>MATCH(B364,Large!$BM$4:$BM$405,0)</f>
        <v>#NUM!</v>
      </c>
      <c r="D364" s="18" t="e">
        <f>INDEX(Large!$E$4:$BN$405,'Trade quantity'!$C364,'Trade quantity'!D$2)</f>
        <v>#NUM!</v>
      </c>
      <c r="E364" s="18" t="e">
        <f>INDEX(Large!$E$4:$BN$405,'Trade quantity'!$C364,'Trade quantity'!E$2)</f>
        <v>#NUM!</v>
      </c>
      <c r="F364" s="18" t="e">
        <f>INDEX(Large!$E$4:$BN$405,'Trade quantity'!$C364,'Trade quantity'!F$2)</f>
        <v>#NUM!</v>
      </c>
      <c r="G364" s="18" t="e">
        <f>INDEX(Large!$E$4:$BN$405,'Trade quantity'!$C364,'Trade quantity'!G$2)</f>
        <v>#NUM!</v>
      </c>
      <c r="H364" s="18" t="e">
        <f>INDEX(Large!$E$4:$BN$405,'Trade quantity'!$C364,'Trade quantity'!H$2)</f>
        <v>#NUM!</v>
      </c>
      <c r="I364" s="18" t="e">
        <f>INDEX(Large!$E$4:$BN$405,'Trade quantity'!$C364,'Trade quantity'!I$2)</f>
        <v>#NUM!</v>
      </c>
      <c r="J364" s="18" t="e">
        <f>INDEX(Large!$E$4:$BN$405,'Trade quantity'!$C364,'Trade quantity'!J$2)</f>
        <v>#NUM!</v>
      </c>
      <c r="K364" s="18" t="e">
        <f>INDEX(Large!$E$4:$BN$405,'Trade quantity'!$C364,'Trade quantity'!K$2)</f>
        <v>#NUM!</v>
      </c>
      <c r="L364" s="18" t="e">
        <f>INDEX(Large!$E$4:$BN$405,'Trade quantity'!$C364,'Trade quantity'!L$2)</f>
        <v>#NUM!</v>
      </c>
      <c r="M364" s="18" t="e">
        <f>INDEX(Large!$E$4:$BN$405,'Trade quantity'!$C364,'Trade quantity'!M$2)</f>
        <v>#NUM!</v>
      </c>
      <c r="N364" s="18" t="e">
        <f>INDEX(Large!$E$4:$BN$405,'Trade quantity'!$C364,'Trade quantity'!N$2)</f>
        <v>#NUM!</v>
      </c>
      <c r="O364" s="18" t="e">
        <f>INDEX(Large!$E$4:$BN$405,'Trade quantity'!$C364,'Trade quantity'!O$2)</f>
        <v>#NUM!</v>
      </c>
    </row>
    <row r="365" spans="1:15">
      <c r="A365" s="18">
        <v>362</v>
      </c>
      <c r="B365" s="12" t="e">
        <f>LARGE(Large!$BM$4:$BM$72,'Trade quantity'!A365)</f>
        <v>#NUM!</v>
      </c>
      <c r="C365" s="18" t="e">
        <f>MATCH(B365,Large!$BM$4:$BM$405,0)</f>
        <v>#NUM!</v>
      </c>
      <c r="D365" s="18" t="e">
        <f>INDEX(Large!$E$4:$BN$405,'Trade quantity'!$C365,'Trade quantity'!D$2)</f>
        <v>#NUM!</v>
      </c>
      <c r="E365" s="18" t="e">
        <f>INDEX(Large!$E$4:$BN$405,'Trade quantity'!$C365,'Trade quantity'!E$2)</f>
        <v>#NUM!</v>
      </c>
      <c r="F365" s="18" t="e">
        <f>INDEX(Large!$E$4:$BN$405,'Trade quantity'!$C365,'Trade quantity'!F$2)</f>
        <v>#NUM!</v>
      </c>
      <c r="G365" s="18" t="e">
        <f>INDEX(Large!$E$4:$BN$405,'Trade quantity'!$C365,'Trade quantity'!G$2)</f>
        <v>#NUM!</v>
      </c>
      <c r="H365" s="18" t="e">
        <f>INDEX(Large!$E$4:$BN$405,'Trade quantity'!$C365,'Trade quantity'!H$2)</f>
        <v>#NUM!</v>
      </c>
      <c r="I365" s="18" t="e">
        <f>INDEX(Large!$E$4:$BN$405,'Trade quantity'!$C365,'Trade quantity'!I$2)</f>
        <v>#NUM!</v>
      </c>
      <c r="J365" s="18" t="e">
        <f>INDEX(Large!$E$4:$BN$405,'Trade quantity'!$C365,'Trade quantity'!J$2)</f>
        <v>#NUM!</v>
      </c>
      <c r="K365" s="18" t="e">
        <f>INDEX(Large!$E$4:$BN$405,'Trade quantity'!$C365,'Trade quantity'!K$2)</f>
        <v>#NUM!</v>
      </c>
      <c r="L365" s="18" t="e">
        <f>INDEX(Large!$E$4:$BN$405,'Trade quantity'!$C365,'Trade quantity'!L$2)</f>
        <v>#NUM!</v>
      </c>
      <c r="M365" s="18" t="e">
        <f>INDEX(Large!$E$4:$BN$405,'Trade quantity'!$C365,'Trade quantity'!M$2)</f>
        <v>#NUM!</v>
      </c>
      <c r="N365" s="18" t="e">
        <f>INDEX(Large!$E$4:$BN$405,'Trade quantity'!$C365,'Trade quantity'!N$2)</f>
        <v>#NUM!</v>
      </c>
      <c r="O365" s="18" t="e">
        <f>INDEX(Large!$E$4:$BN$405,'Trade quantity'!$C365,'Trade quantity'!O$2)</f>
        <v>#NUM!</v>
      </c>
    </row>
    <row r="366" spans="1:15">
      <c r="A366" s="18">
        <v>363</v>
      </c>
      <c r="B366" s="12" t="e">
        <f>LARGE(Large!$BM$4:$BM$72,'Trade quantity'!A366)</f>
        <v>#NUM!</v>
      </c>
      <c r="C366" s="18" t="e">
        <f>MATCH(B366,Large!$BM$4:$BM$405,0)</f>
        <v>#NUM!</v>
      </c>
      <c r="D366" s="18" t="e">
        <f>INDEX(Large!$E$4:$BN$405,'Trade quantity'!$C366,'Trade quantity'!D$2)</f>
        <v>#NUM!</v>
      </c>
      <c r="E366" s="18" t="e">
        <f>INDEX(Large!$E$4:$BN$405,'Trade quantity'!$C366,'Trade quantity'!E$2)</f>
        <v>#NUM!</v>
      </c>
      <c r="F366" s="18" t="e">
        <f>INDEX(Large!$E$4:$BN$405,'Trade quantity'!$C366,'Trade quantity'!F$2)</f>
        <v>#NUM!</v>
      </c>
      <c r="G366" s="18" t="e">
        <f>INDEX(Large!$E$4:$BN$405,'Trade quantity'!$C366,'Trade quantity'!G$2)</f>
        <v>#NUM!</v>
      </c>
      <c r="H366" s="18" t="e">
        <f>INDEX(Large!$E$4:$BN$405,'Trade quantity'!$C366,'Trade quantity'!H$2)</f>
        <v>#NUM!</v>
      </c>
      <c r="I366" s="18" t="e">
        <f>INDEX(Large!$E$4:$BN$405,'Trade quantity'!$C366,'Trade quantity'!I$2)</f>
        <v>#NUM!</v>
      </c>
      <c r="J366" s="18" t="e">
        <f>INDEX(Large!$E$4:$BN$405,'Trade quantity'!$C366,'Trade quantity'!J$2)</f>
        <v>#NUM!</v>
      </c>
      <c r="K366" s="18" t="e">
        <f>INDEX(Large!$E$4:$BN$405,'Trade quantity'!$C366,'Trade quantity'!K$2)</f>
        <v>#NUM!</v>
      </c>
      <c r="L366" s="18" t="e">
        <f>INDEX(Large!$E$4:$BN$405,'Trade quantity'!$C366,'Trade quantity'!L$2)</f>
        <v>#NUM!</v>
      </c>
      <c r="M366" s="18" t="e">
        <f>INDEX(Large!$E$4:$BN$405,'Trade quantity'!$C366,'Trade quantity'!M$2)</f>
        <v>#NUM!</v>
      </c>
      <c r="N366" s="18" t="e">
        <f>INDEX(Large!$E$4:$BN$405,'Trade quantity'!$C366,'Trade quantity'!N$2)</f>
        <v>#NUM!</v>
      </c>
      <c r="O366" s="18" t="e">
        <f>INDEX(Large!$E$4:$BN$405,'Trade quantity'!$C366,'Trade quantity'!O$2)</f>
        <v>#NUM!</v>
      </c>
    </row>
    <row r="367" spans="1:15">
      <c r="A367" s="18">
        <v>364</v>
      </c>
      <c r="B367" s="12" t="e">
        <f>LARGE(Large!$BM$4:$BM$72,'Trade quantity'!A367)</f>
        <v>#NUM!</v>
      </c>
      <c r="C367" s="18" t="e">
        <f>MATCH(B367,Large!$BM$4:$BM$405,0)</f>
        <v>#NUM!</v>
      </c>
      <c r="D367" s="18" t="e">
        <f>INDEX(Large!$E$4:$BN$405,'Trade quantity'!$C367,'Trade quantity'!D$2)</f>
        <v>#NUM!</v>
      </c>
      <c r="E367" s="18" t="e">
        <f>INDEX(Large!$E$4:$BN$405,'Trade quantity'!$C367,'Trade quantity'!E$2)</f>
        <v>#NUM!</v>
      </c>
      <c r="F367" s="18" t="e">
        <f>INDEX(Large!$E$4:$BN$405,'Trade quantity'!$C367,'Trade quantity'!F$2)</f>
        <v>#NUM!</v>
      </c>
      <c r="G367" s="18" t="e">
        <f>INDEX(Large!$E$4:$BN$405,'Trade quantity'!$C367,'Trade quantity'!G$2)</f>
        <v>#NUM!</v>
      </c>
      <c r="H367" s="18" t="e">
        <f>INDEX(Large!$E$4:$BN$405,'Trade quantity'!$C367,'Trade quantity'!H$2)</f>
        <v>#NUM!</v>
      </c>
      <c r="I367" s="18" t="e">
        <f>INDEX(Large!$E$4:$BN$405,'Trade quantity'!$C367,'Trade quantity'!I$2)</f>
        <v>#NUM!</v>
      </c>
      <c r="J367" s="18" t="e">
        <f>INDEX(Large!$E$4:$BN$405,'Trade quantity'!$C367,'Trade quantity'!J$2)</f>
        <v>#NUM!</v>
      </c>
      <c r="K367" s="18" t="e">
        <f>INDEX(Large!$E$4:$BN$405,'Trade quantity'!$C367,'Trade quantity'!K$2)</f>
        <v>#NUM!</v>
      </c>
      <c r="L367" s="18" t="e">
        <f>INDEX(Large!$E$4:$BN$405,'Trade quantity'!$C367,'Trade quantity'!L$2)</f>
        <v>#NUM!</v>
      </c>
      <c r="M367" s="18" t="e">
        <f>INDEX(Large!$E$4:$BN$405,'Trade quantity'!$C367,'Trade quantity'!M$2)</f>
        <v>#NUM!</v>
      </c>
      <c r="N367" s="18" t="e">
        <f>INDEX(Large!$E$4:$BN$405,'Trade quantity'!$C367,'Trade quantity'!N$2)</f>
        <v>#NUM!</v>
      </c>
      <c r="O367" s="18" t="e">
        <f>INDEX(Large!$E$4:$BN$405,'Trade quantity'!$C367,'Trade quantity'!O$2)</f>
        <v>#NUM!</v>
      </c>
    </row>
    <row r="368" spans="1:15">
      <c r="A368" s="18">
        <v>365</v>
      </c>
      <c r="B368" s="12" t="e">
        <f>LARGE(Large!$BM$4:$BM$72,'Trade quantity'!A368)</f>
        <v>#NUM!</v>
      </c>
      <c r="C368" s="18" t="e">
        <f>MATCH(B368,Large!$BM$4:$BM$405,0)</f>
        <v>#NUM!</v>
      </c>
      <c r="D368" s="18" t="e">
        <f>INDEX(Large!$E$4:$BN$405,'Trade quantity'!$C368,'Trade quantity'!D$2)</f>
        <v>#NUM!</v>
      </c>
      <c r="E368" s="18" t="e">
        <f>INDEX(Large!$E$4:$BN$405,'Trade quantity'!$C368,'Trade quantity'!E$2)</f>
        <v>#NUM!</v>
      </c>
      <c r="F368" s="18" t="e">
        <f>INDEX(Large!$E$4:$BN$405,'Trade quantity'!$C368,'Trade quantity'!F$2)</f>
        <v>#NUM!</v>
      </c>
      <c r="G368" s="18" t="e">
        <f>INDEX(Large!$E$4:$BN$405,'Trade quantity'!$C368,'Trade quantity'!G$2)</f>
        <v>#NUM!</v>
      </c>
      <c r="H368" s="18" t="e">
        <f>INDEX(Large!$E$4:$BN$405,'Trade quantity'!$C368,'Trade quantity'!H$2)</f>
        <v>#NUM!</v>
      </c>
      <c r="I368" s="18" t="e">
        <f>INDEX(Large!$E$4:$BN$405,'Trade quantity'!$C368,'Trade quantity'!I$2)</f>
        <v>#NUM!</v>
      </c>
      <c r="J368" s="18" t="e">
        <f>INDEX(Large!$E$4:$BN$405,'Trade quantity'!$C368,'Trade quantity'!J$2)</f>
        <v>#NUM!</v>
      </c>
      <c r="K368" s="18" t="e">
        <f>INDEX(Large!$E$4:$BN$405,'Trade quantity'!$C368,'Trade quantity'!K$2)</f>
        <v>#NUM!</v>
      </c>
      <c r="L368" s="18" t="e">
        <f>INDEX(Large!$E$4:$BN$405,'Trade quantity'!$C368,'Trade quantity'!L$2)</f>
        <v>#NUM!</v>
      </c>
      <c r="M368" s="18" t="e">
        <f>INDEX(Large!$E$4:$BN$405,'Trade quantity'!$C368,'Trade quantity'!M$2)</f>
        <v>#NUM!</v>
      </c>
      <c r="N368" s="18" t="e">
        <f>INDEX(Large!$E$4:$BN$405,'Trade quantity'!$C368,'Trade quantity'!N$2)</f>
        <v>#NUM!</v>
      </c>
      <c r="O368" s="18" t="e">
        <f>INDEX(Large!$E$4:$BN$405,'Trade quantity'!$C368,'Trade quantity'!O$2)</f>
        <v>#NUM!</v>
      </c>
    </row>
    <row r="369" spans="1:15">
      <c r="A369" s="18">
        <v>366</v>
      </c>
      <c r="B369" s="12" t="e">
        <f>LARGE(Large!$BM$4:$BM$72,'Trade quantity'!A369)</f>
        <v>#NUM!</v>
      </c>
      <c r="C369" s="18" t="e">
        <f>MATCH(B369,Large!$BM$4:$BM$405,0)</f>
        <v>#NUM!</v>
      </c>
      <c r="D369" s="18" t="e">
        <f>INDEX(Large!$E$4:$BN$405,'Trade quantity'!$C369,'Trade quantity'!D$2)</f>
        <v>#NUM!</v>
      </c>
      <c r="E369" s="18" t="e">
        <f>INDEX(Large!$E$4:$BN$405,'Trade quantity'!$C369,'Trade quantity'!E$2)</f>
        <v>#NUM!</v>
      </c>
      <c r="F369" s="18" t="e">
        <f>INDEX(Large!$E$4:$BN$405,'Trade quantity'!$C369,'Trade quantity'!F$2)</f>
        <v>#NUM!</v>
      </c>
      <c r="G369" s="18" t="e">
        <f>INDEX(Large!$E$4:$BN$405,'Trade quantity'!$C369,'Trade quantity'!G$2)</f>
        <v>#NUM!</v>
      </c>
      <c r="H369" s="18" t="e">
        <f>INDEX(Large!$E$4:$BN$405,'Trade quantity'!$C369,'Trade quantity'!H$2)</f>
        <v>#NUM!</v>
      </c>
      <c r="I369" s="18" t="e">
        <f>INDEX(Large!$E$4:$BN$405,'Trade quantity'!$C369,'Trade quantity'!I$2)</f>
        <v>#NUM!</v>
      </c>
      <c r="J369" s="18" t="e">
        <f>INDEX(Large!$E$4:$BN$405,'Trade quantity'!$C369,'Trade quantity'!J$2)</f>
        <v>#NUM!</v>
      </c>
      <c r="K369" s="18" t="e">
        <f>INDEX(Large!$E$4:$BN$405,'Trade quantity'!$C369,'Trade quantity'!K$2)</f>
        <v>#NUM!</v>
      </c>
      <c r="L369" s="18" t="e">
        <f>INDEX(Large!$E$4:$BN$405,'Trade quantity'!$C369,'Trade quantity'!L$2)</f>
        <v>#NUM!</v>
      </c>
      <c r="M369" s="18" t="e">
        <f>INDEX(Large!$E$4:$BN$405,'Trade quantity'!$C369,'Trade quantity'!M$2)</f>
        <v>#NUM!</v>
      </c>
      <c r="N369" s="18" t="e">
        <f>INDEX(Large!$E$4:$BN$405,'Trade quantity'!$C369,'Trade quantity'!N$2)</f>
        <v>#NUM!</v>
      </c>
      <c r="O369" s="18" t="e">
        <f>INDEX(Large!$E$4:$BN$405,'Trade quantity'!$C369,'Trade quantity'!O$2)</f>
        <v>#NUM!</v>
      </c>
    </row>
    <row r="370" spans="1:15">
      <c r="A370" s="18">
        <v>367</v>
      </c>
      <c r="B370" s="12" t="e">
        <f>LARGE(Large!$BM$4:$BM$72,'Trade quantity'!A370)</f>
        <v>#NUM!</v>
      </c>
      <c r="C370" s="18" t="e">
        <f>MATCH(B370,Large!$BM$4:$BM$405,0)</f>
        <v>#NUM!</v>
      </c>
      <c r="D370" s="18" t="e">
        <f>INDEX(Large!$E$4:$BN$405,'Trade quantity'!$C370,'Trade quantity'!D$2)</f>
        <v>#NUM!</v>
      </c>
      <c r="E370" s="18" t="e">
        <f>INDEX(Large!$E$4:$BN$405,'Trade quantity'!$C370,'Trade quantity'!E$2)</f>
        <v>#NUM!</v>
      </c>
      <c r="F370" s="18" t="e">
        <f>INDEX(Large!$E$4:$BN$405,'Trade quantity'!$C370,'Trade quantity'!F$2)</f>
        <v>#NUM!</v>
      </c>
      <c r="G370" s="18" t="e">
        <f>INDEX(Large!$E$4:$BN$405,'Trade quantity'!$C370,'Trade quantity'!G$2)</f>
        <v>#NUM!</v>
      </c>
      <c r="H370" s="18" t="e">
        <f>INDEX(Large!$E$4:$BN$405,'Trade quantity'!$C370,'Trade quantity'!H$2)</f>
        <v>#NUM!</v>
      </c>
      <c r="I370" s="18" t="e">
        <f>INDEX(Large!$E$4:$BN$405,'Trade quantity'!$C370,'Trade quantity'!I$2)</f>
        <v>#NUM!</v>
      </c>
      <c r="J370" s="18" t="e">
        <f>INDEX(Large!$E$4:$BN$405,'Trade quantity'!$C370,'Trade quantity'!J$2)</f>
        <v>#NUM!</v>
      </c>
      <c r="K370" s="18" t="e">
        <f>INDEX(Large!$E$4:$BN$405,'Trade quantity'!$C370,'Trade quantity'!K$2)</f>
        <v>#NUM!</v>
      </c>
      <c r="L370" s="18" t="e">
        <f>INDEX(Large!$E$4:$BN$405,'Trade quantity'!$C370,'Trade quantity'!L$2)</f>
        <v>#NUM!</v>
      </c>
      <c r="M370" s="18" t="e">
        <f>INDEX(Large!$E$4:$BN$405,'Trade quantity'!$C370,'Trade quantity'!M$2)</f>
        <v>#NUM!</v>
      </c>
      <c r="N370" s="18" t="e">
        <f>INDEX(Large!$E$4:$BN$405,'Trade quantity'!$C370,'Trade quantity'!N$2)</f>
        <v>#NUM!</v>
      </c>
      <c r="O370" s="18" t="e">
        <f>INDEX(Large!$E$4:$BN$405,'Trade quantity'!$C370,'Trade quantity'!O$2)</f>
        <v>#NUM!</v>
      </c>
    </row>
    <row r="371" spans="1:15">
      <c r="A371" s="18">
        <v>368</v>
      </c>
      <c r="B371" s="12" t="e">
        <f>LARGE(Large!$BM$4:$BM$72,'Trade quantity'!A371)</f>
        <v>#NUM!</v>
      </c>
      <c r="C371" s="18" t="e">
        <f>MATCH(B371,Large!$BM$4:$BM$405,0)</f>
        <v>#NUM!</v>
      </c>
      <c r="D371" s="18" t="e">
        <f>INDEX(Large!$E$4:$BN$405,'Trade quantity'!$C371,'Trade quantity'!D$2)</f>
        <v>#NUM!</v>
      </c>
      <c r="E371" s="18" t="e">
        <f>INDEX(Large!$E$4:$BN$405,'Trade quantity'!$C371,'Trade quantity'!E$2)</f>
        <v>#NUM!</v>
      </c>
      <c r="F371" s="18" t="e">
        <f>INDEX(Large!$E$4:$BN$405,'Trade quantity'!$C371,'Trade quantity'!F$2)</f>
        <v>#NUM!</v>
      </c>
      <c r="G371" s="18" t="e">
        <f>INDEX(Large!$E$4:$BN$405,'Trade quantity'!$C371,'Trade quantity'!G$2)</f>
        <v>#NUM!</v>
      </c>
      <c r="H371" s="18" t="e">
        <f>INDEX(Large!$E$4:$BN$405,'Trade quantity'!$C371,'Trade quantity'!H$2)</f>
        <v>#NUM!</v>
      </c>
      <c r="I371" s="18" t="e">
        <f>INDEX(Large!$E$4:$BN$405,'Trade quantity'!$C371,'Trade quantity'!I$2)</f>
        <v>#NUM!</v>
      </c>
      <c r="J371" s="18" t="e">
        <f>INDEX(Large!$E$4:$BN$405,'Trade quantity'!$C371,'Trade quantity'!J$2)</f>
        <v>#NUM!</v>
      </c>
      <c r="K371" s="18" t="e">
        <f>INDEX(Large!$E$4:$BN$405,'Trade quantity'!$C371,'Trade quantity'!K$2)</f>
        <v>#NUM!</v>
      </c>
      <c r="L371" s="18" t="e">
        <f>INDEX(Large!$E$4:$BN$405,'Trade quantity'!$C371,'Trade quantity'!L$2)</f>
        <v>#NUM!</v>
      </c>
      <c r="M371" s="18" t="e">
        <f>INDEX(Large!$E$4:$BN$405,'Trade quantity'!$C371,'Trade quantity'!M$2)</f>
        <v>#NUM!</v>
      </c>
      <c r="N371" s="18" t="e">
        <f>INDEX(Large!$E$4:$BN$405,'Trade quantity'!$C371,'Trade quantity'!N$2)</f>
        <v>#NUM!</v>
      </c>
      <c r="O371" s="18" t="e">
        <f>INDEX(Large!$E$4:$BN$405,'Trade quantity'!$C371,'Trade quantity'!O$2)</f>
        <v>#NUM!</v>
      </c>
    </row>
    <row r="372" spans="1:15">
      <c r="A372" s="18">
        <v>369</v>
      </c>
      <c r="B372" s="12" t="e">
        <f>LARGE(Large!$BM$4:$BM$72,'Trade quantity'!A372)</f>
        <v>#NUM!</v>
      </c>
      <c r="C372" s="18" t="e">
        <f>MATCH(B372,Large!$BM$4:$BM$405,0)</f>
        <v>#NUM!</v>
      </c>
      <c r="D372" s="18" t="e">
        <f>INDEX(Large!$E$4:$BN$405,'Trade quantity'!$C372,'Trade quantity'!D$2)</f>
        <v>#NUM!</v>
      </c>
      <c r="E372" s="18" t="e">
        <f>INDEX(Large!$E$4:$BN$405,'Trade quantity'!$C372,'Trade quantity'!E$2)</f>
        <v>#NUM!</v>
      </c>
      <c r="F372" s="18" t="e">
        <f>INDEX(Large!$E$4:$BN$405,'Trade quantity'!$C372,'Trade quantity'!F$2)</f>
        <v>#NUM!</v>
      </c>
      <c r="G372" s="18" t="e">
        <f>INDEX(Large!$E$4:$BN$405,'Trade quantity'!$C372,'Trade quantity'!G$2)</f>
        <v>#NUM!</v>
      </c>
      <c r="H372" s="18" t="e">
        <f>INDEX(Large!$E$4:$BN$405,'Trade quantity'!$C372,'Trade quantity'!H$2)</f>
        <v>#NUM!</v>
      </c>
      <c r="I372" s="18" t="e">
        <f>INDEX(Large!$E$4:$BN$405,'Trade quantity'!$C372,'Trade quantity'!I$2)</f>
        <v>#NUM!</v>
      </c>
      <c r="J372" s="18" t="e">
        <f>INDEX(Large!$E$4:$BN$405,'Trade quantity'!$C372,'Trade quantity'!J$2)</f>
        <v>#NUM!</v>
      </c>
      <c r="K372" s="18" t="e">
        <f>INDEX(Large!$E$4:$BN$405,'Trade quantity'!$C372,'Trade quantity'!K$2)</f>
        <v>#NUM!</v>
      </c>
      <c r="L372" s="18" t="e">
        <f>INDEX(Large!$E$4:$BN$405,'Trade quantity'!$C372,'Trade quantity'!L$2)</f>
        <v>#NUM!</v>
      </c>
      <c r="M372" s="18" t="e">
        <f>INDEX(Large!$E$4:$BN$405,'Trade quantity'!$C372,'Trade quantity'!M$2)</f>
        <v>#NUM!</v>
      </c>
      <c r="N372" s="18" t="e">
        <f>INDEX(Large!$E$4:$BN$405,'Trade quantity'!$C372,'Trade quantity'!N$2)</f>
        <v>#NUM!</v>
      </c>
      <c r="O372" s="18" t="e">
        <f>INDEX(Large!$E$4:$BN$405,'Trade quantity'!$C372,'Trade quantity'!O$2)</f>
        <v>#NUM!</v>
      </c>
    </row>
    <row r="373" spans="1:15">
      <c r="A373" s="18">
        <v>370</v>
      </c>
      <c r="B373" s="12" t="e">
        <f>LARGE(Large!$BM$4:$BM$72,'Trade quantity'!A373)</f>
        <v>#NUM!</v>
      </c>
      <c r="C373" s="18" t="e">
        <f>MATCH(B373,Large!$BM$4:$BM$405,0)</f>
        <v>#NUM!</v>
      </c>
      <c r="D373" s="18" t="e">
        <f>INDEX(Large!$E$4:$BN$405,'Trade quantity'!$C373,'Trade quantity'!D$2)</f>
        <v>#NUM!</v>
      </c>
      <c r="E373" s="18" t="e">
        <f>INDEX(Large!$E$4:$BN$405,'Trade quantity'!$C373,'Trade quantity'!E$2)</f>
        <v>#NUM!</v>
      </c>
      <c r="F373" s="18" t="e">
        <f>INDEX(Large!$E$4:$BN$405,'Trade quantity'!$C373,'Trade quantity'!F$2)</f>
        <v>#NUM!</v>
      </c>
      <c r="G373" s="18" t="e">
        <f>INDEX(Large!$E$4:$BN$405,'Trade quantity'!$C373,'Trade quantity'!G$2)</f>
        <v>#NUM!</v>
      </c>
      <c r="H373" s="18" t="e">
        <f>INDEX(Large!$E$4:$BN$405,'Trade quantity'!$C373,'Trade quantity'!H$2)</f>
        <v>#NUM!</v>
      </c>
      <c r="I373" s="18" t="e">
        <f>INDEX(Large!$E$4:$BN$405,'Trade quantity'!$C373,'Trade quantity'!I$2)</f>
        <v>#NUM!</v>
      </c>
      <c r="J373" s="18" t="e">
        <f>INDEX(Large!$E$4:$BN$405,'Trade quantity'!$C373,'Trade quantity'!J$2)</f>
        <v>#NUM!</v>
      </c>
      <c r="K373" s="18" t="e">
        <f>INDEX(Large!$E$4:$BN$405,'Trade quantity'!$C373,'Trade quantity'!K$2)</f>
        <v>#NUM!</v>
      </c>
      <c r="L373" s="18" t="e">
        <f>INDEX(Large!$E$4:$BN$405,'Trade quantity'!$C373,'Trade quantity'!L$2)</f>
        <v>#NUM!</v>
      </c>
      <c r="M373" s="18" t="e">
        <f>INDEX(Large!$E$4:$BN$405,'Trade quantity'!$C373,'Trade quantity'!M$2)</f>
        <v>#NUM!</v>
      </c>
      <c r="N373" s="18" t="e">
        <f>INDEX(Large!$E$4:$BN$405,'Trade quantity'!$C373,'Trade quantity'!N$2)</f>
        <v>#NUM!</v>
      </c>
      <c r="O373" s="18" t="e">
        <f>INDEX(Large!$E$4:$BN$405,'Trade quantity'!$C373,'Trade quantity'!O$2)</f>
        <v>#NUM!</v>
      </c>
    </row>
    <row r="374" spans="1:15">
      <c r="A374" s="18">
        <v>371</v>
      </c>
      <c r="B374" s="12" t="e">
        <f>LARGE(Large!$BM$4:$BM$72,'Trade quantity'!A374)</f>
        <v>#NUM!</v>
      </c>
      <c r="C374" s="18" t="e">
        <f>MATCH(B374,Large!$BM$4:$BM$405,0)</f>
        <v>#NUM!</v>
      </c>
      <c r="D374" s="18" t="e">
        <f>INDEX(Large!$E$4:$BN$405,'Trade quantity'!$C374,'Trade quantity'!D$2)</f>
        <v>#NUM!</v>
      </c>
      <c r="E374" s="18" t="e">
        <f>INDEX(Large!$E$4:$BN$405,'Trade quantity'!$C374,'Trade quantity'!E$2)</f>
        <v>#NUM!</v>
      </c>
      <c r="F374" s="18" t="e">
        <f>INDEX(Large!$E$4:$BN$405,'Trade quantity'!$C374,'Trade quantity'!F$2)</f>
        <v>#NUM!</v>
      </c>
      <c r="G374" s="18" t="e">
        <f>INDEX(Large!$E$4:$BN$405,'Trade quantity'!$C374,'Trade quantity'!G$2)</f>
        <v>#NUM!</v>
      </c>
      <c r="H374" s="18" t="e">
        <f>INDEX(Large!$E$4:$BN$405,'Trade quantity'!$C374,'Trade quantity'!H$2)</f>
        <v>#NUM!</v>
      </c>
      <c r="I374" s="18" t="e">
        <f>INDEX(Large!$E$4:$BN$405,'Trade quantity'!$C374,'Trade quantity'!I$2)</f>
        <v>#NUM!</v>
      </c>
      <c r="J374" s="18" t="e">
        <f>INDEX(Large!$E$4:$BN$405,'Trade quantity'!$C374,'Trade quantity'!J$2)</f>
        <v>#NUM!</v>
      </c>
      <c r="K374" s="18" t="e">
        <f>INDEX(Large!$E$4:$BN$405,'Trade quantity'!$C374,'Trade quantity'!K$2)</f>
        <v>#NUM!</v>
      </c>
      <c r="L374" s="18" t="e">
        <f>INDEX(Large!$E$4:$BN$405,'Trade quantity'!$C374,'Trade quantity'!L$2)</f>
        <v>#NUM!</v>
      </c>
      <c r="M374" s="18" t="e">
        <f>INDEX(Large!$E$4:$BN$405,'Trade quantity'!$C374,'Trade quantity'!M$2)</f>
        <v>#NUM!</v>
      </c>
      <c r="N374" s="18" t="e">
        <f>INDEX(Large!$E$4:$BN$405,'Trade quantity'!$C374,'Trade quantity'!N$2)</f>
        <v>#NUM!</v>
      </c>
      <c r="O374" s="18" t="e">
        <f>INDEX(Large!$E$4:$BN$405,'Trade quantity'!$C374,'Trade quantity'!O$2)</f>
        <v>#NUM!</v>
      </c>
    </row>
    <row r="375" spans="1:15">
      <c r="A375" s="18">
        <v>372</v>
      </c>
      <c r="B375" s="12" t="e">
        <f>LARGE(Large!$BM$4:$BM$72,'Trade quantity'!A375)</f>
        <v>#NUM!</v>
      </c>
      <c r="C375" s="18" t="e">
        <f>MATCH(B375,Large!$BM$4:$BM$405,0)</f>
        <v>#NUM!</v>
      </c>
      <c r="D375" s="18" t="e">
        <f>INDEX(Large!$E$4:$BN$405,'Trade quantity'!$C375,'Trade quantity'!D$2)</f>
        <v>#NUM!</v>
      </c>
      <c r="E375" s="18" t="e">
        <f>INDEX(Large!$E$4:$BN$405,'Trade quantity'!$C375,'Trade quantity'!E$2)</f>
        <v>#NUM!</v>
      </c>
      <c r="F375" s="18" t="e">
        <f>INDEX(Large!$E$4:$BN$405,'Trade quantity'!$C375,'Trade quantity'!F$2)</f>
        <v>#NUM!</v>
      </c>
      <c r="G375" s="18" t="e">
        <f>INDEX(Large!$E$4:$BN$405,'Trade quantity'!$C375,'Trade quantity'!G$2)</f>
        <v>#NUM!</v>
      </c>
      <c r="H375" s="18" t="e">
        <f>INDEX(Large!$E$4:$BN$405,'Trade quantity'!$C375,'Trade quantity'!H$2)</f>
        <v>#NUM!</v>
      </c>
      <c r="I375" s="18" t="e">
        <f>INDEX(Large!$E$4:$BN$405,'Trade quantity'!$C375,'Trade quantity'!I$2)</f>
        <v>#NUM!</v>
      </c>
      <c r="J375" s="18" t="e">
        <f>INDEX(Large!$E$4:$BN$405,'Trade quantity'!$C375,'Trade quantity'!J$2)</f>
        <v>#NUM!</v>
      </c>
      <c r="K375" s="18" t="e">
        <f>INDEX(Large!$E$4:$BN$405,'Trade quantity'!$C375,'Trade quantity'!K$2)</f>
        <v>#NUM!</v>
      </c>
      <c r="L375" s="18" t="e">
        <f>INDEX(Large!$E$4:$BN$405,'Trade quantity'!$C375,'Trade quantity'!L$2)</f>
        <v>#NUM!</v>
      </c>
      <c r="M375" s="18" t="e">
        <f>INDEX(Large!$E$4:$BN$405,'Trade quantity'!$C375,'Trade quantity'!M$2)</f>
        <v>#NUM!</v>
      </c>
      <c r="N375" s="18" t="e">
        <f>INDEX(Large!$E$4:$BN$405,'Trade quantity'!$C375,'Trade quantity'!N$2)</f>
        <v>#NUM!</v>
      </c>
      <c r="O375" s="18" t="e">
        <f>INDEX(Large!$E$4:$BN$405,'Trade quantity'!$C375,'Trade quantity'!O$2)</f>
        <v>#NUM!</v>
      </c>
    </row>
    <row r="376" spans="1:15">
      <c r="A376" s="18">
        <v>373</v>
      </c>
      <c r="B376" s="12" t="e">
        <f>LARGE(Large!$BM$4:$BM$72,'Trade quantity'!A376)</f>
        <v>#NUM!</v>
      </c>
      <c r="C376" s="18" t="e">
        <f>MATCH(B376,Large!$BM$4:$BM$405,0)</f>
        <v>#NUM!</v>
      </c>
      <c r="D376" s="18" t="e">
        <f>INDEX(Large!$E$4:$BN$405,'Trade quantity'!$C376,'Trade quantity'!D$2)</f>
        <v>#NUM!</v>
      </c>
      <c r="E376" s="18" t="e">
        <f>INDEX(Large!$E$4:$BN$405,'Trade quantity'!$C376,'Trade quantity'!E$2)</f>
        <v>#NUM!</v>
      </c>
      <c r="F376" s="18" t="e">
        <f>INDEX(Large!$E$4:$BN$405,'Trade quantity'!$C376,'Trade quantity'!F$2)</f>
        <v>#NUM!</v>
      </c>
      <c r="G376" s="18" t="e">
        <f>INDEX(Large!$E$4:$BN$405,'Trade quantity'!$C376,'Trade quantity'!G$2)</f>
        <v>#NUM!</v>
      </c>
      <c r="H376" s="18" t="e">
        <f>INDEX(Large!$E$4:$BN$405,'Trade quantity'!$C376,'Trade quantity'!H$2)</f>
        <v>#NUM!</v>
      </c>
      <c r="I376" s="18" t="e">
        <f>INDEX(Large!$E$4:$BN$405,'Trade quantity'!$C376,'Trade quantity'!I$2)</f>
        <v>#NUM!</v>
      </c>
      <c r="J376" s="18" t="e">
        <f>INDEX(Large!$E$4:$BN$405,'Trade quantity'!$C376,'Trade quantity'!J$2)</f>
        <v>#NUM!</v>
      </c>
      <c r="K376" s="18" t="e">
        <f>INDEX(Large!$E$4:$BN$405,'Trade quantity'!$C376,'Trade quantity'!K$2)</f>
        <v>#NUM!</v>
      </c>
      <c r="L376" s="18" t="e">
        <f>INDEX(Large!$E$4:$BN$405,'Trade quantity'!$C376,'Trade quantity'!L$2)</f>
        <v>#NUM!</v>
      </c>
      <c r="M376" s="18" t="e">
        <f>INDEX(Large!$E$4:$BN$405,'Trade quantity'!$C376,'Trade quantity'!M$2)</f>
        <v>#NUM!</v>
      </c>
      <c r="N376" s="18" t="e">
        <f>INDEX(Large!$E$4:$BN$405,'Trade quantity'!$C376,'Trade quantity'!N$2)</f>
        <v>#NUM!</v>
      </c>
      <c r="O376" s="18" t="e">
        <f>INDEX(Large!$E$4:$BN$405,'Trade quantity'!$C376,'Trade quantity'!O$2)</f>
        <v>#NUM!</v>
      </c>
    </row>
    <row r="377" spans="1:15">
      <c r="A377" s="18">
        <v>374</v>
      </c>
      <c r="B377" s="12" t="e">
        <f>LARGE(Large!$BM$4:$BM$72,'Trade quantity'!A377)</f>
        <v>#NUM!</v>
      </c>
      <c r="C377" s="18" t="e">
        <f>MATCH(B377,Large!$BM$4:$BM$405,0)</f>
        <v>#NUM!</v>
      </c>
      <c r="D377" s="18" t="e">
        <f>INDEX(Large!$E$4:$BN$405,'Trade quantity'!$C377,'Trade quantity'!D$2)</f>
        <v>#NUM!</v>
      </c>
      <c r="E377" s="18" t="e">
        <f>INDEX(Large!$E$4:$BN$405,'Trade quantity'!$C377,'Trade quantity'!E$2)</f>
        <v>#NUM!</v>
      </c>
      <c r="F377" s="18" t="e">
        <f>INDEX(Large!$E$4:$BN$405,'Trade quantity'!$C377,'Trade quantity'!F$2)</f>
        <v>#NUM!</v>
      </c>
      <c r="G377" s="18" t="e">
        <f>INDEX(Large!$E$4:$BN$405,'Trade quantity'!$C377,'Trade quantity'!G$2)</f>
        <v>#NUM!</v>
      </c>
      <c r="H377" s="18" t="e">
        <f>INDEX(Large!$E$4:$BN$405,'Trade quantity'!$C377,'Trade quantity'!H$2)</f>
        <v>#NUM!</v>
      </c>
      <c r="I377" s="18" t="e">
        <f>INDEX(Large!$E$4:$BN$405,'Trade quantity'!$C377,'Trade quantity'!I$2)</f>
        <v>#NUM!</v>
      </c>
      <c r="J377" s="18" t="e">
        <f>INDEX(Large!$E$4:$BN$405,'Trade quantity'!$C377,'Trade quantity'!J$2)</f>
        <v>#NUM!</v>
      </c>
      <c r="K377" s="18" t="e">
        <f>INDEX(Large!$E$4:$BN$405,'Trade quantity'!$C377,'Trade quantity'!K$2)</f>
        <v>#NUM!</v>
      </c>
      <c r="L377" s="18" t="e">
        <f>INDEX(Large!$E$4:$BN$405,'Trade quantity'!$C377,'Trade quantity'!L$2)</f>
        <v>#NUM!</v>
      </c>
      <c r="M377" s="18" t="e">
        <f>INDEX(Large!$E$4:$BN$405,'Trade quantity'!$C377,'Trade quantity'!M$2)</f>
        <v>#NUM!</v>
      </c>
      <c r="N377" s="18" t="e">
        <f>INDEX(Large!$E$4:$BN$405,'Trade quantity'!$C377,'Trade quantity'!N$2)</f>
        <v>#NUM!</v>
      </c>
      <c r="O377" s="18" t="e">
        <f>INDEX(Large!$E$4:$BN$405,'Trade quantity'!$C377,'Trade quantity'!O$2)</f>
        <v>#NUM!</v>
      </c>
    </row>
    <row r="378" spans="1:15">
      <c r="A378" s="18">
        <v>375</v>
      </c>
      <c r="B378" s="12" t="e">
        <f>LARGE(Large!$BM$4:$BM$72,'Trade quantity'!A378)</f>
        <v>#NUM!</v>
      </c>
      <c r="C378" s="18" t="e">
        <f>MATCH(B378,Large!$BM$4:$BM$405,0)</f>
        <v>#NUM!</v>
      </c>
      <c r="D378" s="18" t="e">
        <f>INDEX(Large!$E$4:$BN$405,'Trade quantity'!$C378,'Trade quantity'!D$2)</f>
        <v>#NUM!</v>
      </c>
      <c r="E378" s="18" t="e">
        <f>INDEX(Large!$E$4:$BN$405,'Trade quantity'!$C378,'Trade quantity'!E$2)</f>
        <v>#NUM!</v>
      </c>
      <c r="F378" s="18" t="e">
        <f>INDEX(Large!$E$4:$BN$405,'Trade quantity'!$C378,'Trade quantity'!F$2)</f>
        <v>#NUM!</v>
      </c>
      <c r="G378" s="18" t="e">
        <f>INDEX(Large!$E$4:$BN$405,'Trade quantity'!$C378,'Trade quantity'!G$2)</f>
        <v>#NUM!</v>
      </c>
      <c r="H378" s="18" t="e">
        <f>INDEX(Large!$E$4:$BN$405,'Trade quantity'!$C378,'Trade quantity'!H$2)</f>
        <v>#NUM!</v>
      </c>
      <c r="I378" s="18" t="e">
        <f>INDEX(Large!$E$4:$BN$405,'Trade quantity'!$C378,'Trade quantity'!I$2)</f>
        <v>#NUM!</v>
      </c>
      <c r="J378" s="18" t="e">
        <f>INDEX(Large!$E$4:$BN$405,'Trade quantity'!$C378,'Trade quantity'!J$2)</f>
        <v>#NUM!</v>
      </c>
      <c r="K378" s="18" t="e">
        <f>INDEX(Large!$E$4:$BN$405,'Trade quantity'!$C378,'Trade quantity'!K$2)</f>
        <v>#NUM!</v>
      </c>
      <c r="L378" s="18" t="e">
        <f>INDEX(Large!$E$4:$BN$405,'Trade quantity'!$C378,'Trade quantity'!L$2)</f>
        <v>#NUM!</v>
      </c>
      <c r="M378" s="18" t="e">
        <f>INDEX(Large!$E$4:$BN$405,'Trade quantity'!$C378,'Trade quantity'!M$2)</f>
        <v>#NUM!</v>
      </c>
      <c r="N378" s="18" t="e">
        <f>INDEX(Large!$E$4:$BN$405,'Trade quantity'!$C378,'Trade quantity'!N$2)</f>
        <v>#NUM!</v>
      </c>
      <c r="O378" s="18" t="e">
        <f>INDEX(Large!$E$4:$BN$405,'Trade quantity'!$C378,'Trade quantity'!O$2)</f>
        <v>#NUM!</v>
      </c>
    </row>
    <row r="379" spans="1:15">
      <c r="A379" s="18">
        <v>376</v>
      </c>
      <c r="B379" s="12" t="e">
        <f>LARGE(Large!$BM$4:$BM$72,'Trade quantity'!A379)</f>
        <v>#NUM!</v>
      </c>
      <c r="C379" s="18" t="e">
        <f>MATCH(B379,Large!$BM$4:$BM$405,0)</f>
        <v>#NUM!</v>
      </c>
      <c r="D379" s="18" t="e">
        <f>INDEX(Large!$E$4:$BN$405,'Trade quantity'!$C379,'Trade quantity'!D$2)</f>
        <v>#NUM!</v>
      </c>
      <c r="E379" s="18" t="e">
        <f>INDEX(Large!$E$4:$BN$405,'Trade quantity'!$C379,'Trade quantity'!E$2)</f>
        <v>#NUM!</v>
      </c>
      <c r="F379" s="18" t="e">
        <f>INDEX(Large!$E$4:$BN$405,'Trade quantity'!$C379,'Trade quantity'!F$2)</f>
        <v>#NUM!</v>
      </c>
      <c r="G379" s="18" t="e">
        <f>INDEX(Large!$E$4:$BN$405,'Trade quantity'!$C379,'Trade quantity'!G$2)</f>
        <v>#NUM!</v>
      </c>
      <c r="H379" s="18" t="e">
        <f>INDEX(Large!$E$4:$BN$405,'Trade quantity'!$C379,'Trade quantity'!H$2)</f>
        <v>#NUM!</v>
      </c>
      <c r="I379" s="18" t="e">
        <f>INDEX(Large!$E$4:$BN$405,'Trade quantity'!$C379,'Trade quantity'!I$2)</f>
        <v>#NUM!</v>
      </c>
      <c r="J379" s="18" t="e">
        <f>INDEX(Large!$E$4:$BN$405,'Trade quantity'!$C379,'Trade quantity'!J$2)</f>
        <v>#NUM!</v>
      </c>
      <c r="K379" s="18" t="e">
        <f>INDEX(Large!$E$4:$BN$405,'Trade quantity'!$C379,'Trade quantity'!K$2)</f>
        <v>#NUM!</v>
      </c>
      <c r="L379" s="18" t="e">
        <f>INDEX(Large!$E$4:$BN$405,'Trade quantity'!$C379,'Trade quantity'!L$2)</f>
        <v>#NUM!</v>
      </c>
      <c r="M379" s="18" t="e">
        <f>INDEX(Large!$E$4:$BN$405,'Trade quantity'!$C379,'Trade quantity'!M$2)</f>
        <v>#NUM!</v>
      </c>
      <c r="N379" s="18" t="e">
        <f>INDEX(Large!$E$4:$BN$405,'Trade quantity'!$C379,'Trade quantity'!N$2)</f>
        <v>#NUM!</v>
      </c>
      <c r="O379" s="18" t="e">
        <f>INDEX(Large!$E$4:$BN$405,'Trade quantity'!$C379,'Trade quantity'!O$2)</f>
        <v>#NUM!</v>
      </c>
    </row>
    <row r="380" spans="1:15">
      <c r="A380" s="18">
        <v>377</v>
      </c>
      <c r="B380" s="12" t="e">
        <f>LARGE(Large!$BM$4:$BM$72,'Trade quantity'!A380)</f>
        <v>#NUM!</v>
      </c>
      <c r="C380" s="18" t="e">
        <f>MATCH(B380,Large!$BM$4:$BM$405,0)</f>
        <v>#NUM!</v>
      </c>
      <c r="D380" s="18" t="e">
        <f>INDEX(Large!$E$4:$BN$405,'Trade quantity'!$C380,'Trade quantity'!D$2)</f>
        <v>#NUM!</v>
      </c>
      <c r="E380" s="18" t="e">
        <f>INDEX(Large!$E$4:$BN$405,'Trade quantity'!$C380,'Trade quantity'!E$2)</f>
        <v>#NUM!</v>
      </c>
      <c r="F380" s="18" t="e">
        <f>INDEX(Large!$E$4:$BN$405,'Trade quantity'!$C380,'Trade quantity'!F$2)</f>
        <v>#NUM!</v>
      </c>
      <c r="G380" s="18" t="e">
        <f>INDEX(Large!$E$4:$BN$405,'Trade quantity'!$C380,'Trade quantity'!G$2)</f>
        <v>#NUM!</v>
      </c>
      <c r="H380" s="18" t="e">
        <f>INDEX(Large!$E$4:$BN$405,'Trade quantity'!$C380,'Trade quantity'!H$2)</f>
        <v>#NUM!</v>
      </c>
      <c r="I380" s="18" t="e">
        <f>INDEX(Large!$E$4:$BN$405,'Trade quantity'!$C380,'Trade quantity'!I$2)</f>
        <v>#NUM!</v>
      </c>
      <c r="J380" s="18" t="e">
        <f>INDEX(Large!$E$4:$BN$405,'Trade quantity'!$C380,'Trade quantity'!J$2)</f>
        <v>#NUM!</v>
      </c>
      <c r="K380" s="18" t="e">
        <f>INDEX(Large!$E$4:$BN$405,'Trade quantity'!$C380,'Trade quantity'!K$2)</f>
        <v>#NUM!</v>
      </c>
      <c r="L380" s="18" t="e">
        <f>INDEX(Large!$E$4:$BN$405,'Trade quantity'!$C380,'Trade quantity'!L$2)</f>
        <v>#NUM!</v>
      </c>
      <c r="M380" s="18" t="e">
        <f>INDEX(Large!$E$4:$BN$405,'Trade quantity'!$C380,'Trade quantity'!M$2)</f>
        <v>#NUM!</v>
      </c>
      <c r="N380" s="18" t="e">
        <f>INDEX(Large!$E$4:$BN$405,'Trade quantity'!$C380,'Trade quantity'!N$2)</f>
        <v>#NUM!</v>
      </c>
      <c r="O380" s="18" t="e">
        <f>INDEX(Large!$E$4:$BN$405,'Trade quantity'!$C380,'Trade quantity'!O$2)</f>
        <v>#NUM!</v>
      </c>
    </row>
    <row r="381" spans="1:15">
      <c r="A381" s="18">
        <v>378</v>
      </c>
      <c r="B381" s="12" t="e">
        <f>LARGE(Large!$BM$4:$BM$72,'Trade quantity'!A381)</f>
        <v>#NUM!</v>
      </c>
      <c r="C381" s="18" t="e">
        <f>MATCH(B381,Large!$BM$4:$BM$405,0)</f>
        <v>#NUM!</v>
      </c>
      <c r="D381" s="18" t="e">
        <f>INDEX(Large!$E$4:$BN$405,'Trade quantity'!$C381,'Trade quantity'!D$2)</f>
        <v>#NUM!</v>
      </c>
      <c r="E381" s="18" t="e">
        <f>INDEX(Large!$E$4:$BN$405,'Trade quantity'!$C381,'Trade quantity'!E$2)</f>
        <v>#NUM!</v>
      </c>
      <c r="F381" s="18" t="e">
        <f>INDEX(Large!$E$4:$BN$405,'Trade quantity'!$C381,'Trade quantity'!F$2)</f>
        <v>#NUM!</v>
      </c>
      <c r="G381" s="18" t="e">
        <f>INDEX(Large!$E$4:$BN$405,'Trade quantity'!$C381,'Trade quantity'!G$2)</f>
        <v>#NUM!</v>
      </c>
      <c r="H381" s="18" t="e">
        <f>INDEX(Large!$E$4:$BN$405,'Trade quantity'!$C381,'Trade quantity'!H$2)</f>
        <v>#NUM!</v>
      </c>
      <c r="I381" s="18" t="e">
        <f>INDEX(Large!$E$4:$BN$405,'Trade quantity'!$C381,'Trade quantity'!I$2)</f>
        <v>#NUM!</v>
      </c>
      <c r="J381" s="18" t="e">
        <f>INDEX(Large!$E$4:$BN$405,'Trade quantity'!$C381,'Trade quantity'!J$2)</f>
        <v>#NUM!</v>
      </c>
      <c r="K381" s="18" t="e">
        <f>INDEX(Large!$E$4:$BN$405,'Trade quantity'!$C381,'Trade quantity'!K$2)</f>
        <v>#NUM!</v>
      </c>
      <c r="L381" s="18" t="e">
        <f>INDEX(Large!$E$4:$BN$405,'Trade quantity'!$C381,'Trade quantity'!L$2)</f>
        <v>#NUM!</v>
      </c>
      <c r="M381" s="18" t="e">
        <f>INDEX(Large!$E$4:$BN$405,'Trade quantity'!$C381,'Trade quantity'!M$2)</f>
        <v>#NUM!</v>
      </c>
      <c r="N381" s="18" t="e">
        <f>INDEX(Large!$E$4:$BN$405,'Trade quantity'!$C381,'Trade quantity'!N$2)</f>
        <v>#NUM!</v>
      </c>
      <c r="O381" s="18" t="e">
        <f>INDEX(Large!$E$4:$BN$405,'Trade quantity'!$C381,'Trade quantity'!O$2)</f>
        <v>#NUM!</v>
      </c>
    </row>
    <row r="382" spans="1:15">
      <c r="A382" s="18">
        <v>379</v>
      </c>
      <c r="B382" s="12" t="e">
        <f>LARGE(Large!$BM$4:$BM$72,'Trade quantity'!A382)</f>
        <v>#NUM!</v>
      </c>
      <c r="C382" s="18" t="e">
        <f>MATCH(B382,Large!$BM$4:$BM$405,0)</f>
        <v>#NUM!</v>
      </c>
      <c r="D382" s="18" t="e">
        <f>INDEX(Large!$E$4:$BN$405,'Trade quantity'!$C382,'Trade quantity'!D$2)</f>
        <v>#NUM!</v>
      </c>
      <c r="E382" s="18" t="e">
        <f>INDEX(Large!$E$4:$BN$405,'Trade quantity'!$C382,'Trade quantity'!E$2)</f>
        <v>#NUM!</v>
      </c>
      <c r="F382" s="18" t="e">
        <f>INDEX(Large!$E$4:$BN$405,'Trade quantity'!$C382,'Trade quantity'!F$2)</f>
        <v>#NUM!</v>
      </c>
      <c r="G382" s="18" t="e">
        <f>INDEX(Large!$E$4:$BN$405,'Trade quantity'!$C382,'Trade quantity'!G$2)</f>
        <v>#NUM!</v>
      </c>
      <c r="H382" s="18" t="e">
        <f>INDEX(Large!$E$4:$BN$405,'Trade quantity'!$C382,'Trade quantity'!H$2)</f>
        <v>#NUM!</v>
      </c>
      <c r="I382" s="18" t="e">
        <f>INDEX(Large!$E$4:$BN$405,'Trade quantity'!$C382,'Trade quantity'!I$2)</f>
        <v>#NUM!</v>
      </c>
      <c r="J382" s="18" t="e">
        <f>INDEX(Large!$E$4:$BN$405,'Trade quantity'!$C382,'Trade quantity'!J$2)</f>
        <v>#NUM!</v>
      </c>
      <c r="K382" s="18" t="e">
        <f>INDEX(Large!$E$4:$BN$405,'Trade quantity'!$C382,'Trade quantity'!K$2)</f>
        <v>#NUM!</v>
      </c>
      <c r="L382" s="18" t="e">
        <f>INDEX(Large!$E$4:$BN$405,'Trade quantity'!$C382,'Trade quantity'!L$2)</f>
        <v>#NUM!</v>
      </c>
      <c r="M382" s="18" t="e">
        <f>INDEX(Large!$E$4:$BN$405,'Trade quantity'!$C382,'Trade quantity'!M$2)</f>
        <v>#NUM!</v>
      </c>
      <c r="N382" s="18" t="e">
        <f>INDEX(Large!$E$4:$BN$405,'Trade quantity'!$C382,'Trade quantity'!N$2)</f>
        <v>#NUM!</v>
      </c>
      <c r="O382" s="18" t="e">
        <f>INDEX(Large!$E$4:$BN$405,'Trade quantity'!$C382,'Trade quantity'!O$2)</f>
        <v>#NUM!</v>
      </c>
    </row>
    <row r="383" spans="1:15">
      <c r="A383" s="18">
        <v>380</v>
      </c>
      <c r="B383" s="12" t="e">
        <f>LARGE(Large!$BM$4:$BM$72,'Trade quantity'!A383)</f>
        <v>#NUM!</v>
      </c>
      <c r="C383" s="18" t="e">
        <f>MATCH(B383,Large!$BM$4:$BM$405,0)</f>
        <v>#NUM!</v>
      </c>
      <c r="D383" s="18" t="e">
        <f>INDEX(Large!$E$4:$BN$405,'Trade quantity'!$C383,'Trade quantity'!D$2)</f>
        <v>#NUM!</v>
      </c>
      <c r="E383" s="18" t="e">
        <f>INDEX(Large!$E$4:$BN$405,'Trade quantity'!$C383,'Trade quantity'!E$2)</f>
        <v>#NUM!</v>
      </c>
      <c r="F383" s="18" t="e">
        <f>INDEX(Large!$E$4:$BN$405,'Trade quantity'!$C383,'Trade quantity'!F$2)</f>
        <v>#NUM!</v>
      </c>
      <c r="G383" s="18" t="e">
        <f>INDEX(Large!$E$4:$BN$405,'Trade quantity'!$C383,'Trade quantity'!G$2)</f>
        <v>#NUM!</v>
      </c>
      <c r="H383" s="18" t="e">
        <f>INDEX(Large!$E$4:$BN$405,'Trade quantity'!$C383,'Trade quantity'!H$2)</f>
        <v>#NUM!</v>
      </c>
      <c r="I383" s="18" t="e">
        <f>INDEX(Large!$E$4:$BN$405,'Trade quantity'!$C383,'Trade quantity'!I$2)</f>
        <v>#NUM!</v>
      </c>
      <c r="J383" s="18" t="e">
        <f>INDEX(Large!$E$4:$BN$405,'Trade quantity'!$C383,'Trade quantity'!J$2)</f>
        <v>#NUM!</v>
      </c>
      <c r="K383" s="18" t="e">
        <f>INDEX(Large!$E$4:$BN$405,'Trade quantity'!$C383,'Trade quantity'!K$2)</f>
        <v>#NUM!</v>
      </c>
      <c r="L383" s="18" t="e">
        <f>INDEX(Large!$E$4:$BN$405,'Trade quantity'!$C383,'Trade quantity'!L$2)</f>
        <v>#NUM!</v>
      </c>
      <c r="M383" s="18" t="e">
        <f>INDEX(Large!$E$4:$BN$405,'Trade quantity'!$C383,'Trade quantity'!M$2)</f>
        <v>#NUM!</v>
      </c>
      <c r="N383" s="18" t="e">
        <f>INDEX(Large!$E$4:$BN$405,'Trade quantity'!$C383,'Trade quantity'!N$2)</f>
        <v>#NUM!</v>
      </c>
      <c r="O383" s="18" t="e">
        <f>INDEX(Large!$E$4:$BN$405,'Trade quantity'!$C383,'Trade quantity'!O$2)</f>
        <v>#NUM!</v>
      </c>
    </row>
    <row r="384" spans="1:15">
      <c r="A384" s="18">
        <v>381</v>
      </c>
      <c r="B384" s="12" t="e">
        <f>LARGE(Large!$BM$4:$BM$72,'Trade quantity'!A384)</f>
        <v>#NUM!</v>
      </c>
      <c r="C384" s="18" t="e">
        <f>MATCH(B384,Large!$BM$4:$BM$405,0)</f>
        <v>#NUM!</v>
      </c>
      <c r="D384" s="18" t="e">
        <f>INDEX(Large!$E$4:$BN$405,'Trade quantity'!$C384,'Trade quantity'!D$2)</f>
        <v>#NUM!</v>
      </c>
      <c r="E384" s="18" t="e">
        <f>INDEX(Large!$E$4:$BN$405,'Trade quantity'!$C384,'Trade quantity'!E$2)</f>
        <v>#NUM!</v>
      </c>
      <c r="F384" s="18" t="e">
        <f>INDEX(Large!$E$4:$BN$405,'Trade quantity'!$C384,'Trade quantity'!F$2)</f>
        <v>#NUM!</v>
      </c>
      <c r="G384" s="18" t="e">
        <f>INDEX(Large!$E$4:$BN$405,'Trade quantity'!$C384,'Trade quantity'!G$2)</f>
        <v>#NUM!</v>
      </c>
      <c r="H384" s="18" t="e">
        <f>INDEX(Large!$E$4:$BN$405,'Trade quantity'!$C384,'Trade quantity'!H$2)</f>
        <v>#NUM!</v>
      </c>
      <c r="I384" s="18" t="e">
        <f>INDEX(Large!$E$4:$BN$405,'Trade quantity'!$C384,'Trade quantity'!I$2)</f>
        <v>#NUM!</v>
      </c>
      <c r="J384" s="18" t="e">
        <f>INDEX(Large!$E$4:$BN$405,'Trade quantity'!$C384,'Trade quantity'!J$2)</f>
        <v>#NUM!</v>
      </c>
      <c r="K384" s="18" t="e">
        <f>INDEX(Large!$E$4:$BN$405,'Trade quantity'!$C384,'Trade quantity'!K$2)</f>
        <v>#NUM!</v>
      </c>
      <c r="L384" s="18" t="e">
        <f>INDEX(Large!$E$4:$BN$405,'Trade quantity'!$C384,'Trade quantity'!L$2)</f>
        <v>#NUM!</v>
      </c>
      <c r="M384" s="18" t="e">
        <f>INDEX(Large!$E$4:$BN$405,'Trade quantity'!$C384,'Trade quantity'!M$2)</f>
        <v>#NUM!</v>
      </c>
      <c r="N384" s="18" t="e">
        <f>INDEX(Large!$E$4:$BN$405,'Trade quantity'!$C384,'Trade quantity'!N$2)</f>
        <v>#NUM!</v>
      </c>
      <c r="O384" s="18" t="e">
        <f>INDEX(Large!$E$4:$BN$405,'Trade quantity'!$C384,'Trade quantity'!O$2)</f>
        <v>#NUM!</v>
      </c>
    </row>
    <row r="385" spans="1:15">
      <c r="A385" s="18">
        <v>382</v>
      </c>
      <c r="B385" s="12" t="e">
        <f>LARGE(Large!$BM$4:$BM$72,'Trade quantity'!A385)</f>
        <v>#NUM!</v>
      </c>
      <c r="C385" s="18" t="e">
        <f>MATCH(B385,Large!$BM$4:$BM$405,0)</f>
        <v>#NUM!</v>
      </c>
      <c r="D385" s="18" t="e">
        <f>INDEX(Large!$E$4:$BN$405,'Trade quantity'!$C385,'Trade quantity'!D$2)</f>
        <v>#NUM!</v>
      </c>
      <c r="E385" s="18" t="e">
        <f>INDEX(Large!$E$4:$BN$405,'Trade quantity'!$C385,'Trade quantity'!E$2)</f>
        <v>#NUM!</v>
      </c>
      <c r="F385" s="18" t="e">
        <f>INDEX(Large!$E$4:$BN$405,'Trade quantity'!$C385,'Trade quantity'!F$2)</f>
        <v>#NUM!</v>
      </c>
      <c r="G385" s="18" t="e">
        <f>INDEX(Large!$E$4:$BN$405,'Trade quantity'!$C385,'Trade quantity'!G$2)</f>
        <v>#NUM!</v>
      </c>
      <c r="H385" s="18" t="e">
        <f>INDEX(Large!$E$4:$BN$405,'Trade quantity'!$C385,'Trade quantity'!H$2)</f>
        <v>#NUM!</v>
      </c>
      <c r="I385" s="18" t="e">
        <f>INDEX(Large!$E$4:$BN$405,'Trade quantity'!$C385,'Trade quantity'!I$2)</f>
        <v>#NUM!</v>
      </c>
      <c r="J385" s="18" t="e">
        <f>INDEX(Large!$E$4:$BN$405,'Trade quantity'!$C385,'Trade quantity'!J$2)</f>
        <v>#NUM!</v>
      </c>
      <c r="K385" s="18" t="e">
        <f>INDEX(Large!$E$4:$BN$405,'Trade quantity'!$C385,'Trade quantity'!K$2)</f>
        <v>#NUM!</v>
      </c>
      <c r="L385" s="18" t="e">
        <f>INDEX(Large!$E$4:$BN$405,'Trade quantity'!$C385,'Trade quantity'!L$2)</f>
        <v>#NUM!</v>
      </c>
      <c r="M385" s="18" t="e">
        <f>INDEX(Large!$E$4:$BN$405,'Trade quantity'!$C385,'Trade quantity'!M$2)</f>
        <v>#NUM!</v>
      </c>
      <c r="N385" s="18" t="e">
        <f>INDEX(Large!$E$4:$BN$405,'Trade quantity'!$C385,'Trade quantity'!N$2)</f>
        <v>#NUM!</v>
      </c>
      <c r="O385" s="18" t="e">
        <f>INDEX(Large!$E$4:$BN$405,'Trade quantity'!$C385,'Trade quantity'!O$2)</f>
        <v>#NUM!</v>
      </c>
    </row>
    <row r="386" spans="1:15">
      <c r="A386" s="18">
        <v>383</v>
      </c>
      <c r="B386" s="12" t="e">
        <f>LARGE(Large!$BM$4:$BM$72,'Trade quantity'!A386)</f>
        <v>#NUM!</v>
      </c>
      <c r="C386" s="18" t="e">
        <f>MATCH(B386,Large!$BM$4:$BM$405,0)</f>
        <v>#NUM!</v>
      </c>
      <c r="D386" s="18" t="e">
        <f>INDEX(Large!$E$4:$BN$405,'Trade quantity'!$C386,'Trade quantity'!D$2)</f>
        <v>#NUM!</v>
      </c>
      <c r="E386" s="18" t="e">
        <f>INDEX(Large!$E$4:$BN$405,'Trade quantity'!$C386,'Trade quantity'!E$2)</f>
        <v>#NUM!</v>
      </c>
      <c r="F386" s="18" t="e">
        <f>INDEX(Large!$E$4:$BN$405,'Trade quantity'!$C386,'Trade quantity'!F$2)</f>
        <v>#NUM!</v>
      </c>
      <c r="G386" s="18" t="e">
        <f>INDEX(Large!$E$4:$BN$405,'Trade quantity'!$C386,'Trade quantity'!G$2)</f>
        <v>#NUM!</v>
      </c>
      <c r="H386" s="18" t="e">
        <f>INDEX(Large!$E$4:$BN$405,'Trade quantity'!$C386,'Trade quantity'!H$2)</f>
        <v>#NUM!</v>
      </c>
      <c r="I386" s="18" t="e">
        <f>INDEX(Large!$E$4:$BN$405,'Trade quantity'!$C386,'Trade quantity'!I$2)</f>
        <v>#NUM!</v>
      </c>
      <c r="J386" s="18" t="e">
        <f>INDEX(Large!$E$4:$BN$405,'Trade quantity'!$C386,'Trade quantity'!J$2)</f>
        <v>#NUM!</v>
      </c>
      <c r="K386" s="18" t="e">
        <f>INDEX(Large!$E$4:$BN$405,'Trade quantity'!$C386,'Trade quantity'!K$2)</f>
        <v>#NUM!</v>
      </c>
      <c r="L386" s="18" t="e">
        <f>INDEX(Large!$E$4:$BN$405,'Trade quantity'!$C386,'Trade quantity'!L$2)</f>
        <v>#NUM!</v>
      </c>
      <c r="M386" s="18" t="e">
        <f>INDEX(Large!$E$4:$BN$405,'Trade quantity'!$C386,'Trade quantity'!M$2)</f>
        <v>#NUM!</v>
      </c>
      <c r="N386" s="18" t="e">
        <f>INDEX(Large!$E$4:$BN$405,'Trade quantity'!$C386,'Trade quantity'!N$2)</f>
        <v>#NUM!</v>
      </c>
      <c r="O386" s="18" t="e">
        <f>INDEX(Large!$E$4:$BN$405,'Trade quantity'!$C386,'Trade quantity'!O$2)</f>
        <v>#NUM!</v>
      </c>
    </row>
    <row r="387" spans="1:15">
      <c r="A387" s="18">
        <v>384</v>
      </c>
      <c r="B387" s="12" t="e">
        <f>LARGE(Large!$BM$4:$BM$72,'Trade quantity'!A387)</f>
        <v>#NUM!</v>
      </c>
      <c r="C387" s="18" t="e">
        <f>MATCH(B387,Large!$BM$4:$BM$405,0)</f>
        <v>#NUM!</v>
      </c>
      <c r="D387" s="18" t="e">
        <f>INDEX(Large!$E$4:$BN$405,'Trade quantity'!$C387,'Trade quantity'!D$2)</f>
        <v>#NUM!</v>
      </c>
      <c r="E387" s="18" t="e">
        <f>INDEX(Large!$E$4:$BN$405,'Trade quantity'!$C387,'Trade quantity'!E$2)</f>
        <v>#NUM!</v>
      </c>
      <c r="F387" s="18" t="e">
        <f>INDEX(Large!$E$4:$BN$405,'Trade quantity'!$C387,'Trade quantity'!F$2)</f>
        <v>#NUM!</v>
      </c>
      <c r="G387" s="18" t="e">
        <f>INDEX(Large!$E$4:$BN$405,'Trade quantity'!$C387,'Trade quantity'!G$2)</f>
        <v>#NUM!</v>
      </c>
      <c r="H387" s="18" t="e">
        <f>INDEX(Large!$E$4:$BN$405,'Trade quantity'!$C387,'Trade quantity'!H$2)</f>
        <v>#NUM!</v>
      </c>
      <c r="I387" s="18" t="e">
        <f>INDEX(Large!$E$4:$BN$405,'Trade quantity'!$C387,'Trade quantity'!I$2)</f>
        <v>#NUM!</v>
      </c>
      <c r="J387" s="18" t="e">
        <f>INDEX(Large!$E$4:$BN$405,'Trade quantity'!$C387,'Trade quantity'!J$2)</f>
        <v>#NUM!</v>
      </c>
      <c r="K387" s="18" t="e">
        <f>INDEX(Large!$E$4:$BN$405,'Trade quantity'!$C387,'Trade quantity'!K$2)</f>
        <v>#NUM!</v>
      </c>
      <c r="L387" s="18" t="e">
        <f>INDEX(Large!$E$4:$BN$405,'Trade quantity'!$C387,'Trade quantity'!L$2)</f>
        <v>#NUM!</v>
      </c>
      <c r="M387" s="18" t="e">
        <f>INDEX(Large!$E$4:$BN$405,'Trade quantity'!$C387,'Trade quantity'!M$2)</f>
        <v>#NUM!</v>
      </c>
      <c r="N387" s="18" t="e">
        <f>INDEX(Large!$E$4:$BN$405,'Trade quantity'!$C387,'Trade quantity'!N$2)</f>
        <v>#NUM!</v>
      </c>
      <c r="O387" s="18" t="e">
        <f>INDEX(Large!$E$4:$BN$405,'Trade quantity'!$C387,'Trade quantity'!O$2)</f>
        <v>#NUM!</v>
      </c>
    </row>
    <row r="388" spans="1:15">
      <c r="A388" s="18">
        <v>385</v>
      </c>
      <c r="B388" s="12" t="e">
        <f>LARGE(Large!$BM$4:$BM$72,'Trade quantity'!A388)</f>
        <v>#NUM!</v>
      </c>
      <c r="C388" s="18" t="e">
        <f>MATCH(B388,Large!$BM$4:$BM$405,0)</f>
        <v>#NUM!</v>
      </c>
      <c r="D388" s="18" t="e">
        <f>INDEX(Large!$E$4:$BN$405,'Trade quantity'!$C388,'Trade quantity'!D$2)</f>
        <v>#NUM!</v>
      </c>
      <c r="E388" s="18" t="e">
        <f>INDEX(Large!$E$4:$BN$405,'Trade quantity'!$C388,'Trade quantity'!E$2)</f>
        <v>#NUM!</v>
      </c>
      <c r="F388" s="18" t="e">
        <f>INDEX(Large!$E$4:$BN$405,'Trade quantity'!$C388,'Trade quantity'!F$2)</f>
        <v>#NUM!</v>
      </c>
      <c r="G388" s="18" t="e">
        <f>INDEX(Large!$E$4:$BN$405,'Trade quantity'!$C388,'Trade quantity'!G$2)</f>
        <v>#NUM!</v>
      </c>
      <c r="H388" s="18" t="e">
        <f>INDEX(Large!$E$4:$BN$405,'Trade quantity'!$C388,'Trade quantity'!H$2)</f>
        <v>#NUM!</v>
      </c>
      <c r="I388" s="18" t="e">
        <f>INDEX(Large!$E$4:$BN$405,'Trade quantity'!$C388,'Trade quantity'!I$2)</f>
        <v>#NUM!</v>
      </c>
      <c r="J388" s="18" t="e">
        <f>INDEX(Large!$E$4:$BN$405,'Trade quantity'!$C388,'Trade quantity'!J$2)</f>
        <v>#NUM!</v>
      </c>
      <c r="K388" s="18" t="e">
        <f>INDEX(Large!$E$4:$BN$405,'Trade quantity'!$C388,'Trade quantity'!K$2)</f>
        <v>#NUM!</v>
      </c>
      <c r="L388" s="18" t="e">
        <f>INDEX(Large!$E$4:$BN$405,'Trade quantity'!$C388,'Trade quantity'!L$2)</f>
        <v>#NUM!</v>
      </c>
      <c r="M388" s="18" t="e">
        <f>INDEX(Large!$E$4:$BN$405,'Trade quantity'!$C388,'Trade quantity'!M$2)</f>
        <v>#NUM!</v>
      </c>
      <c r="N388" s="18" t="e">
        <f>INDEX(Large!$E$4:$BN$405,'Trade quantity'!$C388,'Trade quantity'!N$2)</f>
        <v>#NUM!</v>
      </c>
      <c r="O388" s="18" t="e">
        <f>INDEX(Large!$E$4:$BN$405,'Trade quantity'!$C388,'Trade quantity'!O$2)</f>
        <v>#NUM!</v>
      </c>
    </row>
    <row r="389" spans="1:15">
      <c r="A389" s="18">
        <v>386</v>
      </c>
      <c r="B389" s="12" t="e">
        <f>LARGE(Large!$BM$4:$BM$72,'Trade quantity'!A389)</f>
        <v>#NUM!</v>
      </c>
      <c r="C389" s="18" t="e">
        <f>MATCH(B389,Large!$BM$4:$BM$405,0)</f>
        <v>#NUM!</v>
      </c>
      <c r="D389" s="18" t="e">
        <f>INDEX(Large!$E$4:$BN$405,'Trade quantity'!$C389,'Trade quantity'!D$2)</f>
        <v>#NUM!</v>
      </c>
      <c r="E389" s="18" t="e">
        <f>INDEX(Large!$E$4:$BN$405,'Trade quantity'!$C389,'Trade quantity'!E$2)</f>
        <v>#NUM!</v>
      </c>
      <c r="F389" s="18" t="e">
        <f>INDEX(Large!$E$4:$BN$405,'Trade quantity'!$C389,'Trade quantity'!F$2)</f>
        <v>#NUM!</v>
      </c>
      <c r="G389" s="18" t="e">
        <f>INDEX(Large!$E$4:$BN$405,'Trade quantity'!$C389,'Trade quantity'!G$2)</f>
        <v>#NUM!</v>
      </c>
      <c r="H389" s="18" t="e">
        <f>INDEX(Large!$E$4:$BN$405,'Trade quantity'!$C389,'Trade quantity'!H$2)</f>
        <v>#NUM!</v>
      </c>
      <c r="I389" s="18" t="e">
        <f>INDEX(Large!$E$4:$BN$405,'Trade quantity'!$C389,'Trade quantity'!I$2)</f>
        <v>#NUM!</v>
      </c>
      <c r="J389" s="18" t="e">
        <f>INDEX(Large!$E$4:$BN$405,'Trade quantity'!$C389,'Trade quantity'!J$2)</f>
        <v>#NUM!</v>
      </c>
      <c r="K389" s="18" t="e">
        <f>INDEX(Large!$E$4:$BN$405,'Trade quantity'!$C389,'Trade quantity'!K$2)</f>
        <v>#NUM!</v>
      </c>
      <c r="L389" s="18" t="e">
        <f>INDEX(Large!$E$4:$BN$405,'Trade quantity'!$C389,'Trade quantity'!L$2)</f>
        <v>#NUM!</v>
      </c>
      <c r="M389" s="18" t="e">
        <f>INDEX(Large!$E$4:$BN$405,'Trade quantity'!$C389,'Trade quantity'!M$2)</f>
        <v>#NUM!</v>
      </c>
      <c r="N389" s="18" t="e">
        <f>INDEX(Large!$E$4:$BN$405,'Trade quantity'!$C389,'Trade quantity'!N$2)</f>
        <v>#NUM!</v>
      </c>
      <c r="O389" s="18" t="e">
        <f>INDEX(Large!$E$4:$BN$405,'Trade quantity'!$C389,'Trade quantity'!O$2)</f>
        <v>#NUM!</v>
      </c>
    </row>
    <row r="390" spans="1:15">
      <c r="A390" s="18">
        <v>387</v>
      </c>
      <c r="B390" s="12" t="e">
        <f>LARGE(Large!$BM$4:$BM$72,'Trade quantity'!A390)</f>
        <v>#NUM!</v>
      </c>
      <c r="C390" s="18" t="e">
        <f>MATCH(B390,Large!$BM$4:$BM$405,0)</f>
        <v>#NUM!</v>
      </c>
      <c r="D390" s="18" t="e">
        <f>INDEX(Large!$E$4:$BN$405,'Trade quantity'!$C390,'Trade quantity'!D$2)</f>
        <v>#NUM!</v>
      </c>
      <c r="E390" s="18" t="e">
        <f>INDEX(Large!$E$4:$BN$405,'Trade quantity'!$C390,'Trade quantity'!E$2)</f>
        <v>#NUM!</v>
      </c>
      <c r="F390" s="18" t="e">
        <f>INDEX(Large!$E$4:$BN$405,'Trade quantity'!$C390,'Trade quantity'!F$2)</f>
        <v>#NUM!</v>
      </c>
      <c r="G390" s="18" t="e">
        <f>INDEX(Large!$E$4:$BN$405,'Trade quantity'!$C390,'Trade quantity'!G$2)</f>
        <v>#NUM!</v>
      </c>
      <c r="H390" s="18" t="e">
        <f>INDEX(Large!$E$4:$BN$405,'Trade quantity'!$C390,'Trade quantity'!H$2)</f>
        <v>#NUM!</v>
      </c>
      <c r="I390" s="18" t="e">
        <f>INDEX(Large!$E$4:$BN$405,'Trade quantity'!$C390,'Trade quantity'!I$2)</f>
        <v>#NUM!</v>
      </c>
      <c r="J390" s="18" t="e">
        <f>INDEX(Large!$E$4:$BN$405,'Trade quantity'!$C390,'Trade quantity'!J$2)</f>
        <v>#NUM!</v>
      </c>
      <c r="K390" s="18" t="e">
        <f>INDEX(Large!$E$4:$BN$405,'Trade quantity'!$C390,'Trade quantity'!K$2)</f>
        <v>#NUM!</v>
      </c>
      <c r="L390" s="18" t="e">
        <f>INDEX(Large!$E$4:$BN$405,'Trade quantity'!$C390,'Trade quantity'!L$2)</f>
        <v>#NUM!</v>
      </c>
      <c r="M390" s="18" t="e">
        <f>INDEX(Large!$E$4:$BN$405,'Trade quantity'!$C390,'Trade quantity'!M$2)</f>
        <v>#NUM!</v>
      </c>
      <c r="N390" s="18" t="e">
        <f>INDEX(Large!$E$4:$BN$405,'Trade quantity'!$C390,'Trade quantity'!N$2)</f>
        <v>#NUM!</v>
      </c>
      <c r="O390" s="18" t="e">
        <f>INDEX(Large!$E$4:$BN$405,'Trade quantity'!$C390,'Trade quantity'!O$2)</f>
        <v>#NUM!</v>
      </c>
    </row>
    <row r="391" spans="1:15">
      <c r="A391" s="18">
        <v>388</v>
      </c>
      <c r="B391" s="12" t="e">
        <f>LARGE(Large!$BM$4:$BM$72,'Trade quantity'!A391)</f>
        <v>#NUM!</v>
      </c>
      <c r="C391" s="18" t="e">
        <f>MATCH(B391,Large!$BM$4:$BM$405,0)</f>
        <v>#NUM!</v>
      </c>
      <c r="D391" s="18" t="e">
        <f>INDEX(Large!$E$4:$BN$405,'Trade quantity'!$C391,'Trade quantity'!D$2)</f>
        <v>#NUM!</v>
      </c>
      <c r="E391" s="18" t="e">
        <f>INDEX(Large!$E$4:$BN$405,'Trade quantity'!$C391,'Trade quantity'!E$2)</f>
        <v>#NUM!</v>
      </c>
      <c r="F391" s="18" t="e">
        <f>INDEX(Large!$E$4:$BN$405,'Trade quantity'!$C391,'Trade quantity'!F$2)</f>
        <v>#NUM!</v>
      </c>
      <c r="G391" s="18" t="e">
        <f>INDEX(Large!$E$4:$BN$405,'Trade quantity'!$C391,'Trade quantity'!G$2)</f>
        <v>#NUM!</v>
      </c>
      <c r="H391" s="18" t="e">
        <f>INDEX(Large!$E$4:$BN$405,'Trade quantity'!$C391,'Trade quantity'!H$2)</f>
        <v>#NUM!</v>
      </c>
      <c r="I391" s="18" t="e">
        <f>INDEX(Large!$E$4:$BN$405,'Trade quantity'!$C391,'Trade quantity'!I$2)</f>
        <v>#NUM!</v>
      </c>
      <c r="J391" s="18" t="e">
        <f>INDEX(Large!$E$4:$BN$405,'Trade quantity'!$C391,'Trade quantity'!J$2)</f>
        <v>#NUM!</v>
      </c>
      <c r="K391" s="18" t="e">
        <f>INDEX(Large!$E$4:$BN$405,'Trade quantity'!$C391,'Trade quantity'!K$2)</f>
        <v>#NUM!</v>
      </c>
      <c r="L391" s="18" t="e">
        <f>INDEX(Large!$E$4:$BN$405,'Trade quantity'!$C391,'Trade quantity'!L$2)</f>
        <v>#NUM!</v>
      </c>
      <c r="M391" s="18" t="e">
        <f>INDEX(Large!$E$4:$BN$405,'Trade quantity'!$C391,'Trade quantity'!M$2)</f>
        <v>#NUM!</v>
      </c>
      <c r="N391" s="18" t="e">
        <f>INDEX(Large!$E$4:$BN$405,'Trade quantity'!$C391,'Trade quantity'!N$2)</f>
        <v>#NUM!</v>
      </c>
      <c r="O391" s="18" t="e">
        <f>INDEX(Large!$E$4:$BN$405,'Trade quantity'!$C391,'Trade quantity'!O$2)</f>
        <v>#NUM!</v>
      </c>
    </row>
    <row r="392" spans="1:15">
      <c r="A392" s="18">
        <v>389</v>
      </c>
      <c r="B392" s="12" t="e">
        <f>LARGE(Large!$BM$4:$BM$72,'Trade quantity'!A392)</f>
        <v>#NUM!</v>
      </c>
      <c r="C392" s="18" t="e">
        <f>MATCH(B392,Large!$BM$4:$BM$405,0)</f>
        <v>#NUM!</v>
      </c>
      <c r="D392" s="18" t="e">
        <f>INDEX(Large!$E$4:$BN$405,'Trade quantity'!$C392,'Trade quantity'!D$2)</f>
        <v>#NUM!</v>
      </c>
      <c r="E392" s="18" t="e">
        <f>INDEX(Large!$E$4:$BN$405,'Trade quantity'!$C392,'Trade quantity'!E$2)</f>
        <v>#NUM!</v>
      </c>
      <c r="F392" s="18" t="e">
        <f>INDEX(Large!$E$4:$BN$405,'Trade quantity'!$C392,'Trade quantity'!F$2)</f>
        <v>#NUM!</v>
      </c>
      <c r="G392" s="18" t="e">
        <f>INDEX(Large!$E$4:$BN$405,'Trade quantity'!$C392,'Trade quantity'!G$2)</f>
        <v>#NUM!</v>
      </c>
      <c r="H392" s="18" t="e">
        <f>INDEX(Large!$E$4:$BN$405,'Trade quantity'!$C392,'Trade quantity'!H$2)</f>
        <v>#NUM!</v>
      </c>
      <c r="I392" s="18" t="e">
        <f>INDEX(Large!$E$4:$BN$405,'Trade quantity'!$C392,'Trade quantity'!I$2)</f>
        <v>#NUM!</v>
      </c>
      <c r="J392" s="18" t="e">
        <f>INDEX(Large!$E$4:$BN$405,'Trade quantity'!$C392,'Trade quantity'!J$2)</f>
        <v>#NUM!</v>
      </c>
      <c r="K392" s="18" t="e">
        <f>INDEX(Large!$E$4:$BN$405,'Trade quantity'!$C392,'Trade quantity'!K$2)</f>
        <v>#NUM!</v>
      </c>
      <c r="L392" s="18" t="e">
        <f>INDEX(Large!$E$4:$BN$405,'Trade quantity'!$C392,'Trade quantity'!L$2)</f>
        <v>#NUM!</v>
      </c>
      <c r="M392" s="18" t="e">
        <f>INDEX(Large!$E$4:$BN$405,'Trade quantity'!$C392,'Trade quantity'!M$2)</f>
        <v>#NUM!</v>
      </c>
      <c r="N392" s="18" t="e">
        <f>INDEX(Large!$E$4:$BN$405,'Trade quantity'!$C392,'Trade quantity'!N$2)</f>
        <v>#NUM!</v>
      </c>
      <c r="O392" s="18" t="e">
        <f>INDEX(Large!$E$4:$BN$405,'Trade quantity'!$C392,'Trade quantity'!O$2)</f>
        <v>#NUM!</v>
      </c>
    </row>
    <row r="393" spans="1:15">
      <c r="A393" s="18">
        <v>390</v>
      </c>
      <c r="B393" s="12" t="e">
        <f>LARGE(Large!$BM$4:$BM$72,'Trade quantity'!A393)</f>
        <v>#NUM!</v>
      </c>
      <c r="C393" s="18" t="e">
        <f>MATCH(B393,Large!$BM$4:$BM$405,0)</f>
        <v>#NUM!</v>
      </c>
      <c r="D393" s="18" t="e">
        <f>INDEX(Large!$E$4:$BN$405,'Trade quantity'!$C393,'Trade quantity'!D$2)</f>
        <v>#NUM!</v>
      </c>
      <c r="E393" s="18" t="e">
        <f>INDEX(Large!$E$4:$BN$405,'Trade quantity'!$C393,'Trade quantity'!E$2)</f>
        <v>#NUM!</v>
      </c>
      <c r="F393" s="18" t="e">
        <f>INDEX(Large!$E$4:$BN$405,'Trade quantity'!$C393,'Trade quantity'!F$2)</f>
        <v>#NUM!</v>
      </c>
      <c r="G393" s="18" t="e">
        <f>INDEX(Large!$E$4:$BN$405,'Trade quantity'!$C393,'Trade quantity'!G$2)</f>
        <v>#NUM!</v>
      </c>
      <c r="H393" s="18" t="e">
        <f>INDEX(Large!$E$4:$BN$405,'Trade quantity'!$C393,'Trade quantity'!H$2)</f>
        <v>#NUM!</v>
      </c>
      <c r="I393" s="18" t="e">
        <f>INDEX(Large!$E$4:$BN$405,'Trade quantity'!$C393,'Trade quantity'!I$2)</f>
        <v>#NUM!</v>
      </c>
      <c r="J393" s="18" t="e">
        <f>INDEX(Large!$E$4:$BN$405,'Trade quantity'!$C393,'Trade quantity'!J$2)</f>
        <v>#NUM!</v>
      </c>
      <c r="K393" s="18" t="e">
        <f>INDEX(Large!$E$4:$BN$405,'Trade quantity'!$C393,'Trade quantity'!K$2)</f>
        <v>#NUM!</v>
      </c>
      <c r="L393" s="18" t="e">
        <f>INDEX(Large!$E$4:$BN$405,'Trade quantity'!$C393,'Trade quantity'!L$2)</f>
        <v>#NUM!</v>
      </c>
      <c r="M393" s="18" t="e">
        <f>INDEX(Large!$E$4:$BN$405,'Trade quantity'!$C393,'Trade quantity'!M$2)</f>
        <v>#NUM!</v>
      </c>
      <c r="N393" s="18" t="e">
        <f>INDEX(Large!$E$4:$BN$405,'Trade quantity'!$C393,'Trade quantity'!N$2)</f>
        <v>#NUM!</v>
      </c>
      <c r="O393" s="18" t="e">
        <f>INDEX(Large!$E$4:$BN$405,'Trade quantity'!$C393,'Trade quantity'!O$2)</f>
        <v>#NUM!</v>
      </c>
    </row>
    <row r="394" spans="1:15">
      <c r="A394" s="18">
        <v>391</v>
      </c>
      <c r="B394" s="12" t="e">
        <f>LARGE(Large!$BM$4:$BM$72,'Trade quantity'!A394)</f>
        <v>#NUM!</v>
      </c>
      <c r="C394" s="18" t="e">
        <f>MATCH(B394,Large!$BM$4:$BM$405,0)</f>
        <v>#NUM!</v>
      </c>
      <c r="D394" s="18" t="e">
        <f>INDEX(Large!$E$4:$BN$405,'Trade quantity'!$C394,'Trade quantity'!D$2)</f>
        <v>#NUM!</v>
      </c>
      <c r="E394" s="18" t="e">
        <f>INDEX(Large!$E$4:$BN$405,'Trade quantity'!$C394,'Trade quantity'!E$2)</f>
        <v>#NUM!</v>
      </c>
      <c r="F394" s="18" t="e">
        <f>INDEX(Large!$E$4:$BN$405,'Trade quantity'!$C394,'Trade quantity'!F$2)</f>
        <v>#NUM!</v>
      </c>
      <c r="G394" s="18" t="e">
        <f>INDEX(Large!$E$4:$BN$405,'Trade quantity'!$C394,'Trade quantity'!G$2)</f>
        <v>#NUM!</v>
      </c>
      <c r="H394" s="18" t="e">
        <f>INDEX(Large!$E$4:$BN$405,'Trade quantity'!$C394,'Trade quantity'!H$2)</f>
        <v>#NUM!</v>
      </c>
      <c r="I394" s="18" t="e">
        <f>INDEX(Large!$E$4:$BN$405,'Trade quantity'!$C394,'Trade quantity'!I$2)</f>
        <v>#NUM!</v>
      </c>
      <c r="J394" s="18" t="e">
        <f>INDEX(Large!$E$4:$BN$405,'Trade quantity'!$C394,'Trade quantity'!J$2)</f>
        <v>#NUM!</v>
      </c>
      <c r="K394" s="18" t="e">
        <f>INDEX(Large!$E$4:$BN$405,'Trade quantity'!$C394,'Trade quantity'!K$2)</f>
        <v>#NUM!</v>
      </c>
      <c r="L394" s="18" t="e">
        <f>INDEX(Large!$E$4:$BN$405,'Trade quantity'!$C394,'Trade quantity'!L$2)</f>
        <v>#NUM!</v>
      </c>
      <c r="M394" s="18" t="e">
        <f>INDEX(Large!$E$4:$BN$405,'Trade quantity'!$C394,'Trade quantity'!M$2)</f>
        <v>#NUM!</v>
      </c>
      <c r="N394" s="18" t="e">
        <f>INDEX(Large!$E$4:$BN$405,'Trade quantity'!$C394,'Trade quantity'!N$2)</f>
        <v>#NUM!</v>
      </c>
      <c r="O394" s="18" t="e">
        <f>INDEX(Large!$E$4:$BN$405,'Trade quantity'!$C394,'Trade quantity'!O$2)</f>
        <v>#NUM!</v>
      </c>
    </row>
    <row r="395" spans="1:15">
      <c r="A395" s="18">
        <v>392</v>
      </c>
      <c r="B395" s="12" t="e">
        <f>LARGE(Large!$BM$4:$BM$72,'Trade quantity'!A395)</f>
        <v>#NUM!</v>
      </c>
      <c r="C395" s="18" t="e">
        <f>MATCH(B395,Large!$BM$4:$BM$405,0)</f>
        <v>#NUM!</v>
      </c>
      <c r="D395" s="18" t="e">
        <f>INDEX(Large!$E$4:$BN$405,'Trade quantity'!$C395,'Trade quantity'!D$2)</f>
        <v>#NUM!</v>
      </c>
      <c r="E395" s="18" t="e">
        <f>INDEX(Large!$E$4:$BN$405,'Trade quantity'!$C395,'Trade quantity'!E$2)</f>
        <v>#NUM!</v>
      </c>
      <c r="F395" s="18" t="e">
        <f>INDEX(Large!$E$4:$BN$405,'Trade quantity'!$C395,'Trade quantity'!F$2)</f>
        <v>#NUM!</v>
      </c>
      <c r="G395" s="18" t="e">
        <f>INDEX(Large!$E$4:$BN$405,'Trade quantity'!$C395,'Trade quantity'!G$2)</f>
        <v>#NUM!</v>
      </c>
      <c r="H395" s="18" t="e">
        <f>INDEX(Large!$E$4:$BN$405,'Trade quantity'!$C395,'Trade quantity'!H$2)</f>
        <v>#NUM!</v>
      </c>
      <c r="I395" s="18" t="e">
        <f>INDEX(Large!$E$4:$BN$405,'Trade quantity'!$C395,'Trade quantity'!I$2)</f>
        <v>#NUM!</v>
      </c>
      <c r="J395" s="18" t="e">
        <f>INDEX(Large!$E$4:$BN$405,'Trade quantity'!$C395,'Trade quantity'!J$2)</f>
        <v>#NUM!</v>
      </c>
      <c r="K395" s="18" t="e">
        <f>INDEX(Large!$E$4:$BN$405,'Trade quantity'!$C395,'Trade quantity'!K$2)</f>
        <v>#NUM!</v>
      </c>
      <c r="L395" s="18" t="e">
        <f>INDEX(Large!$E$4:$BN$405,'Trade quantity'!$C395,'Trade quantity'!L$2)</f>
        <v>#NUM!</v>
      </c>
      <c r="M395" s="18" t="e">
        <f>INDEX(Large!$E$4:$BN$405,'Trade quantity'!$C395,'Trade quantity'!M$2)</f>
        <v>#NUM!</v>
      </c>
      <c r="N395" s="18" t="e">
        <f>INDEX(Large!$E$4:$BN$405,'Trade quantity'!$C395,'Trade quantity'!N$2)</f>
        <v>#NUM!</v>
      </c>
      <c r="O395" s="18" t="e">
        <f>INDEX(Large!$E$4:$BN$405,'Trade quantity'!$C395,'Trade quantity'!O$2)</f>
        <v>#NUM!</v>
      </c>
    </row>
    <row r="396" spans="1:15">
      <c r="A396" s="18">
        <v>393</v>
      </c>
      <c r="B396" s="12" t="e">
        <f>LARGE(Large!$BM$4:$BM$72,'Trade quantity'!A396)</f>
        <v>#NUM!</v>
      </c>
      <c r="C396" s="18" t="e">
        <f>MATCH(B396,Large!$BM$4:$BM$405,0)</f>
        <v>#NUM!</v>
      </c>
      <c r="D396" s="18" t="e">
        <f>INDEX(Large!$E$4:$BN$405,'Trade quantity'!$C396,'Trade quantity'!D$2)</f>
        <v>#NUM!</v>
      </c>
      <c r="E396" s="18" t="e">
        <f>INDEX(Large!$E$4:$BN$405,'Trade quantity'!$C396,'Trade quantity'!E$2)</f>
        <v>#NUM!</v>
      </c>
      <c r="F396" s="18" t="e">
        <f>INDEX(Large!$E$4:$BN$405,'Trade quantity'!$C396,'Trade quantity'!F$2)</f>
        <v>#NUM!</v>
      </c>
      <c r="G396" s="18" t="e">
        <f>INDEX(Large!$E$4:$BN$405,'Trade quantity'!$C396,'Trade quantity'!G$2)</f>
        <v>#NUM!</v>
      </c>
      <c r="H396" s="18" t="e">
        <f>INDEX(Large!$E$4:$BN$405,'Trade quantity'!$C396,'Trade quantity'!H$2)</f>
        <v>#NUM!</v>
      </c>
      <c r="I396" s="18" t="e">
        <f>INDEX(Large!$E$4:$BN$405,'Trade quantity'!$C396,'Trade quantity'!I$2)</f>
        <v>#NUM!</v>
      </c>
      <c r="J396" s="18" t="e">
        <f>INDEX(Large!$E$4:$BN$405,'Trade quantity'!$C396,'Trade quantity'!J$2)</f>
        <v>#NUM!</v>
      </c>
      <c r="K396" s="18" t="e">
        <f>INDEX(Large!$E$4:$BN$405,'Trade quantity'!$C396,'Trade quantity'!K$2)</f>
        <v>#NUM!</v>
      </c>
      <c r="L396" s="18" t="e">
        <f>INDEX(Large!$E$4:$BN$405,'Trade quantity'!$C396,'Trade quantity'!L$2)</f>
        <v>#NUM!</v>
      </c>
      <c r="M396" s="18" t="e">
        <f>INDEX(Large!$E$4:$BN$405,'Trade quantity'!$C396,'Trade quantity'!M$2)</f>
        <v>#NUM!</v>
      </c>
      <c r="N396" s="18" t="e">
        <f>INDEX(Large!$E$4:$BN$405,'Trade quantity'!$C396,'Trade quantity'!N$2)</f>
        <v>#NUM!</v>
      </c>
      <c r="O396" s="18" t="e">
        <f>INDEX(Large!$E$4:$BN$405,'Trade quantity'!$C396,'Trade quantity'!O$2)</f>
        <v>#NUM!</v>
      </c>
    </row>
    <row r="397" spans="1:15">
      <c r="A397" s="18">
        <v>394</v>
      </c>
      <c r="B397" s="12" t="e">
        <f>LARGE(Large!$BM$4:$BM$72,'Trade quantity'!A397)</f>
        <v>#NUM!</v>
      </c>
      <c r="C397" s="18" t="e">
        <f>MATCH(B397,Large!$BM$4:$BM$405,0)</f>
        <v>#NUM!</v>
      </c>
      <c r="D397" s="18" t="e">
        <f>INDEX(Large!$E$4:$BN$405,'Trade quantity'!$C397,'Trade quantity'!D$2)</f>
        <v>#NUM!</v>
      </c>
      <c r="E397" s="18" t="e">
        <f>INDEX(Large!$E$4:$BN$405,'Trade quantity'!$C397,'Trade quantity'!E$2)</f>
        <v>#NUM!</v>
      </c>
      <c r="F397" s="18" t="e">
        <f>INDEX(Large!$E$4:$BN$405,'Trade quantity'!$C397,'Trade quantity'!F$2)</f>
        <v>#NUM!</v>
      </c>
      <c r="G397" s="18" t="e">
        <f>INDEX(Large!$E$4:$BN$405,'Trade quantity'!$C397,'Trade quantity'!G$2)</f>
        <v>#NUM!</v>
      </c>
      <c r="H397" s="18" t="e">
        <f>INDEX(Large!$E$4:$BN$405,'Trade quantity'!$C397,'Trade quantity'!H$2)</f>
        <v>#NUM!</v>
      </c>
      <c r="I397" s="18" t="e">
        <f>INDEX(Large!$E$4:$BN$405,'Trade quantity'!$C397,'Trade quantity'!I$2)</f>
        <v>#NUM!</v>
      </c>
      <c r="J397" s="18" t="e">
        <f>INDEX(Large!$E$4:$BN$405,'Trade quantity'!$C397,'Trade quantity'!J$2)</f>
        <v>#NUM!</v>
      </c>
      <c r="K397" s="18" t="e">
        <f>INDEX(Large!$E$4:$BN$405,'Trade quantity'!$C397,'Trade quantity'!K$2)</f>
        <v>#NUM!</v>
      </c>
      <c r="L397" s="18" t="e">
        <f>INDEX(Large!$E$4:$BN$405,'Trade quantity'!$C397,'Trade quantity'!L$2)</f>
        <v>#NUM!</v>
      </c>
      <c r="M397" s="18" t="e">
        <f>INDEX(Large!$E$4:$BN$405,'Trade quantity'!$C397,'Trade quantity'!M$2)</f>
        <v>#NUM!</v>
      </c>
      <c r="N397" s="18" t="e">
        <f>INDEX(Large!$E$4:$BN$405,'Trade quantity'!$C397,'Trade quantity'!N$2)</f>
        <v>#NUM!</v>
      </c>
      <c r="O397" s="18" t="e">
        <f>INDEX(Large!$E$4:$BN$405,'Trade quantity'!$C397,'Trade quantity'!O$2)</f>
        <v>#NUM!</v>
      </c>
    </row>
    <row r="398" spans="1:15">
      <c r="A398" s="18">
        <v>395</v>
      </c>
      <c r="B398" s="12" t="e">
        <f>LARGE(Large!$BM$4:$BM$72,'Trade quantity'!A398)</f>
        <v>#NUM!</v>
      </c>
      <c r="C398" s="18" t="e">
        <f>MATCH(B398,Large!$BM$4:$BM$405,0)</f>
        <v>#NUM!</v>
      </c>
      <c r="D398" s="18" t="e">
        <f>INDEX(Large!$E$4:$BN$405,'Trade quantity'!$C398,'Trade quantity'!D$2)</f>
        <v>#NUM!</v>
      </c>
      <c r="E398" s="18" t="e">
        <f>INDEX(Large!$E$4:$BN$405,'Trade quantity'!$C398,'Trade quantity'!E$2)</f>
        <v>#NUM!</v>
      </c>
      <c r="F398" s="18" t="e">
        <f>INDEX(Large!$E$4:$BN$405,'Trade quantity'!$C398,'Trade quantity'!F$2)</f>
        <v>#NUM!</v>
      </c>
      <c r="G398" s="18" t="e">
        <f>INDEX(Large!$E$4:$BN$405,'Trade quantity'!$C398,'Trade quantity'!G$2)</f>
        <v>#NUM!</v>
      </c>
      <c r="H398" s="18" t="e">
        <f>INDEX(Large!$E$4:$BN$405,'Trade quantity'!$C398,'Trade quantity'!H$2)</f>
        <v>#NUM!</v>
      </c>
      <c r="I398" s="18" t="e">
        <f>INDEX(Large!$E$4:$BN$405,'Trade quantity'!$C398,'Trade quantity'!I$2)</f>
        <v>#NUM!</v>
      </c>
      <c r="J398" s="18" t="e">
        <f>INDEX(Large!$E$4:$BN$405,'Trade quantity'!$C398,'Trade quantity'!J$2)</f>
        <v>#NUM!</v>
      </c>
      <c r="K398" s="18" t="e">
        <f>INDEX(Large!$E$4:$BN$405,'Trade quantity'!$C398,'Trade quantity'!K$2)</f>
        <v>#NUM!</v>
      </c>
      <c r="L398" s="18" t="e">
        <f>INDEX(Large!$E$4:$BN$405,'Trade quantity'!$C398,'Trade quantity'!L$2)</f>
        <v>#NUM!</v>
      </c>
      <c r="M398" s="18" t="e">
        <f>INDEX(Large!$E$4:$BN$405,'Trade quantity'!$C398,'Trade quantity'!M$2)</f>
        <v>#NUM!</v>
      </c>
      <c r="N398" s="18" t="e">
        <f>INDEX(Large!$E$4:$BN$405,'Trade quantity'!$C398,'Trade quantity'!N$2)</f>
        <v>#NUM!</v>
      </c>
      <c r="O398" s="18" t="e">
        <f>INDEX(Large!$E$4:$BN$405,'Trade quantity'!$C398,'Trade quantity'!O$2)</f>
        <v>#NUM!</v>
      </c>
    </row>
    <row r="399" spans="1:15">
      <c r="A399" s="18">
        <v>396</v>
      </c>
      <c r="B399" s="12" t="e">
        <f>LARGE(Large!$BM$4:$BM$72,'Trade quantity'!A399)</f>
        <v>#NUM!</v>
      </c>
      <c r="C399" s="18" t="e">
        <f>MATCH(B399,Large!$BM$4:$BM$405,0)</f>
        <v>#NUM!</v>
      </c>
      <c r="D399" s="18" t="e">
        <f>INDEX(Large!$E$4:$BN$405,'Trade quantity'!$C399,'Trade quantity'!D$2)</f>
        <v>#NUM!</v>
      </c>
      <c r="E399" s="18" t="e">
        <f>INDEX(Large!$E$4:$BN$405,'Trade quantity'!$C399,'Trade quantity'!E$2)</f>
        <v>#NUM!</v>
      </c>
      <c r="F399" s="18" t="e">
        <f>INDEX(Large!$E$4:$BN$405,'Trade quantity'!$C399,'Trade quantity'!F$2)</f>
        <v>#NUM!</v>
      </c>
      <c r="G399" s="18" t="e">
        <f>INDEX(Large!$E$4:$BN$405,'Trade quantity'!$C399,'Trade quantity'!G$2)</f>
        <v>#NUM!</v>
      </c>
      <c r="H399" s="18" t="e">
        <f>INDEX(Large!$E$4:$BN$405,'Trade quantity'!$C399,'Trade quantity'!H$2)</f>
        <v>#NUM!</v>
      </c>
      <c r="I399" s="18" t="e">
        <f>INDEX(Large!$E$4:$BN$405,'Trade quantity'!$C399,'Trade quantity'!I$2)</f>
        <v>#NUM!</v>
      </c>
      <c r="J399" s="18" t="e">
        <f>INDEX(Large!$E$4:$BN$405,'Trade quantity'!$C399,'Trade quantity'!J$2)</f>
        <v>#NUM!</v>
      </c>
      <c r="K399" s="18" t="e">
        <f>INDEX(Large!$E$4:$BN$405,'Trade quantity'!$C399,'Trade quantity'!K$2)</f>
        <v>#NUM!</v>
      </c>
      <c r="L399" s="18" t="e">
        <f>INDEX(Large!$E$4:$BN$405,'Trade quantity'!$C399,'Trade quantity'!L$2)</f>
        <v>#NUM!</v>
      </c>
      <c r="M399" s="18" t="e">
        <f>INDEX(Large!$E$4:$BN$405,'Trade quantity'!$C399,'Trade quantity'!M$2)</f>
        <v>#NUM!</v>
      </c>
      <c r="N399" s="18" t="e">
        <f>INDEX(Large!$E$4:$BN$405,'Trade quantity'!$C399,'Trade quantity'!N$2)</f>
        <v>#NUM!</v>
      </c>
      <c r="O399" s="18" t="e">
        <f>INDEX(Large!$E$4:$BN$405,'Trade quantity'!$C399,'Trade quantity'!O$2)</f>
        <v>#NUM!</v>
      </c>
    </row>
    <row r="400" spans="1:15">
      <c r="A400" s="18">
        <v>397</v>
      </c>
      <c r="B400" s="12" t="e">
        <f>LARGE(Large!$BM$4:$BM$72,'Trade quantity'!A400)</f>
        <v>#NUM!</v>
      </c>
      <c r="C400" s="18" t="e">
        <f>MATCH(B400,Large!$BM$4:$BM$405,0)</f>
        <v>#NUM!</v>
      </c>
      <c r="D400" s="18" t="e">
        <f>INDEX(Large!$E$4:$BN$405,'Trade quantity'!$C400,'Trade quantity'!D$2)</f>
        <v>#NUM!</v>
      </c>
      <c r="E400" s="18" t="e">
        <f>INDEX(Large!$E$4:$BN$405,'Trade quantity'!$C400,'Trade quantity'!E$2)</f>
        <v>#NUM!</v>
      </c>
      <c r="F400" s="18" t="e">
        <f>INDEX(Large!$E$4:$BN$405,'Trade quantity'!$C400,'Trade quantity'!F$2)</f>
        <v>#NUM!</v>
      </c>
      <c r="G400" s="18" t="e">
        <f>INDEX(Large!$E$4:$BN$405,'Trade quantity'!$C400,'Trade quantity'!G$2)</f>
        <v>#NUM!</v>
      </c>
      <c r="H400" s="18" t="e">
        <f>INDEX(Large!$E$4:$BN$405,'Trade quantity'!$C400,'Trade quantity'!H$2)</f>
        <v>#NUM!</v>
      </c>
      <c r="I400" s="18" t="e">
        <f>INDEX(Large!$E$4:$BN$405,'Trade quantity'!$C400,'Trade quantity'!I$2)</f>
        <v>#NUM!</v>
      </c>
      <c r="J400" s="18" t="e">
        <f>INDEX(Large!$E$4:$BN$405,'Trade quantity'!$C400,'Trade quantity'!J$2)</f>
        <v>#NUM!</v>
      </c>
      <c r="K400" s="18" t="e">
        <f>INDEX(Large!$E$4:$BN$405,'Trade quantity'!$C400,'Trade quantity'!K$2)</f>
        <v>#NUM!</v>
      </c>
      <c r="L400" s="18" t="e">
        <f>INDEX(Large!$E$4:$BN$405,'Trade quantity'!$C400,'Trade quantity'!L$2)</f>
        <v>#NUM!</v>
      </c>
      <c r="M400" s="18" t="e">
        <f>INDEX(Large!$E$4:$BN$405,'Trade quantity'!$C400,'Trade quantity'!M$2)</f>
        <v>#NUM!</v>
      </c>
      <c r="N400" s="18" t="e">
        <f>INDEX(Large!$E$4:$BN$405,'Trade quantity'!$C400,'Trade quantity'!N$2)</f>
        <v>#NUM!</v>
      </c>
      <c r="O400" s="18" t="e">
        <f>INDEX(Large!$E$4:$BN$405,'Trade quantity'!$C400,'Trade quantity'!O$2)</f>
        <v>#NUM!</v>
      </c>
    </row>
    <row r="401" spans="1:15">
      <c r="A401" s="18">
        <v>398</v>
      </c>
      <c r="B401" s="12" t="e">
        <f>LARGE(Large!$BM$4:$BM$72,'Trade quantity'!A401)</f>
        <v>#NUM!</v>
      </c>
      <c r="C401" s="18" t="e">
        <f>MATCH(B401,Large!$BM$4:$BM$405,0)</f>
        <v>#NUM!</v>
      </c>
      <c r="D401" s="18" t="e">
        <f>INDEX(Large!$E$4:$BN$405,'Trade quantity'!$C401,'Trade quantity'!D$2)</f>
        <v>#NUM!</v>
      </c>
      <c r="E401" s="18" t="e">
        <f>INDEX(Large!$E$4:$BN$405,'Trade quantity'!$C401,'Trade quantity'!E$2)</f>
        <v>#NUM!</v>
      </c>
      <c r="F401" s="18" t="e">
        <f>INDEX(Large!$E$4:$BN$405,'Trade quantity'!$C401,'Trade quantity'!F$2)</f>
        <v>#NUM!</v>
      </c>
      <c r="G401" s="18" t="e">
        <f>INDEX(Large!$E$4:$BN$405,'Trade quantity'!$C401,'Trade quantity'!G$2)</f>
        <v>#NUM!</v>
      </c>
      <c r="H401" s="18" t="e">
        <f>INDEX(Large!$E$4:$BN$405,'Trade quantity'!$C401,'Trade quantity'!H$2)</f>
        <v>#NUM!</v>
      </c>
      <c r="I401" s="18" t="e">
        <f>INDEX(Large!$E$4:$BN$405,'Trade quantity'!$C401,'Trade quantity'!I$2)</f>
        <v>#NUM!</v>
      </c>
      <c r="J401" s="18" t="e">
        <f>INDEX(Large!$E$4:$BN$405,'Trade quantity'!$C401,'Trade quantity'!J$2)</f>
        <v>#NUM!</v>
      </c>
      <c r="K401" s="18" t="e">
        <f>INDEX(Large!$E$4:$BN$405,'Trade quantity'!$C401,'Trade quantity'!K$2)</f>
        <v>#NUM!</v>
      </c>
      <c r="L401" s="18" t="e">
        <f>INDEX(Large!$E$4:$BN$405,'Trade quantity'!$C401,'Trade quantity'!L$2)</f>
        <v>#NUM!</v>
      </c>
      <c r="M401" s="18" t="e">
        <f>INDEX(Large!$E$4:$BN$405,'Trade quantity'!$C401,'Trade quantity'!M$2)</f>
        <v>#NUM!</v>
      </c>
      <c r="N401" s="18" t="e">
        <f>INDEX(Large!$E$4:$BN$405,'Trade quantity'!$C401,'Trade quantity'!N$2)</f>
        <v>#NUM!</v>
      </c>
      <c r="O401" s="18" t="e">
        <f>INDEX(Large!$E$4:$BN$405,'Trade quantity'!$C401,'Trade quantity'!O$2)</f>
        <v>#NUM!</v>
      </c>
    </row>
    <row r="402" spans="1:15">
      <c r="A402" s="18">
        <v>399</v>
      </c>
      <c r="B402" s="12" t="e">
        <f>LARGE(Large!$BM$4:$BM$72,'Trade quantity'!A402)</f>
        <v>#NUM!</v>
      </c>
      <c r="C402" s="18" t="e">
        <f>MATCH(B402,Large!$BM$4:$BM$405,0)</f>
        <v>#NUM!</v>
      </c>
      <c r="D402" s="18" t="e">
        <f>INDEX(Large!$E$4:$BN$405,'Trade quantity'!$C402,'Trade quantity'!D$2)</f>
        <v>#NUM!</v>
      </c>
      <c r="E402" s="18" t="e">
        <f>INDEX(Large!$E$4:$BN$405,'Trade quantity'!$C402,'Trade quantity'!E$2)</f>
        <v>#NUM!</v>
      </c>
      <c r="F402" s="18" t="e">
        <f>INDEX(Large!$E$4:$BN$405,'Trade quantity'!$C402,'Trade quantity'!F$2)</f>
        <v>#NUM!</v>
      </c>
      <c r="G402" s="18" t="e">
        <f>INDEX(Large!$E$4:$BN$405,'Trade quantity'!$C402,'Trade quantity'!G$2)</f>
        <v>#NUM!</v>
      </c>
      <c r="H402" s="18" t="e">
        <f>INDEX(Large!$E$4:$BN$405,'Trade quantity'!$C402,'Trade quantity'!H$2)</f>
        <v>#NUM!</v>
      </c>
      <c r="I402" s="18" t="e">
        <f>INDEX(Large!$E$4:$BN$405,'Trade quantity'!$C402,'Trade quantity'!I$2)</f>
        <v>#NUM!</v>
      </c>
      <c r="J402" s="18" t="e">
        <f>INDEX(Large!$E$4:$BN$405,'Trade quantity'!$C402,'Trade quantity'!J$2)</f>
        <v>#NUM!</v>
      </c>
      <c r="K402" s="18" t="e">
        <f>INDEX(Large!$E$4:$BN$405,'Trade quantity'!$C402,'Trade quantity'!K$2)</f>
        <v>#NUM!</v>
      </c>
      <c r="L402" s="18" t="e">
        <f>INDEX(Large!$E$4:$BN$405,'Trade quantity'!$C402,'Trade quantity'!L$2)</f>
        <v>#NUM!</v>
      </c>
      <c r="M402" s="18" t="e">
        <f>INDEX(Large!$E$4:$BN$405,'Trade quantity'!$C402,'Trade quantity'!M$2)</f>
        <v>#NUM!</v>
      </c>
      <c r="N402" s="18" t="e">
        <f>INDEX(Large!$E$4:$BN$405,'Trade quantity'!$C402,'Trade quantity'!N$2)</f>
        <v>#NUM!</v>
      </c>
      <c r="O402" s="18" t="e">
        <f>INDEX(Large!$E$4:$BN$405,'Trade quantity'!$C402,'Trade quantity'!O$2)</f>
        <v>#NUM!</v>
      </c>
    </row>
    <row r="403" spans="1:15">
      <c r="A403" s="18">
        <v>400</v>
      </c>
      <c r="B403" s="12" t="e">
        <f>LARGE(Large!$BM$4:$BM$72,'Trade quantity'!A403)</f>
        <v>#NUM!</v>
      </c>
      <c r="C403" s="18" t="e">
        <f>MATCH(B403,Large!$BM$4:$BM$405,0)</f>
        <v>#NUM!</v>
      </c>
      <c r="D403" s="18" t="e">
        <f>INDEX(Large!$E$4:$BN$405,'Trade quantity'!$C403,'Trade quantity'!D$2)</f>
        <v>#NUM!</v>
      </c>
      <c r="E403" s="18" t="e">
        <f>INDEX(Large!$E$4:$BN$405,'Trade quantity'!$C403,'Trade quantity'!E$2)</f>
        <v>#NUM!</v>
      </c>
      <c r="F403" s="18" t="e">
        <f>INDEX(Large!$E$4:$BN$405,'Trade quantity'!$C403,'Trade quantity'!F$2)</f>
        <v>#NUM!</v>
      </c>
      <c r="G403" s="18" t="e">
        <f>INDEX(Large!$E$4:$BN$405,'Trade quantity'!$C403,'Trade quantity'!G$2)</f>
        <v>#NUM!</v>
      </c>
      <c r="H403" s="18" t="e">
        <f>INDEX(Large!$E$4:$BN$405,'Trade quantity'!$C403,'Trade quantity'!H$2)</f>
        <v>#NUM!</v>
      </c>
      <c r="I403" s="18" t="e">
        <f>INDEX(Large!$E$4:$BN$405,'Trade quantity'!$C403,'Trade quantity'!I$2)</f>
        <v>#NUM!</v>
      </c>
      <c r="J403" s="18" t="e">
        <f>INDEX(Large!$E$4:$BN$405,'Trade quantity'!$C403,'Trade quantity'!J$2)</f>
        <v>#NUM!</v>
      </c>
      <c r="K403" s="18" t="e">
        <f>INDEX(Large!$E$4:$BN$405,'Trade quantity'!$C403,'Trade quantity'!K$2)</f>
        <v>#NUM!</v>
      </c>
      <c r="L403" s="18" t="e">
        <f>INDEX(Large!$E$4:$BN$405,'Trade quantity'!$C403,'Trade quantity'!L$2)</f>
        <v>#NUM!</v>
      </c>
      <c r="M403" s="18" t="e">
        <f>INDEX(Large!$E$4:$BN$405,'Trade quantity'!$C403,'Trade quantity'!M$2)</f>
        <v>#NUM!</v>
      </c>
      <c r="N403" s="18" t="e">
        <f>INDEX(Large!$E$4:$BN$405,'Trade quantity'!$C403,'Trade quantity'!N$2)</f>
        <v>#NUM!</v>
      </c>
      <c r="O403" s="18" t="e">
        <f>INDEX(Large!$E$4:$BN$405,'Trade quantity'!$C403,'Trade quantity'!O$2)</f>
        <v>#NUM!</v>
      </c>
    </row>
    <row r="404" spans="1:15">
      <c r="A404" s="18">
        <v>401</v>
      </c>
      <c r="B404" s="12" t="e">
        <f>LARGE(Large!$BM$4:$BM$72,'Trade quantity'!A404)</f>
        <v>#NUM!</v>
      </c>
      <c r="C404" s="18" t="e">
        <f>MATCH(B404,Large!$BM$4:$BM$405,0)</f>
        <v>#NUM!</v>
      </c>
      <c r="D404" s="18" t="e">
        <f>INDEX(Large!$E$4:$BN$405,'Trade quantity'!$C404,'Trade quantity'!D$2)</f>
        <v>#NUM!</v>
      </c>
      <c r="E404" s="18" t="e">
        <f>INDEX(Large!$E$4:$BN$405,'Trade quantity'!$C404,'Trade quantity'!E$2)</f>
        <v>#NUM!</v>
      </c>
      <c r="F404" s="18" t="e">
        <f>INDEX(Large!$E$4:$BN$405,'Trade quantity'!$C404,'Trade quantity'!F$2)</f>
        <v>#NUM!</v>
      </c>
      <c r="G404" s="18" t="e">
        <f>INDEX(Large!$E$4:$BN$405,'Trade quantity'!$C404,'Trade quantity'!G$2)</f>
        <v>#NUM!</v>
      </c>
      <c r="H404" s="18" t="e">
        <f>INDEX(Large!$E$4:$BN$405,'Trade quantity'!$C404,'Trade quantity'!H$2)</f>
        <v>#NUM!</v>
      </c>
      <c r="I404" s="18" t="e">
        <f>INDEX(Large!$E$4:$BN$405,'Trade quantity'!$C404,'Trade quantity'!I$2)</f>
        <v>#NUM!</v>
      </c>
      <c r="J404" s="18" t="e">
        <f>INDEX(Large!$E$4:$BN$405,'Trade quantity'!$C404,'Trade quantity'!J$2)</f>
        <v>#NUM!</v>
      </c>
      <c r="K404" s="18" t="e">
        <f>INDEX(Large!$E$4:$BN$405,'Trade quantity'!$C404,'Trade quantity'!K$2)</f>
        <v>#NUM!</v>
      </c>
      <c r="L404" s="18" t="e">
        <f>INDEX(Large!$E$4:$BN$405,'Trade quantity'!$C404,'Trade quantity'!L$2)</f>
        <v>#NUM!</v>
      </c>
      <c r="M404" s="18" t="e">
        <f>INDEX(Large!$E$4:$BN$405,'Trade quantity'!$C404,'Trade quantity'!M$2)</f>
        <v>#NUM!</v>
      </c>
      <c r="N404" s="18" t="e">
        <f>INDEX(Large!$E$4:$BN$405,'Trade quantity'!$C404,'Trade quantity'!N$2)</f>
        <v>#NUM!</v>
      </c>
      <c r="O404" s="18" t="e">
        <f>INDEX(Large!$E$4:$BN$405,'Trade quantity'!$C404,'Trade quantity'!O$2)</f>
        <v>#NUM!</v>
      </c>
    </row>
    <row r="405" spans="1:15">
      <c r="A405" s="18">
        <v>402</v>
      </c>
      <c r="B405" s="12" t="e">
        <f>LARGE(Large!$BM$4:$BM$72,'Trade quantity'!A405)</f>
        <v>#NUM!</v>
      </c>
      <c r="C405" s="18" t="e">
        <f>MATCH(B405,Large!$BM$4:$BM$405,0)</f>
        <v>#NUM!</v>
      </c>
      <c r="D405" s="18" t="e">
        <f>INDEX(Large!$E$4:$BN$405,'Trade quantity'!$C405,'Trade quantity'!D$2)</f>
        <v>#NUM!</v>
      </c>
      <c r="E405" s="18" t="e">
        <f>INDEX(Large!$E$4:$BN$405,'Trade quantity'!$C405,'Trade quantity'!E$2)</f>
        <v>#NUM!</v>
      </c>
      <c r="F405" s="18" t="e">
        <f>INDEX(Large!$E$4:$BN$405,'Trade quantity'!$C405,'Trade quantity'!F$2)</f>
        <v>#NUM!</v>
      </c>
      <c r="G405" s="18" t="e">
        <f>INDEX(Large!$E$4:$BN$405,'Trade quantity'!$C405,'Trade quantity'!G$2)</f>
        <v>#NUM!</v>
      </c>
      <c r="H405" s="18" t="e">
        <f>INDEX(Large!$E$4:$BN$405,'Trade quantity'!$C405,'Trade quantity'!H$2)</f>
        <v>#NUM!</v>
      </c>
      <c r="I405" s="18" t="e">
        <f>INDEX(Large!$E$4:$BN$405,'Trade quantity'!$C405,'Trade quantity'!I$2)</f>
        <v>#NUM!</v>
      </c>
      <c r="J405" s="18" t="e">
        <f>INDEX(Large!$E$4:$BN$405,'Trade quantity'!$C405,'Trade quantity'!J$2)</f>
        <v>#NUM!</v>
      </c>
      <c r="K405" s="18" t="e">
        <f>INDEX(Large!$E$4:$BN$405,'Trade quantity'!$C405,'Trade quantity'!K$2)</f>
        <v>#NUM!</v>
      </c>
      <c r="L405" s="18" t="e">
        <f>INDEX(Large!$E$4:$BN$405,'Trade quantity'!$C405,'Trade quantity'!L$2)</f>
        <v>#NUM!</v>
      </c>
      <c r="M405" s="18" t="e">
        <f>INDEX(Large!$E$4:$BN$405,'Trade quantity'!$C405,'Trade quantity'!M$2)</f>
        <v>#NUM!</v>
      </c>
      <c r="N405" s="18" t="e">
        <f>INDEX(Large!$E$4:$BN$405,'Trade quantity'!$C405,'Trade quantity'!N$2)</f>
        <v>#NUM!</v>
      </c>
      <c r="O405" s="18" t="e">
        <f>INDEX(Large!$E$4:$BN$405,'Trade quantity'!$C405,'Trade quantity'!O$2)</f>
        <v>#NUM!</v>
      </c>
    </row>
  </sheetData>
  <phoneticPr fontId="1" type="noConversion"/>
  <conditionalFormatting sqref="B4:B405">
    <cfRule type="cellIs" dxfId="11" priority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>
    <tabColor theme="5" tint="0.59999389629810485"/>
  </sheetPr>
  <dimension ref="A1:S405"/>
  <sheetViews>
    <sheetView workbookViewId="0">
      <selection activeCell="B31" sqref="B31:S31"/>
    </sheetView>
  </sheetViews>
  <sheetFormatPr defaultRowHeight="16.5"/>
  <cols>
    <col min="2" max="2" width="15.875" bestFit="1" customWidth="1"/>
    <col min="14" max="14" width="9" style="28"/>
    <col min="16" max="16" width="15.875" bestFit="1" customWidth="1"/>
    <col min="17" max="17" width="21.5" bestFit="1" customWidth="1"/>
    <col min="18" max="18" width="16.875" bestFit="1" customWidth="1"/>
    <col min="19" max="19" width="10.5" bestFit="1" customWidth="1"/>
  </cols>
  <sheetData>
    <row r="1" spans="1:19">
      <c r="Q1" s="20">
        <f ca="1">SUMPRODUCT($Q$4:$Q$405,$P$4:$P$405)</f>
        <v>-1151420719.7156413</v>
      </c>
      <c r="R1" s="14">
        <f ca="1">SUM(R4:R53)</f>
        <v>-1376082515.8499999</v>
      </c>
    </row>
    <row r="2" spans="1:19">
      <c r="D2">
        <v>1</v>
      </c>
      <c r="E2">
        <v>2</v>
      </c>
      <c r="F2">
        <v>3</v>
      </c>
      <c r="G2">
        <v>6</v>
      </c>
      <c r="H2">
        <v>7</v>
      </c>
      <c r="I2">
        <v>8</v>
      </c>
      <c r="J2">
        <v>11</v>
      </c>
      <c r="K2">
        <v>12</v>
      </c>
      <c r="L2">
        <v>13</v>
      </c>
      <c r="M2">
        <v>14</v>
      </c>
      <c r="N2" s="28">
        <v>41</v>
      </c>
      <c r="O2">
        <v>42</v>
      </c>
      <c r="P2">
        <v>62</v>
      </c>
      <c r="Q2">
        <v>48</v>
      </c>
      <c r="R2">
        <v>47</v>
      </c>
    </row>
    <row r="3" spans="1:19">
      <c r="B3" s="2" t="s">
        <v>190</v>
      </c>
      <c r="C3" s="2" t="s">
        <v>24</v>
      </c>
      <c r="D3" t="str">
        <f>Large!E3</f>
        <v>代碼</v>
      </c>
      <c r="E3" t="str">
        <f>Large!F3</f>
        <v>商品</v>
      </c>
      <c r="F3" t="str">
        <f>Large!G3</f>
        <v>時間</v>
      </c>
      <c r="G3" t="str">
        <f>Large!J3</f>
        <v>成交</v>
      </c>
      <c r="H3" t="str">
        <f>Large!K3</f>
        <v>漲跌</v>
      </c>
      <c r="I3" t="str">
        <f>Large!L3</f>
        <v>漲幅%</v>
      </c>
      <c r="J3" t="str">
        <f>Large!O3</f>
        <v>最高</v>
      </c>
      <c r="K3" t="str">
        <f>Large!P3</f>
        <v>最低</v>
      </c>
      <c r="L3" t="str">
        <f>Large!Q3</f>
        <v>開盤</v>
      </c>
      <c r="M3" t="str">
        <f>Large!R3</f>
        <v>均價</v>
      </c>
      <c r="N3" s="28" t="str">
        <f>Large!AS3</f>
        <v>昨收</v>
      </c>
      <c r="O3" t="str">
        <f>Large!AT3</f>
        <v>昨量</v>
      </c>
      <c r="P3" t="str">
        <f>Large!BN3</f>
        <v>Weight</v>
      </c>
      <c r="Q3" t="s">
        <v>195</v>
      </c>
      <c r="R3" t="s">
        <v>193</v>
      </c>
    </row>
    <row r="4" spans="1:19">
      <c r="A4" s="18">
        <v>1</v>
      </c>
      <c r="B4" s="17">
        <f ca="1">LARGE(Large!$BO$4:$BO$31,legal!A4)</f>
        <v>22799000.000987999</v>
      </c>
      <c r="C4">
        <f ca="1">MATCH(B4,Large!$BO$4:$BO400,0)</f>
        <v>9</v>
      </c>
      <c r="D4" t="str">
        <f ca="1">INDEX(Large!$E$4:$BO$1048576,legal!$C4,legal!D$2)</f>
        <v>6116</v>
      </c>
      <c r="E4" s="28" t="str">
        <f ca="1">INDEX(Large!$E$4:$BO$1048576,legal!$C4,legal!E$2)</f>
        <v>彩晶</v>
      </c>
      <c r="F4" s="28" t="str">
        <f ca="1">INDEX(Large!$E$4:$BO$1048576,legal!$C4,legal!F$2)</f>
        <v>13:30:00</v>
      </c>
      <c r="G4" s="28">
        <f ca="1">INDEX(Large!$E$4:$BO$1048576,legal!$C4,legal!G$2)</f>
        <v>9.8000000000000007</v>
      </c>
      <c r="H4" s="28">
        <f ca="1">INDEX(Large!$E$4:$BO$1048576,legal!$C4,legal!H$2)</f>
        <v>0.73</v>
      </c>
      <c r="I4" s="28">
        <f ca="1">INDEX(Large!$E$4:$BO$1048576,legal!$C4,legal!I$2)</f>
        <v>8.0500000000000007</v>
      </c>
      <c r="J4" s="28">
        <f ca="1">INDEX(Large!$E$4:$BO$1048576,legal!$C4,legal!J$2)</f>
        <v>9.89</v>
      </c>
      <c r="K4" s="28">
        <f ca="1">INDEX(Large!$E$4:$BO$1048576,legal!$C4,legal!K$2)</f>
        <v>9.09</v>
      </c>
      <c r="L4" s="28">
        <f ca="1">INDEX(Large!$E$4:$BO$1048576,legal!$C4,legal!L$2)</f>
        <v>9.09</v>
      </c>
      <c r="M4" s="28">
        <f ca="1">INDEX(Large!$E$4:$BO$1048576,legal!$C4,legal!M$2)</f>
        <v>9.5299999999999994</v>
      </c>
      <c r="N4" s="28">
        <f ca="1">INDEX(Large!$E$4:$BO$1048576,legal!$C4,legal!N$2)</f>
        <v>9.07</v>
      </c>
      <c r="O4" s="28">
        <f ca="1">INDEX(Large!$E$4:$BO$1048576,legal!$C4,legal!O$2)</f>
        <v>124744</v>
      </c>
      <c r="P4" s="12">
        <f ca="1">IFERROR(INDEX(Large!$E$4:$BO$1048576,legal!$C4,legal!P$2),0)</f>
        <v>4.3553177002279026E-3</v>
      </c>
      <c r="Q4" s="5">
        <f ca="1">IFERROR(INDEX(Large!$E$4:$BO$1048576,legal!$C4,legal!Q$2)*N4,0)</f>
        <v>54420</v>
      </c>
      <c r="R4" s="5">
        <f ca="1">IFERROR(INDEX(Large!$E$4:$BO$1048576,legal!$C4,legal!R$2)*G4,0)</f>
        <v>223430200.00000003</v>
      </c>
    </row>
    <row r="5" spans="1:19">
      <c r="A5" s="18">
        <v>2</v>
      </c>
      <c r="B5" s="17">
        <f ca="1">LARGE(Large!$BO$4:$BO$31,legal!A5)</f>
        <v>1118008.0009890001</v>
      </c>
      <c r="C5" s="28">
        <f ca="1">MATCH(B5,Large!$BO$4:$BO401,0)</f>
        <v>8</v>
      </c>
      <c r="D5" s="28" t="str">
        <f ca="1">INDEX(Large!$E$4:$BO$1048576,legal!$C5,legal!D$2)</f>
        <v>3231</v>
      </c>
      <c r="E5" s="28" t="str">
        <f ca="1">INDEX(Large!$E$4:$BO$1048576,legal!$C5,legal!E$2)</f>
        <v>緯創</v>
      </c>
      <c r="F5" s="28" t="str">
        <f ca="1">INDEX(Large!$E$4:$BO$1048576,legal!$C5,legal!F$2)</f>
        <v>13:30:00</v>
      </c>
      <c r="G5" s="28">
        <f ca="1">INDEX(Large!$E$4:$BO$1048576,legal!$C5,legal!G$2)</f>
        <v>23.25</v>
      </c>
      <c r="H5" s="28">
        <f ca="1">INDEX(Large!$E$4:$BO$1048576,legal!$C5,legal!H$2)</f>
        <v>-0.05</v>
      </c>
      <c r="I5" s="28">
        <f ca="1">INDEX(Large!$E$4:$BO$1048576,legal!$C5,legal!I$2)</f>
        <v>-0.21</v>
      </c>
      <c r="J5" s="28">
        <f ca="1">INDEX(Large!$E$4:$BO$1048576,legal!$C5,legal!J$2)</f>
        <v>23.6</v>
      </c>
      <c r="K5" s="28">
        <f ca="1">INDEX(Large!$E$4:$BO$1048576,legal!$C5,legal!K$2)</f>
        <v>23.25</v>
      </c>
      <c r="L5" s="28">
        <f ca="1">INDEX(Large!$E$4:$BO$1048576,legal!$C5,legal!L$2)</f>
        <v>23.3</v>
      </c>
      <c r="M5" s="28">
        <f ca="1">INDEX(Large!$E$4:$BO$1048576,legal!$C5,legal!M$2)</f>
        <v>23.48</v>
      </c>
      <c r="N5" s="28">
        <f ca="1">INDEX(Large!$E$4:$BO$1048576,legal!$C5,legal!N$2)</f>
        <v>23.3</v>
      </c>
      <c r="O5" s="28">
        <f ca="1">INDEX(Large!$E$4:$BO$1048576,legal!$C5,legal!O$2)</f>
        <v>9789</v>
      </c>
      <c r="P5" s="12">
        <f ca="1">IFERROR(INDEX(Large!$E$4:$BO$1048576,legal!$C5,legal!P$2),0)</f>
        <v>8.4742348370167118E-3</v>
      </c>
      <c r="Q5" s="5">
        <f ca="1">IFERROR(INDEX(Large!$E$4:$BO$1048576,legal!$C5,legal!Q$2)*N5,0)</f>
        <v>31548200</v>
      </c>
      <c r="R5" s="5">
        <f ca="1">IFERROR(INDEX(Large!$E$4:$BO$1048576,legal!$C5,legal!R$2)*G5,0)</f>
        <v>25993686</v>
      </c>
      <c r="S5" s="18"/>
    </row>
    <row r="6" spans="1:19">
      <c r="A6" s="18">
        <v>3</v>
      </c>
      <c r="B6" s="17">
        <f ca="1">LARGE(Large!$BO$4:$BO$31,legal!A6)</f>
        <v>769466.00099099998</v>
      </c>
      <c r="C6" s="28">
        <f ca="1">MATCH(B6,Large!$BO$4:$BO402,0)</f>
        <v>6</v>
      </c>
      <c r="D6" s="28" t="str">
        <f ca="1">INDEX(Large!$E$4:$BO$1048576,legal!$C6,legal!D$2)</f>
        <v>2474</v>
      </c>
      <c r="E6" s="28" t="str">
        <f ca="1">INDEX(Large!$E$4:$BO$1048576,legal!$C6,legal!E$2)</f>
        <v>可成</v>
      </c>
      <c r="F6" s="28" t="str">
        <f ca="1">INDEX(Large!$E$4:$BO$1048576,legal!$C6,legal!F$2)</f>
        <v>13:30:00</v>
      </c>
      <c r="G6" s="28">
        <f ca="1">INDEX(Large!$E$4:$BO$1048576,legal!$C6,legal!G$2)</f>
        <v>223</v>
      </c>
      <c r="H6" s="28">
        <f ca="1">INDEX(Large!$E$4:$BO$1048576,legal!$C6,legal!H$2)</f>
        <v>3.5</v>
      </c>
      <c r="I6" s="28">
        <f ca="1">INDEX(Large!$E$4:$BO$1048576,legal!$C6,legal!I$2)</f>
        <v>1.59</v>
      </c>
      <c r="J6" s="28">
        <f ca="1">INDEX(Large!$E$4:$BO$1048576,legal!$C6,legal!J$2)</f>
        <v>224</v>
      </c>
      <c r="K6" s="28">
        <f ca="1">INDEX(Large!$E$4:$BO$1048576,legal!$C6,legal!K$2)</f>
        <v>219</v>
      </c>
      <c r="L6" s="28">
        <f ca="1">INDEX(Large!$E$4:$BO$1048576,legal!$C6,legal!L$2)</f>
        <v>221</v>
      </c>
      <c r="M6" s="28">
        <f ca="1">INDEX(Large!$E$4:$BO$1048576,legal!$C6,legal!M$2)</f>
        <v>222.23</v>
      </c>
      <c r="N6" s="28">
        <f ca="1">INDEX(Large!$E$4:$BO$1048576,legal!$C6,legal!N$2)</f>
        <v>219.5</v>
      </c>
      <c r="O6" s="28">
        <f ca="1">INDEX(Large!$E$4:$BO$1048576,legal!$C6,legal!O$2)</f>
        <v>3892</v>
      </c>
      <c r="P6" s="12">
        <f ca="1">IFERROR(INDEX(Large!$E$4:$BO$1048576,legal!$C6,legal!P$2),0)</f>
        <v>2.3611288177060989E-2</v>
      </c>
      <c r="Q6" s="5">
        <f ca="1">IFERROR(INDEX(Large!$E$4:$BO$1048576,legal!$C6,legal!Q$2)*N6,0)</f>
        <v>199306000</v>
      </c>
      <c r="R6" s="5">
        <f ca="1">IFERROR(INDEX(Large!$E$4:$BO$1048576,legal!$C6,legal!R$2)*G6,0)</f>
        <v>171590918</v>
      </c>
      <c r="S6" s="18"/>
    </row>
    <row r="7" spans="1:19">
      <c r="A7" s="18">
        <v>4</v>
      </c>
      <c r="B7" s="17">
        <f ca="1">LARGE(Large!$BO$4:$BO$31,legal!A7)</f>
        <v>174000.00098300001</v>
      </c>
      <c r="C7" s="28">
        <f ca="1">MATCH(B7,Large!$BO$4:$BO403,0)</f>
        <v>14</v>
      </c>
      <c r="D7" s="28" t="str">
        <f ca="1">INDEX(Large!$E$4:$BO$1048576,legal!$C7,legal!D$2)</f>
        <v>2637</v>
      </c>
      <c r="E7" s="28" t="str">
        <f ca="1">INDEX(Large!$E$4:$BO$1048576,legal!$C7,legal!E$2)</f>
        <v>慧洋-KY</v>
      </c>
      <c r="F7" s="28" t="str">
        <f ca="1">INDEX(Large!$E$4:$BO$1048576,legal!$C7,legal!F$2)</f>
        <v>13:30:00</v>
      </c>
      <c r="G7" s="28">
        <f ca="1">INDEX(Large!$E$4:$BO$1048576,legal!$C7,legal!G$2)</f>
        <v>30.95</v>
      </c>
      <c r="H7" s="28">
        <f ca="1">INDEX(Large!$E$4:$BO$1048576,legal!$C7,legal!H$2)</f>
        <v>0.3</v>
      </c>
      <c r="I7" s="28">
        <f ca="1">INDEX(Large!$E$4:$BO$1048576,legal!$C7,legal!I$2)</f>
        <v>0.98</v>
      </c>
      <c r="J7" s="28">
        <f ca="1">INDEX(Large!$E$4:$BO$1048576,legal!$C7,legal!J$2)</f>
        <v>31.05</v>
      </c>
      <c r="K7" s="28">
        <f ca="1">INDEX(Large!$E$4:$BO$1048576,legal!$C7,legal!K$2)</f>
        <v>30.6</v>
      </c>
      <c r="L7" s="28">
        <f ca="1">INDEX(Large!$E$4:$BO$1048576,legal!$C7,legal!L$2)</f>
        <v>30.85</v>
      </c>
      <c r="M7" s="28">
        <f ca="1">INDEX(Large!$E$4:$BO$1048576,legal!$C7,legal!M$2)</f>
        <v>30.87</v>
      </c>
      <c r="N7" s="28">
        <f ca="1">INDEX(Large!$E$4:$BO$1048576,legal!$C7,legal!N$2)</f>
        <v>30.65</v>
      </c>
      <c r="O7" s="28">
        <f ca="1">INDEX(Large!$E$4:$BO$1048576,legal!$C7,legal!O$2)</f>
        <v>2737</v>
      </c>
      <c r="P7" s="12">
        <f ca="1">IFERROR(INDEX(Large!$E$4:$BO$1048576,legal!$C7,legal!P$2),0)</f>
        <v>2.3611407951368139E-3</v>
      </c>
      <c r="Q7" s="5">
        <f ca="1">IFERROR(INDEX(Large!$E$4:$BO$1048576,legal!$C7,legal!Q$2)*N7,0)</f>
        <v>-19064300</v>
      </c>
      <c r="R7" s="5">
        <f ca="1">IFERROR(INDEX(Large!$E$4:$BO$1048576,legal!$C7,legal!R$2)*G7,0)</f>
        <v>5385300</v>
      </c>
      <c r="S7" s="18"/>
    </row>
    <row r="8" spans="1:19">
      <c r="A8" s="18">
        <v>5</v>
      </c>
      <c r="B8" s="17">
        <f ca="1">LARGE(Large!$BO$4:$BO$31,legal!A8)</f>
        <v>81000.000973000002</v>
      </c>
      <c r="C8" s="28">
        <f ca="1">MATCH(B8,Large!$BO$4:$BO404,0)</f>
        <v>24</v>
      </c>
      <c r="D8" s="28" t="str">
        <f ca="1">INDEX(Large!$E$4:$BO$1048576,legal!$C8,legal!D$2)</f>
        <v>4144</v>
      </c>
      <c r="E8" s="28" t="str">
        <f ca="1">INDEX(Large!$E$4:$BO$1048576,legal!$C8,legal!E$2)</f>
        <v>康聯-KY</v>
      </c>
      <c r="F8" s="28" t="str">
        <f ca="1">INDEX(Large!$E$4:$BO$1048576,legal!$C8,legal!F$2)</f>
        <v>13:30:00</v>
      </c>
      <c r="G8" s="28">
        <f ca="1">INDEX(Large!$E$4:$BO$1048576,legal!$C8,legal!G$2)</f>
        <v>49.9</v>
      </c>
      <c r="H8" s="28">
        <f ca="1">INDEX(Large!$E$4:$BO$1048576,legal!$C8,legal!H$2)</f>
        <v>-0.4</v>
      </c>
      <c r="I8" s="28">
        <f ca="1">INDEX(Large!$E$4:$BO$1048576,legal!$C8,legal!I$2)</f>
        <v>-0.8</v>
      </c>
      <c r="J8" s="28">
        <f ca="1">INDEX(Large!$E$4:$BO$1048576,legal!$C8,legal!J$2)</f>
        <v>51.3</v>
      </c>
      <c r="K8" s="28">
        <f ca="1">INDEX(Large!$E$4:$BO$1048576,legal!$C8,legal!K$2)</f>
        <v>49.65</v>
      </c>
      <c r="L8" s="28">
        <f ca="1">INDEX(Large!$E$4:$BO$1048576,legal!$C8,legal!L$2)</f>
        <v>51.1</v>
      </c>
      <c r="M8" s="28">
        <f ca="1">INDEX(Large!$E$4:$BO$1048576,legal!$C8,legal!M$2)</f>
        <v>50.34</v>
      </c>
      <c r="N8" s="28">
        <f ca="1">INDEX(Large!$E$4:$BO$1048576,legal!$C8,legal!N$2)</f>
        <v>50.3</v>
      </c>
      <c r="O8" s="28">
        <f ca="1">INDEX(Large!$E$4:$BO$1048576,legal!$C8,legal!O$2)</f>
        <v>322</v>
      </c>
      <c r="P8" s="12">
        <f ca="1">IFERROR(INDEX(Large!$E$4:$BO$1048576,legal!$C8,legal!P$2),0)</f>
        <v>5.3600874309562565E-4</v>
      </c>
      <c r="Q8" s="5">
        <f ca="1">IFERROR(INDEX(Large!$E$4:$BO$1048576,legal!$C8,legal!Q$2)*N8,0)</f>
        <v>3269500</v>
      </c>
      <c r="R8" s="5">
        <f ca="1">IFERROR(INDEX(Large!$E$4:$BO$1048576,legal!$C8,legal!R$2)*G8,0)</f>
        <v>4041900</v>
      </c>
      <c r="S8" s="18"/>
    </row>
    <row r="9" spans="1:19">
      <c r="A9" s="18">
        <v>6</v>
      </c>
      <c r="B9" s="17">
        <f ca="1">LARGE(Large!$BO$4:$BO$31,legal!A9)</f>
        <v>24000.000986999999</v>
      </c>
      <c r="C9" s="28">
        <f ca="1">MATCH(B9,Large!$BO$4:$BO405,0)</f>
        <v>10</v>
      </c>
      <c r="D9" s="28" t="str">
        <f ca="1">INDEX(Large!$E$4:$BO$1048576,legal!$C9,legal!D$2)</f>
        <v>1723</v>
      </c>
      <c r="E9" s="28" t="str">
        <f ca="1">INDEX(Large!$E$4:$BO$1048576,legal!$C9,legal!E$2)</f>
        <v>中碳</v>
      </c>
      <c r="F9" s="28" t="str">
        <f ca="1">INDEX(Large!$E$4:$BO$1048576,legal!$C9,legal!F$2)</f>
        <v>13:30:00</v>
      </c>
      <c r="G9" s="28">
        <f ca="1">INDEX(Large!$E$4:$BO$1048576,legal!$C9,legal!G$2)</f>
        <v>107.5</v>
      </c>
      <c r="H9" s="28">
        <f ca="1">INDEX(Large!$E$4:$BO$1048576,legal!$C9,legal!H$2)</f>
        <v>-0.5</v>
      </c>
      <c r="I9" s="28">
        <f ca="1">INDEX(Large!$E$4:$BO$1048576,legal!$C9,legal!I$2)</f>
        <v>-0.46</v>
      </c>
      <c r="J9" s="28">
        <f ca="1">INDEX(Large!$E$4:$BO$1048576,legal!$C9,legal!J$2)</f>
        <v>108</v>
      </c>
      <c r="K9" s="28">
        <f ca="1">INDEX(Large!$E$4:$BO$1048576,legal!$C9,legal!K$2)</f>
        <v>107</v>
      </c>
      <c r="L9" s="28">
        <f ca="1">INDEX(Large!$E$4:$BO$1048576,legal!$C9,legal!L$2)</f>
        <v>108</v>
      </c>
      <c r="M9" s="28">
        <f ca="1">INDEX(Large!$E$4:$BO$1048576,legal!$C9,legal!M$2)</f>
        <v>107.56</v>
      </c>
      <c r="N9" s="28">
        <f ca="1">INDEX(Large!$E$4:$BO$1048576,legal!$C9,legal!N$2)</f>
        <v>108</v>
      </c>
      <c r="O9" s="28">
        <f ca="1">INDEX(Large!$E$4:$BO$1048576,legal!$C9,legal!O$2)</f>
        <v>126</v>
      </c>
      <c r="P9" s="12">
        <f ca="1">IFERROR(INDEX(Large!$E$4:$BO$1048576,legal!$C9,legal!P$2),0)</f>
        <v>3.500474355560996E-3</v>
      </c>
      <c r="Q9" s="5">
        <f ca="1">IFERROR(INDEX(Large!$E$4:$BO$1048576,legal!$C9,legal!Q$2)*N9,0)</f>
        <v>1296000</v>
      </c>
      <c r="R9" s="5">
        <f ca="1">IFERROR(INDEX(Large!$E$4:$BO$1048576,legal!$C9,legal!R$2)*G9,0)</f>
        <v>2580000</v>
      </c>
      <c r="S9" s="18"/>
    </row>
    <row r="10" spans="1:19">
      <c r="A10" s="18">
        <v>7</v>
      </c>
      <c r="B10" s="17">
        <f ca="1">LARGE(Large!$BO$4:$BO$31,legal!A10)</f>
        <v>13000.000978</v>
      </c>
      <c r="C10" s="28">
        <f ca="1">MATCH(B10,Large!$BO$4:$BO406,0)</f>
        <v>19</v>
      </c>
      <c r="D10" s="28" t="str">
        <f ca="1">INDEX(Large!$E$4:$BO$1048576,legal!$C10,legal!D$2)</f>
        <v>1464</v>
      </c>
      <c r="E10" s="28" t="str">
        <f ca="1">INDEX(Large!$E$4:$BO$1048576,legal!$C10,legal!E$2)</f>
        <v>得力</v>
      </c>
      <c r="F10" s="28" t="str">
        <f ca="1">INDEX(Large!$E$4:$BO$1048576,legal!$C10,legal!F$2)</f>
        <v>13:30:00</v>
      </c>
      <c r="G10" s="28">
        <f ca="1">INDEX(Large!$E$4:$BO$1048576,legal!$C10,legal!G$2)</f>
        <v>24.9</v>
      </c>
      <c r="H10" s="28">
        <f ca="1">INDEX(Large!$E$4:$BO$1048576,legal!$C10,legal!H$2)</f>
        <v>0.1</v>
      </c>
      <c r="I10" s="28">
        <f ca="1">INDEX(Large!$E$4:$BO$1048576,legal!$C10,legal!I$2)</f>
        <v>0.4</v>
      </c>
      <c r="J10" s="28">
        <f ca="1">INDEX(Large!$E$4:$BO$1048576,legal!$C10,legal!J$2)</f>
        <v>25</v>
      </c>
      <c r="K10" s="28">
        <f ca="1">INDEX(Large!$E$4:$BO$1048576,legal!$C10,legal!K$2)</f>
        <v>24.7</v>
      </c>
      <c r="L10" s="28">
        <f ca="1">INDEX(Large!$E$4:$BO$1048576,legal!$C10,legal!L$2)</f>
        <v>24.9</v>
      </c>
      <c r="M10" s="28">
        <f ca="1">INDEX(Large!$E$4:$BO$1048576,legal!$C10,legal!M$2)</f>
        <v>24.85</v>
      </c>
      <c r="N10" s="28">
        <f ca="1">INDEX(Large!$E$4:$BO$1048576,legal!$C10,legal!N$2)</f>
        <v>24.8</v>
      </c>
      <c r="O10" s="28">
        <f ca="1">INDEX(Large!$E$4:$BO$1048576,legal!$C10,legal!O$2)</f>
        <v>1365</v>
      </c>
      <c r="P10" s="12">
        <f ca="1">IFERROR(INDEX(Large!$E$4:$BO$1048576,legal!$C10,legal!P$2),0)</f>
        <v>9.4144088339635724E-4</v>
      </c>
      <c r="Q10" s="5">
        <f ca="1">IFERROR(INDEX(Large!$E$4:$BO$1048576,legal!$C10,legal!Q$2)*N10,0)</f>
        <v>-272800</v>
      </c>
      <c r="R10" s="5">
        <f ca="1">IFERROR(INDEX(Large!$E$4:$BO$1048576,legal!$C10,legal!R$2)*G10,0)</f>
        <v>323700</v>
      </c>
      <c r="S10" s="18"/>
    </row>
    <row r="11" spans="1:19">
      <c r="A11" s="18">
        <v>8</v>
      </c>
      <c r="B11" s="17">
        <f ca="1">LARGE(Large!$BO$4:$BO$31,legal!A11)</f>
        <v>10000.000979</v>
      </c>
      <c r="C11" s="28">
        <f ca="1">MATCH(B11,Large!$BO$4:$BO407,0)</f>
        <v>18</v>
      </c>
      <c r="D11" s="28" t="str">
        <f ca="1">INDEX(Large!$E$4:$BO$1048576,legal!$C11,legal!D$2)</f>
        <v>3019</v>
      </c>
      <c r="E11" s="28" t="str">
        <f ca="1">INDEX(Large!$E$4:$BO$1048576,legal!$C11,legal!E$2)</f>
        <v>亞光</v>
      </c>
      <c r="F11" s="28" t="str">
        <f ca="1">INDEX(Large!$E$4:$BO$1048576,legal!$C11,legal!F$2)</f>
        <v>13:30:00</v>
      </c>
      <c r="G11" s="28">
        <f ca="1">INDEX(Large!$E$4:$BO$1048576,legal!$C11,legal!G$2)</f>
        <v>27.95</v>
      </c>
      <c r="H11" s="28">
        <f ca="1">INDEX(Large!$E$4:$BO$1048576,legal!$C11,legal!H$2)</f>
        <v>0.05</v>
      </c>
      <c r="I11" s="28">
        <f ca="1">INDEX(Large!$E$4:$BO$1048576,legal!$C11,legal!I$2)</f>
        <v>0.18</v>
      </c>
      <c r="J11" s="28">
        <f ca="1">INDEX(Large!$E$4:$BO$1048576,legal!$C11,legal!J$2)</f>
        <v>28.15</v>
      </c>
      <c r="K11" s="28">
        <f ca="1">INDEX(Large!$E$4:$BO$1048576,legal!$C11,legal!K$2)</f>
        <v>27.7</v>
      </c>
      <c r="L11" s="28">
        <f ca="1">INDEX(Large!$E$4:$BO$1048576,legal!$C11,legal!L$2)</f>
        <v>27.95</v>
      </c>
      <c r="M11" s="28">
        <f ca="1">INDEX(Large!$E$4:$BO$1048576,legal!$C11,legal!M$2)</f>
        <v>27.95</v>
      </c>
      <c r="N11" s="28">
        <f ca="1">INDEX(Large!$E$4:$BO$1048576,legal!$C11,legal!N$2)</f>
        <v>27.9</v>
      </c>
      <c r="O11" s="28">
        <f ca="1">INDEX(Large!$E$4:$BO$1048576,legal!$C11,legal!O$2)</f>
        <v>555</v>
      </c>
      <c r="P11" s="12">
        <f ca="1">IFERROR(INDEX(Large!$E$4:$BO$1048576,legal!$C11,legal!P$2),0)</f>
        <v>1.0802498498781435E-3</v>
      </c>
      <c r="Q11" s="5">
        <f ca="1">IFERROR(INDEX(Large!$E$4:$BO$1048576,legal!$C11,legal!Q$2)*N11,0)</f>
        <v>5635800</v>
      </c>
      <c r="R11" s="5">
        <f ca="1">IFERROR(INDEX(Large!$E$4:$BO$1048576,legal!$C11,legal!R$2)*G11,0)</f>
        <v>279500</v>
      </c>
      <c r="S11" s="18"/>
    </row>
    <row r="12" spans="1:19">
      <c r="A12" s="18">
        <v>9</v>
      </c>
      <c r="B12" s="17">
        <f ca="1">LARGE(Large!$BO$4:$BO$31,legal!A12)</f>
        <v>3000.0009719999998</v>
      </c>
      <c r="C12" s="28">
        <f ca="1">MATCH(B12,Large!$BO$4:$BO408,0)</f>
        <v>25</v>
      </c>
      <c r="D12" s="28" t="str">
        <f ca="1">INDEX(Large!$E$4:$BO$1048576,legal!$C12,legal!D$2)</f>
        <v>2484</v>
      </c>
      <c r="E12" s="28" t="str">
        <f ca="1">INDEX(Large!$E$4:$BO$1048576,legal!$C12,legal!E$2)</f>
        <v>希華</v>
      </c>
      <c r="F12" s="28" t="str">
        <f ca="1">INDEX(Large!$E$4:$BO$1048576,legal!$C12,legal!F$2)</f>
        <v>13:30:00</v>
      </c>
      <c r="G12" s="28">
        <f ca="1">INDEX(Large!$E$4:$BO$1048576,legal!$C12,legal!G$2)</f>
        <v>17.8</v>
      </c>
      <c r="H12" s="28">
        <f ca="1">INDEX(Large!$E$4:$BO$1048576,legal!$C12,legal!H$2)</f>
        <v>-0.1</v>
      </c>
      <c r="I12" s="28">
        <f ca="1">INDEX(Large!$E$4:$BO$1048576,legal!$C12,legal!I$2)</f>
        <v>-0.56000000000000005</v>
      </c>
      <c r="J12" s="28">
        <f ca="1">INDEX(Large!$E$4:$BO$1048576,legal!$C12,legal!J$2)</f>
        <v>18</v>
      </c>
      <c r="K12" s="28">
        <f ca="1">INDEX(Large!$E$4:$BO$1048576,legal!$C12,legal!K$2)</f>
        <v>17.8</v>
      </c>
      <c r="L12" s="28">
        <f ca="1">INDEX(Large!$E$4:$BO$1048576,legal!$C12,legal!L$2)</f>
        <v>17.899999999999999</v>
      </c>
      <c r="M12" s="28">
        <f ca="1">INDEX(Large!$E$4:$BO$1048576,legal!$C12,legal!M$2)</f>
        <v>17.89</v>
      </c>
      <c r="N12" s="28">
        <f ca="1">INDEX(Large!$E$4:$BO$1048576,legal!$C12,legal!N$2)</f>
        <v>17.899999999999999</v>
      </c>
      <c r="O12" s="28">
        <f ca="1">INDEX(Large!$E$4:$BO$1048576,legal!$C12,legal!O$2)</f>
        <v>284</v>
      </c>
      <c r="P12" s="12">
        <f ca="1">IFERROR(INDEX(Large!$E$4:$BO$1048576,legal!$C12,legal!P$2),0)</f>
        <v>3.9032778243292438E-4</v>
      </c>
      <c r="Q12" s="5">
        <f ca="1">IFERROR(INDEX(Large!$E$4:$BO$1048576,legal!$C12,legal!Q$2)*N12,0)</f>
        <v>-84523800</v>
      </c>
      <c r="R12" s="5">
        <f ca="1">IFERROR(INDEX(Large!$E$4:$BO$1048576,legal!$C12,legal!R$2)*G12,0)</f>
        <v>53400</v>
      </c>
      <c r="S12" s="18"/>
    </row>
    <row r="13" spans="1:19">
      <c r="A13" s="18">
        <v>10</v>
      </c>
      <c r="B13" s="17">
        <f ca="1">LARGE(Large!$BO$4:$BO$31,legal!A13)</f>
        <v>9.859999999999999E-4</v>
      </c>
      <c r="C13" s="28">
        <f ca="1">MATCH(B13,Large!$BO$4:$BO409,0)</f>
        <v>11</v>
      </c>
      <c r="D13" s="28" t="str">
        <f ca="1">INDEX(Large!$E$4:$BO$1048576,legal!$C13,legal!D$2)</f>
        <v>3552</v>
      </c>
      <c r="E13" s="28" t="str">
        <f ca="1">INDEX(Large!$E$4:$BO$1048576,legal!$C13,legal!E$2)</f>
        <v>同致</v>
      </c>
      <c r="F13" s="28" t="str">
        <f ca="1">INDEX(Large!$E$4:$BO$1048576,legal!$C13,legal!F$2)</f>
        <v>13:30:00</v>
      </c>
      <c r="G13" s="28">
        <f ca="1">INDEX(Large!$E$4:$BO$1048576,legal!$C13,legal!G$2)</f>
        <v>297</v>
      </c>
      <c r="H13" s="28">
        <f ca="1">INDEX(Large!$E$4:$BO$1048576,legal!$C13,legal!H$2)</f>
        <v>-7</v>
      </c>
      <c r="I13" s="28">
        <f ca="1">INDEX(Large!$E$4:$BO$1048576,legal!$C13,legal!I$2)</f>
        <v>-2.2999999999999998</v>
      </c>
      <c r="J13" s="28">
        <f ca="1">INDEX(Large!$E$4:$BO$1048576,legal!$C13,legal!J$2)</f>
        <v>310</v>
      </c>
      <c r="K13" s="28">
        <f ca="1">INDEX(Large!$E$4:$BO$1048576,legal!$C13,legal!K$2)</f>
        <v>297</v>
      </c>
      <c r="L13" s="28">
        <f ca="1">INDEX(Large!$E$4:$BO$1048576,legal!$C13,legal!L$2)</f>
        <v>304</v>
      </c>
      <c r="M13" s="28">
        <f ca="1">INDEX(Large!$E$4:$BO$1048576,legal!$C13,legal!M$2)</f>
        <v>304.51</v>
      </c>
      <c r="N13" s="28">
        <f ca="1">INDEX(Large!$E$4:$BO$1048576,legal!$C13,legal!N$2)</f>
        <v>304</v>
      </c>
      <c r="O13" s="28">
        <f ca="1">INDEX(Large!$E$4:$BO$1048576,legal!$C13,legal!O$2)</f>
        <v>1300</v>
      </c>
      <c r="P13" s="12">
        <f ca="1">IFERROR(INDEX(Large!$E$4:$BO$1048576,legal!$C13,legal!P$2),0)</f>
        <v>3.4661156627987704E-3</v>
      </c>
      <c r="Q13" s="5">
        <f ca="1">IFERROR(INDEX(Large!$E$4:$BO$1048576,legal!$C13,legal!Q$2)*N13,0)</f>
        <v>-18240000</v>
      </c>
      <c r="R13" s="5">
        <f ca="1">IFERROR(INDEX(Large!$E$4:$BO$1048576,legal!$C13,legal!R$2)*G13,0)</f>
        <v>0</v>
      </c>
      <c r="S13" s="18"/>
    </row>
    <row r="14" spans="1:19">
      <c r="A14" s="18">
        <v>11</v>
      </c>
      <c r="B14" s="17">
        <f ca="1">LARGE(Large!$BO$4:$BO$31,legal!A14)</f>
        <v>9.810000000000001E-4</v>
      </c>
      <c r="C14" s="28">
        <f ca="1">MATCH(B14,Large!$BO$4:$BO410,0)</f>
        <v>16</v>
      </c>
      <c r="D14" s="28" t="str">
        <f ca="1">INDEX(Large!$E$4:$BO$1048576,legal!$C14,legal!D$2)</f>
        <v>6279</v>
      </c>
      <c r="E14" s="28" t="str">
        <f ca="1">INDEX(Large!$E$4:$BO$1048576,legal!$C14,legal!E$2)</f>
        <v>胡連</v>
      </c>
      <c r="F14" s="28" t="str">
        <f ca="1">INDEX(Large!$E$4:$BO$1048576,legal!$C14,legal!F$2)</f>
        <v>13:30:00</v>
      </c>
      <c r="G14" s="28">
        <f ca="1">INDEX(Large!$E$4:$BO$1048576,legal!$C14,legal!G$2)</f>
        <v>140.5</v>
      </c>
      <c r="H14" s="28">
        <f ca="1">INDEX(Large!$E$4:$BO$1048576,legal!$C14,legal!H$2)</f>
        <v>-0.5</v>
      </c>
      <c r="I14" s="28">
        <f ca="1">INDEX(Large!$E$4:$BO$1048576,legal!$C14,legal!I$2)</f>
        <v>-0.35</v>
      </c>
      <c r="J14" s="28">
        <f ca="1">INDEX(Large!$E$4:$BO$1048576,legal!$C14,legal!J$2)</f>
        <v>142</v>
      </c>
      <c r="K14" s="28">
        <f ca="1">INDEX(Large!$E$4:$BO$1048576,legal!$C14,legal!K$2)</f>
        <v>140</v>
      </c>
      <c r="L14" s="28">
        <f ca="1">INDEX(Large!$E$4:$BO$1048576,legal!$C14,legal!L$2)</f>
        <v>142</v>
      </c>
      <c r="M14" s="28">
        <f ca="1">INDEX(Large!$E$4:$BO$1048576,legal!$C14,legal!M$2)</f>
        <v>140.76</v>
      </c>
      <c r="N14" s="28">
        <f ca="1">INDEX(Large!$E$4:$BO$1048576,legal!$C14,legal!N$2)</f>
        <v>141</v>
      </c>
      <c r="O14" s="28">
        <f ca="1">INDEX(Large!$E$4:$BO$1048576,legal!$C14,legal!O$2)</f>
        <v>401</v>
      </c>
      <c r="P14" s="12">
        <f ca="1">IFERROR(INDEX(Large!$E$4:$BO$1048576,legal!$C14,legal!P$2),0)</f>
        <v>1.8759966201147321E-3</v>
      </c>
      <c r="Q14" s="5">
        <f ca="1">IFERROR(INDEX(Large!$E$4:$BO$1048576,legal!$C14,legal!Q$2)*N14,0)</f>
        <v>-19599000</v>
      </c>
      <c r="R14" s="5">
        <f ca="1">IFERROR(INDEX(Large!$E$4:$BO$1048576,legal!$C14,legal!R$2)*G14,0)</f>
        <v>0</v>
      </c>
      <c r="S14" s="18"/>
    </row>
    <row r="15" spans="1:19">
      <c r="A15" s="18">
        <v>12</v>
      </c>
      <c r="B15" s="17">
        <f ca="1">LARGE(Large!$BO$4:$BO$31,legal!A15)</f>
        <v>9.7599999999999998E-4</v>
      </c>
      <c r="C15" s="28">
        <f ca="1">MATCH(B15,Large!$BO$4:$BO411,0)</f>
        <v>21</v>
      </c>
      <c r="D15" s="28" t="str">
        <f ca="1">INDEX(Large!$E$4:$BO$1048576,legal!$C15,legal!D$2)</f>
        <v>5227</v>
      </c>
      <c r="E15" s="28" t="str">
        <f ca="1">INDEX(Large!$E$4:$BO$1048576,legal!$C15,legal!E$2)</f>
        <v>立凱-KY</v>
      </c>
      <c r="F15" s="28" t="str">
        <f ca="1">INDEX(Large!$E$4:$BO$1048576,legal!$C15,legal!F$2)</f>
        <v>13:30:00</v>
      </c>
      <c r="G15" s="28">
        <f ca="1">INDEX(Large!$E$4:$BO$1048576,legal!$C15,legal!G$2)</f>
        <v>34</v>
      </c>
      <c r="H15" s="28">
        <f ca="1">INDEX(Large!$E$4:$BO$1048576,legal!$C15,legal!H$2)</f>
        <v>1.25</v>
      </c>
      <c r="I15" s="28">
        <f ca="1">INDEX(Large!$E$4:$BO$1048576,legal!$C15,legal!I$2)</f>
        <v>3.82</v>
      </c>
      <c r="J15" s="28">
        <f ca="1">INDEX(Large!$E$4:$BO$1048576,legal!$C15,legal!J$2)</f>
        <v>34.700000000000003</v>
      </c>
      <c r="K15" s="28">
        <f ca="1">INDEX(Large!$E$4:$BO$1048576,legal!$C15,legal!K$2)</f>
        <v>33</v>
      </c>
      <c r="L15" s="28">
        <f ca="1">INDEX(Large!$E$4:$BO$1048576,legal!$C15,legal!L$2)</f>
        <v>33</v>
      </c>
      <c r="M15" s="28">
        <f ca="1">INDEX(Large!$E$4:$BO$1048576,legal!$C15,legal!M$2)</f>
        <v>34.1</v>
      </c>
      <c r="N15" s="28">
        <f ca="1">INDEX(Large!$E$4:$BO$1048576,legal!$C15,legal!N$2)</f>
        <v>32.75</v>
      </c>
      <c r="O15" s="28">
        <f ca="1">INDEX(Large!$E$4:$BO$1048576,legal!$C15,legal!O$2)</f>
        <v>609</v>
      </c>
      <c r="P15" s="12">
        <f ca="1">IFERROR(INDEX(Large!$E$4:$BO$1048576,legal!$C15,legal!P$2),0)</f>
        <v>7.6964762573722152E-4</v>
      </c>
      <c r="Q15" s="5">
        <f ca="1">IFERROR(INDEX(Large!$E$4:$BO$1048576,legal!$C15,legal!Q$2)*N15,0)</f>
        <v>982500</v>
      </c>
      <c r="R15" s="5">
        <f ca="1">IFERROR(INDEX(Large!$E$4:$BO$1048576,legal!$C15,legal!R$2)*G15,0)</f>
        <v>0</v>
      </c>
      <c r="S15" s="18"/>
    </row>
    <row r="16" spans="1:19">
      <c r="A16" s="18">
        <v>13</v>
      </c>
      <c r="B16" s="17">
        <f ca="1">LARGE(Large!$BO$4:$BO$31,legal!A16)</f>
        <v>9.7099999999999997E-4</v>
      </c>
      <c r="C16" s="28">
        <f ca="1">MATCH(B16,Large!$BO$4:$BO412,0)</f>
        <v>26</v>
      </c>
      <c r="D16" s="28" t="str">
        <f ca="1">INDEX(Large!$E$4:$BO$1048576,legal!$C16,legal!D$2)</f>
        <v>4529</v>
      </c>
      <c r="E16" s="28" t="str">
        <f ca="1">INDEX(Large!$E$4:$BO$1048576,legal!$C16,legal!E$2)</f>
        <v>昶洧</v>
      </c>
      <c r="F16" s="28" t="str">
        <f ca="1">INDEX(Large!$E$4:$BO$1048576,legal!$C16,legal!F$2)</f>
        <v>13:30:00</v>
      </c>
      <c r="G16" s="28">
        <f ca="1">INDEX(Large!$E$4:$BO$1048576,legal!$C16,legal!G$2)</f>
        <v>33.700000000000003</v>
      </c>
      <c r="H16" s="28">
        <f ca="1">INDEX(Large!$E$4:$BO$1048576,legal!$C16,legal!H$2)</f>
        <v>0.1</v>
      </c>
      <c r="I16" s="28">
        <f ca="1">INDEX(Large!$E$4:$BO$1048576,legal!$C16,legal!I$2)</f>
        <v>0.3</v>
      </c>
      <c r="J16" s="28">
        <f ca="1">INDEX(Large!$E$4:$BO$1048576,legal!$C16,legal!J$2)</f>
        <v>34.200000000000003</v>
      </c>
      <c r="K16" s="28">
        <f ca="1">INDEX(Large!$E$4:$BO$1048576,legal!$C16,legal!K$2)</f>
        <v>33.65</v>
      </c>
      <c r="L16" s="28">
        <f ca="1">INDEX(Large!$E$4:$BO$1048576,legal!$C16,legal!L$2)</f>
        <v>33.950000000000003</v>
      </c>
      <c r="M16" s="28">
        <f ca="1">INDEX(Large!$E$4:$BO$1048576,legal!$C16,legal!M$2)</f>
        <v>33.92</v>
      </c>
      <c r="N16" s="28">
        <f ca="1">INDEX(Large!$E$4:$BO$1048576,legal!$C16,legal!N$2)</f>
        <v>33.6</v>
      </c>
      <c r="O16" s="28">
        <f ca="1">INDEX(Large!$E$4:$BO$1048576,legal!$C16,legal!O$2)</f>
        <v>196</v>
      </c>
      <c r="P16" s="12">
        <f ca="1">IFERROR(INDEX(Large!$E$4:$BO$1048576,legal!$C16,legal!P$2),0)</f>
        <v>3.7383576053544472E-4</v>
      </c>
      <c r="Q16" s="5">
        <f ca="1">IFERROR(INDEX(Large!$E$4:$BO$1048576,legal!$C16,legal!Q$2)*N16,0)</f>
        <v>-369600</v>
      </c>
      <c r="R16" s="5">
        <f ca="1">IFERROR(INDEX(Large!$E$4:$BO$1048576,legal!$C16,legal!R$2)*G16,0)</f>
        <v>0</v>
      </c>
      <c r="S16" s="18"/>
    </row>
    <row r="17" spans="1:19">
      <c r="A17" s="18">
        <v>14</v>
      </c>
      <c r="B17" s="17">
        <f ca="1">LARGE(Large!$BO$4:$BO$31,legal!A17)</f>
        <v>9.7000000000000005E-4</v>
      </c>
      <c r="C17" s="28">
        <f ca="1">MATCH(B17,Large!$BO$4:$BO413,0)</f>
        <v>27</v>
      </c>
      <c r="D17" s="28" t="str">
        <f ca="1">INDEX(Large!$E$4:$BO$1048576,legal!$C17,legal!D$2)</f>
        <v>8038</v>
      </c>
      <c r="E17" s="28" t="str">
        <f ca="1">INDEX(Large!$E$4:$BO$1048576,legal!$C17,legal!E$2)</f>
        <v>長園科</v>
      </c>
      <c r="F17" s="28" t="str">
        <f ca="1">INDEX(Large!$E$4:$BO$1048576,legal!$C17,legal!F$2)</f>
        <v>13:30:00</v>
      </c>
      <c r="G17" s="28">
        <f ca="1">INDEX(Large!$E$4:$BO$1048576,legal!$C17,legal!G$2)</f>
        <v>47.2</v>
      </c>
      <c r="H17" s="28">
        <f ca="1">INDEX(Large!$E$4:$BO$1048576,legal!$C17,legal!H$2)</f>
        <v>4.25</v>
      </c>
      <c r="I17" s="28">
        <f ca="1">INDEX(Large!$E$4:$BO$1048576,legal!$C17,legal!I$2)</f>
        <v>9.9</v>
      </c>
      <c r="J17" s="28">
        <f ca="1">INDEX(Large!$E$4:$BO$1048576,legal!$C17,legal!J$2)</f>
        <v>47.2</v>
      </c>
      <c r="K17" s="28">
        <f ca="1">INDEX(Large!$E$4:$BO$1048576,legal!$C17,legal!K$2)</f>
        <v>44.1</v>
      </c>
      <c r="L17" s="28">
        <f ca="1">INDEX(Large!$E$4:$BO$1048576,legal!$C17,legal!L$2)</f>
        <v>44.1</v>
      </c>
      <c r="M17" s="28">
        <f ca="1">INDEX(Large!$E$4:$BO$1048576,legal!$C17,legal!M$2)</f>
        <v>46.1</v>
      </c>
      <c r="N17" s="28">
        <f ca="1">INDEX(Large!$E$4:$BO$1048576,legal!$C17,legal!N$2)</f>
        <v>42.95</v>
      </c>
      <c r="O17" s="28">
        <f ca="1">INDEX(Large!$E$4:$BO$1048576,legal!$C17,legal!O$2)</f>
        <v>685</v>
      </c>
      <c r="P17" s="12">
        <f ca="1">IFERROR(INDEX(Large!$E$4:$BO$1048576,legal!$C17,legal!P$2),0)</f>
        <v>3.6696409619771663E-4</v>
      </c>
      <c r="Q17" s="5">
        <f ca="1">IFERROR(INDEX(Large!$E$4:$BO$1048576,legal!$C17,legal!Q$2)*N17,0)</f>
        <v>-1846850.0000000002</v>
      </c>
      <c r="R17" s="5">
        <f ca="1">IFERROR(INDEX(Large!$E$4:$BO$1048576,legal!$C17,legal!R$2)*G17,0)</f>
        <v>0</v>
      </c>
      <c r="S17" s="18"/>
    </row>
    <row r="18" spans="1:19">
      <c r="A18" s="18">
        <v>15</v>
      </c>
      <c r="B18" s="17">
        <f ca="1">LARGE(Large!$BO$4:$BO$31,legal!A18)</f>
        <v>-4999.9990200000002</v>
      </c>
      <c r="C18" s="28">
        <f ca="1">MATCH(B18,Large!$BO$4:$BO414,0)</f>
        <v>17</v>
      </c>
      <c r="D18" s="28" t="str">
        <f ca="1">INDEX(Large!$E$4:$BO$1048576,legal!$C18,legal!D$2)</f>
        <v>1726</v>
      </c>
      <c r="E18" s="28" t="str">
        <f ca="1">INDEX(Large!$E$4:$BO$1048576,legal!$C18,legal!E$2)</f>
        <v>永記</v>
      </c>
      <c r="F18" s="28" t="str">
        <f ca="1">INDEX(Large!$E$4:$BO$1048576,legal!$C18,legal!F$2)</f>
        <v>13:30:00</v>
      </c>
      <c r="G18" s="28">
        <f ca="1">INDEX(Large!$E$4:$BO$1048576,legal!$C18,legal!G$2)</f>
        <v>78.099999999999994</v>
      </c>
      <c r="H18" s="28">
        <f ca="1">INDEX(Large!$E$4:$BO$1048576,legal!$C18,legal!H$2)</f>
        <v>0</v>
      </c>
      <c r="I18" s="28">
        <f ca="1">INDEX(Large!$E$4:$BO$1048576,legal!$C18,legal!I$2)</f>
        <v>0</v>
      </c>
      <c r="J18" s="28">
        <f ca="1">INDEX(Large!$E$4:$BO$1048576,legal!$C18,legal!J$2)</f>
        <v>78.8</v>
      </c>
      <c r="K18" s="28">
        <f ca="1">INDEX(Large!$E$4:$BO$1048576,legal!$C18,legal!K$2)</f>
        <v>77.8</v>
      </c>
      <c r="L18" s="28">
        <f ca="1">INDEX(Large!$E$4:$BO$1048576,legal!$C18,legal!L$2)</f>
        <v>77.8</v>
      </c>
      <c r="M18" s="28">
        <f ca="1">INDEX(Large!$E$4:$BO$1048576,legal!$C18,legal!M$2)</f>
        <v>78.41</v>
      </c>
      <c r="N18" s="28">
        <f ca="1">INDEX(Large!$E$4:$BO$1048576,legal!$C18,legal!N$2)</f>
        <v>78.099999999999994</v>
      </c>
      <c r="O18" s="28">
        <f ca="1">INDEX(Large!$E$4:$BO$1048576,legal!$C18,legal!O$2)</f>
        <v>19</v>
      </c>
      <c r="P18" s="12">
        <f ca="1">IFERROR(INDEX(Large!$E$4:$BO$1048576,legal!$C18,legal!P$2),0)</f>
        <v>1.738562041474356E-3</v>
      </c>
      <c r="Q18" s="5">
        <f ca="1">IFERROR(INDEX(Large!$E$4:$BO$1048576,legal!$C18,legal!Q$2)*N18,0)</f>
        <v>702900</v>
      </c>
      <c r="R18" s="5">
        <f ca="1">IFERROR(INDEX(Large!$E$4:$BO$1048576,legal!$C18,legal!R$2)*G18,0)</f>
        <v>-390500</v>
      </c>
      <c r="S18" s="18"/>
    </row>
    <row r="19" spans="1:19">
      <c r="A19" s="18">
        <v>16</v>
      </c>
      <c r="B19" s="17">
        <f ca="1">LARGE(Large!$BO$4:$BO$31,legal!A19)</f>
        <v>-5999.9990310000003</v>
      </c>
      <c r="C19" s="28">
        <f ca="1">MATCH(B19,Large!$BO$4:$BO415,0)</f>
        <v>28</v>
      </c>
      <c r="D19" s="28" t="str">
        <f ca="1">INDEX(Large!$E$4:$BO$1048576,legal!$C19,legal!D$2)</f>
        <v>1467</v>
      </c>
      <c r="E19" s="28" t="str">
        <f ca="1">INDEX(Large!$E$4:$BO$1048576,legal!$C19,legal!E$2)</f>
        <v>南緯</v>
      </c>
      <c r="F19" s="28" t="str">
        <f ca="1">INDEX(Large!$E$4:$BO$1048576,legal!$C19,legal!F$2)</f>
        <v>13:30:00</v>
      </c>
      <c r="G19" s="28">
        <f ca="1">INDEX(Large!$E$4:$BO$1048576,legal!$C19,legal!G$2)</f>
        <v>11.2</v>
      </c>
      <c r="H19" s="28">
        <f ca="1">INDEX(Large!$E$4:$BO$1048576,legal!$C19,legal!H$2)</f>
        <v>0.1</v>
      </c>
      <c r="I19" s="28">
        <f ca="1">INDEX(Large!$E$4:$BO$1048576,legal!$C19,legal!I$2)</f>
        <v>0.9</v>
      </c>
      <c r="J19" s="28">
        <f ca="1">INDEX(Large!$E$4:$BO$1048576,legal!$C19,legal!J$2)</f>
        <v>11.25</v>
      </c>
      <c r="K19" s="28">
        <f ca="1">INDEX(Large!$E$4:$BO$1048576,legal!$C19,legal!K$2)</f>
        <v>11.1</v>
      </c>
      <c r="L19" s="28">
        <f ca="1">INDEX(Large!$E$4:$BO$1048576,legal!$C19,legal!L$2)</f>
        <v>11.25</v>
      </c>
      <c r="M19" s="28">
        <f ca="1">INDEX(Large!$E$4:$BO$1048576,legal!$C19,legal!M$2)</f>
        <v>11.21</v>
      </c>
      <c r="N19" s="28">
        <f ca="1">INDEX(Large!$E$4:$BO$1048576,legal!$C19,legal!N$2)</f>
        <v>11.1</v>
      </c>
      <c r="O19" s="28">
        <f ca="1">INDEX(Large!$E$4:$BO$1048576,legal!$C19,legal!O$2)</f>
        <v>415</v>
      </c>
      <c r="P19" s="12">
        <f ca="1">IFERROR(INDEX(Large!$E$4:$BO$1048576,legal!$C19,legal!P$2),0)</f>
        <v>2.5839085136245102E-4</v>
      </c>
      <c r="Q19" s="5">
        <f ca="1">IFERROR(INDEX(Large!$E$4:$BO$1048576,legal!$C19,legal!Q$2)*N19,0)</f>
        <v>66600</v>
      </c>
      <c r="R19" s="5">
        <f ca="1">IFERROR(INDEX(Large!$E$4:$BO$1048576,legal!$C19,legal!R$2)*G19,0)</f>
        <v>-67200</v>
      </c>
      <c r="S19" s="18"/>
    </row>
    <row r="20" spans="1:19">
      <c r="A20" s="18">
        <v>17</v>
      </c>
      <c r="B20" s="17">
        <f ca="1">LARGE(Large!$BO$4:$BO$31,legal!A20)</f>
        <v>-11999.999023</v>
      </c>
      <c r="C20" s="28">
        <f ca="1">MATCH(B20,Large!$BO$4:$BO416,0)</f>
        <v>20</v>
      </c>
      <c r="D20" s="28" t="str">
        <f ca="1">INDEX(Large!$E$4:$BO$1048576,legal!$C20,legal!D$2)</f>
        <v>3704</v>
      </c>
      <c r="E20" s="28" t="str">
        <f ca="1">INDEX(Large!$E$4:$BO$1048576,legal!$C20,legal!E$2)</f>
        <v>合勤控</v>
      </c>
      <c r="F20" s="28" t="str">
        <f ca="1">INDEX(Large!$E$4:$BO$1048576,legal!$C20,legal!F$2)</f>
        <v>13:30:00</v>
      </c>
      <c r="G20" s="28">
        <f ca="1">INDEX(Large!$E$4:$BO$1048576,legal!$C20,legal!G$2)</f>
        <v>14.35</v>
      </c>
      <c r="H20" s="28">
        <f ca="1">INDEX(Large!$E$4:$BO$1048576,legal!$C20,legal!H$2)</f>
        <v>0.15</v>
      </c>
      <c r="I20" s="28">
        <f ca="1">INDEX(Large!$E$4:$BO$1048576,legal!$C20,legal!I$2)</f>
        <v>1.06</v>
      </c>
      <c r="J20" s="28">
        <f ca="1">INDEX(Large!$E$4:$BO$1048576,legal!$C20,legal!J$2)</f>
        <v>14.35</v>
      </c>
      <c r="K20" s="28">
        <f ca="1">INDEX(Large!$E$4:$BO$1048576,legal!$C20,legal!K$2)</f>
        <v>14.2</v>
      </c>
      <c r="L20" s="28">
        <f ca="1">INDEX(Large!$E$4:$BO$1048576,legal!$C20,legal!L$2)</f>
        <v>14.2</v>
      </c>
      <c r="M20" s="28">
        <f ca="1">INDEX(Large!$E$4:$BO$1048576,legal!$C20,legal!M$2)</f>
        <v>14.28</v>
      </c>
      <c r="N20" s="28">
        <f ca="1">INDEX(Large!$E$4:$BO$1048576,legal!$C20,legal!N$2)</f>
        <v>14.2</v>
      </c>
      <c r="O20" s="28">
        <f ca="1">INDEX(Large!$E$4:$BO$1048576,legal!$C20,legal!O$2)</f>
        <v>241</v>
      </c>
      <c r="P20" s="12">
        <f ca="1">IFERROR(INDEX(Large!$E$4:$BO$1048576,legal!$C20,legal!P$2),0)</f>
        <v>8.69974832136815E-4</v>
      </c>
      <c r="Q20" s="5">
        <f ca="1">IFERROR(INDEX(Large!$E$4:$BO$1048576,legal!$C20,legal!Q$2)*N20,0)</f>
        <v>-1178600</v>
      </c>
      <c r="R20" s="5">
        <f ca="1">IFERROR(INDEX(Large!$E$4:$BO$1048576,legal!$C20,legal!R$2)*G20,0)</f>
        <v>-172200</v>
      </c>
      <c r="S20" s="18"/>
    </row>
    <row r="21" spans="1:19">
      <c r="A21" s="18">
        <v>18</v>
      </c>
      <c r="B21" s="17">
        <f ca="1">LARGE(Large!$BO$4:$BO$31,legal!A21)</f>
        <v>-57999.999024999997</v>
      </c>
      <c r="C21" s="28">
        <f ca="1">MATCH(B21,Large!$BO$4:$BO417,0)</f>
        <v>22</v>
      </c>
      <c r="D21" s="28" t="str">
        <f ca="1">INDEX(Large!$E$4:$BO$1048576,legal!$C21,legal!D$2)</f>
        <v>4952</v>
      </c>
      <c r="E21" s="28" t="str">
        <f ca="1">INDEX(Large!$E$4:$BO$1048576,legal!$C21,legal!E$2)</f>
        <v>凌通</v>
      </c>
      <c r="F21" s="28" t="str">
        <f ca="1">INDEX(Large!$E$4:$BO$1048576,legal!$C21,legal!F$2)</f>
        <v>13:30:00</v>
      </c>
      <c r="G21" s="28">
        <f ca="1">INDEX(Large!$E$4:$BO$1048576,legal!$C21,legal!G$2)</f>
        <v>36.25</v>
      </c>
      <c r="H21" s="28">
        <f ca="1">INDEX(Large!$E$4:$BO$1048576,legal!$C21,legal!H$2)</f>
        <v>0.3</v>
      </c>
      <c r="I21" s="28">
        <f ca="1">INDEX(Large!$E$4:$BO$1048576,legal!$C21,legal!I$2)</f>
        <v>0.83</v>
      </c>
      <c r="J21" s="28">
        <f ca="1">INDEX(Large!$E$4:$BO$1048576,legal!$C21,legal!J$2)</f>
        <v>36.25</v>
      </c>
      <c r="K21" s="28">
        <f ca="1">INDEX(Large!$E$4:$BO$1048576,legal!$C21,legal!K$2)</f>
        <v>35.4</v>
      </c>
      <c r="L21" s="28">
        <f ca="1">INDEX(Large!$E$4:$BO$1048576,legal!$C21,legal!L$2)</f>
        <v>36</v>
      </c>
      <c r="M21" s="28">
        <f ca="1">INDEX(Large!$E$4:$BO$1048576,legal!$C21,legal!M$2)</f>
        <v>35.880000000000003</v>
      </c>
      <c r="N21" s="28">
        <f ca="1">INDEX(Large!$E$4:$BO$1048576,legal!$C21,legal!N$2)</f>
        <v>35.950000000000003</v>
      </c>
      <c r="O21" s="28">
        <f ca="1">INDEX(Large!$E$4:$BO$1048576,legal!$C21,legal!O$2)</f>
        <v>498</v>
      </c>
      <c r="P21" s="12">
        <f ca="1">IFERROR(INDEX(Large!$E$4:$BO$1048576,legal!$C21,legal!P$2),0)</f>
        <v>5.4150603333540971E-4</v>
      </c>
      <c r="Q21" s="5">
        <f ca="1">IFERROR(INDEX(Large!$E$4:$BO$1048576,legal!$C21,legal!Q$2)*N21,0)</f>
        <v>-4062350.0000000005</v>
      </c>
      <c r="R21" s="5">
        <f ca="1">IFERROR(INDEX(Large!$E$4:$BO$1048576,legal!$C21,legal!R$2)*G21,0)</f>
        <v>-2102500</v>
      </c>
      <c r="S21" s="18"/>
    </row>
    <row r="22" spans="1:19">
      <c r="A22" s="18">
        <v>19</v>
      </c>
      <c r="B22" s="17">
        <f ca="1">LARGE(Large!$BO$4:$BO$31,legal!A22)</f>
        <v>-97974.999018000002</v>
      </c>
      <c r="C22" s="28">
        <f ca="1">MATCH(B22,Large!$BO$4:$BO418,0)</f>
        <v>15</v>
      </c>
      <c r="D22" s="28" t="str">
        <f ca="1">INDEX(Large!$E$4:$BO$1048576,legal!$C22,legal!D$2)</f>
        <v>3023</v>
      </c>
      <c r="E22" s="28" t="str">
        <f ca="1">INDEX(Large!$E$4:$BO$1048576,legal!$C22,legal!E$2)</f>
        <v>信邦</v>
      </c>
      <c r="F22" s="28" t="str">
        <f ca="1">INDEX(Large!$E$4:$BO$1048576,legal!$C22,legal!F$2)</f>
        <v>13:30:00</v>
      </c>
      <c r="G22" s="28">
        <f ca="1">INDEX(Large!$E$4:$BO$1048576,legal!$C22,legal!G$2)</f>
        <v>67.5</v>
      </c>
      <c r="H22" s="28">
        <f ca="1">INDEX(Large!$E$4:$BO$1048576,legal!$C22,legal!H$2)</f>
        <v>0.4</v>
      </c>
      <c r="I22" s="28">
        <f ca="1">INDEX(Large!$E$4:$BO$1048576,legal!$C22,legal!I$2)</f>
        <v>0.6</v>
      </c>
      <c r="J22" s="28">
        <f ca="1">INDEX(Large!$E$4:$BO$1048576,legal!$C22,legal!J$2)</f>
        <v>67.7</v>
      </c>
      <c r="K22" s="28">
        <f ca="1">INDEX(Large!$E$4:$BO$1048576,legal!$C22,legal!K$2)</f>
        <v>66.2</v>
      </c>
      <c r="L22" s="28">
        <f ca="1">INDEX(Large!$E$4:$BO$1048576,legal!$C22,legal!L$2)</f>
        <v>66.599999999999994</v>
      </c>
      <c r="M22" s="28">
        <f ca="1">INDEX(Large!$E$4:$BO$1048576,legal!$C22,legal!M$2)</f>
        <v>67.08</v>
      </c>
      <c r="N22" s="28">
        <f ca="1">INDEX(Large!$E$4:$BO$1048576,legal!$C22,legal!N$2)</f>
        <v>67.099999999999994</v>
      </c>
      <c r="O22" s="28">
        <f ca="1">INDEX(Large!$E$4:$BO$1048576,legal!$C22,legal!O$2)</f>
        <v>1564</v>
      </c>
      <c r="P22" s="12">
        <f ca="1">IFERROR(INDEX(Large!$E$4:$BO$1048576,legal!$C22,legal!P$2),0)</f>
        <v>2.0821484193579666E-3</v>
      </c>
      <c r="Q22" s="5">
        <f ca="1">IFERROR(INDEX(Large!$E$4:$BO$1048576,legal!$C22,legal!Q$2)*N22,0)</f>
        <v>0</v>
      </c>
      <c r="R22" s="5">
        <f ca="1">IFERROR(INDEX(Large!$E$4:$BO$1048576,legal!$C22,legal!R$2)*G22,0)</f>
        <v>-6613312.5</v>
      </c>
      <c r="S22" s="18"/>
    </row>
    <row r="23" spans="1:19">
      <c r="A23" s="18">
        <v>20</v>
      </c>
      <c r="B23" s="17">
        <f ca="1">LARGE(Large!$BO$4:$BO$31,legal!A23)</f>
        <v>-107393.99900500001</v>
      </c>
      <c r="C23" s="28">
        <f ca="1">MATCH(B23,Large!$BO$4:$BO419,0)</f>
        <v>2</v>
      </c>
      <c r="D23" s="28" t="str">
        <f ca="1">INDEX(Large!$E$4:$BO$1048576,legal!$C23,legal!D$2)</f>
        <v>2317</v>
      </c>
      <c r="E23" s="28" t="str">
        <f ca="1">INDEX(Large!$E$4:$BO$1048576,legal!$C23,legal!E$2)</f>
        <v>鴻海</v>
      </c>
      <c r="F23" s="28" t="str">
        <f ca="1">INDEX(Large!$E$4:$BO$1048576,legal!$C23,legal!F$2)</f>
        <v>13:30:00</v>
      </c>
      <c r="G23" s="28">
        <f ca="1">INDEX(Large!$E$4:$BO$1048576,legal!$C23,legal!G$2)</f>
        <v>80.900000000000006</v>
      </c>
      <c r="H23" s="28">
        <f ca="1">INDEX(Large!$E$4:$BO$1048576,legal!$C23,legal!H$2)</f>
        <v>0</v>
      </c>
      <c r="I23" s="28">
        <f ca="1">INDEX(Large!$E$4:$BO$1048576,legal!$C23,legal!I$2)</f>
        <v>0</v>
      </c>
      <c r="J23" s="28">
        <f ca="1">INDEX(Large!$E$4:$BO$1048576,legal!$C23,legal!J$2)</f>
        <v>81.099999999999994</v>
      </c>
      <c r="K23" s="28">
        <f ca="1">INDEX(Large!$E$4:$BO$1048576,legal!$C23,legal!K$2)</f>
        <v>80.5</v>
      </c>
      <c r="L23" s="28">
        <f ca="1">INDEX(Large!$E$4:$BO$1048576,legal!$C23,legal!L$2)</f>
        <v>80.900000000000006</v>
      </c>
      <c r="M23" s="28">
        <f ca="1">INDEX(Large!$E$4:$BO$1048576,legal!$C23,legal!M$2)</f>
        <v>80.81</v>
      </c>
      <c r="N23" s="28">
        <f ca="1">INDEX(Large!$E$4:$BO$1048576,legal!$C23,legal!N$2)</f>
        <v>80.900000000000006</v>
      </c>
      <c r="O23" s="28">
        <f ca="1">INDEX(Large!$E$4:$BO$1048576,legal!$C23,legal!O$2)</f>
        <v>32125</v>
      </c>
      <c r="P23" s="12">
        <f ca="1">IFERROR(INDEX(Large!$E$4:$BO$1048576,legal!$C23,legal!P$2),0)</f>
        <v>0.1912609594526096</v>
      </c>
      <c r="Q23" s="5">
        <f ca="1">IFERROR(INDEX(Large!$E$4:$BO$1048576,legal!$C23,legal!Q$2)*N23,0)</f>
        <v>-8818100</v>
      </c>
      <c r="R23" s="5">
        <f ca="1">IFERROR(INDEX(Large!$E$4:$BO$1048576,legal!$C23,legal!R$2)*G23,0)</f>
        <v>-8688174.6000000015</v>
      </c>
      <c r="S23" s="18"/>
    </row>
    <row r="24" spans="1:19">
      <c r="A24" s="18">
        <v>21</v>
      </c>
      <c r="B24" s="17">
        <f ca="1">LARGE(Large!$BO$4:$BO$31,legal!A24)</f>
        <v>-177257.99900700001</v>
      </c>
      <c r="C24" s="28">
        <f ca="1">MATCH(B24,Large!$BO$4:$BO420,0)</f>
        <v>4</v>
      </c>
      <c r="D24" s="28" t="str">
        <f ca="1">INDEX(Large!$E$4:$BO$1048576,legal!$C24,legal!D$2)</f>
        <v>2357</v>
      </c>
      <c r="E24" s="28" t="str">
        <f ca="1">INDEX(Large!$E$4:$BO$1048576,legal!$C24,legal!E$2)</f>
        <v>華碩</v>
      </c>
      <c r="F24" s="28" t="str">
        <f ca="1">INDEX(Large!$E$4:$BO$1048576,legal!$C24,legal!F$2)</f>
        <v>13:30:00</v>
      </c>
      <c r="G24" s="28">
        <f ca="1">INDEX(Large!$E$4:$BO$1048576,legal!$C24,legal!G$2)</f>
        <v>265</v>
      </c>
      <c r="H24" s="28">
        <f ca="1">INDEX(Large!$E$4:$BO$1048576,legal!$C24,legal!H$2)</f>
        <v>2</v>
      </c>
      <c r="I24" s="28">
        <f ca="1">INDEX(Large!$E$4:$BO$1048576,legal!$C24,legal!I$2)</f>
        <v>0.76</v>
      </c>
      <c r="J24" s="28">
        <f ca="1">INDEX(Large!$E$4:$BO$1048576,legal!$C24,legal!J$2)</f>
        <v>265</v>
      </c>
      <c r="K24" s="28">
        <f ca="1">INDEX(Large!$E$4:$BO$1048576,legal!$C24,legal!K$2)</f>
        <v>261</v>
      </c>
      <c r="L24" s="28">
        <f ca="1">INDEX(Large!$E$4:$BO$1048576,legal!$C24,legal!L$2)</f>
        <v>264</v>
      </c>
      <c r="M24" s="28">
        <f ca="1">INDEX(Large!$E$4:$BO$1048576,legal!$C24,legal!M$2)</f>
        <v>263.88</v>
      </c>
      <c r="N24" s="28">
        <f ca="1">INDEX(Large!$E$4:$BO$1048576,legal!$C24,legal!N$2)</f>
        <v>263</v>
      </c>
      <c r="O24" s="28">
        <f ca="1">INDEX(Large!$E$4:$BO$1048576,legal!$C24,legal!O$2)</f>
        <v>1013</v>
      </c>
      <c r="P24" s="12">
        <f ca="1">IFERROR(INDEX(Large!$E$4:$BO$1048576,legal!$C24,legal!P$2),0)</f>
        <v>2.7051277716936415E-2</v>
      </c>
      <c r="Q24" s="5">
        <f ca="1">IFERROR(INDEX(Large!$E$4:$BO$1048576,legal!$C24,legal!Q$2)*N24,0)</f>
        <v>-64172000</v>
      </c>
      <c r="R24" s="5">
        <f ca="1">IFERROR(INDEX(Large!$E$4:$BO$1048576,legal!$C24,legal!R$2)*G24,0)</f>
        <v>-46973370</v>
      </c>
      <c r="S24" s="18"/>
    </row>
    <row r="25" spans="1:19">
      <c r="A25" s="18">
        <v>22</v>
      </c>
      <c r="B25" s="17">
        <f ca="1">LARGE(Large!$BO$4:$BO$31,legal!A25)</f>
        <v>-410999.99901600002</v>
      </c>
      <c r="C25" s="28">
        <f ca="1">MATCH(B25,Large!$BO$4:$BO421,0)</f>
        <v>13</v>
      </c>
      <c r="D25" s="28" t="str">
        <f ca="1">INDEX(Large!$E$4:$BO$1048576,legal!$C25,legal!D$2)</f>
        <v>2313</v>
      </c>
      <c r="E25" s="28" t="str">
        <f ca="1">INDEX(Large!$E$4:$BO$1048576,legal!$C25,legal!E$2)</f>
        <v>華通</v>
      </c>
      <c r="F25" s="28" t="str">
        <f ca="1">INDEX(Large!$E$4:$BO$1048576,legal!$C25,legal!F$2)</f>
        <v>13:30:00</v>
      </c>
      <c r="G25" s="28">
        <f ca="1">INDEX(Large!$E$4:$BO$1048576,legal!$C25,legal!G$2)</f>
        <v>15.8</v>
      </c>
      <c r="H25" s="28">
        <f ca="1">INDEX(Large!$E$4:$BO$1048576,legal!$C25,legal!H$2)</f>
        <v>0.05</v>
      </c>
      <c r="I25" s="28">
        <f ca="1">INDEX(Large!$E$4:$BO$1048576,legal!$C25,legal!I$2)</f>
        <v>0.32</v>
      </c>
      <c r="J25" s="28">
        <f ca="1">INDEX(Large!$E$4:$BO$1048576,legal!$C25,legal!J$2)</f>
        <v>15.8</v>
      </c>
      <c r="K25" s="28">
        <f ca="1">INDEX(Large!$E$4:$BO$1048576,legal!$C25,legal!K$2)</f>
        <v>15.6</v>
      </c>
      <c r="L25" s="28">
        <f ca="1">INDEX(Large!$E$4:$BO$1048576,legal!$C25,legal!L$2)</f>
        <v>15.75</v>
      </c>
      <c r="M25" s="28">
        <f ca="1">INDEX(Large!$E$4:$BO$1048576,legal!$C25,legal!M$2)</f>
        <v>15.69</v>
      </c>
      <c r="N25" s="28">
        <f ca="1">INDEX(Large!$E$4:$BO$1048576,legal!$C25,legal!N$2)</f>
        <v>15.75</v>
      </c>
      <c r="O25" s="28">
        <f ca="1">INDEX(Large!$E$4:$BO$1048576,legal!$C25,legal!O$2)</f>
        <v>7538</v>
      </c>
      <c r="P25" s="12">
        <f ca="1">IFERROR(INDEX(Large!$E$4:$BO$1048576,legal!$C25,legal!P$2),0)</f>
        <v>2.5879082883100038E-3</v>
      </c>
      <c r="Q25" s="5">
        <f ca="1">IFERROR(INDEX(Large!$E$4:$BO$1048576,legal!$C25,legal!Q$2)*N25,0)</f>
        <v>-4126500</v>
      </c>
      <c r="R25" s="5">
        <f ca="1">IFERROR(INDEX(Large!$E$4:$BO$1048576,legal!$C25,legal!R$2)*G25,0)</f>
        <v>-6493800</v>
      </c>
      <c r="S25" s="18"/>
    </row>
    <row r="26" spans="1:19">
      <c r="A26" s="18">
        <v>23</v>
      </c>
      <c r="B26" s="17">
        <f ca="1">LARGE(Large!$BO$4:$BO$31,legal!A26)</f>
        <v>-456999.99902599998</v>
      </c>
      <c r="C26" s="28">
        <f ca="1">MATCH(B26,Large!$BO$4:$BO422,0)</f>
        <v>23</v>
      </c>
      <c r="D26" s="28" t="str">
        <f ca="1">INDEX(Large!$E$4:$BO$1048576,legal!$C26,legal!D$2)</f>
        <v>2538</v>
      </c>
      <c r="E26" s="28" t="str">
        <f ca="1">INDEX(Large!$E$4:$BO$1048576,legal!$C26,legal!E$2)</f>
        <v>基泰</v>
      </c>
      <c r="F26" s="28" t="str">
        <f ca="1">INDEX(Large!$E$4:$BO$1048576,legal!$C26,legal!F$2)</f>
        <v>13:30:00</v>
      </c>
      <c r="G26" s="28">
        <f ca="1">INDEX(Large!$E$4:$BO$1048576,legal!$C26,legal!G$2)</f>
        <v>8.93</v>
      </c>
      <c r="H26" s="28">
        <f ca="1">INDEX(Large!$E$4:$BO$1048576,legal!$C26,legal!H$2)</f>
        <v>-0.04</v>
      </c>
      <c r="I26" s="28">
        <f ca="1">INDEX(Large!$E$4:$BO$1048576,legal!$C26,legal!I$2)</f>
        <v>-0.45</v>
      </c>
      <c r="J26" s="28">
        <f ca="1">INDEX(Large!$E$4:$BO$1048576,legal!$C26,legal!J$2)</f>
        <v>9.0399999999999991</v>
      </c>
      <c r="K26" s="28">
        <f ca="1">INDEX(Large!$E$4:$BO$1048576,legal!$C26,legal!K$2)</f>
        <v>8.93</v>
      </c>
      <c r="L26" s="28">
        <f ca="1">INDEX(Large!$E$4:$BO$1048576,legal!$C26,legal!L$2)</f>
        <v>9.01</v>
      </c>
      <c r="M26" s="28">
        <f ca="1">INDEX(Large!$E$4:$BO$1048576,legal!$C26,legal!M$2)</f>
        <v>8.9700000000000006</v>
      </c>
      <c r="N26" s="28">
        <f ca="1">INDEX(Large!$E$4:$BO$1048576,legal!$C26,legal!N$2)</f>
        <v>8.9700000000000006</v>
      </c>
      <c r="O26" s="28">
        <f ca="1">INDEX(Large!$E$4:$BO$1048576,legal!$C26,legal!O$2)</f>
        <v>2785</v>
      </c>
      <c r="P26" s="12">
        <f ca="1">IFERROR(INDEX(Large!$E$4:$BO$1048576,legal!$C26,legal!P$2),0)</f>
        <v>5.3875746380458128E-4</v>
      </c>
      <c r="Q26" s="5">
        <f ca="1">IFERROR(INDEX(Large!$E$4:$BO$1048576,legal!$C26,legal!Q$2)*N26,0)</f>
        <v>-15643680.000000002</v>
      </c>
      <c r="R26" s="5">
        <f ca="1">IFERROR(INDEX(Large!$E$4:$BO$1048576,legal!$C26,legal!R$2)*G26,0)</f>
        <v>-4081010</v>
      </c>
      <c r="S26" s="18"/>
    </row>
    <row r="27" spans="1:19">
      <c r="A27" s="18">
        <v>24</v>
      </c>
      <c r="B27" s="17">
        <f ca="1">LARGE(Large!$BO$4:$BO$31,legal!A27)</f>
        <v>-648949.99901499995</v>
      </c>
      <c r="C27" s="28">
        <f ca="1">MATCH(B27,Large!$BO$4:$BO423,0)</f>
        <v>12</v>
      </c>
      <c r="D27" s="28" t="str">
        <f ca="1">INDEX(Large!$E$4:$BO$1048576,legal!$C27,legal!D$2)</f>
        <v>2345</v>
      </c>
      <c r="E27" s="28" t="str">
        <f ca="1">INDEX(Large!$E$4:$BO$1048576,legal!$C27,legal!E$2)</f>
        <v>智邦</v>
      </c>
      <c r="F27" s="28" t="str">
        <f ca="1">INDEX(Large!$E$4:$BO$1048576,legal!$C27,legal!F$2)</f>
        <v>13:30:00</v>
      </c>
      <c r="G27" s="28">
        <f ca="1">INDEX(Large!$E$4:$BO$1048576,legal!$C27,legal!G$2)</f>
        <v>42.8</v>
      </c>
      <c r="H27" s="28">
        <f ca="1">INDEX(Large!$E$4:$BO$1048576,legal!$C27,legal!H$2)</f>
        <v>0.15</v>
      </c>
      <c r="I27" s="28">
        <f ca="1">INDEX(Large!$E$4:$BO$1048576,legal!$C27,legal!I$2)</f>
        <v>0.35</v>
      </c>
      <c r="J27" s="28">
        <f ca="1">INDEX(Large!$E$4:$BO$1048576,legal!$C27,legal!J$2)</f>
        <v>43.15</v>
      </c>
      <c r="K27" s="28">
        <f ca="1">INDEX(Large!$E$4:$BO$1048576,legal!$C27,legal!K$2)</f>
        <v>42.65</v>
      </c>
      <c r="L27" s="28">
        <f ca="1">INDEX(Large!$E$4:$BO$1048576,legal!$C27,legal!L$2)</f>
        <v>42.65</v>
      </c>
      <c r="M27" s="28">
        <f ca="1">INDEX(Large!$E$4:$BO$1048576,legal!$C27,legal!M$2)</f>
        <v>42.89</v>
      </c>
      <c r="N27" s="28">
        <f ca="1">INDEX(Large!$E$4:$BO$1048576,legal!$C27,legal!N$2)</f>
        <v>42.65</v>
      </c>
      <c r="O27" s="28">
        <f ca="1">INDEX(Large!$E$4:$BO$1048576,legal!$C27,legal!O$2)</f>
        <v>6010</v>
      </c>
      <c r="P27" s="12">
        <f ca="1">IFERROR(INDEX(Large!$E$4:$BO$1048576,legal!$C27,legal!P$2),0)</f>
        <v>3.1651339061653291E-3</v>
      </c>
      <c r="Q27" s="5">
        <f ca="1">IFERROR(INDEX(Large!$E$4:$BO$1048576,legal!$C27,legal!Q$2)*N27,0)</f>
        <v>-54293450</v>
      </c>
      <c r="R27" s="5">
        <f ca="1">IFERROR(INDEX(Large!$E$4:$BO$1048576,legal!$C27,legal!R$2)*G27,0)</f>
        <v>-27775060</v>
      </c>
      <c r="S27" s="18"/>
    </row>
    <row r="28" spans="1:19">
      <c r="A28" s="18">
        <v>25</v>
      </c>
      <c r="B28" s="17">
        <f ca="1">LARGE(Large!$BO$4:$BO$31,legal!A28)</f>
        <v>-2715111.9990059999</v>
      </c>
      <c r="C28" s="28">
        <f ca="1">MATCH(B28,Large!$BO$4:$BO424,0)</f>
        <v>3</v>
      </c>
      <c r="D28" s="28" t="str">
        <f ca="1">INDEX(Large!$E$4:$BO$1048576,legal!$C28,legal!D$2)</f>
        <v>2382</v>
      </c>
      <c r="E28" s="28" t="str">
        <f ca="1">INDEX(Large!$E$4:$BO$1048576,legal!$C28,legal!E$2)</f>
        <v>廣達</v>
      </c>
      <c r="F28" s="28" t="str">
        <f ca="1">INDEX(Large!$E$4:$BO$1048576,legal!$C28,legal!F$2)</f>
        <v>13:30:00</v>
      </c>
      <c r="G28" s="28">
        <f ca="1">INDEX(Large!$E$4:$BO$1048576,legal!$C28,legal!G$2)</f>
        <v>58</v>
      </c>
      <c r="H28" s="28">
        <f ca="1">INDEX(Large!$E$4:$BO$1048576,legal!$C28,legal!H$2)</f>
        <v>-0.7</v>
      </c>
      <c r="I28" s="28">
        <f ca="1">INDEX(Large!$E$4:$BO$1048576,legal!$C28,legal!I$2)</f>
        <v>-1.19</v>
      </c>
      <c r="J28" s="28">
        <f ca="1">INDEX(Large!$E$4:$BO$1048576,legal!$C28,legal!J$2)</f>
        <v>58.8</v>
      </c>
      <c r="K28" s="28">
        <f ca="1">INDEX(Large!$E$4:$BO$1048576,legal!$C28,legal!K$2)</f>
        <v>57.4</v>
      </c>
      <c r="L28" s="28">
        <f ca="1">INDEX(Large!$E$4:$BO$1048576,legal!$C28,legal!L$2)</f>
        <v>58.7</v>
      </c>
      <c r="M28" s="28">
        <f ca="1">INDEX(Large!$E$4:$BO$1048576,legal!$C28,legal!M$2)</f>
        <v>57.91</v>
      </c>
      <c r="N28" s="28">
        <f ca="1">INDEX(Large!$E$4:$BO$1048576,legal!$C28,legal!N$2)</f>
        <v>58.7</v>
      </c>
      <c r="O28" s="28">
        <f ca="1">INDEX(Large!$E$4:$BO$1048576,legal!$C28,legal!O$2)</f>
        <v>5232</v>
      </c>
      <c r="P28" s="12">
        <f ca="1">IFERROR(INDEX(Large!$E$4:$BO$1048576,legal!$C28,legal!P$2),0)</f>
        <v>3.0789500567605658E-2</v>
      </c>
      <c r="Q28" s="5">
        <f ca="1">IFERROR(INDEX(Large!$E$4:$BO$1048576,legal!$C28,legal!Q$2)*N28,0)</f>
        <v>-62339400</v>
      </c>
      <c r="R28" s="5">
        <f ca="1">IFERROR(INDEX(Large!$E$4:$BO$1048576,legal!$C28,legal!R$2)*G28,0)</f>
        <v>-157476496</v>
      </c>
      <c r="S28" s="18"/>
    </row>
    <row r="29" spans="1:19">
      <c r="A29" s="18">
        <v>26</v>
      </c>
      <c r="B29" s="17">
        <f ca="1">LARGE(Large!$BO$4:$BO$31,legal!A29)</f>
        <v>-3946591.9990079999</v>
      </c>
      <c r="C29" s="28">
        <f ca="1">MATCH(B29,Large!$BO$4:$BO425,0)</f>
        <v>5</v>
      </c>
      <c r="D29" s="28" t="str">
        <f ca="1">INDEX(Large!$E$4:$BO$1048576,legal!$C29,legal!D$2)</f>
        <v>2105</v>
      </c>
      <c r="E29" s="28" t="str">
        <f ca="1">INDEX(Large!$E$4:$BO$1048576,legal!$C29,legal!E$2)</f>
        <v>正新</v>
      </c>
      <c r="F29" s="28" t="str">
        <f ca="1">INDEX(Large!$E$4:$BO$1048576,legal!$C29,legal!F$2)</f>
        <v>13:30:00</v>
      </c>
      <c r="G29" s="28">
        <f ca="1">INDEX(Large!$E$4:$BO$1048576,legal!$C29,legal!G$2)</f>
        <v>58.5</v>
      </c>
      <c r="H29" s="28">
        <f ca="1">INDEX(Large!$E$4:$BO$1048576,legal!$C29,legal!H$2)</f>
        <v>-0.4</v>
      </c>
      <c r="I29" s="28">
        <f ca="1">INDEX(Large!$E$4:$BO$1048576,legal!$C29,legal!I$2)</f>
        <v>-0.68</v>
      </c>
      <c r="J29" s="28">
        <f ca="1">INDEX(Large!$E$4:$BO$1048576,legal!$C29,legal!J$2)</f>
        <v>58.9</v>
      </c>
      <c r="K29" s="28">
        <f ca="1">INDEX(Large!$E$4:$BO$1048576,legal!$C29,legal!K$2)</f>
        <v>58.5</v>
      </c>
      <c r="L29" s="28">
        <f ca="1">INDEX(Large!$E$4:$BO$1048576,legal!$C29,legal!L$2)</f>
        <v>58.9</v>
      </c>
      <c r="M29" s="28">
        <f ca="1">INDEX(Large!$E$4:$BO$1048576,legal!$C29,legal!M$2)</f>
        <v>58.59</v>
      </c>
      <c r="N29" s="28">
        <f ca="1">INDEX(Large!$E$4:$BO$1048576,legal!$C29,legal!N$2)</f>
        <v>58.9</v>
      </c>
      <c r="O29" s="28">
        <f ca="1">INDEX(Large!$E$4:$BO$1048576,legal!$C29,legal!O$2)</f>
        <v>5158</v>
      </c>
      <c r="P29" s="12">
        <f ca="1">IFERROR(INDEX(Large!$E$4:$BO$1048576,legal!$C29,legal!P$2),0)</f>
        <v>2.6060374085266284E-2</v>
      </c>
      <c r="Q29" s="5">
        <f ca="1">IFERROR(INDEX(Large!$E$4:$BO$1048576,legal!$C29,legal!Q$2)*N29,0)</f>
        <v>-178879300</v>
      </c>
      <c r="R29" s="5">
        <f ca="1">IFERROR(INDEX(Large!$E$4:$BO$1048576,legal!$C29,legal!R$2)*G29,0)</f>
        <v>-230875632</v>
      </c>
      <c r="S29" s="18"/>
    </row>
    <row r="30" spans="1:19">
      <c r="A30" s="18">
        <v>27</v>
      </c>
      <c r="B30" s="17">
        <f ca="1">LARGE(Large!$BO$4:$BO$31,legal!A30)</f>
        <v>-6749995.9990039999</v>
      </c>
      <c r="C30" s="28">
        <f ca="1">MATCH(B30,Large!$BO$4:$BO426,0)</f>
        <v>1</v>
      </c>
      <c r="D30" s="28" t="str">
        <f ca="1">INDEX(Large!$E$4:$BO$1048576,legal!$C30,legal!D$2)</f>
        <v>2330</v>
      </c>
      <c r="E30" s="28" t="str">
        <f ca="1">INDEX(Large!$E$4:$BO$1048576,legal!$C30,legal!E$2)</f>
        <v>台積電</v>
      </c>
      <c r="F30" s="28" t="str">
        <f ca="1">INDEX(Large!$E$4:$BO$1048576,legal!$C30,legal!F$2)</f>
        <v>13:30:00</v>
      </c>
      <c r="G30" s="28">
        <f ca="1">INDEX(Large!$E$4:$BO$1048576,legal!$C30,legal!G$2)</f>
        <v>181</v>
      </c>
      <c r="H30" s="28">
        <f ca="1">INDEX(Large!$E$4:$BO$1048576,legal!$C30,legal!H$2)</f>
        <v>0</v>
      </c>
      <c r="I30" s="28">
        <f ca="1">INDEX(Large!$E$4:$BO$1048576,legal!$C30,legal!I$2)</f>
        <v>0</v>
      </c>
      <c r="J30" s="28">
        <f ca="1">INDEX(Large!$E$4:$BO$1048576,legal!$C30,legal!J$2)</f>
        <v>181.5</v>
      </c>
      <c r="K30" s="28">
        <f ca="1">INDEX(Large!$E$4:$BO$1048576,legal!$C30,legal!K$2)</f>
        <v>180</v>
      </c>
      <c r="L30" s="28">
        <f ca="1">INDEX(Large!$E$4:$BO$1048576,legal!$C30,legal!L$2)</f>
        <v>180.5</v>
      </c>
      <c r="M30" s="28">
        <f ca="1">INDEX(Large!$E$4:$BO$1048576,legal!$C30,legal!M$2)</f>
        <v>180.78</v>
      </c>
      <c r="N30" s="28">
        <f ca="1">INDEX(Large!$E$4:$BO$1048576,legal!$C30,legal!N$2)</f>
        <v>181</v>
      </c>
      <c r="O30" s="28">
        <f ca="1">INDEX(Large!$E$4:$BO$1048576,legal!$C30,legal!O$2)</f>
        <v>22474</v>
      </c>
      <c r="P30" s="12">
        <f ca="1">IFERROR(INDEX(Large!$E$4:$BO$1048576,legal!$C30,legal!P$2),0)</f>
        <v>0.64503585179838163</v>
      </c>
      <c r="Q30" s="5">
        <f ca="1">IFERROR(INDEX(Large!$E$4:$BO$1048576,legal!$C30,legal!Q$2)*N30,0)</f>
        <v>-1774162000</v>
      </c>
      <c r="R30" s="5">
        <f ca="1">IFERROR(INDEX(Large!$E$4:$BO$1048576,legal!$C30,legal!R$2)*G30,0)</f>
        <v>-1221749276</v>
      </c>
      <c r="S30" s="18"/>
    </row>
    <row r="31" spans="1:19">
      <c r="A31" s="18">
        <v>28</v>
      </c>
      <c r="B31" s="17">
        <f ca="1">LARGE(Large!$BO$4:$BO$31,legal!A31)</f>
        <v>-8195964.9990100004</v>
      </c>
      <c r="C31" s="28">
        <f ca="1">MATCH(B31,Large!$BO$4:$BO427,0)</f>
        <v>7</v>
      </c>
      <c r="D31" s="28" t="str">
        <f ca="1">INDEX(Large!$E$4:$BO$1048576,legal!$C31,legal!D$2)</f>
        <v>2409</v>
      </c>
      <c r="E31" s="28" t="str">
        <f ca="1">INDEX(Large!$E$4:$BO$1048576,legal!$C31,legal!E$2)</f>
        <v>友達</v>
      </c>
      <c r="F31" s="28" t="str">
        <f ca="1">INDEX(Large!$E$4:$BO$1048576,legal!$C31,legal!F$2)</f>
        <v>13:30:00</v>
      </c>
      <c r="G31" s="28">
        <f ca="1">INDEX(Large!$E$4:$BO$1048576,legal!$C31,legal!G$2)</f>
        <v>11.75</v>
      </c>
      <c r="H31" s="28">
        <f ca="1">INDEX(Large!$E$4:$BO$1048576,legal!$C31,legal!H$2)</f>
        <v>0.1</v>
      </c>
      <c r="I31" s="28">
        <f ca="1">INDEX(Large!$E$4:$BO$1048576,legal!$C31,legal!I$2)</f>
        <v>0.86</v>
      </c>
      <c r="J31" s="28">
        <f ca="1">INDEX(Large!$E$4:$BO$1048576,legal!$C31,legal!J$2)</f>
        <v>11.85</v>
      </c>
      <c r="K31" s="28">
        <f ca="1">INDEX(Large!$E$4:$BO$1048576,legal!$C31,legal!K$2)</f>
        <v>11.65</v>
      </c>
      <c r="L31" s="28">
        <f ca="1">INDEX(Large!$E$4:$BO$1048576,legal!$C31,legal!L$2)</f>
        <v>11.65</v>
      </c>
      <c r="M31" s="28">
        <f ca="1">INDEX(Large!$E$4:$BO$1048576,legal!$C31,legal!M$2)</f>
        <v>11.76</v>
      </c>
      <c r="N31" s="28">
        <f ca="1">INDEX(Large!$E$4:$BO$1048576,legal!$C31,legal!N$2)</f>
        <v>11.65</v>
      </c>
      <c r="O31" s="28">
        <f ca="1">INDEX(Large!$E$4:$BO$1048576,legal!$C31,legal!O$2)</f>
        <v>44321</v>
      </c>
      <c r="P31" s="12">
        <f ca="1">IFERROR(INDEX(Large!$E$4:$BO$1048576,legal!$C31,legal!P$2),0)</f>
        <v>1.5541125083352097E-2</v>
      </c>
      <c r="Q31" s="5">
        <f ca="1">IFERROR(INDEX(Large!$E$4:$BO$1048576,legal!$C31,legal!Q$2)*N31,0)</f>
        <v>-105117950</v>
      </c>
      <c r="R31" s="5">
        <f ca="1">IFERROR(INDEX(Large!$E$4:$BO$1048576,legal!$C31,legal!R$2)*G31,0)</f>
        <v>-96302588.75</v>
      </c>
      <c r="S31" s="18"/>
    </row>
    <row r="32" spans="1:19">
      <c r="A32" s="18">
        <v>29</v>
      </c>
      <c r="B32" s="17" t="e">
        <f ca="1">LARGE(Large!$BO$4:$BO$31,legal!A32)</f>
        <v>#NUM!</v>
      </c>
      <c r="C32" s="28" t="e">
        <f ca="1">MATCH(B32,Large!$BO$4:$BO428,0)</f>
        <v>#NUM!</v>
      </c>
      <c r="D32" s="28" t="e">
        <f ca="1">INDEX(Large!$E$4:$BO$1048576,legal!$C32,legal!D$2)</f>
        <v>#NUM!</v>
      </c>
      <c r="E32" s="28" t="e">
        <f ca="1">INDEX(Large!$E$4:$BO$1048576,legal!$C32,legal!E$2)</f>
        <v>#NUM!</v>
      </c>
      <c r="F32" s="28" t="e">
        <f ca="1">INDEX(Large!$E$4:$BO$1048576,legal!$C32,legal!F$2)</f>
        <v>#NUM!</v>
      </c>
      <c r="G32" s="28" t="e">
        <f ca="1">INDEX(Large!$E$4:$BO$1048576,legal!$C32,legal!G$2)</f>
        <v>#NUM!</v>
      </c>
      <c r="H32" s="28" t="e">
        <f ca="1">INDEX(Large!$E$4:$BO$1048576,legal!$C32,legal!H$2)</f>
        <v>#NUM!</v>
      </c>
      <c r="I32" s="28" t="e">
        <f ca="1">INDEX(Large!$E$4:$BO$1048576,legal!$C32,legal!I$2)</f>
        <v>#NUM!</v>
      </c>
      <c r="J32" s="28" t="e">
        <f ca="1">INDEX(Large!$E$4:$BO$1048576,legal!$C32,legal!J$2)</f>
        <v>#NUM!</v>
      </c>
      <c r="K32" s="28" t="e">
        <f ca="1">INDEX(Large!$E$4:$BO$1048576,legal!$C32,legal!K$2)</f>
        <v>#NUM!</v>
      </c>
      <c r="L32" s="28" t="e">
        <f ca="1">INDEX(Large!$E$4:$BO$1048576,legal!$C32,legal!L$2)</f>
        <v>#NUM!</v>
      </c>
      <c r="M32" s="28" t="e">
        <f ca="1">INDEX(Large!$E$4:$BO$1048576,legal!$C32,legal!M$2)</f>
        <v>#NUM!</v>
      </c>
      <c r="N32" s="28" t="e">
        <f ca="1">INDEX(Large!$E$4:$BO$1048576,legal!$C32,legal!N$2)</f>
        <v>#NUM!</v>
      </c>
      <c r="O32" s="28" t="e">
        <f ca="1">INDEX(Large!$E$4:$BO$1048576,legal!$C32,legal!O$2)</f>
        <v>#NUM!</v>
      </c>
      <c r="P32" s="12">
        <f ca="1">IFERROR(INDEX(Large!$E$4:$BO$1048576,legal!$C32,legal!P$2),0)</f>
        <v>0</v>
      </c>
      <c r="Q32" s="5">
        <f ca="1">IFERROR(INDEX(Large!$E$4:$BO$1048576,legal!$C32,legal!Q$2)*N32,0)</f>
        <v>0</v>
      </c>
      <c r="R32" s="5">
        <f ca="1">IFERROR(INDEX(Large!$E$4:$BO$1048576,legal!$C32,legal!R$2)*G32,0)</f>
        <v>0</v>
      </c>
      <c r="S32" s="18"/>
    </row>
    <row r="33" spans="1:19">
      <c r="A33" s="18">
        <v>30</v>
      </c>
      <c r="B33" s="17" t="e">
        <f ca="1">LARGE(Large!$BO$4:$BO$31,legal!A33)</f>
        <v>#NUM!</v>
      </c>
      <c r="C33" s="28" t="e">
        <f ca="1">MATCH(B33,Large!$BO$4:$BO429,0)</f>
        <v>#NUM!</v>
      </c>
      <c r="D33" s="28" t="e">
        <f ca="1">INDEX(Large!$E$4:$BO$1048576,legal!$C33,legal!D$2)</f>
        <v>#NUM!</v>
      </c>
      <c r="E33" s="28" t="e">
        <f ca="1">INDEX(Large!$E$4:$BO$1048576,legal!$C33,legal!E$2)</f>
        <v>#NUM!</v>
      </c>
      <c r="F33" s="28" t="e">
        <f ca="1">INDEX(Large!$E$4:$BO$1048576,legal!$C33,legal!F$2)</f>
        <v>#NUM!</v>
      </c>
      <c r="G33" s="28" t="e">
        <f ca="1">INDEX(Large!$E$4:$BO$1048576,legal!$C33,legal!G$2)</f>
        <v>#NUM!</v>
      </c>
      <c r="H33" s="28" t="e">
        <f ca="1">INDEX(Large!$E$4:$BO$1048576,legal!$C33,legal!H$2)</f>
        <v>#NUM!</v>
      </c>
      <c r="I33" s="28" t="e">
        <f ca="1">INDEX(Large!$E$4:$BO$1048576,legal!$C33,legal!I$2)</f>
        <v>#NUM!</v>
      </c>
      <c r="J33" s="28" t="e">
        <f ca="1">INDEX(Large!$E$4:$BO$1048576,legal!$C33,legal!J$2)</f>
        <v>#NUM!</v>
      </c>
      <c r="K33" s="28" t="e">
        <f ca="1">INDEX(Large!$E$4:$BO$1048576,legal!$C33,legal!K$2)</f>
        <v>#NUM!</v>
      </c>
      <c r="L33" s="28" t="e">
        <f ca="1">INDEX(Large!$E$4:$BO$1048576,legal!$C33,legal!L$2)</f>
        <v>#NUM!</v>
      </c>
      <c r="M33" s="28" t="e">
        <f ca="1">INDEX(Large!$E$4:$BO$1048576,legal!$C33,legal!M$2)</f>
        <v>#NUM!</v>
      </c>
      <c r="N33" s="28" t="e">
        <f ca="1">INDEX(Large!$E$4:$BO$1048576,legal!$C33,legal!N$2)</f>
        <v>#NUM!</v>
      </c>
      <c r="O33" s="28" t="e">
        <f ca="1">INDEX(Large!$E$4:$BO$1048576,legal!$C33,legal!O$2)</f>
        <v>#NUM!</v>
      </c>
      <c r="P33" s="12">
        <f ca="1">IFERROR(INDEX(Large!$E$4:$BO$1048576,legal!$C33,legal!P$2),0)</f>
        <v>0</v>
      </c>
      <c r="Q33" s="5">
        <f ca="1">IFERROR(INDEX(Large!$E$4:$BO$1048576,legal!$C33,legal!Q$2)*N33,0)</f>
        <v>0</v>
      </c>
      <c r="R33" s="5">
        <f ca="1">IFERROR(INDEX(Large!$E$4:$BO$1048576,legal!$C33,legal!R$2)*G33,0)</f>
        <v>0</v>
      </c>
      <c r="S33" s="18"/>
    </row>
    <row r="34" spans="1:19">
      <c r="A34" s="18">
        <v>31</v>
      </c>
      <c r="B34" s="17" t="e">
        <f ca="1">LARGE(Large!$BO$4:$BO$31,legal!A34)</f>
        <v>#NUM!</v>
      </c>
      <c r="C34" s="28" t="e">
        <f ca="1">MATCH(B34,Large!$BO$4:$BO430,0)</f>
        <v>#NUM!</v>
      </c>
      <c r="D34" s="28" t="e">
        <f ca="1">INDEX(Large!$E$4:$BO$1048576,legal!$C34,legal!D$2)</f>
        <v>#NUM!</v>
      </c>
      <c r="E34" s="28" t="e">
        <f ca="1">INDEX(Large!$E$4:$BO$1048576,legal!$C34,legal!E$2)</f>
        <v>#NUM!</v>
      </c>
      <c r="F34" s="28" t="e">
        <f ca="1">INDEX(Large!$E$4:$BO$1048576,legal!$C34,legal!F$2)</f>
        <v>#NUM!</v>
      </c>
      <c r="G34" s="28" t="e">
        <f ca="1">INDEX(Large!$E$4:$BO$1048576,legal!$C34,legal!G$2)</f>
        <v>#NUM!</v>
      </c>
      <c r="H34" s="28" t="e">
        <f ca="1">INDEX(Large!$E$4:$BO$1048576,legal!$C34,legal!H$2)</f>
        <v>#NUM!</v>
      </c>
      <c r="I34" s="28" t="e">
        <f ca="1">INDEX(Large!$E$4:$BO$1048576,legal!$C34,legal!I$2)</f>
        <v>#NUM!</v>
      </c>
      <c r="J34" s="28" t="e">
        <f ca="1">INDEX(Large!$E$4:$BO$1048576,legal!$C34,legal!J$2)</f>
        <v>#NUM!</v>
      </c>
      <c r="K34" s="28" t="e">
        <f ca="1">INDEX(Large!$E$4:$BO$1048576,legal!$C34,legal!K$2)</f>
        <v>#NUM!</v>
      </c>
      <c r="L34" s="28" t="e">
        <f ca="1">INDEX(Large!$E$4:$BO$1048576,legal!$C34,legal!L$2)</f>
        <v>#NUM!</v>
      </c>
      <c r="M34" s="28" t="e">
        <f ca="1">INDEX(Large!$E$4:$BO$1048576,legal!$C34,legal!M$2)</f>
        <v>#NUM!</v>
      </c>
      <c r="N34" s="28" t="e">
        <f ca="1">INDEX(Large!$E$4:$BO$1048576,legal!$C34,legal!N$2)</f>
        <v>#NUM!</v>
      </c>
      <c r="O34" s="28" t="e">
        <f ca="1">INDEX(Large!$E$4:$BO$1048576,legal!$C34,legal!O$2)</f>
        <v>#NUM!</v>
      </c>
      <c r="P34" s="12">
        <f ca="1">IFERROR(INDEX(Large!$E$4:$BO$1048576,legal!$C34,legal!P$2),0)</f>
        <v>0</v>
      </c>
      <c r="Q34" s="5">
        <f ca="1">IFERROR(INDEX(Large!$E$4:$BO$1048576,legal!$C34,legal!Q$2)*N34,0)</f>
        <v>0</v>
      </c>
      <c r="R34" s="5">
        <f ca="1">IFERROR(INDEX(Large!$E$4:$BO$1048576,legal!$C34,legal!R$2)*G34,0)</f>
        <v>0</v>
      </c>
      <c r="S34" s="18"/>
    </row>
    <row r="35" spans="1:19">
      <c r="A35" s="18">
        <v>32</v>
      </c>
      <c r="B35" s="17" t="e">
        <f ca="1">LARGE(Large!$BO$4:$BO$31,legal!A35)</f>
        <v>#NUM!</v>
      </c>
      <c r="C35" s="28" t="e">
        <f ca="1">MATCH(B35,Large!$BO$4:$BO431,0)</f>
        <v>#NUM!</v>
      </c>
      <c r="D35" s="28" t="e">
        <f ca="1">INDEX(Large!$E$4:$BO$1048576,legal!$C35,legal!D$2)</f>
        <v>#NUM!</v>
      </c>
      <c r="E35" s="28" t="e">
        <f ca="1">INDEX(Large!$E$4:$BO$1048576,legal!$C35,legal!E$2)</f>
        <v>#NUM!</v>
      </c>
      <c r="F35" s="28" t="e">
        <f ca="1">INDEX(Large!$E$4:$BO$1048576,legal!$C35,legal!F$2)</f>
        <v>#NUM!</v>
      </c>
      <c r="G35" s="28" t="e">
        <f ca="1">INDEX(Large!$E$4:$BO$1048576,legal!$C35,legal!G$2)</f>
        <v>#NUM!</v>
      </c>
      <c r="H35" s="28" t="e">
        <f ca="1">INDEX(Large!$E$4:$BO$1048576,legal!$C35,legal!H$2)</f>
        <v>#NUM!</v>
      </c>
      <c r="I35" s="28" t="e">
        <f ca="1">INDEX(Large!$E$4:$BO$1048576,legal!$C35,legal!I$2)</f>
        <v>#NUM!</v>
      </c>
      <c r="J35" s="28" t="e">
        <f ca="1">INDEX(Large!$E$4:$BO$1048576,legal!$C35,legal!J$2)</f>
        <v>#NUM!</v>
      </c>
      <c r="K35" s="28" t="e">
        <f ca="1">INDEX(Large!$E$4:$BO$1048576,legal!$C35,legal!K$2)</f>
        <v>#NUM!</v>
      </c>
      <c r="L35" s="28" t="e">
        <f ca="1">INDEX(Large!$E$4:$BO$1048576,legal!$C35,legal!L$2)</f>
        <v>#NUM!</v>
      </c>
      <c r="M35" s="28" t="e">
        <f ca="1">INDEX(Large!$E$4:$BO$1048576,legal!$C35,legal!M$2)</f>
        <v>#NUM!</v>
      </c>
      <c r="N35" s="28" t="e">
        <f ca="1">INDEX(Large!$E$4:$BO$1048576,legal!$C35,legal!N$2)</f>
        <v>#NUM!</v>
      </c>
      <c r="O35" s="28" t="e">
        <f ca="1">INDEX(Large!$E$4:$BO$1048576,legal!$C35,legal!O$2)</f>
        <v>#NUM!</v>
      </c>
      <c r="P35" s="12">
        <f ca="1">IFERROR(INDEX(Large!$E$4:$BO$1048576,legal!$C35,legal!P$2),0)</f>
        <v>0</v>
      </c>
      <c r="Q35" s="5">
        <f ca="1">IFERROR(INDEX(Large!$E$4:$BO$1048576,legal!$C35,legal!Q$2)*N35,0)</f>
        <v>0</v>
      </c>
      <c r="R35" s="5">
        <f ca="1">IFERROR(INDEX(Large!$E$4:$BO$1048576,legal!$C35,legal!R$2)*G35,0)</f>
        <v>0</v>
      </c>
      <c r="S35" s="18"/>
    </row>
    <row r="36" spans="1:19">
      <c r="A36" s="18">
        <v>33</v>
      </c>
      <c r="B36" s="17" t="e">
        <f ca="1">LARGE(Large!$BO$4:$BO$31,legal!A36)</f>
        <v>#NUM!</v>
      </c>
      <c r="C36" s="28" t="e">
        <f ca="1">MATCH(B36,Large!$BO$4:$BO432,0)</f>
        <v>#NUM!</v>
      </c>
      <c r="D36" s="28" t="e">
        <f ca="1">INDEX(Large!$E$4:$BO$1048576,legal!$C36,legal!D$2)</f>
        <v>#NUM!</v>
      </c>
      <c r="E36" s="28" t="e">
        <f ca="1">INDEX(Large!$E$4:$BO$1048576,legal!$C36,legal!E$2)</f>
        <v>#NUM!</v>
      </c>
      <c r="F36" s="28" t="e">
        <f ca="1">INDEX(Large!$E$4:$BO$1048576,legal!$C36,legal!F$2)</f>
        <v>#NUM!</v>
      </c>
      <c r="G36" s="28" t="e">
        <f ca="1">INDEX(Large!$E$4:$BO$1048576,legal!$C36,legal!G$2)</f>
        <v>#NUM!</v>
      </c>
      <c r="H36" s="28" t="e">
        <f ca="1">INDEX(Large!$E$4:$BO$1048576,legal!$C36,legal!H$2)</f>
        <v>#NUM!</v>
      </c>
      <c r="I36" s="28" t="e">
        <f ca="1">INDEX(Large!$E$4:$BO$1048576,legal!$C36,legal!I$2)</f>
        <v>#NUM!</v>
      </c>
      <c r="J36" s="28" t="e">
        <f ca="1">INDEX(Large!$E$4:$BO$1048576,legal!$C36,legal!J$2)</f>
        <v>#NUM!</v>
      </c>
      <c r="K36" s="28" t="e">
        <f ca="1">INDEX(Large!$E$4:$BO$1048576,legal!$C36,legal!K$2)</f>
        <v>#NUM!</v>
      </c>
      <c r="L36" s="28" t="e">
        <f ca="1">INDEX(Large!$E$4:$BO$1048576,legal!$C36,legal!L$2)</f>
        <v>#NUM!</v>
      </c>
      <c r="M36" s="28" t="e">
        <f ca="1">INDEX(Large!$E$4:$BO$1048576,legal!$C36,legal!M$2)</f>
        <v>#NUM!</v>
      </c>
      <c r="N36" s="28" t="e">
        <f ca="1">INDEX(Large!$E$4:$BO$1048576,legal!$C36,legal!N$2)</f>
        <v>#NUM!</v>
      </c>
      <c r="O36" s="28" t="e">
        <f ca="1">INDEX(Large!$E$4:$BO$1048576,legal!$C36,legal!O$2)</f>
        <v>#NUM!</v>
      </c>
      <c r="P36" s="12">
        <f ca="1">IFERROR(INDEX(Large!$E$4:$BO$1048576,legal!$C36,legal!P$2),0)</f>
        <v>0</v>
      </c>
      <c r="Q36" s="5">
        <f ca="1">IFERROR(INDEX(Large!$E$4:$BO$1048576,legal!$C36,legal!Q$2)*N36,0)</f>
        <v>0</v>
      </c>
      <c r="R36" s="5">
        <f ca="1">IFERROR(INDEX(Large!$E$4:$BO$1048576,legal!$C36,legal!R$2)*G36,0)</f>
        <v>0</v>
      </c>
      <c r="S36" s="18"/>
    </row>
    <row r="37" spans="1:19">
      <c r="A37" s="18">
        <v>34</v>
      </c>
      <c r="B37" s="17" t="e">
        <f ca="1">LARGE(Large!$BO$4:$BO$31,legal!A37)</f>
        <v>#NUM!</v>
      </c>
      <c r="C37" s="28" t="e">
        <f ca="1">MATCH(B37,Large!$BO$4:$BO433,0)</f>
        <v>#NUM!</v>
      </c>
      <c r="D37" s="28" t="e">
        <f ca="1">INDEX(Large!$E$4:$BO$1048576,legal!$C37,legal!D$2)</f>
        <v>#NUM!</v>
      </c>
      <c r="E37" s="28" t="e">
        <f ca="1">INDEX(Large!$E$4:$BO$1048576,legal!$C37,legal!E$2)</f>
        <v>#NUM!</v>
      </c>
      <c r="F37" s="28" t="e">
        <f ca="1">INDEX(Large!$E$4:$BO$1048576,legal!$C37,legal!F$2)</f>
        <v>#NUM!</v>
      </c>
      <c r="G37" s="28" t="e">
        <f ca="1">INDEX(Large!$E$4:$BO$1048576,legal!$C37,legal!G$2)</f>
        <v>#NUM!</v>
      </c>
      <c r="H37" s="28" t="e">
        <f ca="1">INDEX(Large!$E$4:$BO$1048576,legal!$C37,legal!H$2)</f>
        <v>#NUM!</v>
      </c>
      <c r="I37" s="28" t="e">
        <f ca="1">INDEX(Large!$E$4:$BO$1048576,legal!$C37,legal!I$2)</f>
        <v>#NUM!</v>
      </c>
      <c r="J37" s="28" t="e">
        <f ca="1">INDEX(Large!$E$4:$BO$1048576,legal!$C37,legal!J$2)</f>
        <v>#NUM!</v>
      </c>
      <c r="K37" s="28" t="e">
        <f ca="1">INDEX(Large!$E$4:$BO$1048576,legal!$C37,legal!K$2)</f>
        <v>#NUM!</v>
      </c>
      <c r="L37" s="28" t="e">
        <f ca="1">INDEX(Large!$E$4:$BO$1048576,legal!$C37,legal!L$2)</f>
        <v>#NUM!</v>
      </c>
      <c r="M37" s="28" t="e">
        <f ca="1">INDEX(Large!$E$4:$BO$1048576,legal!$C37,legal!M$2)</f>
        <v>#NUM!</v>
      </c>
      <c r="N37" s="28" t="e">
        <f ca="1">INDEX(Large!$E$4:$BO$1048576,legal!$C37,legal!N$2)</f>
        <v>#NUM!</v>
      </c>
      <c r="O37" s="28" t="e">
        <f ca="1">INDEX(Large!$E$4:$BO$1048576,legal!$C37,legal!O$2)</f>
        <v>#NUM!</v>
      </c>
      <c r="P37" s="12">
        <f ca="1">IFERROR(INDEX(Large!$E$4:$BO$1048576,legal!$C37,legal!P$2),0)</f>
        <v>0</v>
      </c>
      <c r="Q37" s="5">
        <f ca="1">IFERROR(INDEX(Large!$E$4:$BO$1048576,legal!$C37,legal!Q$2)*N37,0)</f>
        <v>0</v>
      </c>
      <c r="R37" s="5">
        <f ca="1">IFERROR(INDEX(Large!$E$4:$BO$1048576,legal!$C37,legal!R$2)*G37,0)</f>
        <v>0</v>
      </c>
      <c r="S37" s="18"/>
    </row>
    <row r="38" spans="1:19">
      <c r="A38" s="18">
        <v>35</v>
      </c>
      <c r="B38" s="17" t="e">
        <f ca="1">LARGE(Large!$BO$4:$BO$31,legal!A38)</f>
        <v>#NUM!</v>
      </c>
      <c r="C38" s="28" t="e">
        <f ca="1">MATCH(B38,Large!$BO$4:$BO434,0)</f>
        <v>#NUM!</v>
      </c>
      <c r="D38" s="28" t="e">
        <f ca="1">INDEX(Large!$E$4:$BO$1048576,legal!$C38,legal!D$2)</f>
        <v>#NUM!</v>
      </c>
      <c r="E38" s="28" t="e">
        <f ca="1">INDEX(Large!$E$4:$BO$1048576,legal!$C38,legal!E$2)</f>
        <v>#NUM!</v>
      </c>
      <c r="F38" s="28" t="e">
        <f ca="1">INDEX(Large!$E$4:$BO$1048576,legal!$C38,legal!F$2)</f>
        <v>#NUM!</v>
      </c>
      <c r="G38" s="28" t="e">
        <f ca="1">INDEX(Large!$E$4:$BO$1048576,legal!$C38,legal!G$2)</f>
        <v>#NUM!</v>
      </c>
      <c r="H38" s="28" t="e">
        <f ca="1">INDEX(Large!$E$4:$BO$1048576,legal!$C38,legal!H$2)</f>
        <v>#NUM!</v>
      </c>
      <c r="I38" s="28" t="e">
        <f ca="1">INDEX(Large!$E$4:$BO$1048576,legal!$C38,legal!I$2)</f>
        <v>#NUM!</v>
      </c>
      <c r="J38" s="28" t="e">
        <f ca="1">INDEX(Large!$E$4:$BO$1048576,legal!$C38,legal!J$2)</f>
        <v>#NUM!</v>
      </c>
      <c r="K38" s="28" t="e">
        <f ca="1">INDEX(Large!$E$4:$BO$1048576,legal!$C38,legal!K$2)</f>
        <v>#NUM!</v>
      </c>
      <c r="L38" s="28" t="e">
        <f ca="1">INDEX(Large!$E$4:$BO$1048576,legal!$C38,legal!L$2)</f>
        <v>#NUM!</v>
      </c>
      <c r="M38" s="28" t="e">
        <f ca="1">INDEX(Large!$E$4:$BO$1048576,legal!$C38,legal!M$2)</f>
        <v>#NUM!</v>
      </c>
      <c r="N38" s="28" t="e">
        <f ca="1">INDEX(Large!$E$4:$BO$1048576,legal!$C38,legal!N$2)</f>
        <v>#NUM!</v>
      </c>
      <c r="O38" s="28" t="e">
        <f ca="1">INDEX(Large!$E$4:$BO$1048576,legal!$C38,legal!O$2)</f>
        <v>#NUM!</v>
      </c>
      <c r="P38" s="12">
        <f ca="1">IFERROR(INDEX(Large!$E$4:$BO$1048576,legal!$C38,legal!P$2),0)</f>
        <v>0</v>
      </c>
      <c r="Q38" s="5">
        <f ca="1">IFERROR(INDEX(Large!$E$4:$BO$1048576,legal!$C38,legal!Q$2)*N38,0)</f>
        <v>0</v>
      </c>
      <c r="R38" s="5">
        <f ca="1">IFERROR(INDEX(Large!$E$4:$BO$1048576,legal!$C38,legal!R$2)*G38,0)</f>
        <v>0</v>
      </c>
      <c r="S38" s="18"/>
    </row>
    <row r="39" spans="1:19">
      <c r="A39" s="18">
        <v>36</v>
      </c>
      <c r="B39" s="17" t="e">
        <f ca="1">LARGE(Large!$BO$4:$BO$31,legal!A39)</f>
        <v>#NUM!</v>
      </c>
      <c r="C39" s="28" t="e">
        <f ca="1">MATCH(B39,Large!$BO$4:$BO435,0)</f>
        <v>#NUM!</v>
      </c>
      <c r="D39" s="28" t="e">
        <f ca="1">INDEX(Large!$E$4:$BO$1048576,legal!$C39,legal!D$2)</f>
        <v>#NUM!</v>
      </c>
      <c r="E39" s="28" t="e">
        <f ca="1">INDEX(Large!$E$4:$BO$1048576,legal!$C39,legal!E$2)</f>
        <v>#NUM!</v>
      </c>
      <c r="F39" s="28" t="e">
        <f ca="1">INDEX(Large!$E$4:$BO$1048576,legal!$C39,legal!F$2)</f>
        <v>#NUM!</v>
      </c>
      <c r="G39" s="28" t="e">
        <f ca="1">INDEX(Large!$E$4:$BO$1048576,legal!$C39,legal!G$2)</f>
        <v>#NUM!</v>
      </c>
      <c r="H39" s="28" t="e">
        <f ca="1">INDEX(Large!$E$4:$BO$1048576,legal!$C39,legal!H$2)</f>
        <v>#NUM!</v>
      </c>
      <c r="I39" s="28" t="e">
        <f ca="1">INDEX(Large!$E$4:$BO$1048576,legal!$C39,legal!I$2)</f>
        <v>#NUM!</v>
      </c>
      <c r="J39" s="28" t="e">
        <f ca="1">INDEX(Large!$E$4:$BO$1048576,legal!$C39,legal!J$2)</f>
        <v>#NUM!</v>
      </c>
      <c r="K39" s="28" t="e">
        <f ca="1">INDEX(Large!$E$4:$BO$1048576,legal!$C39,legal!K$2)</f>
        <v>#NUM!</v>
      </c>
      <c r="L39" s="28" t="e">
        <f ca="1">INDEX(Large!$E$4:$BO$1048576,legal!$C39,legal!L$2)</f>
        <v>#NUM!</v>
      </c>
      <c r="M39" s="28" t="e">
        <f ca="1">INDEX(Large!$E$4:$BO$1048576,legal!$C39,legal!M$2)</f>
        <v>#NUM!</v>
      </c>
      <c r="N39" s="28" t="e">
        <f ca="1">INDEX(Large!$E$4:$BO$1048576,legal!$C39,legal!N$2)</f>
        <v>#NUM!</v>
      </c>
      <c r="O39" s="28" t="e">
        <f ca="1">INDEX(Large!$E$4:$BO$1048576,legal!$C39,legal!O$2)</f>
        <v>#NUM!</v>
      </c>
      <c r="P39" s="12">
        <f ca="1">IFERROR(INDEX(Large!$E$4:$BO$1048576,legal!$C39,legal!P$2),0)</f>
        <v>0</v>
      </c>
      <c r="Q39" s="5">
        <f ca="1">IFERROR(INDEX(Large!$E$4:$BO$1048576,legal!$C39,legal!Q$2)*N39,0)</f>
        <v>0</v>
      </c>
      <c r="R39" s="5">
        <f ca="1">IFERROR(INDEX(Large!$E$4:$BO$1048576,legal!$C39,legal!R$2)*G39,0)</f>
        <v>0</v>
      </c>
      <c r="S39" s="18"/>
    </row>
    <row r="40" spans="1:19">
      <c r="A40" s="18">
        <v>37</v>
      </c>
      <c r="B40" s="17" t="e">
        <f ca="1">LARGE(Large!$BO$4:$BO$31,legal!A40)</f>
        <v>#NUM!</v>
      </c>
      <c r="C40" s="28" t="e">
        <f ca="1">MATCH(B40,Large!$BO$4:$BO436,0)</f>
        <v>#NUM!</v>
      </c>
      <c r="D40" s="28" t="e">
        <f ca="1">INDEX(Large!$E$4:$BO$1048576,legal!$C40,legal!D$2)</f>
        <v>#NUM!</v>
      </c>
      <c r="E40" s="28" t="e">
        <f ca="1">INDEX(Large!$E$4:$BO$1048576,legal!$C40,legal!E$2)</f>
        <v>#NUM!</v>
      </c>
      <c r="F40" s="28" t="e">
        <f ca="1">INDEX(Large!$E$4:$BO$1048576,legal!$C40,legal!F$2)</f>
        <v>#NUM!</v>
      </c>
      <c r="G40" s="28" t="e">
        <f ca="1">INDEX(Large!$E$4:$BO$1048576,legal!$C40,legal!G$2)</f>
        <v>#NUM!</v>
      </c>
      <c r="H40" s="28" t="e">
        <f ca="1">INDEX(Large!$E$4:$BO$1048576,legal!$C40,legal!H$2)</f>
        <v>#NUM!</v>
      </c>
      <c r="I40" s="28" t="e">
        <f ca="1">INDEX(Large!$E$4:$BO$1048576,legal!$C40,legal!I$2)</f>
        <v>#NUM!</v>
      </c>
      <c r="J40" s="28" t="e">
        <f ca="1">INDEX(Large!$E$4:$BO$1048576,legal!$C40,legal!J$2)</f>
        <v>#NUM!</v>
      </c>
      <c r="K40" s="28" t="e">
        <f ca="1">INDEX(Large!$E$4:$BO$1048576,legal!$C40,legal!K$2)</f>
        <v>#NUM!</v>
      </c>
      <c r="L40" s="28" t="e">
        <f ca="1">INDEX(Large!$E$4:$BO$1048576,legal!$C40,legal!L$2)</f>
        <v>#NUM!</v>
      </c>
      <c r="M40" s="28" t="e">
        <f ca="1">INDEX(Large!$E$4:$BO$1048576,legal!$C40,legal!M$2)</f>
        <v>#NUM!</v>
      </c>
      <c r="N40" s="28" t="e">
        <f ca="1">INDEX(Large!$E$4:$BO$1048576,legal!$C40,legal!N$2)</f>
        <v>#NUM!</v>
      </c>
      <c r="O40" s="28" t="e">
        <f ca="1">INDEX(Large!$E$4:$BO$1048576,legal!$C40,legal!O$2)</f>
        <v>#NUM!</v>
      </c>
      <c r="P40" s="12">
        <f ca="1">IFERROR(INDEX(Large!$E$4:$BO$1048576,legal!$C40,legal!P$2),0)</f>
        <v>0</v>
      </c>
      <c r="Q40" s="5">
        <f ca="1">IFERROR(INDEX(Large!$E$4:$BO$1048576,legal!$C40,legal!Q$2)*N40,0)</f>
        <v>0</v>
      </c>
      <c r="R40" s="5">
        <f ca="1">IFERROR(INDEX(Large!$E$4:$BO$1048576,legal!$C40,legal!R$2)*G40,0)</f>
        <v>0</v>
      </c>
      <c r="S40" s="18"/>
    </row>
    <row r="41" spans="1:19">
      <c r="A41" s="18">
        <v>38</v>
      </c>
      <c r="B41" s="17" t="e">
        <f ca="1">LARGE(Large!$BO$4:$BO$31,legal!A41)</f>
        <v>#NUM!</v>
      </c>
      <c r="C41" s="28" t="e">
        <f ca="1">MATCH(B41,Large!$BO$4:$BO437,0)</f>
        <v>#NUM!</v>
      </c>
      <c r="D41" s="28" t="e">
        <f ca="1">INDEX(Large!$E$4:$BO$1048576,legal!$C41,legal!D$2)</f>
        <v>#NUM!</v>
      </c>
      <c r="E41" s="28" t="e">
        <f ca="1">INDEX(Large!$E$4:$BO$1048576,legal!$C41,legal!E$2)</f>
        <v>#NUM!</v>
      </c>
      <c r="F41" s="28" t="e">
        <f ca="1">INDEX(Large!$E$4:$BO$1048576,legal!$C41,legal!F$2)</f>
        <v>#NUM!</v>
      </c>
      <c r="G41" s="28" t="e">
        <f ca="1">INDEX(Large!$E$4:$BO$1048576,legal!$C41,legal!G$2)</f>
        <v>#NUM!</v>
      </c>
      <c r="H41" s="28" t="e">
        <f ca="1">INDEX(Large!$E$4:$BO$1048576,legal!$C41,legal!H$2)</f>
        <v>#NUM!</v>
      </c>
      <c r="I41" s="28" t="e">
        <f ca="1">INDEX(Large!$E$4:$BO$1048576,legal!$C41,legal!I$2)</f>
        <v>#NUM!</v>
      </c>
      <c r="J41" s="28" t="e">
        <f ca="1">INDEX(Large!$E$4:$BO$1048576,legal!$C41,legal!J$2)</f>
        <v>#NUM!</v>
      </c>
      <c r="K41" s="28" t="e">
        <f ca="1">INDEX(Large!$E$4:$BO$1048576,legal!$C41,legal!K$2)</f>
        <v>#NUM!</v>
      </c>
      <c r="L41" s="28" t="e">
        <f ca="1">INDEX(Large!$E$4:$BO$1048576,legal!$C41,legal!L$2)</f>
        <v>#NUM!</v>
      </c>
      <c r="M41" s="28" t="e">
        <f ca="1">INDEX(Large!$E$4:$BO$1048576,legal!$C41,legal!M$2)</f>
        <v>#NUM!</v>
      </c>
      <c r="N41" s="28" t="e">
        <f ca="1">INDEX(Large!$E$4:$BO$1048576,legal!$C41,legal!N$2)</f>
        <v>#NUM!</v>
      </c>
      <c r="O41" s="28" t="e">
        <f ca="1">INDEX(Large!$E$4:$BO$1048576,legal!$C41,legal!O$2)</f>
        <v>#NUM!</v>
      </c>
      <c r="P41" s="12">
        <f ca="1">IFERROR(INDEX(Large!$E$4:$BO$1048576,legal!$C41,legal!P$2),0)</f>
        <v>0</v>
      </c>
      <c r="Q41" s="5">
        <f ca="1">IFERROR(INDEX(Large!$E$4:$BO$1048576,legal!$C41,legal!Q$2)*N41,0)</f>
        <v>0</v>
      </c>
      <c r="R41" s="5">
        <f ca="1">IFERROR(INDEX(Large!$E$4:$BO$1048576,legal!$C41,legal!R$2)*G41,0)</f>
        <v>0</v>
      </c>
      <c r="S41" s="18"/>
    </row>
    <row r="42" spans="1:19">
      <c r="A42" s="18">
        <v>39</v>
      </c>
      <c r="B42" s="17" t="e">
        <f ca="1">LARGE(Large!$BO$4:$BO$31,legal!A42)</f>
        <v>#NUM!</v>
      </c>
      <c r="C42" s="28" t="e">
        <f ca="1">MATCH(B42,Large!$BO$4:$BO438,0)</f>
        <v>#NUM!</v>
      </c>
      <c r="D42" s="28" t="e">
        <f ca="1">INDEX(Large!$E$4:$BO$1048576,legal!$C42,legal!D$2)</f>
        <v>#NUM!</v>
      </c>
      <c r="E42" s="28" t="e">
        <f ca="1">INDEX(Large!$E$4:$BO$1048576,legal!$C42,legal!E$2)</f>
        <v>#NUM!</v>
      </c>
      <c r="F42" s="28" t="e">
        <f ca="1">INDEX(Large!$E$4:$BO$1048576,legal!$C42,legal!F$2)</f>
        <v>#NUM!</v>
      </c>
      <c r="G42" s="28" t="e">
        <f ca="1">INDEX(Large!$E$4:$BO$1048576,legal!$C42,legal!G$2)</f>
        <v>#NUM!</v>
      </c>
      <c r="H42" s="28" t="e">
        <f ca="1">INDEX(Large!$E$4:$BO$1048576,legal!$C42,legal!H$2)</f>
        <v>#NUM!</v>
      </c>
      <c r="I42" s="28" t="e">
        <f ca="1">INDEX(Large!$E$4:$BO$1048576,legal!$C42,legal!I$2)</f>
        <v>#NUM!</v>
      </c>
      <c r="J42" s="28" t="e">
        <f ca="1">INDEX(Large!$E$4:$BO$1048576,legal!$C42,legal!J$2)</f>
        <v>#NUM!</v>
      </c>
      <c r="K42" s="28" t="e">
        <f ca="1">INDEX(Large!$E$4:$BO$1048576,legal!$C42,legal!K$2)</f>
        <v>#NUM!</v>
      </c>
      <c r="L42" s="28" t="e">
        <f ca="1">INDEX(Large!$E$4:$BO$1048576,legal!$C42,legal!L$2)</f>
        <v>#NUM!</v>
      </c>
      <c r="M42" s="28" t="e">
        <f ca="1">INDEX(Large!$E$4:$BO$1048576,legal!$C42,legal!M$2)</f>
        <v>#NUM!</v>
      </c>
      <c r="N42" s="28" t="e">
        <f ca="1">INDEX(Large!$E$4:$BO$1048576,legal!$C42,legal!N$2)</f>
        <v>#NUM!</v>
      </c>
      <c r="O42" s="28" t="e">
        <f ca="1">INDEX(Large!$E$4:$BO$1048576,legal!$C42,legal!O$2)</f>
        <v>#NUM!</v>
      </c>
      <c r="P42" s="12">
        <f ca="1">IFERROR(INDEX(Large!$E$4:$BO$1048576,legal!$C42,legal!P$2),0)</f>
        <v>0</v>
      </c>
      <c r="Q42" s="5">
        <f ca="1">IFERROR(INDEX(Large!$E$4:$BO$1048576,legal!$C42,legal!Q$2)*N42,0)</f>
        <v>0</v>
      </c>
      <c r="R42" s="5">
        <f ca="1">IFERROR(INDEX(Large!$E$4:$BO$1048576,legal!$C42,legal!R$2)*G42,0)</f>
        <v>0</v>
      </c>
      <c r="S42" s="18"/>
    </row>
    <row r="43" spans="1:19">
      <c r="A43" s="18">
        <v>40</v>
      </c>
      <c r="B43" s="17" t="e">
        <f ca="1">LARGE(Large!$BO$4:$BO$31,legal!A43)</f>
        <v>#NUM!</v>
      </c>
      <c r="C43" s="28" t="e">
        <f ca="1">MATCH(B43,Large!$BO$4:$BO439,0)</f>
        <v>#NUM!</v>
      </c>
      <c r="D43" s="28" t="e">
        <f ca="1">INDEX(Large!$E$4:$BO$1048576,legal!$C43,legal!D$2)</f>
        <v>#NUM!</v>
      </c>
      <c r="E43" s="28" t="e">
        <f ca="1">INDEX(Large!$E$4:$BO$1048576,legal!$C43,legal!E$2)</f>
        <v>#NUM!</v>
      </c>
      <c r="F43" s="28" t="e">
        <f ca="1">INDEX(Large!$E$4:$BO$1048576,legal!$C43,legal!F$2)</f>
        <v>#NUM!</v>
      </c>
      <c r="G43" s="28" t="e">
        <f ca="1">INDEX(Large!$E$4:$BO$1048576,legal!$C43,legal!G$2)</f>
        <v>#NUM!</v>
      </c>
      <c r="H43" s="28" t="e">
        <f ca="1">INDEX(Large!$E$4:$BO$1048576,legal!$C43,legal!H$2)</f>
        <v>#NUM!</v>
      </c>
      <c r="I43" s="28" t="e">
        <f ca="1">INDEX(Large!$E$4:$BO$1048576,legal!$C43,legal!I$2)</f>
        <v>#NUM!</v>
      </c>
      <c r="J43" s="28" t="e">
        <f ca="1">INDEX(Large!$E$4:$BO$1048576,legal!$C43,legal!J$2)</f>
        <v>#NUM!</v>
      </c>
      <c r="K43" s="28" t="e">
        <f ca="1">INDEX(Large!$E$4:$BO$1048576,legal!$C43,legal!K$2)</f>
        <v>#NUM!</v>
      </c>
      <c r="L43" s="28" t="e">
        <f ca="1">INDEX(Large!$E$4:$BO$1048576,legal!$C43,legal!L$2)</f>
        <v>#NUM!</v>
      </c>
      <c r="M43" s="28" t="e">
        <f ca="1">INDEX(Large!$E$4:$BO$1048576,legal!$C43,legal!M$2)</f>
        <v>#NUM!</v>
      </c>
      <c r="N43" s="28" t="e">
        <f ca="1">INDEX(Large!$E$4:$BO$1048576,legal!$C43,legal!N$2)</f>
        <v>#NUM!</v>
      </c>
      <c r="O43" s="28" t="e">
        <f ca="1">INDEX(Large!$E$4:$BO$1048576,legal!$C43,legal!O$2)</f>
        <v>#NUM!</v>
      </c>
      <c r="P43" s="12">
        <f ca="1">IFERROR(INDEX(Large!$E$4:$BO$1048576,legal!$C43,legal!P$2),0)</f>
        <v>0</v>
      </c>
      <c r="Q43" s="5">
        <f ca="1">IFERROR(INDEX(Large!$E$4:$BO$1048576,legal!$C43,legal!Q$2)*N43,0)</f>
        <v>0</v>
      </c>
      <c r="R43" s="5">
        <f ca="1">IFERROR(INDEX(Large!$E$4:$BO$1048576,legal!$C43,legal!R$2)*G43,0)</f>
        <v>0</v>
      </c>
      <c r="S43" s="18"/>
    </row>
    <row r="44" spans="1:19">
      <c r="A44" s="18">
        <v>41</v>
      </c>
      <c r="B44" s="17" t="e">
        <f ca="1">LARGE(Large!$BO$4:$BO$31,legal!A44)</f>
        <v>#NUM!</v>
      </c>
      <c r="C44" s="28" t="e">
        <f ca="1">MATCH(B44,Large!$BO$4:$BO440,0)</f>
        <v>#NUM!</v>
      </c>
      <c r="D44" s="28" t="e">
        <f ca="1">INDEX(Large!$E$4:$BO$1048576,legal!$C44,legal!D$2)</f>
        <v>#NUM!</v>
      </c>
      <c r="E44" s="28" t="e">
        <f ca="1">INDEX(Large!$E$4:$BO$1048576,legal!$C44,legal!E$2)</f>
        <v>#NUM!</v>
      </c>
      <c r="F44" s="28" t="e">
        <f ca="1">INDEX(Large!$E$4:$BO$1048576,legal!$C44,legal!F$2)</f>
        <v>#NUM!</v>
      </c>
      <c r="G44" s="28" t="e">
        <f ca="1">INDEX(Large!$E$4:$BO$1048576,legal!$C44,legal!G$2)</f>
        <v>#NUM!</v>
      </c>
      <c r="H44" s="28" t="e">
        <f ca="1">INDEX(Large!$E$4:$BO$1048576,legal!$C44,legal!H$2)</f>
        <v>#NUM!</v>
      </c>
      <c r="I44" s="28" t="e">
        <f ca="1">INDEX(Large!$E$4:$BO$1048576,legal!$C44,legal!I$2)</f>
        <v>#NUM!</v>
      </c>
      <c r="J44" s="28" t="e">
        <f ca="1">INDEX(Large!$E$4:$BO$1048576,legal!$C44,legal!J$2)</f>
        <v>#NUM!</v>
      </c>
      <c r="K44" s="28" t="e">
        <f ca="1">INDEX(Large!$E$4:$BO$1048576,legal!$C44,legal!K$2)</f>
        <v>#NUM!</v>
      </c>
      <c r="L44" s="28" t="e">
        <f ca="1">INDEX(Large!$E$4:$BO$1048576,legal!$C44,legal!L$2)</f>
        <v>#NUM!</v>
      </c>
      <c r="M44" s="28" t="e">
        <f ca="1">INDEX(Large!$E$4:$BO$1048576,legal!$C44,legal!M$2)</f>
        <v>#NUM!</v>
      </c>
      <c r="N44" s="28" t="e">
        <f ca="1">INDEX(Large!$E$4:$BO$1048576,legal!$C44,legal!N$2)</f>
        <v>#NUM!</v>
      </c>
      <c r="O44" s="28" t="e">
        <f ca="1">INDEX(Large!$E$4:$BO$1048576,legal!$C44,legal!O$2)</f>
        <v>#NUM!</v>
      </c>
      <c r="P44" s="12">
        <f ca="1">IFERROR(INDEX(Large!$E$4:$BO$1048576,legal!$C44,legal!P$2),0)</f>
        <v>0</v>
      </c>
      <c r="Q44" s="5">
        <f ca="1">IFERROR(INDEX(Large!$E$4:$BO$1048576,legal!$C44,legal!Q$2)*N44,0)</f>
        <v>0</v>
      </c>
      <c r="R44" s="5">
        <f ca="1">IFERROR(INDEX(Large!$E$4:$BO$1048576,legal!$C44,legal!R$2)*G44,0)</f>
        <v>0</v>
      </c>
      <c r="S44" s="18"/>
    </row>
    <row r="45" spans="1:19">
      <c r="A45" s="18">
        <v>42</v>
      </c>
      <c r="B45" s="17" t="e">
        <f ca="1">LARGE(Large!$BO$4:$BO$31,legal!A45)</f>
        <v>#NUM!</v>
      </c>
      <c r="C45" s="28" t="e">
        <f ca="1">MATCH(B45,Large!$BO$4:$BO441,0)</f>
        <v>#NUM!</v>
      </c>
      <c r="D45" s="28" t="e">
        <f ca="1">INDEX(Large!$E$4:$BO$1048576,legal!$C45,legal!D$2)</f>
        <v>#NUM!</v>
      </c>
      <c r="E45" s="28" t="e">
        <f ca="1">INDEX(Large!$E$4:$BO$1048576,legal!$C45,legal!E$2)</f>
        <v>#NUM!</v>
      </c>
      <c r="F45" s="28" t="e">
        <f ca="1">INDEX(Large!$E$4:$BO$1048576,legal!$C45,legal!F$2)</f>
        <v>#NUM!</v>
      </c>
      <c r="G45" s="28" t="e">
        <f ca="1">INDEX(Large!$E$4:$BO$1048576,legal!$C45,legal!G$2)</f>
        <v>#NUM!</v>
      </c>
      <c r="H45" s="28" t="e">
        <f ca="1">INDEX(Large!$E$4:$BO$1048576,legal!$C45,legal!H$2)</f>
        <v>#NUM!</v>
      </c>
      <c r="I45" s="28" t="e">
        <f ca="1">INDEX(Large!$E$4:$BO$1048576,legal!$C45,legal!I$2)</f>
        <v>#NUM!</v>
      </c>
      <c r="J45" s="28" t="e">
        <f ca="1">INDEX(Large!$E$4:$BO$1048576,legal!$C45,legal!J$2)</f>
        <v>#NUM!</v>
      </c>
      <c r="K45" s="28" t="e">
        <f ca="1">INDEX(Large!$E$4:$BO$1048576,legal!$C45,legal!K$2)</f>
        <v>#NUM!</v>
      </c>
      <c r="L45" s="28" t="e">
        <f ca="1">INDEX(Large!$E$4:$BO$1048576,legal!$C45,legal!L$2)</f>
        <v>#NUM!</v>
      </c>
      <c r="M45" s="28" t="e">
        <f ca="1">INDEX(Large!$E$4:$BO$1048576,legal!$C45,legal!M$2)</f>
        <v>#NUM!</v>
      </c>
      <c r="N45" s="28" t="e">
        <f ca="1">INDEX(Large!$E$4:$BO$1048576,legal!$C45,legal!N$2)</f>
        <v>#NUM!</v>
      </c>
      <c r="O45" s="28" t="e">
        <f ca="1">INDEX(Large!$E$4:$BO$1048576,legal!$C45,legal!O$2)</f>
        <v>#NUM!</v>
      </c>
      <c r="P45" s="12">
        <f ca="1">IFERROR(INDEX(Large!$E$4:$BO$1048576,legal!$C45,legal!P$2),0)</f>
        <v>0</v>
      </c>
      <c r="Q45" s="5">
        <f ca="1">IFERROR(INDEX(Large!$E$4:$BO$1048576,legal!$C45,legal!Q$2)*N45,0)</f>
        <v>0</v>
      </c>
      <c r="R45" s="5">
        <f ca="1">IFERROR(INDEX(Large!$E$4:$BO$1048576,legal!$C45,legal!R$2)*G45,0)</f>
        <v>0</v>
      </c>
      <c r="S45" s="18"/>
    </row>
    <row r="46" spans="1:19">
      <c r="A46" s="18">
        <v>43</v>
      </c>
      <c r="B46" s="17" t="e">
        <f ca="1">LARGE(Large!$BO$4:$BO$31,legal!A46)</f>
        <v>#NUM!</v>
      </c>
      <c r="C46" s="28" t="e">
        <f ca="1">MATCH(B46,Large!$BO$4:$BO442,0)</f>
        <v>#NUM!</v>
      </c>
      <c r="D46" s="28" t="e">
        <f ca="1">INDEX(Large!$E$4:$BO$1048576,legal!$C46,legal!D$2)</f>
        <v>#NUM!</v>
      </c>
      <c r="E46" s="28" t="e">
        <f ca="1">INDEX(Large!$E$4:$BO$1048576,legal!$C46,legal!E$2)</f>
        <v>#NUM!</v>
      </c>
      <c r="F46" s="28" t="e">
        <f ca="1">INDEX(Large!$E$4:$BO$1048576,legal!$C46,legal!F$2)</f>
        <v>#NUM!</v>
      </c>
      <c r="G46" s="28" t="e">
        <f ca="1">INDEX(Large!$E$4:$BO$1048576,legal!$C46,legal!G$2)</f>
        <v>#NUM!</v>
      </c>
      <c r="H46" s="28" t="e">
        <f ca="1">INDEX(Large!$E$4:$BO$1048576,legal!$C46,legal!H$2)</f>
        <v>#NUM!</v>
      </c>
      <c r="I46" s="28" t="e">
        <f ca="1">INDEX(Large!$E$4:$BO$1048576,legal!$C46,legal!I$2)</f>
        <v>#NUM!</v>
      </c>
      <c r="J46" s="28" t="e">
        <f ca="1">INDEX(Large!$E$4:$BO$1048576,legal!$C46,legal!J$2)</f>
        <v>#NUM!</v>
      </c>
      <c r="K46" s="28" t="e">
        <f ca="1">INDEX(Large!$E$4:$BO$1048576,legal!$C46,legal!K$2)</f>
        <v>#NUM!</v>
      </c>
      <c r="L46" s="28" t="e">
        <f ca="1">INDEX(Large!$E$4:$BO$1048576,legal!$C46,legal!L$2)</f>
        <v>#NUM!</v>
      </c>
      <c r="M46" s="28" t="e">
        <f ca="1">INDEX(Large!$E$4:$BO$1048576,legal!$C46,legal!M$2)</f>
        <v>#NUM!</v>
      </c>
      <c r="N46" s="28" t="e">
        <f ca="1">INDEX(Large!$E$4:$BO$1048576,legal!$C46,legal!N$2)</f>
        <v>#NUM!</v>
      </c>
      <c r="O46" s="28" t="e">
        <f ca="1">INDEX(Large!$E$4:$BO$1048576,legal!$C46,legal!O$2)</f>
        <v>#NUM!</v>
      </c>
      <c r="P46" s="12">
        <f ca="1">IFERROR(INDEX(Large!$E$4:$BO$1048576,legal!$C46,legal!P$2),0)</f>
        <v>0</v>
      </c>
      <c r="Q46" s="5">
        <f ca="1">IFERROR(INDEX(Large!$E$4:$BO$1048576,legal!$C46,legal!Q$2)*N46,0)</f>
        <v>0</v>
      </c>
      <c r="R46" s="5">
        <f ca="1">IFERROR(INDEX(Large!$E$4:$BO$1048576,legal!$C46,legal!R$2)*G46,0)</f>
        <v>0</v>
      </c>
      <c r="S46" s="18"/>
    </row>
    <row r="47" spans="1:19">
      <c r="A47" s="18">
        <v>44</v>
      </c>
      <c r="B47" s="17" t="e">
        <f ca="1">LARGE(Large!$BO$4:$BO$31,legal!A47)</f>
        <v>#NUM!</v>
      </c>
      <c r="C47" s="28" t="e">
        <f ca="1">MATCH(B47,Large!$BO$4:$BO443,0)</f>
        <v>#NUM!</v>
      </c>
      <c r="D47" s="28" t="e">
        <f ca="1">INDEX(Large!$E$4:$BO$1048576,legal!$C47,legal!D$2)</f>
        <v>#NUM!</v>
      </c>
      <c r="E47" s="28" t="e">
        <f ca="1">INDEX(Large!$E$4:$BO$1048576,legal!$C47,legal!E$2)</f>
        <v>#NUM!</v>
      </c>
      <c r="F47" s="28" t="e">
        <f ca="1">INDEX(Large!$E$4:$BO$1048576,legal!$C47,legal!F$2)</f>
        <v>#NUM!</v>
      </c>
      <c r="G47" s="28" t="e">
        <f ca="1">INDEX(Large!$E$4:$BO$1048576,legal!$C47,legal!G$2)</f>
        <v>#NUM!</v>
      </c>
      <c r="H47" s="28" t="e">
        <f ca="1">INDEX(Large!$E$4:$BO$1048576,legal!$C47,legal!H$2)</f>
        <v>#NUM!</v>
      </c>
      <c r="I47" s="28" t="e">
        <f ca="1">INDEX(Large!$E$4:$BO$1048576,legal!$C47,legal!I$2)</f>
        <v>#NUM!</v>
      </c>
      <c r="J47" s="28" t="e">
        <f ca="1">INDEX(Large!$E$4:$BO$1048576,legal!$C47,legal!J$2)</f>
        <v>#NUM!</v>
      </c>
      <c r="K47" s="28" t="e">
        <f ca="1">INDEX(Large!$E$4:$BO$1048576,legal!$C47,legal!K$2)</f>
        <v>#NUM!</v>
      </c>
      <c r="L47" s="28" t="e">
        <f ca="1">INDEX(Large!$E$4:$BO$1048576,legal!$C47,legal!L$2)</f>
        <v>#NUM!</v>
      </c>
      <c r="M47" s="28" t="e">
        <f ca="1">INDEX(Large!$E$4:$BO$1048576,legal!$C47,legal!M$2)</f>
        <v>#NUM!</v>
      </c>
      <c r="N47" s="28" t="e">
        <f ca="1">INDEX(Large!$E$4:$BO$1048576,legal!$C47,legal!N$2)</f>
        <v>#NUM!</v>
      </c>
      <c r="O47" s="28" t="e">
        <f ca="1">INDEX(Large!$E$4:$BO$1048576,legal!$C47,legal!O$2)</f>
        <v>#NUM!</v>
      </c>
      <c r="P47" s="12">
        <f ca="1">IFERROR(INDEX(Large!$E$4:$BO$1048576,legal!$C47,legal!P$2),0)</f>
        <v>0</v>
      </c>
      <c r="Q47" s="5">
        <f ca="1">IFERROR(INDEX(Large!$E$4:$BO$1048576,legal!$C47,legal!Q$2)*N47,0)</f>
        <v>0</v>
      </c>
      <c r="R47" s="5">
        <f ca="1">IFERROR(INDEX(Large!$E$4:$BO$1048576,legal!$C47,legal!R$2)*G47,0)</f>
        <v>0</v>
      </c>
      <c r="S47" s="18"/>
    </row>
    <row r="48" spans="1:19">
      <c r="A48" s="18">
        <v>45</v>
      </c>
      <c r="B48" s="17" t="e">
        <f ca="1">LARGE(Large!$BO$4:$BO$31,legal!A48)</f>
        <v>#NUM!</v>
      </c>
      <c r="C48" s="28" t="e">
        <f ca="1">MATCH(B48,Large!$BO$4:$BO444,0)</f>
        <v>#NUM!</v>
      </c>
      <c r="D48" s="28" t="e">
        <f ca="1">INDEX(Large!$E$4:$BO$1048576,legal!$C48,legal!D$2)</f>
        <v>#NUM!</v>
      </c>
      <c r="E48" s="28" t="e">
        <f ca="1">INDEX(Large!$E$4:$BO$1048576,legal!$C48,legal!E$2)</f>
        <v>#NUM!</v>
      </c>
      <c r="F48" s="28" t="e">
        <f ca="1">INDEX(Large!$E$4:$BO$1048576,legal!$C48,legal!F$2)</f>
        <v>#NUM!</v>
      </c>
      <c r="G48" s="28" t="e">
        <f ca="1">INDEX(Large!$E$4:$BO$1048576,legal!$C48,legal!G$2)</f>
        <v>#NUM!</v>
      </c>
      <c r="H48" s="28" t="e">
        <f ca="1">INDEX(Large!$E$4:$BO$1048576,legal!$C48,legal!H$2)</f>
        <v>#NUM!</v>
      </c>
      <c r="I48" s="28" t="e">
        <f ca="1">INDEX(Large!$E$4:$BO$1048576,legal!$C48,legal!I$2)</f>
        <v>#NUM!</v>
      </c>
      <c r="J48" s="28" t="e">
        <f ca="1">INDEX(Large!$E$4:$BO$1048576,legal!$C48,legal!J$2)</f>
        <v>#NUM!</v>
      </c>
      <c r="K48" s="28" t="e">
        <f ca="1">INDEX(Large!$E$4:$BO$1048576,legal!$C48,legal!K$2)</f>
        <v>#NUM!</v>
      </c>
      <c r="L48" s="28" t="e">
        <f ca="1">INDEX(Large!$E$4:$BO$1048576,legal!$C48,legal!L$2)</f>
        <v>#NUM!</v>
      </c>
      <c r="M48" s="28" t="e">
        <f ca="1">INDEX(Large!$E$4:$BO$1048576,legal!$C48,legal!M$2)</f>
        <v>#NUM!</v>
      </c>
      <c r="N48" s="28" t="e">
        <f ca="1">INDEX(Large!$E$4:$BO$1048576,legal!$C48,legal!N$2)</f>
        <v>#NUM!</v>
      </c>
      <c r="O48" s="28" t="e">
        <f ca="1">INDEX(Large!$E$4:$BO$1048576,legal!$C48,legal!O$2)</f>
        <v>#NUM!</v>
      </c>
      <c r="P48" s="12">
        <f ca="1">IFERROR(INDEX(Large!$E$4:$BO$1048576,legal!$C48,legal!P$2),0)</f>
        <v>0</v>
      </c>
      <c r="Q48" s="5">
        <f ca="1">IFERROR(INDEX(Large!$E$4:$BO$1048576,legal!$C48,legal!Q$2)*N48,0)</f>
        <v>0</v>
      </c>
      <c r="R48" s="5">
        <f ca="1">IFERROR(INDEX(Large!$E$4:$BO$1048576,legal!$C48,legal!R$2)*G48,0)</f>
        <v>0</v>
      </c>
      <c r="S48" s="18"/>
    </row>
    <row r="49" spans="1:19">
      <c r="A49" s="18">
        <v>46</v>
      </c>
      <c r="B49" s="17" t="e">
        <f ca="1">LARGE(Large!$BO$4:$BO$31,legal!A49)</f>
        <v>#NUM!</v>
      </c>
      <c r="C49" s="28" t="e">
        <f ca="1">MATCH(B49,Large!$BO$4:$BO445,0)</f>
        <v>#NUM!</v>
      </c>
      <c r="D49" s="28" t="e">
        <f ca="1">INDEX(Large!$E$4:$BO$1048576,legal!$C49,legal!D$2)</f>
        <v>#NUM!</v>
      </c>
      <c r="E49" s="28" t="e">
        <f ca="1">INDEX(Large!$E$4:$BO$1048576,legal!$C49,legal!E$2)</f>
        <v>#NUM!</v>
      </c>
      <c r="F49" s="28" t="e">
        <f ca="1">INDEX(Large!$E$4:$BO$1048576,legal!$C49,legal!F$2)</f>
        <v>#NUM!</v>
      </c>
      <c r="G49" s="28" t="e">
        <f ca="1">INDEX(Large!$E$4:$BO$1048576,legal!$C49,legal!G$2)</f>
        <v>#NUM!</v>
      </c>
      <c r="H49" s="28" t="e">
        <f ca="1">INDEX(Large!$E$4:$BO$1048576,legal!$C49,legal!H$2)</f>
        <v>#NUM!</v>
      </c>
      <c r="I49" s="28" t="e">
        <f ca="1">INDEX(Large!$E$4:$BO$1048576,legal!$C49,legal!I$2)</f>
        <v>#NUM!</v>
      </c>
      <c r="J49" s="28" t="e">
        <f ca="1">INDEX(Large!$E$4:$BO$1048576,legal!$C49,legal!J$2)</f>
        <v>#NUM!</v>
      </c>
      <c r="K49" s="28" t="e">
        <f ca="1">INDEX(Large!$E$4:$BO$1048576,legal!$C49,legal!K$2)</f>
        <v>#NUM!</v>
      </c>
      <c r="L49" s="28" t="e">
        <f ca="1">INDEX(Large!$E$4:$BO$1048576,legal!$C49,legal!L$2)</f>
        <v>#NUM!</v>
      </c>
      <c r="M49" s="28" t="e">
        <f ca="1">INDEX(Large!$E$4:$BO$1048576,legal!$C49,legal!M$2)</f>
        <v>#NUM!</v>
      </c>
      <c r="N49" s="28" t="e">
        <f ca="1">INDEX(Large!$E$4:$BO$1048576,legal!$C49,legal!N$2)</f>
        <v>#NUM!</v>
      </c>
      <c r="O49" s="28" t="e">
        <f ca="1">INDEX(Large!$E$4:$BO$1048576,legal!$C49,legal!O$2)</f>
        <v>#NUM!</v>
      </c>
      <c r="P49" s="12">
        <f ca="1">IFERROR(INDEX(Large!$E$4:$BO$1048576,legal!$C49,legal!P$2),0)</f>
        <v>0</v>
      </c>
      <c r="Q49" s="5">
        <f ca="1">IFERROR(INDEX(Large!$E$4:$BO$1048576,legal!$C49,legal!Q$2)*N49,0)</f>
        <v>0</v>
      </c>
      <c r="R49" s="5">
        <f ca="1">IFERROR(INDEX(Large!$E$4:$BO$1048576,legal!$C49,legal!R$2)*G49,0)</f>
        <v>0</v>
      </c>
      <c r="S49" s="18"/>
    </row>
    <row r="50" spans="1:19">
      <c r="A50" s="18">
        <v>47</v>
      </c>
      <c r="B50" s="17" t="e">
        <f ca="1">LARGE(Large!$BO$4:$BO$31,legal!A50)</f>
        <v>#NUM!</v>
      </c>
      <c r="C50" s="28" t="e">
        <f ca="1">MATCH(B50,Large!$BO$4:$BO446,0)</f>
        <v>#NUM!</v>
      </c>
      <c r="D50" s="28" t="e">
        <f ca="1">INDEX(Large!$E$4:$BO$1048576,legal!$C50,legal!D$2)</f>
        <v>#NUM!</v>
      </c>
      <c r="E50" s="28" t="e">
        <f ca="1">INDEX(Large!$E$4:$BO$1048576,legal!$C50,legal!E$2)</f>
        <v>#NUM!</v>
      </c>
      <c r="F50" s="28" t="e">
        <f ca="1">INDEX(Large!$E$4:$BO$1048576,legal!$C50,legal!F$2)</f>
        <v>#NUM!</v>
      </c>
      <c r="G50" s="28" t="e">
        <f ca="1">INDEX(Large!$E$4:$BO$1048576,legal!$C50,legal!G$2)</f>
        <v>#NUM!</v>
      </c>
      <c r="H50" s="28" t="e">
        <f ca="1">INDEX(Large!$E$4:$BO$1048576,legal!$C50,legal!H$2)</f>
        <v>#NUM!</v>
      </c>
      <c r="I50" s="28" t="e">
        <f ca="1">INDEX(Large!$E$4:$BO$1048576,legal!$C50,legal!I$2)</f>
        <v>#NUM!</v>
      </c>
      <c r="J50" s="28" t="e">
        <f ca="1">INDEX(Large!$E$4:$BO$1048576,legal!$C50,legal!J$2)</f>
        <v>#NUM!</v>
      </c>
      <c r="K50" s="28" t="e">
        <f ca="1">INDEX(Large!$E$4:$BO$1048576,legal!$C50,legal!K$2)</f>
        <v>#NUM!</v>
      </c>
      <c r="L50" s="28" t="e">
        <f ca="1">INDEX(Large!$E$4:$BO$1048576,legal!$C50,legal!L$2)</f>
        <v>#NUM!</v>
      </c>
      <c r="M50" s="28" t="e">
        <f ca="1">INDEX(Large!$E$4:$BO$1048576,legal!$C50,legal!M$2)</f>
        <v>#NUM!</v>
      </c>
      <c r="N50" s="28" t="e">
        <f ca="1">INDEX(Large!$E$4:$BO$1048576,legal!$C50,legal!N$2)</f>
        <v>#NUM!</v>
      </c>
      <c r="O50" s="28" t="e">
        <f ca="1">INDEX(Large!$E$4:$BO$1048576,legal!$C50,legal!O$2)</f>
        <v>#NUM!</v>
      </c>
      <c r="P50" s="12">
        <f ca="1">IFERROR(INDEX(Large!$E$4:$BO$1048576,legal!$C50,legal!P$2),0)</f>
        <v>0</v>
      </c>
      <c r="Q50" s="5">
        <f ca="1">IFERROR(INDEX(Large!$E$4:$BO$1048576,legal!$C50,legal!Q$2)*N50,0)</f>
        <v>0</v>
      </c>
      <c r="R50" s="5">
        <f ca="1">IFERROR(INDEX(Large!$E$4:$BO$1048576,legal!$C50,legal!R$2)*G50,0)</f>
        <v>0</v>
      </c>
      <c r="S50" s="18"/>
    </row>
    <row r="51" spans="1:19">
      <c r="A51" s="18">
        <v>48</v>
      </c>
      <c r="B51" s="17" t="e">
        <f ca="1">LARGE(Large!$BO$4:$BO$31,legal!A51)</f>
        <v>#NUM!</v>
      </c>
      <c r="C51" s="28" t="e">
        <f ca="1">MATCH(B51,Large!$BO$4:$BO447,0)</f>
        <v>#NUM!</v>
      </c>
      <c r="D51" s="28" t="e">
        <f ca="1">INDEX(Large!$E$4:$BO$1048576,legal!$C51,legal!D$2)</f>
        <v>#NUM!</v>
      </c>
      <c r="E51" s="28" t="e">
        <f ca="1">INDEX(Large!$E$4:$BO$1048576,legal!$C51,legal!E$2)</f>
        <v>#NUM!</v>
      </c>
      <c r="F51" s="28" t="e">
        <f ca="1">INDEX(Large!$E$4:$BO$1048576,legal!$C51,legal!F$2)</f>
        <v>#NUM!</v>
      </c>
      <c r="G51" s="28" t="e">
        <f ca="1">INDEX(Large!$E$4:$BO$1048576,legal!$C51,legal!G$2)</f>
        <v>#NUM!</v>
      </c>
      <c r="H51" s="28" t="e">
        <f ca="1">INDEX(Large!$E$4:$BO$1048576,legal!$C51,legal!H$2)</f>
        <v>#NUM!</v>
      </c>
      <c r="I51" s="28" t="e">
        <f ca="1">INDEX(Large!$E$4:$BO$1048576,legal!$C51,legal!I$2)</f>
        <v>#NUM!</v>
      </c>
      <c r="J51" s="28" t="e">
        <f ca="1">INDEX(Large!$E$4:$BO$1048576,legal!$C51,legal!J$2)</f>
        <v>#NUM!</v>
      </c>
      <c r="K51" s="28" t="e">
        <f ca="1">INDEX(Large!$E$4:$BO$1048576,legal!$C51,legal!K$2)</f>
        <v>#NUM!</v>
      </c>
      <c r="L51" s="28" t="e">
        <f ca="1">INDEX(Large!$E$4:$BO$1048576,legal!$C51,legal!L$2)</f>
        <v>#NUM!</v>
      </c>
      <c r="M51" s="28" t="e">
        <f ca="1">INDEX(Large!$E$4:$BO$1048576,legal!$C51,legal!M$2)</f>
        <v>#NUM!</v>
      </c>
      <c r="N51" s="28" t="e">
        <f ca="1">INDEX(Large!$E$4:$BO$1048576,legal!$C51,legal!N$2)</f>
        <v>#NUM!</v>
      </c>
      <c r="O51" s="28" t="e">
        <f ca="1">INDEX(Large!$E$4:$BO$1048576,legal!$C51,legal!O$2)</f>
        <v>#NUM!</v>
      </c>
      <c r="P51" s="12">
        <f ca="1">IFERROR(INDEX(Large!$E$4:$BO$1048576,legal!$C51,legal!P$2),0)</f>
        <v>0</v>
      </c>
      <c r="Q51" s="5">
        <f ca="1">IFERROR(INDEX(Large!$E$4:$BO$1048576,legal!$C51,legal!Q$2)*N51,0)</f>
        <v>0</v>
      </c>
      <c r="R51" s="5">
        <f ca="1">IFERROR(INDEX(Large!$E$4:$BO$1048576,legal!$C51,legal!R$2)*G51,0)</f>
        <v>0</v>
      </c>
      <c r="S51" s="18"/>
    </row>
    <row r="52" spans="1:19">
      <c r="A52" s="18">
        <v>49</v>
      </c>
      <c r="B52" s="17" t="e">
        <f ca="1">LARGE(Large!$BO$4:$BO$31,legal!A52)</f>
        <v>#NUM!</v>
      </c>
      <c r="C52" s="28" t="e">
        <f ca="1">MATCH(B52,Large!$BO$4:$BO448,0)</f>
        <v>#NUM!</v>
      </c>
      <c r="D52" s="28" t="e">
        <f ca="1">INDEX(Large!$E$4:$BO$1048576,legal!$C52,legal!D$2)</f>
        <v>#NUM!</v>
      </c>
      <c r="E52" s="28" t="e">
        <f ca="1">INDEX(Large!$E$4:$BO$1048576,legal!$C52,legal!E$2)</f>
        <v>#NUM!</v>
      </c>
      <c r="F52" s="28" t="e">
        <f ca="1">INDEX(Large!$E$4:$BO$1048576,legal!$C52,legal!F$2)</f>
        <v>#NUM!</v>
      </c>
      <c r="G52" s="28" t="e">
        <f ca="1">INDEX(Large!$E$4:$BO$1048576,legal!$C52,legal!G$2)</f>
        <v>#NUM!</v>
      </c>
      <c r="H52" s="28" t="e">
        <f ca="1">INDEX(Large!$E$4:$BO$1048576,legal!$C52,legal!H$2)</f>
        <v>#NUM!</v>
      </c>
      <c r="I52" s="28" t="e">
        <f ca="1">INDEX(Large!$E$4:$BO$1048576,legal!$C52,legal!I$2)</f>
        <v>#NUM!</v>
      </c>
      <c r="J52" s="28" t="e">
        <f ca="1">INDEX(Large!$E$4:$BO$1048576,legal!$C52,legal!J$2)</f>
        <v>#NUM!</v>
      </c>
      <c r="K52" s="28" t="e">
        <f ca="1">INDEX(Large!$E$4:$BO$1048576,legal!$C52,legal!K$2)</f>
        <v>#NUM!</v>
      </c>
      <c r="L52" s="28" t="e">
        <f ca="1">INDEX(Large!$E$4:$BO$1048576,legal!$C52,legal!L$2)</f>
        <v>#NUM!</v>
      </c>
      <c r="M52" s="28" t="e">
        <f ca="1">INDEX(Large!$E$4:$BO$1048576,legal!$C52,legal!M$2)</f>
        <v>#NUM!</v>
      </c>
      <c r="N52" s="28" t="e">
        <f ca="1">INDEX(Large!$E$4:$BO$1048576,legal!$C52,legal!N$2)</f>
        <v>#NUM!</v>
      </c>
      <c r="O52" s="28" t="e">
        <f ca="1">INDEX(Large!$E$4:$BO$1048576,legal!$C52,legal!O$2)</f>
        <v>#NUM!</v>
      </c>
      <c r="P52" s="12">
        <f ca="1">IFERROR(INDEX(Large!$E$4:$BO$1048576,legal!$C52,legal!P$2),0)</f>
        <v>0</v>
      </c>
      <c r="Q52" s="5">
        <f ca="1">IFERROR(INDEX(Large!$E$4:$BO$1048576,legal!$C52,legal!Q$2)*N52,0)</f>
        <v>0</v>
      </c>
      <c r="R52" s="5">
        <f ca="1">IFERROR(INDEX(Large!$E$4:$BO$1048576,legal!$C52,legal!R$2)*G52,0)</f>
        <v>0</v>
      </c>
      <c r="S52" s="18"/>
    </row>
    <row r="53" spans="1:19">
      <c r="A53" s="18">
        <v>50</v>
      </c>
      <c r="B53" s="17" t="e">
        <f ca="1">LARGE(Large!$BO$4:$BO$31,legal!A53)</f>
        <v>#NUM!</v>
      </c>
      <c r="C53" s="28" t="e">
        <f ca="1">MATCH(B53,Large!$BO$4:$BO449,0)</f>
        <v>#NUM!</v>
      </c>
      <c r="D53" s="28" t="e">
        <f ca="1">INDEX(Large!$E$4:$BO$1048576,legal!$C53,legal!D$2)</f>
        <v>#NUM!</v>
      </c>
      <c r="E53" s="28" t="e">
        <f ca="1">INDEX(Large!$E$4:$BO$1048576,legal!$C53,legal!E$2)</f>
        <v>#NUM!</v>
      </c>
      <c r="F53" s="28" t="e">
        <f ca="1">INDEX(Large!$E$4:$BO$1048576,legal!$C53,legal!F$2)</f>
        <v>#NUM!</v>
      </c>
      <c r="G53" s="28" t="e">
        <f ca="1">INDEX(Large!$E$4:$BO$1048576,legal!$C53,legal!G$2)</f>
        <v>#NUM!</v>
      </c>
      <c r="H53" s="28" t="e">
        <f ca="1">INDEX(Large!$E$4:$BO$1048576,legal!$C53,legal!H$2)</f>
        <v>#NUM!</v>
      </c>
      <c r="I53" s="28" t="e">
        <f ca="1">INDEX(Large!$E$4:$BO$1048576,legal!$C53,legal!I$2)</f>
        <v>#NUM!</v>
      </c>
      <c r="J53" s="28" t="e">
        <f ca="1">INDEX(Large!$E$4:$BO$1048576,legal!$C53,legal!J$2)</f>
        <v>#NUM!</v>
      </c>
      <c r="K53" s="28" t="e">
        <f ca="1">INDEX(Large!$E$4:$BO$1048576,legal!$C53,legal!K$2)</f>
        <v>#NUM!</v>
      </c>
      <c r="L53" s="28" t="e">
        <f ca="1">INDEX(Large!$E$4:$BO$1048576,legal!$C53,legal!L$2)</f>
        <v>#NUM!</v>
      </c>
      <c r="M53" s="28" t="e">
        <f ca="1">INDEX(Large!$E$4:$BO$1048576,legal!$C53,legal!M$2)</f>
        <v>#NUM!</v>
      </c>
      <c r="N53" s="28" t="e">
        <f ca="1">INDEX(Large!$E$4:$BO$1048576,legal!$C53,legal!N$2)</f>
        <v>#NUM!</v>
      </c>
      <c r="O53" s="28" t="e">
        <f ca="1">INDEX(Large!$E$4:$BO$1048576,legal!$C53,legal!O$2)</f>
        <v>#NUM!</v>
      </c>
      <c r="P53" s="12">
        <f ca="1">IFERROR(INDEX(Large!$E$4:$BO$1048576,legal!$C53,legal!P$2),0)</f>
        <v>0</v>
      </c>
      <c r="Q53" s="5">
        <f ca="1">IFERROR(INDEX(Large!$E$4:$BO$1048576,legal!$C53,legal!Q$2)*N53,0)</f>
        <v>0</v>
      </c>
      <c r="R53" s="5">
        <f ca="1">IFERROR(INDEX(Large!$E$4:$BO$1048576,legal!$C53,legal!R$2)*G53,0)</f>
        <v>0</v>
      </c>
      <c r="S53" s="18"/>
    </row>
    <row r="54" spans="1:19">
      <c r="A54" s="18">
        <v>51</v>
      </c>
      <c r="B54" s="17" t="e">
        <f ca="1">LARGE(Large!$BO$4:$BO$31,legal!A54)</f>
        <v>#NUM!</v>
      </c>
      <c r="C54" s="28" t="e">
        <f ca="1">MATCH(B54,Large!$BO$4:$BO450,0)</f>
        <v>#NUM!</v>
      </c>
      <c r="D54" s="28" t="e">
        <f ca="1">INDEX(Large!$E$4:$BO$1048576,legal!$C54,legal!D$2)</f>
        <v>#NUM!</v>
      </c>
      <c r="E54" s="28" t="e">
        <f ca="1">INDEX(Large!$E$4:$BO$1048576,legal!$C54,legal!E$2)</f>
        <v>#NUM!</v>
      </c>
      <c r="F54" s="28" t="e">
        <f ca="1">INDEX(Large!$E$4:$BO$1048576,legal!$C54,legal!F$2)</f>
        <v>#NUM!</v>
      </c>
      <c r="G54" s="28" t="e">
        <f ca="1">INDEX(Large!$E$4:$BO$1048576,legal!$C54,legal!G$2)</f>
        <v>#NUM!</v>
      </c>
      <c r="H54" s="28" t="e">
        <f ca="1">INDEX(Large!$E$4:$BO$1048576,legal!$C54,legal!H$2)</f>
        <v>#NUM!</v>
      </c>
      <c r="I54" s="28" t="e">
        <f ca="1">INDEX(Large!$E$4:$BO$1048576,legal!$C54,legal!I$2)</f>
        <v>#NUM!</v>
      </c>
      <c r="J54" s="28" t="e">
        <f ca="1">INDEX(Large!$E$4:$BO$1048576,legal!$C54,legal!J$2)</f>
        <v>#NUM!</v>
      </c>
      <c r="K54" s="28" t="e">
        <f ca="1">INDEX(Large!$E$4:$BO$1048576,legal!$C54,legal!K$2)</f>
        <v>#NUM!</v>
      </c>
      <c r="L54" s="28" t="e">
        <f ca="1">INDEX(Large!$E$4:$BO$1048576,legal!$C54,legal!L$2)</f>
        <v>#NUM!</v>
      </c>
      <c r="M54" s="28" t="e">
        <f ca="1">INDEX(Large!$E$4:$BO$1048576,legal!$C54,legal!M$2)</f>
        <v>#NUM!</v>
      </c>
      <c r="N54" s="28" t="e">
        <f ca="1">INDEX(Large!$E$4:$BO$1048576,legal!$C54,legal!N$2)</f>
        <v>#NUM!</v>
      </c>
      <c r="O54" s="28" t="e">
        <f ca="1">INDEX(Large!$E$4:$BO$1048576,legal!$C54,legal!O$2)</f>
        <v>#NUM!</v>
      </c>
      <c r="P54" s="12">
        <f ca="1">IFERROR(INDEX(Large!$E$4:$BO$1048576,legal!$C54,legal!P$2),0)</f>
        <v>0</v>
      </c>
      <c r="Q54" s="5">
        <f ca="1">IFERROR(INDEX(Large!$E$4:$BO$1048576,legal!$C54,legal!Q$2)*N54,0)</f>
        <v>0</v>
      </c>
      <c r="R54" s="5">
        <f ca="1">IFERROR(INDEX(Large!$E$4:$BO$1048576,legal!$C54,legal!R$2)*G54,0)</f>
        <v>0</v>
      </c>
    </row>
    <row r="55" spans="1:19">
      <c r="A55" s="18">
        <v>52</v>
      </c>
      <c r="B55" s="17" t="e">
        <f ca="1">LARGE(Large!$BO$4:$BO$31,legal!A55)</f>
        <v>#NUM!</v>
      </c>
      <c r="C55" s="28" t="e">
        <f ca="1">MATCH(B55,Large!$BO$4:$BO451,0)</f>
        <v>#NUM!</v>
      </c>
      <c r="D55" s="28" t="e">
        <f ca="1">INDEX(Large!$E$4:$BO$1048576,legal!$C55,legal!D$2)</f>
        <v>#NUM!</v>
      </c>
      <c r="E55" s="28" t="e">
        <f ca="1">INDEX(Large!$E$4:$BO$1048576,legal!$C55,legal!E$2)</f>
        <v>#NUM!</v>
      </c>
      <c r="F55" s="28" t="e">
        <f ca="1">INDEX(Large!$E$4:$BO$1048576,legal!$C55,legal!F$2)</f>
        <v>#NUM!</v>
      </c>
      <c r="G55" s="28" t="e">
        <f ca="1">INDEX(Large!$E$4:$BO$1048576,legal!$C55,legal!G$2)</f>
        <v>#NUM!</v>
      </c>
      <c r="H55" s="28" t="e">
        <f ca="1">INDEX(Large!$E$4:$BO$1048576,legal!$C55,legal!H$2)</f>
        <v>#NUM!</v>
      </c>
      <c r="I55" s="28" t="e">
        <f ca="1">INDEX(Large!$E$4:$BO$1048576,legal!$C55,legal!I$2)</f>
        <v>#NUM!</v>
      </c>
      <c r="J55" s="28" t="e">
        <f ca="1">INDEX(Large!$E$4:$BO$1048576,legal!$C55,legal!J$2)</f>
        <v>#NUM!</v>
      </c>
      <c r="K55" s="28" t="e">
        <f ca="1">INDEX(Large!$E$4:$BO$1048576,legal!$C55,legal!K$2)</f>
        <v>#NUM!</v>
      </c>
      <c r="L55" s="28" t="e">
        <f ca="1">INDEX(Large!$E$4:$BO$1048576,legal!$C55,legal!L$2)</f>
        <v>#NUM!</v>
      </c>
      <c r="M55" s="28" t="e">
        <f ca="1">INDEX(Large!$E$4:$BO$1048576,legal!$C55,legal!M$2)</f>
        <v>#NUM!</v>
      </c>
      <c r="N55" s="28" t="e">
        <f ca="1">INDEX(Large!$E$4:$BO$1048576,legal!$C55,legal!N$2)</f>
        <v>#NUM!</v>
      </c>
      <c r="O55" s="28" t="e">
        <f ca="1">INDEX(Large!$E$4:$BO$1048576,legal!$C55,legal!O$2)</f>
        <v>#NUM!</v>
      </c>
      <c r="P55" s="12">
        <f ca="1">IFERROR(INDEX(Large!$E$4:$BO$1048576,legal!$C55,legal!P$2),0)</f>
        <v>0</v>
      </c>
      <c r="Q55" s="5">
        <f ca="1">IFERROR(INDEX(Large!$E$4:$BO$1048576,legal!$C55,legal!Q$2)*N55,0)</f>
        <v>0</v>
      </c>
      <c r="R55" s="5">
        <f ca="1">IFERROR(INDEX(Large!$E$4:$BO$1048576,legal!$C55,legal!R$2)*G55,0)</f>
        <v>0</v>
      </c>
    </row>
    <row r="56" spans="1:19">
      <c r="A56" s="18">
        <v>53</v>
      </c>
      <c r="B56" s="17" t="e">
        <f ca="1">LARGE(Large!$BO$4:$BO$31,legal!A56)</f>
        <v>#NUM!</v>
      </c>
      <c r="C56" s="28" t="e">
        <f ca="1">MATCH(B56,Large!$BO$4:$BO452,0)</f>
        <v>#NUM!</v>
      </c>
      <c r="D56" s="28" t="e">
        <f ca="1">INDEX(Large!$E$4:$BO$1048576,legal!$C56,legal!D$2)</f>
        <v>#NUM!</v>
      </c>
      <c r="E56" s="28" t="e">
        <f ca="1">INDEX(Large!$E$4:$BO$1048576,legal!$C56,legal!E$2)</f>
        <v>#NUM!</v>
      </c>
      <c r="F56" s="28" t="e">
        <f ca="1">INDEX(Large!$E$4:$BO$1048576,legal!$C56,legal!F$2)</f>
        <v>#NUM!</v>
      </c>
      <c r="G56" s="28" t="e">
        <f ca="1">INDEX(Large!$E$4:$BO$1048576,legal!$C56,legal!G$2)</f>
        <v>#NUM!</v>
      </c>
      <c r="H56" s="28" t="e">
        <f ca="1">INDEX(Large!$E$4:$BO$1048576,legal!$C56,legal!H$2)</f>
        <v>#NUM!</v>
      </c>
      <c r="I56" s="28" t="e">
        <f ca="1">INDEX(Large!$E$4:$BO$1048576,legal!$C56,legal!I$2)</f>
        <v>#NUM!</v>
      </c>
      <c r="J56" s="28" t="e">
        <f ca="1">INDEX(Large!$E$4:$BO$1048576,legal!$C56,legal!J$2)</f>
        <v>#NUM!</v>
      </c>
      <c r="K56" s="28" t="e">
        <f ca="1">INDEX(Large!$E$4:$BO$1048576,legal!$C56,legal!K$2)</f>
        <v>#NUM!</v>
      </c>
      <c r="L56" s="28" t="e">
        <f ca="1">INDEX(Large!$E$4:$BO$1048576,legal!$C56,legal!L$2)</f>
        <v>#NUM!</v>
      </c>
      <c r="M56" s="28" t="e">
        <f ca="1">INDEX(Large!$E$4:$BO$1048576,legal!$C56,legal!M$2)</f>
        <v>#NUM!</v>
      </c>
      <c r="N56" s="28" t="e">
        <f ca="1">INDEX(Large!$E$4:$BO$1048576,legal!$C56,legal!N$2)</f>
        <v>#NUM!</v>
      </c>
      <c r="O56" s="28" t="e">
        <f ca="1">INDEX(Large!$E$4:$BO$1048576,legal!$C56,legal!O$2)</f>
        <v>#NUM!</v>
      </c>
      <c r="P56" s="12">
        <f ca="1">IFERROR(INDEX(Large!$E$4:$BO$1048576,legal!$C56,legal!P$2),0)</f>
        <v>0</v>
      </c>
      <c r="Q56" s="5">
        <f ca="1">IFERROR(INDEX(Large!$E$4:$BO$1048576,legal!$C56,legal!Q$2)*N56,0)</f>
        <v>0</v>
      </c>
      <c r="R56" s="5">
        <f ca="1">IFERROR(INDEX(Large!$E$4:$BO$1048576,legal!$C56,legal!R$2)*G56,0)</f>
        <v>0</v>
      </c>
    </row>
    <row r="57" spans="1:19">
      <c r="A57" s="18">
        <v>54</v>
      </c>
      <c r="B57" s="17" t="e">
        <f ca="1">LARGE(Large!$BO$4:$BO$31,legal!A57)</f>
        <v>#NUM!</v>
      </c>
      <c r="C57" s="28" t="e">
        <f ca="1">MATCH(B57,Large!$BO$4:$BO453,0)</f>
        <v>#NUM!</v>
      </c>
      <c r="D57" s="28" t="e">
        <f ca="1">INDEX(Large!$E$4:$BO$1048576,legal!$C57,legal!D$2)</f>
        <v>#NUM!</v>
      </c>
      <c r="E57" s="28" t="e">
        <f ca="1">INDEX(Large!$E$4:$BO$1048576,legal!$C57,legal!E$2)</f>
        <v>#NUM!</v>
      </c>
      <c r="F57" s="28" t="e">
        <f ca="1">INDEX(Large!$E$4:$BO$1048576,legal!$C57,legal!F$2)</f>
        <v>#NUM!</v>
      </c>
      <c r="G57" s="28" t="e">
        <f ca="1">INDEX(Large!$E$4:$BO$1048576,legal!$C57,legal!G$2)</f>
        <v>#NUM!</v>
      </c>
      <c r="H57" s="28" t="e">
        <f ca="1">INDEX(Large!$E$4:$BO$1048576,legal!$C57,legal!H$2)</f>
        <v>#NUM!</v>
      </c>
      <c r="I57" s="28" t="e">
        <f ca="1">INDEX(Large!$E$4:$BO$1048576,legal!$C57,legal!I$2)</f>
        <v>#NUM!</v>
      </c>
      <c r="J57" s="28" t="e">
        <f ca="1">INDEX(Large!$E$4:$BO$1048576,legal!$C57,legal!J$2)</f>
        <v>#NUM!</v>
      </c>
      <c r="K57" s="28" t="e">
        <f ca="1">INDEX(Large!$E$4:$BO$1048576,legal!$C57,legal!K$2)</f>
        <v>#NUM!</v>
      </c>
      <c r="L57" s="28" t="e">
        <f ca="1">INDEX(Large!$E$4:$BO$1048576,legal!$C57,legal!L$2)</f>
        <v>#NUM!</v>
      </c>
      <c r="M57" s="28" t="e">
        <f ca="1">INDEX(Large!$E$4:$BO$1048576,legal!$C57,legal!M$2)</f>
        <v>#NUM!</v>
      </c>
      <c r="N57" s="28" t="e">
        <f ca="1">INDEX(Large!$E$4:$BO$1048576,legal!$C57,legal!N$2)</f>
        <v>#NUM!</v>
      </c>
      <c r="O57" s="28" t="e">
        <f ca="1">INDEX(Large!$E$4:$BO$1048576,legal!$C57,legal!O$2)</f>
        <v>#NUM!</v>
      </c>
      <c r="P57" s="12">
        <f ca="1">IFERROR(INDEX(Large!$E$4:$BO$1048576,legal!$C57,legal!P$2),0)</f>
        <v>0</v>
      </c>
      <c r="Q57" s="5">
        <f ca="1">IFERROR(INDEX(Large!$E$4:$BO$1048576,legal!$C57,legal!Q$2)*N57,0)</f>
        <v>0</v>
      </c>
      <c r="R57" s="5">
        <f ca="1">IFERROR(INDEX(Large!$E$4:$BO$1048576,legal!$C57,legal!R$2)*G57,0)</f>
        <v>0</v>
      </c>
    </row>
    <row r="58" spans="1:19">
      <c r="A58" s="18">
        <v>55</v>
      </c>
      <c r="B58" s="17" t="e">
        <f ca="1">LARGE(Large!$BO$4:$BO$31,legal!A58)</f>
        <v>#NUM!</v>
      </c>
      <c r="C58" s="28" t="e">
        <f ca="1">MATCH(B58,Large!$BO$4:$BO454,0)</f>
        <v>#NUM!</v>
      </c>
      <c r="D58" s="28" t="e">
        <f ca="1">INDEX(Large!$E$4:$BO$1048576,legal!$C58,legal!D$2)</f>
        <v>#NUM!</v>
      </c>
      <c r="E58" s="28" t="e">
        <f ca="1">INDEX(Large!$E$4:$BO$1048576,legal!$C58,legal!E$2)</f>
        <v>#NUM!</v>
      </c>
      <c r="F58" s="28" t="e">
        <f ca="1">INDEX(Large!$E$4:$BO$1048576,legal!$C58,legal!F$2)</f>
        <v>#NUM!</v>
      </c>
      <c r="G58" s="28" t="e">
        <f ca="1">INDEX(Large!$E$4:$BO$1048576,legal!$C58,legal!G$2)</f>
        <v>#NUM!</v>
      </c>
      <c r="H58" s="28" t="e">
        <f ca="1">INDEX(Large!$E$4:$BO$1048576,legal!$C58,legal!H$2)</f>
        <v>#NUM!</v>
      </c>
      <c r="I58" s="28" t="e">
        <f ca="1">INDEX(Large!$E$4:$BO$1048576,legal!$C58,legal!I$2)</f>
        <v>#NUM!</v>
      </c>
      <c r="J58" s="28" t="e">
        <f ca="1">INDEX(Large!$E$4:$BO$1048576,legal!$C58,legal!J$2)</f>
        <v>#NUM!</v>
      </c>
      <c r="K58" s="28" t="e">
        <f ca="1">INDEX(Large!$E$4:$BO$1048576,legal!$C58,legal!K$2)</f>
        <v>#NUM!</v>
      </c>
      <c r="L58" s="28" t="e">
        <f ca="1">INDEX(Large!$E$4:$BO$1048576,legal!$C58,legal!L$2)</f>
        <v>#NUM!</v>
      </c>
      <c r="M58" s="28" t="e">
        <f ca="1">INDEX(Large!$E$4:$BO$1048576,legal!$C58,legal!M$2)</f>
        <v>#NUM!</v>
      </c>
      <c r="N58" s="28" t="e">
        <f ca="1">INDEX(Large!$E$4:$BO$1048576,legal!$C58,legal!N$2)</f>
        <v>#NUM!</v>
      </c>
      <c r="O58" s="28" t="e">
        <f ca="1">INDEX(Large!$E$4:$BO$1048576,legal!$C58,legal!O$2)</f>
        <v>#NUM!</v>
      </c>
      <c r="P58" s="12">
        <f ca="1">IFERROR(INDEX(Large!$E$4:$BO$1048576,legal!$C58,legal!P$2),0)</f>
        <v>0</v>
      </c>
      <c r="Q58" s="5">
        <f ca="1">IFERROR(INDEX(Large!$E$4:$BO$1048576,legal!$C58,legal!Q$2)*N58,0)</f>
        <v>0</v>
      </c>
      <c r="R58" s="5">
        <f ca="1">IFERROR(INDEX(Large!$E$4:$BO$1048576,legal!$C58,legal!R$2)*G58,0)</f>
        <v>0</v>
      </c>
    </row>
    <row r="59" spans="1:19">
      <c r="A59" s="18">
        <v>56</v>
      </c>
      <c r="B59" s="17" t="e">
        <f ca="1">LARGE(Large!$BO$4:$BO$31,legal!A59)</f>
        <v>#NUM!</v>
      </c>
      <c r="C59" s="28" t="e">
        <f ca="1">MATCH(B59,Large!$BO$4:$BO455,0)</f>
        <v>#NUM!</v>
      </c>
      <c r="D59" s="28" t="e">
        <f ca="1">INDEX(Large!$E$4:$BO$1048576,legal!$C59,legal!D$2)</f>
        <v>#NUM!</v>
      </c>
      <c r="E59" s="28" t="e">
        <f ca="1">INDEX(Large!$E$4:$BO$1048576,legal!$C59,legal!E$2)</f>
        <v>#NUM!</v>
      </c>
      <c r="F59" s="28" t="e">
        <f ca="1">INDEX(Large!$E$4:$BO$1048576,legal!$C59,legal!F$2)</f>
        <v>#NUM!</v>
      </c>
      <c r="G59" s="28" t="e">
        <f ca="1">INDEX(Large!$E$4:$BO$1048576,legal!$C59,legal!G$2)</f>
        <v>#NUM!</v>
      </c>
      <c r="H59" s="28" t="e">
        <f ca="1">INDEX(Large!$E$4:$BO$1048576,legal!$C59,legal!H$2)</f>
        <v>#NUM!</v>
      </c>
      <c r="I59" s="28" t="e">
        <f ca="1">INDEX(Large!$E$4:$BO$1048576,legal!$C59,legal!I$2)</f>
        <v>#NUM!</v>
      </c>
      <c r="J59" s="28" t="e">
        <f ca="1">INDEX(Large!$E$4:$BO$1048576,legal!$C59,legal!J$2)</f>
        <v>#NUM!</v>
      </c>
      <c r="K59" s="28" t="e">
        <f ca="1">INDEX(Large!$E$4:$BO$1048576,legal!$C59,legal!K$2)</f>
        <v>#NUM!</v>
      </c>
      <c r="L59" s="28" t="e">
        <f ca="1">INDEX(Large!$E$4:$BO$1048576,legal!$C59,legal!L$2)</f>
        <v>#NUM!</v>
      </c>
      <c r="M59" s="28" t="e">
        <f ca="1">INDEX(Large!$E$4:$BO$1048576,legal!$C59,legal!M$2)</f>
        <v>#NUM!</v>
      </c>
      <c r="N59" s="28" t="e">
        <f ca="1">INDEX(Large!$E$4:$BO$1048576,legal!$C59,legal!N$2)</f>
        <v>#NUM!</v>
      </c>
      <c r="O59" s="28" t="e">
        <f ca="1">INDEX(Large!$E$4:$BO$1048576,legal!$C59,legal!O$2)</f>
        <v>#NUM!</v>
      </c>
      <c r="P59" s="12">
        <f ca="1">IFERROR(INDEX(Large!$E$4:$BO$1048576,legal!$C59,legal!P$2),0)</f>
        <v>0</v>
      </c>
      <c r="Q59" s="5">
        <f ca="1">IFERROR(INDEX(Large!$E$4:$BO$1048576,legal!$C59,legal!Q$2)*N59,0)</f>
        <v>0</v>
      </c>
      <c r="R59" s="5">
        <f ca="1">IFERROR(INDEX(Large!$E$4:$BO$1048576,legal!$C59,legal!R$2)*G59,0)</f>
        <v>0</v>
      </c>
    </row>
    <row r="60" spans="1:19">
      <c r="A60" s="18">
        <v>57</v>
      </c>
      <c r="B60" s="17" t="e">
        <f ca="1">LARGE(Large!$BO$4:$BO$31,legal!A60)</f>
        <v>#NUM!</v>
      </c>
      <c r="C60" s="28" t="e">
        <f ca="1">MATCH(B60,Large!$BO$4:$BO456,0)</f>
        <v>#NUM!</v>
      </c>
      <c r="D60" s="28" t="e">
        <f ca="1">INDEX(Large!$E$4:$BO$1048576,legal!$C60,legal!D$2)</f>
        <v>#NUM!</v>
      </c>
      <c r="E60" s="28" t="e">
        <f ca="1">INDEX(Large!$E$4:$BO$1048576,legal!$C60,legal!E$2)</f>
        <v>#NUM!</v>
      </c>
      <c r="F60" s="28" t="e">
        <f ca="1">INDEX(Large!$E$4:$BO$1048576,legal!$C60,legal!F$2)</f>
        <v>#NUM!</v>
      </c>
      <c r="G60" s="28" t="e">
        <f ca="1">INDEX(Large!$E$4:$BO$1048576,legal!$C60,legal!G$2)</f>
        <v>#NUM!</v>
      </c>
      <c r="H60" s="28" t="e">
        <f ca="1">INDEX(Large!$E$4:$BO$1048576,legal!$C60,legal!H$2)</f>
        <v>#NUM!</v>
      </c>
      <c r="I60" s="28" t="e">
        <f ca="1">INDEX(Large!$E$4:$BO$1048576,legal!$C60,legal!I$2)</f>
        <v>#NUM!</v>
      </c>
      <c r="J60" s="28" t="e">
        <f ca="1">INDEX(Large!$E$4:$BO$1048576,legal!$C60,legal!J$2)</f>
        <v>#NUM!</v>
      </c>
      <c r="K60" s="28" t="e">
        <f ca="1">INDEX(Large!$E$4:$BO$1048576,legal!$C60,legal!K$2)</f>
        <v>#NUM!</v>
      </c>
      <c r="L60" s="28" t="e">
        <f ca="1">INDEX(Large!$E$4:$BO$1048576,legal!$C60,legal!L$2)</f>
        <v>#NUM!</v>
      </c>
      <c r="M60" s="28" t="e">
        <f ca="1">INDEX(Large!$E$4:$BO$1048576,legal!$C60,legal!M$2)</f>
        <v>#NUM!</v>
      </c>
      <c r="N60" s="28" t="e">
        <f ca="1">INDEX(Large!$E$4:$BO$1048576,legal!$C60,legal!N$2)</f>
        <v>#NUM!</v>
      </c>
      <c r="O60" s="28" t="e">
        <f ca="1">INDEX(Large!$E$4:$BO$1048576,legal!$C60,legal!O$2)</f>
        <v>#NUM!</v>
      </c>
      <c r="P60" s="12">
        <f ca="1">IFERROR(INDEX(Large!$E$4:$BO$1048576,legal!$C60,legal!P$2),0)</f>
        <v>0</v>
      </c>
      <c r="Q60" s="5">
        <f ca="1">IFERROR(INDEX(Large!$E$4:$BO$1048576,legal!$C60,legal!Q$2)*N60,0)</f>
        <v>0</v>
      </c>
      <c r="R60" s="5">
        <f ca="1">IFERROR(INDEX(Large!$E$4:$BO$1048576,legal!$C60,legal!R$2)*G60,0)</f>
        <v>0</v>
      </c>
    </row>
    <row r="61" spans="1:19">
      <c r="A61" s="18">
        <v>58</v>
      </c>
      <c r="B61" s="17" t="e">
        <f ca="1">LARGE(Large!$BO$4:$BO$31,legal!A61)</f>
        <v>#NUM!</v>
      </c>
      <c r="C61" s="28" t="e">
        <f ca="1">MATCH(B61,Large!$BO$4:$BO457,0)</f>
        <v>#NUM!</v>
      </c>
      <c r="D61" s="28" t="e">
        <f ca="1">INDEX(Large!$E$4:$BO$1048576,legal!$C61,legal!D$2)</f>
        <v>#NUM!</v>
      </c>
      <c r="E61" s="28" t="e">
        <f ca="1">INDEX(Large!$E$4:$BO$1048576,legal!$C61,legal!E$2)</f>
        <v>#NUM!</v>
      </c>
      <c r="F61" s="28" t="e">
        <f ca="1">INDEX(Large!$E$4:$BO$1048576,legal!$C61,legal!F$2)</f>
        <v>#NUM!</v>
      </c>
      <c r="G61" s="28" t="e">
        <f ca="1">INDEX(Large!$E$4:$BO$1048576,legal!$C61,legal!G$2)</f>
        <v>#NUM!</v>
      </c>
      <c r="H61" s="28" t="e">
        <f ca="1">INDEX(Large!$E$4:$BO$1048576,legal!$C61,legal!H$2)</f>
        <v>#NUM!</v>
      </c>
      <c r="I61" s="28" t="e">
        <f ca="1">INDEX(Large!$E$4:$BO$1048576,legal!$C61,legal!I$2)</f>
        <v>#NUM!</v>
      </c>
      <c r="J61" s="28" t="e">
        <f ca="1">INDEX(Large!$E$4:$BO$1048576,legal!$C61,legal!J$2)</f>
        <v>#NUM!</v>
      </c>
      <c r="K61" s="28" t="e">
        <f ca="1">INDEX(Large!$E$4:$BO$1048576,legal!$C61,legal!K$2)</f>
        <v>#NUM!</v>
      </c>
      <c r="L61" s="28" t="e">
        <f ca="1">INDEX(Large!$E$4:$BO$1048576,legal!$C61,legal!L$2)</f>
        <v>#NUM!</v>
      </c>
      <c r="M61" s="28" t="e">
        <f ca="1">INDEX(Large!$E$4:$BO$1048576,legal!$C61,legal!M$2)</f>
        <v>#NUM!</v>
      </c>
      <c r="N61" s="28" t="e">
        <f ca="1">INDEX(Large!$E$4:$BO$1048576,legal!$C61,legal!N$2)</f>
        <v>#NUM!</v>
      </c>
      <c r="O61" s="28" t="e">
        <f ca="1">INDEX(Large!$E$4:$BO$1048576,legal!$C61,legal!O$2)</f>
        <v>#NUM!</v>
      </c>
      <c r="P61" s="12">
        <f ca="1">IFERROR(INDEX(Large!$E$4:$BO$1048576,legal!$C61,legal!P$2),0)</f>
        <v>0</v>
      </c>
      <c r="Q61" s="5">
        <f ca="1">IFERROR(INDEX(Large!$E$4:$BO$1048576,legal!$C61,legal!Q$2)*N61,0)</f>
        <v>0</v>
      </c>
      <c r="R61" s="5">
        <f ca="1">IFERROR(INDEX(Large!$E$4:$BO$1048576,legal!$C61,legal!R$2)*G61,0)</f>
        <v>0</v>
      </c>
    </row>
    <row r="62" spans="1:19">
      <c r="A62" s="18">
        <v>59</v>
      </c>
      <c r="B62" s="17" t="e">
        <f ca="1">LARGE(Large!$BO$4:$BO$31,legal!A62)</f>
        <v>#NUM!</v>
      </c>
      <c r="C62" s="28" t="e">
        <f ca="1">MATCH(B62,Large!$BO$4:$BO458,0)</f>
        <v>#NUM!</v>
      </c>
      <c r="D62" s="28" t="e">
        <f ca="1">INDEX(Large!$E$4:$BO$1048576,legal!$C62,legal!D$2)</f>
        <v>#NUM!</v>
      </c>
      <c r="E62" s="28" t="e">
        <f ca="1">INDEX(Large!$E$4:$BO$1048576,legal!$C62,legal!E$2)</f>
        <v>#NUM!</v>
      </c>
      <c r="F62" s="28" t="e">
        <f ca="1">INDEX(Large!$E$4:$BO$1048576,legal!$C62,legal!F$2)</f>
        <v>#NUM!</v>
      </c>
      <c r="G62" s="28" t="e">
        <f ca="1">INDEX(Large!$E$4:$BO$1048576,legal!$C62,legal!G$2)</f>
        <v>#NUM!</v>
      </c>
      <c r="H62" s="28" t="e">
        <f ca="1">INDEX(Large!$E$4:$BO$1048576,legal!$C62,legal!H$2)</f>
        <v>#NUM!</v>
      </c>
      <c r="I62" s="28" t="e">
        <f ca="1">INDEX(Large!$E$4:$BO$1048576,legal!$C62,legal!I$2)</f>
        <v>#NUM!</v>
      </c>
      <c r="J62" s="28" t="e">
        <f ca="1">INDEX(Large!$E$4:$BO$1048576,legal!$C62,legal!J$2)</f>
        <v>#NUM!</v>
      </c>
      <c r="K62" s="28" t="e">
        <f ca="1">INDEX(Large!$E$4:$BO$1048576,legal!$C62,legal!K$2)</f>
        <v>#NUM!</v>
      </c>
      <c r="L62" s="28" t="e">
        <f ca="1">INDEX(Large!$E$4:$BO$1048576,legal!$C62,legal!L$2)</f>
        <v>#NUM!</v>
      </c>
      <c r="M62" s="28" t="e">
        <f ca="1">INDEX(Large!$E$4:$BO$1048576,legal!$C62,legal!M$2)</f>
        <v>#NUM!</v>
      </c>
      <c r="N62" s="28" t="e">
        <f ca="1">INDEX(Large!$E$4:$BO$1048576,legal!$C62,legal!N$2)</f>
        <v>#NUM!</v>
      </c>
      <c r="O62" s="28" t="e">
        <f ca="1">INDEX(Large!$E$4:$BO$1048576,legal!$C62,legal!O$2)</f>
        <v>#NUM!</v>
      </c>
      <c r="P62" s="12">
        <f ca="1">IFERROR(INDEX(Large!$E$4:$BO$1048576,legal!$C62,legal!P$2),0)</f>
        <v>0</v>
      </c>
      <c r="Q62" s="5">
        <f ca="1">IFERROR(INDEX(Large!$E$4:$BO$1048576,legal!$C62,legal!Q$2)*N62,0)</f>
        <v>0</v>
      </c>
      <c r="R62" s="5">
        <f ca="1">IFERROR(INDEX(Large!$E$4:$BO$1048576,legal!$C62,legal!R$2)*G62,0)</f>
        <v>0</v>
      </c>
    </row>
    <row r="63" spans="1:19">
      <c r="A63" s="18">
        <v>60</v>
      </c>
      <c r="B63" s="17" t="e">
        <f ca="1">LARGE(Large!$BO$4:$BO$31,legal!A63)</f>
        <v>#NUM!</v>
      </c>
      <c r="C63" s="28" t="e">
        <f ca="1">MATCH(B63,Large!$BO$4:$BO459,0)</f>
        <v>#NUM!</v>
      </c>
      <c r="D63" s="28" t="e">
        <f ca="1">INDEX(Large!$E$4:$BO$1048576,legal!$C63,legal!D$2)</f>
        <v>#NUM!</v>
      </c>
      <c r="E63" s="28" t="e">
        <f ca="1">INDEX(Large!$E$4:$BO$1048576,legal!$C63,legal!E$2)</f>
        <v>#NUM!</v>
      </c>
      <c r="F63" s="28" t="e">
        <f ca="1">INDEX(Large!$E$4:$BO$1048576,legal!$C63,legal!F$2)</f>
        <v>#NUM!</v>
      </c>
      <c r="G63" s="28" t="e">
        <f ca="1">INDEX(Large!$E$4:$BO$1048576,legal!$C63,legal!G$2)</f>
        <v>#NUM!</v>
      </c>
      <c r="H63" s="28" t="e">
        <f ca="1">INDEX(Large!$E$4:$BO$1048576,legal!$C63,legal!H$2)</f>
        <v>#NUM!</v>
      </c>
      <c r="I63" s="28" t="e">
        <f ca="1">INDEX(Large!$E$4:$BO$1048576,legal!$C63,legal!I$2)</f>
        <v>#NUM!</v>
      </c>
      <c r="J63" s="28" t="e">
        <f ca="1">INDEX(Large!$E$4:$BO$1048576,legal!$C63,legal!J$2)</f>
        <v>#NUM!</v>
      </c>
      <c r="K63" s="28" t="e">
        <f ca="1">INDEX(Large!$E$4:$BO$1048576,legal!$C63,legal!K$2)</f>
        <v>#NUM!</v>
      </c>
      <c r="L63" s="28" t="e">
        <f ca="1">INDEX(Large!$E$4:$BO$1048576,legal!$C63,legal!L$2)</f>
        <v>#NUM!</v>
      </c>
      <c r="M63" s="28" t="e">
        <f ca="1">INDEX(Large!$E$4:$BO$1048576,legal!$C63,legal!M$2)</f>
        <v>#NUM!</v>
      </c>
      <c r="N63" s="28" t="e">
        <f ca="1">INDEX(Large!$E$4:$BO$1048576,legal!$C63,legal!N$2)</f>
        <v>#NUM!</v>
      </c>
      <c r="O63" s="28" t="e">
        <f ca="1">INDEX(Large!$E$4:$BO$1048576,legal!$C63,legal!O$2)</f>
        <v>#NUM!</v>
      </c>
      <c r="P63" s="12">
        <f ca="1">IFERROR(INDEX(Large!$E$4:$BO$1048576,legal!$C63,legal!P$2),0)</f>
        <v>0</v>
      </c>
      <c r="Q63" s="5">
        <f ca="1">IFERROR(INDEX(Large!$E$4:$BO$1048576,legal!$C63,legal!Q$2)*N63,0)</f>
        <v>0</v>
      </c>
      <c r="R63" s="5">
        <f ca="1">IFERROR(INDEX(Large!$E$4:$BO$1048576,legal!$C63,legal!R$2)*G63,0)</f>
        <v>0</v>
      </c>
    </row>
    <row r="64" spans="1:19">
      <c r="A64" s="18">
        <v>61</v>
      </c>
      <c r="B64" s="17" t="e">
        <f ca="1">LARGE(Large!$BO$4:$BO$31,legal!A64)</f>
        <v>#NUM!</v>
      </c>
      <c r="C64" s="28" t="e">
        <f ca="1">MATCH(B64,Large!$BO$4:$BO460,0)</f>
        <v>#NUM!</v>
      </c>
      <c r="D64" s="28" t="e">
        <f ca="1">INDEX(Large!$E$4:$BO$1048576,legal!$C64,legal!D$2)</f>
        <v>#NUM!</v>
      </c>
      <c r="E64" s="28" t="e">
        <f ca="1">INDEX(Large!$E$4:$BO$1048576,legal!$C64,legal!E$2)</f>
        <v>#NUM!</v>
      </c>
      <c r="F64" s="28" t="e">
        <f ca="1">INDEX(Large!$E$4:$BO$1048576,legal!$C64,legal!F$2)</f>
        <v>#NUM!</v>
      </c>
      <c r="G64" s="28" t="e">
        <f ca="1">INDEX(Large!$E$4:$BO$1048576,legal!$C64,legal!G$2)</f>
        <v>#NUM!</v>
      </c>
      <c r="H64" s="28" t="e">
        <f ca="1">INDEX(Large!$E$4:$BO$1048576,legal!$C64,legal!H$2)</f>
        <v>#NUM!</v>
      </c>
      <c r="I64" s="28" t="e">
        <f ca="1">INDEX(Large!$E$4:$BO$1048576,legal!$C64,legal!I$2)</f>
        <v>#NUM!</v>
      </c>
      <c r="J64" s="28" t="e">
        <f ca="1">INDEX(Large!$E$4:$BO$1048576,legal!$C64,legal!J$2)</f>
        <v>#NUM!</v>
      </c>
      <c r="K64" s="28" t="e">
        <f ca="1">INDEX(Large!$E$4:$BO$1048576,legal!$C64,legal!K$2)</f>
        <v>#NUM!</v>
      </c>
      <c r="L64" s="28" t="e">
        <f ca="1">INDEX(Large!$E$4:$BO$1048576,legal!$C64,legal!L$2)</f>
        <v>#NUM!</v>
      </c>
      <c r="M64" s="28" t="e">
        <f ca="1">INDEX(Large!$E$4:$BO$1048576,legal!$C64,legal!M$2)</f>
        <v>#NUM!</v>
      </c>
      <c r="N64" s="28" t="e">
        <f ca="1">INDEX(Large!$E$4:$BO$1048576,legal!$C64,legal!N$2)</f>
        <v>#NUM!</v>
      </c>
      <c r="O64" s="28" t="e">
        <f ca="1">INDEX(Large!$E$4:$BO$1048576,legal!$C64,legal!O$2)</f>
        <v>#NUM!</v>
      </c>
      <c r="P64" s="12">
        <f ca="1">IFERROR(INDEX(Large!$E$4:$BO$1048576,legal!$C64,legal!P$2),0)</f>
        <v>0</v>
      </c>
      <c r="Q64" s="5">
        <f ca="1">IFERROR(INDEX(Large!$E$4:$BO$1048576,legal!$C64,legal!Q$2)*N64,0)</f>
        <v>0</v>
      </c>
      <c r="R64" s="5">
        <f ca="1">IFERROR(INDEX(Large!$E$4:$BO$1048576,legal!$C64,legal!R$2)*G64,0)</f>
        <v>0</v>
      </c>
    </row>
    <row r="65" spans="1:18">
      <c r="A65" s="18">
        <v>62</v>
      </c>
      <c r="B65" s="17" t="e">
        <f ca="1">LARGE(Large!$BO$4:$BO$31,legal!A65)</f>
        <v>#NUM!</v>
      </c>
      <c r="C65" s="28" t="e">
        <f ca="1">MATCH(B65,Large!$BO$4:$BO461,0)</f>
        <v>#NUM!</v>
      </c>
      <c r="D65" s="28" t="e">
        <f ca="1">INDEX(Large!$E$4:$BO$1048576,legal!$C65,legal!D$2)</f>
        <v>#NUM!</v>
      </c>
      <c r="E65" s="28" t="e">
        <f ca="1">INDEX(Large!$E$4:$BO$1048576,legal!$C65,legal!E$2)</f>
        <v>#NUM!</v>
      </c>
      <c r="F65" s="28" t="e">
        <f ca="1">INDEX(Large!$E$4:$BO$1048576,legal!$C65,legal!F$2)</f>
        <v>#NUM!</v>
      </c>
      <c r="G65" s="28" t="e">
        <f ca="1">INDEX(Large!$E$4:$BO$1048576,legal!$C65,legal!G$2)</f>
        <v>#NUM!</v>
      </c>
      <c r="H65" s="28" t="e">
        <f ca="1">INDEX(Large!$E$4:$BO$1048576,legal!$C65,legal!H$2)</f>
        <v>#NUM!</v>
      </c>
      <c r="I65" s="28" t="e">
        <f ca="1">INDEX(Large!$E$4:$BO$1048576,legal!$C65,legal!I$2)</f>
        <v>#NUM!</v>
      </c>
      <c r="J65" s="28" t="e">
        <f ca="1">INDEX(Large!$E$4:$BO$1048576,legal!$C65,legal!J$2)</f>
        <v>#NUM!</v>
      </c>
      <c r="K65" s="28" t="e">
        <f ca="1">INDEX(Large!$E$4:$BO$1048576,legal!$C65,legal!K$2)</f>
        <v>#NUM!</v>
      </c>
      <c r="L65" s="28" t="e">
        <f ca="1">INDEX(Large!$E$4:$BO$1048576,legal!$C65,legal!L$2)</f>
        <v>#NUM!</v>
      </c>
      <c r="M65" s="28" t="e">
        <f ca="1">INDEX(Large!$E$4:$BO$1048576,legal!$C65,legal!M$2)</f>
        <v>#NUM!</v>
      </c>
      <c r="N65" s="28" t="e">
        <f ca="1">INDEX(Large!$E$4:$BO$1048576,legal!$C65,legal!N$2)</f>
        <v>#NUM!</v>
      </c>
      <c r="O65" s="28" t="e">
        <f ca="1">INDEX(Large!$E$4:$BO$1048576,legal!$C65,legal!O$2)</f>
        <v>#NUM!</v>
      </c>
      <c r="P65" s="12">
        <f ca="1">IFERROR(INDEX(Large!$E$4:$BO$1048576,legal!$C65,legal!P$2),0)</f>
        <v>0</v>
      </c>
      <c r="Q65" s="5">
        <f ca="1">IFERROR(INDEX(Large!$E$4:$BO$1048576,legal!$C65,legal!Q$2)*N65,0)</f>
        <v>0</v>
      </c>
      <c r="R65" s="5">
        <f ca="1">IFERROR(INDEX(Large!$E$4:$BO$1048576,legal!$C65,legal!R$2)*G65,0)</f>
        <v>0</v>
      </c>
    </row>
    <row r="66" spans="1:18">
      <c r="A66" s="18">
        <v>63</v>
      </c>
      <c r="B66" s="17" t="e">
        <f ca="1">LARGE(Large!$BO$4:$BO$31,legal!A66)</f>
        <v>#NUM!</v>
      </c>
      <c r="C66" s="28" t="e">
        <f ca="1">MATCH(B66,Large!$BO$4:$BO462,0)</f>
        <v>#NUM!</v>
      </c>
      <c r="D66" s="28" t="e">
        <f ca="1">INDEX(Large!$E$4:$BO$1048576,legal!$C66,legal!D$2)</f>
        <v>#NUM!</v>
      </c>
      <c r="E66" s="28" t="e">
        <f ca="1">INDEX(Large!$E$4:$BO$1048576,legal!$C66,legal!E$2)</f>
        <v>#NUM!</v>
      </c>
      <c r="F66" s="28" t="e">
        <f ca="1">INDEX(Large!$E$4:$BO$1048576,legal!$C66,legal!F$2)</f>
        <v>#NUM!</v>
      </c>
      <c r="G66" s="28" t="e">
        <f ca="1">INDEX(Large!$E$4:$BO$1048576,legal!$C66,legal!G$2)</f>
        <v>#NUM!</v>
      </c>
      <c r="H66" s="28" t="e">
        <f ca="1">INDEX(Large!$E$4:$BO$1048576,legal!$C66,legal!H$2)</f>
        <v>#NUM!</v>
      </c>
      <c r="I66" s="28" t="e">
        <f ca="1">INDEX(Large!$E$4:$BO$1048576,legal!$C66,legal!I$2)</f>
        <v>#NUM!</v>
      </c>
      <c r="J66" s="28" t="e">
        <f ca="1">INDEX(Large!$E$4:$BO$1048576,legal!$C66,legal!J$2)</f>
        <v>#NUM!</v>
      </c>
      <c r="K66" s="28" t="e">
        <f ca="1">INDEX(Large!$E$4:$BO$1048576,legal!$C66,legal!K$2)</f>
        <v>#NUM!</v>
      </c>
      <c r="L66" s="28" t="e">
        <f ca="1">INDEX(Large!$E$4:$BO$1048576,legal!$C66,legal!L$2)</f>
        <v>#NUM!</v>
      </c>
      <c r="M66" s="28" t="e">
        <f ca="1">INDEX(Large!$E$4:$BO$1048576,legal!$C66,legal!M$2)</f>
        <v>#NUM!</v>
      </c>
      <c r="N66" s="28" t="e">
        <f ca="1">INDEX(Large!$E$4:$BO$1048576,legal!$C66,legal!N$2)</f>
        <v>#NUM!</v>
      </c>
      <c r="O66" s="28" t="e">
        <f ca="1">INDEX(Large!$E$4:$BO$1048576,legal!$C66,legal!O$2)</f>
        <v>#NUM!</v>
      </c>
      <c r="P66" s="12">
        <f ca="1">IFERROR(INDEX(Large!$E$4:$BO$1048576,legal!$C66,legal!P$2),0)</f>
        <v>0</v>
      </c>
      <c r="Q66" s="5">
        <f ca="1">IFERROR(INDEX(Large!$E$4:$BO$1048576,legal!$C66,legal!Q$2)*N66,0)</f>
        <v>0</v>
      </c>
      <c r="R66" s="5">
        <f ca="1">IFERROR(INDEX(Large!$E$4:$BO$1048576,legal!$C66,legal!R$2)*G66,0)</f>
        <v>0</v>
      </c>
    </row>
    <row r="67" spans="1:18">
      <c r="A67" s="18">
        <v>64</v>
      </c>
      <c r="B67" s="17" t="e">
        <f ca="1">LARGE(Large!$BO$4:$BO$31,legal!A67)</f>
        <v>#NUM!</v>
      </c>
      <c r="C67" s="28" t="e">
        <f ca="1">MATCH(B67,Large!$BO$4:$BO463,0)</f>
        <v>#NUM!</v>
      </c>
      <c r="D67" s="28" t="e">
        <f ca="1">INDEX(Large!$E$4:$BO$1048576,legal!$C67,legal!D$2)</f>
        <v>#NUM!</v>
      </c>
      <c r="E67" s="28" t="e">
        <f ca="1">INDEX(Large!$E$4:$BO$1048576,legal!$C67,legal!E$2)</f>
        <v>#NUM!</v>
      </c>
      <c r="F67" s="28" t="e">
        <f ca="1">INDEX(Large!$E$4:$BO$1048576,legal!$C67,legal!F$2)</f>
        <v>#NUM!</v>
      </c>
      <c r="G67" s="28" t="e">
        <f ca="1">INDEX(Large!$E$4:$BO$1048576,legal!$C67,legal!G$2)</f>
        <v>#NUM!</v>
      </c>
      <c r="H67" s="28" t="e">
        <f ca="1">INDEX(Large!$E$4:$BO$1048576,legal!$C67,legal!H$2)</f>
        <v>#NUM!</v>
      </c>
      <c r="I67" s="28" t="e">
        <f ca="1">INDEX(Large!$E$4:$BO$1048576,legal!$C67,legal!I$2)</f>
        <v>#NUM!</v>
      </c>
      <c r="J67" s="28" t="e">
        <f ca="1">INDEX(Large!$E$4:$BO$1048576,legal!$C67,legal!J$2)</f>
        <v>#NUM!</v>
      </c>
      <c r="K67" s="28" t="e">
        <f ca="1">INDEX(Large!$E$4:$BO$1048576,legal!$C67,legal!K$2)</f>
        <v>#NUM!</v>
      </c>
      <c r="L67" s="28" t="e">
        <f ca="1">INDEX(Large!$E$4:$BO$1048576,legal!$C67,legal!L$2)</f>
        <v>#NUM!</v>
      </c>
      <c r="M67" s="28" t="e">
        <f ca="1">INDEX(Large!$E$4:$BO$1048576,legal!$C67,legal!M$2)</f>
        <v>#NUM!</v>
      </c>
      <c r="N67" s="28" t="e">
        <f ca="1">INDEX(Large!$E$4:$BO$1048576,legal!$C67,legal!N$2)</f>
        <v>#NUM!</v>
      </c>
      <c r="O67" s="28" t="e">
        <f ca="1">INDEX(Large!$E$4:$BO$1048576,legal!$C67,legal!O$2)</f>
        <v>#NUM!</v>
      </c>
      <c r="P67" s="12">
        <f ca="1">IFERROR(INDEX(Large!$E$4:$BO$1048576,legal!$C67,legal!P$2),0)</f>
        <v>0</v>
      </c>
      <c r="Q67" s="5">
        <f ca="1">IFERROR(INDEX(Large!$E$4:$BO$1048576,legal!$C67,legal!Q$2)*N67,0)</f>
        <v>0</v>
      </c>
      <c r="R67" s="5">
        <f ca="1">IFERROR(INDEX(Large!$E$4:$BO$1048576,legal!$C67,legal!R$2)*G67,0)</f>
        <v>0</v>
      </c>
    </row>
    <row r="68" spans="1:18">
      <c r="A68" s="18">
        <v>65</v>
      </c>
      <c r="B68" s="17" t="e">
        <f ca="1">LARGE(Large!$BO$4:$BO$31,legal!A68)</f>
        <v>#NUM!</v>
      </c>
      <c r="C68" s="28" t="e">
        <f ca="1">MATCH(B68,Large!$BO$4:$BO464,0)</f>
        <v>#NUM!</v>
      </c>
      <c r="D68" s="28" t="e">
        <f ca="1">INDEX(Large!$E$4:$BO$1048576,legal!$C68,legal!D$2)</f>
        <v>#NUM!</v>
      </c>
      <c r="E68" s="28" t="e">
        <f ca="1">INDEX(Large!$E$4:$BO$1048576,legal!$C68,legal!E$2)</f>
        <v>#NUM!</v>
      </c>
      <c r="F68" s="28" t="e">
        <f ca="1">INDEX(Large!$E$4:$BO$1048576,legal!$C68,legal!F$2)</f>
        <v>#NUM!</v>
      </c>
      <c r="G68" s="28" t="e">
        <f ca="1">INDEX(Large!$E$4:$BO$1048576,legal!$C68,legal!G$2)</f>
        <v>#NUM!</v>
      </c>
      <c r="H68" s="28" t="e">
        <f ca="1">INDEX(Large!$E$4:$BO$1048576,legal!$C68,legal!H$2)</f>
        <v>#NUM!</v>
      </c>
      <c r="I68" s="28" t="e">
        <f ca="1">INDEX(Large!$E$4:$BO$1048576,legal!$C68,legal!I$2)</f>
        <v>#NUM!</v>
      </c>
      <c r="J68" s="28" t="e">
        <f ca="1">INDEX(Large!$E$4:$BO$1048576,legal!$C68,legal!J$2)</f>
        <v>#NUM!</v>
      </c>
      <c r="K68" s="28" t="e">
        <f ca="1">INDEX(Large!$E$4:$BO$1048576,legal!$C68,legal!K$2)</f>
        <v>#NUM!</v>
      </c>
      <c r="L68" s="28" t="e">
        <f ca="1">INDEX(Large!$E$4:$BO$1048576,legal!$C68,legal!L$2)</f>
        <v>#NUM!</v>
      </c>
      <c r="M68" s="28" t="e">
        <f ca="1">INDEX(Large!$E$4:$BO$1048576,legal!$C68,legal!M$2)</f>
        <v>#NUM!</v>
      </c>
      <c r="N68" s="28" t="e">
        <f ca="1">INDEX(Large!$E$4:$BO$1048576,legal!$C68,legal!N$2)</f>
        <v>#NUM!</v>
      </c>
      <c r="O68" s="28" t="e">
        <f ca="1">INDEX(Large!$E$4:$BO$1048576,legal!$C68,legal!O$2)</f>
        <v>#NUM!</v>
      </c>
      <c r="P68" s="12">
        <f ca="1">IFERROR(INDEX(Large!$E$4:$BO$1048576,legal!$C68,legal!P$2),0)</f>
        <v>0</v>
      </c>
      <c r="Q68" s="5">
        <f ca="1">IFERROR(INDEX(Large!$E$4:$BO$1048576,legal!$C68,legal!Q$2)*N68,0)</f>
        <v>0</v>
      </c>
      <c r="R68" s="5">
        <f ca="1">IFERROR(INDEX(Large!$E$4:$BO$1048576,legal!$C68,legal!R$2)*G68,0)</f>
        <v>0</v>
      </c>
    </row>
    <row r="69" spans="1:18">
      <c r="A69" s="18">
        <v>66</v>
      </c>
      <c r="B69" s="17" t="e">
        <f ca="1">LARGE(Large!$BO$4:$BO$31,legal!A69)</f>
        <v>#NUM!</v>
      </c>
      <c r="C69" s="28" t="e">
        <f ca="1">MATCH(B69,Large!$BO$4:$BO465,0)</f>
        <v>#NUM!</v>
      </c>
      <c r="D69" s="28" t="e">
        <f ca="1">INDEX(Large!$E$4:$BO$1048576,legal!$C69,legal!D$2)</f>
        <v>#NUM!</v>
      </c>
      <c r="E69" s="28" t="e">
        <f ca="1">INDEX(Large!$E$4:$BO$1048576,legal!$C69,legal!E$2)</f>
        <v>#NUM!</v>
      </c>
      <c r="F69" s="28" t="e">
        <f ca="1">INDEX(Large!$E$4:$BO$1048576,legal!$C69,legal!F$2)</f>
        <v>#NUM!</v>
      </c>
      <c r="G69" s="28" t="e">
        <f ca="1">INDEX(Large!$E$4:$BO$1048576,legal!$C69,legal!G$2)</f>
        <v>#NUM!</v>
      </c>
      <c r="H69" s="28" t="e">
        <f ca="1">INDEX(Large!$E$4:$BO$1048576,legal!$C69,legal!H$2)</f>
        <v>#NUM!</v>
      </c>
      <c r="I69" s="28" t="e">
        <f ca="1">INDEX(Large!$E$4:$BO$1048576,legal!$C69,legal!I$2)</f>
        <v>#NUM!</v>
      </c>
      <c r="J69" s="28" t="e">
        <f ca="1">INDEX(Large!$E$4:$BO$1048576,legal!$C69,legal!J$2)</f>
        <v>#NUM!</v>
      </c>
      <c r="K69" s="28" t="e">
        <f ca="1">INDEX(Large!$E$4:$BO$1048576,legal!$C69,legal!K$2)</f>
        <v>#NUM!</v>
      </c>
      <c r="L69" s="28" t="e">
        <f ca="1">INDEX(Large!$E$4:$BO$1048576,legal!$C69,legal!L$2)</f>
        <v>#NUM!</v>
      </c>
      <c r="M69" s="28" t="e">
        <f ca="1">INDEX(Large!$E$4:$BO$1048576,legal!$C69,legal!M$2)</f>
        <v>#NUM!</v>
      </c>
      <c r="N69" s="28" t="e">
        <f ca="1">INDEX(Large!$E$4:$BO$1048576,legal!$C69,legal!N$2)</f>
        <v>#NUM!</v>
      </c>
      <c r="O69" s="28" t="e">
        <f ca="1">INDEX(Large!$E$4:$BO$1048576,legal!$C69,legal!O$2)</f>
        <v>#NUM!</v>
      </c>
      <c r="P69" s="12">
        <f ca="1">IFERROR(INDEX(Large!$E$4:$BO$1048576,legal!$C69,legal!P$2),0)</f>
        <v>0</v>
      </c>
      <c r="Q69" s="5">
        <f ca="1">IFERROR(INDEX(Large!$E$4:$BO$1048576,legal!$C69,legal!Q$2)*N69,0)</f>
        <v>0</v>
      </c>
      <c r="R69" s="5">
        <f ca="1">IFERROR(INDEX(Large!$E$4:$BO$1048576,legal!$C69,legal!R$2)*G69,0)</f>
        <v>0</v>
      </c>
    </row>
    <row r="70" spans="1:18">
      <c r="A70" s="18">
        <v>67</v>
      </c>
      <c r="B70" s="17" t="e">
        <f ca="1">LARGE(Large!$BO$4:$BO$31,legal!A70)</f>
        <v>#NUM!</v>
      </c>
      <c r="C70" s="28" t="e">
        <f ca="1">MATCH(B70,Large!$BO$4:$BO466,0)</f>
        <v>#NUM!</v>
      </c>
      <c r="D70" s="28" t="e">
        <f ca="1">INDEX(Large!$E$4:$BO$1048576,legal!$C70,legal!D$2)</f>
        <v>#NUM!</v>
      </c>
      <c r="E70" s="28" t="e">
        <f ca="1">INDEX(Large!$E$4:$BO$1048576,legal!$C70,legal!E$2)</f>
        <v>#NUM!</v>
      </c>
      <c r="F70" s="28" t="e">
        <f ca="1">INDEX(Large!$E$4:$BO$1048576,legal!$C70,legal!F$2)</f>
        <v>#NUM!</v>
      </c>
      <c r="G70" s="28" t="e">
        <f ca="1">INDEX(Large!$E$4:$BO$1048576,legal!$C70,legal!G$2)</f>
        <v>#NUM!</v>
      </c>
      <c r="H70" s="28" t="e">
        <f ca="1">INDEX(Large!$E$4:$BO$1048576,legal!$C70,legal!H$2)</f>
        <v>#NUM!</v>
      </c>
      <c r="I70" s="28" t="e">
        <f ca="1">INDEX(Large!$E$4:$BO$1048576,legal!$C70,legal!I$2)</f>
        <v>#NUM!</v>
      </c>
      <c r="J70" s="28" t="e">
        <f ca="1">INDEX(Large!$E$4:$BO$1048576,legal!$C70,legal!J$2)</f>
        <v>#NUM!</v>
      </c>
      <c r="K70" s="28" t="e">
        <f ca="1">INDEX(Large!$E$4:$BO$1048576,legal!$C70,legal!K$2)</f>
        <v>#NUM!</v>
      </c>
      <c r="L70" s="28" t="e">
        <f ca="1">INDEX(Large!$E$4:$BO$1048576,legal!$C70,legal!L$2)</f>
        <v>#NUM!</v>
      </c>
      <c r="M70" s="28" t="e">
        <f ca="1">INDEX(Large!$E$4:$BO$1048576,legal!$C70,legal!M$2)</f>
        <v>#NUM!</v>
      </c>
      <c r="N70" s="28" t="e">
        <f ca="1">INDEX(Large!$E$4:$BO$1048576,legal!$C70,legal!N$2)</f>
        <v>#NUM!</v>
      </c>
      <c r="O70" s="28" t="e">
        <f ca="1">INDEX(Large!$E$4:$BO$1048576,legal!$C70,legal!O$2)</f>
        <v>#NUM!</v>
      </c>
      <c r="P70" s="12">
        <f ca="1">IFERROR(INDEX(Large!$E$4:$BO$1048576,legal!$C70,legal!P$2),0)</f>
        <v>0</v>
      </c>
      <c r="Q70" s="5">
        <f ca="1">IFERROR(INDEX(Large!$E$4:$BO$1048576,legal!$C70,legal!Q$2)*N70,0)</f>
        <v>0</v>
      </c>
      <c r="R70" s="5">
        <f ca="1">IFERROR(INDEX(Large!$E$4:$BO$1048576,legal!$C70,legal!R$2)*G70,0)</f>
        <v>0</v>
      </c>
    </row>
    <row r="71" spans="1:18">
      <c r="A71" s="18">
        <v>68</v>
      </c>
      <c r="B71" s="17" t="e">
        <f ca="1">LARGE(Large!$BO$4:$BO$31,legal!A71)</f>
        <v>#NUM!</v>
      </c>
      <c r="C71" s="28" t="e">
        <f ca="1">MATCH(B71,Large!$BO$4:$BO467,0)</f>
        <v>#NUM!</v>
      </c>
      <c r="D71" s="28" t="e">
        <f ca="1">INDEX(Large!$E$4:$BO$1048576,legal!$C71,legal!D$2)</f>
        <v>#NUM!</v>
      </c>
      <c r="E71" s="28" t="e">
        <f ca="1">INDEX(Large!$E$4:$BO$1048576,legal!$C71,legal!E$2)</f>
        <v>#NUM!</v>
      </c>
      <c r="F71" s="28" t="e">
        <f ca="1">INDEX(Large!$E$4:$BO$1048576,legal!$C71,legal!F$2)</f>
        <v>#NUM!</v>
      </c>
      <c r="G71" s="28" t="e">
        <f ca="1">INDEX(Large!$E$4:$BO$1048576,legal!$C71,legal!G$2)</f>
        <v>#NUM!</v>
      </c>
      <c r="H71" s="28" t="e">
        <f ca="1">INDEX(Large!$E$4:$BO$1048576,legal!$C71,legal!H$2)</f>
        <v>#NUM!</v>
      </c>
      <c r="I71" s="28" t="e">
        <f ca="1">INDEX(Large!$E$4:$BO$1048576,legal!$C71,legal!I$2)</f>
        <v>#NUM!</v>
      </c>
      <c r="J71" s="28" t="e">
        <f ca="1">INDEX(Large!$E$4:$BO$1048576,legal!$C71,legal!J$2)</f>
        <v>#NUM!</v>
      </c>
      <c r="K71" s="28" t="e">
        <f ca="1">INDEX(Large!$E$4:$BO$1048576,legal!$C71,legal!K$2)</f>
        <v>#NUM!</v>
      </c>
      <c r="L71" s="28" t="e">
        <f ca="1">INDEX(Large!$E$4:$BO$1048576,legal!$C71,legal!L$2)</f>
        <v>#NUM!</v>
      </c>
      <c r="M71" s="28" t="e">
        <f ca="1">INDEX(Large!$E$4:$BO$1048576,legal!$C71,legal!M$2)</f>
        <v>#NUM!</v>
      </c>
      <c r="N71" s="28" t="e">
        <f ca="1">INDEX(Large!$E$4:$BO$1048576,legal!$C71,legal!N$2)</f>
        <v>#NUM!</v>
      </c>
      <c r="O71" s="28" t="e">
        <f ca="1">INDEX(Large!$E$4:$BO$1048576,legal!$C71,legal!O$2)</f>
        <v>#NUM!</v>
      </c>
      <c r="P71" s="12">
        <f ca="1">IFERROR(INDEX(Large!$E$4:$BO$1048576,legal!$C71,legal!P$2),0)</f>
        <v>0</v>
      </c>
      <c r="Q71" s="5">
        <f ca="1">IFERROR(INDEX(Large!$E$4:$BO$1048576,legal!$C71,legal!Q$2)*N71,0)</f>
        <v>0</v>
      </c>
      <c r="R71" s="5">
        <f ca="1">IFERROR(INDEX(Large!$E$4:$BO$1048576,legal!$C71,legal!R$2)*G71,0)</f>
        <v>0</v>
      </c>
    </row>
    <row r="72" spans="1:18">
      <c r="A72" s="18">
        <v>69</v>
      </c>
      <c r="B72" s="17" t="e">
        <f ca="1">LARGE(Large!$BO$4:$BO$31,legal!A72)</f>
        <v>#NUM!</v>
      </c>
      <c r="C72" s="28" t="e">
        <f ca="1">MATCH(B72,Large!$BO$4:$BO468,0)</f>
        <v>#NUM!</v>
      </c>
      <c r="D72" s="28" t="e">
        <f ca="1">INDEX(Large!$E$4:$BO$1048576,legal!$C72,legal!D$2)</f>
        <v>#NUM!</v>
      </c>
      <c r="E72" s="28" t="e">
        <f ca="1">INDEX(Large!$E$4:$BO$1048576,legal!$C72,legal!E$2)</f>
        <v>#NUM!</v>
      </c>
      <c r="F72" s="28" t="e">
        <f ca="1">INDEX(Large!$E$4:$BO$1048576,legal!$C72,legal!F$2)</f>
        <v>#NUM!</v>
      </c>
      <c r="G72" s="28" t="e">
        <f ca="1">INDEX(Large!$E$4:$BO$1048576,legal!$C72,legal!G$2)</f>
        <v>#NUM!</v>
      </c>
      <c r="H72" s="28" t="e">
        <f ca="1">INDEX(Large!$E$4:$BO$1048576,legal!$C72,legal!H$2)</f>
        <v>#NUM!</v>
      </c>
      <c r="I72" s="28" t="e">
        <f ca="1">INDEX(Large!$E$4:$BO$1048576,legal!$C72,legal!I$2)</f>
        <v>#NUM!</v>
      </c>
      <c r="J72" s="28" t="e">
        <f ca="1">INDEX(Large!$E$4:$BO$1048576,legal!$C72,legal!J$2)</f>
        <v>#NUM!</v>
      </c>
      <c r="K72" s="28" t="e">
        <f ca="1">INDEX(Large!$E$4:$BO$1048576,legal!$C72,legal!K$2)</f>
        <v>#NUM!</v>
      </c>
      <c r="L72" s="28" t="e">
        <f ca="1">INDEX(Large!$E$4:$BO$1048576,legal!$C72,legal!L$2)</f>
        <v>#NUM!</v>
      </c>
      <c r="M72" s="28" t="e">
        <f ca="1">INDEX(Large!$E$4:$BO$1048576,legal!$C72,legal!M$2)</f>
        <v>#NUM!</v>
      </c>
      <c r="N72" s="28" t="e">
        <f ca="1">INDEX(Large!$E$4:$BO$1048576,legal!$C72,legal!N$2)</f>
        <v>#NUM!</v>
      </c>
      <c r="O72" s="28" t="e">
        <f ca="1">INDEX(Large!$E$4:$BO$1048576,legal!$C72,legal!O$2)</f>
        <v>#NUM!</v>
      </c>
      <c r="P72" s="12">
        <f ca="1">IFERROR(INDEX(Large!$E$4:$BO$1048576,legal!$C72,legal!P$2),0)</f>
        <v>0</v>
      </c>
      <c r="Q72" s="5">
        <f ca="1">IFERROR(INDEX(Large!$E$4:$BO$1048576,legal!$C72,legal!Q$2)*N72,0)</f>
        <v>0</v>
      </c>
      <c r="R72" s="5">
        <f ca="1">IFERROR(INDEX(Large!$E$4:$BO$1048576,legal!$C72,legal!R$2)*G72,0)</f>
        <v>0</v>
      </c>
    </row>
    <row r="73" spans="1:18">
      <c r="A73" s="18">
        <v>70</v>
      </c>
      <c r="B73" s="17" t="e">
        <f ca="1">LARGE(Large!$BO$4:$BO$31,legal!A73)</f>
        <v>#NUM!</v>
      </c>
      <c r="C73" s="28" t="e">
        <f ca="1">MATCH(B73,Large!$BO$4:$BO469,0)</f>
        <v>#NUM!</v>
      </c>
      <c r="D73" s="28" t="e">
        <f ca="1">INDEX(Large!$E$4:$BO$1048576,legal!$C73,legal!D$2)</f>
        <v>#NUM!</v>
      </c>
      <c r="E73" s="28" t="e">
        <f ca="1">INDEX(Large!$E$4:$BO$1048576,legal!$C73,legal!E$2)</f>
        <v>#NUM!</v>
      </c>
      <c r="F73" s="28" t="e">
        <f ca="1">INDEX(Large!$E$4:$BO$1048576,legal!$C73,legal!F$2)</f>
        <v>#NUM!</v>
      </c>
      <c r="G73" s="28" t="e">
        <f ca="1">INDEX(Large!$E$4:$BO$1048576,legal!$C73,legal!G$2)</f>
        <v>#NUM!</v>
      </c>
      <c r="H73" s="28" t="e">
        <f ca="1">INDEX(Large!$E$4:$BO$1048576,legal!$C73,legal!H$2)</f>
        <v>#NUM!</v>
      </c>
      <c r="I73" s="28" t="e">
        <f ca="1">INDEX(Large!$E$4:$BO$1048576,legal!$C73,legal!I$2)</f>
        <v>#NUM!</v>
      </c>
      <c r="J73" s="28" t="e">
        <f ca="1">INDEX(Large!$E$4:$BO$1048576,legal!$C73,legal!J$2)</f>
        <v>#NUM!</v>
      </c>
      <c r="K73" s="28" t="e">
        <f ca="1">INDEX(Large!$E$4:$BO$1048576,legal!$C73,legal!K$2)</f>
        <v>#NUM!</v>
      </c>
      <c r="L73" s="28" t="e">
        <f ca="1">INDEX(Large!$E$4:$BO$1048576,legal!$C73,legal!L$2)</f>
        <v>#NUM!</v>
      </c>
      <c r="M73" s="28" t="e">
        <f ca="1">INDEX(Large!$E$4:$BO$1048576,legal!$C73,legal!M$2)</f>
        <v>#NUM!</v>
      </c>
      <c r="N73" s="28" t="e">
        <f ca="1">INDEX(Large!$E$4:$BO$1048576,legal!$C73,legal!N$2)</f>
        <v>#NUM!</v>
      </c>
      <c r="O73" s="28" t="e">
        <f ca="1">INDEX(Large!$E$4:$BO$1048576,legal!$C73,legal!O$2)</f>
        <v>#NUM!</v>
      </c>
      <c r="P73" s="12">
        <f ca="1">IFERROR(INDEX(Large!$E$4:$BO$1048576,legal!$C73,legal!P$2),0)</f>
        <v>0</v>
      </c>
      <c r="Q73" s="5">
        <f ca="1">IFERROR(INDEX(Large!$E$4:$BO$1048576,legal!$C73,legal!Q$2)*N73,0)</f>
        <v>0</v>
      </c>
      <c r="R73" s="5">
        <f ca="1">IFERROR(INDEX(Large!$E$4:$BO$1048576,legal!$C73,legal!R$2)*G73,0)</f>
        <v>0</v>
      </c>
    </row>
    <row r="74" spans="1:18">
      <c r="A74" s="18">
        <v>71</v>
      </c>
      <c r="B74" s="17" t="e">
        <f ca="1">LARGE(Large!$BO$4:$BO$31,legal!A74)</f>
        <v>#NUM!</v>
      </c>
      <c r="C74" s="28" t="e">
        <f ca="1">MATCH(B74,Large!$BO$4:$BO470,0)</f>
        <v>#NUM!</v>
      </c>
      <c r="D74" s="28" t="e">
        <f ca="1">INDEX(Large!$E$4:$BO$1048576,legal!$C74,legal!D$2)</f>
        <v>#NUM!</v>
      </c>
      <c r="E74" s="28" t="e">
        <f ca="1">INDEX(Large!$E$4:$BO$1048576,legal!$C74,legal!E$2)</f>
        <v>#NUM!</v>
      </c>
      <c r="F74" s="28" t="e">
        <f ca="1">INDEX(Large!$E$4:$BO$1048576,legal!$C74,legal!F$2)</f>
        <v>#NUM!</v>
      </c>
      <c r="G74" s="28" t="e">
        <f ca="1">INDEX(Large!$E$4:$BO$1048576,legal!$C74,legal!G$2)</f>
        <v>#NUM!</v>
      </c>
      <c r="H74" s="28" t="e">
        <f ca="1">INDEX(Large!$E$4:$BO$1048576,legal!$C74,legal!H$2)</f>
        <v>#NUM!</v>
      </c>
      <c r="I74" s="28" t="e">
        <f ca="1">INDEX(Large!$E$4:$BO$1048576,legal!$C74,legal!I$2)</f>
        <v>#NUM!</v>
      </c>
      <c r="J74" s="28" t="e">
        <f ca="1">INDEX(Large!$E$4:$BO$1048576,legal!$C74,legal!J$2)</f>
        <v>#NUM!</v>
      </c>
      <c r="K74" s="28" t="e">
        <f ca="1">INDEX(Large!$E$4:$BO$1048576,legal!$C74,legal!K$2)</f>
        <v>#NUM!</v>
      </c>
      <c r="L74" s="28" t="e">
        <f ca="1">INDEX(Large!$E$4:$BO$1048576,legal!$C74,legal!L$2)</f>
        <v>#NUM!</v>
      </c>
      <c r="M74" s="28" t="e">
        <f ca="1">INDEX(Large!$E$4:$BO$1048576,legal!$C74,legal!M$2)</f>
        <v>#NUM!</v>
      </c>
      <c r="N74" s="28" t="e">
        <f ca="1">INDEX(Large!$E$4:$BO$1048576,legal!$C74,legal!N$2)</f>
        <v>#NUM!</v>
      </c>
      <c r="O74" s="28" t="e">
        <f ca="1">INDEX(Large!$E$4:$BO$1048576,legal!$C74,legal!O$2)</f>
        <v>#NUM!</v>
      </c>
      <c r="P74" s="12">
        <f ca="1">IFERROR(INDEX(Large!$E$4:$BO$1048576,legal!$C74,legal!P$2),0)</f>
        <v>0</v>
      </c>
      <c r="Q74" s="5">
        <f ca="1">IFERROR(INDEX(Large!$E$4:$BO$1048576,legal!$C74,legal!Q$2)*N74,0)</f>
        <v>0</v>
      </c>
      <c r="R74" s="5">
        <f ca="1">IFERROR(INDEX(Large!$E$4:$BO$1048576,legal!$C74,legal!R$2)*G74,0)</f>
        <v>0</v>
      </c>
    </row>
    <row r="75" spans="1:18">
      <c r="A75" s="18">
        <v>72</v>
      </c>
      <c r="B75" s="17" t="e">
        <f ca="1">LARGE(Large!$BO$4:$BO$31,legal!A75)</f>
        <v>#NUM!</v>
      </c>
      <c r="C75" s="28" t="e">
        <f ca="1">MATCH(B75,Large!$BO$4:$BO471,0)</f>
        <v>#NUM!</v>
      </c>
      <c r="D75" s="28" t="e">
        <f ca="1">INDEX(Large!$E$4:$BO$1048576,legal!$C75,legal!D$2)</f>
        <v>#NUM!</v>
      </c>
      <c r="E75" s="28" t="e">
        <f ca="1">INDEX(Large!$E$4:$BO$1048576,legal!$C75,legal!E$2)</f>
        <v>#NUM!</v>
      </c>
      <c r="F75" s="28" t="e">
        <f ca="1">INDEX(Large!$E$4:$BO$1048576,legal!$C75,legal!F$2)</f>
        <v>#NUM!</v>
      </c>
      <c r="G75" s="28" t="e">
        <f ca="1">INDEX(Large!$E$4:$BO$1048576,legal!$C75,legal!G$2)</f>
        <v>#NUM!</v>
      </c>
      <c r="H75" s="28" t="e">
        <f ca="1">INDEX(Large!$E$4:$BO$1048576,legal!$C75,legal!H$2)</f>
        <v>#NUM!</v>
      </c>
      <c r="I75" s="28" t="e">
        <f ca="1">INDEX(Large!$E$4:$BO$1048576,legal!$C75,legal!I$2)</f>
        <v>#NUM!</v>
      </c>
      <c r="J75" s="28" t="e">
        <f ca="1">INDEX(Large!$E$4:$BO$1048576,legal!$C75,legal!J$2)</f>
        <v>#NUM!</v>
      </c>
      <c r="K75" s="28" t="e">
        <f ca="1">INDEX(Large!$E$4:$BO$1048576,legal!$C75,legal!K$2)</f>
        <v>#NUM!</v>
      </c>
      <c r="L75" s="28" t="e">
        <f ca="1">INDEX(Large!$E$4:$BO$1048576,legal!$C75,legal!L$2)</f>
        <v>#NUM!</v>
      </c>
      <c r="M75" s="28" t="e">
        <f ca="1">INDEX(Large!$E$4:$BO$1048576,legal!$C75,legal!M$2)</f>
        <v>#NUM!</v>
      </c>
      <c r="N75" s="28" t="e">
        <f ca="1">INDEX(Large!$E$4:$BO$1048576,legal!$C75,legal!N$2)</f>
        <v>#NUM!</v>
      </c>
      <c r="O75" s="28" t="e">
        <f ca="1">INDEX(Large!$E$4:$BO$1048576,legal!$C75,legal!O$2)</f>
        <v>#NUM!</v>
      </c>
      <c r="P75" s="12">
        <f ca="1">IFERROR(INDEX(Large!$E$4:$BO$1048576,legal!$C75,legal!P$2),0)</f>
        <v>0</v>
      </c>
      <c r="Q75" s="5">
        <f ca="1">IFERROR(INDEX(Large!$E$4:$BO$1048576,legal!$C75,legal!Q$2)*N75,0)</f>
        <v>0</v>
      </c>
      <c r="R75" s="5">
        <f ca="1">IFERROR(INDEX(Large!$E$4:$BO$1048576,legal!$C75,legal!R$2)*G75,0)</f>
        <v>0</v>
      </c>
    </row>
    <row r="76" spans="1:18">
      <c r="A76" s="18">
        <v>73</v>
      </c>
      <c r="B76" s="17" t="e">
        <f ca="1">LARGE(Large!$BO$4:$BO$31,legal!A76)</f>
        <v>#NUM!</v>
      </c>
      <c r="C76" s="28" t="e">
        <f ca="1">MATCH(B76,Large!$BO$4:$BO472,0)</f>
        <v>#NUM!</v>
      </c>
      <c r="D76" s="28" t="e">
        <f ca="1">INDEX(Large!$E$4:$BO$1048576,legal!$C76,legal!D$2)</f>
        <v>#NUM!</v>
      </c>
      <c r="E76" s="28" t="e">
        <f ca="1">INDEX(Large!$E$4:$BO$1048576,legal!$C76,legal!E$2)</f>
        <v>#NUM!</v>
      </c>
      <c r="F76" s="28" t="e">
        <f ca="1">INDEX(Large!$E$4:$BO$1048576,legal!$C76,legal!F$2)</f>
        <v>#NUM!</v>
      </c>
      <c r="G76" s="28" t="e">
        <f ca="1">INDEX(Large!$E$4:$BO$1048576,legal!$C76,legal!G$2)</f>
        <v>#NUM!</v>
      </c>
      <c r="H76" s="28" t="e">
        <f ca="1">INDEX(Large!$E$4:$BO$1048576,legal!$C76,legal!H$2)</f>
        <v>#NUM!</v>
      </c>
      <c r="I76" s="28" t="e">
        <f ca="1">INDEX(Large!$E$4:$BO$1048576,legal!$C76,legal!I$2)</f>
        <v>#NUM!</v>
      </c>
      <c r="J76" s="28" t="e">
        <f ca="1">INDEX(Large!$E$4:$BO$1048576,legal!$C76,legal!J$2)</f>
        <v>#NUM!</v>
      </c>
      <c r="K76" s="28" t="e">
        <f ca="1">INDEX(Large!$E$4:$BO$1048576,legal!$C76,legal!K$2)</f>
        <v>#NUM!</v>
      </c>
      <c r="L76" s="28" t="e">
        <f ca="1">INDEX(Large!$E$4:$BO$1048576,legal!$C76,legal!L$2)</f>
        <v>#NUM!</v>
      </c>
      <c r="M76" s="28" t="e">
        <f ca="1">INDEX(Large!$E$4:$BO$1048576,legal!$C76,legal!M$2)</f>
        <v>#NUM!</v>
      </c>
      <c r="N76" s="28" t="e">
        <f ca="1">INDEX(Large!$E$4:$BO$1048576,legal!$C76,legal!N$2)</f>
        <v>#NUM!</v>
      </c>
      <c r="O76" s="28" t="e">
        <f ca="1">INDEX(Large!$E$4:$BO$1048576,legal!$C76,legal!O$2)</f>
        <v>#NUM!</v>
      </c>
      <c r="P76" s="12">
        <f ca="1">IFERROR(INDEX(Large!$E$4:$BO$1048576,legal!$C76,legal!P$2),0)</f>
        <v>0</v>
      </c>
      <c r="Q76" s="5">
        <f ca="1">IFERROR(INDEX(Large!$E$4:$BO$1048576,legal!$C76,legal!Q$2)*N76,0)</f>
        <v>0</v>
      </c>
      <c r="R76" s="5">
        <f ca="1">IFERROR(INDEX(Large!$E$4:$BO$1048576,legal!$C76,legal!R$2)*G76,0)</f>
        <v>0</v>
      </c>
    </row>
    <row r="77" spans="1:18">
      <c r="A77" s="18">
        <v>74</v>
      </c>
      <c r="B77" s="17" t="e">
        <f ca="1">LARGE(Large!$BO$4:$BO$31,legal!A77)</f>
        <v>#NUM!</v>
      </c>
      <c r="C77" s="28" t="e">
        <f ca="1">MATCH(B77,Large!$BO$4:$BO473,0)</f>
        <v>#NUM!</v>
      </c>
      <c r="D77" s="28" t="e">
        <f ca="1">INDEX(Large!$E$4:$BO$1048576,legal!$C77,legal!D$2)</f>
        <v>#NUM!</v>
      </c>
      <c r="E77" s="28" t="e">
        <f ca="1">INDEX(Large!$E$4:$BO$1048576,legal!$C77,legal!E$2)</f>
        <v>#NUM!</v>
      </c>
      <c r="F77" s="28" t="e">
        <f ca="1">INDEX(Large!$E$4:$BO$1048576,legal!$C77,legal!F$2)</f>
        <v>#NUM!</v>
      </c>
      <c r="G77" s="28" t="e">
        <f ca="1">INDEX(Large!$E$4:$BO$1048576,legal!$C77,legal!G$2)</f>
        <v>#NUM!</v>
      </c>
      <c r="H77" s="28" t="e">
        <f ca="1">INDEX(Large!$E$4:$BO$1048576,legal!$C77,legal!H$2)</f>
        <v>#NUM!</v>
      </c>
      <c r="I77" s="28" t="e">
        <f ca="1">INDEX(Large!$E$4:$BO$1048576,legal!$C77,legal!I$2)</f>
        <v>#NUM!</v>
      </c>
      <c r="J77" s="28" t="e">
        <f ca="1">INDEX(Large!$E$4:$BO$1048576,legal!$C77,legal!J$2)</f>
        <v>#NUM!</v>
      </c>
      <c r="K77" s="28" t="e">
        <f ca="1">INDEX(Large!$E$4:$BO$1048576,legal!$C77,legal!K$2)</f>
        <v>#NUM!</v>
      </c>
      <c r="L77" s="28" t="e">
        <f ca="1">INDEX(Large!$E$4:$BO$1048576,legal!$C77,legal!L$2)</f>
        <v>#NUM!</v>
      </c>
      <c r="M77" s="28" t="e">
        <f ca="1">INDEX(Large!$E$4:$BO$1048576,legal!$C77,legal!M$2)</f>
        <v>#NUM!</v>
      </c>
      <c r="N77" s="28" t="e">
        <f ca="1">INDEX(Large!$E$4:$BO$1048576,legal!$C77,legal!N$2)</f>
        <v>#NUM!</v>
      </c>
      <c r="O77" s="28" t="e">
        <f ca="1">INDEX(Large!$E$4:$BO$1048576,legal!$C77,legal!O$2)</f>
        <v>#NUM!</v>
      </c>
      <c r="P77" s="12">
        <f ca="1">IFERROR(INDEX(Large!$E$4:$BO$1048576,legal!$C77,legal!P$2),0)</f>
        <v>0</v>
      </c>
      <c r="Q77" s="5">
        <f ca="1">IFERROR(INDEX(Large!$E$4:$BO$1048576,legal!$C77,legal!Q$2)*N77,0)</f>
        <v>0</v>
      </c>
      <c r="R77" s="5">
        <f ca="1">IFERROR(INDEX(Large!$E$4:$BO$1048576,legal!$C77,legal!R$2)*G77,0)</f>
        <v>0</v>
      </c>
    </row>
    <row r="78" spans="1:18">
      <c r="A78" s="18">
        <v>75</v>
      </c>
      <c r="B78" s="17" t="e">
        <f ca="1">LARGE(Large!$BO$4:$BO$31,legal!A78)</f>
        <v>#NUM!</v>
      </c>
      <c r="C78" s="28" t="e">
        <f ca="1">MATCH(B78,Large!$BO$4:$BO474,0)</f>
        <v>#NUM!</v>
      </c>
      <c r="D78" s="28" t="e">
        <f ca="1">INDEX(Large!$E$4:$BO$1048576,legal!$C78,legal!D$2)</f>
        <v>#NUM!</v>
      </c>
      <c r="E78" s="28" t="e">
        <f ca="1">INDEX(Large!$E$4:$BO$1048576,legal!$C78,legal!E$2)</f>
        <v>#NUM!</v>
      </c>
      <c r="F78" s="28" t="e">
        <f ca="1">INDEX(Large!$E$4:$BO$1048576,legal!$C78,legal!F$2)</f>
        <v>#NUM!</v>
      </c>
      <c r="G78" s="28" t="e">
        <f ca="1">INDEX(Large!$E$4:$BO$1048576,legal!$C78,legal!G$2)</f>
        <v>#NUM!</v>
      </c>
      <c r="H78" s="28" t="e">
        <f ca="1">INDEX(Large!$E$4:$BO$1048576,legal!$C78,legal!H$2)</f>
        <v>#NUM!</v>
      </c>
      <c r="I78" s="28" t="e">
        <f ca="1">INDEX(Large!$E$4:$BO$1048576,legal!$C78,legal!I$2)</f>
        <v>#NUM!</v>
      </c>
      <c r="J78" s="28" t="e">
        <f ca="1">INDEX(Large!$E$4:$BO$1048576,legal!$C78,legal!J$2)</f>
        <v>#NUM!</v>
      </c>
      <c r="K78" s="28" t="e">
        <f ca="1">INDEX(Large!$E$4:$BO$1048576,legal!$C78,legal!K$2)</f>
        <v>#NUM!</v>
      </c>
      <c r="L78" s="28" t="e">
        <f ca="1">INDEX(Large!$E$4:$BO$1048576,legal!$C78,legal!L$2)</f>
        <v>#NUM!</v>
      </c>
      <c r="M78" s="28" t="e">
        <f ca="1">INDEX(Large!$E$4:$BO$1048576,legal!$C78,legal!M$2)</f>
        <v>#NUM!</v>
      </c>
      <c r="N78" s="28" t="e">
        <f ca="1">INDEX(Large!$E$4:$BO$1048576,legal!$C78,legal!N$2)</f>
        <v>#NUM!</v>
      </c>
      <c r="O78" s="28" t="e">
        <f ca="1">INDEX(Large!$E$4:$BO$1048576,legal!$C78,legal!O$2)</f>
        <v>#NUM!</v>
      </c>
      <c r="P78" s="12">
        <f ca="1">IFERROR(INDEX(Large!$E$4:$BO$1048576,legal!$C78,legal!P$2),0)</f>
        <v>0</v>
      </c>
      <c r="Q78" s="5">
        <f ca="1">IFERROR(INDEX(Large!$E$4:$BO$1048576,legal!$C78,legal!Q$2)*N78,0)</f>
        <v>0</v>
      </c>
      <c r="R78" s="5">
        <f ca="1">IFERROR(INDEX(Large!$E$4:$BO$1048576,legal!$C78,legal!R$2)*G78,0)</f>
        <v>0</v>
      </c>
    </row>
    <row r="79" spans="1:18">
      <c r="A79" s="18">
        <v>76</v>
      </c>
      <c r="B79" s="17" t="e">
        <f ca="1">LARGE(Large!$BO$4:$BO$31,legal!A79)</f>
        <v>#NUM!</v>
      </c>
      <c r="C79" s="28" t="e">
        <f ca="1">MATCH(B79,Large!$BO$4:$BO475,0)</f>
        <v>#NUM!</v>
      </c>
      <c r="D79" s="28" t="e">
        <f ca="1">INDEX(Large!$E$4:$BO$1048576,legal!$C79,legal!D$2)</f>
        <v>#NUM!</v>
      </c>
      <c r="E79" s="28" t="e">
        <f ca="1">INDEX(Large!$E$4:$BO$1048576,legal!$C79,legal!E$2)</f>
        <v>#NUM!</v>
      </c>
      <c r="F79" s="28" t="e">
        <f ca="1">INDEX(Large!$E$4:$BO$1048576,legal!$C79,legal!F$2)</f>
        <v>#NUM!</v>
      </c>
      <c r="G79" s="28" t="e">
        <f ca="1">INDEX(Large!$E$4:$BO$1048576,legal!$C79,legal!G$2)</f>
        <v>#NUM!</v>
      </c>
      <c r="H79" s="28" t="e">
        <f ca="1">INDEX(Large!$E$4:$BO$1048576,legal!$C79,legal!H$2)</f>
        <v>#NUM!</v>
      </c>
      <c r="I79" s="28" t="e">
        <f ca="1">INDEX(Large!$E$4:$BO$1048576,legal!$C79,legal!I$2)</f>
        <v>#NUM!</v>
      </c>
      <c r="J79" s="28" t="e">
        <f ca="1">INDEX(Large!$E$4:$BO$1048576,legal!$C79,legal!J$2)</f>
        <v>#NUM!</v>
      </c>
      <c r="K79" s="28" t="e">
        <f ca="1">INDEX(Large!$E$4:$BO$1048576,legal!$C79,legal!K$2)</f>
        <v>#NUM!</v>
      </c>
      <c r="L79" s="28" t="e">
        <f ca="1">INDEX(Large!$E$4:$BO$1048576,legal!$C79,legal!L$2)</f>
        <v>#NUM!</v>
      </c>
      <c r="M79" s="28" t="e">
        <f ca="1">INDEX(Large!$E$4:$BO$1048576,legal!$C79,legal!M$2)</f>
        <v>#NUM!</v>
      </c>
      <c r="N79" s="28" t="e">
        <f ca="1">INDEX(Large!$E$4:$BO$1048576,legal!$C79,legal!N$2)</f>
        <v>#NUM!</v>
      </c>
      <c r="O79" s="28" t="e">
        <f ca="1">INDEX(Large!$E$4:$BO$1048576,legal!$C79,legal!O$2)</f>
        <v>#NUM!</v>
      </c>
      <c r="P79" s="12">
        <f ca="1">IFERROR(INDEX(Large!$E$4:$BO$1048576,legal!$C79,legal!P$2),0)</f>
        <v>0</v>
      </c>
      <c r="Q79" s="5">
        <f ca="1">IFERROR(INDEX(Large!$E$4:$BO$1048576,legal!$C79,legal!Q$2)*N79,0)</f>
        <v>0</v>
      </c>
      <c r="R79" s="5">
        <f ca="1">IFERROR(INDEX(Large!$E$4:$BO$1048576,legal!$C79,legal!R$2)*G79,0)</f>
        <v>0</v>
      </c>
    </row>
    <row r="80" spans="1:18">
      <c r="A80" s="18">
        <v>77</v>
      </c>
      <c r="B80" s="17" t="e">
        <f ca="1">LARGE(Large!$BO$4:$BO$31,legal!A80)</f>
        <v>#NUM!</v>
      </c>
      <c r="C80" s="28" t="e">
        <f ca="1">MATCH(B80,Large!$BO$4:$BO476,0)</f>
        <v>#NUM!</v>
      </c>
      <c r="D80" s="28" t="e">
        <f ca="1">INDEX(Large!$E$4:$BO$1048576,legal!$C80,legal!D$2)</f>
        <v>#NUM!</v>
      </c>
      <c r="E80" s="28" t="e">
        <f ca="1">INDEX(Large!$E$4:$BO$1048576,legal!$C80,legal!E$2)</f>
        <v>#NUM!</v>
      </c>
      <c r="F80" s="28" t="e">
        <f ca="1">INDEX(Large!$E$4:$BO$1048576,legal!$C80,legal!F$2)</f>
        <v>#NUM!</v>
      </c>
      <c r="G80" s="28" t="e">
        <f ca="1">INDEX(Large!$E$4:$BO$1048576,legal!$C80,legal!G$2)</f>
        <v>#NUM!</v>
      </c>
      <c r="H80" s="28" t="e">
        <f ca="1">INDEX(Large!$E$4:$BO$1048576,legal!$C80,legal!H$2)</f>
        <v>#NUM!</v>
      </c>
      <c r="I80" s="28" t="e">
        <f ca="1">INDEX(Large!$E$4:$BO$1048576,legal!$C80,legal!I$2)</f>
        <v>#NUM!</v>
      </c>
      <c r="J80" s="28" t="e">
        <f ca="1">INDEX(Large!$E$4:$BO$1048576,legal!$C80,legal!J$2)</f>
        <v>#NUM!</v>
      </c>
      <c r="K80" s="28" t="e">
        <f ca="1">INDEX(Large!$E$4:$BO$1048576,legal!$C80,legal!K$2)</f>
        <v>#NUM!</v>
      </c>
      <c r="L80" s="28" t="e">
        <f ca="1">INDEX(Large!$E$4:$BO$1048576,legal!$C80,legal!L$2)</f>
        <v>#NUM!</v>
      </c>
      <c r="M80" s="28" t="e">
        <f ca="1">INDEX(Large!$E$4:$BO$1048576,legal!$C80,legal!M$2)</f>
        <v>#NUM!</v>
      </c>
      <c r="N80" s="28" t="e">
        <f ca="1">INDEX(Large!$E$4:$BO$1048576,legal!$C80,legal!N$2)</f>
        <v>#NUM!</v>
      </c>
      <c r="O80" s="28" t="e">
        <f ca="1">INDEX(Large!$E$4:$BO$1048576,legal!$C80,legal!O$2)</f>
        <v>#NUM!</v>
      </c>
      <c r="P80" s="12">
        <f ca="1">IFERROR(INDEX(Large!$E$4:$BO$1048576,legal!$C80,legal!P$2),0)</f>
        <v>0</v>
      </c>
      <c r="Q80" s="5">
        <f ca="1">IFERROR(INDEX(Large!$E$4:$BO$1048576,legal!$C80,legal!Q$2)*N80,0)</f>
        <v>0</v>
      </c>
      <c r="R80" s="5">
        <f ca="1">IFERROR(INDEX(Large!$E$4:$BO$1048576,legal!$C80,legal!R$2)*G80,0)</f>
        <v>0</v>
      </c>
    </row>
    <row r="81" spans="1:18">
      <c r="A81" s="18">
        <v>78</v>
      </c>
      <c r="B81" s="17" t="e">
        <f ca="1">LARGE(Large!$BO$4:$BO$31,legal!A81)</f>
        <v>#NUM!</v>
      </c>
      <c r="C81" s="28" t="e">
        <f ca="1">MATCH(B81,Large!$BO$4:$BO477,0)</f>
        <v>#NUM!</v>
      </c>
      <c r="D81" s="28" t="e">
        <f ca="1">INDEX(Large!$E$4:$BO$1048576,legal!$C81,legal!D$2)</f>
        <v>#NUM!</v>
      </c>
      <c r="E81" s="28" t="e">
        <f ca="1">INDEX(Large!$E$4:$BO$1048576,legal!$C81,legal!E$2)</f>
        <v>#NUM!</v>
      </c>
      <c r="F81" s="28" t="e">
        <f ca="1">INDEX(Large!$E$4:$BO$1048576,legal!$C81,legal!F$2)</f>
        <v>#NUM!</v>
      </c>
      <c r="G81" s="28" t="e">
        <f ca="1">INDEX(Large!$E$4:$BO$1048576,legal!$C81,legal!G$2)</f>
        <v>#NUM!</v>
      </c>
      <c r="H81" s="28" t="e">
        <f ca="1">INDEX(Large!$E$4:$BO$1048576,legal!$C81,legal!H$2)</f>
        <v>#NUM!</v>
      </c>
      <c r="I81" s="28" t="e">
        <f ca="1">INDEX(Large!$E$4:$BO$1048576,legal!$C81,legal!I$2)</f>
        <v>#NUM!</v>
      </c>
      <c r="J81" s="28" t="e">
        <f ca="1">INDEX(Large!$E$4:$BO$1048576,legal!$C81,legal!J$2)</f>
        <v>#NUM!</v>
      </c>
      <c r="K81" s="28" t="e">
        <f ca="1">INDEX(Large!$E$4:$BO$1048576,legal!$C81,legal!K$2)</f>
        <v>#NUM!</v>
      </c>
      <c r="L81" s="28" t="e">
        <f ca="1">INDEX(Large!$E$4:$BO$1048576,legal!$C81,legal!L$2)</f>
        <v>#NUM!</v>
      </c>
      <c r="M81" s="28" t="e">
        <f ca="1">INDEX(Large!$E$4:$BO$1048576,legal!$C81,legal!M$2)</f>
        <v>#NUM!</v>
      </c>
      <c r="N81" s="28" t="e">
        <f ca="1">INDEX(Large!$E$4:$BO$1048576,legal!$C81,legal!N$2)</f>
        <v>#NUM!</v>
      </c>
      <c r="O81" s="28" t="e">
        <f ca="1">INDEX(Large!$E$4:$BO$1048576,legal!$C81,legal!O$2)</f>
        <v>#NUM!</v>
      </c>
      <c r="P81" s="12">
        <f ca="1">IFERROR(INDEX(Large!$E$4:$BO$1048576,legal!$C81,legal!P$2),0)</f>
        <v>0</v>
      </c>
      <c r="Q81" s="5">
        <f ca="1">IFERROR(INDEX(Large!$E$4:$BO$1048576,legal!$C81,legal!Q$2)*N81,0)</f>
        <v>0</v>
      </c>
      <c r="R81" s="5">
        <f ca="1">IFERROR(INDEX(Large!$E$4:$BO$1048576,legal!$C81,legal!R$2)*G81,0)</f>
        <v>0</v>
      </c>
    </row>
    <row r="82" spans="1:18">
      <c r="A82" s="18">
        <v>79</v>
      </c>
      <c r="B82" s="17" t="e">
        <f ca="1">LARGE(Large!$BO$4:$BO$31,legal!A82)</f>
        <v>#NUM!</v>
      </c>
      <c r="C82" s="28" t="e">
        <f ca="1">MATCH(B82,Large!$BO$4:$BO478,0)</f>
        <v>#NUM!</v>
      </c>
      <c r="D82" s="28" t="e">
        <f ca="1">INDEX(Large!$E$4:$BO$1048576,legal!$C82,legal!D$2)</f>
        <v>#NUM!</v>
      </c>
      <c r="E82" s="28" t="e">
        <f ca="1">INDEX(Large!$E$4:$BO$1048576,legal!$C82,legal!E$2)</f>
        <v>#NUM!</v>
      </c>
      <c r="F82" s="28" t="e">
        <f ca="1">INDEX(Large!$E$4:$BO$1048576,legal!$C82,legal!F$2)</f>
        <v>#NUM!</v>
      </c>
      <c r="G82" s="28" t="e">
        <f ca="1">INDEX(Large!$E$4:$BO$1048576,legal!$C82,legal!G$2)</f>
        <v>#NUM!</v>
      </c>
      <c r="H82" s="28" t="e">
        <f ca="1">INDEX(Large!$E$4:$BO$1048576,legal!$C82,legal!H$2)</f>
        <v>#NUM!</v>
      </c>
      <c r="I82" s="28" t="e">
        <f ca="1">INDEX(Large!$E$4:$BO$1048576,legal!$C82,legal!I$2)</f>
        <v>#NUM!</v>
      </c>
      <c r="J82" s="28" t="e">
        <f ca="1">INDEX(Large!$E$4:$BO$1048576,legal!$C82,legal!J$2)</f>
        <v>#NUM!</v>
      </c>
      <c r="K82" s="28" t="e">
        <f ca="1">INDEX(Large!$E$4:$BO$1048576,legal!$C82,legal!K$2)</f>
        <v>#NUM!</v>
      </c>
      <c r="L82" s="28" t="e">
        <f ca="1">INDEX(Large!$E$4:$BO$1048576,legal!$C82,legal!L$2)</f>
        <v>#NUM!</v>
      </c>
      <c r="M82" s="28" t="e">
        <f ca="1">INDEX(Large!$E$4:$BO$1048576,legal!$C82,legal!M$2)</f>
        <v>#NUM!</v>
      </c>
      <c r="N82" s="28" t="e">
        <f ca="1">INDEX(Large!$E$4:$BO$1048576,legal!$C82,legal!N$2)</f>
        <v>#NUM!</v>
      </c>
      <c r="O82" s="28" t="e">
        <f ca="1">INDEX(Large!$E$4:$BO$1048576,legal!$C82,legal!O$2)</f>
        <v>#NUM!</v>
      </c>
      <c r="P82" s="12">
        <f ca="1">IFERROR(INDEX(Large!$E$4:$BO$1048576,legal!$C82,legal!P$2),0)</f>
        <v>0</v>
      </c>
      <c r="Q82" s="5">
        <f ca="1">IFERROR(INDEX(Large!$E$4:$BO$1048576,legal!$C82,legal!Q$2)*N82,0)</f>
        <v>0</v>
      </c>
      <c r="R82" s="5">
        <f ca="1">IFERROR(INDEX(Large!$E$4:$BO$1048576,legal!$C82,legal!R$2)*G82,0)</f>
        <v>0</v>
      </c>
    </row>
    <row r="83" spans="1:18">
      <c r="A83" s="18">
        <v>80</v>
      </c>
      <c r="B83" s="17" t="e">
        <f ca="1">LARGE(Large!$BO$4:$BO$31,legal!A83)</f>
        <v>#NUM!</v>
      </c>
      <c r="C83" s="28" t="e">
        <f ca="1">MATCH(B83,Large!$BO$4:$BO479,0)</f>
        <v>#NUM!</v>
      </c>
      <c r="D83" s="28" t="e">
        <f ca="1">INDEX(Large!$E$4:$BO$1048576,legal!$C83,legal!D$2)</f>
        <v>#NUM!</v>
      </c>
      <c r="E83" s="28" t="e">
        <f ca="1">INDEX(Large!$E$4:$BO$1048576,legal!$C83,legal!E$2)</f>
        <v>#NUM!</v>
      </c>
      <c r="F83" s="28" t="e">
        <f ca="1">INDEX(Large!$E$4:$BO$1048576,legal!$C83,legal!F$2)</f>
        <v>#NUM!</v>
      </c>
      <c r="G83" s="28" t="e">
        <f ca="1">INDEX(Large!$E$4:$BO$1048576,legal!$C83,legal!G$2)</f>
        <v>#NUM!</v>
      </c>
      <c r="H83" s="28" t="e">
        <f ca="1">INDEX(Large!$E$4:$BO$1048576,legal!$C83,legal!H$2)</f>
        <v>#NUM!</v>
      </c>
      <c r="I83" s="28" t="e">
        <f ca="1">INDEX(Large!$E$4:$BO$1048576,legal!$C83,legal!I$2)</f>
        <v>#NUM!</v>
      </c>
      <c r="J83" s="28" t="e">
        <f ca="1">INDEX(Large!$E$4:$BO$1048576,legal!$C83,legal!J$2)</f>
        <v>#NUM!</v>
      </c>
      <c r="K83" s="28" t="e">
        <f ca="1">INDEX(Large!$E$4:$BO$1048576,legal!$C83,legal!K$2)</f>
        <v>#NUM!</v>
      </c>
      <c r="L83" s="28" t="e">
        <f ca="1">INDEX(Large!$E$4:$BO$1048576,legal!$C83,legal!L$2)</f>
        <v>#NUM!</v>
      </c>
      <c r="M83" s="28" t="e">
        <f ca="1">INDEX(Large!$E$4:$BO$1048576,legal!$C83,legal!M$2)</f>
        <v>#NUM!</v>
      </c>
      <c r="N83" s="28" t="e">
        <f ca="1">INDEX(Large!$E$4:$BO$1048576,legal!$C83,legal!N$2)</f>
        <v>#NUM!</v>
      </c>
      <c r="O83" s="28" t="e">
        <f ca="1">INDEX(Large!$E$4:$BO$1048576,legal!$C83,legal!O$2)</f>
        <v>#NUM!</v>
      </c>
      <c r="P83" s="12">
        <f ca="1">IFERROR(INDEX(Large!$E$4:$BO$1048576,legal!$C83,legal!P$2),0)</f>
        <v>0</v>
      </c>
      <c r="Q83" s="5">
        <f ca="1">IFERROR(INDEX(Large!$E$4:$BO$1048576,legal!$C83,legal!Q$2)*N83,0)</f>
        <v>0</v>
      </c>
      <c r="R83" s="5">
        <f ca="1">IFERROR(INDEX(Large!$E$4:$BO$1048576,legal!$C83,legal!R$2)*G83,0)</f>
        <v>0</v>
      </c>
    </row>
    <row r="84" spans="1:18">
      <c r="A84" s="18">
        <v>81</v>
      </c>
      <c r="B84" s="17" t="e">
        <f ca="1">LARGE(Large!$BO$4:$BO$31,legal!A84)</f>
        <v>#NUM!</v>
      </c>
      <c r="C84" s="28" t="e">
        <f ca="1">MATCH(B84,Large!$BO$4:$BO480,0)</f>
        <v>#NUM!</v>
      </c>
      <c r="D84" s="28" t="e">
        <f ca="1">INDEX(Large!$E$4:$BO$1048576,legal!$C84,legal!D$2)</f>
        <v>#NUM!</v>
      </c>
      <c r="E84" s="28" t="e">
        <f ca="1">INDEX(Large!$E$4:$BO$1048576,legal!$C84,legal!E$2)</f>
        <v>#NUM!</v>
      </c>
      <c r="F84" s="28" t="e">
        <f ca="1">INDEX(Large!$E$4:$BO$1048576,legal!$C84,legal!F$2)</f>
        <v>#NUM!</v>
      </c>
      <c r="G84" s="28" t="e">
        <f ca="1">INDEX(Large!$E$4:$BO$1048576,legal!$C84,legal!G$2)</f>
        <v>#NUM!</v>
      </c>
      <c r="H84" s="28" t="e">
        <f ca="1">INDEX(Large!$E$4:$BO$1048576,legal!$C84,legal!H$2)</f>
        <v>#NUM!</v>
      </c>
      <c r="I84" s="28" t="e">
        <f ca="1">INDEX(Large!$E$4:$BO$1048576,legal!$C84,legal!I$2)</f>
        <v>#NUM!</v>
      </c>
      <c r="J84" s="28" t="e">
        <f ca="1">INDEX(Large!$E$4:$BO$1048576,legal!$C84,legal!J$2)</f>
        <v>#NUM!</v>
      </c>
      <c r="K84" s="28" t="e">
        <f ca="1">INDEX(Large!$E$4:$BO$1048576,legal!$C84,legal!K$2)</f>
        <v>#NUM!</v>
      </c>
      <c r="L84" s="28" t="e">
        <f ca="1">INDEX(Large!$E$4:$BO$1048576,legal!$C84,legal!L$2)</f>
        <v>#NUM!</v>
      </c>
      <c r="M84" s="28" t="e">
        <f ca="1">INDEX(Large!$E$4:$BO$1048576,legal!$C84,legal!M$2)</f>
        <v>#NUM!</v>
      </c>
      <c r="N84" s="28" t="e">
        <f ca="1">INDEX(Large!$E$4:$BO$1048576,legal!$C84,legal!N$2)</f>
        <v>#NUM!</v>
      </c>
      <c r="O84" s="28" t="e">
        <f ca="1">INDEX(Large!$E$4:$BO$1048576,legal!$C84,legal!O$2)</f>
        <v>#NUM!</v>
      </c>
      <c r="P84" s="12">
        <f ca="1">IFERROR(INDEX(Large!$E$4:$BO$1048576,legal!$C84,legal!P$2),0)</f>
        <v>0</v>
      </c>
      <c r="Q84" s="5">
        <f ca="1">IFERROR(INDEX(Large!$E$4:$BO$1048576,legal!$C84,legal!Q$2)*N84,0)</f>
        <v>0</v>
      </c>
      <c r="R84" s="5">
        <f ca="1">IFERROR(INDEX(Large!$E$4:$BO$1048576,legal!$C84,legal!R$2)*G84,0)</f>
        <v>0</v>
      </c>
    </row>
    <row r="85" spans="1:18">
      <c r="A85" s="18">
        <v>82</v>
      </c>
      <c r="B85" s="17" t="e">
        <f ca="1">LARGE(Large!$BO$4:$BO$31,legal!A85)</f>
        <v>#NUM!</v>
      </c>
      <c r="C85" s="28" t="e">
        <f ca="1">MATCH(B85,Large!$BO$4:$BO481,0)</f>
        <v>#NUM!</v>
      </c>
      <c r="D85" s="28" t="e">
        <f ca="1">INDEX(Large!$E$4:$BO$1048576,legal!$C85,legal!D$2)</f>
        <v>#NUM!</v>
      </c>
      <c r="E85" s="28" t="e">
        <f ca="1">INDEX(Large!$E$4:$BO$1048576,legal!$C85,legal!E$2)</f>
        <v>#NUM!</v>
      </c>
      <c r="F85" s="28" t="e">
        <f ca="1">INDEX(Large!$E$4:$BO$1048576,legal!$C85,legal!F$2)</f>
        <v>#NUM!</v>
      </c>
      <c r="G85" s="28" t="e">
        <f ca="1">INDEX(Large!$E$4:$BO$1048576,legal!$C85,legal!G$2)</f>
        <v>#NUM!</v>
      </c>
      <c r="H85" s="28" t="e">
        <f ca="1">INDEX(Large!$E$4:$BO$1048576,legal!$C85,legal!H$2)</f>
        <v>#NUM!</v>
      </c>
      <c r="I85" s="28" t="e">
        <f ca="1">INDEX(Large!$E$4:$BO$1048576,legal!$C85,legal!I$2)</f>
        <v>#NUM!</v>
      </c>
      <c r="J85" s="28" t="e">
        <f ca="1">INDEX(Large!$E$4:$BO$1048576,legal!$C85,legal!J$2)</f>
        <v>#NUM!</v>
      </c>
      <c r="K85" s="28" t="e">
        <f ca="1">INDEX(Large!$E$4:$BO$1048576,legal!$C85,legal!K$2)</f>
        <v>#NUM!</v>
      </c>
      <c r="L85" s="28" t="e">
        <f ca="1">INDEX(Large!$E$4:$BO$1048576,legal!$C85,legal!L$2)</f>
        <v>#NUM!</v>
      </c>
      <c r="M85" s="28" t="e">
        <f ca="1">INDEX(Large!$E$4:$BO$1048576,legal!$C85,legal!M$2)</f>
        <v>#NUM!</v>
      </c>
      <c r="N85" s="28" t="e">
        <f ca="1">INDEX(Large!$E$4:$BO$1048576,legal!$C85,legal!N$2)</f>
        <v>#NUM!</v>
      </c>
      <c r="O85" s="28" t="e">
        <f ca="1">INDEX(Large!$E$4:$BO$1048576,legal!$C85,legal!O$2)</f>
        <v>#NUM!</v>
      </c>
      <c r="P85" s="12">
        <f ca="1">IFERROR(INDEX(Large!$E$4:$BO$1048576,legal!$C85,legal!P$2),0)</f>
        <v>0</v>
      </c>
      <c r="Q85" s="5">
        <f ca="1">IFERROR(INDEX(Large!$E$4:$BO$1048576,legal!$C85,legal!Q$2)*N85,0)</f>
        <v>0</v>
      </c>
      <c r="R85" s="5">
        <f ca="1">IFERROR(INDEX(Large!$E$4:$BO$1048576,legal!$C85,legal!R$2)*G85,0)</f>
        <v>0</v>
      </c>
    </row>
    <row r="86" spans="1:18">
      <c r="A86" s="18">
        <v>83</v>
      </c>
      <c r="B86" s="17" t="e">
        <f ca="1">LARGE(Large!$BO$4:$BO$31,legal!A86)</f>
        <v>#NUM!</v>
      </c>
      <c r="C86" s="28" t="e">
        <f ca="1">MATCH(B86,Large!$BO$4:$BO482,0)</f>
        <v>#NUM!</v>
      </c>
      <c r="D86" s="28" t="e">
        <f ca="1">INDEX(Large!$E$4:$BO$1048576,legal!$C86,legal!D$2)</f>
        <v>#NUM!</v>
      </c>
      <c r="E86" s="28" t="e">
        <f ca="1">INDEX(Large!$E$4:$BO$1048576,legal!$C86,legal!E$2)</f>
        <v>#NUM!</v>
      </c>
      <c r="F86" s="28" t="e">
        <f ca="1">INDEX(Large!$E$4:$BO$1048576,legal!$C86,legal!F$2)</f>
        <v>#NUM!</v>
      </c>
      <c r="G86" s="28" t="e">
        <f ca="1">INDEX(Large!$E$4:$BO$1048576,legal!$C86,legal!G$2)</f>
        <v>#NUM!</v>
      </c>
      <c r="H86" s="28" t="e">
        <f ca="1">INDEX(Large!$E$4:$BO$1048576,legal!$C86,legal!H$2)</f>
        <v>#NUM!</v>
      </c>
      <c r="I86" s="28" t="e">
        <f ca="1">INDEX(Large!$E$4:$BO$1048576,legal!$C86,legal!I$2)</f>
        <v>#NUM!</v>
      </c>
      <c r="J86" s="28" t="e">
        <f ca="1">INDEX(Large!$E$4:$BO$1048576,legal!$C86,legal!J$2)</f>
        <v>#NUM!</v>
      </c>
      <c r="K86" s="28" t="e">
        <f ca="1">INDEX(Large!$E$4:$BO$1048576,legal!$C86,legal!K$2)</f>
        <v>#NUM!</v>
      </c>
      <c r="L86" s="28" t="e">
        <f ca="1">INDEX(Large!$E$4:$BO$1048576,legal!$C86,legal!L$2)</f>
        <v>#NUM!</v>
      </c>
      <c r="M86" s="28" t="e">
        <f ca="1">INDEX(Large!$E$4:$BO$1048576,legal!$C86,legal!M$2)</f>
        <v>#NUM!</v>
      </c>
      <c r="N86" s="28" t="e">
        <f ca="1">INDEX(Large!$E$4:$BO$1048576,legal!$C86,legal!N$2)</f>
        <v>#NUM!</v>
      </c>
      <c r="O86" s="28" t="e">
        <f ca="1">INDEX(Large!$E$4:$BO$1048576,legal!$C86,legal!O$2)</f>
        <v>#NUM!</v>
      </c>
      <c r="P86" s="12">
        <f ca="1">IFERROR(INDEX(Large!$E$4:$BO$1048576,legal!$C86,legal!P$2),0)</f>
        <v>0</v>
      </c>
      <c r="Q86" s="5">
        <f ca="1">IFERROR(INDEX(Large!$E$4:$BO$1048576,legal!$C86,legal!Q$2)*N86,0)</f>
        <v>0</v>
      </c>
      <c r="R86" s="5">
        <f ca="1">IFERROR(INDEX(Large!$E$4:$BO$1048576,legal!$C86,legal!R$2)*G86,0)</f>
        <v>0</v>
      </c>
    </row>
    <row r="87" spans="1:18">
      <c r="A87" s="18">
        <v>84</v>
      </c>
      <c r="B87" s="17" t="e">
        <f ca="1">LARGE(Large!$BO$4:$BO$31,legal!A87)</f>
        <v>#NUM!</v>
      </c>
      <c r="C87" s="28" t="e">
        <f ca="1">MATCH(B87,Large!$BO$4:$BO483,0)</f>
        <v>#NUM!</v>
      </c>
      <c r="D87" s="28" t="e">
        <f ca="1">INDEX(Large!$E$4:$BO$1048576,legal!$C87,legal!D$2)</f>
        <v>#NUM!</v>
      </c>
      <c r="E87" s="28" t="e">
        <f ca="1">INDEX(Large!$E$4:$BO$1048576,legal!$C87,legal!E$2)</f>
        <v>#NUM!</v>
      </c>
      <c r="F87" s="28" t="e">
        <f ca="1">INDEX(Large!$E$4:$BO$1048576,legal!$C87,legal!F$2)</f>
        <v>#NUM!</v>
      </c>
      <c r="G87" s="28" t="e">
        <f ca="1">INDEX(Large!$E$4:$BO$1048576,legal!$C87,legal!G$2)</f>
        <v>#NUM!</v>
      </c>
      <c r="H87" s="28" t="e">
        <f ca="1">INDEX(Large!$E$4:$BO$1048576,legal!$C87,legal!H$2)</f>
        <v>#NUM!</v>
      </c>
      <c r="I87" s="28" t="e">
        <f ca="1">INDEX(Large!$E$4:$BO$1048576,legal!$C87,legal!I$2)</f>
        <v>#NUM!</v>
      </c>
      <c r="J87" s="28" t="e">
        <f ca="1">INDEX(Large!$E$4:$BO$1048576,legal!$C87,legal!J$2)</f>
        <v>#NUM!</v>
      </c>
      <c r="K87" s="28" t="e">
        <f ca="1">INDEX(Large!$E$4:$BO$1048576,legal!$C87,legal!K$2)</f>
        <v>#NUM!</v>
      </c>
      <c r="L87" s="28" t="e">
        <f ca="1">INDEX(Large!$E$4:$BO$1048576,legal!$C87,legal!L$2)</f>
        <v>#NUM!</v>
      </c>
      <c r="M87" s="28" t="e">
        <f ca="1">INDEX(Large!$E$4:$BO$1048576,legal!$C87,legal!M$2)</f>
        <v>#NUM!</v>
      </c>
      <c r="N87" s="28" t="e">
        <f ca="1">INDEX(Large!$E$4:$BO$1048576,legal!$C87,legal!N$2)</f>
        <v>#NUM!</v>
      </c>
      <c r="O87" s="28" t="e">
        <f ca="1">INDEX(Large!$E$4:$BO$1048576,legal!$C87,legal!O$2)</f>
        <v>#NUM!</v>
      </c>
      <c r="P87" s="12">
        <f ca="1">IFERROR(INDEX(Large!$E$4:$BO$1048576,legal!$C87,legal!P$2),0)</f>
        <v>0</v>
      </c>
      <c r="Q87" s="5">
        <f ca="1">IFERROR(INDEX(Large!$E$4:$BO$1048576,legal!$C87,legal!Q$2)*N87,0)</f>
        <v>0</v>
      </c>
      <c r="R87" s="5">
        <f ca="1">IFERROR(INDEX(Large!$E$4:$BO$1048576,legal!$C87,legal!R$2)*G87,0)</f>
        <v>0</v>
      </c>
    </row>
    <row r="88" spans="1:18">
      <c r="A88" s="18">
        <v>85</v>
      </c>
      <c r="B88" s="17" t="e">
        <f ca="1">LARGE(Large!$BO$4:$BO$31,legal!A88)</f>
        <v>#NUM!</v>
      </c>
      <c r="C88" s="28" t="e">
        <f ca="1">MATCH(B88,Large!$BO$4:$BO484,0)</f>
        <v>#NUM!</v>
      </c>
      <c r="D88" s="28" t="e">
        <f ca="1">INDEX(Large!$E$4:$BO$1048576,legal!$C88,legal!D$2)</f>
        <v>#NUM!</v>
      </c>
      <c r="E88" s="28" t="e">
        <f ca="1">INDEX(Large!$E$4:$BO$1048576,legal!$C88,legal!E$2)</f>
        <v>#NUM!</v>
      </c>
      <c r="F88" s="28" t="e">
        <f ca="1">INDEX(Large!$E$4:$BO$1048576,legal!$C88,legal!F$2)</f>
        <v>#NUM!</v>
      </c>
      <c r="G88" s="28" t="e">
        <f ca="1">INDEX(Large!$E$4:$BO$1048576,legal!$C88,legal!G$2)</f>
        <v>#NUM!</v>
      </c>
      <c r="H88" s="28" t="e">
        <f ca="1">INDEX(Large!$E$4:$BO$1048576,legal!$C88,legal!H$2)</f>
        <v>#NUM!</v>
      </c>
      <c r="I88" s="28" t="e">
        <f ca="1">INDEX(Large!$E$4:$BO$1048576,legal!$C88,legal!I$2)</f>
        <v>#NUM!</v>
      </c>
      <c r="J88" s="28" t="e">
        <f ca="1">INDEX(Large!$E$4:$BO$1048576,legal!$C88,legal!J$2)</f>
        <v>#NUM!</v>
      </c>
      <c r="K88" s="28" t="e">
        <f ca="1">INDEX(Large!$E$4:$BO$1048576,legal!$C88,legal!K$2)</f>
        <v>#NUM!</v>
      </c>
      <c r="L88" s="28" t="e">
        <f ca="1">INDEX(Large!$E$4:$BO$1048576,legal!$C88,legal!L$2)</f>
        <v>#NUM!</v>
      </c>
      <c r="M88" s="28" t="e">
        <f ca="1">INDEX(Large!$E$4:$BO$1048576,legal!$C88,legal!M$2)</f>
        <v>#NUM!</v>
      </c>
      <c r="N88" s="28" t="e">
        <f ca="1">INDEX(Large!$E$4:$BO$1048576,legal!$C88,legal!N$2)</f>
        <v>#NUM!</v>
      </c>
      <c r="O88" s="28" t="e">
        <f ca="1">INDEX(Large!$E$4:$BO$1048576,legal!$C88,legal!O$2)</f>
        <v>#NUM!</v>
      </c>
      <c r="P88" s="12">
        <f ca="1">IFERROR(INDEX(Large!$E$4:$BO$1048576,legal!$C88,legal!P$2),0)</f>
        <v>0</v>
      </c>
      <c r="Q88" s="5">
        <f ca="1">IFERROR(INDEX(Large!$E$4:$BO$1048576,legal!$C88,legal!Q$2)*N88,0)</f>
        <v>0</v>
      </c>
      <c r="R88" s="5">
        <f ca="1">IFERROR(INDEX(Large!$E$4:$BO$1048576,legal!$C88,legal!R$2)*G88,0)</f>
        <v>0</v>
      </c>
    </row>
    <row r="89" spans="1:18">
      <c r="A89" s="18">
        <v>86</v>
      </c>
      <c r="B89" s="17" t="e">
        <f ca="1">LARGE(Large!$BO$4:$BO$31,legal!A89)</f>
        <v>#NUM!</v>
      </c>
      <c r="C89" s="28" t="e">
        <f ca="1">MATCH(B89,Large!$BO$4:$BO485,0)</f>
        <v>#NUM!</v>
      </c>
      <c r="D89" s="28" t="e">
        <f ca="1">INDEX(Large!$E$4:$BO$1048576,legal!$C89,legal!D$2)</f>
        <v>#NUM!</v>
      </c>
      <c r="E89" s="28" t="e">
        <f ca="1">INDEX(Large!$E$4:$BO$1048576,legal!$C89,legal!E$2)</f>
        <v>#NUM!</v>
      </c>
      <c r="F89" s="28" t="e">
        <f ca="1">INDEX(Large!$E$4:$BO$1048576,legal!$C89,legal!F$2)</f>
        <v>#NUM!</v>
      </c>
      <c r="G89" s="28" t="e">
        <f ca="1">INDEX(Large!$E$4:$BO$1048576,legal!$C89,legal!G$2)</f>
        <v>#NUM!</v>
      </c>
      <c r="H89" s="28" t="e">
        <f ca="1">INDEX(Large!$E$4:$BO$1048576,legal!$C89,legal!H$2)</f>
        <v>#NUM!</v>
      </c>
      <c r="I89" s="28" t="e">
        <f ca="1">INDEX(Large!$E$4:$BO$1048576,legal!$C89,legal!I$2)</f>
        <v>#NUM!</v>
      </c>
      <c r="J89" s="28" t="e">
        <f ca="1">INDEX(Large!$E$4:$BO$1048576,legal!$C89,legal!J$2)</f>
        <v>#NUM!</v>
      </c>
      <c r="K89" s="28" t="e">
        <f ca="1">INDEX(Large!$E$4:$BO$1048576,legal!$C89,legal!K$2)</f>
        <v>#NUM!</v>
      </c>
      <c r="L89" s="28" t="e">
        <f ca="1">INDEX(Large!$E$4:$BO$1048576,legal!$C89,legal!L$2)</f>
        <v>#NUM!</v>
      </c>
      <c r="M89" s="28" t="e">
        <f ca="1">INDEX(Large!$E$4:$BO$1048576,legal!$C89,legal!M$2)</f>
        <v>#NUM!</v>
      </c>
      <c r="N89" s="28" t="e">
        <f ca="1">INDEX(Large!$E$4:$BO$1048576,legal!$C89,legal!N$2)</f>
        <v>#NUM!</v>
      </c>
      <c r="O89" s="28" t="e">
        <f ca="1">INDEX(Large!$E$4:$BO$1048576,legal!$C89,legal!O$2)</f>
        <v>#NUM!</v>
      </c>
      <c r="P89" s="12">
        <f ca="1">IFERROR(INDEX(Large!$E$4:$BO$1048576,legal!$C89,legal!P$2),0)</f>
        <v>0</v>
      </c>
      <c r="Q89" s="5">
        <f ca="1">IFERROR(INDEX(Large!$E$4:$BO$1048576,legal!$C89,legal!Q$2)*N89,0)</f>
        <v>0</v>
      </c>
      <c r="R89" s="5">
        <f ca="1">IFERROR(INDEX(Large!$E$4:$BO$1048576,legal!$C89,legal!R$2)*G89,0)</f>
        <v>0</v>
      </c>
    </row>
    <row r="90" spans="1:18">
      <c r="A90" s="18">
        <v>87</v>
      </c>
      <c r="B90" s="17" t="e">
        <f ca="1">LARGE(Large!$BO$4:$BO$31,legal!A90)</f>
        <v>#NUM!</v>
      </c>
      <c r="C90" s="28" t="e">
        <f ca="1">MATCH(B90,Large!$BO$4:$BO486,0)</f>
        <v>#NUM!</v>
      </c>
      <c r="D90" s="28" t="e">
        <f ca="1">INDEX(Large!$E$4:$BO$1048576,legal!$C90,legal!D$2)</f>
        <v>#NUM!</v>
      </c>
      <c r="E90" s="28" t="e">
        <f ca="1">INDEX(Large!$E$4:$BO$1048576,legal!$C90,legal!E$2)</f>
        <v>#NUM!</v>
      </c>
      <c r="F90" s="28" t="e">
        <f ca="1">INDEX(Large!$E$4:$BO$1048576,legal!$C90,legal!F$2)</f>
        <v>#NUM!</v>
      </c>
      <c r="G90" s="28" t="e">
        <f ca="1">INDEX(Large!$E$4:$BO$1048576,legal!$C90,legal!G$2)</f>
        <v>#NUM!</v>
      </c>
      <c r="H90" s="28" t="e">
        <f ca="1">INDEX(Large!$E$4:$BO$1048576,legal!$C90,legal!H$2)</f>
        <v>#NUM!</v>
      </c>
      <c r="I90" s="28" t="e">
        <f ca="1">INDEX(Large!$E$4:$BO$1048576,legal!$C90,legal!I$2)</f>
        <v>#NUM!</v>
      </c>
      <c r="J90" s="28" t="e">
        <f ca="1">INDEX(Large!$E$4:$BO$1048576,legal!$C90,legal!J$2)</f>
        <v>#NUM!</v>
      </c>
      <c r="K90" s="28" t="e">
        <f ca="1">INDEX(Large!$E$4:$BO$1048576,legal!$C90,legal!K$2)</f>
        <v>#NUM!</v>
      </c>
      <c r="L90" s="28" t="e">
        <f ca="1">INDEX(Large!$E$4:$BO$1048576,legal!$C90,legal!L$2)</f>
        <v>#NUM!</v>
      </c>
      <c r="M90" s="28" t="e">
        <f ca="1">INDEX(Large!$E$4:$BO$1048576,legal!$C90,legal!M$2)</f>
        <v>#NUM!</v>
      </c>
      <c r="N90" s="28" t="e">
        <f ca="1">INDEX(Large!$E$4:$BO$1048576,legal!$C90,legal!N$2)</f>
        <v>#NUM!</v>
      </c>
      <c r="O90" s="28" t="e">
        <f ca="1">INDEX(Large!$E$4:$BO$1048576,legal!$C90,legal!O$2)</f>
        <v>#NUM!</v>
      </c>
      <c r="P90" s="12">
        <f ca="1">IFERROR(INDEX(Large!$E$4:$BO$1048576,legal!$C90,legal!P$2),0)</f>
        <v>0</v>
      </c>
      <c r="Q90" s="5">
        <f ca="1">IFERROR(INDEX(Large!$E$4:$BO$1048576,legal!$C90,legal!Q$2)*N90,0)</f>
        <v>0</v>
      </c>
      <c r="R90" s="5">
        <f ca="1">IFERROR(INDEX(Large!$E$4:$BO$1048576,legal!$C90,legal!R$2)*G90,0)</f>
        <v>0</v>
      </c>
    </row>
    <row r="91" spans="1:18">
      <c r="A91" s="18">
        <v>88</v>
      </c>
      <c r="B91" s="17" t="e">
        <f ca="1">LARGE(Large!$BO$4:$BO$31,legal!A91)</f>
        <v>#NUM!</v>
      </c>
      <c r="C91" s="28" t="e">
        <f ca="1">MATCH(B91,Large!$BO$4:$BO487,0)</f>
        <v>#NUM!</v>
      </c>
      <c r="D91" s="28" t="e">
        <f ca="1">INDEX(Large!$E$4:$BO$1048576,legal!$C91,legal!D$2)</f>
        <v>#NUM!</v>
      </c>
      <c r="E91" s="28" t="e">
        <f ca="1">INDEX(Large!$E$4:$BO$1048576,legal!$C91,legal!E$2)</f>
        <v>#NUM!</v>
      </c>
      <c r="F91" s="28" t="e">
        <f ca="1">INDEX(Large!$E$4:$BO$1048576,legal!$C91,legal!F$2)</f>
        <v>#NUM!</v>
      </c>
      <c r="G91" s="28" t="e">
        <f ca="1">INDEX(Large!$E$4:$BO$1048576,legal!$C91,legal!G$2)</f>
        <v>#NUM!</v>
      </c>
      <c r="H91" s="28" t="e">
        <f ca="1">INDEX(Large!$E$4:$BO$1048576,legal!$C91,legal!H$2)</f>
        <v>#NUM!</v>
      </c>
      <c r="I91" s="28" t="e">
        <f ca="1">INDEX(Large!$E$4:$BO$1048576,legal!$C91,legal!I$2)</f>
        <v>#NUM!</v>
      </c>
      <c r="J91" s="28" t="e">
        <f ca="1">INDEX(Large!$E$4:$BO$1048576,legal!$C91,legal!J$2)</f>
        <v>#NUM!</v>
      </c>
      <c r="K91" s="28" t="e">
        <f ca="1">INDEX(Large!$E$4:$BO$1048576,legal!$C91,legal!K$2)</f>
        <v>#NUM!</v>
      </c>
      <c r="L91" s="28" t="e">
        <f ca="1">INDEX(Large!$E$4:$BO$1048576,legal!$C91,legal!L$2)</f>
        <v>#NUM!</v>
      </c>
      <c r="M91" s="28" t="e">
        <f ca="1">INDEX(Large!$E$4:$BO$1048576,legal!$C91,legal!M$2)</f>
        <v>#NUM!</v>
      </c>
      <c r="N91" s="28" t="e">
        <f ca="1">INDEX(Large!$E$4:$BO$1048576,legal!$C91,legal!N$2)</f>
        <v>#NUM!</v>
      </c>
      <c r="O91" s="28" t="e">
        <f ca="1">INDEX(Large!$E$4:$BO$1048576,legal!$C91,legal!O$2)</f>
        <v>#NUM!</v>
      </c>
      <c r="P91" s="12">
        <f ca="1">IFERROR(INDEX(Large!$E$4:$BO$1048576,legal!$C91,legal!P$2),0)</f>
        <v>0</v>
      </c>
      <c r="Q91" s="5">
        <f ca="1">IFERROR(INDEX(Large!$E$4:$BO$1048576,legal!$C91,legal!Q$2)*N91,0)</f>
        <v>0</v>
      </c>
      <c r="R91" s="5">
        <f ca="1">IFERROR(INDEX(Large!$E$4:$BO$1048576,legal!$C91,legal!R$2)*G91,0)</f>
        <v>0</v>
      </c>
    </row>
    <row r="92" spans="1:18">
      <c r="A92" s="18">
        <v>89</v>
      </c>
      <c r="B92" s="17" t="e">
        <f ca="1">LARGE(Large!$BO$4:$BO$31,legal!A92)</f>
        <v>#NUM!</v>
      </c>
      <c r="C92" s="28" t="e">
        <f ca="1">MATCH(B92,Large!$BO$4:$BO488,0)</f>
        <v>#NUM!</v>
      </c>
      <c r="D92" s="28" t="e">
        <f ca="1">INDEX(Large!$E$4:$BO$1048576,legal!$C92,legal!D$2)</f>
        <v>#NUM!</v>
      </c>
      <c r="E92" s="28" t="e">
        <f ca="1">INDEX(Large!$E$4:$BO$1048576,legal!$C92,legal!E$2)</f>
        <v>#NUM!</v>
      </c>
      <c r="F92" s="28" t="e">
        <f ca="1">INDEX(Large!$E$4:$BO$1048576,legal!$C92,legal!F$2)</f>
        <v>#NUM!</v>
      </c>
      <c r="G92" s="28" t="e">
        <f ca="1">INDEX(Large!$E$4:$BO$1048576,legal!$C92,legal!G$2)</f>
        <v>#NUM!</v>
      </c>
      <c r="H92" s="28" t="e">
        <f ca="1">INDEX(Large!$E$4:$BO$1048576,legal!$C92,legal!H$2)</f>
        <v>#NUM!</v>
      </c>
      <c r="I92" s="28" t="e">
        <f ca="1">INDEX(Large!$E$4:$BO$1048576,legal!$C92,legal!I$2)</f>
        <v>#NUM!</v>
      </c>
      <c r="J92" s="28" t="e">
        <f ca="1">INDEX(Large!$E$4:$BO$1048576,legal!$C92,legal!J$2)</f>
        <v>#NUM!</v>
      </c>
      <c r="K92" s="28" t="e">
        <f ca="1">INDEX(Large!$E$4:$BO$1048576,legal!$C92,legal!K$2)</f>
        <v>#NUM!</v>
      </c>
      <c r="L92" s="28" t="e">
        <f ca="1">INDEX(Large!$E$4:$BO$1048576,legal!$C92,legal!L$2)</f>
        <v>#NUM!</v>
      </c>
      <c r="M92" s="28" t="e">
        <f ca="1">INDEX(Large!$E$4:$BO$1048576,legal!$C92,legal!M$2)</f>
        <v>#NUM!</v>
      </c>
      <c r="N92" s="28" t="e">
        <f ca="1">INDEX(Large!$E$4:$BO$1048576,legal!$C92,legal!N$2)</f>
        <v>#NUM!</v>
      </c>
      <c r="O92" s="28" t="e">
        <f ca="1">INDEX(Large!$E$4:$BO$1048576,legal!$C92,legal!O$2)</f>
        <v>#NUM!</v>
      </c>
      <c r="P92" s="12">
        <f ca="1">IFERROR(INDEX(Large!$E$4:$BO$1048576,legal!$C92,legal!P$2),0)</f>
        <v>0</v>
      </c>
      <c r="Q92" s="5">
        <f ca="1">IFERROR(INDEX(Large!$E$4:$BO$1048576,legal!$C92,legal!Q$2)*N92,0)</f>
        <v>0</v>
      </c>
      <c r="R92" s="5">
        <f ca="1">IFERROR(INDEX(Large!$E$4:$BO$1048576,legal!$C92,legal!R$2)*G92,0)</f>
        <v>0</v>
      </c>
    </row>
    <row r="93" spans="1:18">
      <c r="A93" s="18">
        <v>90</v>
      </c>
      <c r="B93" s="17" t="e">
        <f ca="1">LARGE(Large!$BO$4:$BO$31,legal!A93)</f>
        <v>#NUM!</v>
      </c>
      <c r="C93" s="28" t="e">
        <f ca="1">MATCH(B93,Large!$BO$4:$BO489,0)</f>
        <v>#NUM!</v>
      </c>
      <c r="D93" s="28" t="e">
        <f ca="1">INDEX(Large!$E$4:$BO$1048576,legal!$C93,legal!D$2)</f>
        <v>#NUM!</v>
      </c>
      <c r="E93" s="28" t="e">
        <f ca="1">INDEX(Large!$E$4:$BO$1048576,legal!$C93,legal!E$2)</f>
        <v>#NUM!</v>
      </c>
      <c r="F93" s="28" t="e">
        <f ca="1">INDEX(Large!$E$4:$BO$1048576,legal!$C93,legal!F$2)</f>
        <v>#NUM!</v>
      </c>
      <c r="G93" s="28" t="e">
        <f ca="1">INDEX(Large!$E$4:$BO$1048576,legal!$C93,legal!G$2)</f>
        <v>#NUM!</v>
      </c>
      <c r="H93" s="28" t="e">
        <f ca="1">INDEX(Large!$E$4:$BO$1048576,legal!$C93,legal!H$2)</f>
        <v>#NUM!</v>
      </c>
      <c r="I93" s="28" t="e">
        <f ca="1">INDEX(Large!$E$4:$BO$1048576,legal!$C93,legal!I$2)</f>
        <v>#NUM!</v>
      </c>
      <c r="J93" s="28" t="e">
        <f ca="1">INDEX(Large!$E$4:$BO$1048576,legal!$C93,legal!J$2)</f>
        <v>#NUM!</v>
      </c>
      <c r="K93" s="28" t="e">
        <f ca="1">INDEX(Large!$E$4:$BO$1048576,legal!$C93,legal!K$2)</f>
        <v>#NUM!</v>
      </c>
      <c r="L93" s="28" t="e">
        <f ca="1">INDEX(Large!$E$4:$BO$1048576,legal!$C93,legal!L$2)</f>
        <v>#NUM!</v>
      </c>
      <c r="M93" s="28" t="e">
        <f ca="1">INDEX(Large!$E$4:$BO$1048576,legal!$C93,legal!M$2)</f>
        <v>#NUM!</v>
      </c>
      <c r="N93" s="28" t="e">
        <f ca="1">INDEX(Large!$E$4:$BO$1048576,legal!$C93,legal!N$2)</f>
        <v>#NUM!</v>
      </c>
      <c r="O93" s="28" t="e">
        <f ca="1">INDEX(Large!$E$4:$BO$1048576,legal!$C93,legal!O$2)</f>
        <v>#NUM!</v>
      </c>
      <c r="P93" s="12">
        <f ca="1">IFERROR(INDEX(Large!$E$4:$BO$1048576,legal!$C93,legal!P$2),0)</f>
        <v>0</v>
      </c>
      <c r="Q93" s="5">
        <f ca="1">IFERROR(INDEX(Large!$E$4:$BO$1048576,legal!$C93,legal!Q$2)*N93,0)</f>
        <v>0</v>
      </c>
      <c r="R93" s="5">
        <f ca="1">IFERROR(INDEX(Large!$E$4:$BO$1048576,legal!$C93,legal!R$2)*G93,0)</f>
        <v>0</v>
      </c>
    </row>
    <row r="94" spans="1:18">
      <c r="A94" s="18">
        <v>91</v>
      </c>
      <c r="B94" s="17" t="e">
        <f ca="1">LARGE(Large!$BO$4:$BO$31,legal!A94)</f>
        <v>#NUM!</v>
      </c>
      <c r="C94" s="28" t="e">
        <f ca="1">MATCH(B94,Large!$BO$4:$BO490,0)</f>
        <v>#NUM!</v>
      </c>
      <c r="D94" s="28" t="e">
        <f ca="1">INDEX(Large!$E$4:$BO$1048576,legal!$C94,legal!D$2)</f>
        <v>#NUM!</v>
      </c>
      <c r="E94" s="28" t="e">
        <f ca="1">INDEX(Large!$E$4:$BO$1048576,legal!$C94,legal!E$2)</f>
        <v>#NUM!</v>
      </c>
      <c r="F94" s="28" t="e">
        <f ca="1">INDEX(Large!$E$4:$BO$1048576,legal!$C94,legal!F$2)</f>
        <v>#NUM!</v>
      </c>
      <c r="G94" s="28" t="e">
        <f ca="1">INDEX(Large!$E$4:$BO$1048576,legal!$C94,legal!G$2)</f>
        <v>#NUM!</v>
      </c>
      <c r="H94" s="28" t="e">
        <f ca="1">INDEX(Large!$E$4:$BO$1048576,legal!$C94,legal!H$2)</f>
        <v>#NUM!</v>
      </c>
      <c r="I94" s="28" t="e">
        <f ca="1">INDEX(Large!$E$4:$BO$1048576,legal!$C94,legal!I$2)</f>
        <v>#NUM!</v>
      </c>
      <c r="J94" s="28" t="e">
        <f ca="1">INDEX(Large!$E$4:$BO$1048576,legal!$C94,legal!J$2)</f>
        <v>#NUM!</v>
      </c>
      <c r="K94" s="28" t="e">
        <f ca="1">INDEX(Large!$E$4:$BO$1048576,legal!$C94,legal!K$2)</f>
        <v>#NUM!</v>
      </c>
      <c r="L94" s="28" t="e">
        <f ca="1">INDEX(Large!$E$4:$BO$1048576,legal!$C94,legal!L$2)</f>
        <v>#NUM!</v>
      </c>
      <c r="M94" s="28" t="e">
        <f ca="1">INDEX(Large!$E$4:$BO$1048576,legal!$C94,legal!M$2)</f>
        <v>#NUM!</v>
      </c>
      <c r="N94" s="28" t="e">
        <f ca="1">INDEX(Large!$E$4:$BO$1048576,legal!$C94,legal!N$2)</f>
        <v>#NUM!</v>
      </c>
      <c r="O94" s="28" t="e">
        <f ca="1">INDEX(Large!$E$4:$BO$1048576,legal!$C94,legal!O$2)</f>
        <v>#NUM!</v>
      </c>
      <c r="P94" s="12">
        <f ca="1">IFERROR(INDEX(Large!$E$4:$BO$1048576,legal!$C94,legal!P$2),0)</f>
        <v>0</v>
      </c>
      <c r="Q94" s="5">
        <f ca="1">IFERROR(INDEX(Large!$E$4:$BO$1048576,legal!$C94,legal!Q$2)*N94,0)</f>
        <v>0</v>
      </c>
      <c r="R94" s="5">
        <f ca="1">IFERROR(INDEX(Large!$E$4:$BO$1048576,legal!$C94,legal!R$2)*G94,0)</f>
        <v>0</v>
      </c>
    </row>
    <row r="95" spans="1:18">
      <c r="A95" s="18">
        <v>92</v>
      </c>
      <c r="B95" s="17" t="e">
        <f ca="1">LARGE(Large!$BO$4:$BO$31,legal!A95)</f>
        <v>#NUM!</v>
      </c>
      <c r="C95" s="28" t="e">
        <f ca="1">MATCH(B95,Large!$BO$4:$BO491,0)</f>
        <v>#NUM!</v>
      </c>
      <c r="D95" s="28" t="e">
        <f ca="1">INDEX(Large!$E$4:$BO$1048576,legal!$C95,legal!D$2)</f>
        <v>#NUM!</v>
      </c>
      <c r="E95" s="28" t="e">
        <f ca="1">INDEX(Large!$E$4:$BO$1048576,legal!$C95,legal!E$2)</f>
        <v>#NUM!</v>
      </c>
      <c r="F95" s="28" t="e">
        <f ca="1">INDEX(Large!$E$4:$BO$1048576,legal!$C95,legal!F$2)</f>
        <v>#NUM!</v>
      </c>
      <c r="G95" s="28" t="e">
        <f ca="1">INDEX(Large!$E$4:$BO$1048576,legal!$C95,legal!G$2)</f>
        <v>#NUM!</v>
      </c>
      <c r="H95" s="28" t="e">
        <f ca="1">INDEX(Large!$E$4:$BO$1048576,legal!$C95,legal!H$2)</f>
        <v>#NUM!</v>
      </c>
      <c r="I95" s="28" t="e">
        <f ca="1">INDEX(Large!$E$4:$BO$1048576,legal!$C95,legal!I$2)</f>
        <v>#NUM!</v>
      </c>
      <c r="J95" s="28" t="e">
        <f ca="1">INDEX(Large!$E$4:$BO$1048576,legal!$C95,legal!J$2)</f>
        <v>#NUM!</v>
      </c>
      <c r="K95" s="28" t="e">
        <f ca="1">INDEX(Large!$E$4:$BO$1048576,legal!$C95,legal!K$2)</f>
        <v>#NUM!</v>
      </c>
      <c r="L95" s="28" t="e">
        <f ca="1">INDEX(Large!$E$4:$BO$1048576,legal!$C95,legal!L$2)</f>
        <v>#NUM!</v>
      </c>
      <c r="M95" s="28" t="e">
        <f ca="1">INDEX(Large!$E$4:$BO$1048576,legal!$C95,legal!M$2)</f>
        <v>#NUM!</v>
      </c>
      <c r="N95" s="28" t="e">
        <f ca="1">INDEX(Large!$E$4:$BO$1048576,legal!$C95,legal!N$2)</f>
        <v>#NUM!</v>
      </c>
      <c r="O95" s="28" t="e">
        <f ca="1">INDEX(Large!$E$4:$BO$1048576,legal!$C95,legal!O$2)</f>
        <v>#NUM!</v>
      </c>
      <c r="P95" s="12">
        <f ca="1">IFERROR(INDEX(Large!$E$4:$BO$1048576,legal!$C95,legal!P$2),0)</f>
        <v>0</v>
      </c>
      <c r="Q95" s="5">
        <f ca="1">IFERROR(INDEX(Large!$E$4:$BO$1048576,legal!$C95,legal!Q$2)*N95,0)</f>
        <v>0</v>
      </c>
      <c r="R95" s="5">
        <f ca="1">IFERROR(INDEX(Large!$E$4:$BO$1048576,legal!$C95,legal!R$2)*G95,0)</f>
        <v>0</v>
      </c>
    </row>
    <row r="96" spans="1:18">
      <c r="A96" s="18">
        <v>93</v>
      </c>
      <c r="B96" s="17" t="e">
        <f ca="1">LARGE(Large!$BO$4:$BO$31,legal!A96)</f>
        <v>#NUM!</v>
      </c>
      <c r="C96" s="28" t="e">
        <f ca="1">MATCH(B96,Large!$BO$4:$BO492,0)</f>
        <v>#NUM!</v>
      </c>
      <c r="D96" s="28" t="e">
        <f ca="1">INDEX(Large!$E$4:$BO$1048576,legal!$C96,legal!D$2)</f>
        <v>#NUM!</v>
      </c>
      <c r="E96" s="28" t="e">
        <f ca="1">INDEX(Large!$E$4:$BO$1048576,legal!$C96,legal!E$2)</f>
        <v>#NUM!</v>
      </c>
      <c r="F96" s="28" t="e">
        <f ca="1">INDEX(Large!$E$4:$BO$1048576,legal!$C96,legal!F$2)</f>
        <v>#NUM!</v>
      </c>
      <c r="G96" s="28" t="e">
        <f ca="1">INDEX(Large!$E$4:$BO$1048576,legal!$C96,legal!G$2)</f>
        <v>#NUM!</v>
      </c>
      <c r="H96" s="28" t="e">
        <f ca="1">INDEX(Large!$E$4:$BO$1048576,legal!$C96,legal!H$2)</f>
        <v>#NUM!</v>
      </c>
      <c r="I96" s="28" t="e">
        <f ca="1">INDEX(Large!$E$4:$BO$1048576,legal!$C96,legal!I$2)</f>
        <v>#NUM!</v>
      </c>
      <c r="J96" s="28" t="e">
        <f ca="1">INDEX(Large!$E$4:$BO$1048576,legal!$C96,legal!J$2)</f>
        <v>#NUM!</v>
      </c>
      <c r="K96" s="28" t="e">
        <f ca="1">INDEX(Large!$E$4:$BO$1048576,legal!$C96,legal!K$2)</f>
        <v>#NUM!</v>
      </c>
      <c r="L96" s="28" t="e">
        <f ca="1">INDEX(Large!$E$4:$BO$1048576,legal!$C96,legal!L$2)</f>
        <v>#NUM!</v>
      </c>
      <c r="M96" s="28" t="e">
        <f ca="1">INDEX(Large!$E$4:$BO$1048576,legal!$C96,legal!M$2)</f>
        <v>#NUM!</v>
      </c>
      <c r="N96" s="28" t="e">
        <f ca="1">INDEX(Large!$E$4:$BO$1048576,legal!$C96,legal!N$2)</f>
        <v>#NUM!</v>
      </c>
      <c r="O96" s="28" t="e">
        <f ca="1">INDEX(Large!$E$4:$BO$1048576,legal!$C96,legal!O$2)</f>
        <v>#NUM!</v>
      </c>
      <c r="P96" s="12">
        <f ca="1">IFERROR(INDEX(Large!$E$4:$BO$1048576,legal!$C96,legal!P$2),0)</f>
        <v>0</v>
      </c>
      <c r="Q96" s="5">
        <f ca="1">IFERROR(INDEX(Large!$E$4:$BO$1048576,legal!$C96,legal!Q$2)*N96,0)</f>
        <v>0</v>
      </c>
      <c r="R96" s="5">
        <f ca="1">IFERROR(INDEX(Large!$E$4:$BO$1048576,legal!$C96,legal!R$2)*G96,0)</f>
        <v>0</v>
      </c>
    </row>
    <row r="97" spans="1:18">
      <c r="A97" s="18">
        <v>94</v>
      </c>
      <c r="B97" s="17" t="e">
        <f ca="1">LARGE(Large!$BO$4:$BO$31,legal!A97)</f>
        <v>#NUM!</v>
      </c>
      <c r="C97" s="28" t="e">
        <f ca="1">MATCH(B97,Large!$BO$4:$BO493,0)</f>
        <v>#NUM!</v>
      </c>
      <c r="D97" s="28" t="e">
        <f ca="1">INDEX(Large!$E$4:$BO$1048576,legal!$C97,legal!D$2)</f>
        <v>#NUM!</v>
      </c>
      <c r="E97" s="28" t="e">
        <f ca="1">INDEX(Large!$E$4:$BO$1048576,legal!$C97,legal!E$2)</f>
        <v>#NUM!</v>
      </c>
      <c r="F97" s="28" t="e">
        <f ca="1">INDEX(Large!$E$4:$BO$1048576,legal!$C97,legal!F$2)</f>
        <v>#NUM!</v>
      </c>
      <c r="G97" s="28" t="e">
        <f ca="1">INDEX(Large!$E$4:$BO$1048576,legal!$C97,legal!G$2)</f>
        <v>#NUM!</v>
      </c>
      <c r="H97" s="28" t="e">
        <f ca="1">INDEX(Large!$E$4:$BO$1048576,legal!$C97,legal!H$2)</f>
        <v>#NUM!</v>
      </c>
      <c r="I97" s="28" t="e">
        <f ca="1">INDEX(Large!$E$4:$BO$1048576,legal!$C97,legal!I$2)</f>
        <v>#NUM!</v>
      </c>
      <c r="J97" s="28" t="e">
        <f ca="1">INDEX(Large!$E$4:$BO$1048576,legal!$C97,legal!J$2)</f>
        <v>#NUM!</v>
      </c>
      <c r="K97" s="28" t="e">
        <f ca="1">INDEX(Large!$E$4:$BO$1048576,legal!$C97,legal!K$2)</f>
        <v>#NUM!</v>
      </c>
      <c r="L97" s="28" t="e">
        <f ca="1">INDEX(Large!$E$4:$BO$1048576,legal!$C97,legal!L$2)</f>
        <v>#NUM!</v>
      </c>
      <c r="M97" s="28" t="e">
        <f ca="1">INDEX(Large!$E$4:$BO$1048576,legal!$C97,legal!M$2)</f>
        <v>#NUM!</v>
      </c>
      <c r="N97" s="28" t="e">
        <f ca="1">INDEX(Large!$E$4:$BO$1048576,legal!$C97,legal!N$2)</f>
        <v>#NUM!</v>
      </c>
      <c r="O97" s="28" t="e">
        <f ca="1">INDEX(Large!$E$4:$BO$1048576,legal!$C97,legal!O$2)</f>
        <v>#NUM!</v>
      </c>
      <c r="P97" s="12">
        <f ca="1">IFERROR(INDEX(Large!$E$4:$BO$1048576,legal!$C97,legal!P$2),0)</f>
        <v>0</v>
      </c>
      <c r="Q97" s="5">
        <f ca="1">IFERROR(INDEX(Large!$E$4:$BO$1048576,legal!$C97,legal!Q$2)*N97,0)</f>
        <v>0</v>
      </c>
      <c r="R97" s="5">
        <f ca="1">IFERROR(INDEX(Large!$E$4:$BO$1048576,legal!$C97,legal!R$2)*G97,0)</f>
        <v>0</v>
      </c>
    </row>
    <row r="98" spans="1:18">
      <c r="A98" s="18">
        <v>95</v>
      </c>
      <c r="B98" s="17" t="e">
        <f ca="1">LARGE(Large!$BO$4:$BO$31,legal!A98)</f>
        <v>#NUM!</v>
      </c>
      <c r="C98" s="28" t="e">
        <f ca="1">MATCH(B98,Large!$BO$4:$BO494,0)</f>
        <v>#NUM!</v>
      </c>
      <c r="D98" s="28" t="e">
        <f ca="1">INDEX(Large!$E$4:$BO$1048576,legal!$C98,legal!D$2)</f>
        <v>#NUM!</v>
      </c>
      <c r="E98" s="28" t="e">
        <f ca="1">INDEX(Large!$E$4:$BO$1048576,legal!$C98,legal!E$2)</f>
        <v>#NUM!</v>
      </c>
      <c r="F98" s="28" t="e">
        <f ca="1">INDEX(Large!$E$4:$BO$1048576,legal!$C98,legal!F$2)</f>
        <v>#NUM!</v>
      </c>
      <c r="G98" s="28" t="e">
        <f ca="1">INDEX(Large!$E$4:$BO$1048576,legal!$C98,legal!G$2)</f>
        <v>#NUM!</v>
      </c>
      <c r="H98" s="28" t="e">
        <f ca="1">INDEX(Large!$E$4:$BO$1048576,legal!$C98,legal!H$2)</f>
        <v>#NUM!</v>
      </c>
      <c r="I98" s="28" t="e">
        <f ca="1">INDEX(Large!$E$4:$BO$1048576,legal!$C98,legal!I$2)</f>
        <v>#NUM!</v>
      </c>
      <c r="J98" s="28" t="e">
        <f ca="1">INDEX(Large!$E$4:$BO$1048576,legal!$C98,legal!J$2)</f>
        <v>#NUM!</v>
      </c>
      <c r="K98" s="28" t="e">
        <f ca="1">INDEX(Large!$E$4:$BO$1048576,legal!$C98,legal!K$2)</f>
        <v>#NUM!</v>
      </c>
      <c r="L98" s="28" t="e">
        <f ca="1">INDEX(Large!$E$4:$BO$1048576,legal!$C98,legal!L$2)</f>
        <v>#NUM!</v>
      </c>
      <c r="M98" s="28" t="e">
        <f ca="1">INDEX(Large!$E$4:$BO$1048576,legal!$C98,legal!M$2)</f>
        <v>#NUM!</v>
      </c>
      <c r="N98" s="28" t="e">
        <f ca="1">INDEX(Large!$E$4:$BO$1048576,legal!$C98,legal!N$2)</f>
        <v>#NUM!</v>
      </c>
      <c r="O98" s="28" t="e">
        <f ca="1">INDEX(Large!$E$4:$BO$1048576,legal!$C98,legal!O$2)</f>
        <v>#NUM!</v>
      </c>
      <c r="P98" s="12">
        <f ca="1">IFERROR(INDEX(Large!$E$4:$BO$1048576,legal!$C98,legal!P$2),0)</f>
        <v>0</v>
      </c>
      <c r="Q98" s="5">
        <f ca="1">IFERROR(INDEX(Large!$E$4:$BO$1048576,legal!$C98,legal!Q$2)*N98,0)</f>
        <v>0</v>
      </c>
      <c r="R98" s="5">
        <f ca="1">IFERROR(INDEX(Large!$E$4:$BO$1048576,legal!$C98,legal!R$2)*G98,0)</f>
        <v>0</v>
      </c>
    </row>
    <row r="99" spans="1:18">
      <c r="A99" s="18">
        <v>96</v>
      </c>
      <c r="B99" s="17" t="e">
        <f ca="1">LARGE(Large!$BO$4:$BO$31,legal!A99)</f>
        <v>#NUM!</v>
      </c>
      <c r="C99" s="28" t="e">
        <f ca="1">MATCH(B99,Large!$BO$4:$BO495,0)</f>
        <v>#NUM!</v>
      </c>
      <c r="D99" s="28" t="e">
        <f ca="1">INDEX(Large!$E$4:$BO$1048576,legal!$C99,legal!D$2)</f>
        <v>#NUM!</v>
      </c>
      <c r="E99" s="28" t="e">
        <f ca="1">INDEX(Large!$E$4:$BO$1048576,legal!$C99,legal!E$2)</f>
        <v>#NUM!</v>
      </c>
      <c r="F99" s="28" t="e">
        <f ca="1">INDEX(Large!$E$4:$BO$1048576,legal!$C99,legal!F$2)</f>
        <v>#NUM!</v>
      </c>
      <c r="G99" s="28" t="e">
        <f ca="1">INDEX(Large!$E$4:$BO$1048576,legal!$C99,legal!G$2)</f>
        <v>#NUM!</v>
      </c>
      <c r="H99" s="28" t="e">
        <f ca="1">INDEX(Large!$E$4:$BO$1048576,legal!$C99,legal!H$2)</f>
        <v>#NUM!</v>
      </c>
      <c r="I99" s="28" t="e">
        <f ca="1">INDEX(Large!$E$4:$BO$1048576,legal!$C99,legal!I$2)</f>
        <v>#NUM!</v>
      </c>
      <c r="J99" s="28" t="e">
        <f ca="1">INDEX(Large!$E$4:$BO$1048576,legal!$C99,legal!J$2)</f>
        <v>#NUM!</v>
      </c>
      <c r="K99" s="28" t="e">
        <f ca="1">INDEX(Large!$E$4:$BO$1048576,legal!$C99,legal!K$2)</f>
        <v>#NUM!</v>
      </c>
      <c r="L99" s="28" t="e">
        <f ca="1">INDEX(Large!$E$4:$BO$1048576,legal!$C99,legal!L$2)</f>
        <v>#NUM!</v>
      </c>
      <c r="M99" s="28" t="e">
        <f ca="1">INDEX(Large!$E$4:$BO$1048576,legal!$C99,legal!M$2)</f>
        <v>#NUM!</v>
      </c>
      <c r="N99" s="28" t="e">
        <f ca="1">INDEX(Large!$E$4:$BO$1048576,legal!$C99,legal!N$2)</f>
        <v>#NUM!</v>
      </c>
      <c r="O99" s="28" t="e">
        <f ca="1">INDEX(Large!$E$4:$BO$1048576,legal!$C99,legal!O$2)</f>
        <v>#NUM!</v>
      </c>
      <c r="P99" s="12">
        <f ca="1">IFERROR(INDEX(Large!$E$4:$BO$1048576,legal!$C99,legal!P$2),0)</f>
        <v>0</v>
      </c>
      <c r="Q99" s="5">
        <f ca="1">IFERROR(INDEX(Large!$E$4:$BO$1048576,legal!$C99,legal!Q$2)*N99,0)</f>
        <v>0</v>
      </c>
      <c r="R99" s="5">
        <f ca="1">IFERROR(INDEX(Large!$E$4:$BO$1048576,legal!$C99,legal!R$2)*G99,0)</f>
        <v>0</v>
      </c>
    </row>
    <row r="100" spans="1:18">
      <c r="A100" s="18">
        <v>97</v>
      </c>
      <c r="B100" s="17" t="e">
        <f ca="1">LARGE(Large!$BO$4:$BO$31,legal!A100)</f>
        <v>#NUM!</v>
      </c>
      <c r="C100" s="28" t="e">
        <f ca="1">MATCH(B100,Large!$BO$4:$BO496,0)</f>
        <v>#NUM!</v>
      </c>
      <c r="D100" s="28" t="e">
        <f ca="1">INDEX(Large!$E$4:$BO$1048576,legal!$C100,legal!D$2)</f>
        <v>#NUM!</v>
      </c>
      <c r="E100" s="28" t="e">
        <f ca="1">INDEX(Large!$E$4:$BO$1048576,legal!$C100,legal!E$2)</f>
        <v>#NUM!</v>
      </c>
      <c r="F100" s="28" t="e">
        <f ca="1">INDEX(Large!$E$4:$BO$1048576,legal!$C100,legal!F$2)</f>
        <v>#NUM!</v>
      </c>
      <c r="G100" s="28" t="e">
        <f ca="1">INDEX(Large!$E$4:$BO$1048576,legal!$C100,legal!G$2)</f>
        <v>#NUM!</v>
      </c>
      <c r="H100" s="28" t="e">
        <f ca="1">INDEX(Large!$E$4:$BO$1048576,legal!$C100,legal!H$2)</f>
        <v>#NUM!</v>
      </c>
      <c r="I100" s="28" t="e">
        <f ca="1">INDEX(Large!$E$4:$BO$1048576,legal!$C100,legal!I$2)</f>
        <v>#NUM!</v>
      </c>
      <c r="J100" s="28" t="e">
        <f ca="1">INDEX(Large!$E$4:$BO$1048576,legal!$C100,legal!J$2)</f>
        <v>#NUM!</v>
      </c>
      <c r="K100" s="28" t="e">
        <f ca="1">INDEX(Large!$E$4:$BO$1048576,legal!$C100,legal!K$2)</f>
        <v>#NUM!</v>
      </c>
      <c r="L100" s="28" t="e">
        <f ca="1">INDEX(Large!$E$4:$BO$1048576,legal!$C100,legal!L$2)</f>
        <v>#NUM!</v>
      </c>
      <c r="M100" s="28" t="e">
        <f ca="1">INDEX(Large!$E$4:$BO$1048576,legal!$C100,legal!M$2)</f>
        <v>#NUM!</v>
      </c>
      <c r="N100" s="28" t="e">
        <f ca="1">INDEX(Large!$E$4:$BO$1048576,legal!$C100,legal!N$2)</f>
        <v>#NUM!</v>
      </c>
      <c r="O100" s="28" t="e">
        <f ca="1">INDEX(Large!$E$4:$BO$1048576,legal!$C100,legal!O$2)</f>
        <v>#NUM!</v>
      </c>
      <c r="P100" s="12">
        <f ca="1">IFERROR(INDEX(Large!$E$4:$BO$1048576,legal!$C100,legal!P$2),0)</f>
        <v>0</v>
      </c>
      <c r="Q100" s="5">
        <f ca="1">IFERROR(INDEX(Large!$E$4:$BO$1048576,legal!$C100,legal!Q$2)*N100,0)</f>
        <v>0</v>
      </c>
      <c r="R100" s="5">
        <f ca="1">IFERROR(INDEX(Large!$E$4:$BO$1048576,legal!$C100,legal!R$2)*G100,0)</f>
        <v>0</v>
      </c>
    </row>
    <row r="101" spans="1:18">
      <c r="A101" s="18">
        <v>98</v>
      </c>
      <c r="B101" s="17" t="e">
        <f ca="1">LARGE(Large!$BO$4:$BO$31,legal!A101)</f>
        <v>#NUM!</v>
      </c>
      <c r="C101" s="28" t="e">
        <f ca="1">MATCH(B101,Large!$BO$4:$BO497,0)</f>
        <v>#NUM!</v>
      </c>
      <c r="D101" s="28" t="e">
        <f ca="1">INDEX(Large!$E$4:$BO$1048576,legal!$C101,legal!D$2)</f>
        <v>#NUM!</v>
      </c>
      <c r="E101" s="28" t="e">
        <f ca="1">INDEX(Large!$E$4:$BO$1048576,legal!$C101,legal!E$2)</f>
        <v>#NUM!</v>
      </c>
      <c r="F101" s="28" t="e">
        <f ca="1">INDEX(Large!$E$4:$BO$1048576,legal!$C101,legal!F$2)</f>
        <v>#NUM!</v>
      </c>
      <c r="G101" s="28" t="e">
        <f ca="1">INDEX(Large!$E$4:$BO$1048576,legal!$C101,legal!G$2)</f>
        <v>#NUM!</v>
      </c>
      <c r="H101" s="28" t="e">
        <f ca="1">INDEX(Large!$E$4:$BO$1048576,legal!$C101,legal!H$2)</f>
        <v>#NUM!</v>
      </c>
      <c r="I101" s="28" t="e">
        <f ca="1">INDEX(Large!$E$4:$BO$1048576,legal!$C101,legal!I$2)</f>
        <v>#NUM!</v>
      </c>
      <c r="J101" s="28" t="e">
        <f ca="1">INDEX(Large!$E$4:$BO$1048576,legal!$C101,legal!J$2)</f>
        <v>#NUM!</v>
      </c>
      <c r="K101" s="28" t="e">
        <f ca="1">INDEX(Large!$E$4:$BO$1048576,legal!$C101,legal!K$2)</f>
        <v>#NUM!</v>
      </c>
      <c r="L101" s="28" t="e">
        <f ca="1">INDEX(Large!$E$4:$BO$1048576,legal!$C101,legal!L$2)</f>
        <v>#NUM!</v>
      </c>
      <c r="M101" s="28" t="e">
        <f ca="1">INDEX(Large!$E$4:$BO$1048576,legal!$C101,legal!M$2)</f>
        <v>#NUM!</v>
      </c>
      <c r="N101" s="28" t="e">
        <f ca="1">INDEX(Large!$E$4:$BO$1048576,legal!$C101,legal!N$2)</f>
        <v>#NUM!</v>
      </c>
      <c r="O101" s="28" t="e">
        <f ca="1">INDEX(Large!$E$4:$BO$1048576,legal!$C101,legal!O$2)</f>
        <v>#NUM!</v>
      </c>
      <c r="P101" s="12">
        <f ca="1">IFERROR(INDEX(Large!$E$4:$BO$1048576,legal!$C101,legal!P$2),0)</f>
        <v>0</v>
      </c>
      <c r="Q101" s="5">
        <f ca="1">IFERROR(INDEX(Large!$E$4:$BO$1048576,legal!$C101,legal!Q$2)*N101,0)</f>
        <v>0</v>
      </c>
      <c r="R101" s="5">
        <f ca="1">IFERROR(INDEX(Large!$E$4:$BO$1048576,legal!$C101,legal!R$2)*G101,0)</f>
        <v>0</v>
      </c>
    </row>
    <row r="102" spans="1:18">
      <c r="A102" s="18">
        <v>99</v>
      </c>
      <c r="B102" s="17" t="e">
        <f ca="1">LARGE(Large!$BO$4:$BO$31,legal!A102)</f>
        <v>#NUM!</v>
      </c>
      <c r="C102" s="28" t="e">
        <f ca="1">MATCH(B102,Large!$BO$4:$BO498,0)</f>
        <v>#NUM!</v>
      </c>
      <c r="D102" s="28" t="e">
        <f ca="1">INDEX(Large!$E$4:$BO$1048576,legal!$C102,legal!D$2)</f>
        <v>#NUM!</v>
      </c>
      <c r="E102" s="28" t="e">
        <f ca="1">INDEX(Large!$E$4:$BO$1048576,legal!$C102,legal!E$2)</f>
        <v>#NUM!</v>
      </c>
      <c r="F102" s="28" t="e">
        <f ca="1">INDEX(Large!$E$4:$BO$1048576,legal!$C102,legal!F$2)</f>
        <v>#NUM!</v>
      </c>
      <c r="G102" s="28" t="e">
        <f ca="1">INDEX(Large!$E$4:$BO$1048576,legal!$C102,legal!G$2)</f>
        <v>#NUM!</v>
      </c>
      <c r="H102" s="28" t="e">
        <f ca="1">INDEX(Large!$E$4:$BO$1048576,legal!$C102,legal!H$2)</f>
        <v>#NUM!</v>
      </c>
      <c r="I102" s="28" t="e">
        <f ca="1">INDEX(Large!$E$4:$BO$1048576,legal!$C102,legal!I$2)</f>
        <v>#NUM!</v>
      </c>
      <c r="J102" s="28" t="e">
        <f ca="1">INDEX(Large!$E$4:$BO$1048576,legal!$C102,legal!J$2)</f>
        <v>#NUM!</v>
      </c>
      <c r="K102" s="28" t="e">
        <f ca="1">INDEX(Large!$E$4:$BO$1048576,legal!$C102,legal!K$2)</f>
        <v>#NUM!</v>
      </c>
      <c r="L102" s="28" t="e">
        <f ca="1">INDEX(Large!$E$4:$BO$1048576,legal!$C102,legal!L$2)</f>
        <v>#NUM!</v>
      </c>
      <c r="M102" s="28" t="e">
        <f ca="1">INDEX(Large!$E$4:$BO$1048576,legal!$C102,legal!M$2)</f>
        <v>#NUM!</v>
      </c>
      <c r="N102" s="28" t="e">
        <f ca="1">INDEX(Large!$E$4:$BO$1048576,legal!$C102,legal!N$2)</f>
        <v>#NUM!</v>
      </c>
      <c r="O102" s="28" t="e">
        <f ca="1">INDEX(Large!$E$4:$BO$1048576,legal!$C102,legal!O$2)</f>
        <v>#NUM!</v>
      </c>
      <c r="P102" s="12">
        <f ca="1">IFERROR(INDEX(Large!$E$4:$BO$1048576,legal!$C102,legal!P$2),0)</f>
        <v>0</v>
      </c>
      <c r="Q102" s="5">
        <f ca="1">IFERROR(INDEX(Large!$E$4:$BO$1048576,legal!$C102,legal!Q$2)*N102,0)</f>
        <v>0</v>
      </c>
      <c r="R102" s="5">
        <f ca="1">IFERROR(INDEX(Large!$E$4:$BO$1048576,legal!$C102,legal!R$2)*G102,0)</f>
        <v>0</v>
      </c>
    </row>
    <row r="103" spans="1:18">
      <c r="A103" s="18">
        <v>100</v>
      </c>
      <c r="B103" s="17" t="e">
        <f ca="1">LARGE(Large!$BO$4:$BO$31,legal!A103)</f>
        <v>#NUM!</v>
      </c>
      <c r="C103" s="28" t="e">
        <f ca="1">MATCH(B103,Large!$BO$4:$BO499,0)</f>
        <v>#NUM!</v>
      </c>
      <c r="D103" s="28" t="e">
        <f ca="1">INDEX(Large!$E$4:$BO$1048576,legal!$C103,legal!D$2)</f>
        <v>#NUM!</v>
      </c>
      <c r="E103" s="28" t="e">
        <f ca="1">INDEX(Large!$E$4:$BO$1048576,legal!$C103,legal!E$2)</f>
        <v>#NUM!</v>
      </c>
      <c r="F103" s="28" t="e">
        <f ca="1">INDEX(Large!$E$4:$BO$1048576,legal!$C103,legal!F$2)</f>
        <v>#NUM!</v>
      </c>
      <c r="G103" s="28" t="e">
        <f ca="1">INDEX(Large!$E$4:$BO$1048576,legal!$C103,legal!G$2)</f>
        <v>#NUM!</v>
      </c>
      <c r="H103" s="28" t="e">
        <f ca="1">INDEX(Large!$E$4:$BO$1048576,legal!$C103,legal!H$2)</f>
        <v>#NUM!</v>
      </c>
      <c r="I103" s="28" t="e">
        <f ca="1">INDEX(Large!$E$4:$BO$1048576,legal!$C103,legal!I$2)</f>
        <v>#NUM!</v>
      </c>
      <c r="J103" s="28" t="e">
        <f ca="1">INDEX(Large!$E$4:$BO$1048576,legal!$C103,legal!J$2)</f>
        <v>#NUM!</v>
      </c>
      <c r="K103" s="28" t="e">
        <f ca="1">INDEX(Large!$E$4:$BO$1048576,legal!$C103,legal!K$2)</f>
        <v>#NUM!</v>
      </c>
      <c r="L103" s="28" t="e">
        <f ca="1">INDEX(Large!$E$4:$BO$1048576,legal!$C103,legal!L$2)</f>
        <v>#NUM!</v>
      </c>
      <c r="M103" s="28" t="e">
        <f ca="1">INDEX(Large!$E$4:$BO$1048576,legal!$C103,legal!M$2)</f>
        <v>#NUM!</v>
      </c>
      <c r="N103" s="28" t="e">
        <f ca="1">INDEX(Large!$E$4:$BO$1048576,legal!$C103,legal!N$2)</f>
        <v>#NUM!</v>
      </c>
      <c r="O103" s="28" t="e">
        <f ca="1">INDEX(Large!$E$4:$BO$1048576,legal!$C103,legal!O$2)</f>
        <v>#NUM!</v>
      </c>
      <c r="P103" s="12">
        <f ca="1">IFERROR(INDEX(Large!$E$4:$BO$1048576,legal!$C103,legal!P$2),0)</f>
        <v>0</v>
      </c>
      <c r="Q103" s="5">
        <f ca="1">IFERROR(INDEX(Large!$E$4:$BO$1048576,legal!$C103,legal!Q$2)*N103,0)</f>
        <v>0</v>
      </c>
      <c r="R103" s="5">
        <f ca="1">IFERROR(INDEX(Large!$E$4:$BO$1048576,legal!$C103,legal!R$2)*G103,0)</f>
        <v>0</v>
      </c>
    </row>
    <row r="104" spans="1:18">
      <c r="A104" s="18">
        <v>101</v>
      </c>
      <c r="B104" s="17" t="e">
        <f ca="1">LARGE(Large!$BO$4:$BO$31,legal!A104)</f>
        <v>#NUM!</v>
      </c>
      <c r="C104" s="28" t="e">
        <f ca="1">MATCH(B104,Large!$BO$4:$BO500,0)</f>
        <v>#NUM!</v>
      </c>
      <c r="D104" s="28" t="e">
        <f ca="1">INDEX(Large!$E$4:$BO$1048576,legal!$C104,legal!D$2)</f>
        <v>#NUM!</v>
      </c>
      <c r="E104" s="28" t="e">
        <f ca="1">INDEX(Large!$E$4:$BO$1048576,legal!$C104,legal!E$2)</f>
        <v>#NUM!</v>
      </c>
      <c r="F104" s="28" t="e">
        <f ca="1">INDEX(Large!$E$4:$BO$1048576,legal!$C104,legal!F$2)</f>
        <v>#NUM!</v>
      </c>
      <c r="G104" s="28" t="e">
        <f ca="1">INDEX(Large!$E$4:$BO$1048576,legal!$C104,legal!G$2)</f>
        <v>#NUM!</v>
      </c>
      <c r="H104" s="28" t="e">
        <f ca="1">INDEX(Large!$E$4:$BO$1048576,legal!$C104,legal!H$2)</f>
        <v>#NUM!</v>
      </c>
      <c r="I104" s="28" t="e">
        <f ca="1">INDEX(Large!$E$4:$BO$1048576,legal!$C104,legal!I$2)</f>
        <v>#NUM!</v>
      </c>
      <c r="J104" s="28" t="e">
        <f ca="1">INDEX(Large!$E$4:$BO$1048576,legal!$C104,legal!J$2)</f>
        <v>#NUM!</v>
      </c>
      <c r="K104" s="28" t="e">
        <f ca="1">INDEX(Large!$E$4:$BO$1048576,legal!$C104,legal!K$2)</f>
        <v>#NUM!</v>
      </c>
      <c r="L104" s="28" t="e">
        <f ca="1">INDEX(Large!$E$4:$BO$1048576,legal!$C104,legal!L$2)</f>
        <v>#NUM!</v>
      </c>
      <c r="M104" s="28" t="e">
        <f ca="1">INDEX(Large!$E$4:$BO$1048576,legal!$C104,legal!M$2)</f>
        <v>#NUM!</v>
      </c>
      <c r="N104" s="28" t="e">
        <f ca="1">INDEX(Large!$E$4:$BO$1048576,legal!$C104,legal!N$2)</f>
        <v>#NUM!</v>
      </c>
      <c r="O104" s="28" t="e">
        <f ca="1">INDEX(Large!$E$4:$BO$1048576,legal!$C104,legal!O$2)</f>
        <v>#NUM!</v>
      </c>
      <c r="P104" s="12">
        <f ca="1">IFERROR(INDEX(Large!$E$4:$BO$1048576,legal!$C104,legal!P$2),0)</f>
        <v>0</v>
      </c>
      <c r="Q104" s="5">
        <f ca="1">IFERROR(INDEX(Large!$E$4:$BO$1048576,legal!$C104,legal!Q$2)*N104,0)</f>
        <v>0</v>
      </c>
      <c r="R104" s="5">
        <f ca="1">IFERROR(INDEX(Large!$E$4:$BO$1048576,legal!$C104,legal!R$2)*G104,0)</f>
        <v>0</v>
      </c>
    </row>
    <row r="105" spans="1:18">
      <c r="A105" s="18">
        <v>102</v>
      </c>
      <c r="B105" s="17" t="e">
        <f ca="1">LARGE(Large!$BO$4:$BO$31,legal!A105)</f>
        <v>#NUM!</v>
      </c>
      <c r="C105" s="28" t="e">
        <f ca="1">MATCH(B105,Large!$BO$4:$BO501,0)</f>
        <v>#NUM!</v>
      </c>
      <c r="D105" s="28" t="e">
        <f ca="1">INDEX(Large!$E$4:$BO$1048576,legal!$C105,legal!D$2)</f>
        <v>#NUM!</v>
      </c>
      <c r="E105" s="28" t="e">
        <f ca="1">INDEX(Large!$E$4:$BO$1048576,legal!$C105,legal!E$2)</f>
        <v>#NUM!</v>
      </c>
      <c r="F105" s="28" t="e">
        <f ca="1">INDEX(Large!$E$4:$BO$1048576,legal!$C105,legal!F$2)</f>
        <v>#NUM!</v>
      </c>
      <c r="G105" s="28" t="e">
        <f ca="1">INDEX(Large!$E$4:$BO$1048576,legal!$C105,legal!G$2)</f>
        <v>#NUM!</v>
      </c>
      <c r="H105" s="28" t="e">
        <f ca="1">INDEX(Large!$E$4:$BO$1048576,legal!$C105,legal!H$2)</f>
        <v>#NUM!</v>
      </c>
      <c r="I105" s="28" t="e">
        <f ca="1">INDEX(Large!$E$4:$BO$1048576,legal!$C105,legal!I$2)</f>
        <v>#NUM!</v>
      </c>
      <c r="J105" s="28" t="e">
        <f ca="1">INDEX(Large!$E$4:$BO$1048576,legal!$C105,legal!J$2)</f>
        <v>#NUM!</v>
      </c>
      <c r="K105" s="28" t="e">
        <f ca="1">INDEX(Large!$E$4:$BO$1048576,legal!$C105,legal!K$2)</f>
        <v>#NUM!</v>
      </c>
      <c r="L105" s="28" t="e">
        <f ca="1">INDEX(Large!$E$4:$BO$1048576,legal!$C105,legal!L$2)</f>
        <v>#NUM!</v>
      </c>
      <c r="M105" s="28" t="e">
        <f ca="1">INDEX(Large!$E$4:$BO$1048576,legal!$C105,legal!M$2)</f>
        <v>#NUM!</v>
      </c>
      <c r="N105" s="28" t="e">
        <f ca="1">INDEX(Large!$E$4:$BO$1048576,legal!$C105,legal!N$2)</f>
        <v>#NUM!</v>
      </c>
      <c r="O105" s="28" t="e">
        <f ca="1">INDEX(Large!$E$4:$BO$1048576,legal!$C105,legal!O$2)</f>
        <v>#NUM!</v>
      </c>
      <c r="P105" s="12">
        <f ca="1">IFERROR(INDEX(Large!$E$4:$BO$1048576,legal!$C105,legal!P$2),0)</f>
        <v>0</v>
      </c>
      <c r="Q105" s="5">
        <f ca="1">IFERROR(INDEX(Large!$E$4:$BO$1048576,legal!$C105,legal!Q$2)*N105,0)</f>
        <v>0</v>
      </c>
      <c r="R105" s="5">
        <f ca="1">IFERROR(INDEX(Large!$E$4:$BO$1048576,legal!$C105,legal!R$2)*G105,0)</f>
        <v>0</v>
      </c>
    </row>
    <row r="106" spans="1:18">
      <c r="A106" s="18">
        <v>103</v>
      </c>
      <c r="B106" s="17" t="e">
        <f ca="1">LARGE(Large!$BO$4:$BO$31,legal!A106)</f>
        <v>#NUM!</v>
      </c>
      <c r="C106" s="28" t="e">
        <f ca="1">MATCH(B106,Large!$BO$4:$BO502,0)</f>
        <v>#NUM!</v>
      </c>
      <c r="D106" s="28" t="e">
        <f ca="1">INDEX(Large!$E$4:$BO$1048576,legal!$C106,legal!D$2)</f>
        <v>#NUM!</v>
      </c>
      <c r="E106" s="28" t="e">
        <f ca="1">INDEX(Large!$E$4:$BO$1048576,legal!$C106,legal!E$2)</f>
        <v>#NUM!</v>
      </c>
      <c r="F106" s="28" t="e">
        <f ca="1">INDEX(Large!$E$4:$BO$1048576,legal!$C106,legal!F$2)</f>
        <v>#NUM!</v>
      </c>
      <c r="G106" s="28" t="e">
        <f ca="1">INDEX(Large!$E$4:$BO$1048576,legal!$C106,legal!G$2)</f>
        <v>#NUM!</v>
      </c>
      <c r="H106" s="28" t="e">
        <f ca="1">INDEX(Large!$E$4:$BO$1048576,legal!$C106,legal!H$2)</f>
        <v>#NUM!</v>
      </c>
      <c r="I106" s="28" t="e">
        <f ca="1">INDEX(Large!$E$4:$BO$1048576,legal!$C106,legal!I$2)</f>
        <v>#NUM!</v>
      </c>
      <c r="J106" s="28" t="e">
        <f ca="1">INDEX(Large!$E$4:$BO$1048576,legal!$C106,legal!J$2)</f>
        <v>#NUM!</v>
      </c>
      <c r="K106" s="28" t="e">
        <f ca="1">INDEX(Large!$E$4:$BO$1048576,legal!$C106,legal!K$2)</f>
        <v>#NUM!</v>
      </c>
      <c r="L106" s="28" t="e">
        <f ca="1">INDEX(Large!$E$4:$BO$1048576,legal!$C106,legal!L$2)</f>
        <v>#NUM!</v>
      </c>
      <c r="M106" s="28" t="e">
        <f ca="1">INDEX(Large!$E$4:$BO$1048576,legal!$C106,legal!M$2)</f>
        <v>#NUM!</v>
      </c>
      <c r="N106" s="28" t="e">
        <f ca="1">INDEX(Large!$E$4:$BO$1048576,legal!$C106,legal!N$2)</f>
        <v>#NUM!</v>
      </c>
      <c r="O106" s="28" t="e">
        <f ca="1">INDEX(Large!$E$4:$BO$1048576,legal!$C106,legal!O$2)</f>
        <v>#NUM!</v>
      </c>
      <c r="P106" s="12">
        <f ca="1">IFERROR(INDEX(Large!$E$4:$BO$1048576,legal!$C106,legal!P$2),0)</f>
        <v>0</v>
      </c>
      <c r="Q106" s="5">
        <f ca="1">IFERROR(INDEX(Large!$E$4:$BO$1048576,legal!$C106,legal!Q$2)*N106,0)</f>
        <v>0</v>
      </c>
      <c r="R106" s="5">
        <f ca="1">IFERROR(INDEX(Large!$E$4:$BO$1048576,legal!$C106,legal!R$2)*G106,0)</f>
        <v>0</v>
      </c>
    </row>
    <row r="107" spans="1:18">
      <c r="A107" s="18">
        <v>104</v>
      </c>
      <c r="B107" s="17" t="e">
        <f ca="1">LARGE(Large!$BO$4:$BO$31,legal!A107)</f>
        <v>#NUM!</v>
      </c>
      <c r="C107" s="28" t="e">
        <f ca="1">MATCH(B107,Large!$BO$4:$BO503,0)</f>
        <v>#NUM!</v>
      </c>
      <c r="D107" s="28" t="e">
        <f ca="1">INDEX(Large!$E$4:$BO$1048576,legal!$C107,legal!D$2)</f>
        <v>#NUM!</v>
      </c>
      <c r="E107" s="28" t="e">
        <f ca="1">INDEX(Large!$E$4:$BO$1048576,legal!$C107,legal!E$2)</f>
        <v>#NUM!</v>
      </c>
      <c r="F107" s="28" t="e">
        <f ca="1">INDEX(Large!$E$4:$BO$1048576,legal!$C107,legal!F$2)</f>
        <v>#NUM!</v>
      </c>
      <c r="G107" s="28" t="e">
        <f ca="1">INDEX(Large!$E$4:$BO$1048576,legal!$C107,legal!G$2)</f>
        <v>#NUM!</v>
      </c>
      <c r="H107" s="28" t="e">
        <f ca="1">INDEX(Large!$E$4:$BO$1048576,legal!$C107,legal!H$2)</f>
        <v>#NUM!</v>
      </c>
      <c r="I107" s="28" t="e">
        <f ca="1">INDEX(Large!$E$4:$BO$1048576,legal!$C107,legal!I$2)</f>
        <v>#NUM!</v>
      </c>
      <c r="J107" s="28" t="e">
        <f ca="1">INDEX(Large!$E$4:$BO$1048576,legal!$C107,legal!J$2)</f>
        <v>#NUM!</v>
      </c>
      <c r="K107" s="28" t="e">
        <f ca="1">INDEX(Large!$E$4:$BO$1048576,legal!$C107,legal!K$2)</f>
        <v>#NUM!</v>
      </c>
      <c r="L107" s="28" t="e">
        <f ca="1">INDEX(Large!$E$4:$BO$1048576,legal!$C107,legal!L$2)</f>
        <v>#NUM!</v>
      </c>
      <c r="M107" s="28" t="e">
        <f ca="1">INDEX(Large!$E$4:$BO$1048576,legal!$C107,legal!M$2)</f>
        <v>#NUM!</v>
      </c>
      <c r="N107" s="28" t="e">
        <f ca="1">INDEX(Large!$E$4:$BO$1048576,legal!$C107,legal!N$2)</f>
        <v>#NUM!</v>
      </c>
      <c r="O107" s="28" t="e">
        <f ca="1">INDEX(Large!$E$4:$BO$1048576,legal!$C107,legal!O$2)</f>
        <v>#NUM!</v>
      </c>
      <c r="P107" s="12">
        <f ca="1">IFERROR(INDEX(Large!$E$4:$BO$1048576,legal!$C107,legal!P$2),0)</f>
        <v>0</v>
      </c>
      <c r="Q107" s="5">
        <f ca="1">IFERROR(INDEX(Large!$E$4:$BO$1048576,legal!$C107,legal!Q$2)*N107,0)</f>
        <v>0</v>
      </c>
      <c r="R107" s="5">
        <f ca="1">IFERROR(INDEX(Large!$E$4:$BO$1048576,legal!$C107,legal!R$2)*G107,0)</f>
        <v>0</v>
      </c>
    </row>
    <row r="108" spans="1:18">
      <c r="A108" s="18">
        <v>105</v>
      </c>
      <c r="B108" s="17" t="e">
        <f ca="1">LARGE(Large!$BO$4:$BO$31,legal!A108)</f>
        <v>#NUM!</v>
      </c>
      <c r="C108" s="28" t="e">
        <f ca="1">MATCH(B108,Large!$BO$4:$BO504,0)</f>
        <v>#NUM!</v>
      </c>
      <c r="D108" s="28" t="e">
        <f ca="1">INDEX(Large!$E$4:$BO$1048576,legal!$C108,legal!D$2)</f>
        <v>#NUM!</v>
      </c>
      <c r="E108" s="28" t="e">
        <f ca="1">INDEX(Large!$E$4:$BO$1048576,legal!$C108,legal!E$2)</f>
        <v>#NUM!</v>
      </c>
      <c r="F108" s="28" t="e">
        <f ca="1">INDEX(Large!$E$4:$BO$1048576,legal!$C108,legal!F$2)</f>
        <v>#NUM!</v>
      </c>
      <c r="G108" s="28" t="e">
        <f ca="1">INDEX(Large!$E$4:$BO$1048576,legal!$C108,legal!G$2)</f>
        <v>#NUM!</v>
      </c>
      <c r="H108" s="28" t="e">
        <f ca="1">INDEX(Large!$E$4:$BO$1048576,legal!$C108,legal!H$2)</f>
        <v>#NUM!</v>
      </c>
      <c r="I108" s="28" t="e">
        <f ca="1">INDEX(Large!$E$4:$BO$1048576,legal!$C108,legal!I$2)</f>
        <v>#NUM!</v>
      </c>
      <c r="J108" s="28" t="e">
        <f ca="1">INDEX(Large!$E$4:$BO$1048576,legal!$C108,legal!J$2)</f>
        <v>#NUM!</v>
      </c>
      <c r="K108" s="28" t="e">
        <f ca="1">INDEX(Large!$E$4:$BO$1048576,legal!$C108,legal!K$2)</f>
        <v>#NUM!</v>
      </c>
      <c r="L108" s="28" t="e">
        <f ca="1">INDEX(Large!$E$4:$BO$1048576,legal!$C108,legal!L$2)</f>
        <v>#NUM!</v>
      </c>
      <c r="M108" s="28" t="e">
        <f ca="1">INDEX(Large!$E$4:$BO$1048576,legal!$C108,legal!M$2)</f>
        <v>#NUM!</v>
      </c>
      <c r="N108" s="28" t="e">
        <f ca="1">INDEX(Large!$E$4:$BO$1048576,legal!$C108,legal!N$2)</f>
        <v>#NUM!</v>
      </c>
      <c r="O108" s="28" t="e">
        <f ca="1">INDEX(Large!$E$4:$BO$1048576,legal!$C108,legal!O$2)</f>
        <v>#NUM!</v>
      </c>
      <c r="P108" s="12">
        <f ca="1">IFERROR(INDEX(Large!$E$4:$BO$1048576,legal!$C108,legal!P$2),0)</f>
        <v>0</v>
      </c>
      <c r="Q108" s="5">
        <f ca="1">IFERROR(INDEX(Large!$E$4:$BO$1048576,legal!$C108,legal!Q$2)*N108,0)</f>
        <v>0</v>
      </c>
      <c r="R108" s="5">
        <f ca="1">IFERROR(INDEX(Large!$E$4:$BO$1048576,legal!$C108,legal!R$2)*G108,0)</f>
        <v>0</v>
      </c>
    </row>
    <row r="109" spans="1:18">
      <c r="A109" s="18">
        <v>106</v>
      </c>
      <c r="B109" s="17" t="e">
        <f ca="1">LARGE(Large!$BO$4:$BO$31,legal!A109)</f>
        <v>#NUM!</v>
      </c>
      <c r="C109" s="28" t="e">
        <f ca="1">MATCH(B109,Large!$BO$4:$BO505,0)</f>
        <v>#NUM!</v>
      </c>
      <c r="D109" s="28" t="e">
        <f ca="1">INDEX(Large!$E$4:$BO$1048576,legal!$C109,legal!D$2)</f>
        <v>#NUM!</v>
      </c>
      <c r="E109" s="28" t="e">
        <f ca="1">INDEX(Large!$E$4:$BO$1048576,legal!$C109,legal!E$2)</f>
        <v>#NUM!</v>
      </c>
      <c r="F109" s="28" t="e">
        <f ca="1">INDEX(Large!$E$4:$BO$1048576,legal!$C109,legal!F$2)</f>
        <v>#NUM!</v>
      </c>
      <c r="G109" s="28" t="e">
        <f ca="1">INDEX(Large!$E$4:$BO$1048576,legal!$C109,legal!G$2)</f>
        <v>#NUM!</v>
      </c>
      <c r="H109" s="28" t="e">
        <f ca="1">INDEX(Large!$E$4:$BO$1048576,legal!$C109,legal!H$2)</f>
        <v>#NUM!</v>
      </c>
      <c r="I109" s="28" t="e">
        <f ca="1">INDEX(Large!$E$4:$BO$1048576,legal!$C109,legal!I$2)</f>
        <v>#NUM!</v>
      </c>
      <c r="J109" s="28" t="e">
        <f ca="1">INDEX(Large!$E$4:$BO$1048576,legal!$C109,legal!J$2)</f>
        <v>#NUM!</v>
      </c>
      <c r="K109" s="28" t="e">
        <f ca="1">INDEX(Large!$E$4:$BO$1048576,legal!$C109,legal!K$2)</f>
        <v>#NUM!</v>
      </c>
      <c r="L109" s="28" t="e">
        <f ca="1">INDEX(Large!$E$4:$BO$1048576,legal!$C109,legal!L$2)</f>
        <v>#NUM!</v>
      </c>
      <c r="M109" s="28" t="e">
        <f ca="1">INDEX(Large!$E$4:$BO$1048576,legal!$C109,legal!M$2)</f>
        <v>#NUM!</v>
      </c>
      <c r="N109" s="28" t="e">
        <f ca="1">INDEX(Large!$E$4:$BO$1048576,legal!$C109,legal!N$2)</f>
        <v>#NUM!</v>
      </c>
      <c r="O109" s="28" t="e">
        <f ca="1">INDEX(Large!$E$4:$BO$1048576,legal!$C109,legal!O$2)</f>
        <v>#NUM!</v>
      </c>
      <c r="P109" s="12">
        <f ca="1">IFERROR(INDEX(Large!$E$4:$BO$1048576,legal!$C109,legal!P$2),0)</f>
        <v>0</v>
      </c>
      <c r="Q109" s="5">
        <f ca="1">IFERROR(INDEX(Large!$E$4:$BO$1048576,legal!$C109,legal!Q$2)*N109,0)</f>
        <v>0</v>
      </c>
      <c r="R109" s="5">
        <f ca="1">IFERROR(INDEX(Large!$E$4:$BO$1048576,legal!$C109,legal!R$2)*G109,0)</f>
        <v>0</v>
      </c>
    </row>
    <row r="110" spans="1:18">
      <c r="A110" s="18">
        <v>107</v>
      </c>
      <c r="B110" s="17" t="e">
        <f ca="1">LARGE(Large!$BO$4:$BO$31,legal!A110)</f>
        <v>#NUM!</v>
      </c>
      <c r="C110" s="28" t="e">
        <f ca="1">MATCH(B110,Large!$BO$4:$BO506,0)</f>
        <v>#NUM!</v>
      </c>
      <c r="D110" s="28" t="e">
        <f ca="1">INDEX(Large!$E$4:$BO$1048576,legal!$C110,legal!D$2)</f>
        <v>#NUM!</v>
      </c>
      <c r="E110" s="28" t="e">
        <f ca="1">INDEX(Large!$E$4:$BO$1048576,legal!$C110,legal!E$2)</f>
        <v>#NUM!</v>
      </c>
      <c r="F110" s="28" t="e">
        <f ca="1">INDEX(Large!$E$4:$BO$1048576,legal!$C110,legal!F$2)</f>
        <v>#NUM!</v>
      </c>
      <c r="G110" s="28" t="e">
        <f ca="1">INDEX(Large!$E$4:$BO$1048576,legal!$C110,legal!G$2)</f>
        <v>#NUM!</v>
      </c>
      <c r="H110" s="28" t="e">
        <f ca="1">INDEX(Large!$E$4:$BO$1048576,legal!$C110,legal!H$2)</f>
        <v>#NUM!</v>
      </c>
      <c r="I110" s="28" t="e">
        <f ca="1">INDEX(Large!$E$4:$BO$1048576,legal!$C110,legal!I$2)</f>
        <v>#NUM!</v>
      </c>
      <c r="J110" s="28" t="e">
        <f ca="1">INDEX(Large!$E$4:$BO$1048576,legal!$C110,legal!J$2)</f>
        <v>#NUM!</v>
      </c>
      <c r="K110" s="28" t="e">
        <f ca="1">INDEX(Large!$E$4:$BO$1048576,legal!$C110,legal!K$2)</f>
        <v>#NUM!</v>
      </c>
      <c r="L110" s="28" t="e">
        <f ca="1">INDEX(Large!$E$4:$BO$1048576,legal!$C110,legal!L$2)</f>
        <v>#NUM!</v>
      </c>
      <c r="M110" s="28" t="e">
        <f ca="1">INDEX(Large!$E$4:$BO$1048576,legal!$C110,legal!M$2)</f>
        <v>#NUM!</v>
      </c>
      <c r="N110" s="28" t="e">
        <f ca="1">INDEX(Large!$E$4:$BO$1048576,legal!$C110,legal!N$2)</f>
        <v>#NUM!</v>
      </c>
      <c r="O110" s="28" t="e">
        <f ca="1">INDEX(Large!$E$4:$BO$1048576,legal!$C110,legal!O$2)</f>
        <v>#NUM!</v>
      </c>
      <c r="P110" s="12">
        <f ca="1">IFERROR(INDEX(Large!$E$4:$BO$1048576,legal!$C110,legal!P$2),0)</f>
        <v>0</v>
      </c>
      <c r="Q110" s="5">
        <f ca="1">IFERROR(INDEX(Large!$E$4:$BO$1048576,legal!$C110,legal!Q$2)*N110,0)</f>
        <v>0</v>
      </c>
      <c r="R110" s="5">
        <f ca="1">IFERROR(INDEX(Large!$E$4:$BO$1048576,legal!$C110,legal!R$2)*G110,0)</f>
        <v>0</v>
      </c>
    </row>
    <row r="111" spans="1:18">
      <c r="A111" s="18">
        <v>108</v>
      </c>
      <c r="B111" s="17" t="e">
        <f ca="1">LARGE(Large!$BO$4:$BO$31,legal!A111)</f>
        <v>#NUM!</v>
      </c>
      <c r="C111" s="28" t="e">
        <f ca="1">MATCH(B111,Large!$BO$4:$BO507,0)</f>
        <v>#NUM!</v>
      </c>
      <c r="D111" s="28" t="e">
        <f ca="1">INDEX(Large!$E$4:$BO$1048576,legal!$C111,legal!D$2)</f>
        <v>#NUM!</v>
      </c>
      <c r="E111" s="28" t="e">
        <f ca="1">INDEX(Large!$E$4:$BO$1048576,legal!$C111,legal!E$2)</f>
        <v>#NUM!</v>
      </c>
      <c r="F111" s="28" t="e">
        <f ca="1">INDEX(Large!$E$4:$BO$1048576,legal!$C111,legal!F$2)</f>
        <v>#NUM!</v>
      </c>
      <c r="G111" s="28" t="e">
        <f ca="1">INDEX(Large!$E$4:$BO$1048576,legal!$C111,legal!G$2)</f>
        <v>#NUM!</v>
      </c>
      <c r="H111" s="28" t="e">
        <f ca="1">INDEX(Large!$E$4:$BO$1048576,legal!$C111,legal!H$2)</f>
        <v>#NUM!</v>
      </c>
      <c r="I111" s="28" t="e">
        <f ca="1">INDEX(Large!$E$4:$BO$1048576,legal!$C111,legal!I$2)</f>
        <v>#NUM!</v>
      </c>
      <c r="J111" s="28" t="e">
        <f ca="1">INDEX(Large!$E$4:$BO$1048576,legal!$C111,legal!J$2)</f>
        <v>#NUM!</v>
      </c>
      <c r="K111" s="28" t="e">
        <f ca="1">INDEX(Large!$E$4:$BO$1048576,legal!$C111,legal!K$2)</f>
        <v>#NUM!</v>
      </c>
      <c r="L111" s="28" t="e">
        <f ca="1">INDEX(Large!$E$4:$BO$1048576,legal!$C111,legal!L$2)</f>
        <v>#NUM!</v>
      </c>
      <c r="M111" s="28" t="e">
        <f ca="1">INDEX(Large!$E$4:$BO$1048576,legal!$C111,legal!M$2)</f>
        <v>#NUM!</v>
      </c>
      <c r="N111" s="28" t="e">
        <f ca="1">INDEX(Large!$E$4:$BO$1048576,legal!$C111,legal!N$2)</f>
        <v>#NUM!</v>
      </c>
      <c r="O111" s="28" t="e">
        <f ca="1">INDEX(Large!$E$4:$BO$1048576,legal!$C111,legal!O$2)</f>
        <v>#NUM!</v>
      </c>
      <c r="P111" s="12">
        <f ca="1">IFERROR(INDEX(Large!$E$4:$BO$1048576,legal!$C111,legal!P$2),0)</f>
        <v>0</v>
      </c>
      <c r="Q111" s="5">
        <f ca="1">IFERROR(INDEX(Large!$E$4:$BO$1048576,legal!$C111,legal!Q$2)*N111,0)</f>
        <v>0</v>
      </c>
      <c r="R111" s="5">
        <f ca="1">IFERROR(INDEX(Large!$E$4:$BO$1048576,legal!$C111,legal!R$2)*G111,0)</f>
        <v>0</v>
      </c>
    </row>
    <row r="112" spans="1:18">
      <c r="A112" s="18">
        <v>109</v>
      </c>
      <c r="B112" s="17" t="e">
        <f ca="1">LARGE(Large!$BO$4:$BO$31,legal!A112)</f>
        <v>#NUM!</v>
      </c>
      <c r="C112" s="28" t="e">
        <f ca="1">MATCH(B112,Large!$BO$4:$BO508,0)</f>
        <v>#NUM!</v>
      </c>
      <c r="D112" s="28" t="e">
        <f ca="1">INDEX(Large!$E$4:$BO$1048576,legal!$C112,legal!D$2)</f>
        <v>#NUM!</v>
      </c>
      <c r="E112" s="28" t="e">
        <f ca="1">INDEX(Large!$E$4:$BO$1048576,legal!$C112,legal!E$2)</f>
        <v>#NUM!</v>
      </c>
      <c r="F112" s="28" t="e">
        <f ca="1">INDEX(Large!$E$4:$BO$1048576,legal!$C112,legal!F$2)</f>
        <v>#NUM!</v>
      </c>
      <c r="G112" s="28" t="e">
        <f ca="1">INDEX(Large!$E$4:$BO$1048576,legal!$C112,legal!G$2)</f>
        <v>#NUM!</v>
      </c>
      <c r="H112" s="28" t="e">
        <f ca="1">INDEX(Large!$E$4:$BO$1048576,legal!$C112,legal!H$2)</f>
        <v>#NUM!</v>
      </c>
      <c r="I112" s="28" t="e">
        <f ca="1">INDEX(Large!$E$4:$BO$1048576,legal!$C112,legal!I$2)</f>
        <v>#NUM!</v>
      </c>
      <c r="J112" s="28" t="e">
        <f ca="1">INDEX(Large!$E$4:$BO$1048576,legal!$C112,legal!J$2)</f>
        <v>#NUM!</v>
      </c>
      <c r="K112" s="28" t="e">
        <f ca="1">INDEX(Large!$E$4:$BO$1048576,legal!$C112,legal!K$2)</f>
        <v>#NUM!</v>
      </c>
      <c r="L112" s="28" t="e">
        <f ca="1">INDEX(Large!$E$4:$BO$1048576,legal!$C112,legal!L$2)</f>
        <v>#NUM!</v>
      </c>
      <c r="M112" s="28" t="e">
        <f ca="1">INDEX(Large!$E$4:$BO$1048576,legal!$C112,legal!M$2)</f>
        <v>#NUM!</v>
      </c>
      <c r="N112" s="28" t="e">
        <f ca="1">INDEX(Large!$E$4:$BO$1048576,legal!$C112,legal!N$2)</f>
        <v>#NUM!</v>
      </c>
      <c r="O112" s="28" t="e">
        <f ca="1">INDEX(Large!$E$4:$BO$1048576,legal!$C112,legal!O$2)</f>
        <v>#NUM!</v>
      </c>
      <c r="P112" s="12">
        <f ca="1">IFERROR(INDEX(Large!$E$4:$BO$1048576,legal!$C112,legal!P$2),0)</f>
        <v>0</v>
      </c>
      <c r="Q112" s="5">
        <f ca="1">IFERROR(INDEX(Large!$E$4:$BO$1048576,legal!$C112,legal!Q$2)*N112,0)</f>
        <v>0</v>
      </c>
      <c r="R112" s="5">
        <f ca="1">IFERROR(INDEX(Large!$E$4:$BO$1048576,legal!$C112,legal!R$2)*G112,0)</f>
        <v>0</v>
      </c>
    </row>
    <row r="113" spans="1:18">
      <c r="A113" s="18">
        <v>110</v>
      </c>
      <c r="B113" s="17" t="e">
        <f ca="1">LARGE(Large!$BO$4:$BO$31,legal!A113)</f>
        <v>#NUM!</v>
      </c>
      <c r="C113" s="28" t="e">
        <f ca="1">MATCH(B113,Large!$BO$4:$BO509,0)</f>
        <v>#NUM!</v>
      </c>
      <c r="D113" s="28" t="e">
        <f ca="1">INDEX(Large!$E$4:$BO$1048576,legal!$C113,legal!D$2)</f>
        <v>#NUM!</v>
      </c>
      <c r="E113" s="28" t="e">
        <f ca="1">INDEX(Large!$E$4:$BO$1048576,legal!$C113,legal!E$2)</f>
        <v>#NUM!</v>
      </c>
      <c r="F113" s="28" t="e">
        <f ca="1">INDEX(Large!$E$4:$BO$1048576,legal!$C113,legal!F$2)</f>
        <v>#NUM!</v>
      </c>
      <c r="G113" s="28" t="e">
        <f ca="1">INDEX(Large!$E$4:$BO$1048576,legal!$C113,legal!G$2)</f>
        <v>#NUM!</v>
      </c>
      <c r="H113" s="28" t="e">
        <f ca="1">INDEX(Large!$E$4:$BO$1048576,legal!$C113,legal!H$2)</f>
        <v>#NUM!</v>
      </c>
      <c r="I113" s="28" t="e">
        <f ca="1">INDEX(Large!$E$4:$BO$1048576,legal!$C113,legal!I$2)</f>
        <v>#NUM!</v>
      </c>
      <c r="J113" s="28" t="e">
        <f ca="1">INDEX(Large!$E$4:$BO$1048576,legal!$C113,legal!J$2)</f>
        <v>#NUM!</v>
      </c>
      <c r="K113" s="28" t="e">
        <f ca="1">INDEX(Large!$E$4:$BO$1048576,legal!$C113,legal!K$2)</f>
        <v>#NUM!</v>
      </c>
      <c r="L113" s="28" t="e">
        <f ca="1">INDEX(Large!$E$4:$BO$1048576,legal!$C113,legal!L$2)</f>
        <v>#NUM!</v>
      </c>
      <c r="M113" s="28" t="e">
        <f ca="1">INDEX(Large!$E$4:$BO$1048576,legal!$C113,legal!M$2)</f>
        <v>#NUM!</v>
      </c>
      <c r="N113" s="28" t="e">
        <f ca="1">INDEX(Large!$E$4:$BO$1048576,legal!$C113,legal!N$2)</f>
        <v>#NUM!</v>
      </c>
      <c r="O113" s="28" t="e">
        <f ca="1">INDEX(Large!$E$4:$BO$1048576,legal!$C113,legal!O$2)</f>
        <v>#NUM!</v>
      </c>
      <c r="P113" s="12">
        <f ca="1">IFERROR(INDEX(Large!$E$4:$BO$1048576,legal!$C113,legal!P$2),0)</f>
        <v>0</v>
      </c>
      <c r="Q113" s="5">
        <f ca="1">IFERROR(INDEX(Large!$E$4:$BO$1048576,legal!$C113,legal!Q$2)*N113,0)</f>
        <v>0</v>
      </c>
      <c r="R113" s="5">
        <f ca="1">IFERROR(INDEX(Large!$E$4:$BO$1048576,legal!$C113,legal!R$2)*G113,0)</f>
        <v>0</v>
      </c>
    </row>
    <row r="114" spans="1:18">
      <c r="A114" s="18">
        <v>111</v>
      </c>
      <c r="B114" s="17" t="e">
        <f ca="1">LARGE(Large!$BO$4:$BO$31,legal!A114)</f>
        <v>#NUM!</v>
      </c>
      <c r="C114" s="28" t="e">
        <f ca="1">MATCH(B114,Large!$BO$4:$BO510,0)</f>
        <v>#NUM!</v>
      </c>
      <c r="D114" s="28" t="e">
        <f ca="1">INDEX(Large!$E$4:$BO$1048576,legal!$C114,legal!D$2)</f>
        <v>#NUM!</v>
      </c>
      <c r="E114" s="28" t="e">
        <f ca="1">INDEX(Large!$E$4:$BO$1048576,legal!$C114,legal!E$2)</f>
        <v>#NUM!</v>
      </c>
      <c r="F114" s="28" t="e">
        <f ca="1">INDEX(Large!$E$4:$BO$1048576,legal!$C114,legal!F$2)</f>
        <v>#NUM!</v>
      </c>
      <c r="G114" s="28" t="e">
        <f ca="1">INDEX(Large!$E$4:$BO$1048576,legal!$C114,legal!G$2)</f>
        <v>#NUM!</v>
      </c>
      <c r="H114" s="28" t="e">
        <f ca="1">INDEX(Large!$E$4:$BO$1048576,legal!$C114,legal!H$2)</f>
        <v>#NUM!</v>
      </c>
      <c r="I114" s="28" t="e">
        <f ca="1">INDEX(Large!$E$4:$BO$1048576,legal!$C114,legal!I$2)</f>
        <v>#NUM!</v>
      </c>
      <c r="J114" s="28" t="e">
        <f ca="1">INDEX(Large!$E$4:$BO$1048576,legal!$C114,legal!J$2)</f>
        <v>#NUM!</v>
      </c>
      <c r="K114" s="28" t="e">
        <f ca="1">INDEX(Large!$E$4:$BO$1048576,legal!$C114,legal!K$2)</f>
        <v>#NUM!</v>
      </c>
      <c r="L114" s="28" t="e">
        <f ca="1">INDEX(Large!$E$4:$BO$1048576,legal!$C114,legal!L$2)</f>
        <v>#NUM!</v>
      </c>
      <c r="M114" s="28" t="e">
        <f ca="1">INDEX(Large!$E$4:$BO$1048576,legal!$C114,legal!M$2)</f>
        <v>#NUM!</v>
      </c>
      <c r="N114" s="28" t="e">
        <f ca="1">INDEX(Large!$E$4:$BO$1048576,legal!$C114,legal!N$2)</f>
        <v>#NUM!</v>
      </c>
      <c r="O114" s="28" t="e">
        <f ca="1">INDEX(Large!$E$4:$BO$1048576,legal!$C114,legal!O$2)</f>
        <v>#NUM!</v>
      </c>
      <c r="P114" s="12">
        <f ca="1">IFERROR(INDEX(Large!$E$4:$BO$1048576,legal!$C114,legal!P$2),0)</f>
        <v>0</v>
      </c>
      <c r="Q114" s="5">
        <f ca="1">IFERROR(INDEX(Large!$E$4:$BO$1048576,legal!$C114,legal!Q$2)*N114,0)</f>
        <v>0</v>
      </c>
      <c r="R114" s="5">
        <f ca="1">IFERROR(INDEX(Large!$E$4:$BO$1048576,legal!$C114,legal!R$2)*G114,0)</f>
        <v>0</v>
      </c>
    </row>
    <row r="115" spans="1:18">
      <c r="A115" s="18">
        <v>112</v>
      </c>
      <c r="B115" s="17" t="e">
        <f ca="1">LARGE(Large!$BO$4:$BO$31,legal!A115)</f>
        <v>#NUM!</v>
      </c>
      <c r="C115" s="28" t="e">
        <f ca="1">MATCH(B115,Large!$BO$4:$BO511,0)</f>
        <v>#NUM!</v>
      </c>
      <c r="D115" s="28" t="e">
        <f ca="1">INDEX(Large!$E$4:$BO$1048576,legal!$C115,legal!D$2)</f>
        <v>#NUM!</v>
      </c>
      <c r="E115" s="28" t="e">
        <f ca="1">INDEX(Large!$E$4:$BO$1048576,legal!$C115,legal!E$2)</f>
        <v>#NUM!</v>
      </c>
      <c r="F115" s="28" t="e">
        <f ca="1">INDEX(Large!$E$4:$BO$1048576,legal!$C115,legal!F$2)</f>
        <v>#NUM!</v>
      </c>
      <c r="G115" s="28" t="e">
        <f ca="1">INDEX(Large!$E$4:$BO$1048576,legal!$C115,legal!G$2)</f>
        <v>#NUM!</v>
      </c>
      <c r="H115" s="28" t="e">
        <f ca="1">INDEX(Large!$E$4:$BO$1048576,legal!$C115,legal!H$2)</f>
        <v>#NUM!</v>
      </c>
      <c r="I115" s="28" t="e">
        <f ca="1">INDEX(Large!$E$4:$BO$1048576,legal!$C115,legal!I$2)</f>
        <v>#NUM!</v>
      </c>
      <c r="J115" s="28" t="e">
        <f ca="1">INDEX(Large!$E$4:$BO$1048576,legal!$C115,legal!J$2)</f>
        <v>#NUM!</v>
      </c>
      <c r="K115" s="28" t="e">
        <f ca="1">INDEX(Large!$E$4:$BO$1048576,legal!$C115,legal!K$2)</f>
        <v>#NUM!</v>
      </c>
      <c r="L115" s="28" t="e">
        <f ca="1">INDEX(Large!$E$4:$BO$1048576,legal!$C115,legal!L$2)</f>
        <v>#NUM!</v>
      </c>
      <c r="M115" s="28" t="e">
        <f ca="1">INDEX(Large!$E$4:$BO$1048576,legal!$C115,legal!M$2)</f>
        <v>#NUM!</v>
      </c>
      <c r="N115" s="28" t="e">
        <f ca="1">INDEX(Large!$E$4:$BO$1048576,legal!$C115,legal!N$2)</f>
        <v>#NUM!</v>
      </c>
      <c r="O115" s="28" t="e">
        <f ca="1">INDEX(Large!$E$4:$BO$1048576,legal!$C115,legal!O$2)</f>
        <v>#NUM!</v>
      </c>
      <c r="P115" s="12">
        <f ca="1">IFERROR(INDEX(Large!$E$4:$BO$1048576,legal!$C115,legal!P$2),0)</f>
        <v>0</v>
      </c>
      <c r="Q115" s="5">
        <f ca="1">IFERROR(INDEX(Large!$E$4:$BO$1048576,legal!$C115,legal!Q$2)*N115,0)</f>
        <v>0</v>
      </c>
      <c r="R115" s="5">
        <f ca="1">IFERROR(INDEX(Large!$E$4:$BO$1048576,legal!$C115,legal!R$2)*G115,0)</f>
        <v>0</v>
      </c>
    </row>
    <row r="116" spans="1:18">
      <c r="A116" s="18">
        <v>113</v>
      </c>
      <c r="B116" s="17" t="e">
        <f ca="1">LARGE(Large!$BO$4:$BO$31,legal!A116)</f>
        <v>#NUM!</v>
      </c>
      <c r="C116" s="28" t="e">
        <f ca="1">MATCH(B116,Large!$BO$4:$BO512,0)</f>
        <v>#NUM!</v>
      </c>
      <c r="D116" s="28" t="e">
        <f ca="1">INDEX(Large!$E$4:$BO$1048576,legal!$C116,legal!D$2)</f>
        <v>#NUM!</v>
      </c>
      <c r="E116" s="28" t="e">
        <f ca="1">INDEX(Large!$E$4:$BO$1048576,legal!$C116,legal!E$2)</f>
        <v>#NUM!</v>
      </c>
      <c r="F116" s="28" t="e">
        <f ca="1">INDEX(Large!$E$4:$BO$1048576,legal!$C116,legal!F$2)</f>
        <v>#NUM!</v>
      </c>
      <c r="G116" s="28" t="e">
        <f ca="1">INDEX(Large!$E$4:$BO$1048576,legal!$C116,legal!G$2)</f>
        <v>#NUM!</v>
      </c>
      <c r="H116" s="28" t="e">
        <f ca="1">INDEX(Large!$E$4:$BO$1048576,legal!$C116,legal!H$2)</f>
        <v>#NUM!</v>
      </c>
      <c r="I116" s="28" t="e">
        <f ca="1">INDEX(Large!$E$4:$BO$1048576,legal!$C116,legal!I$2)</f>
        <v>#NUM!</v>
      </c>
      <c r="J116" s="28" t="e">
        <f ca="1">INDEX(Large!$E$4:$BO$1048576,legal!$C116,legal!J$2)</f>
        <v>#NUM!</v>
      </c>
      <c r="K116" s="28" t="e">
        <f ca="1">INDEX(Large!$E$4:$BO$1048576,legal!$C116,legal!K$2)</f>
        <v>#NUM!</v>
      </c>
      <c r="L116" s="28" t="e">
        <f ca="1">INDEX(Large!$E$4:$BO$1048576,legal!$C116,legal!L$2)</f>
        <v>#NUM!</v>
      </c>
      <c r="M116" s="28" t="e">
        <f ca="1">INDEX(Large!$E$4:$BO$1048576,legal!$C116,legal!M$2)</f>
        <v>#NUM!</v>
      </c>
      <c r="N116" s="28" t="e">
        <f ca="1">INDEX(Large!$E$4:$BO$1048576,legal!$C116,legal!N$2)</f>
        <v>#NUM!</v>
      </c>
      <c r="O116" s="28" t="e">
        <f ca="1">INDEX(Large!$E$4:$BO$1048576,legal!$C116,legal!O$2)</f>
        <v>#NUM!</v>
      </c>
      <c r="P116" s="12">
        <f ca="1">IFERROR(INDEX(Large!$E$4:$BO$1048576,legal!$C116,legal!P$2),0)</f>
        <v>0</v>
      </c>
      <c r="Q116" s="5">
        <f ca="1">IFERROR(INDEX(Large!$E$4:$BO$1048576,legal!$C116,legal!Q$2)*N116,0)</f>
        <v>0</v>
      </c>
      <c r="R116" s="5">
        <f ca="1">IFERROR(INDEX(Large!$E$4:$BO$1048576,legal!$C116,legal!R$2)*G116,0)</f>
        <v>0</v>
      </c>
    </row>
    <row r="117" spans="1:18">
      <c r="A117" s="18">
        <v>114</v>
      </c>
      <c r="B117" s="17" t="e">
        <f ca="1">LARGE(Large!$BO$4:$BO$31,legal!A117)</f>
        <v>#NUM!</v>
      </c>
      <c r="C117" s="28" t="e">
        <f ca="1">MATCH(B117,Large!$BO$4:$BO513,0)</f>
        <v>#NUM!</v>
      </c>
      <c r="D117" s="28" t="e">
        <f ca="1">INDEX(Large!$E$4:$BO$1048576,legal!$C117,legal!D$2)</f>
        <v>#NUM!</v>
      </c>
      <c r="E117" s="28" t="e">
        <f ca="1">INDEX(Large!$E$4:$BO$1048576,legal!$C117,legal!E$2)</f>
        <v>#NUM!</v>
      </c>
      <c r="F117" s="28" t="e">
        <f ca="1">INDEX(Large!$E$4:$BO$1048576,legal!$C117,legal!F$2)</f>
        <v>#NUM!</v>
      </c>
      <c r="G117" s="28" t="e">
        <f ca="1">INDEX(Large!$E$4:$BO$1048576,legal!$C117,legal!G$2)</f>
        <v>#NUM!</v>
      </c>
      <c r="H117" s="28" t="e">
        <f ca="1">INDEX(Large!$E$4:$BO$1048576,legal!$C117,legal!H$2)</f>
        <v>#NUM!</v>
      </c>
      <c r="I117" s="28" t="e">
        <f ca="1">INDEX(Large!$E$4:$BO$1048576,legal!$C117,legal!I$2)</f>
        <v>#NUM!</v>
      </c>
      <c r="J117" s="28" t="e">
        <f ca="1">INDEX(Large!$E$4:$BO$1048576,legal!$C117,legal!J$2)</f>
        <v>#NUM!</v>
      </c>
      <c r="K117" s="28" t="e">
        <f ca="1">INDEX(Large!$E$4:$BO$1048576,legal!$C117,legal!K$2)</f>
        <v>#NUM!</v>
      </c>
      <c r="L117" s="28" t="e">
        <f ca="1">INDEX(Large!$E$4:$BO$1048576,legal!$C117,legal!L$2)</f>
        <v>#NUM!</v>
      </c>
      <c r="M117" s="28" t="e">
        <f ca="1">INDEX(Large!$E$4:$BO$1048576,legal!$C117,legal!M$2)</f>
        <v>#NUM!</v>
      </c>
      <c r="N117" s="28" t="e">
        <f ca="1">INDEX(Large!$E$4:$BO$1048576,legal!$C117,legal!N$2)</f>
        <v>#NUM!</v>
      </c>
      <c r="O117" s="28" t="e">
        <f ca="1">INDEX(Large!$E$4:$BO$1048576,legal!$C117,legal!O$2)</f>
        <v>#NUM!</v>
      </c>
      <c r="P117" s="12">
        <f ca="1">IFERROR(INDEX(Large!$E$4:$BO$1048576,legal!$C117,legal!P$2),0)</f>
        <v>0</v>
      </c>
      <c r="Q117" s="5">
        <f ca="1">IFERROR(INDEX(Large!$E$4:$BO$1048576,legal!$C117,legal!Q$2)*N117,0)</f>
        <v>0</v>
      </c>
      <c r="R117" s="5">
        <f ca="1">IFERROR(INDEX(Large!$E$4:$BO$1048576,legal!$C117,legal!R$2)*G117,0)</f>
        <v>0</v>
      </c>
    </row>
    <row r="118" spans="1:18">
      <c r="A118" s="18">
        <v>115</v>
      </c>
      <c r="B118" s="17" t="e">
        <f ca="1">LARGE(Large!$BO$4:$BO$31,legal!A118)</f>
        <v>#NUM!</v>
      </c>
      <c r="C118" s="28" t="e">
        <f ca="1">MATCH(B118,Large!$BO$4:$BO514,0)</f>
        <v>#NUM!</v>
      </c>
      <c r="D118" s="28" t="e">
        <f ca="1">INDEX(Large!$E$4:$BO$1048576,legal!$C118,legal!D$2)</f>
        <v>#NUM!</v>
      </c>
      <c r="E118" s="28" t="e">
        <f ca="1">INDEX(Large!$E$4:$BO$1048576,legal!$C118,legal!E$2)</f>
        <v>#NUM!</v>
      </c>
      <c r="F118" s="28" t="e">
        <f ca="1">INDEX(Large!$E$4:$BO$1048576,legal!$C118,legal!F$2)</f>
        <v>#NUM!</v>
      </c>
      <c r="G118" s="28" t="e">
        <f ca="1">INDEX(Large!$E$4:$BO$1048576,legal!$C118,legal!G$2)</f>
        <v>#NUM!</v>
      </c>
      <c r="H118" s="28" t="e">
        <f ca="1">INDEX(Large!$E$4:$BO$1048576,legal!$C118,legal!H$2)</f>
        <v>#NUM!</v>
      </c>
      <c r="I118" s="28" t="e">
        <f ca="1">INDEX(Large!$E$4:$BO$1048576,legal!$C118,legal!I$2)</f>
        <v>#NUM!</v>
      </c>
      <c r="J118" s="28" t="e">
        <f ca="1">INDEX(Large!$E$4:$BO$1048576,legal!$C118,legal!J$2)</f>
        <v>#NUM!</v>
      </c>
      <c r="K118" s="28" t="e">
        <f ca="1">INDEX(Large!$E$4:$BO$1048576,legal!$C118,legal!K$2)</f>
        <v>#NUM!</v>
      </c>
      <c r="L118" s="28" t="e">
        <f ca="1">INDEX(Large!$E$4:$BO$1048576,legal!$C118,legal!L$2)</f>
        <v>#NUM!</v>
      </c>
      <c r="M118" s="28" t="e">
        <f ca="1">INDEX(Large!$E$4:$BO$1048576,legal!$C118,legal!M$2)</f>
        <v>#NUM!</v>
      </c>
      <c r="N118" s="28" t="e">
        <f ca="1">INDEX(Large!$E$4:$BO$1048576,legal!$C118,legal!N$2)</f>
        <v>#NUM!</v>
      </c>
      <c r="O118" s="28" t="e">
        <f ca="1">INDEX(Large!$E$4:$BO$1048576,legal!$C118,legal!O$2)</f>
        <v>#NUM!</v>
      </c>
      <c r="P118" s="12">
        <f ca="1">IFERROR(INDEX(Large!$E$4:$BO$1048576,legal!$C118,legal!P$2),0)</f>
        <v>0</v>
      </c>
      <c r="Q118" s="5">
        <f ca="1">IFERROR(INDEX(Large!$E$4:$BO$1048576,legal!$C118,legal!Q$2)*N118,0)</f>
        <v>0</v>
      </c>
      <c r="R118" s="5">
        <f ca="1">IFERROR(INDEX(Large!$E$4:$BO$1048576,legal!$C118,legal!R$2)*G118,0)</f>
        <v>0</v>
      </c>
    </row>
    <row r="119" spans="1:18">
      <c r="A119" s="18">
        <v>116</v>
      </c>
      <c r="B119" s="17" t="e">
        <f ca="1">LARGE(Large!$BO$4:$BO$31,legal!A119)</f>
        <v>#NUM!</v>
      </c>
      <c r="C119" s="28" t="e">
        <f ca="1">MATCH(B119,Large!$BO$4:$BO515,0)</f>
        <v>#NUM!</v>
      </c>
      <c r="D119" s="28" t="e">
        <f ca="1">INDEX(Large!$E$4:$BO$1048576,legal!$C119,legal!D$2)</f>
        <v>#NUM!</v>
      </c>
      <c r="E119" s="28" t="e">
        <f ca="1">INDEX(Large!$E$4:$BO$1048576,legal!$C119,legal!E$2)</f>
        <v>#NUM!</v>
      </c>
      <c r="F119" s="28" t="e">
        <f ca="1">INDEX(Large!$E$4:$BO$1048576,legal!$C119,legal!F$2)</f>
        <v>#NUM!</v>
      </c>
      <c r="G119" s="28" t="e">
        <f ca="1">INDEX(Large!$E$4:$BO$1048576,legal!$C119,legal!G$2)</f>
        <v>#NUM!</v>
      </c>
      <c r="H119" s="28" t="e">
        <f ca="1">INDEX(Large!$E$4:$BO$1048576,legal!$C119,legal!H$2)</f>
        <v>#NUM!</v>
      </c>
      <c r="I119" s="28" t="e">
        <f ca="1">INDEX(Large!$E$4:$BO$1048576,legal!$C119,legal!I$2)</f>
        <v>#NUM!</v>
      </c>
      <c r="J119" s="28" t="e">
        <f ca="1">INDEX(Large!$E$4:$BO$1048576,legal!$C119,legal!J$2)</f>
        <v>#NUM!</v>
      </c>
      <c r="K119" s="28" t="e">
        <f ca="1">INDEX(Large!$E$4:$BO$1048576,legal!$C119,legal!K$2)</f>
        <v>#NUM!</v>
      </c>
      <c r="L119" s="28" t="e">
        <f ca="1">INDEX(Large!$E$4:$BO$1048576,legal!$C119,legal!L$2)</f>
        <v>#NUM!</v>
      </c>
      <c r="M119" s="28" t="e">
        <f ca="1">INDEX(Large!$E$4:$BO$1048576,legal!$C119,legal!M$2)</f>
        <v>#NUM!</v>
      </c>
      <c r="N119" s="28" t="e">
        <f ca="1">INDEX(Large!$E$4:$BO$1048576,legal!$C119,legal!N$2)</f>
        <v>#NUM!</v>
      </c>
      <c r="O119" s="28" t="e">
        <f ca="1">INDEX(Large!$E$4:$BO$1048576,legal!$C119,legal!O$2)</f>
        <v>#NUM!</v>
      </c>
      <c r="P119" s="12">
        <f ca="1">IFERROR(INDEX(Large!$E$4:$BO$1048576,legal!$C119,legal!P$2),0)</f>
        <v>0</v>
      </c>
      <c r="Q119" s="5">
        <f ca="1">IFERROR(INDEX(Large!$E$4:$BO$1048576,legal!$C119,legal!Q$2)*N119,0)</f>
        <v>0</v>
      </c>
      <c r="R119" s="5">
        <f ca="1">IFERROR(INDEX(Large!$E$4:$BO$1048576,legal!$C119,legal!R$2)*G119,0)</f>
        <v>0</v>
      </c>
    </row>
    <row r="120" spans="1:18">
      <c r="A120" s="18">
        <v>117</v>
      </c>
      <c r="B120" s="17" t="e">
        <f ca="1">LARGE(Large!$BO$4:$BO$31,legal!A120)</f>
        <v>#NUM!</v>
      </c>
      <c r="C120" s="28" t="e">
        <f ca="1">MATCH(B120,Large!$BO$4:$BO516,0)</f>
        <v>#NUM!</v>
      </c>
      <c r="D120" s="28" t="e">
        <f ca="1">INDEX(Large!$E$4:$BO$1048576,legal!$C120,legal!D$2)</f>
        <v>#NUM!</v>
      </c>
      <c r="E120" s="28" t="e">
        <f ca="1">INDEX(Large!$E$4:$BO$1048576,legal!$C120,legal!E$2)</f>
        <v>#NUM!</v>
      </c>
      <c r="F120" s="28" t="e">
        <f ca="1">INDEX(Large!$E$4:$BO$1048576,legal!$C120,legal!F$2)</f>
        <v>#NUM!</v>
      </c>
      <c r="G120" s="28" t="e">
        <f ca="1">INDEX(Large!$E$4:$BO$1048576,legal!$C120,legal!G$2)</f>
        <v>#NUM!</v>
      </c>
      <c r="H120" s="28" t="e">
        <f ca="1">INDEX(Large!$E$4:$BO$1048576,legal!$C120,legal!H$2)</f>
        <v>#NUM!</v>
      </c>
      <c r="I120" s="28" t="e">
        <f ca="1">INDEX(Large!$E$4:$BO$1048576,legal!$C120,legal!I$2)</f>
        <v>#NUM!</v>
      </c>
      <c r="J120" s="28" t="e">
        <f ca="1">INDEX(Large!$E$4:$BO$1048576,legal!$C120,legal!J$2)</f>
        <v>#NUM!</v>
      </c>
      <c r="K120" s="28" t="e">
        <f ca="1">INDEX(Large!$E$4:$BO$1048576,legal!$C120,legal!K$2)</f>
        <v>#NUM!</v>
      </c>
      <c r="L120" s="28" t="e">
        <f ca="1">INDEX(Large!$E$4:$BO$1048576,legal!$C120,legal!L$2)</f>
        <v>#NUM!</v>
      </c>
      <c r="M120" s="28" t="e">
        <f ca="1">INDEX(Large!$E$4:$BO$1048576,legal!$C120,legal!M$2)</f>
        <v>#NUM!</v>
      </c>
      <c r="N120" s="28" t="e">
        <f ca="1">INDEX(Large!$E$4:$BO$1048576,legal!$C120,legal!N$2)</f>
        <v>#NUM!</v>
      </c>
      <c r="O120" s="28" t="e">
        <f ca="1">INDEX(Large!$E$4:$BO$1048576,legal!$C120,legal!O$2)</f>
        <v>#NUM!</v>
      </c>
      <c r="P120" s="12">
        <f ca="1">IFERROR(INDEX(Large!$E$4:$BO$1048576,legal!$C120,legal!P$2),0)</f>
        <v>0</v>
      </c>
      <c r="Q120" s="5">
        <f ca="1">IFERROR(INDEX(Large!$E$4:$BO$1048576,legal!$C120,legal!Q$2)*N120,0)</f>
        <v>0</v>
      </c>
      <c r="R120" s="5">
        <f ca="1">IFERROR(INDEX(Large!$E$4:$BO$1048576,legal!$C120,legal!R$2)*G120,0)</f>
        <v>0</v>
      </c>
    </row>
    <row r="121" spans="1:18">
      <c r="A121" s="18">
        <v>118</v>
      </c>
      <c r="B121" s="17" t="e">
        <f ca="1">LARGE(Large!$BO$4:$BO$31,legal!A121)</f>
        <v>#NUM!</v>
      </c>
      <c r="C121" s="28" t="e">
        <f ca="1">MATCH(B121,Large!$BO$4:$BO517,0)</f>
        <v>#NUM!</v>
      </c>
      <c r="D121" s="28" t="e">
        <f ca="1">INDEX(Large!$E$4:$BO$1048576,legal!$C121,legal!D$2)</f>
        <v>#NUM!</v>
      </c>
      <c r="E121" s="28" t="e">
        <f ca="1">INDEX(Large!$E$4:$BO$1048576,legal!$C121,legal!E$2)</f>
        <v>#NUM!</v>
      </c>
      <c r="F121" s="28" t="e">
        <f ca="1">INDEX(Large!$E$4:$BO$1048576,legal!$C121,legal!F$2)</f>
        <v>#NUM!</v>
      </c>
      <c r="G121" s="28" t="e">
        <f ca="1">INDEX(Large!$E$4:$BO$1048576,legal!$C121,legal!G$2)</f>
        <v>#NUM!</v>
      </c>
      <c r="H121" s="28" t="e">
        <f ca="1">INDEX(Large!$E$4:$BO$1048576,legal!$C121,legal!H$2)</f>
        <v>#NUM!</v>
      </c>
      <c r="I121" s="28" t="e">
        <f ca="1">INDEX(Large!$E$4:$BO$1048576,legal!$C121,legal!I$2)</f>
        <v>#NUM!</v>
      </c>
      <c r="J121" s="28" t="e">
        <f ca="1">INDEX(Large!$E$4:$BO$1048576,legal!$C121,legal!J$2)</f>
        <v>#NUM!</v>
      </c>
      <c r="K121" s="28" t="e">
        <f ca="1">INDEX(Large!$E$4:$BO$1048576,legal!$C121,legal!K$2)</f>
        <v>#NUM!</v>
      </c>
      <c r="L121" s="28" t="e">
        <f ca="1">INDEX(Large!$E$4:$BO$1048576,legal!$C121,legal!L$2)</f>
        <v>#NUM!</v>
      </c>
      <c r="M121" s="28" t="e">
        <f ca="1">INDEX(Large!$E$4:$BO$1048576,legal!$C121,legal!M$2)</f>
        <v>#NUM!</v>
      </c>
      <c r="N121" s="28" t="e">
        <f ca="1">INDEX(Large!$E$4:$BO$1048576,legal!$C121,legal!N$2)</f>
        <v>#NUM!</v>
      </c>
      <c r="O121" s="28" t="e">
        <f ca="1">INDEX(Large!$E$4:$BO$1048576,legal!$C121,legal!O$2)</f>
        <v>#NUM!</v>
      </c>
      <c r="P121" s="12">
        <f ca="1">IFERROR(INDEX(Large!$E$4:$BO$1048576,legal!$C121,legal!P$2),0)</f>
        <v>0</v>
      </c>
      <c r="Q121" s="5">
        <f ca="1">IFERROR(INDEX(Large!$E$4:$BO$1048576,legal!$C121,legal!Q$2)*N121,0)</f>
        <v>0</v>
      </c>
      <c r="R121" s="5">
        <f ca="1">IFERROR(INDEX(Large!$E$4:$BO$1048576,legal!$C121,legal!R$2)*G121,0)</f>
        <v>0</v>
      </c>
    </row>
    <row r="122" spans="1:18">
      <c r="A122" s="18">
        <v>119</v>
      </c>
      <c r="B122" s="17" t="e">
        <f ca="1">LARGE(Large!$BO$4:$BO$31,legal!A122)</f>
        <v>#NUM!</v>
      </c>
      <c r="C122" s="28" t="e">
        <f ca="1">MATCH(B122,Large!$BO$4:$BO518,0)</f>
        <v>#NUM!</v>
      </c>
      <c r="D122" s="28" t="e">
        <f ca="1">INDEX(Large!$E$4:$BO$1048576,legal!$C122,legal!D$2)</f>
        <v>#NUM!</v>
      </c>
      <c r="E122" s="28" t="e">
        <f ca="1">INDEX(Large!$E$4:$BO$1048576,legal!$C122,legal!E$2)</f>
        <v>#NUM!</v>
      </c>
      <c r="F122" s="28" t="e">
        <f ca="1">INDEX(Large!$E$4:$BO$1048576,legal!$C122,legal!F$2)</f>
        <v>#NUM!</v>
      </c>
      <c r="G122" s="28" t="e">
        <f ca="1">INDEX(Large!$E$4:$BO$1048576,legal!$C122,legal!G$2)</f>
        <v>#NUM!</v>
      </c>
      <c r="H122" s="28" t="e">
        <f ca="1">INDEX(Large!$E$4:$BO$1048576,legal!$C122,legal!H$2)</f>
        <v>#NUM!</v>
      </c>
      <c r="I122" s="28" t="e">
        <f ca="1">INDEX(Large!$E$4:$BO$1048576,legal!$C122,legal!I$2)</f>
        <v>#NUM!</v>
      </c>
      <c r="J122" s="28" t="e">
        <f ca="1">INDEX(Large!$E$4:$BO$1048576,legal!$C122,legal!J$2)</f>
        <v>#NUM!</v>
      </c>
      <c r="K122" s="28" t="e">
        <f ca="1">INDEX(Large!$E$4:$BO$1048576,legal!$C122,legal!K$2)</f>
        <v>#NUM!</v>
      </c>
      <c r="L122" s="28" t="e">
        <f ca="1">INDEX(Large!$E$4:$BO$1048576,legal!$C122,legal!L$2)</f>
        <v>#NUM!</v>
      </c>
      <c r="M122" s="28" t="e">
        <f ca="1">INDEX(Large!$E$4:$BO$1048576,legal!$C122,legal!M$2)</f>
        <v>#NUM!</v>
      </c>
      <c r="N122" s="28" t="e">
        <f ca="1">INDEX(Large!$E$4:$BO$1048576,legal!$C122,legal!N$2)</f>
        <v>#NUM!</v>
      </c>
      <c r="O122" s="28" t="e">
        <f ca="1">INDEX(Large!$E$4:$BO$1048576,legal!$C122,legal!O$2)</f>
        <v>#NUM!</v>
      </c>
      <c r="P122" s="12">
        <f ca="1">IFERROR(INDEX(Large!$E$4:$BO$1048576,legal!$C122,legal!P$2),0)</f>
        <v>0</v>
      </c>
      <c r="Q122" s="5">
        <f ca="1">IFERROR(INDEX(Large!$E$4:$BO$1048576,legal!$C122,legal!Q$2)*N122,0)</f>
        <v>0</v>
      </c>
      <c r="R122" s="5">
        <f ca="1">IFERROR(INDEX(Large!$E$4:$BO$1048576,legal!$C122,legal!R$2)*G122,0)</f>
        <v>0</v>
      </c>
    </row>
    <row r="123" spans="1:18">
      <c r="A123" s="18">
        <v>120</v>
      </c>
      <c r="B123" s="17" t="e">
        <f ca="1">LARGE(Large!$BO$4:$BO$31,legal!A123)</f>
        <v>#NUM!</v>
      </c>
      <c r="C123" s="28" t="e">
        <f ca="1">MATCH(B123,Large!$BO$4:$BO519,0)</f>
        <v>#NUM!</v>
      </c>
      <c r="D123" s="28" t="e">
        <f ca="1">INDEX(Large!$E$4:$BO$1048576,legal!$C123,legal!D$2)</f>
        <v>#NUM!</v>
      </c>
      <c r="E123" s="28" t="e">
        <f ca="1">INDEX(Large!$E$4:$BO$1048576,legal!$C123,legal!E$2)</f>
        <v>#NUM!</v>
      </c>
      <c r="F123" s="28" t="e">
        <f ca="1">INDEX(Large!$E$4:$BO$1048576,legal!$C123,legal!F$2)</f>
        <v>#NUM!</v>
      </c>
      <c r="G123" s="28" t="e">
        <f ca="1">INDEX(Large!$E$4:$BO$1048576,legal!$C123,legal!G$2)</f>
        <v>#NUM!</v>
      </c>
      <c r="H123" s="28" t="e">
        <f ca="1">INDEX(Large!$E$4:$BO$1048576,legal!$C123,legal!H$2)</f>
        <v>#NUM!</v>
      </c>
      <c r="I123" s="28" t="e">
        <f ca="1">INDEX(Large!$E$4:$BO$1048576,legal!$C123,legal!I$2)</f>
        <v>#NUM!</v>
      </c>
      <c r="J123" s="28" t="e">
        <f ca="1">INDEX(Large!$E$4:$BO$1048576,legal!$C123,legal!J$2)</f>
        <v>#NUM!</v>
      </c>
      <c r="K123" s="28" t="e">
        <f ca="1">INDEX(Large!$E$4:$BO$1048576,legal!$C123,legal!K$2)</f>
        <v>#NUM!</v>
      </c>
      <c r="L123" s="28" t="e">
        <f ca="1">INDEX(Large!$E$4:$BO$1048576,legal!$C123,legal!L$2)</f>
        <v>#NUM!</v>
      </c>
      <c r="M123" s="28" t="e">
        <f ca="1">INDEX(Large!$E$4:$BO$1048576,legal!$C123,legal!M$2)</f>
        <v>#NUM!</v>
      </c>
      <c r="N123" s="28" t="e">
        <f ca="1">INDEX(Large!$E$4:$BO$1048576,legal!$C123,legal!N$2)</f>
        <v>#NUM!</v>
      </c>
      <c r="O123" s="28" t="e">
        <f ca="1">INDEX(Large!$E$4:$BO$1048576,legal!$C123,legal!O$2)</f>
        <v>#NUM!</v>
      </c>
      <c r="P123" s="12">
        <f ca="1">IFERROR(INDEX(Large!$E$4:$BO$1048576,legal!$C123,legal!P$2),0)</f>
        <v>0</v>
      </c>
      <c r="Q123" s="5">
        <f ca="1">IFERROR(INDEX(Large!$E$4:$BO$1048576,legal!$C123,legal!Q$2)*N123,0)</f>
        <v>0</v>
      </c>
      <c r="R123" s="5">
        <f ca="1">IFERROR(INDEX(Large!$E$4:$BO$1048576,legal!$C123,legal!R$2)*G123,0)</f>
        <v>0</v>
      </c>
    </row>
    <row r="124" spans="1:18">
      <c r="A124" s="18">
        <v>121</v>
      </c>
      <c r="B124" s="17" t="e">
        <f ca="1">LARGE(Large!$BO$4:$BO$31,legal!A124)</f>
        <v>#NUM!</v>
      </c>
      <c r="C124" s="28" t="e">
        <f ca="1">MATCH(B124,Large!$BO$4:$BO520,0)</f>
        <v>#NUM!</v>
      </c>
      <c r="D124" s="28" t="e">
        <f ca="1">INDEX(Large!$E$4:$BO$1048576,legal!$C124,legal!D$2)</f>
        <v>#NUM!</v>
      </c>
      <c r="E124" s="28" t="e">
        <f ca="1">INDEX(Large!$E$4:$BO$1048576,legal!$C124,legal!E$2)</f>
        <v>#NUM!</v>
      </c>
      <c r="F124" s="28" t="e">
        <f ca="1">INDEX(Large!$E$4:$BO$1048576,legal!$C124,legal!F$2)</f>
        <v>#NUM!</v>
      </c>
      <c r="G124" s="28" t="e">
        <f ca="1">INDEX(Large!$E$4:$BO$1048576,legal!$C124,legal!G$2)</f>
        <v>#NUM!</v>
      </c>
      <c r="H124" s="28" t="e">
        <f ca="1">INDEX(Large!$E$4:$BO$1048576,legal!$C124,legal!H$2)</f>
        <v>#NUM!</v>
      </c>
      <c r="I124" s="28" t="e">
        <f ca="1">INDEX(Large!$E$4:$BO$1048576,legal!$C124,legal!I$2)</f>
        <v>#NUM!</v>
      </c>
      <c r="J124" s="28" t="e">
        <f ca="1">INDEX(Large!$E$4:$BO$1048576,legal!$C124,legal!J$2)</f>
        <v>#NUM!</v>
      </c>
      <c r="K124" s="28" t="e">
        <f ca="1">INDEX(Large!$E$4:$BO$1048576,legal!$C124,legal!K$2)</f>
        <v>#NUM!</v>
      </c>
      <c r="L124" s="28" t="e">
        <f ca="1">INDEX(Large!$E$4:$BO$1048576,legal!$C124,legal!L$2)</f>
        <v>#NUM!</v>
      </c>
      <c r="M124" s="28" t="e">
        <f ca="1">INDEX(Large!$E$4:$BO$1048576,legal!$C124,legal!M$2)</f>
        <v>#NUM!</v>
      </c>
      <c r="N124" s="28" t="e">
        <f ca="1">INDEX(Large!$E$4:$BO$1048576,legal!$C124,legal!N$2)</f>
        <v>#NUM!</v>
      </c>
      <c r="O124" s="28" t="e">
        <f ca="1">INDEX(Large!$E$4:$BO$1048576,legal!$C124,legal!O$2)</f>
        <v>#NUM!</v>
      </c>
      <c r="P124" s="12">
        <f ca="1">IFERROR(INDEX(Large!$E$4:$BO$1048576,legal!$C124,legal!P$2),0)</f>
        <v>0</v>
      </c>
      <c r="Q124" s="5">
        <f ca="1">IFERROR(INDEX(Large!$E$4:$BO$1048576,legal!$C124,legal!Q$2)*N124,0)</f>
        <v>0</v>
      </c>
      <c r="R124" s="5">
        <f ca="1">IFERROR(INDEX(Large!$E$4:$BO$1048576,legal!$C124,legal!R$2)*G124,0)</f>
        <v>0</v>
      </c>
    </row>
    <row r="125" spans="1:18">
      <c r="A125" s="18">
        <v>122</v>
      </c>
      <c r="B125" s="17" t="e">
        <f ca="1">LARGE(Large!$BO$4:$BO$31,legal!A125)</f>
        <v>#NUM!</v>
      </c>
      <c r="C125" s="28" t="e">
        <f ca="1">MATCH(B125,Large!$BO$4:$BO521,0)</f>
        <v>#NUM!</v>
      </c>
      <c r="D125" s="28" t="e">
        <f ca="1">INDEX(Large!$E$4:$BO$1048576,legal!$C125,legal!D$2)</f>
        <v>#NUM!</v>
      </c>
      <c r="E125" s="28" t="e">
        <f ca="1">INDEX(Large!$E$4:$BO$1048576,legal!$C125,legal!E$2)</f>
        <v>#NUM!</v>
      </c>
      <c r="F125" s="28" t="e">
        <f ca="1">INDEX(Large!$E$4:$BO$1048576,legal!$C125,legal!F$2)</f>
        <v>#NUM!</v>
      </c>
      <c r="G125" s="28" t="e">
        <f ca="1">INDEX(Large!$E$4:$BO$1048576,legal!$C125,legal!G$2)</f>
        <v>#NUM!</v>
      </c>
      <c r="H125" s="28" t="e">
        <f ca="1">INDEX(Large!$E$4:$BO$1048576,legal!$C125,legal!H$2)</f>
        <v>#NUM!</v>
      </c>
      <c r="I125" s="28" t="e">
        <f ca="1">INDEX(Large!$E$4:$BO$1048576,legal!$C125,legal!I$2)</f>
        <v>#NUM!</v>
      </c>
      <c r="J125" s="28" t="e">
        <f ca="1">INDEX(Large!$E$4:$BO$1048576,legal!$C125,legal!J$2)</f>
        <v>#NUM!</v>
      </c>
      <c r="K125" s="28" t="e">
        <f ca="1">INDEX(Large!$E$4:$BO$1048576,legal!$C125,legal!K$2)</f>
        <v>#NUM!</v>
      </c>
      <c r="L125" s="28" t="e">
        <f ca="1">INDEX(Large!$E$4:$BO$1048576,legal!$C125,legal!L$2)</f>
        <v>#NUM!</v>
      </c>
      <c r="M125" s="28" t="e">
        <f ca="1">INDEX(Large!$E$4:$BO$1048576,legal!$C125,legal!M$2)</f>
        <v>#NUM!</v>
      </c>
      <c r="N125" s="28" t="e">
        <f ca="1">INDEX(Large!$E$4:$BO$1048576,legal!$C125,legal!N$2)</f>
        <v>#NUM!</v>
      </c>
      <c r="O125" s="28" t="e">
        <f ca="1">INDEX(Large!$E$4:$BO$1048576,legal!$C125,legal!O$2)</f>
        <v>#NUM!</v>
      </c>
      <c r="P125" s="12">
        <f ca="1">IFERROR(INDEX(Large!$E$4:$BO$1048576,legal!$C125,legal!P$2),0)</f>
        <v>0</v>
      </c>
      <c r="Q125" s="5">
        <f ca="1">IFERROR(INDEX(Large!$E$4:$BO$1048576,legal!$C125,legal!Q$2)*N125,0)</f>
        <v>0</v>
      </c>
      <c r="R125" s="5">
        <f ca="1">IFERROR(INDEX(Large!$E$4:$BO$1048576,legal!$C125,legal!R$2)*G125,0)</f>
        <v>0</v>
      </c>
    </row>
    <row r="126" spans="1:18">
      <c r="A126" s="18">
        <v>123</v>
      </c>
      <c r="B126" s="17" t="e">
        <f ca="1">LARGE(Large!$BO$4:$BO$31,legal!A126)</f>
        <v>#NUM!</v>
      </c>
      <c r="C126" s="28" t="e">
        <f ca="1">MATCH(B126,Large!$BO$4:$BO522,0)</f>
        <v>#NUM!</v>
      </c>
      <c r="D126" s="28" t="e">
        <f ca="1">INDEX(Large!$E$4:$BO$1048576,legal!$C126,legal!D$2)</f>
        <v>#NUM!</v>
      </c>
      <c r="E126" s="28" t="e">
        <f ca="1">INDEX(Large!$E$4:$BO$1048576,legal!$C126,legal!E$2)</f>
        <v>#NUM!</v>
      </c>
      <c r="F126" s="28" t="e">
        <f ca="1">INDEX(Large!$E$4:$BO$1048576,legal!$C126,legal!F$2)</f>
        <v>#NUM!</v>
      </c>
      <c r="G126" s="28" t="e">
        <f ca="1">INDEX(Large!$E$4:$BO$1048576,legal!$C126,legal!G$2)</f>
        <v>#NUM!</v>
      </c>
      <c r="H126" s="28" t="e">
        <f ca="1">INDEX(Large!$E$4:$BO$1048576,legal!$C126,legal!H$2)</f>
        <v>#NUM!</v>
      </c>
      <c r="I126" s="28" t="e">
        <f ca="1">INDEX(Large!$E$4:$BO$1048576,legal!$C126,legal!I$2)</f>
        <v>#NUM!</v>
      </c>
      <c r="J126" s="28" t="e">
        <f ca="1">INDEX(Large!$E$4:$BO$1048576,legal!$C126,legal!J$2)</f>
        <v>#NUM!</v>
      </c>
      <c r="K126" s="28" t="e">
        <f ca="1">INDEX(Large!$E$4:$BO$1048576,legal!$C126,legal!K$2)</f>
        <v>#NUM!</v>
      </c>
      <c r="L126" s="28" t="e">
        <f ca="1">INDEX(Large!$E$4:$BO$1048576,legal!$C126,legal!L$2)</f>
        <v>#NUM!</v>
      </c>
      <c r="M126" s="28" t="e">
        <f ca="1">INDEX(Large!$E$4:$BO$1048576,legal!$C126,legal!M$2)</f>
        <v>#NUM!</v>
      </c>
      <c r="N126" s="28" t="e">
        <f ca="1">INDEX(Large!$E$4:$BO$1048576,legal!$C126,legal!N$2)</f>
        <v>#NUM!</v>
      </c>
      <c r="O126" s="28" t="e">
        <f ca="1">INDEX(Large!$E$4:$BO$1048576,legal!$C126,legal!O$2)</f>
        <v>#NUM!</v>
      </c>
      <c r="P126" s="12">
        <f ca="1">IFERROR(INDEX(Large!$E$4:$BO$1048576,legal!$C126,legal!P$2),0)</f>
        <v>0</v>
      </c>
      <c r="Q126" s="5">
        <f ca="1">IFERROR(INDEX(Large!$E$4:$BO$1048576,legal!$C126,legal!Q$2)*N126,0)</f>
        <v>0</v>
      </c>
      <c r="R126" s="5">
        <f ca="1">IFERROR(INDEX(Large!$E$4:$BO$1048576,legal!$C126,legal!R$2)*G126,0)</f>
        <v>0</v>
      </c>
    </row>
    <row r="127" spans="1:18">
      <c r="A127" s="18">
        <v>124</v>
      </c>
      <c r="B127" s="17" t="e">
        <f ca="1">LARGE(Large!$BO$4:$BO$31,legal!A127)</f>
        <v>#NUM!</v>
      </c>
      <c r="C127" s="28" t="e">
        <f ca="1">MATCH(B127,Large!$BO$4:$BO523,0)</f>
        <v>#NUM!</v>
      </c>
      <c r="D127" s="28" t="e">
        <f ca="1">INDEX(Large!$E$4:$BO$1048576,legal!$C127,legal!D$2)</f>
        <v>#NUM!</v>
      </c>
      <c r="E127" s="28" t="e">
        <f ca="1">INDEX(Large!$E$4:$BO$1048576,legal!$C127,legal!E$2)</f>
        <v>#NUM!</v>
      </c>
      <c r="F127" s="28" t="e">
        <f ca="1">INDEX(Large!$E$4:$BO$1048576,legal!$C127,legal!F$2)</f>
        <v>#NUM!</v>
      </c>
      <c r="G127" s="28" t="e">
        <f ca="1">INDEX(Large!$E$4:$BO$1048576,legal!$C127,legal!G$2)</f>
        <v>#NUM!</v>
      </c>
      <c r="H127" s="28" t="e">
        <f ca="1">INDEX(Large!$E$4:$BO$1048576,legal!$C127,legal!H$2)</f>
        <v>#NUM!</v>
      </c>
      <c r="I127" s="28" t="e">
        <f ca="1">INDEX(Large!$E$4:$BO$1048576,legal!$C127,legal!I$2)</f>
        <v>#NUM!</v>
      </c>
      <c r="J127" s="28" t="e">
        <f ca="1">INDEX(Large!$E$4:$BO$1048576,legal!$C127,legal!J$2)</f>
        <v>#NUM!</v>
      </c>
      <c r="K127" s="28" t="e">
        <f ca="1">INDEX(Large!$E$4:$BO$1048576,legal!$C127,legal!K$2)</f>
        <v>#NUM!</v>
      </c>
      <c r="L127" s="28" t="e">
        <f ca="1">INDEX(Large!$E$4:$BO$1048576,legal!$C127,legal!L$2)</f>
        <v>#NUM!</v>
      </c>
      <c r="M127" s="28" t="e">
        <f ca="1">INDEX(Large!$E$4:$BO$1048576,legal!$C127,legal!M$2)</f>
        <v>#NUM!</v>
      </c>
      <c r="N127" s="28" t="e">
        <f ca="1">INDEX(Large!$E$4:$BO$1048576,legal!$C127,legal!N$2)</f>
        <v>#NUM!</v>
      </c>
      <c r="O127" s="28" t="e">
        <f ca="1">INDEX(Large!$E$4:$BO$1048576,legal!$C127,legal!O$2)</f>
        <v>#NUM!</v>
      </c>
      <c r="P127" s="12">
        <f ca="1">IFERROR(INDEX(Large!$E$4:$BO$1048576,legal!$C127,legal!P$2),0)</f>
        <v>0</v>
      </c>
      <c r="Q127" s="5">
        <f ca="1">IFERROR(INDEX(Large!$E$4:$BO$1048576,legal!$C127,legal!Q$2)*N127,0)</f>
        <v>0</v>
      </c>
      <c r="R127" s="5">
        <f ca="1">IFERROR(INDEX(Large!$E$4:$BO$1048576,legal!$C127,legal!R$2)*G127,0)</f>
        <v>0</v>
      </c>
    </row>
    <row r="128" spans="1:18">
      <c r="A128" s="18">
        <v>125</v>
      </c>
      <c r="B128" s="17" t="e">
        <f ca="1">LARGE(Large!$BO$4:$BO$31,legal!A128)</f>
        <v>#NUM!</v>
      </c>
      <c r="C128" s="28" t="e">
        <f ca="1">MATCH(B128,Large!$BO$4:$BO524,0)</f>
        <v>#NUM!</v>
      </c>
      <c r="D128" s="28" t="e">
        <f ca="1">INDEX(Large!$E$4:$BO$1048576,legal!$C128,legal!D$2)</f>
        <v>#NUM!</v>
      </c>
      <c r="E128" s="28" t="e">
        <f ca="1">INDEX(Large!$E$4:$BO$1048576,legal!$C128,legal!E$2)</f>
        <v>#NUM!</v>
      </c>
      <c r="F128" s="28" t="e">
        <f ca="1">INDEX(Large!$E$4:$BO$1048576,legal!$C128,legal!F$2)</f>
        <v>#NUM!</v>
      </c>
      <c r="G128" s="28" t="e">
        <f ca="1">INDEX(Large!$E$4:$BO$1048576,legal!$C128,legal!G$2)</f>
        <v>#NUM!</v>
      </c>
      <c r="H128" s="28" t="e">
        <f ca="1">INDEX(Large!$E$4:$BO$1048576,legal!$C128,legal!H$2)</f>
        <v>#NUM!</v>
      </c>
      <c r="I128" s="28" t="e">
        <f ca="1">INDEX(Large!$E$4:$BO$1048576,legal!$C128,legal!I$2)</f>
        <v>#NUM!</v>
      </c>
      <c r="J128" s="28" t="e">
        <f ca="1">INDEX(Large!$E$4:$BO$1048576,legal!$C128,legal!J$2)</f>
        <v>#NUM!</v>
      </c>
      <c r="K128" s="28" t="e">
        <f ca="1">INDEX(Large!$E$4:$BO$1048576,legal!$C128,legal!K$2)</f>
        <v>#NUM!</v>
      </c>
      <c r="L128" s="28" t="e">
        <f ca="1">INDEX(Large!$E$4:$BO$1048576,legal!$C128,legal!L$2)</f>
        <v>#NUM!</v>
      </c>
      <c r="M128" s="28" t="e">
        <f ca="1">INDEX(Large!$E$4:$BO$1048576,legal!$C128,legal!M$2)</f>
        <v>#NUM!</v>
      </c>
      <c r="N128" s="28" t="e">
        <f ca="1">INDEX(Large!$E$4:$BO$1048576,legal!$C128,legal!N$2)</f>
        <v>#NUM!</v>
      </c>
      <c r="O128" s="28" t="e">
        <f ca="1">INDEX(Large!$E$4:$BO$1048576,legal!$C128,legal!O$2)</f>
        <v>#NUM!</v>
      </c>
      <c r="P128" s="12">
        <f ca="1">IFERROR(INDEX(Large!$E$4:$BO$1048576,legal!$C128,legal!P$2),0)</f>
        <v>0</v>
      </c>
      <c r="Q128" s="5">
        <f ca="1">IFERROR(INDEX(Large!$E$4:$BO$1048576,legal!$C128,legal!Q$2)*N128,0)</f>
        <v>0</v>
      </c>
      <c r="R128" s="5">
        <f ca="1">IFERROR(INDEX(Large!$E$4:$BO$1048576,legal!$C128,legal!R$2)*G128,0)</f>
        <v>0</v>
      </c>
    </row>
    <row r="129" spans="1:18">
      <c r="A129" s="18">
        <v>126</v>
      </c>
      <c r="B129" s="17" t="e">
        <f ca="1">LARGE(Large!$BO$4:$BO$31,legal!A129)</f>
        <v>#NUM!</v>
      </c>
      <c r="C129" s="28" t="e">
        <f ca="1">MATCH(B129,Large!$BO$4:$BO525,0)</f>
        <v>#NUM!</v>
      </c>
      <c r="D129" s="28" t="e">
        <f ca="1">INDEX(Large!$E$4:$BO$1048576,legal!$C129,legal!D$2)</f>
        <v>#NUM!</v>
      </c>
      <c r="E129" s="28" t="e">
        <f ca="1">INDEX(Large!$E$4:$BO$1048576,legal!$C129,legal!E$2)</f>
        <v>#NUM!</v>
      </c>
      <c r="F129" s="28" t="e">
        <f ca="1">INDEX(Large!$E$4:$BO$1048576,legal!$C129,legal!F$2)</f>
        <v>#NUM!</v>
      </c>
      <c r="G129" s="28" t="e">
        <f ca="1">INDEX(Large!$E$4:$BO$1048576,legal!$C129,legal!G$2)</f>
        <v>#NUM!</v>
      </c>
      <c r="H129" s="28" t="e">
        <f ca="1">INDEX(Large!$E$4:$BO$1048576,legal!$C129,legal!H$2)</f>
        <v>#NUM!</v>
      </c>
      <c r="I129" s="28" t="e">
        <f ca="1">INDEX(Large!$E$4:$BO$1048576,legal!$C129,legal!I$2)</f>
        <v>#NUM!</v>
      </c>
      <c r="J129" s="28" t="e">
        <f ca="1">INDEX(Large!$E$4:$BO$1048576,legal!$C129,legal!J$2)</f>
        <v>#NUM!</v>
      </c>
      <c r="K129" s="28" t="e">
        <f ca="1">INDEX(Large!$E$4:$BO$1048576,legal!$C129,legal!K$2)</f>
        <v>#NUM!</v>
      </c>
      <c r="L129" s="28" t="e">
        <f ca="1">INDEX(Large!$E$4:$BO$1048576,legal!$C129,legal!L$2)</f>
        <v>#NUM!</v>
      </c>
      <c r="M129" s="28" t="e">
        <f ca="1">INDEX(Large!$E$4:$BO$1048576,legal!$C129,legal!M$2)</f>
        <v>#NUM!</v>
      </c>
      <c r="N129" s="28" t="e">
        <f ca="1">INDEX(Large!$E$4:$BO$1048576,legal!$C129,legal!N$2)</f>
        <v>#NUM!</v>
      </c>
      <c r="O129" s="28" t="e">
        <f ca="1">INDEX(Large!$E$4:$BO$1048576,legal!$C129,legal!O$2)</f>
        <v>#NUM!</v>
      </c>
      <c r="P129" s="12">
        <f ca="1">IFERROR(INDEX(Large!$E$4:$BO$1048576,legal!$C129,legal!P$2),0)</f>
        <v>0</v>
      </c>
      <c r="Q129" s="5">
        <f ca="1">IFERROR(INDEX(Large!$E$4:$BO$1048576,legal!$C129,legal!Q$2)*N129,0)</f>
        <v>0</v>
      </c>
      <c r="R129" s="5">
        <f ca="1">IFERROR(INDEX(Large!$E$4:$BO$1048576,legal!$C129,legal!R$2)*G129,0)</f>
        <v>0</v>
      </c>
    </row>
    <row r="130" spans="1:18">
      <c r="A130" s="18">
        <v>127</v>
      </c>
      <c r="B130" s="17" t="e">
        <f ca="1">LARGE(Large!$BO$4:$BO$31,legal!A130)</f>
        <v>#NUM!</v>
      </c>
      <c r="C130" s="28" t="e">
        <f ca="1">MATCH(B130,Large!$BO$4:$BO526,0)</f>
        <v>#NUM!</v>
      </c>
      <c r="D130" s="28" t="e">
        <f ca="1">INDEX(Large!$E$4:$BO$1048576,legal!$C130,legal!D$2)</f>
        <v>#NUM!</v>
      </c>
      <c r="E130" s="28" t="e">
        <f ca="1">INDEX(Large!$E$4:$BO$1048576,legal!$C130,legal!E$2)</f>
        <v>#NUM!</v>
      </c>
      <c r="F130" s="28" t="e">
        <f ca="1">INDEX(Large!$E$4:$BO$1048576,legal!$C130,legal!F$2)</f>
        <v>#NUM!</v>
      </c>
      <c r="G130" s="28" t="e">
        <f ca="1">INDEX(Large!$E$4:$BO$1048576,legal!$C130,legal!G$2)</f>
        <v>#NUM!</v>
      </c>
      <c r="H130" s="28" t="e">
        <f ca="1">INDEX(Large!$E$4:$BO$1048576,legal!$C130,legal!H$2)</f>
        <v>#NUM!</v>
      </c>
      <c r="I130" s="28" t="e">
        <f ca="1">INDEX(Large!$E$4:$BO$1048576,legal!$C130,legal!I$2)</f>
        <v>#NUM!</v>
      </c>
      <c r="J130" s="28" t="e">
        <f ca="1">INDEX(Large!$E$4:$BO$1048576,legal!$C130,legal!J$2)</f>
        <v>#NUM!</v>
      </c>
      <c r="K130" s="28" t="e">
        <f ca="1">INDEX(Large!$E$4:$BO$1048576,legal!$C130,legal!K$2)</f>
        <v>#NUM!</v>
      </c>
      <c r="L130" s="28" t="e">
        <f ca="1">INDEX(Large!$E$4:$BO$1048576,legal!$C130,legal!L$2)</f>
        <v>#NUM!</v>
      </c>
      <c r="M130" s="28" t="e">
        <f ca="1">INDEX(Large!$E$4:$BO$1048576,legal!$C130,legal!M$2)</f>
        <v>#NUM!</v>
      </c>
      <c r="N130" s="28" t="e">
        <f ca="1">INDEX(Large!$E$4:$BO$1048576,legal!$C130,legal!N$2)</f>
        <v>#NUM!</v>
      </c>
      <c r="O130" s="28" t="e">
        <f ca="1">INDEX(Large!$E$4:$BO$1048576,legal!$C130,legal!O$2)</f>
        <v>#NUM!</v>
      </c>
      <c r="P130" s="12">
        <f ca="1">IFERROR(INDEX(Large!$E$4:$BO$1048576,legal!$C130,legal!P$2),0)</f>
        <v>0</v>
      </c>
      <c r="Q130" s="5">
        <f ca="1">IFERROR(INDEX(Large!$E$4:$BO$1048576,legal!$C130,legal!Q$2)*N130,0)</f>
        <v>0</v>
      </c>
      <c r="R130" s="5">
        <f ca="1">IFERROR(INDEX(Large!$E$4:$BO$1048576,legal!$C130,legal!R$2)*G130,0)</f>
        <v>0</v>
      </c>
    </row>
    <row r="131" spans="1:18">
      <c r="A131" s="18">
        <v>128</v>
      </c>
      <c r="B131" s="17" t="e">
        <f ca="1">LARGE(Large!$BO$4:$BO$31,legal!A131)</f>
        <v>#NUM!</v>
      </c>
      <c r="C131" s="28" t="e">
        <f ca="1">MATCH(B131,Large!$BO$4:$BO527,0)</f>
        <v>#NUM!</v>
      </c>
      <c r="D131" s="28" t="e">
        <f ca="1">INDEX(Large!$E$4:$BO$1048576,legal!$C131,legal!D$2)</f>
        <v>#NUM!</v>
      </c>
      <c r="E131" s="28" t="e">
        <f ca="1">INDEX(Large!$E$4:$BO$1048576,legal!$C131,legal!E$2)</f>
        <v>#NUM!</v>
      </c>
      <c r="F131" s="28" t="e">
        <f ca="1">INDEX(Large!$E$4:$BO$1048576,legal!$C131,legal!F$2)</f>
        <v>#NUM!</v>
      </c>
      <c r="G131" s="28" t="e">
        <f ca="1">INDEX(Large!$E$4:$BO$1048576,legal!$C131,legal!G$2)</f>
        <v>#NUM!</v>
      </c>
      <c r="H131" s="28" t="e">
        <f ca="1">INDEX(Large!$E$4:$BO$1048576,legal!$C131,legal!H$2)</f>
        <v>#NUM!</v>
      </c>
      <c r="I131" s="28" t="e">
        <f ca="1">INDEX(Large!$E$4:$BO$1048576,legal!$C131,legal!I$2)</f>
        <v>#NUM!</v>
      </c>
      <c r="J131" s="28" t="e">
        <f ca="1">INDEX(Large!$E$4:$BO$1048576,legal!$C131,legal!J$2)</f>
        <v>#NUM!</v>
      </c>
      <c r="K131" s="28" t="e">
        <f ca="1">INDEX(Large!$E$4:$BO$1048576,legal!$C131,legal!K$2)</f>
        <v>#NUM!</v>
      </c>
      <c r="L131" s="28" t="e">
        <f ca="1">INDEX(Large!$E$4:$BO$1048576,legal!$C131,legal!L$2)</f>
        <v>#NUM!</v>
      </c>
      <c r="M131" s="28" t="e">
        <f ca="1">INDEX(Large!$E$4:$BO$1048576,legal!$C131,legal!M$2)</f>
        <v>#NUM!</v>
      </c>
      <c r="N131" s="28" t="e">
        <f ca="1">INDEX(Large!$E$4:$BO$1048576,legal!$C131,legal!N$2)</f>
        <v>#NUM!</v>
      </c>
      <c r="O131" s="28" t="e">
        <f ca="1">INDEX(Large!$E$4:$BO$1048576,legal!$C131,legal!O$2)</f>
        <v>#NUM!</v>
      </c>
      <c r="P131" s="12">
        <f ca="1">IFERROR(INDEX(Large!$E$4:$BO$1048576,legal!$C131,legal!P$2),0)</f>
        <v>0</v>
      </c>
      <c r="Q131" s="5">
        <f ca="1">IFERROR(INDEX(Large!$E$4:$BO$1048576,legal!$C131,legal!Q$2)*N131,0)</f>
        <v>0</v>
      </c>
      <c r="R131" s="5">
        <f ca="1">IFERROR(INDEX(Large!$E$4:$BO$1048576,legal!$C131,legal!R$2)*G131,0)</f>
        <v>0</v>
      </c>
    </row>
    <row r="132" spans="1:18">
      <c r="A132" s="18">
        <v>129</v>
      </c>
      <c r="B132" s="17" t="e">
        <f ca="1">LARGE(Large!$BO$4:$BO$31,legal!A132)</f>
        <v>#NUM!</v>
      </c>
      <c r="C132" s="28" t="e">
        <f ca="1">MATCH(B132,Large!$BO$4:$BO528,0)</f>
        <v>#NUM!</v>
      </c>
      <c r="D132" s="28" t="e">
        <f ca="1">INDEX(Large!$E$4:$BO$1048576,legal!$C132,legal!D$2)</f>
        <v>#NUM!</v>
      </c>
      <c r="E132" s="28" t="e">
        <f ca="1">INDEX(Large!$E$4:$BO$1048576,legal!$C132,legal!E$2)</f>
        <v>#NUM!</v>
      </c>
      <c r="F132" s="28" t="e">
        <f ca="1">INDEX(Large!$E$4:$BO$1048576,legal!$C132,legal!F$2)</f>
        <v>#NUM!</v>
      </c>
      <c r="G132" s="28" t="e">
        <f ca="1">INDEX(Large!$E$4:$BO$1048576,legal!$C132,legal!G$2)</f>
        <v>#NUM!</v>
      </c>
      <c r="H132" s="28" t="e">
        <f ca="1">INDEX(Large!$E$4:$BO$1048576,legal!$C132,legal!H$2)</f>
        <v>#NUM!</v>
      </c>
      <c r="I132" s="28" t="e">
        <f ca="1">INDEX(Large!$E$4:$BO$1048576,legal!$C132,legal!I$2)</f>
        <v>#NUM!</v>
      </c>
      <c r="J132" s="28" t="e">
        <f ca="1">INDEX(Large!$E$4:$BO$1048576,legal!$C132,legal!J$2)</f>
        <v>#NUM!</v>
      </c>
      <c r="K132" s="28" t="e">
        <f ca="1">INDEX(Large!$E$4:$BO$1048576,legal!$C132,legal!K$2)</f>
        <v>#NUM!</v>
      </c>
      <c r="L132" s="28" t="e">
        <f ca="1">INDEX(Large!$E$4:$BO$1048576,legal!$C132,legal!L$2)</f>
        <v>#NUM!</v>
      </c>
      <c r="M132" s="28" t="e">
        <f ca="1">INDEX(Large!$E$4:$BO$1048576,legal!$C132,legal!M$2)</f>
        <v>#NUM!</v>
      </c>
      <c r="N132" s="28" t="e">
        <f ca="1">INDEX(Large!$E$4:$BO$1048576,legal!$C132,legal!N$2)</f>
        <v>#NUM!</v>
      </c>
      <c r="O132" s="28" t="e">
        <f ca="1">INDEX(Large!$E$4:$BO$1048576,legal!$C132,legal!O$2)</f>
        <v>#NUM!</v>
      </c>
      <c r="P132" s="12">
        <f ca="1">IFERROR(INDEX(Large!$E$4:$BO$1048576,legal!$C132,legal!P$2),0)</f>
        <v>0</v>
      </c>
      <c r="Q132" s="5">
        <f ca="1">IFERROR(INDEX(Large!$E$4:$BO$1048576,legal!$C132,legal!Q$2)*N132,0)</f>
        <v>0</v>
      </c>
      <c r="R132" s="5">
        <f ca="1">IFERROR(INDEX(Large!$E$4:$BO$1048576,legal!$C132,legal!R$2)*G132,0)</f>
        <v>0</v>
      </c>
    </row>
    <row r="133" spans="1:18">
      <c r="A133" s="18">
        <v>130</v>
      </c>
      <c r="B133" s="17" t="e">
        <f ca="1">LARGE(Large!$BO$4:$BO$31,legal!A133)</f>
        <v>#NUM!</v>
      </c>
      <c r="C133" s="28" t="e">
        <f ca="1">MATCH(B133,Large!$BO$4:$BO529,0)</f>
        <v>#NUM!</v>
      </c>
      <c r="D133" s="28" t="e">
        <f ca="1">INDEX(Large!$E$4:$BO$1048576,legal!$C133,legal!D$2)</f>
        <v>#NUM!</v>
      </c>
      <c r="E133" s="28" t="e">
        <f ca="1">INDEX(Large!$E$4:$BO$1048576,legal!$C133,legal!E$2)</f>
        <v>#NUM!</v>
      </c>
      <c r="F133" s="28" t="e">
        <f ca="1">INDEX(Large!$E$4:$BO$1048576,legal!$C133,legal!F$2)</f>
        <v>#NUM!</v>
      </c>
      <c r="G133" s="28" t="e">
        <f ca="1">INDEX(Large!$E$4:$BO$1048576,legal!$C133,legal!G$2)</f>
        <v>#NUM!</v>
      </c>
      <c r="H133" s="28" t="e">
        <f ca="1">INDEX(Large!$E$4:$BO$1048576,legal!$C133,legal!H$2)</f>
        <v>#NUM!</v>
      </c>
      <c r="I133" s="28" t="e">
        <f ca="1">INDEX(Large!$E$4:$BO$1048576,legal!$C133,legal!I$2)</f>
        <v>#NUM!</v>
      </c>
      <c r="J133" s="28" t="e">
        <f ca="1">INDEX(Large!$E$4:$BO$1048576,legal!$C133,legal!J$2)</f>
        <v>#NUM!</v>
      </c>
      <c r="K133" s="28" t="e">
        <f ca="1">INDEX(Large!$E$4:$BO$1048576,legal!$C133,legal!K$2)</f>
        <v>#NUM!</v>
      </c>
      <c r="L133" s="28" t="e">
        <f ca="1">INDEX(Large!$E$4:$BO$1048576,legal!$C133,legal!L$2)</f>
        <v>#NUM!</v>
      </c>
      <c r="M133" s="28" t="e">
        <f ca="1">INDEX(Large!$E$4:$BO$1048576,legal!$C133,legal!M$2)</f>
        <v>#NUM!</v>
      </c>
      <c r="N133" s="28" t="e">
        <f ca="1">INDEX(Large!$E$4:$BO$1048576,legal!$C133,legal!N$2)</f>
        <v>#NUM!</v>
      </c>
      <c r="O133" s="28" t="e">
        <f ca="1">INDEX(Large!$E$4:$BO$1048576,legal!$C133,legal!O$2)</f>
        <v>#NUM!</v>
      </c>
      <c r="P133" s="12">
        <f ca="1">IFERROR(INDEX(Large!$E$4:$BO$1048576,legal!$C133,legal!P$2),0)</f>
        <v>0</v>
      </c>
      <c r="Q133" s="5">
        <f ca="1">IFERROR(INDEX(Large!$E$4:$BO$1048576,legal!$C133,legal!Q$2)*N133,0)</f>
        <v>0</v>
      </c>
      <c r="R133" s="5">
        <f ca="1">IFERROR(INDEX(Large!$E$4:$BO$1048576,legal!$C133,legal!R$2)*G133,0)</f>
        <v>0</v>
      </c>
    </row>
    <row r="134" spans="1:18">
      <c r="A134" s="18">
        <v>131</v>
      </c>
      <c r="B134" s="17" t="e">
        <f ca="1">LARGE(Large!$BO$4:$BO$31,legal!A134)</f>
        <v>#NUM!</v>
      </c>
      <c r="C134" s="28" t="e">
        <f ca="1">MATCH(B134,Large!$BO$4:$BO530,0)</f>
        <v>#NUM!</v>
      </c>
      <c r="D134" s="28" t="e">
        <f ca="1">INDEX(Large!$E$4:$BO$1048576,legal!$C134,legal!D$2)</f>
        <v>#NUM!</v>
      </c>
      <c r="E134" s="28" t="e">
        <f ca="1">INDEX(Large!$E$4:$BO$1048576,legal!$C134,legal!E$2)</f>
        <v>#NUM!</v>
      </c>
      <c r="F134" s="28" t="e">
        <f ca="1">INDEX(Large!$E$4:$BO$1048576,legal!$C134,legal!F$2)</f>
        <v>#NUM!</v>
      </c>
      <c r="G134" s="28" t="e">
        <f ca="1">INDEX(Large!$E$4:$BO$1048576,legal!$C134,legal!G$2)</f>
        <v>#NUM!</v>
      </c>
      <c r="H134" s="28" t="e">
        <f ca="1">INDEX(Large!$E$4:$BO$1048576,legal!$C134,legal!H$2)</f>
        <v>#NUM!</v>
      </c>
      <c r="I134" s="28" t="e">
        <f ca="1">INDEX(Large!$E$4:$BO$1048576,legal!$C134,legal!I$2)</f>
        <v>#NUM!</v>
      </c>
      <c r="J134" s="28" t="e">
        <f ca="1">INDEX(Large!$E$4:$BO$1048576,legal!$C134,legal!J$2)</f>
        <v>#NUM!</v>
      </c>
      <c r="K134" s="28" t="e">
        <f ca="1">INDEX(Large!$E$4:$BO$1048576,legal!$C134,legal!K$2)</f>
        <v>#NUM!</v>
      </c>
      <c r="L134" s="28" t="e">
        <f ca="1">INDEX(Large!$E$4:$BO$1048576,legal!$C134,legal!L$2)</f>
        <v>#NUM!</v>
      </c>
      <c r="M134" s="28" t="e">
        <f ca="1">INDEX(Large!$E$4:$BO$1048576,legal!$C134,legal!M$2)</f>
        <v>#NUM!</v>
      </c>
      <c r="N134" s="28" t="e">
        <f ca="1">INDEX(Large!$E$4:$BO$1048576,legal!$C134,legal!N$2)</f>
        <v>#NUM!</v>
      </c>
      <c r="O134" s="28" t="e">
        <f ca="1">INDEX(Large!$E$4:$BO$1048576,legal!$C134,legal!O$2)</f>
        <v>#NUM!</v>
      </c>
      <c r="P134" s="12">
        <f ca="1">IFERROR(INDEX(Large!$E$4:$BO$1048576,legal!$C134,legal!P$2),0)</f>
        <v>0</v>
      </c>
      <c r="Q134" s="5">
        <f ca="1">IFERROR(INDEX(Large!$E$4:$BO$1048576,legal!$C134,legal!Q$2)*N134,0)</f>
        <v>0</v>
      </c>
      <c r="R134" s="5">
        <f ca="1">IFERROR(INDEX(Large!$E$4:$BO$1048576,legal!$C134,legal!R$2)*G134,0)</f>
        <v>0</v>
      </c>
    </row>
    <row r="135" spans="1:18">
      <c r="A135" s="18">
        <v>132</v>
      </c>
      <c r="B135" s="17" t="e">
        <f ca="1">LARGE(Large!$BO$4:$BO$31,legal!A135)</f>
        <v>#NUM!</v>
      </c>
      <c r="C135" s="28" t="e">
        <f ca="1">MATCH(B135,Large!$BO$4:$BO531,0)</f>
        <v>#NUM!</v>
      </c>
      <c r="D135" s="28" t="e">
        <f ca="1">INDEX(Large!$E$4:$BO$1048576,legal!$C135,legal!D$2)</f>
        <v>#NUM!</v>
      </c>
      <c r="E135" s="28" t="e">
        <f ca="1">INDEX(Large!$E$4:$BO$1048576,legal!$C135,legal!E$2)</f>
        <v>#NUM!</v>
      </c>
      <c r="F135" s="28" t="e">
        <f ca="1">INDEX(Large!$E$4:$BO$1048576,legal!$C135,legal!F$2)</f>
        <v>#NUM!</v>
      </c>
      <c r="G135" s="28" t="e">
        <f ca="1">INDEX(Large!$E$4:$BO$1048576,legal!$C135,legal!G$2)</f>
        <v>#NUM!</v>
      </c>
      <c r="H135" s="28" t="e">
        <f ca="1">INDEX(Large!$E$4:$BO$1048576,legal!$C135,legal!H$2)</f>
        <v>#NUM!</v>
      </c>
      <c r="I135" s="28" t="e">
        <f ca="1">INDEX(Large!$E$4:$BO$1048576,legal!$C135,legal!I$2)</f>
        <v>#NUM!</v>
      </c>
      <c r="J135" s="28" t="e">
        <f ca="1">INDEX(Large!$E$4:$BO$1048576,legal!$C135,legal!J$2)</f>
        <v>#NUM!</v>
      </c>
      <c r="K135" s="28" t="e">
        <f ca="1">INDEX(Large!$E$4:$BO$1048576,legal!$C135,legal!K$2)</f>
        <v>#NUM!</v>
      </c>
      <c r="L135" s="28" t="e">
        <f ca="1">INDEX(Large!$E$4:$BO$1048576,legal!$C135,legal!L$2)</f>
        <v>#NUM!</v>
      </c>
      <c r="M135" s="28" t="e">
        <f ca="1">INDEX(Large!$E$4:$BO$1048576,legal!$C135,legal!M$2)</f>
        <v>#NUM!</v>
      </c>
      <c r="N135" s="28" t="e">
        <f ca="1">INDEX(Large!$E$4:$BO$1048576,legal!$C135,legal!N$2)</f>
        <v>#NUM!</v>
      </c>
      <c r="O135" s="28" t="e">
        <f ca="1">INDEX(Large!$E$4:$BO$1048576,legal!$C135,legal!O$2)</f>
        <v>#NUM!</v>
      </c>
      <c r="P135" s="12">
        <f ca="1">IFERROR(INDEX(Large!$E$4:$BO$1048576,legal!$C135,legal!P$2),0)</f>
        <v>0</v>
      </c>
      <c r="Q135" s="5">
        <f ca="1">IFERROR(INDEX(Large!$E$4:$BO$1048576,legal!$C135,legal!Q$2)*N135,0)</f>
        <v>0</v>
      </c>
      <c r="R135" s="5">
        <f ca="1">IFERROR(INDEX(Large!$E$4:$BO$1048576,legal!$C135,legal!R$2)*G135,0)</f>
        <v>0</v>
      </c>
    </row>
    <row r="136" spans="1:18">
      <c r="A136" s="18">
        <v>133</v>
      </c>
      <c r="B136" s="17" t="e">
        <f ca="1">LARGE(Large!$BO$4:$BO$31,legal!A136)</f>
        <v>#NUM!</v>
      </c>
      <c r="C136" s="28" t="e">
        <f ca="1">MATCH(B136,Large!$BO$4:$BO532,0)</f>
        <v>#NUM!</v>
      </c>
      <c r="D136" s="28" t="e">
        <f ca="1">INDEX(Large!$E$4:$BO$1048576,legal!$C136,legal!D$2)</f>
        <v>#NUM!</v>
      </c>
      <c r="E136" s="28" t="e">
        <f ca="1">INDEX(Large!$E$4:$BO$1048576,legal!$C136,legal!E$2)</f>
        <v>#NUM!</v>
      </c>
      <c r="F136" s="28" t="e">
        <f ca="1">INDEX(Large!$E$4:$BO$1048576,legal!$C136,legal!F$2)</f>
        <v>#NUM!</v>
      </c>
      <c r="G136" s="28" t="e">
        <f ca="1">INDEX(Large!$E$4:$BO$1048576,legal!$C136,legal!G$2)</f>
        <v>#NUM!</v>
      </c>
      <c r="H136" s="28" t="e">
        <f ca="1">INDEX(Large!$E$4:$BO$1048576,legal!$C136,legal!H$2)</f>
        <v>#NUM!</v>
      </c>
      <c r="I136" s="28" t="e">
        <f ca="1">INDEX(Large!$E$4:$BO$1048576,legal!$C136,legal!I$2)</f>
        <v>#NUM!</v>
      </c>
      <c r="J136" s="28" t="e">
        <f ca="1">INDEX(Large!$E$4:$BO$1048576,legal!$C136,legal!J$2)</f>
        <v>#NUM!</v>
      </c>
      <c r="K136" s="28" t="e">
        <f ca="1">INDEX(Large!$E$4:$BO$1048576,legal!$C136,legal!K$2)</f>
        <v>#NUM!</v>
      </c>
      <c r="L136" s="28" t="e">
        <f ca="1">INDEX(Large!$E$4:$BO$1048576,legal!$C136,legal!L$2)</f>
        <v>#NUM!</v>
      </c>
      <c r="M136" s="28" t="e">
        <f ca="1">INDEX(Large!$E$4:$BO$1048576,legal!$C136,legal!M$2)</f>
        <v>#NUM!</v>
      </c>
      <c r="N136" s="28" t="e">
        <f ca="1">INDEX(Large!$E$4:$BO$1048576,legal!$C136,legal!N$2)</f>
        <v>#NUM!</v>
      </c>
      <c r="O136" s="28" t="e">
        <f ca="1">INDEX(Large!$E$4:$BO$1048576,legal!$C136,legal!O$2)</f>
        <v>#NUM!</v>
      </c>
      <c r="P136" s="12">
        <f ca="1">IFERROR(INDEX(Large!$E$4:$BO$1048576,legal!$C136,legal!P$2),0)</f>
        <v>0</v>
      </c>
      <c r="Q136" s="5">
        <f ca="1">IFERROR(INDEX(Large!$E$4:$BO$1048576,legal!$C136,legal!Q$2)*N136,0)</f>
        <v>0</v>
      </c>
      <c r="R136" s="5">
        <f ca="1">IFERROR(INDEX(Large!$E$4:$BO$1048576,legal!$C136,legal!R$2)*G136,0)</f>
        <v>0</v>
      </c>
    </row>
    <row r="137" spans="1:18">
      <c r="A137" s="18">
        <v>134</v>
      </c>
      <c r="B137" s="17" t="e">
        <f ca="1">LARGE(Large!$BO$4:$BO$31,legal!A137)</f>
        <v>#NUM!</v>
      </c>
      <c r="C137" s="28" t="e">
        <f ca="1">MATCH(B137,Large!$BO$4:$BO533,0)</f>
        <v>#NUM!</v>
      </c>
      <c r="D137" s="28" t="e">
        <f ca="1">INDEX(Large!$E$4:$BO$1048576,legal!$C137,legal!D$2)</f>
        <v>#NUM!</v>
      </c>
      <c r="E137" s="28" t="e">
        <f ca="1">INDEX(Large!$E$4:$BO$1048576,legal!$C137,legal!E$2)</f>
        <v>#NUM!</v>
      </c>
      <c r="F137" s="28" t="e">
        <f ca="1">INDEX(Large!$E$4:$BO$1048576,legal!$C137,legal!F$2)</f>
        <v>#NUM!</v>
      </c>
      <c r="G137" s="28" t="e">
        <f ca="1">INDEX(Large!$E$4:$BO$1048576,legal!$C137,legal!G$2)</f>
        <v>#NUM!</v>
      </c>
      <c r="H137" s="28" t="e">
        <f ca="1">INDEX(Large!$E$4:$BO$1048576,legal!$C137,legal!H$2)</f>
        <v>#NUM!</v>
      </c>
      <c r="I137" s="28" t="e">
        <f ca="1">INDEX(Large!$E$4:$BO$1048576,legal!$C137,legal!I$2)</f>
        <v>#NUM!</v>
      </c>
      <c r="J137" s="28" t="e">
        <f ca="1">INDEX(Large!$E$4:$BO$1048576,legal!$C137,legal!J$2)</f>
        <v>#NUM!</v>
      </c>
      <c r="K137" s="28" t="e">
        <f ca="1">INDEX(Large!$E$4:$BO$1048576,legal!$C137,legal!K$2)</f>
        <v>#NUM!</v>
      </c>
      <c r="L137" s="28" t="e">
        <f ca="1">INDEX(Large!$E$4:$BO$1048576,legal!$C137,legal!L$2)</f>
        <v>#NUM!</v>
      </c>
      <c r="M137" s="28" t="e">
        <f ca="1">INDEX(Large!$E$4:$BO$1048576,legal!$C137,legal!M$2)</f>
        <v>#NUM!</v>
      </c>
      <c r="N137" s="28" t="e">
        <f ca="1">INDEX(Large!$E$4:$BO$1048576,legal!$C137,legal!N$2)</f>
        <v>#NUM!</v>
      </c>
      <c r="O137" s="28" t="e">
        <f ca="1">INDEX(Large!$E$4:$BO$1048576,legal!$C137,legal!O$2)</f>
        <v>#NUM!</v>
      </c>
      <c r="P137" s="12">
        <f ca="1">IFERROR(INDEX(Large!$E$4:$BO$1048576,legal!$C137,legal!P$2),0)</f>
        <v>0</v>
      </c>
      <c r="Q137" s="5">
        <f ca="1">IFERROR(INDEX(Large!$E$4:$BO$1048576,legal!$C137,legal!Q$2)*N137,0)</f>
        <v>0</v>
      </c>
      <c r="R137" s="5">
        <f ca="1">IFERROR(INDEX(Large!$E$4:$BO$1048576,legal!$C137,legal!R$2)*G137,0)</f>
        <v>0</v>
      </c>
    </row>
    <row r="138" spans="1:18">
      <c r="A138" s="18">
        <v>135</v>
      </c>
      <c r="B138" s="17" t="e">
        <f ca="1">LARGE(Large!$BO$4:$BO$31,legal!A138)</f>
        <v>#NUM!</v>
      </c>
      <c r="C138" s="28" t="e">
        <f ca="1">MATCH(B138,Large!$BO$4:$BO534,0)</f>
        <v>#NUM!</v>
      </c>
      <c r="D138" s="28" t="e">
        <f ca="1">INDEX(Large!$E$4:$BO$1048576,legal!$C138,legal!D$2)</f>
        <v>#NUM!</v>
      </c>
      <c r="E138" s="28" t="e">
        <f ca="1">INDEX(Large!$E$4:$BO$1048576,legal!$C138,legal!E$2)</f>
        <v>#NUM!</v>
      </c>
      <c r="F138" s="28" t="e">
        <f ca="1">INDEX(Large!$E$4:$BO$1048576,legal!$C138,legal!F$2)</f>
        <v>#NUM!</v>
      </c>
      <c r="G138" s="28" t="e">
        <f ca="1">INDEX(Large!$E$4:$BO$1048576,legal!$C138,legal!G$2)</f>
        <v>#NUM!</v>
      </c>
      <c r="H138" s="28" t="e">
        <f ca="1">INDEX(Large!$E$4:$BO$1048576,legal!$C138,legal!H$2)</f>
        <v>#NUM!</v>
      </c>
      <c r="I138" s="28" t="e">
        <f ca="1">INDEX(Large!$E$4:$BO$1048576,legal!$C138,legal!I$2)</f>
        <v>#NUM!</v>
      </c>
      <c r="J138" s="28" t="e">
        <f ca="1">INDEX(Large!$E$4:$BO$1048576,legal!$C138,legal!J$2)</f>
        <v>#NUM!</v>
      </c>
      <c r="K138" s="28" t="e">
        <f ca="1">INDEX(Large!$E$4:$BO$1048576,legal!$C138,legal!K$2)</f>
        <v>#NUM!</v>
      </c>
      <c r="L138" s="28" t="e">
        <f ca="1">INDEX(Large!$E$4:$BO$1048576,legal!$C138,legal!L$2)</f>
        <v>#NUM!</v>
      </c>
      <c r="M138" s="28" t="e">
        <f ca="1">INDEX(Large!$E$4:$BO$1048576,legal!$C138,legal!M$2)</f>
        <v>#NUM!</v>
      </c>
      <c r="N138" s="28" t="e">
        <f ca="1">INDEX(Large!$E$4:$BO$1048576,legal!$C138,legal!N$2)</f>
        <v>#NUM!</v>
      </c>
      <c r="O138" s="28" t="e">
        <f ca="1">INDEX(Large!$E$4:$BO$1048576,legal!$C138,legal!O$2)</f>
        <v>#NUM!</v>
      </c>
      <c r="P138" s="12">
        <f ca="1">IFERROR(INDEX(Large!$E$4:$BO$1048576,legal!$C138,legal!P$2),0)</f>
        <v>0</v>
      </c>
      <c r="Q138" s="5">
        <f ca="1">IFERROR(INDEX(Large!$E$4:$BO$1048576,legal!$C138,legal!Q$2)*N138,0)</f>
        <v>0</v>
      </c>
      <c r="R138" s="5">
        <f ca="1">IFERROR(INDEX(Large!$E$4:$BO$1048576,legal!$C138,legal!R$2)*G138,0)</f>
        <v>0</v>
      </c>
    </row>
    <row r="139" spans="1:18">
      <c r="A139" s="18">
        <v>136</v>
      </c>
      <c r="B139" s="17" t="e">
        <f ca="1">LARGE(Large!$BO$4:$BO$31,legal!A139)</f>
        <v>#NUM!</v>
      </c>
      <c r="C139" s="28" t="e">
        <f ca="1">MATCH(B139,Large!$BO$4:$BO535,0)</f>
        <v>#NUM!</v>
      </c>
      <c r="D139" s="28" t="e">
        <f ca="1">INDEX(Large!$E$4:$BO$1048576,legal!$C139,legal!D$2)</f>
        <v>#NUM!</v>
      </c>
      <c r="E139" s="28" t="e">
        <f ca="1">INDEX(Large!$E$4:$BO$1048576,legal!$C139,legal!E$2)</f>
        <v>#NUM!</v>
      </c>
      <c r="F139" s="28" t="e">
        <f ca="1">INDEX(Large!$E$4:$BO$1048576,legal!$C139,legal!F$2)</f>
        <v>#NUM!</v>
      </c>
      <c r="G139" s="28" t="e">
        <f ca="1">INDEX(Large!$E$4:$BO$1048576,legal!$C139,legal!G$2)</f>
        <v>#NUM!</v>
      </c>
      <c r="H139" s="28" t="e">
        <f ca="1">INDEX(Large!$E$4:$BO$1048576,legal!$C139,legal!H$2)</f>
        <v>#NUM!</v>
      </c>
      <c r="I139" s="28" t="e">
        <f ca="1">INDEX(Large!$E$4:$BO$1048576,legal!$C139,legal!I$2)</f>
        <v>#NUM!</v>
      </c>
      <c r="J139" s="28" t="e">
        <f ca="1">INDEX(Large!$E$4:$BO$1048576,legal!$C139,legal!J$2)</f>
        <v>#NUM!</v>
      </c>
      <c r="K139" s="28" t="e">
        <f ca="1">INDEX(Large!$E$4:$BO$1048576,legal!$C139,legal!K$2)</f>
        <v>#NUM!</v>
      </c>
      <c r="L139" s="28" t="e">
        <f ca="1">INDEX(Large!$E$4:$BO$1048576,legal!$C139,legal!L$2)</f>
        <v>#NUM!</v>
      </c>
      <c r="M139" s="28" t="e">
        <f ca="1">INDEX(Large!$E$4:$BO$1048576,legal!$C139,legal!M$2)</f>
        <v>#NUM!</v>
      </c>
      <c r="N139" s="28" t="e">
        <f ca="1">INDEX(Large!$E$4:$BO$1048576,legal!$C139,legal!N$2)</f>
        <v>#NUM!</v>
      </c>
      <c r="O139" s="28" t="e">
        <f ca="1">INDEX(Large!$E$4:$BO$1048576,legal!$C139,legal!O$2)</f>
        <v>#NUM!</v>
      </c>
      <c r="P139" s="12">
        <f ca="1">IFERROR(INDEX(Large!$E$4:$BO$1048576,legal!$C139,legal!P$2),0)</f>
        <v>0</v>
      </c>
      <c r="Q139" s="5">
        <f ca="1">IFERROR(INDEX(Large!$E$4:$BO$1048576,legal!$C139,legal!Q$2)*N139,0)</f>
        <v>0</v>
      </c>
      <c r="R139" s="5">
        <f ca="1">IFERROR(INDEX(Large!$E$4:$BO$1048576,legal!$C139,legal!R$2)*G139,0)</f>
        <v>0</v>
      </c>
    </row>
    <row r="140" spans="1:18">
      <c r="A140" s="18">
        <v>137</v>
      </c>
      <c r="B140" s="17" t="e">
        <f ca="1">LARGE(Large!$BO$4:$BO$31,legal!A140)</f>
        <v>#NUM!</v>
      </c>
      <c r="C140" s="28" t="e">
        <f ca="1">MATCH(B140,Large!$BO$4:$BO536,0)</f>
        <v>#NUM!</v>
      </c>
      <c r="D140" s="28" t="e">
        <f ca="1">INDEX(Large!$E$4:$BO$1048576,legal!$C140,legal!D$2)</f>
        <v>#NUM!</v>
      </c>
      <c r="E140" s="28" t="e">
        <f ca="1">INDEX(Large!$E$4:$BO$1048576,legal!$C140,legal!E$2)</f>
        <v>#NUM!</v>
      </c>
      <c r="F140" s="28" t="e">
        <f ca="1">INDEX(Large!$E$4:$BO$1048576,legal!$C140,legal!F$2)</f>
        <v>#NUM!</v>
      </c>
      <c r="G140" s="28" t="e">
        <f ca="1">INDEX(Large!$E$4:$BO$1048576,legal!$C140,legal!G$2)</f>
        <v>#NUM!</v>
      </c>
      <c r="H140" s="28" t="e">
        <f ca="1">INDEX(Large!$E$4:$BO$1048576,legal!$C140,legal!H$2)</f>
        <v>#NUM!</v>
      </c>
      <c r="I140" s="28" t="e">
        <f ca="1">INDEX(Large!$E$4:$BO$1048576,legal!$C140,legal!I$2)</f>
        <v>#NUM!</v>
      </c>
      <c r="J140" s="28" t="e">
        <f ca="1">INDEX(Large!$E$4:$BO$1048576,legal!$C140,legal!J$2)</f>
        <v>#NUM!</v>
      </c>
      <c r="K140" s="28" t="e">
        <f ca="1">INDEX(Large!$E$4:$BO$1048576,legal!$C140,legal!K$2)</f>
        <v>#NUM!</v>
      </c>
      <c r="L140" s="28" t="e">
        <f ca="1">INDEX(Large!$E$4:$BO$1048576,legal!$C140,legal!L$2)</f>
        <v>#NUM!</v>
      </c>
      <c r="M140" s="28" t="e">
        <f ca="1">INDEX(Large!$E$4:$BO$1048576,legal!$C140,legal!M$2)</f>
        <v>#NUM!</v>
      </c>
      <c r="N140" s="28" t="e">
        <f ca="1">INDEX(Large!$E$4:$BO$1048576,legal!$C140,legal!N$2)</f>
        <v>#NUM!</v>
      </c>
      <c r="O140" s="28" t="e">
        <f ca="1">INDEX(Large!$E$4:$BO$1048576,legal!$C140,legal!O$2)</f>
        <v>#NUM!</v>
      </c>
      <c r="P140" s="12">
        <f ca="1">IFERROR(INDEX(Large!$E$4:$BO$1048576,legal!$C140,legal!P$2),0)</f>
        <v>0</v>
      </c>
      <c r="Q140" s="5">
        <f ca="1">IFERROR(INDEX(Large!$E$4:$BO$1048576,legal!$C140,legal!Q$2)*N140,0)</f>
        <v>0</v>
      </c>
      <c r="R140" s="5">
        <f ca="1">IFERROR(INDEX(Large!$E$4:$BO$1048576,legal!$C140,legal!R$2)*G140,0)</f>
        <v>0</v>
      </c>
    </row>
    <row r="141" spans="1:18">
      <c r="A141" s="18">
        <v>138</v>
      </c>
      <c r="B141" s="17" t="e">
        <f ca="1">LARGE(Large!$BO$4:$BO$31,legal!A141)</f>
        <v>#NUM!</v>
      </c>
      <c r="C141" s="28" t="e">
        <f ca="1">MATCH(B141,Large!$BO$4:$BO537,0)</f>
        <v>#NUM!</v>
      </c>
      <c r="D141" s="28" t="e">
        <f ca="1">INDEX(Large!$E$4:$BO$1048576,legal!$C141,legal!D$2)</f>
        <v>#NUM!</v>
      </c>
      <c r="E141" s="28" t="e">
        <f ca="1">INDEX(Large!$E$4:$BO$1048576,legal!$C141,legal!E$2)</f>
        <v>#NUM!</v>
      </c>
      <c r="F141" s="28" t="e">
        <f ca="1">INDEX(Large!$E$4:$BO$1048576,legal!$C141,legal!F$2)</f>
        <v>#NUM!</v>
      </c>
      <c r="G141" s="28" t="e">
        <f ca="1">INDEX(Large!$E$4:$BO$1048576,legal!$C141,legal!G$2)</f>
        <v>#NUM!</v>
      </c>
      <c r="H141" s="28" t="e">
        <f ca="1">INDEX(Large!$E$4:$BO$1048576,legal!$C141,legal!H$2)</f>
        <v>#NUM!</v>
      </c>
      <c r="I141" s="28" t="e">
        <f ca="1">INDEX(Large!$E$4:$BO$1048576,legal!$C141,legal!I$2)</f>
        <v>#NUM!</v>
      </c>
      <c r="J141" s="28" t="e">
        <f ca="1">INDEX(Large!$E$4:$BO$1048576,legal!$C141,legal!J$2)</f>
        <v>#NUM!</v>
      </c>
      <c r="K141" s="28" t="e">
        <f ca="1">INDEX(Large!$E$4:$BO$1048576,legal!$C141,legal!K$2)</f>
        <v>#NUM!</v>
      </c>
      <c r="L141" s="28" t="e">
        <f ca="1">INDEX(Large!$E$4:$BO$1048576,legal!$C141,legal!L$2)</f>
        <v>#NUM!</v>
      </c>
      <c r="M141" s="28" t="e">
        <f ca="1">INDEX(Large!$E$4:$BO$1048576,legal!$C141,legal!M$2)</f>
        <v>#NUM!</v>
      </c>
      <c r="N141" s="28" t="e">
        <f ca="1">INDEX(Large!$E$4:$BO$1048576,legal!$C141,legal!N$2)</f>
        <v>#NUM!</v>
      </c>
      <c r="O141" s="28" t="e">
        <f ca="1">INDEX(Large!$E$4:$BO$1048576,legal!$C141,legal!O$2)</f>
        <v>#NUM!</v>
      </c>
      <c r="P141" s="12">
        <f ca="1">IFERROR(INDEX(Large!$E$4:$BO$1048576,legal!$C141,legal!P$2),0)</f>
        <v>0</v>
      </c>
      <c r="Q141" s="5">
        <f ca="1">IFERROR(INDEX(Large!$E$4:$BO$1048576,legal!$C141,legal!Q$2)*N141,0)</f>
        <v>0</v>
      </c>
      <c r="R141" s="5">
        <f ca="1">IFERROR(INDEX(Large!$E$4:$BO$1048576,legal!$C141,legal!R$2)*G141,0)</f>
        <v>0</v>
      </c>
    </row>
    <row r="142" spans="1:18">
      <c r="A142" s="18">
        <v>139</v>
      </c>
      <c r="B142" s="17" t="e">
        <f ca="1">LARGE(Large!$BO$4:$BO$31,legal!A142)</f>
        <v>#NUM!</v>
      </c>
      <c r="C142" s="28" t="e">
        <f ca="1">MATCH(B142,Large!$BO$4:$BO538,0)</f>
        <v>#NUM!</v>
      </c>
      <c r="D142" s="28" t="e">
        <f ca="1">INDEX(Large!$E$4:$BO$1048576,legal!$C142,legal!D$2)</f>
        <v>#NUM!</v>
      </c>
      <c r="E142" s="28" t="e">
        <f ca="1">INDEX(Large!$E$4:$BO$1048576,legal!$C142,legal!E$2)</f>
        <v>#NUM!</v>
      </c>
      <c r="F142" s="28" t="e">
        <f ca="1">INDEX(Large!$E$4:$BO$1048576,legal!$C142,legal!F$2)</f>
        <v>#NUM!</v>
      </c>
      <c r="G142" s="28" t="e">
        <f ca="1">INDEX(Large!$E$4:$BO$1048576,legal!$C142,legal!G$2)</f>
        <v>#NUM!</v>
      </c>
      <c r="H142" s="28" t="e">
        <f ca="1">INDEX(Large!$E$4:$BO$1048576,legal!$C142,legal!H$2)</f>
        <v>#NUM!</v>
      </c>
      <c r="I142" s="28" t="e">
        <f ca="1">INDEX(Large!$E$4:$BO$1048576,legal!$C142,legal!I$2)</f>
        <v>#NUM!</v>
      </c>
      <c r="J142" s="28" t="e">
        <f ca="1">INDEX(Large!$E$4:$BO$1048576,legal!$C142,legal!J$2)</f>
        <v>#NUM!</v>
      </c>
      <c r="K142" s="28" t="e">
        <f ca="1">INDEX(Large!$E$4:$BO$1048576,legal!$C142,legal!K$2)</f>
        <v>#NUM!</v>
      </c>
      <c r="L142" s="28" t="e">
        <f ca="1">INDEX(Large!$E$4:$BO$1048576,legal!$C142,legal!L$2)</f>
        <v>#NUM!</v>
      </c>
      <c r="M142" s="28" t="e">
        <f ca="1">INDEX(Large!$E$4:$BO$1048576,legal!$C142,legal!M$2)</f>
        <v>#NUM!</v>
      </c>
      <c r="N142" s="28" t="e">
        <f ca="1">INDEX(Large!$E$4:$BO$1048576,legal!$C142,legal!N$2)</f>
        <v>#NUM!</v>
      </c>
      <c r="O142" s="28" t="e">
        <f ca="1">INDEX(Large!$E$4:$BO$1048576,legal!$C142,legal!O$2)</f>
        <v>#NUM!</v>
      </c>
      <c r="P142" s="12">
        <f ca="1">IFERROR(INDEX(Large!$E$4:$BO$1048576,legal!$C142,legal!P$2),0)</f>
        <v>0</v>
      </c>
      <c r="Q142" s="5">
        <f ca="1">IFERROR(INDEX(Large!$E$4:$BO$1048576,legal!$C142,legal!Q$2)*N142,0)</f>
        <v>0</v>
      </c>
      <c r="R142" s="5">
        <f ca="1">IFERROR(INDEX(Large!$E$4:$BO$1048576,legal!$C142,legal!R$2)*G142,0)</f>
        <v>0</v>
      </c>
    </row>
    <row r="143" spans="1:18">
      <c r="A143" s="18">
        <v>140</v>
      </c>
      <c r="B143" s="17" t="e">
        <f ca="1">LARGE(Large!$BO$4:$BO$31,legal!A143)</f>
        <v>#NUM!</v>
      </c>
      <c r="C143" s="28" t="e">
        <f ca="1">MATCH(B143,Large!$BO$4:$BO539,0)</f>
        <v>#NUM!</v>
      </c>
      <c r="D143" s="28" t="e">
        <f ca="1">INDEX(Large!$E$4:$BO$1048576,legal!$C143,legal!D$2)</f>
        <v>#NUM!</v>
      </c>
      <c r="E143" s="28" t="e">
        <f ca="1">INDEX(Large!$E$4:$BO$1048576,legal!$C143,legal!E$2)</f>
        <v>#NUM!</v>
      </c>
      <c r="F143" s="28" t="e">
        <f ca="1">INDEX(Large!$E$4:$BO$1048576,legal!$C143,legal!F$2)</f>
        <v>#NUM!</v>
      </c>
      <c r="G143" s="28" t="e">
        <f ca="1">INDEX(Large!$E$4:$BO$1048576,legal!$C143,legal!G$2)</f>
        <v>#NUM!</v>
      </c>
      <c r="H143" s="28" t="e">
        <f ca="1">INDEX(Large!$E$4:$BO$1048576,legal!$C143,legal!H$2)</f>
        <v>#NUM!</v>
      </c>
      <c r="I143" s="28" t="e">
        <f ca="1">INDEX(Large!$E$4:$BO$1048576,legal!$C143,legal!I$2)</f>
        <v>#NUM!</v>
      </c>
      <c r="J143" s="28" t="e">
        <f ca="1">INDEX(Large!$E$4:$BO$1048576,legal!$C143,legal!J$2)</f>
        <v>#NUM!</v>
      </c>
      <c r="K143" s="28" t="e">
        <f ca="1">INDEX(Large!$E$4:$BO$1048576,legal!$C143,legal!K$2)</f>
        <v>#NUM!</v>
      </c>
      <c r="L143" s="28" t="e">
        <f ca="1">INDEX(Large!$E$4:$BO$1048576,legal!$C143,legal!L$2)</f>
        <v>#NUM!</v>
      </c>
      <c r="M143" s="28" t="e">
        <f ca="1">INDEX(Large!$E$4:$BO$1048576,legal!$C143,legal!M$2)</f>
        <v>#NUM!</v>
      </c>
      <c r="N143" s="28" t="e">
        <f ca="1">INDEX(Large!$E$4:$BO$1048576,legal!$C143,legal!N$2)</f>
        <v>#NUM!</v>
      </c>
      <c r="O143" s="28" t="e">
        <f ca="1">INDEX(Large!$E$4:$BO$1048576,legal!$C143,legal!O$2)</f>
        <v>#NUM!</v>
      </c>
      <c r="P143" s="12">
        <f ca="1">IFERROR(INDEX(Large!$E$4:$BO$1048576,legal!$C143,legal!P$2),0)</f>
        <v>0</v>
      </c>
      <c r="Q143" s="5">
        <f ca="1">IFERROR(INDEX(Large!$E$4:$BO$1048576,legal!$C143,legal!Q$2)*N143,0)</f>
        <v>0</v>
      </c>
      <c r="R143" s="5">
        <f ca="1">IFERROR(INDEX(Large!$E$4:$BO$1048576,legal!$C143,legal!R$2)*G143,0)</f>
        <v>0</v>
      </c>
    </row>
    <row r="144" spans="1:18">
      <c r="A144" s="18">
        <v>141</v>
      </c>
      <c r="B144" s="17" t="e">
        <f ca="1">LARGE(Large!$BO$4:$BO$31,legal!A144)</f>
        <v>#NUM!</v>
      </c>
      <c r="C144" s="28" t="e">
        <f ca="1">MATCH(B144,Large!$BO$4:$BO540,0)</f>
        <v>#NUM!</v>
      </c>
      <c r="D144" s="28" t="e">
        <f ca="1">INDEX(Large!$E$4:$BO$1048576,legal!$C144,legal!D$2)</f>
        <v>#NUM!</v>
      </c>
      <c r="E144" s="28" t="e">
        <f ca="1">INDEX(Large!$E$4:$BO$1048576,legal!$C144,legal!E$2)</f>
        <v>#NUM!</v>
      </c>
      <c r="F144" s="28" t="e">
        <f ca="1">INDEX(Large!$E$4:$BO$1048576,legal!$C144,legal!F$2)</f>
        <v>#NUM!</v>
      </c>
      <c r="G144" s="28" t="e">
        <f ca="1">INDEX(Large!$E$4:$BO$1048576,legal!$C144,legal!G$2)</f>
        <v>#NUM!</v>
      </c>
      <c r="H144" s="28" t="e">
        <f ca="1">INDEX(Large!$E$4:$BO$1048576,legal!$C144,legal!H$2)</f>
        <v>#NUM!</v>
      </c>
      <c r="I144" s="28" t="e">
        <f ca="1">INDEX(Large!$E$4:$BO$1048576,legal!$C144,legal!I$2)</f>
        <v>#NUM!</v>
      </c>
      <c r="J144" s="28" t="e">
        <f ca="1">INDEX(Large!$E$4:$BO$1048576,legal!$C144,legal!J$2)</f>
        <v>#NUM!</v>
      </c>
      <c r="K144" s="28" t="e">
        <f ca="1">INDEX(Large!$E$4:$BO$1048576,legal!$C144,legal!K$2)</f>
        <v>#NUM!</v>
      </c>
      <c r="L144" s="28" t="e">
        <f ca="1">INDEX(Large!$E$4:$BO$1048576,legal!$C144,legal!L$2)</f>
        <v>#NUM!</v>
      </c>
      <c r="M144" s="28" t="e">
        <f ca="1">INDEX(Large!$E$4:$BO$1048576,legal!$C144,legal!M$2)</f>
        <v>#NUM!</v>
      </c>
      <c r="N144" s="28" t="e">
        <f ca="1">INDEX(Large!$E$4:$BO$1048576,legal!$C144,legal!N$2)</f>
        <v>#NUM!</v>
      </c>
      <c r="O144" s="28" t="e">
        <f ca="1">INDEX(Large!$E$4:$BO$1048576,legal!$C144,legal!O$2)</f>
        <v>#NUM!</v>
      </c>
      <c r="P144" s="12">
        <f ca="1">IFERROR(INDEX(Large!$E$4:$BO$1048576,legal!$C144,legal!P$2),0)</f>
        <v>0</v>
      </c>
      <c r="Q144" s="5">
        <f ca="1">IFERROR(INDEX(Large!$E$4:$BO$1048576,legal!$C144,legal!Q$2)*N144,0)</f>
        <v>0</v>
      </c>
      <c r="R144" s="5">
        <f ca="1">IFERROR(INDEX(Large!$E$4:$BO$1048576,legal!$C144,legal!R$2)*G144,0)</f>
        <v>0</v>
      </c>
    </row>
    <row r="145" spans="1:18">
      <c r="A145" s="18">
        <v>142</v>
      </c>
      <c r="B145" s="17" t="e">
        <f ca="1">LARGE(Large!$BO$4:$BO$31,legal!A145)</f>
        <v>#NUM!</v>
      </c>
      <c r="C145" s="28" t="e">
        <f ca="1">MATCH(B145,Large!$BO$4:$BO541,0)</f>
        <v>#NUM!</v>
      </c>
      <c r="D145" s="28" t="e">
        <f ca="1">INDEX(Large!$E$4:$BO$1048576,legal!$C145,legal!D$2)</f>
        <v>#NUM!</v>
      </c>
      <c r="E145" s="28" t="e">
        <f ca="1">INDEX(Large!$E$4:$BO$1048576,legal!$C145,legal!E$2)</f>
        <v>#NUM!</v>
      </c>
      <c r="F145" s="28" t="e">
        <f ca="1">INDEX(Large!$E$4:$BO$1048576,legal!$C145,legal!F$2)</f>
        <v>#NUM!</v>
      </c>
      <c r="G145" s="28" t="e">
        <f ca="1">INDEX(Large!$E$4:$BO$1048576,legal!$C145,legal!G$2)</f>
        <v>#NUM!</v>
      </c>
      <c r="H145" s="28" t="e">
        <f ca="1">INDEX(Large!$E$4:$BO$1048576,legal!$C145,legal!H$2)</f>
        <v>#NUM!</v>
      </c>
      <c r="I145" s="28" t="e">
        <f ca="1">INDEX(Large!$E$4:$BO$1048576,legal!$C145,legal!I$2)</f>
        <v>#NUM!</v>
      </c>
      <c r="J145" s="28" t="e">
        <f ca="1">INDEX(Large!$E$4:$BO$1048576,legal!$C145,legal!J$2)</f>
        <v>#NUM!</v>
      </c>
      <c r="K145" s="28" t="e">
        <f ca="1">INDEX(Large!$E$4:$BO$1048576,legal!$C145,legal!K$2)</f>
        <v>#NUM!</v>
      </c>
      <c r="L145" s="28" t="e">
        <f ca="1">INDEX(Large!$E$4:$BO$1048576,legal!$C145,legal!L$2)</f>
        <v>#NUM!</v>
      </c>
      <c r="M145" s="28" t="e">
        <f ca="1">INDEX(Large!$E$4:$BO$1048576,legal!$C145,legal!M$2)</f>
        <v>#NUM!</v>
      </c>
      <c r="N145" s="28" t="e">
        <f ca="1">INDEX(Large!$E$4:$BO$1048576,legal!$C145,legal!N$2)</f>
        <v>#NUM!</v>
      </c>
      <c r="O145" s="28" t="e">
        <f ca="1">INDEX(Large!$E$4:$BO$1048576,legal!$C145,legal!O$2)</f>
        <v>#NUM!</v>
      </c>
      <c r="P145" s="12">
        <f ca="1">IFERROR(INDEX(Large!$E$4:$BO$1048576,legal!$C145,legal!P$2),0)</f>
        <v>0</v>
      </c>
      <c r="Q145" s="5">
        <f ca="1">IFERROR(INDEX(Large!$E$4:$BO$1048576,legal!$C145,legal!Q$2)*N145,0)</f>
        <v>0</v>
      </c>
      <c r="R145" s="5">
        <f ca="1">IFERROR(INDEX(Large!$E$4:$BO$1048576,legal!$C145,legal!R$2)*G145,0)</f>
        <v>0</v>
      </c>
    </row>
    <row r="146" spans="1:18">
      <c r="A146" s="18">
        <v>143</v>
      </c>
      <c r="B146" s="17" t="e">
        <f ca="1">LARGE(Large!$BO$4:$BO$31,legal!A146)</f>
        <v>#NUM!</v>
      </c>
      <c r="C146" s="28" t="e">
        <f ca="1">MATCH(B146,Large!$BO$4:$BO542,0)</f>
        <v>#NUM!</v>
      </c>
      <c r="D146" s="28" t="e">
        <f ca="1">INDEX(Large!$E$4:$BO$1048576,legal!$C146,legal!D$2)</f>
        <v>#NUM!</v>
      </c>
      <c r="E146" s="28" t="e">
        <f ca="1">INDEX(Large!$E$4:$BO$1048576,legal!$C146,legal!E$2)</f>
        <v>#NUM!</v>
      </c>
      <c r="F146" s="28" t="e">
        <f ca="1">INDEX(Large!$E$4:$BO$1048576,legal!$C146,legal!F$2)</f>
        <v>#NUM!</v>
      </c>
      <c r="G146" s="28" t="e">
        <f ca="1">INDEX(Large!$E$4:$BO$1048576,legal!$C146,legal!G$2)</f>
        <v>#NUM!</v>
      </c>
      <c r="H146" s="28" t="e">
        <f ca="1">INDEX(Large!$E$4:$BO$1048576,legal!$C146,legal!H$2)</f>
        <v>#NUM!</v>
      </c>
      <c r="I146" s="28" t="e">
        <f ca="1">INDEX(Large!$E$4:$BO$1048576,legal!$C146,legal!I$2)</f>
        <v>#NUM!</v>
      </c>
      <c r="J146" s="28" t="e">
        <f ca="1">INDEX(Large!$E$4:$BO$1048576,legal!$C146,legal!J$2)</f>
        <v>#NUM!</v>
      </c>
      <c r="K146" s="28" t="e">
        <f ca="1">INDEX(Large!$E$4:$BO$1048576,legal!$C146,legal!K$2)</f>
        <v>#NUM!</v>
      </c>
      <c r="L146" s="28" t="e">
        <f ca="1">INDEX(Large!$E$4:$BO$1048576,legal!$C146,legal!L$2)</f>
        <v>#NUM!</v>
      </c>
      <c r="M146" s="28" t="e">
        <f ca="1">INDEX(Large!$E$4:$BO$1048576,legal!$C146,legal!M$2)</f>
        <v>#NUM!</v>
      </c>
      <c r="N146" s="28" t="e">
        <f ca="1">INDEX(Large!$E$4:$BO$1048576,legal!$C146,legal!N$2)</f>
        <v>#NUM!</v>
      </c>
      <c r="O146" s="28" t="e">
        <f ca="1">INDEX(Large!$E$4:$BO$1048576,legal!$C146,legal!O$2)</f>
        <v>#NUM!</v>
      </c>
      <c r="P146" s="12">
        <f ca="1">IFERROR(INDEX(Large!$E$4:$BO$1048576,legal!$C146,legal!P$2),0)</f>
        <v>0</v>
      </c>
      <c r="Q146" s="5">
        <f ca="1">IFERROR(INDEX(Large!$E$4:$BO$1048576,legal!$C146,legal!Q$2)*N146,0)</f>
        <v>0</v>
      </c>
      <c r="R146" s="5">
        <f ca="1">IFERROR(INDEX(Large!$E$4:$BO$1048576,legal!$C146,legal!R$2)*G146,0)</f>
        <v>0</v>
      </c>
    </row>
    <row r="147" spans="1:18">
      <c r="A147" s="18">
        <v>144</v>
      </c>
      <c r="B147" s="17" t="e">
        <f ca="1">LARGE(Large!$BO$4:$BO$31,legal!A147)</f>
        <v>#NUM!</v>
      </c>
      <c r="C147" s="28" t="e">
        <f ca="1">MATCH(B147,Large!$BO$4:$BO543,0)</f>
        <v>#NUM!</v>
      </c>
      <c r="D147" s="28" t="e">
        <f ca="1">INDEX(Large!$E$4:$BO$1048576,legal!$C147,legal!D$2)</f>
        <v>#NUM!</v>
      </c>
      <c r="E147" s="28" t="e">
        <f ca="1">INDEX(Large!$E$4:$BO$1048576,legal!$C147,legal!E$2)</f>
        <v>#NUM!</v>
      </c>
      <c r="F147" s="28" t="e">
        <f ca="1">INDEX(Large!$E$4:$BO$1048576,legal!$C147,legal!F$2)</f>
        <v>#NUM!</v>
      </c>
      <c r="G147" s="28" t="e">
        <f ca="1">INDEX(Large!$E$4:$BO$1048576,legal!$C147,legal!G$2)</f>
        <v>#NUM!</v>
      </c>
      <c r="H147" s="28" t="e">
        <f ca="1">INDEX(Large!$E$4:$BO$1048576,legal!$C147,legal!H$2)</f>
        <v>#NUM!</v>
      </c>
      <c r="I147" s="28" t="e">
        <f ca="1">INDEX(Large!$E$4:$BO$1048576,legal!$C147,legal!I$2)</f>
        <v>#NUM!</v>
      </c>
      <c r="J147" s="28" t="e">
        <f ca="1">INDEX(Large!$E$4:$BO$1048576,legal!$C147,legal!J$2)</f>
        <v>#NUM!</v>
      </c>
      <c r="K147" s="28" t="e">
        <f ca="1">INDEX(Large!$E$4:$BO$1048576,legal!$C147,legal!K$2)</f>
        <v>#NUM!</v>
      </c>
      <c r="L147" s="28" t="e">
        <f ca="1">INDEX(Large!$E$4:$BO$1048576,legal!$C147,legal!L$2)</f>
        <v>#NUM!</v>
      </c>
      <c r="M147" s="28" t="e">
        <f ca="1">INDEX(Large!$E$4:$BO$1048576,legal!$C147,legal!M$2)</f>
        <v>#NUM!</v>
      </c>
      <c r="N147" s="28" t="e">
        <f ca="1">INDEX(Large!$E$4:$BO$1048576,legal!$C147,legal!N$2)</f>
        <v>#NUM!</v>
      </c>
      <c r="O147" s="28" t="e">
        <f ca="1">INDEX(Large!$E$4:$BO$1048576,legal!$C147,legal!O$2)</f>
        <v>#NUM!</v>
      </c>
      <c r="P147" s="12">
        <f ca="1">IFERROR(INDEX(Large!$E$4:$BO$1048576,legal!$C147,legal!P$2),0)</f>
        <v>0</v>
      </c>
      <c r="Q147" s="5">
        <f ca="1">IFERROR(INDEX(Large!$E$4:$BO$1048576,legal!$C147,legal!Q$2)*N147,0)</f>
        <v>0</v>
      </c>
      <c r="R147" s="5">
        <f ca="1">IFERROR(INDEX(Large!$E$4:$BO$1048576,legal!$C147,legal!R$2)*G147,0)</f>
        <v>0</v>
      </c>
    </row>
    <row r="148" spans="1:18">
      <c r="A148" s="18">
        <v>145</v>
      </c>
      <c r="B148" s="17" t="e">
        <f ca="1">LARGE(Large!$BO$4:$BO$31,legal!A148)</f>
        <v>#NUM!</v>
      </c>
      <c r="C148" s="28" t="e">
        <f ca="1">MATCH(B148,Large!$BO$4:$BO544,0)</f>
        <v>#NUM!</v>
      </c>
      <c r="D148" s="28" t="e">
        <f ca="1">INDEX(Large!$E$4:$BO$1048576,legal!$C148,legal!D$2)</f>
        <v>#NUM!</v>
      </c>
      <c r="E148" s="28" t="e">
        <f ca="1">INDEX(Large!$E$4:$BO$1048576,legal!$C148,legal!E$2)</f>
        <v>#NUM!</v>
      </c>
      <c r="F148" s="28" t="e">
        <f ca="1">INDEX(Large!$E$4:$BO$1048576,legal!$C148,legal!F$2)</f>
        <v>#NUM!</v>
      </c>
      <c r="G148" s="28" t="e">
        <f ca="1">INDEX(Large!$E$4:$BO$1048576,legal!$C148,legal!G$2)</f>
        <v>#NUM!</v>
      </c>
      <c r="H148" s="28" t="e">
        <f ca="1">INDEX(Large!$E$4:$BO$1048576,legal!$C148,legal!H$2)</f>
        <v>#NUM!</v>
      </c>
      <c r="I148" s="28" t="e">
        <f ca="1">INDEX(Large!$E$4:$BO$1048576,legal!$C148,legal!I$2)</f>
        <v>#NUM!</v>
      </c>
      <c r="J148" s="28" t="e">
        <f ca="1">INDEX(Large!$E$4:$BO$1048576,legal!$C148,legal!J$2)</f>
        <v>#NUM!</v>
      </c>
      <c r="K148" s="28" t="e">
        <f ca="1">INDEX(Large!$E$4:$BO$1048576,legal!$C148,legal!K$2)</f>
        <v>#NUM!</v>
      </c>
      <c r="L148" s="28" t="e">
        <f ca="1">INDEX(Large!$E$4:$BO$1048576,legal!$C148,legal!L$2)</f>
        <v>#NUM!</v>
      </c>
      <c r="M148" s="28" t="e">
        <f ca="1">INDEX(Large!$E$4:$BO$1048576,legal!$C148,legal!M$2)</f>
        <v>#NUM!</v>
      </c>
      <c r="N148" s="28" t="e">
        <f ca="1">INDEX(Large!$E$4:$BO$1048576,legal!$C148,legal!N$2)</f>
        <v>#NUM!</v>
      </c>
      <c r="O148" s="28" t="e">
        <f ca="1">INDEX(Large!$E$4:$BO$1048576,legal!$C148,legal!O$2)</f>
        <v>#NUM!</v>
      </c>
      <c r="P148" s="12">
        <f ca="1">IFERROR(INDEX(Large!$E$4:$BO$1048576,legal!$C148,legal!P$2),0)</f>
        <v>0</v>
      </c>
      <c r="Q148" s="5">
        <f ca="1">IFERROR(INDEX(Large!$E$4:$BO$1048576,legal!$C148,legal!Q$2)*N148,0)</f>
        <v>0</v>
      </c>
      <c r="R148" s="5">
        <f ca="1">IFERROR(INDEX(Large!$E$4:$BO$1048576,legal!$C148,legal!R$2)*G148,0)</f>
        <v>0</v>
      </c>
    </row>
    <row r="149" spans="1:18">
      <c r="A149" s="18">
        <v>146</v>
      </c>
      <c r="B149" s="17" t="e">
        <f ca="1">LARGE(Large!$BO$4:$BO$31,legal!A149)</f>
        <v>#NUM!</v>
      </c>
      <c r="C149" s="28" t="e">
        <f ca="1">MATCH(B149,Large!$BO$4:$BO545,0)</f>
        <v>#NUM!</v>
      </c>
      <c r="D149" s="28" t="e">
        <f ca="1">INDEX(Large!$E$4:$BO$1048576,legal!$C149,legal!D$2)</f>
        <v>#NUM!</v>
      </c>
      <c r="E149" s="28" t="e">
        <f ca="1">INDEX(Large!$E$4:$BO$1048576,legal!$C149,legal!E$2)</f>
        <v>#NUM!</v>
      </c>
      <c r="F149" s="28" t="e">
        <f ca="1">INDEX(Large!$E$4:$BO$1048576,legal!$C149,legal!F$2)</f>
        <v>#NUM!</v>
      </c>
      <c r="G149" s="28" t="e">
        <f ca="1">INDEX(Large!$E$4:$BO$1048576,legal!$C149,legal!G$2)</f>
        <v>#NUM!</v>
      </c>
      <c r="H149" s="28" t="e">
        <f ca="1">INDEX(Large!$E$4:$BO$1048576,legal!$C149,legal!H$2)</f>
        <v>#NUM!</v>
      </c>
      <c r="I149" s="28" t="e">
        <f ca="1">INDEX(Large!$E$4:$BO$1048576,legal!$C149,legal!I$2)</f>
        <v>#NUM!</v>
      </c>
      <c r="J149" s="28" t="e">
        <f ca="1">INDEX(Large!$E$4:$BO$1048576,legal!$C149,legal!J$2)</f>
        <v>#NUM!</v>
      </c>
      <c r="K149" s="28" t="e">
        <f ca="1">INDEX(Large!$E$4:$BO$1048576,legal!$C149,legal!K$2)</f>
        <v>#NUM!</v>
      </c>
      <c r="L149" s="28" t="e">
        <f ca="1">INDEX(Large!$E$4:$BO$1048576,legal!$C149,legal!L$2)</f>
        <v>#NUM!</v>
      </c>
      <c r="M149" s="28" t="e">
        <f ca="1">INDEX(Large!$E$4:$BO$1048576,legal!$C149,legal!M$2)</f>
        <v>#NUM!</v>
      </c>
      <c r="N149" s="28" t="e">
        <f ca="1">INDEX(Large!$E$4:$BO$1048576,legal!$C149,legal!N$2)</f>
        <v>#NUM!</v>
      </c>
      <c r="O149" s="28" t="e">
        <f ca="1">INDEX(Large!$E$4:$BO$1048576,legal!$C149,legal!O$2)</f>
        <v>#NUM!</v>
      </c>
      <c r="P149" s="12">
        <f ca="1">IFERROR(INDEX(Large!$E$4:$BO$1048576,legal!$C149,legal!P$2),0)</f>
        <v>0</v>
      </c>
      <c r="Q149" s="5">
        <f ca="1">IFERROR(INDEX(Large!$E$4:$BO$1048576,legal!$C149,legal!Q$2)*N149,0)</f>
        <v>0</v>
      </c>
      <c r="R149" s="5">
        <f ca="1">IFERROR(INDEX(Large!$E$4:$BO$1048576,legal!$C149,legal!R$2)*G149,0)</f>
        <v>0</v>
      </c>
    </row>
    <row r="150" spans="1:18">
      <c r="A150" s="18">
        <v>147</v>
      </c>
      <c r="B150" s="17" t="e">
        <f ca="1">LARGE(Large!$BO$4:$BO$31,legal!A150)</f>
        <v>#NUM!</v>
      </c>
      <c r="C150" s="28" t="e">
        <f ca="1">MATCH(B150,Large!$BO$4:$BO546,0)</f>
        <v>#NUM!</v>
      </c>
      <c r="D150" s="28" t="e">
        <f ca="1">INDEX(Large!$E$4:$BO$1048576,legal!$C150,legal!D$2)</f>
        <v>#NUM!</v>
      </c>
      <c r="E150" s="28" t="e">
        <f ca="1">INDEX(Large!$E$4:$BO$1048576,legal!$C150,legal!E$2)</f>
        <v>#NUM!</v>
      </c>
      <c r="F150" s="28" t="e">
        <f ca="1">INDEX(Large!$E$4:$BO$1048576,legal!$C150,legal!F$2)</f>
        <v>#NUM!</v>
      </c>
      <c r="G150" s="28" t="e">
        <f ca="1">INDEX(Large!$E$4:$BO$1048576,legal!$C150,legal!G$2)</f>
        <v>#NUM!</v>
      </c>
      <c r="H150" s="28" t="e">
        <f ca="1">INDEX(Large!$E$4:$BO$1048576,legal!$C150,legal!H$2)</f>
        <v>#NUM!</v>
      </c>
      <c r="I150" s="28" t="e">
        <f ca="1">INDEX(Large!$E$4:$BO$1048576,legal!$C150,legal!I$2)</f>
        <v>#NUM!</v>
      </c>
      <c r="J150" s="28" t="e">
        <f ca="1">INDEX(Large!$E$4:$BO$1048576,legal!$C150,legal!J$2)</f>
        <v>#NUM!</v>
      </c>
      <c r="K150" s="28" t="e">
        <f ca="1">INDEX(Large!$E$4:$BO$1048576,legal!$C150,legal!K$2)</f>
        <v>#NUM!</v>
      </c>
      <c r="L150" s="28" t="e">
        <f ca="1">INDEX(Large!$E$4:$BO$1048576,legal!$C150,legal!L$2)</f>
        <v>#NUM!</v>
      </c>
      <c r="M150" s="28" t="e">
        <f ca="1">INDEX(Large!$E$4:$BO$1048576,legal!$C150,legal!M$2)</f>
        <v>#NUM!</v>
      </c>
      <c r="N150" s="28" t="e">
        <f ca="1">INDEX(Large!$E$4:$BO$1048576,legal!$C150,legal!N$2)</f>
        <v>#NUM!</v>
      </c>
      <c r="O150" s="28" t="e">
        <f ca="1">INDEX(Large!$E$4:$BO$1048576,legal!$C150,legal!O$2)</f>
        <v>#NUM!</v>
      </c>
      <c r="P150" s="12">
        <f ca="1">IFERROR(INDEX(Large!$E$4:$BO$1048576,legal!$C150,legal!P$2),0)</f>
        <v>0</v>
      </c>
      <c r="Q150" s="5">
        <f ca="1">IFERROR(INDEX(Large!$E$4:$BO$1048576,legal!$C150,legal!Q$2)*N150,0)</f>
        <v>0</v>
      </c>
      <c r="R150" s="5">
        <f ca="1">IFERROR(INDEX(Large!$E$4:$BO$1048576,legal!$C150,legal!R$2)*G150,0)</f>
        <v>0</v>
      </c>
    </row>
    <row r="151" spans="1:18">
      <c r="A151" s="18">
        <v>148</v>
      </c>
      <c r="B151" s="17" t="e">
        <f ca="1">LARGE(Large!$BO$4:$BO$31,legal!A151)</f>
        <v>#NUM!</v>
      </c>
      <c r="C151" s="28" t="e">
        <f ca="1">MATCH(B151,Large!$BO$4:$BO547,0)</f>
        <v>#NUM!</v>
      </c>
      <c r="D151" s="28" t="e">
        <f ca="1">INDEX(Large!$E$4:$BO$1048576,legal!$C151,legal!D$2)</f>
        <v>#NUM!</v>
      </c>
      <c r="E151" s="28" t="e">
        <f ca="1">INDEX(Large!$E$4:$BO$1048576,legal!$C151,legal!E$2)</f>
        <v>#NUM!</v>
      </c>
      <c r="F151" s="28" t="e">
        <f ca="1">INDEX(Large!$E$4:$BO$1048576,legal!$C151,legal!F$2)</f>
        <v>#NUM!</v>
      </c>
      <c r="G151" s="28" t="e">
        <f ca="1">INDEX(Large!$E$4:$BO$1048576,legal!$C151,legal!G$2)</f>
        <v>#NUM!</v>
      </c>
      <c r="H151" s="28" t="e">
        <f ca="1">INDEX(Large!$E$4:$BO$1048576,legal!$C151,legal!H$2)</f>
        <v>#NUM!</v>
      </c>
      <c r="I151" s="28" t="e">
        <f ca="1">INDEX(Large!$E$4:$BO$1048576,legal!$C151,legal!I$2)</f>
        <v>#NUM!</v>
      </c>
      <c r="J151" s="28" t="e">
        <f ca="1">INDEX(Large!$E$4:$BO$1048576,legal!$C151,legal!J$2)</f>
        <v>#NUM!</v>
      </c>
      <c r="K151" s="28" t="e">
        <f ca="1">INDEX(Large!$E$4:$BO$1048576,legal!$C151,legal!K$2)</f>
        <v>#NUM!</v>
      </c>
      <c r="L151" s="28" t="e">
        <f ca="1">INDEX(Large!$E$4:$BO$1048576,legal!$C151,legal!L$2)</f>
        <v>#NUM!</v>
      </c>
      <c r="M151" s="28" t="e">
        <f ca="1">INDEX(Large!$E$4:$BO$1048576,legal!$C151,legal!M$2)</f>
        <v>#NUM!</v>
      </c>
      <c r="N151" s="28" t="e">
        <f ca="1">INDEX(Large!$E$4:$BO$1048576,legal!$C151,legal!N$2)</f>
        <v>#NUM!</v>
      </c>
      <c r="O151" s="28" t="e">
        <f ca="1">INDEX(Large!$E$4:$BO$1048576,legal!$C151,legal!O$2)</f>
        <v>#NUM!</v>
      </c>
      <c r="P151" s="12">
        <f ca="1">IFERROR(INDEX(Large!$E$4:$BO$1048576,legal!$C151,legal!P$2),0)</f>
        <v>0</v>
      </c>
      <c r="Q151" s="5">
        <f ca="1">IFERROR(INDEX(Large!$E$4:$BO$1048576,legal!$C151,legal!Q$2)*N151,0)</f>
        <v>0</v>
      </c>
      <c r="R151" s="5">
        <f ca="1">IFERROR(INDEX(Large!$E$4:$BO$1048576,legal!$C151,legal!R$2)*G151,0)</f>
        <v>0</v>
      </c>
    </row>
    <row r="152" spans="1:18">
      <c r="A152" s="18">
        <v>149</v>
      </c>
      <c r="B152" s="17" t="e">
        <f ca="1">LARGE(Large!$BO$4:$BO$31,legal!A152)</f>
        <v>#NUM!</v>
      </c>
      <c r="C152" s="28" t="e">
        <f ca="1">MATCH(B152,Large!$BO$4:$BO548,0)</f>
        <v>#NUM!</v>
      </c>
      <c r="D152" s="28" t="e">
        <f ca="1">INDEX(Large!$E$4:$BO$1048576,legal!$C152,legal!D$2)</f>
        <v>#NUM!</v>
      </c>
      <c r="E152" s="28" t="e">
        <f ca="1">INDEX(Large!$E$4:$BO$1048576,legal!$C152,legal!E$2)</f>
        <v>#NUM!</v>
      </c>
      <c r="F152" s="28" t="e">
        <f ca="1">INDEX(Large!$E$4:$BO$1048576,legal!$C152,legal!F$2)</f>
        <v>#NUM!</v>
      </c>
      <c r="G152" s="28" t="e">
        <f ca="1">INDEX(Large!$E$4:$BO$1048576,legal!$C152,legal!G$2)</f>
        <v>#NUM!</v>
      </c>
      <c r="H152" s="28" t="e">
        <f ca="1">INDEX(Large!$E$4:$BO$1048576,legal!$C152,legal!H$2)</f>
        <v>#NUM!</v>
      </c>
      <c r="I152" s="28" t="e">
        <f ca="1">INDEX(Large!$E$4:$BO$1048576,legal!$C152,legal!I$2)</f>
        <v>#NUM!</v>
      </c>
      <c r="J152" s="28" t="e">
        <f ca="1">INDEX(Large!$E$4:$BO$1048576,legal!$C152,legal!J$2)</f>
        <v>#NUM!</v>
      </c>
      <c r="K152" s="28" t="e">
        <f ca="1">INDEX(Large!$E$4:$BO$1048576,legal!$C152,legal!K$2)</f>
        <v>#NUM!</v>
      </c>
      <c r="L152" s="28" t="e">
        <f ca="1">INDEX(Large!$E$4:$BO$1048576,legal!$C152,legal!L$2)</f>
        <v>#NUM!</v>
      </c>
      <c r="M152" s="28" t="e">
        <f ca="1">INDEX(Large!$E$4:$BO$1048576,legal!$C152,legal!M$2)</f>
        <v>#NUM!</v>
      </c>
      <c r="N152" s="28" t="e">
        <f ca="1">INDEX(Large!$E$4:$BO$1048576,legal!$C152,legal!N$2)</f>
        <v>#NUM!</v>
      </c>
      <c r="O152" s="28" t="e">
        <f ca="1">INDEX(Large!$E$4:$BO$1048576,legal!$C152,legal!O$2)</f>
        <v>#NUM!</v>
      </c>
      <c r="P152" s="12">
        <f ca="1">IFERROR(INDEX(Large!$E$4:$BO$1048576,legal!$C152,legal!P$2),0)</f>
        <v>0</v>
      </c>
      <c r="Q152" s="5">
        <f ca="1">IFERROR(INDEX(Large!$E$4:$BO$1048576,legal!$C152,legal!Q$2)*N152,0)</f>
        <v>0</v>
      </c>
      <c r="R152" s="5">
        <f ca="1">IFERROR(INDEX(Large!$E$4:$BO$1048576,legal!$C152,legal!R$2)*G152,0)</f>
        <v>0</v>
      </c>
    </row>
    <row r="153" spans="1:18">
      <c r="A153" s="18">
        <v>150</v>
      </c>
      <c r="B153" s="17" t="e">
        <f ca="1">LARGE(Large!$BO$4:$BO$31,legal!A153)</f>
        <v>#NUM!</v>
      </c>
      <c r="C153" s="28" t="e">
        <f ca="1">MATCH(B153,Large!$BO$4:$BO549,0)</f>
        <v>#NUM!</v>
      </c>
      <c r="D153" s="28" t="e">
        <f ca="1">INDEX(Large!$E$4:$BO$1048576,legal!$C153,legal!D$2)</f>
        <v>#NUM!</v>
      </c>
      <c r="E153" s="28" t="e">
        <f ca="1">INDEX(Large!$E$4:$BO$1048576,legal!$C153,legal!E$2)</f>
        <v>#NUM!</v>
      </c>
      <c r="F153" s="28" t="e">
        <f ca="1">INDEX(Large!$E$4:$BO$1048576,legal!$C153,legal!F$2)</f>
        <v>#NUM!</v>
      </c>
      <c r="G153" s="28" t="e">
        <f ca="1">INDEX(Large!$E$4:$BO$1048576,legal!$C153,legal!G$2)</f>
        <v>#NUM!</v>
      </c>
      <c r="H153" s="28" t="e">
        <f ca="1">INDEX(Large!$E$4:$BO$1048576,legal!$C153,legal!H$2)</f>
        <v>#NUM!</v>
      </c>
      <c r="I153" s="28" t="e">
        <f ca="1">INDEX(Large!$E$4:$BO$1048576,legal!$C153,legal!I$2)</f>
        <v>#NUM!</v>
      </c>
      <c r="J153" s="28" t="e">
        <f ca="1">INDEX(Large!$E$4:$BO$1048576,legal!$C153,legal!J$2)</f>
        <v>#NUM!</v>
      </c>
      <c r="K153" s="28" t="e">
        <f ca="1">INDEX(Large!$E$4:$BO$1048576,legal!$C153,legal!K$2)</f>
        <v>#NUM!</v>
      </c>
      <c r="L153" s="28" t="e">
        <f ca="1">INDEX(Large!$E$4:$BO$1048576,legal!$C153,legal!L$2)</f>
        <v>#NUM!</v>
      </c>
      <c r="M153" s="28" t="e">
        <f ca="1">INDEX(Large!$E$4:$BO$1048576,legal!$C153,legal!M$2)</f>
        <v>#NUM!</v>
      </c>
      <c r="N153" s="28" t="e">
        <f ca="1">INDEX(Large!$E$4:$BO$1048576,legal!$C153,legal!N$2)</f>
        <v>#NUM!</v>
      </c>
      <c r="O153" s="28" t="e">
        <f ca="1">INDEX(Large!$E$4:$BO$1048576,legal!$C153,legal!O$2)</f>
        <v>#NUM!</v>
      </c>
      <c r="P153" s="12">
        <f ca="1">IFERROR(INDEX(Large!$E$4:$BO$1048576,legal!$C153,legal!P$2),0)</f>
        <v>0</v>
      </c>
      <c r="Q153" s="5">
        <f ca="1">IFERROR(INDEX(Large!$E$4:$BO$1048576,legal!$C153,legal!Q$2)*N153,0)</f>
        <v>0</v>
      </c>
      <c r="R153" s="5">
        <f ca="1">IFERROR(INDEX(Large!$E$4:$BO$1048576,legal!$C153,legal!R$2)*G153,0)</f>
        <v>0</v>
      </c>
    </row>
    <row r="154" spans="1:18">
      <c r="A154" s="18">
        <v>151</v>
      </c>
      <c r="B154" s="17" t="e">
        <f ca="1">LARGE(Large!$BO$4:$BO$31,legal!A154)</f>
        <v>#NUM!</v>
      </c>
      <c r="C154" s="28" t="e">
        <f ca="1">MATCH(B154,Large!$BO$4:$BO550,0)</f>
        <v>#NUM!</v>
      </c>
      <c r="D154" s="28" t="e">
        <f ca="1">INDEX(Large!$E$4:$BO$1048576,legal!$C154,legal!D$2)</f>
        <v>#NUM!</v>
      </c>
      <c r="E154" s="28" t="e">
        <f ca="1">INDEX(Large!$E$4:$BO$1048576,legal!$C154,legal!E$2)</f>
        <v>#NUM!</v>
      </c>
      <c r="F154" s="28" t="e">
        <f ca="1">INDEX(Large!$E$4:$BO$1048576,legal!$C154,legal!F$2)</f>
        <v>#NUM!</v>
      </c>
      <c r="G154" s="28" t="e">
        <f ca="1">INDEX(Large!$E$4:$BO$1048576,legal!$C154,legal!G$2)</f>
        <v>#NUM!</v>
      </c>
      <c r="H154" s="28" t="e">
        <f ca="1">INDEX(Large!$E$4:$BO$1048576,legal!$C154,legal!H$2)</f>
        <v>#NUM!</v>
      </c>
      <c r="I154" s="28" t="e">
        <f ca="1">INDEX(Large!$E$4:$BO$1048576,legal!$C154,legal!I$2)</f>
        <v>#NUM!</v>
      </c>
      <c r="J154" s="28" t="e">
        <f ca="1">INDEX(Large!$E$4:$BO$1048576,legal!$C154,legal!J$2)</f>
        <v>#NUM!</v>
      </c>
      <c r="K154" s="28" t="e">
        <f ca="1">INDEX(Large!$E$4:$BO$1048576,legal!$C154,legal!K$2)</f>
        <v>#NUM!</v>
      </c>
      <c r="L154" s="28" t="e">
        <f ca="1">INDEX(Large!$E$4:$BO$1048576,legal!$C154,legal!L$2)</f>
        <v>#NUM!</v>
      </c>
      <c r="M154" s="28" t="e">
        <f ca="1">INDEX(Large!$E$4:$BO$1048576,legal!$C154,legal!M$2)</f>
        <v>#NUM!</v>
      </c>
      <c r="N154" s="28" t="e">
        <f ca="1">INDEX(Large!$E$4:$BO$1048576,legal!$C154,legal!N$2)</f>
        <v>#NUM!</v>
      </c>
      <c r="O154" s="28" t="e">
        <f ca="1">INDEX(Large!$E$4:$BO$1048576,legal!$C154,legal!O$2)</f>
        <v>#NUM!</v>
      </c>
      <c r="P154" s="12">
        <f ca="1">IFERROR(INDEX(Large!$E$4:$BO$1048576,legal!$C154,legal!P$2),0)</f>
        <v>0</v>
      </c>
      <c r="Q154" s="5">
        <f ca="1">IFERROR(INDEX(Large!$E$4:$BO$1048576,legal!$C154,legal!Q$2)*N154,0)</f>
        <v>0</v>
      </c>
      <c r="R154" s="5">
        <f ca="1">IFERROR(INDEX(Large!$E$4:$BO$1048576,legal!$C154,legal!R$2)*G154,0)</f>
        <v>0</v>
      </c>
    </row>
    <row r="155" spans="1:18">
      <c r="A155" s="18">
        <v>152</v>
      </c>
      <c r="B155" s="17" t="e">
        <f ca="1">LARGE(Large!$BO$4:$BO$31,legal!A155)</f>
        <v>#NUM!</v>
      </c>
      <c r="C155" s="28" t="e">
        <f ca="1">MATCH(B155,Large!$BO$4:$BO551,0)</f>
        <v>#NUM!</v>
      </c>
      <c r="D155" s="28" t="e">
        <f ca="1">INDEX(Large!$E$4:$BO$1048576,legal!$C155,legal!D$2)</f>
        <v>#NUM!</v>
      </c>
      <c r="E155" s="28" t="e">
        <f ca="1">INDEX(Large!$E$4:$BO$1048576,legal!$C155,legal!E$2)</f>
        <v>#NUM!</v>
      </c>
      <c r="F155" s="28" t="e">
        <f ca="1">INDEX(Large!$E$4:$BO$1048576,legal!$C155,legal!F$2)</f>
        <v>#NUM!</v>
      </c>
      <c r="G155" s="28" t="e">
        <f ca="1">INDEX(Large!$E$4:$BO$1048576,legal!$C155,legal!G$2)</f>
        <v>#NUM!</v>
      </c>
      <c r="H155" s="28" t="e">
        <f ca="1">INDEX(Large!$E$4:$BO$1048576,legal!$C155,legal!H$2)</f>
        <v>#NUM!</v>
      </c>
      <c r="I155" s="28" t="e">
        <f ca="1">INDEX(Large!$E$4:$BO$1048576,legal!$C155,legal!I$2)</f>
        <v>#NUM!</v>
      </c>
      <c r="J155" s="28" t="e">
        <f ca="1">INDEX(Large!$E$4:$BO$1048576,legal!$C155,legal!J$2)</f>
        <v>#NUM!</v>
      </c>
      <c r="K155" s="28" t="e">
        <f ca="1">INDEX(Large!$E$4:$BO$1048576,legal!$C155,legal!K$2)</f>
        <v>#NUM!</v>
      </c>
      <c r="L155" s="28" t="e">
        <f ca="1">INDEX(Large!$E$4:$BO$1048576,legal!$C155,legal!L$2)</f>
        <v>#NUM!</v>
      </c>
      <c r="M155" s="28" t="e">
        <f ca="1">INDEX(Large!$E$4:$BO$1048576,legal!$C155,legal!M$2)</f>
        <v>#NUM!</v>
      </c>
      <c r="N155" s="28" t="e">
        <f ca="1">INDEX(Large!$E$4:$BO$1048576,legal!$C155,legal!N$2)</f>
        <v>#NUM!</v>
      </c>
      <c r="O155" s="28" t="e">
        <f ca="1">INDEX(Large!$E$4:$BO$1048576,legal!$C155,legal!O$2)</f>
        <v>#NUM!</v>
      </c>
      <c r="P155" s="12">
        <f ca="1">IFERROR(INDEX(Large!$E$4:$BO$1048576,legal!$C155,legal!P$2),0)</f>
        <v>0</v>
      </c>
      <c r="Q155" s="5">
        <f ca="1">IFERROR(INDEX(Large!$E$4:$BO$1048576,legal!$C155,legal!Q$2)*N155,0)</f>
        <v>0</v>
      </c>
      <c r="R155" s="5">
        <f ca="1">IFERROR(INDEX(Large!$E$4:$BO$1048576,legal!$C155,legal!R$2)*G155,0)</f>
        <v>0</v>
      </c>
    </row>
    <row r="156" spans="1:18">
      <c r="A156" s="18">
        <v>153</v>
      </c>
      <c r="B156" s="17" t="e">
        <f ca="1">LARGE(Large!$BO$4:$BO$31,legal!A156)</f>
        <v>#NUM!</v>
      </c>
      <c r="C156" s="28" t="e">
        <f ca="1">MATCH(B156,Large!$BO$4:$BO552,0)</f>
        <v>#NUM!</v>
      </c>
      <c r="D156" s="28" t="e">
        <f ca="1">INDEX(Large!$E$4:$BO$1048576,legal!$C156,legal!D$2)</f>
        <v>#NUM!</v>
      </c>
      <c r="E156" s="28" t="e">
        <f ca="1">INDEX(Large!$E$4:$BO$1048576,legal!$C156,legal!E$2)</f>
        <v>#NUM!</v>
      </c>
      <c r="F156" s="28" t="e">
        <f ca="1">INDEX(Large!$E$4:$BO$1048576,legal!$C156,legal!F$2)</f>
        <v>#NUM!</v>
      </c>
      <c r="G156" s="28" t="e">
        <f ca="1">INDEX(Large!$E$4:$BO$1048576,legal!$C156,legal!G$2)</f>
        <v>#NUM!</v>
      </c>
      <c r="H156" s="28" t="e">
        <f ca="1">INDEX(Large!$E$4:$BO$1048576,legal!$C156,legal!H$2)</f>
        <v>#NUM!</v>
      </c>
      <c r="I156" s="28" t="e">
        <f ca="1">INDEX(Large!$E$4:$BO$1048576,legal!$C156,legal!I$2)</f>
        <v>#NUM!</v>
      </c>
      <c r="J156" s="28" t="e">
        <f ca="1">INDEX(Large!$E$4:$BO$1048576,legal!$C156,legal!J$2)</f>
        <v>#NUM!</v>
      </c>
      <c r="K156" s="28" t="e">
        <f ca="1">INDEX(Large!$E$4:$BO$1048576,legal!$C156,legal!K$2)</f>
        <v>#NUM!</v>
      </c>
      <c r="L156" s="28" t="e">
        <f ca="1">INDEX(Large!$E$4:$BO$1048576,legal!$C156,legal!L$2)</f>
        <v>#NUM!</v>
      </c>
      <c r="M156" s="28" t="e">
        <f ca="1">INDEX(Large!$E$4:$BO$1048576,legal!$C156,legal!M$2)</f>
        <v>#NUM!</v>
      </c>
      <c r="N156" s="28" t="e">
        <f ca="1">INDEX(Large!$E$4:$BO$1048576,legal!$C156,legal!N$2)</f>
        <v>#NUM!</v>
      </c>
      <c r="O156" s="28" t="e">
        <f ca="1">INDEX(Large!$E$4:$BO$1048576,legal!$C156,legal!O$2)</f>
        <v>#NUM!</v>
      </c>
      <c r="P156" s="12">
        <f ca="1">IFERROR(INDEX(Large!$E$4:$BO$1048576,legal!$C156,legal!P$2),0)</f>
        <v>0</v>
      </c>
      <c r="Q156" s="5">
        <f ca="1">IFERROR(INDEX(Large!$E$4:$BO$1048576,legal!$C156,legal!Q$2)*N156,0)</f>
        <v>0</v>
      </c>
      <c r="R156" s="5">
        <f ca="1">IFERROR(INDEX(Large!$E$4:$BO$1048576,legal!$C156,legal!R$2)*G156,0)</f>
        <v>0</v>
      </c>
    </row>
    <row r="157" spans="1:18">
      <c r="A157" s="18">
        <v>154</v>
      </c>
      <c r="B157" s="17" t="e">
        <f ca="1">LARGE(Large!$BO$4:$BO$31,legal!A157)</f>
        <v>#NUM!</v>
      </c>
      <c r="C157" s="28" t="e">
        <f ca="1">MATCH(B157,Large!$BO$4:$BO553,0)</f>
        <v>#NUM!</v>
      </c>
      <c r="D157" s="28" t="e">
        <f ca="1">INDEX(Large!$E$4:$BO$1048576,legal!$C157,legal!D$2)</f>
        <v>#NUM!</v>
      </c>
      <c r="E157" s="28" t="e">
        <f ca="1">INDEX(Large!$E$4:$BO$1048576,legal!$C157,legal!E$2)</f>
        <v>#NUM!</v>
      </c>
      <c r="F157" s="28" t="e">
        <f ca="1">INDEX(Large!$E$4:$BO$1048576,legal!$C157,legal!F$2)</f>
        <v>#NUM!</v>
      </c>
      <c r="G157" s="28" t="e">
        <f ca="1">INDEX(Large!$E$4:$BO$1048576,legal!$C157,legal!G$2)</f>
        <v>#NUM!</v>
      </c>
      <c r="H157" s="28" t="e">
        <f ca="1">INDEX(Large!$E$4:$BO$1048576,legal!$C157,legal!H$2)</f>
        <v>#NUM!</v>
      </c>
      <c r="I157" s="28" t="e">
        <f ca="1">INDEX(Large!$E$4:$BO$1048576,legal!$C157,legal!I$2)</f>
        <v>#NUM!</v>
      </c>
      <c r="J157" s="28" t="e">
        <f ca="1">INDEX(Large!$E$4:$BO$1048576,legal!$C157,legal!J$2)</f>
        <v>#NUM!</v>
      </c>
      <c r="K157" s="28" t="e">
        <f ca="1">INDEX(Large!$E$4:$BO$1048576,legal!$C157,legal!K$2)</f>
        <v>#NUM!</v>
      </c>
      <c r="L157" s="28" t="e">
        <f ca="1">INDEX(Large!$E$4:$BO$1048576,legal!$C157,legal!L$2)</f>
        <v>#NUM!</v>
      </c>
      <c r="M157" s="28" t="e">
        <f ca="1">INDEX(Large!$E$4:$BO$1048576,legal!$C157,legal!M$2)</f>
        <v>#NUM!</v>
      </c>
      <c r="N157" s="28" t="e">
        <f ca="1">INDEX(Large!$E$4:$BO$1048576,legal!$C157,legal!N$2)</f>
        <v>#NUM!</v>
      </c>
      <c r="O157" s="28" t="e">
        <f ca="1">INDEX(Large!$E$4:$BO$1048576,legal!$C157,legal!O$2)</f>
        <v>#NUM!</v>
      </c>
      <c r="P157" s="12">
        <f ca="1">IFERROR(INDEX(Large!$E$4:$BO$1048576,legal!$C157,legal!P$2),0)</f>
        <v>0</v>
      </c>
      <c r="Q157" s="5">
        <f ca="1">IFERROR(INDEX(Large!$E$4:$BO$1048576,legal!$C157,legal!Q$2)*N157,0)</f>
        <v>0</v>
      </c>
      <c r="R157" s="5">
        <f ca="1">IFERROR(INDEX(Large!$E$4:$BO$1048576,legal!$C157,legal!R$2)*G157,0)</f>
        <v>0</v>
      </c>
    </row>
    <row r="158" spans="1:18">
      <c r="A158" s="18">
        <v>155</v>
      </c>
      <c r="B158" s="17" t="e">
        <f ca="1">LARGE(Large!$BO$4:$BO$31,legal!A158)</f>
        <v>#NUM!</v>
      </c>
      <c r="C158" s="28" t="e">
        <f ca="1">MATCH(B158,Large!$BO$4:$BO554,0)</f>
        <v>#NUM!</v>
      </c>
      <c r="D158" s="28" t="e">
        <f ca="1">INDEX(Large!$E$4:$BO$1048576,legal!$C158,legal!D$2)</f>
        <v>#NUM!</v>
      </c>
      <c r="E158" s="28" t="e">
        <f ca="1">INDEX(Large!$E$4:$BO$1048576,legal!$C158,legal!E$2)</f>
        <v>#NUM!</v>
      </c>
      <c r="F158" s="28" t="e">
        <f ca="1">INDEX(Large!$E$4:$BO$1048576,legal!$C158,legal!F$2)</f>
        <v>#NUM!</v>
      </c>
      <c r="G158" s="28" t="e">
        <f ca="1">INDEX(Large!$E$4:$BO$1048576,legal!$C158,legal!G$2)</f>
        <v>#NUM!</v>
      </c>
      <c r="H158" s="28" t="e">
        <f ca="1">INDEX(Large!$E$4:$BO$1048576,legal!$C158,legal!H$2)</f>
        <v>#NUM!</v>
      </c>
      <c r="I158" s="28" t="e">
        <f ca="1">INDEX(Large!$E$4:$BO$1048576,legal!$C158,legal!I$2)</f>
        <v>#NUM!</v>
      </c>
      <c r="J158" s="28" t="e">
        <f ca="1">INDEX(Large!$E$4:$BO$1048576,legal!$C158,legal!J$2)</f>
        <v>#NUM!</v>
      </c>
      <c r="K158" s="28" t="e">
        <f ca="1">INDEX(Large!$E$4:$BO$1048576,legal!$C158,legal!K$2)</f>
        <v>#NUM!</v>
      </c>
      <c r="L158" s="28" t="e">
        <f ca="1">INDEX(Large!$E$4:$BO$1048576,legal!$C158,legal!L$2)</f>
        <v>#NUM!</v>
      </c>
      <c r="M158" s="28" t="e">
        <f ca="1">INDEX(Large!$E$4:$BO$1048576,legal!$C158,legal!M$2)</f>
        <v>#NUM!</v>
      </c>
      <c r="N158" s="28" t="e">
        <f ca="1">INDEX(Large!$E$4:$BO$1048576,legal!$C158,legal!N$2)</f>
        <v>#NUM!</v>
      </c>
      <c r="O158" s="28" t="e">
        <f ca="1">INDEX(Large!$E$4:$BO$1048576,legal!$C158,legal!O$2)</f>
        <v>#NUM!</v>
      </c>
      <c r="P158" s="12">
        <f ca="1">IFERROR(INDEX(Large!$E$4:$BO$1048576,legal!$C158,legal!P$2),0)</f>
        <v>0</v>
      </c>
      <c r="Q158" s="5">
        <f ca="1">IFERROR(INDEX(Large!$E$4:$BO$1048576,legal!$C158,legal!Q$2)*N158,0)</f>
        <v>0</v>
      </c>
      <c r="R158" s="5">
        <f ca="1">IFERROR(INDEX(Large!$E$4:$BO$1048576,legal!$C158,legal!R$2)*G158,0)</f>
        <v>0</v>
      </c>
    </row>
    <row r="159" spans="1:18">
      <c r="A159" s="18">
        <v>156</v>
      </c>
      <c r="B159" s="17" t="e">
        <f ca="1">LARGE(Large!$BO$4:$BO$31,legal!A159)</f>
        <v>#NUM!</v>
      </c>
      <c r="C159" s="28" t="e">
        <f ca="1">MATCH(B159,Large!$BO$4:$BO555,0)</f>
        <v>#NUM!</v>
      </c>
      <c r="D159" s="28" t="e">
        <f ca="1">INDEX(Large!$E$4:$BO$1048576,legal!$C159,legal!D$2)</f>
        <v>#NUM!</v>
      </c>
      <c r="E159" s="28" t="e">
        <f ca="1">INDEX(Large!$E$4:$BO$1048576,legal!$C159,legal!E$2)</f>
        <v>#NUM!</v>
      </c>
      <c r="F159" s="28" t="e">
        <f ca="1">INDEX(Large!$E$4:$BO$1048576,legal!$C159,legal!F$2)</f>
        <v>#NUM!</v>
      </c>
      <c r="G159" s="28" t="e">
        <f ca="1">INDEX(Large!$E$4:$BO$1048576,legal!$C159,legal!G$2)</f>
        <v>#NUM!</v>
      </c>
      <c r="H159" s="28" t="e">
        <f ca="1">INDEX(Large!$E$4:$BO$1048576,legal!$C159,legal!H$2)</f>
        <v>#NUM!</v>
      </c>
      <c r="I159" s="28" t="e">
        <f ca="1">INDEX(Large!$E$4:$BO$1048576,legal!$C159,legal!I$2)</f>
        <v>#NUM!</v>
      </c>
      <c r="J159" s="28" t="e">
        <f ca="1">INDEX(Large!$E$4:$BO$1048576,legal!$C159,legal!J$2)</f>
        <v>#NUM!</v>
      </c>
      <c r="K159" s="28" t="e">
        <f ca="1">INDEX(Large!$E$4:$BO$1048576,legal!$C159,legal!K$2)</f>
        <v>#NUM!</v>
      </c>
      <c r="L159" s="28" t="e">
        <f ca="1">INDEX(Large!$E$4:$BO$1048576,legal!$C159,legal!L$2)</f>
        <v>#NUM!</v>
      </c>
      <c r="M159" s="28" t="e">
        <f ca="1">INDEX(Large!$E$4:$BO$1048576,legal!$C159,legal!M$2)</f>
        <v>#NUM!</v>
      </c>
      <c r="N159" s="28" t="e">
        <f ca="1">INDEX(Large!$E$4:$BO$1048576,legal!$C159,legal!N$2)</f>
        <v>#NUM!</v>
      </c>
      <c r="O159" s="28" t="e">
        <f ca="1">INDEX(Large!$E$4:$BO$1048576,legal!$C159,legal!O$2)</f>
        <v>#NUM!</v>
      </c>
      <c r="P159" s="12">
        <f ca="1">IFERROR(INDEX(Large!$E$4:$BO$1048576,legal!$C159,legal!P$2),0)</f>
        <v>0</v>
      </c>
      <c r="Q159" s="5">
        <f ca="1">IFERROR(INDEX(Large!$E$4:$BO$1048576,legal!$C159,legal!Q$2)*N159,0)</f>
        <v>0</v>
      </c>
      <c r="R159" s="5">
        <f ca="1">IFERROR(INDEX(Large!$E$4:$BO$1048576,legal!$C159,legal!R$2)*G159,0)</f>
        <v>0</v>
      </c>
    </row>
    <row r="160" spans="1:18">
      <c r="A160" s="18">
        <v>157</v>
      </c>
      <c r="B160" s="17" t="e">
        <f ca="1">LARGE(Large!$BO$4:$BO$31,legal!A160)</f>
        <v>#NUM!</v>
      </c>
      <c r="C160" s="28" t="e">
        <f ca="1">MATCH(B160,Large!$BO$4:$BO556,0)</f>
        <v>#NUM!</v>
      </c>
      <c r="D160" s="28" t="e">
        <f ca="1">INDEX(Large!$E$4:$BO$1048576,legal!$C160,legal!D$2)</f>
        <v>#NUM!</v>
      </c>
      <c r="E160" s="28" t="e">
        <f ca="1">INDEX(Large!$E$4:$BO$1048576,legal!$C160,legal!E$2)</f>
        <v>#NUM!</v>
      </c>
      <c r="F160" s="28" t="e">
        <f ca="1">INDEX(Large!$E$4:$BO$1048576,legal!$C160,legal!F$2)</f>
        <v>#NUM!</v>
      </c>
      <c r="G160" s="28" t="e">
        <f ca="1">INDEX(Large!$E$4:$BO$1048576,legal!$C160,legal!G$2)</f>
        <v>#NUM!</v>
      </c>
      <c r="H160" s="28" t="e">
        <f ca="1">INDEX(Large!$E$4:$BO$1048576,legal!$C160,legal!H$2)</f>
        <v>#NUM!</v>
      </c>
      <c r="I160" s="28" t="e">
        <f ca="1">INDEX(Large!$E$4:$BO$1048576,legal!$C160,legal!I$2)</f>
        <v>#NUM!</v>
      </c>
      <c r="J160" s="28" t="e">
        <f ca="1">INDEX(Large!$E$4:$BO$1048576,legal!$C160,legal!J$2)</f>
        <v>#NUM!</v>
      </c>
      <c r="K160" s="28" t="e">
        <f ca="1">INDEX(Large!$E$4:$BO$1048576,legal!$C160,legal!K$2)</f>
        <v>#NUM!</v>
      </c>
      <c r="L160" s="28" t="e">
        <f ca="1">INDEX(Large!$E$4:$BO$1048576,legal!$C160,legal!L$2)</f>
        <v>#NUM!</v>
      </c>
      <c r="M160" s="28" t="e">
        <f ca="1">INDEX(Large!$E$4:$BO$1048576,legal!$C160,legal!M$2)</f>
        <v>#NUM!</v>
      </c>
      <c r="N160" s="28" t="e">
        <f ca="1">INDEX(Large!$E$4:$BO$1048576,legal!$C160,legal!N$2)</f>
        <v>#NUM!</v>
      </c>
      <c r="O160" s="28" t="e">
        <f ca="1">INDEX(Large!$E$4:$BO$1048576,legal!$C160,legal!O$2)</f>
        <v>#NUM!</v>
      </c>
      <c r="P160" s="12">
        <f ca="1">IFERROR(INDEX(Large!$E$4:$BO$1048576,legal!$C160,legal!P$2),0)</f>
        <v>0</v>
      </c>
      <c r="Q160" s="5">
        <f ca="1">IFERROR(INDEX(Large!$E$4:$BO$1048576,legal!$C160,legal!Q$2)*N160,0)</f>
        <v>0</v>
      </c>
      <c r="R160" s="5">
        <f ca="1">IFERROR(INDEX(Large!$E$4:$BO$1048576,legal!$C160,legal!R$2)*G160,0)</f>
        <v>0</v>
      </c>
    </row>
    <row r="161" spans="1:18">
      <c r="A161" s="18">
        <v>158</v>
      </c>
      <c r="B161" s="17" t="e">
        <f ca="1">LARGE(Large!$BO$4:$BO$31,legal!A161)</f>
        <v>#NUM!</v>
      </c>
      <c r="C161" s="28" t="e">
        <f ca="1">MATCH(B161,Large!$BO$4:$BO557,0)</f>
        <v>#NUM!</v>
      </c>
      <c r="D161" s="28" t="e">
        <f ca="1">INDEX(Large!$E$4:$BO$1048576,legal!$C161,legal!D$2)</f>
        <v>#NUM!</v>
      </c>
      <c r="E161" s="28" t="e">
        <f ca="1">INDEX(Large!$E$4:$BO$1048576,legal!$C161,legal!E$2)</f>
        <v>#NUM!</v>
      </c>
      <c r="F161" s="28" t="e">
        <f ca="1">INDEX(Large!$E$4:$BO$1048576,legal!$C161,legal!F$2)</f>
        <v>#NUM!</v>
      </c>
      <c r="G161" s="28" t="e">
        <f ca="1">INDEX(Large!$E$4:$BO$1048576,legal!$C161,legal!G$2)</f>
        <v>#NUM!</v>
      </c>
      <c r="H161" s="28" t="e">
        <f ca="1">INDEX(Large!$E$4:$BO$1048576,legal!$C161,legal!H$2)</f>
        <v>#NUM!</v>
      </c>
      <c r="I161" s="28" t="e">
        <f ca="1">INDEX(Large!$E$4:$BO$1048576,legal!$C161,legal!I$2)</f>
        <v>#NUM!</v>
      </c>
      <c r="J161" s="28" t="e">
        <f ca="1">INDEX(Large!$E$4:$BO$1048576,legal!$C161,legal!J$2)</f>
        <v>#NUM!</v>
      </c>
      <c r="K161" s="28" t="e">
        <f ca="1">INDEX(Large!$E$4:$BO$1048576,legal!$C161,legal!K$2)</f>
        <v>#NUM!</v>
      </c>
      <c r="L161" s="28" t="e">
        <f ca="1">INDEX(Large!$E$4:$BO$1048576,legal!$C161,legal!L$2)</f>
        <v>#NUM!</v>
      </c>
      <c r="M161" s="28" t="e">
        <f ca="1">INDEX(Large!$E$4:$BO$1048576,legal!$C161,legal!M$2)</f>
        <v>#NUM!</v>
      </c>
      <c r="N161" s="28" t="e">
        <f ca="1">INDEX(Large!$E$4:$BO$1048576,legal!$C161,legal!N$2)</f>
        <v>#NUM!</v>
      </c>
      <c r="O161" s="28" t="e">
        <f ca="1">INDEX(Large!$E$4:$BO$1048576,legal!$C161,legal!O$2)</f>
        <v>#NUM!</v>
      </c>
      <c r="P161" s="12">
        <f ca="1">IFERROR(INDEX(Large!$E$4:$BO$1048576,legal!$C161,legal!P$2),0)</f>
        <v>0</v>
      </c>
      <c r="Q161" s="5">
        <f ca="1">IFERROR(INDEX(Large!$E$4:$BO$1048576,legal!$C161,legal!Q$2)*N161,0)</f>
        <v>0</v>
      </c>
      <c r="R161" s="5">
        <f ca="1">IFERROR(INDEX(Large!$E$4:$BO$1048576,legal!$C161,legal!R$2)*G161,0)</f>
        <v>0</v>
      </c>
    </row>
    <row r="162" spans="1:18">
      <c r="A162" s="18">
        <v>159</v>
      </c>
      <c r="B162" s="17" t="e">
        <f ca="1">LARGE(Large!$BO$4:$BO$31,legal!A162)</f>
        <v>#NUM!</v>
      </c>
      <c r="C162" s="28" t="e">
        <f ca="1">MATCH(B162,Large!$BO$4:$BO558,0)</f>
        <v>#NUM!</v>
      </c>
      <c r="D162" s="28" t="e">
        <f ca="1">INDEX(Large!$E$4:$BO$1048576,legal!$C162,legal!D$2)</f>
        <v>#NUM!</v>
      </c>
      <c r="E162" s="28" t="e">
        <f ca="1">INDEX(Large!$E$4:$BO$1048576,legal!$C162,legal!E$2)</f>
        <v>#NUM!</v>
      </c>
      <c r="F162" s="28" t="e">
        <f ca="1">INDEX(Large!$E$4:$BO$1048576,legal!$C162,legal!F$2)</f>
        <v>#NUM!</v>
      </c>
      <c r="G162" s="28" t="e">
        <f ca="1">INDEX(Large!$E$4:$BO$1048576,legal!$C162,legal!G$2)</f>
        <v>#NUM!</v>
      </c>
      <c r="H162" s="28" t="e">
        <f ca="1">INDEX(Large!$E$4:$BO$1048576,legal!$C162,legal!H$2)</f>
        <v>#NUM!</v>
      </c>
      <c r="I162" s="28" t="e">
        <f ca="1">INDEX(Large!$E$4:$BO$1048576,legal!$C162,legal!I$2)</f>
        <v>#NUM!</v>
      </c>
      <c r="J162" s="28" t="e">
        <f ca="1">INDEX(Large!$E$4:$BO$1048576,legal!$C162,legal!J$2)</f>
        <v>#NUM!</v>
      </c>
      <c r="K162" s="28" t="e">
        <f ca="1">INDEX(Large!$E$4:$BO$1048576,legal!$C162,legal!K$2)</f>
        <v>#NUM!</v>
      </c>
      <c r="L162" s="28" t="e">
        <f ca="1">INDEX(Large!$E$4:$BO$1048576,legal!$C162,legal!L$2)</f>
        <v>#NUM!</v>
      </c>
      <c r="M162" s="28" t="e">
        <f ca="1">INDEX(Large!$E$4:$BO$1048576,legal!$C162,legal!M$2)</f>
        <v>#NUM!</v>
      </c>
      <c r="N162" s="28" t="e">
        <f ca="1">INDEX(Large!$E$4:$BO$1048576,legal!$C162,legal!N$2)</f>
        <v>#NUM!</v>
      </c>
      <c r="O162" s="28" t="e">
        <f ca="1">INDEX(Large!$E$4:$BO$1048576,legal!$C162,legal!O$2)</f>
        <v>#NUM!</v>
      </c>
      <c r="P162" s="12">
        <f ca="1">IFERROR(INDEX(Large!$E$4:$BO$1048576,legal!$C162,legal!P$2),0)</f>
        <v>0</v>
      </c>
      <c r="Q162" s="5">
        <f ca="1">IFERROR(INDEX(Large!$E$4:$BO$1048576,legal!$C162,legal!Q$2)*N162,0)</f>
        <v>0</v>
      </c>
      <c r="R162" s="5">
        <f ca="1">IFERROR(INDEX(Large!$E$4:$BO$1048576,legal!$C162,legal!R$2)*G162,0)</f>
        <v>0</v>
      </c>
    </row>
    <row r="163" spans="1:18">
      <c r="A163" s="18">
        <v>160</v>
      </c>
      <c r="B163" s="17" t="e">
        <f ca="1">LARGE(Large!$BO$4:$BO$31,legal!A163)</f>
        <v>#NUM!</v>
      </c>
      <c r="C163" s="28" t="e">
        <f ca="1">MATCH(B163,Large!$BO$4:$BO559,0)</f>
        <v>#NUM!</v>
      </c>
      <c r="D163" s="28" t="e">
        <f ca="1">INDEX(Large!$E$4:$BO$1048576,legal!$C163,legal!D$2)</f>
        <v>#NUM!</v>
      </c>
      <c r="E163" s="28" t="e">
        <f ca="1">INDEX(Large!$E$4:$BO$1048576,legal!$C163,legal!E$2)</f>
        <v>#NUM!</v>
      </c>
      <c r="F163" s="28" t="e">
        <f ca="1">INDEX(Large!$E$4:$BO$1048576,legal!$C163,legal!F$2)</f>
        <v>#NUM!</v>
      </c>
      <c r="G163" s="28" t="e">
        <f ca="1">INDEX(Large!$E$4:$BO$1048576,legal!$C163,legal!G$2)</f>
        <v>#NUM!</v>
      </c>
      <c r="H163" s="28" t="e">
        <f ca="1">INDEX(Large!$E$4:$BO$1048576,legal!$C163,legal!H$2)</f>
        <v>#NUM!</v>
      </c>
      <c r="I163" s="28" t="e">
        <f ca="1">INDEX(Large!$E$4:$BO$1048576,legal!$C163,legal!I$2)</f>
        <v>#NUM!</v>
      </c>
      <c r="J163" s="28" t="e">
        <f ca="1">INDEX(Large!$E$4:$BO$1048576,legal!$C163,legal!J$2)</f>
        <v>#NUM!</v>
      </c>
      <c r="K163" s="28" t="e">
        <f ca="1">INDEX(Large!$E$4:$BO$1048576,legal!$C163,legal!K$2)</f>
        <v>#NUM!</v>
      </c>
      <c r="L163" s="28" t="e">
        <f ca="1">INDEX(Large!$E$4:$BO$1048576,legal!$C163,legal!L$2)</f>
        <v>#NUM!</v>
      </c>
      <c r="M163" s="28" t="e">
        <f ca="1">INDEX(Large!$E$4:$BO$1048576,legal!$C163,legal!M$2)</f>
        <v>#NUM!</v>
      </c>
      <c r="N163" s="28" t="e">
        <f ca="1">INDEX(Large!$E$4:$BO$1048576,legal!$C163,legal!N$2)</f>
        <v>#NUM!</v>
      </c>
      <c r="O163" s="28" t="e">
        <f ca="1">INDEX(Large!$E$4:$BO$1048576,legal!$C163,legal!O$2)</f>
        <v>#NUM!</v>
      </c>
      <c r="P163" s="12">
        <f ca="1">IFERROR(INDEX(Large!$E$4:$BO$1048576,legal!$C163,legal!P$2),0)</f>
        <v>0</v>
      </c>
      <c r="Q163" s="5">
        <f ca="1">IFERROR(INDEX(Large!$E$4:$BO$1048576,legal!$C163,legal!Q$2)*N163,0)</f>
        <v>0</v>
      </c>
      <c r="R163" s="5">
        <f ca="1">IFERROR(INDEX(Large!$E$4:$BO$1048576,legal!$C163,legal!R$2)*G163,0)</f>
        <v>0</v>
      </c>
    </row>
    <row r="164" spans="1:18">
      <c r="A164" s="18">
        <v>161</v>
      </c>
      <c r="B164" s="17" t="e">
        <f ca="1">LARGE(Large!$BO$4:$BO$31,legal!A164)</f>
        <v>#NUM!</v>
      </c>
      <c r="C164" s="28" t="e">
        <f ca="1">MATCH(B164,Large!$BO$4:$BO560,0)</f>
        <v>#NUM!</v>
      </c>
      <c r="D164" s="28" t="e">
        <f ca="1">INDEX(Large!$E$4:$BO$1048576,legal!$C164,legal!D$2)</f>
        <v>#NUM!</v>
      </c>
      <c r="E164" s="28" t="e">
        <f ca="1">INDEX(Large!$E$4:$BO$1048576,legal!$C164,legal!E$2)</f>
        <v>#NUM!</v>
      </c>
      <c r="F164" s="28" t="e">
        <f ca="1">INDEX(Large!$E$4:$BO$1048576,legal!$C164,legal!F$2)</f>
        <v>#NUM!</v>
      </c>
      <c r="G164" s="28" t="e">
        <f ca="1">INDEX(Large!$E$4:$BO$1048576,legal!$C164,legal!G$2)</f>
        <v>#NUM!</v>
      </c>
      <c r="H164" s="28" t="e">
        <f ca="1">INDEX(Large!$E$4:$BO$1048576,legal!$C164,legal!H$2)</f>
        <v>#NUM!</v>
      </c>
      <c r="I164" s="28" t="e">
        <f ca="1">INDEX(Large!$E$4:$BO$1048576,legal!$C164,legal!I$2)</f>
        <v>#NUM!</v>
      </c>
      <c r="J164" s="28" t="e">
        <f ca="1">INDEX(Large!$E$4:$BO$1048576,legal!$C164,legal!J$2)</f>
        <v>#NUM!</v>
      </c>
      <c r="K164" s="28" t="e">
        <f ca="1">INDEX(Large!$E$4:$BO$1048576,legal!$C164,legal!K$2)</f>
        <v>#NUM!</v>
      </c>
      <c r="L164" s="28" t="e">
        <f ca="1">INDEX(Large!$E$4:$BO$1048576,legal!$C164,legal!L$2)</f>
        <v>#NUM!</v>
      </c>
      <c r="M164" s="28" t="e">
        <f ca="1">INDEX(Large!$E$4:$BO$1048576,legal!$C164,legal!M$2)</f>
        <v>#NUM!</v>
      </c>
      <c r="N164" s="28" t="e">
        <f ca="1">INDEX(Large!$E$4:$BO$1048576,legal!$C164,legal!N$2)</f>
        <v>#NUM!</v>
      </c>
      <c r="O164" s="28" t="e">
        <f ca="1">INDEX(Large!$E$4:$BO$1048576,legal!$C164,legal!O$2)</f>
        <v>#NUM!</v>
      </c>
      <c r="P164" s="12">
        <f ca="1">IFERROR(INDEX(Large!$E$4:$BO$1048576,legal!$C164,legal!P$2),0)</f>
        <v>0</v>
      </c>
      <c r="Q164" s="5">
        <f ca="1">IFERROR(INDEX(Large!$E$4:$BO$1048576,legal!$C164,legal!Q$2)*N164,0)</f>
        <v>0</v>
      </c>
      <c r="R164" s="5">
        <f ca="1">IFERROR(INDEX(Large!$E$4:$BO$1048576,legal!$C164,legal!R$2)*G164,0)</f>
        <v>0</v>
      </c>
    </row>
    <row r="165" spans="1:18">
      <c r="A165" s="18">
        <v>162</v>
      </c>
      <c r="B165" s="17" t="e">
        <f ca="1">LARGE(Large!$BO$4:$BO$31,legal!A165)</f>
        <v>#NUM!</v>
      </c>
      <c r="C165" s="28" t="e">
        <f ca="1">MATCH(B165,Large!$BO$4:$BO561,0)</f>
        <v>#NUM!</v>
      </c>
      <c r="D165" s="28" t="e">
        <f ca="1">INDEX(Large!$E$4:$BO$1048576,legal!$C165,legal!D$2)</f>
        <v>#NUM!</v>
      </c>
      <c r="E165" s="28" t="e">
        <f ca="1">INDEX(Large!$E$4:$BO$1048576,legal!$C165,legal!E$2)</f>
        <v>#NUM!</v>
      </c>
      <c r="F165" s="28" t="e">
        <f ca="1">INDEX(Large!$E$4:$BO$1048576,legal!$C165,legal!F$2)</f>
        <v>#NUM!</v>
      </c>
      <c r="G165" s="28" t="e">
        <f ca="1">INDEX(Large!$E$4:$BO$1048576,legal!$C165,legal!G$2)</f>
        <v>#NUM!</v>
      </c>
      <c r="H165" s="28" t="e">
        <f ca="1">INDEX(Large!$E$4:$BO$1048576,legal!$C165,legal!H$2)</f>
        <v>#NUM!</v>
      </c>
      <c r="I165" s="28" t="e">
        <f ca="1">INDEX(Large!$E$4:$BO$1048576,legal!$C165,legal!I$2)</f>
        <v>#NUM!</v>
      </c>
      <c r="J165" s="28" t="e">
        <f ca="1">INDEX(Large!$E$4:$BO$1048576,legal!$C165,legal!J$2)</f>
        <v>#NUM!</v>
      </c>
      <c r="K165" s="28" t="e">
        <f ca="1">INDEX(Large!$E$4:$BO$1048576,legal!$C165,legal!K$2)</f>
        <v>#NUM!</v>
      </c>
      <c r="L165" s="28" t="e">
        <f ca="1">INDEX(Large!$E$4:$BO$1048576,legal!$C165,legal!L$2)</f>
        <v>#NUM!</v>
      </c>
      <c r="M165" s="28" t="e">
        <f ca="1">INDEX(Large!$E$4:$BO$1048576,legal!$C165,legal!M$2)</f>
        <v>#NUM!</v>
      </c>
      <c r="N165" s="28" t="e">
        <f ca="1">INDEX(Large!$E$4:$BO$1048576,legal!$C165,legal!N$2)</f>
        <v>#NUM!</v>
      </c>
      <c r="O165" s="28" t="e">
        <f ca="1">INDEX(Large!$E$4:$BO$1048576,legal!$C165,legal!O$2)</f>
        <v>#NUM!</v>
      </c>
      <c r="P165" s="12">
        <f ca="1">IFERROR(INDEX(Large!$E$4:$BO$1048576,legal!$C165,legal!P$2),0)</f>
        <v>0</v>
      </c>
      <c r="Q165" s="5">
        <f ca="1">IFERROR(INDEX(Large!$E$4:$BO$1048576,legal!$C165,legal!Q$2)*N165,0)</f>
        <v>0</v>
      </c>
      <c r="R165" s="5">
        <f ca="1">IFERROR(INDEX(Large!$E$4:$BO$1048576,legal!$C165,legal!R$2)*G165,0)</f>
        <v>0</v>
      </c>
    </row>
    <row r="166" spans="1:18">
      <c r="A166" s="18">
        <v>163</v>
      </c>
      <c r="B166" s="17" t="e">
        <f ca="1">LARGE(Large!$BO$4:$BO$31,legal!A166)</f>
        <v>#NUM!</v>
      </c>
      <c r="C166" s="28" t="e">
        <f ca="1">MATCH(B166,Large!$BO$4:$BO562,0)</f>
        <v>#NUM!</v>
      </c>
      <c r="D166" s="28" t="e">
        <f ca="1">INDEX(Large!$E$4:$BO$1048576,legal!$C166,legal!D$2)</f>
        <v>#NUM!</v>
      </c>
      <c r="E166" s="28" t="e">
        <f ca="1">INDEX(Large!$E$4:$BO$1048576,legal!$C166,legal!E$2)</f>
        <v>#NUM!</v>
      </c>
      <c r="F166" s="28" t="e">
        <f ca="1">INDEX(Large!$E$4:$BO$1048576,legal!$C166,legal!F$2)</f>
        <v>#NUM!</v>
      </c>
      <c r="G166" s="28" t="e">
        <f ca="1">INDEX(Large!$E$4:$BO$1048576,legal!$C166,legal!G$2)</f>
        <v>#NUM!</v>
      </c>
      <c r="H166" s="28" t="e">
        <f ca="1">INDEX(Large!$E$4:$BO$1048576,legal!$C166,legal!H$2)</f>
        <v>#NUM!</v>
      </c>
      <c r="I166" s="28" t="e">
        <f ca="1">INDEX(Large!$E$4:$BO$1048576,legal!$C166,legal!I$2)</f>
        <v>#NUM!</v>
      </c>
      <c r="J166" s="28" t="e">
        <f ca="1">INDEX(Large!$E$4:$BO$1048576,legal!$C166,legal!J$2)</f>
        <v>#NUM!</v>
      </c>
      <c r="K166" s="28" t="e">
        <f ca="1">INDEX(Large!$E$4:$BO$1048576,legal!$C166,legal!K$2)</f>
        <v>#NUM!</v>
      </c>
      <c r="L166" s="28" t="e">
        <f ca="1">INDEX(Large!$E$4:$BO$1048576,legal!$C166,legal!L$2)</f>
        <v>#NUM!</v>
      </c>
      <c r="M166" s="28" t="e">
        <f ca="1">INDEX(Large!$E$4:$BO$1048576,legal!$C166,legal!M$2)</f>
        <v>#NUM!</v>
      </c>
      <c r="N166" s="28" t="e">
        <f ca="1">INDEX(Large!$E$4:$BO$1048576,legal!$C166,legal!N$2)</f>
        <v>#NUM!</v>
      </c>
      <c r="O166" s="28" t="e">
        <f ca="1">INDEX(Large!$E$4:$BO$1048576,legal!$C166,legal!O$2)</f>
        <v>#NUM!</v>
      </c>
      <c r="P166" s="12">
        <f ca="1">IFERROR(INDEX(Large!$E$4:$BO$1048576,legal!$C166,legal!P$2),0)</f>
        <v>0</v>
      </c>
      <c r="Q166" s="5">
        <f ca="1">IFERROR(INDEX(Large!$E$4:$BO$1048576,legal!$C166,legal!Q$2)*N166,0)</f>
        <v>0</v>
      </c>
      <c r="R166" s="5">
        <f ca="1">IFERROR(INDEX(Large!$E$4:$BO$1048576,legal!$C166,legal!R$2)*G166,0)</f>
        <v>0</v>
      </c>
    </row>
    <row r="167" spans="1:18">
      <c r="A167" s="18">
        <v>164</v>
      </c>
      <c r="B167" s="17" t="e">
        <f ca="1">LARGE(Large!$BO$4:$BO$31,legal!A167)</f>
        <v>#NUM!</v>
      </c>
      <c r="C167" s="28" t="e">
        <f ca="1">MATCH(B167,Large!$BO$4:$BO563,0)</f>
        <v>#NUM!</v>
      </c>
      <c r="D167" s="28" t="e">
        <f ca="1">INDEX(Large!$E$4:$BO$1048576,legal!$C167,legal!D$2)</f>
        <v>#NUM!</v>
      </c>
      <c r="E167" s="28" t="e">
        <f ca="1">INDEX(Large!$E$4:$BO$1048576,legal!$C167,legal!E$2)</f>
        <v>#NUM!</v>
      </c>
      <c r="F167" s="28" t="e">
        <f ca="1">INDEX(Large!$E$4:$BO$1048576,legal!$C167,legal!F$2)</f>
        <v>#NUM!</v>
      </c>
      <c r="G167" s="28" t="e">
        <f ca="1">INDEX(Large!$E$4:$BO$1048576,legal!$C167,legal!G$2)</f>
        <v>#NUM!</v>
      </c>
      <c r="H167" s="28" t="e">
        <f ca="1">INDEX(Large!$E$4:$BO$1048576,legal!$C167,legal!H$2)</f>
        <v>#NUM!</v>
      </c>
      <c r="I167" s="28" t="e">
        <f ca="1">INDEX(Large!$E$4:$BO$1048576,legal!$C167,legal!I$2)</f>
        <v>#NUM!</v>
      </c>
      <c r="J167" s="28" t="e">
        <f ca="1">INDEX(Large!$E$4:$BO$1048576,legal!$C167,legal!J$2)</f>
        <v>#NUM!</v>
      </c>
      <c r="K167" s="28" t="e">
        <f ca="1">INDEX(Large!$E$4:$BO$1048576,legal!$C167,legal!K$2)</f>
        <v>#NUM!</v>
      </c>
      <c r="L167" s="28" t="e">
        <f ca="1">INDEX(Large!$E$4:$BO$1048576,legal!$C167,legal!L$2)</f>
        <v>#NUM!</v>
      </c>
      <c r="M167" s="28" t="e">
        <f ca="1">INDEX(Large!$E$4:$BO$1048576,legal!$C167,legal!M$2)</f>
        <v>#NUM!</v>
      </c>
      <c r="N167" s="28" t="e">
        <f ca="1">INDEX(Large!$E$4:$BO$1048576,legal!$C167,legal!N$2)</f>
        <v>#NUM!</v>
      </c>
      <c r="O167" s="28" t="e">
        <f ca="1">INDEX(Large!$E$4:$BO$1048576,legal!$C167,legal!O$2)</f>
        <v>#NUM!</v>
      </c>
      <c r="P167" s="12">
        <f ca="1">IFERROR(INDEX(Large!$E$4:$BO$1048576,legal!$C167,legal!P$2),0)</f>
        <v>0</v>
      </c>
      <c r="Q167" s="5">
        <f ca="1">IFERROR(INDEX(Large!$E$4:$BO$1048576,legal!$C167,legal!Q$2)*N167,0)</f>
        <v>0</v>
      </c>
      <c r="R167" s="5">
        <f ca="1">IFERROR(INDEX(Large!$E$4:$BO$1048576,legal!$C167,legal!R$2)*G167,0)</f>
        <v>0</v>
      </c>
    </row>
    <row r="168" spans="1:18">
      <c r="A168" s="18">
        <v>165</v>
      </c>
      <c r="B168" s="17" t="e">
        <f ca="1">LARGE(Large!$BO$4:$BO$31,legal!A168)</f>
        <v>#NUM!</v>
      </c>
      <c r="C168" s="28" t="e">
        <f ca="1">MATCH(B168,Large!$BO$4:$BO564,0)</f>
        <v>#NUM!</v>
      </c>
      <c r="D168" s="28" t="e">
        <f ca="1">INDEX(Large!$E$4:$BO$1048576,legal!$C168,legal!D$2)</f>
        <v>#NUM!</v>
      </c>
      <c r="E168" s="28" t="e">
        <f ca="1">INDEX(Large!$E$4:$BO$1048576,legal!$C168,legal!E$2)</f>
        <v>#NUM!</v>
      </c>
      <c r="F168" s="28" t="e">
        <f ca="1">INDEX(Large!$E$4:$BO$1048576,legal!$C168,legal!F$2)</f>
        <v>#NUM!</v>
      </c>
      <c r="G168" s="28" t="e">
        <f ca="1">INDEX(Large!$E$4:$BO$1048576,legal!$C168,legal!G$2)</f>
        <v>#NUM!</v>
      </c>
      <c r="H168" s="28" t="e">
        <f ca="1">INDEX(Large!$E$4:$BO$1048576,legal!$C168,legal!H$2)</f>
        <v>#NUM!</v>
      </c>
      <c r="I168" s="28" t="e">
        <f ca="1">INDEX(Large!$E$4:$BO$1048576,legal!$C168,legal!I$2)</f>
        <v>#NUM!</v>
      </c>
      <c r="J168" s="28" t="e">
        <f ca="1">INDEX(Large!$E$4:$BO$1048576,legal!$C168,legal!J$2)</f>
        <v>#NUM!</v>
      </c>
      <c r="K168" s="28" t="e">
        <f ca="1">INDEX(Large!$E$4:$BO$1048576,legal!$C168,legal!K$2)</f>
        <v>#NUM!</v>
      </c>
      <c r="L168" s="28" t="e">
        <f ca="1">INDEX(Large!$E$4:$BO$1048576,legal!$C168,legal!L$2)</f>
        <v>#NUM!</v>
      </c>
      <c r="M168" s="28" t="e">
        <f ca="1">INDEX(Large!$E$4:$BO$1048576,legal!$C168,legal!M$2)</f>
        <v>#NUM!</v>
      </c>
      <c r="N168" s="28" t="e">
        <f ca="1">INDEX(Large!$E$4:$BO$1048576,legal!$C168,legal!N$2)</f>
        <v>#NUM!</v>
      </c>
      <c r="O168" s="28" t="e">
        <f ca="1">INDEX(Large!$E$4:$BO$1048576,legal!$C168,legal!O$2)</f>
        <v>#NUM!</v>
      </c>
      <c r="P168" s="12">
        <f ca="1">IFERROR(INDEX(Large!$E$4:$BO$1048576,legal!$C168,legal!P$2),0)</f>
        <v>0</v>
      </c>
      <c r="Q168" s="5">
        <f ca="1">IFERROR(INDEX(Large!$E$4:$BO$1048576,legal!$C168,legal!Q$2)*N168,0)</f>
        <v>0</v>
      </c>
      <c r="R168" s="5">
        <f ca="1">IFERROR(INDEX(Large!$E$4:$BO$1048576,legal!$C168,legal!R$2)*G168,0)</f>
        <v>0</v>
      </c>
    </row>
    <row r="169" spans="1:18">
      <c r="A169" s="18">
        <v>166</v>
      </c>
      <c r="B169" s="17" t="e">
        <f ca="1">LARGE(Large!$BO$4:$BO$31,legal!A169)</f>
        <v>#NUM!</v>
      </c>
      <c r="C169" s="28" t="e">
        <f ca="1">MATCH(B169,Large!$BO$4:$BO565,0)</f>
        <v>#NUM!</v>
      </c>
      <c r="D169" s="28" t="e">
        <f ca="1">INDEX(Large!$E$4:$BO$1048576,legal!$C169,legal!D$2)</f>
        <v>#NUM!</v>
      </c>
      <c r="E169" s="28" t="e">
        <f ca="1">INDEX(Large!$E$4:$BO$1048576,legal!$C169,legal!E$2)</f>
        <v>#NUM!</v>
      </c>
      <c r="F169" s="28" t="e">
        <f ca="1">INDEX(Large!$E$4:$BO$1048576,legal!$C169,legal!F$2)</f>
        <v>#NUM!</v>
      </c>
      <c r="G169" s="28" t="e">
        <f ca="1">INDEX(Large!$E$4:$BO$1048576,legal!$C169,legal!G$2)</f>
        <v>#NUM!</v>
      </c>
      <c r="H169" s="28" t="e">
        <f ca="1">INDEX(Large!$E$4:$BO$1048576,legal!$C169,legal!H$2)</f>
        <v>#NUM!</v>
      </c>
      <c r="I169" s="28" t="e">
        <f ca="1">INDEX(Large!$E$4:$BO$1048576,legal!$C169,legal!I$2)</f>
        <v>#NUM!</v>
      </c>
      <c r="J169" s="28" t="e">
        <f ca="1">INDEX(Large!$E$4:$BO$1048576,legal!$C169,legal!J$2)</f>
        <v>#NUM!</v>
      </c>
      <c r="K169" s="28" t="e">
        <f ca="1">INDEX(Large!$E$4:$BO$1048576,legal!$C169,legal!K$2)</f>
        <v>#NUM!</v>
      </c>
      <c r="L169" s="28" t="e">
        <f ca="1">INDEX(Large!$E$4:$BO$1048576,legal!$C169,legal!L$2)</f>
        <v>#NUM!</v>
      </c>
      <c r="M169" s="28" t="e">
        <f ca="1">INDEX(Large!$E$4:$BO$1048576,legal!$C169,legal!M$2)</f>
        <v>#NUM!</v>
      </c>
      <c r="N169" s="28" t="e">
        <f ca="1">INDEX(Large!$E$4:$BO$1048576,legal!$C169,legal!N$2)</f>
        <v>#NUM!</v>
      </c>
      <c r="O169" s="28" t="e">
        <f ca="1">INDEX(Large!$E$4:$BO$1048576,legal!$C169,legal!O$2)</f>
        <v>#NUM!</v>
      </c>
      <c r="P169" s="12">
        <f ca="1">IFERROR(INDEX(Large!$E$4:$BO$1048576,legal!$C169,legal!P$2),0)</f>
        <v>0</v>
      </c>
      <c r="Q169" s="5">
        <f ca="1">IFERROR(INDEX(Large!$E$4:$BO$1048576,legal!$C169,legal!Q$2)*N169,0)</f>
        <v>0</v>
      </c>
      <c r="R169" s="5">
        <f ca="1">IFERROR(INDEX(Large!$E$4:$BO$1048576,legal!$C169,legal!R$2)*G169,0)</f>
        <v>0</v>
      </c>
    </row>
    <row r="170" spans="1:18">
      <c r="A170" s="18">
        <v>167</v>
      </c>
      <c r="B170" s="17" t="e">
        <f ca="1">LARGE(Large!$BO$4:$BO$31,legal!A170)</f>
        <v>#NUM!</v>
      </c>
      <c r="C170" s="28" t="e">
        <f ca="1">MATCH(B170,Large!$BO$4:$BO566,0)</f>
        <v>#NUM!</v>
      </c>
      <c r="D170" s="28" t="e">
        <f ca="1">INDEX(Large!$E$4:$BO$1048576,legal!$C170,legal!D$2)</f>
        <v>#NUM!</v>
      </c>
      <c r="E170" s="28" t="e">
        <f ca="1">INDEX(Large!$E$4:$BO$1048576,legal!$C170,legal!E$2)</f>
        <v>#NUM!</v>
      </c>
      <c r="F170" s="28" t="e">
        <f ca="1">INDEX(Large!$E$4:$BO$1048576,legal!$C170,legal!F$2)</f>
        <v>#NUM!</v>
      </c>
      <c r="G170" s="28" t="e">
        <f ca="1">INDEX(Large!$E$4:$BO$1048576,legal!$C170,legal!G$2)</f>
        <v>#NUM!</v>
      </c>
      <c r="H170" s="28" t="e">
        <f ca="1">INDEX(Large!$E$4:$BO$1048576,legal!$C170,legal!H$2)</f>
        <v>#NUM!</v>
      </c>
      <c r="I170" s="28" t="e">
        <f ca="1">INDEX(Large!$E$4:$BO$1048576,legal!$C170,legal!I$2)</f>
        <v>#NUM!</v>
      </c>
      <c r="J170" s="28" t="e">
        <f ca="1">INDEX(Large!$E$4:$BO$1048576,legal!$C170,legal!J$2)</f>
        <v>#NUM!</v>
      </c>
      <c r="K170" s="28" t="e">
        <f ca="1">INDEX(Large!$E$4:$BO$1048576,legal!$C170,legal!K$2)</f>
        <v>#NUM!</v>
      </c>
      <c r="L170" s="28" t="e">
        <f ca="1">INDEX(Large!$E$4:$BO$1048576,legal!$C170,legal!L$2)</f>
        <v>#NUM!</v>
      </c>
      <c r="M170" s="28" t="e">
        <f ca="1">INDEX(Large!$E$4:$BO$1048576,legal!$C170,legal!M$2)</f>
        <v>#NUM!</v>
      </c>
      <c r="N170" s="28" t="e">
        <f ca="1">INDEX(Large!$E$4:$BO$1048576,legal!$C170,legal!N$2)</f>
        <v>#NUM!</v>
      </c>
      <c r="O170" s="28" t="e">
        <f ca="1">INDEX(Large!$E$4:$BO$1048576,legal!$C170,legal!O$2)</f>
        <v>#NUM!</v>
      </c>
      <c r="P170" s="12">
        <f ca="1">IFERROR(INDEX(Large!$E$4:$BO$1048576,legal!$C170,legal!P$2),0)</f>
        <v>0</v>
      </c>
      <c r="Q170" s="5">
        <f ca="1">IFERROR(INDEX(Large!$E$4:$BO$1048576,legal!$C170,legal!Q$2)*N170,0)</f>
        <v>0</v>
      </c>
      <c r="R170" s="5">
        <f ca="1">IFERROR(INDEX(Large!$E$4:$BO$1048576,legal!$C170,legal!R$2)*G170,0)</f>
        <v>0</v>
      </c>
    </row>
    <row r="171" spans="1:18">
      <c r="A171" s="18">
        <v>168</v>
      </c>
      <c r="B171" s="17" t="e">
        <f ca="1">LARGE(Large!$BO$4:$BO$31,legal!A171)</f>
        <v>#NUM!</v>
      </c>
      <c r="C171" s="28" t="e">
        <f ca="1">MATCH(B171,Large!$BO$4:$BO567,0)</f>
        <v>#NUM!</v>
      </c>
      <c r="D171" s="28" t="e">
        <f ca="1">INDEX(Large!$E$4:$BO$1048576,legal!$C171,legal!D$2)</f>
        <v>#NUM!</v>
      </c>
      <c r="E171" s="28" t="e">
        <f ca="1">INDEX(Large!$E$4:$BO$1048576,legal!$C171,legal!E$2)</f>
        <v>#NUM!</v>
      </c>
      <c r="F171" s="28" t="e">
        <f ca="1">INDEX(Large!$E$4:$BO$1048576,legal!$C171,legal!F$2)</f>
        <v>#NUM!</v>
      </c>
      <c r="G171" s="28" t="e">
        <f ca="1">INDEX(Large!$E$4:$BO$1048576,legal!$C171,legal!G$2)</f>
        <v>#NUM!</v>
      </c>
      <c r="H171" s="28" t="e">
        <f ca="1">INDEX(Large!$E$4:$BO$1048576,legal!$C171,legal!H$2)</f>
        <v>#NUM!</v>
      </c>
      <c r="I171" s="28" t="e">
        <f ca="1">INDEX(Large!$E$4:$BO$1048576,legal!$C171,legal!I$2)</f>
        <v>#NUM!</v>
      </c>
      <c r="J171" s="28" t="e">
        <f ca="1">INDEX(Large!$E$4:$BO$1048576,legal!$C171,legal!J$2)</f>
        <v>#NUM!</v>
      </c>
      <c r="K171" s="28" t="e">
        <f ca="1">INDEX(Large!$E$4:$BO$1048576,legal!$C171,legal!K$2)</f>
        <v>#NUM!</v>
      </c>
      <c r="L171" s="28" t="e">
        <f ca="1">INDEX(Large!$E$4:$BO$1048576,legal!$C171,legal!L$2)</f>
        <v>#NUM!</v>
      </c>
      <c r="M171" s="28" t="e">
        <f ca="1">INDEX(Large!$E$4:$BO$1048576,legal!$C171,legal!M$2)</f>
        <v>#NUM!</v>
      </c>
      <c r="N171" s="28" t="e">
        <f ca="1">INDEX(Large!$E$4:$BO$1048576,legal!$C171,legal!N$2)</f>
        <v>#NUM!</v>
      </c>
      <c r="O171" s="28" t="e">
        <f ca="1">INDEX(Large!$E$4:$BO$1048576,legal!$C171,legal!O$2)</f>
        <v>#NUM!</v>
      </c>
      <c r="P171" s="12">
        <f ca="1">IFERROR(INDEX(Large!$E$4:$BO$1048576,legal!$C171,legal!P$2),0)</f>
        <v>0</v>
      </c>
      <c r="Q171" s="5">
        <f ca="1">IFERROR(INDEX(Large!$E$4:$BO$1048576,legal!$C171,legal!Q$2)*N171,0)</f>
        <v>0</v>
      </c>
      <c r="R171" s="5">
        <f ca="1">IFERROR(INDEX(Large!$E$4:$BO$1048576,legal!$C171,legal!R$2)*G171,0)</f>
        <v>0</v>
      </c>
    </row>
    <row r="172" spans="1:18">
      <c r="A172" s="18">
        <v>169</v>
      </c>
      <c r="B172" s="17" t="e">
        <f ca="1">LARGE(Large!$BO$4:$BO$31,legal!A172)</f>
        <v>#NUM!</v>
      </c>
      <c r="C172" s="28" t="e">
        <f ca="1">MATCH(B172,Large!$BO$4:$BO568,0)</f>
        <v>#NUM!</v>
      </c>
      <c r="D172" s="28" t="e">
        <f ca="1">INDEX(Large!$E$4:$BO$1048576,legal!$C172,legal!D$2)</f>
        <v>#NUM!</v>
      </c>
      <c r="E172" s="28" t="e">
        <f ca="1">INDEX(Large!$E$4:$BO$1048576,legal!$C172,legal!E$2)</f>
        <v>#NUM!</v>
      </c>
      <c r="F172" s="28" t="e">
        <f ca="1">INDEX(Large!$E$4:$BO$1048576,legal!$C172,legal!F$2)</f>
        <v>#NUM!</v>
      </c>
      <c r="G172" s="28" t="e">
        <f ca="1">INDEX(Large!$E$4:$BO$1048576,legal!$C172,legal!G$2)</f>
        <v>#NUM!</v>
      </c>
      <c r="H172" s="28" t="e">
        <f ca="1">INDEX(Large!$E$4:$BO$1048576,legal!$C172,legal!H$2)</f>
        <v>#NUM!</v>
      </c>
      <c r="I172" s="28" t="e">
        <f ca="1">INDEX(Large!$E$4:$BO$1048576,legal!$C172,legal!I$2)</f>
        <v>#NUM!</v>
      </c>
      <c r="J172" s="28" t="e">
        <f ca="1">INDEX(Large!$E$4:$BO$1048576,legal!$C172,legal!J$2)</f>
        <v>#NUM!</v>
      </c>
      <c r="K172" s="28" t="e">
        <f ca="1">INDEX(Large!$E$4:$BO$1048576,legal!$C172,legal!K$2)</f>
        <v>#NUM!</v>
      </c>
      <c r="L172" s="28" t="e">
        <f ca="1">INDEX(Large!$E$4:$BO$1048576,legal!$C172,legal!L$2)</f>
        <v>#NUM!</v>
      </c>
      <c r="M172" s="28" t="e">
        <f ca="1">INDEX(Large!$E$4:$BO$1048576,legal!$C172,legal!M$2)</f>
        <v>#NUM!</v>
      </c>
      <c r="N172" s="28" t="e">
        <f ca="1">INDEX(Large!$E$4:$BO$1048576,legal!$C172,legal!N$2)</f>
        <v>#NUM!</v>
      </c>
      <c r="O172" s="28" t="e">
        <f ca="1">INDEX(Large!$E$4:$BO$1048576,legal!$C172,legal!O$2)</f>
        <v>#NUM!</v>
      </c>
      <c r="P172" s="12">
        <f ca="1">IFERROR(INDEX(Large!$E$4:$BO$1048576,legal!$C172,legal!P$2),0)</f>
        <v>0</v>
      </c>
      <c r="Q172" s="5">
        <f ca="1">IFERROR(INDEX(Large!$E$4:$BO$1048576,legal!$C172,legal!Q$2)*N172,0)</f>
        <v>0</v>
      </c>
      <c r="R172" s="5">
        <f ca="1">IFERROR(INDEX(Large!$E$4:$BO$1048576,legal!$C172,legal!R$2)*G172,0)</f>
        <v>0</v>
      </c>
    </row>
    <row r="173" spans="1:18">
      <c r="A173" s="18">
        <v>170</v>
      </c>
      <c r="B173" s="17" t="e">
        <f ca="1">LARGE(Large!$BO$4:$BO$31,legal!A173)</f>
        <v>#NUM!</v>
      </c>
      <c r="C173" s="28" t="e">
        <f ca="1">MATCH(B173,Large!$BO$4:$BO569,0)</f>
        <v>#NUM!</v>
      </c>
      <c r="D173" s="28" t="e">
        <f ca="1">INDEX(Large!$E$4:$BO$1048576,legal!$C173,legal!D$2)</f>
        <v>#NUM!</v>
      </c>
      <c r="E173" s="28" t="e">
        <f ca="1">INDEX(Large!$E$4:$BO$1048576,legal!$C173,legal!E$2)</f>
        <v>#NUM!</v>
      </c>
      <c r="F173" s="28" t="e">
        <f ca="1">INDEX(Large!$E$4:$BO$1048576,legal!$C173,legal!F$2)</f>
        <v>#NUM!</v>
      </c>
      <c r="G173" s="28" t="e">
        <f ca="1">INDEX(Large!$E$4:$BO$1048576,legal!$C173,legal!G$2)</f>
        <v>#NUM!</v>
      </c>
      <c r="H173" s="28" t="e">
        <f ca="1">INDEX(Large!$E$4:$BO$1048576,legal!$C173,legal!H$2)</f>
        <v>#NUM!</v>
      </c>
      <c r="I173" s="28" t="e">
        <f ca="1">INDEX(Large!$E$4:$BO$1048576,legal!$C173,legal!I$2)</f>
        <v>#NUM!</v>
      </c>
      <c r="J173" s="28" t="e">
        <f ca="1">INDEX(Large!$E$4:$BO$1048576,legal!$C173,legal!J$2)</f>
        <v>#NUM!</v>
      </c>
      <c r="K173" s="28" t="e">
        <f ca="1">INDEX(Large!$E$4:$BO$1048576,legal!$C173,legal!K$2)</f>
        <v>#NUM!</v>
      </c>
      <c r="L173" s="28" t="e">
        <f ca="1">INDEX(Large!$E$4:$BO$1048576,legal!$C173,legal!L$2)</f>
        <v>#NUM!</v>
      </c>
      <c r="M173" s="28" t="e">
        <f ca="1">INDEX(Large!$E$4:$BO$1048576,legal!$C173,legal!M$2)</f>
        <v>#NUM!</v>
      </c>
      <c r="N173" s="28" t="e">
        <f ca="1">INDEX(Large!$E$4:$BO$1048576,legal!$C173,legal!N$2)</f>
        <v>#NUM!</v>
      </c>
      <c r="O173" s="28" t="e">
        <f ca="1">INDEX(Large!$E$4:$BO$1048576,legal!$C173,legal!O$2)</f>
        <v>#NUM!</v>
      </c>
      <c r="P173" s="12">
        <f ca="1">IFERROR(INDEX(Large!$E$4:$BO$1048576,legal!$C173,legal!P$2),0)</f>
        <v>0</v>
      </c>
      <c r="Q173" s="5">
        <f ca="1">IFERROR(INDEX(Large!$E$4:$BO$1048576,legal!$C173,legal!Q$2)*N173,0)</f>
        <v>0</v>
      </c>
      <c r="R173" s="5">
        <f ca="1">IFERROR(INDEX(Large!$E$4:$BO$1048576,legal!$C173,legal!R$2)*G173,0)</f>
        <v>0</v>
      </c>
    </row>
    <row r="174" spans="1:18">
      <c r="A174" s="18">
        <v>171</v>
      </c>
      <c r="B174" s="17" t="e">
        <f ca="1">LARGE(Large!$BO$4:$BO$31,legal!A174)</f>
        <v>#NUM!</v>
      </c>
      <c r="C174" s="28" t="e">
        <f ca="1">MATCH(B174,Large!$BO$4:$BO570,0)</f>
        <v>#NUM!</v>
      </c>
      <c r="D174" s="28" t="e">
        <f ca="1">INDEX(Large!$E$4:$BO$1048576,legal!$C174,legal!D$2)</f>
        <v>#NUM!</v>
      </c>
      <c r="E174" s="28" t="e">
        <f ca="1">INDEX(Large!$E$4:$BO$1048576,legal!$C174,legal!E$2)</f>
        <v>#NUM!</v>
      </c>
      <c r="F174" s="28" t="e">
        <f ca="1">INDEX(Large!$E$4:$BO$1048576,legal!$C174,legal!F$2)</f>
        <v>#NUM!</v>
      </c>
      <c r="G174" s="28" t="e">
        <f ca="1">INDEX(Large!$E$4:$BO$1048576,legal!$C174,legal!G$2)</f>
        <v>#NUM!</v>
      </c>
      <c r="H174" s="28" t="e">
        <f ca="1">INDEX(Large!$E$4:$BO$1048576,legal!$C174,legal!H$2)</f>
        <v>#NUM!</v>
      </c>
      <c r="I174" s="28" t="e">
        <f ca="1">INDEX(Large!$E$4:$BO$1048576,legal!$C174,legal!I$2)</f>
        <v>#NUM!</v>
      </c>
      <c r="J174" s="28" t="e">
        <f ca="1">INDEX(Large!$E$4:$BO$1048576,legal!$C174,legal!J$2)</f>
        <v>#NUM!</v>
      </c>
      <c r="K174" s="28" t="e">
        <f ca="1">INDEX(Large!$E$4:$BO$1048576,legal!$C174,legal!K$2)</f>
        <v>#NUM!</v>
      </c>
      <c r="L174" s="28" t="e">
        <f ca="1">INDEX(Large!$E$4:$BO$1048576,legal!$C174,legal!L$2)</f>
        <v>#NUM!</v>
      </c>
      <c r="M174" s="28" t="e">
        <f ca="1">INDEX(Large!$E$4:$BO$1048576,legal!$C174,legal!M$2)</f>
        <v>#NUM!</v>
      </c>
      <c r="N174" s="28" t="e">
        <f ca="1">INDEX(Large!$E$4:$BO$1048576,legal!$C174,legal!N$2)</f>
        <v>#NUM!</v>
      </c>
      <c r="O174" s="28" t="e">
        <f ca="1">INDEX(Large!$E$4:$BO$1048576,legal!$C174,legal!O$2)</f>
        <v>#NUM!</v>
      </c>
      <c r="P174" s="12">
        <f ca="1">IFERROR(INDEX(Large!$E$4:$BO$1048576,legal!$C174,legal!P$2),0)</f>
        <v>0</v>
      </c>
      <c r="Q174" s="5">
        <f ca="1">IFERROR(INDEX(Large!$E$4:$BO$1048576,legal!$C174,legal!Q$2)*N174,0)</f>
        <v>0</v>
      </c>
      <c r="R174" s="5">
        <f ca="1">IFERROR(INDEX(Large!$E$4:$BO$1048576,legal!$C174,legal!R$2)*G174,0)</f>
        <v>0</v>
      </c>
    </row>
    <row r="175" spans="1:18">
      <c r="A175" s="18">
        <v>172</v>
      </c>
      <c r="B175" s="17" t="e">
        <f ca="1">LARGE(Large!$BO$4:$BO$31,legal!A175)</f>
        <v>#NUM!</v>
      </c>
      <c r="C175" s="28" t="e">
        <f ca="1">MATCH(B175,Large!$BO$4:$BO571,0)</f>
        <v>#NUM!</v>
      </c>
      <c r="D175" s="28" t="e">
        <f ca="1">INDEX(Large!$E$4:$BO$1048576,legal!$C175,legal!D$2)</f>
        <v>#NUM!</v>
      </c>
      <c r="E175" s="28" t="e">
        <f ca="1">INDEX(Large!$E$4:$BO$1048576,legal!$C175,legal!E$2)</f>
        <v>#NUM!</v>
      </c>
      <c r="F175" s="28" t="e">
        <f ca="1">INDEX(Large!$E$4:$BO$1048576,legal!$C175,legal!F$2)</f>
        <v>#NUM!</v>
      </c>
      <c r="G175" s="28" t="e">
        <f ca="1">INDEX(Large!$E$4:$BO$1048576,legal!$C175,legal!G$2)</f>
        <v>#NUM!</v>
      </c>
      <c r="H175" s="28" t="e">
        <f ca="1">INDEX(Large!$E$4:$BO$1048576,legal!$C175,legal!H$2)</f>
        <v>#NUM!</v>
      </c>
      <c r="I175" s="28" t="e">
        <f ca="1">INDEX(Large!$E$4:$BO$1048576,legal!$C175,legal!I$2)</f>
        <v>#NUM!</v>
      </c>
      <c r="J175" s="28" t="e">
        <f ca="1">INDEX(Large!$E$4:$BO$1048576,legal!$C175,legal!J$2)</f>
        <v>#NUM!</v>
      </c>
      <c r="K175" s="28" t="e">
        <f ca="1">INDEX(Large!$E$4:$BO$1048576,legal!$C175,legal!K$2)</f>
        <v>#NUM!</v>
      </c>
      <c r="L175" s="28" t="e">
        <f ca="1">INDEX(Large!$E$4:$BO$1048576,legal!$C175,legal!L$2)</f>
        <v>#NUM!</v>
      </c>
      <c r="M175" s="28" t="e">
        <f ca="1">INDEX(Large!$E$4:$BO$1048576,legal!$C175,legal!M$2)</f>
        <v>#NUM!</v>
      </c>
      <c r="N175" s="28" t="e">
        <f ca="1">INDEX(Large!$E$4:$BO$1048576,legal!$C175,legal!N$2)</f>
        <v>#NUM!</v>
      </c>
      <c r="O175" s="28" t="e">
        <f ca="1">INDEX(Large!$E$4:$BO$1048576,legal!$C175,legal!O$2)</f>
        <v>#NUM!</v>
      </c>
      <c r="P175" s="12">
        <f ca="1">IFERROR(INDEX(Large!$E$4:$BO$1048576,legal!$C175,legal!P$2),0)</f>
        <v>0</v>
      </c>
      <c r="Q175" s="5">
        <f ca="1">IFERROR(INDEX(Large!$E$4:$BO$1048576,legal!$C175,legal!Q$2)*N175,0)</f>
        <v>0</v>
      </c>
      <c r="R175" s="5">
        <f ca="1">IFERROR(INDEX(Large!$E$4:$BO$1048576,legal!$C175,legal!R$2)*G175,0)</f>
        <v>0</v>
      </c>
    </row>
    <row r="176" spans="1:18">
      <c r="A176" s="18">
        <v>173</v>
      </c>
      <c r="B176" s="17" t="e">
        <f ca="1">LARGE(Large!$BO$4:$BO$31,legal!A176)</f>
        <v>#NUM!</v>
      </c>
      <c r="C176" s="28" t="e">
        <f ca="1">MATCH(B176,Large!$BO$4:$BO572,0)</f>
        <v>#NUM!</v>
      </c>
      <c r="D176" s="28" t="e">
        <f ca="1">INDEX(Large!$E$4:$BO$1048576,legal!$C176,legal!D$2)</f>
        <v>#NUM!</v>
      </c>
      <c r="E176" s="28" t="e">
        <f ca="1">INDEX(Large!$E$4:$BO$1048576,legal!$C176,legal!E$2)</f>
        <v>#NUM!</v>
      </c>
      <c r="F176" s="28" t="e">
        <f ca="1">INDEX(Large!$E$4:$BO$1048576,legal!$C176,legal!F$2)</f>
        <v>#NUM!</v>
      </c>
      <c r="G176" s="28" t="e">
        <f ca="1">INDEX(Large!$E$4:$BO$1048576,legal!$C176,legal!G$2)</f>
        <v>#NUM!</v>
      </c>
      <c r="H176" s="28" t="e">
        <f ca="1">INDEX(Large!$E$4:$BO$1048576,legal!$C176,legal!H$2)</f>
        <v>#NUM!</v>
      </c>
      <c r="I176" s="28" t="e">
        <f ca="1">INDEX(Large!$E$4:$BO$1048576,legal!$C176,legal!I$2)</f>
        <v>#NUM!</v>
      </c>
      <c r="J176" s="28" t="e">
        <f ca="1">INDEX(Large!$E$4:$BO$1048576,legal!$C176,legal!J$2)</f>
        <v>#NUM!</v>
      </c>
      <c r="K176" s="28" t="e">
        <f ca="1">INDEX(Large!$E$4:$BO$1048576,legal!$C176,legal!K$2)</f>
        <v>#NUM!</v>
      </c>
      <c r="L176" s="28" t="e">
        <f ca="1">INDEX(Large!$E$4:$BO$1048576,legal!$C176,legal!L$2)</f>
        <v>#NUM!</v>
      </c>
      <c r="M176" s="28" t="e">
        <f ca="1">INDEX(Large!$E$4:$BO$1048576,legal!$C176,legal!M$2)</f>
        <v>#NUM!</v>
      </c>
      <c r="N176" s="28" t="e">
        <f ca="1">INDEX(Large!$E$4:$BO$1048576,legal!$C176,legal!N$2)</f>
        <v>#NUM!</v>
      </c>
      <c r="O176" s="28" t="e">
        <f ca="1">INDEX(Large!$E$4:$BO$1048576,legal!$C176,legal!O$2)</f>
        <v>#NUM!</v>
      </c>
      <c r="P176" s="12">
        <f ca="1">IFERROR(INDEX(Large!$E$4:$BO$1048576,legal!$C176,legal!P$2),0)</f>
        <v>0</v>
      </c>
      <c r="Q176" s="5">
        <f ca="1">IFERROR(INDEX(Large!$E$4:$BO$1048576,legal!$C176,legal!Q$2)*N176,0)</f>
        <v>0</v>
      </c>
      <c r="R176" s="5">
        <f ca="1">IFERROR(INDEX(Large!$E$4:$BO$1048576,legal!$C176,legal!R$2)*G176,0)</f>
        <v>0</v>
      </c>
    </row>
    <row r="177" spans="1:18">
      <c r="A177" s="18">
        <v>174</v>
      </c>
      <c r="B177" s="17" t="e">
        <f ca="1">LARGE(Large!$BO$4:$BO$31,legal!A177)</f>
        <v>#NUM!</v>
      </c>
      <c r="C177" s="28" t="e">
        <f ca="1">MATCH(B177,Large!$BO$4:$BO573,0)</f>
        <v>#NUM!</v>
      </c>
      <c r="D177" s="28" t="e">
        <f ca="1">INDEX(Large!$E$4:$BO$1048576,legal!$C177,legal!D$2)</f>
        <v>#NUM!</v>
      </c>
      <c r="E177" s="28" t="e">
        <f ca="1">INDEX(Large!$E$4:$BO$1048576,legal!$C177,legal!E$2)</f>
        <v>#NUM!</v>
      </c>
      <c r="F177" s="28" t="e">
        <f ca="1">INDEX(Large!$E$4:$BO$1048576,legal!$C177,legal!F$2)</f>
        <v>#NUM!</v>
      </c>
      <c r="G177" s="28" t="e">
        <f ca="1">INDEX(Large!$E$4:$BO$1048576,legal!$C177,legal!G$2)</f>
        <v>#NUM!</v>
      </c>
      <c r="H177" s="28" t="e">
        <f ca="1">INDEX(Large!$E$4:$BO$1048576,legal!$C177,legal!H$2)</f>
        <v>#NUM!</v>
      </c>
      <c r="I177" s="28" t="e">
        <f ca="1">INDEX(Large!$E$4:$BO$1048576,legal!$C177,legal!I$2)</f>
        <v>#NUM!</v>
      </c>
      <c r="J177" s="28" t="e">
        <f ca="1">INDEX(Large!$E$4:$BO$1048576,legal!$C177,legal!J$2)</f>
        <v>#NUM!</v>
      </c>
      <c r="K177" s="28" t="e">
        <f ca="1">INDEX(Large!$E$4:$BO$1048576,legal!$C177,legal!K$2)</f>
        <v>#NUM!</v>
      </c>
      <c r="L177" s="28" t="e">
        <f ca="1">INDEX(Large!$E$4:$BO$1048576,legal!$C177,legal!L$2)</f>
        <v>#NUM!</v>
      </c>
      <c r="M177" s="28" t="e">
        <f ca="1">INDEX(Large!$E$4:$BO$1048576,legal!$C177,legal!M$2)</f>
        <v>#NUM!</v>
      </c>
      <c r="N177" s="28" t="e">
        <f ca="1">INDEX(Large!$E$4:$BO$1048576,legal!$C177,legal!N$2)</f>
        <v>#NUM!</v>
      </c>
      <c r="O177" s="28" t="e">
        <f ca="1">INDEX(Large!$E$4:$BO$1048576,legal!$C177,legal!O$2)</f>
        <v>#NUM!</v>
      </c>
      <c r="P177" s="12">
        <f ca="1">IFERROR(INDEX(Large!$E$4:$BO$1048576,legal!$C177,legal!P$2),0)</f>
        <v>0</v>
      </c>
      <c r="Q177" s="5">
        <f ca="1">IFERROR(INDEX(Large!$E$4:$BO$1048576,legal!$C177,legal!Q$2)*N177,0)</f>
        <v>0</v>
      </c>
      <c r="R177" s="5">
        <f ca="1">IFERROR(INDEX(Large!$E$4:$BO$1048576,legal!$C177,legal!R$2)*G177,0)</f>
        <v>0</v>
      </c>
    </row>
    <row r="178" spans="1:18">
      <c r="A178" s="18">
        <v>175</v>
      </c>
      <c r="B178" s="17" t="e">
        <f ca="1">LARGE(Large!$BO$4:$BO$31,legal!A178)</f>
        <v>#NUM!</v>
      </c>
      <c r="C178" s="28" t="e">
        <f ca="1">MATCH(B178,Large!$BO$4:$BO574,0)</f>
        <v>#NUM!</v>
      </c>
      <c r="D178" s="28" t="e">
        <f ca="1">INDEX(Large!$E$4:$BO$1048576,legal!$C178,legal!D$2)</f>
        <v>#NUM!</v>
      </c>
      <c r="E178" s="28" t="e">
        <f ca="1">INDEX(Large!$E$4:$BO$1048576,legal!$C178,legal!E$2)</f>
        <v>#NUM!</v>
      </c>
      <c r="F178" s="28" t="e">
        <f ca="1">INDEX(Large!$E$4:$BO$1048576,legal!$C178,legal!F$2)</f>
        <v>#NUM!</v>
      </c>
      <c r="G178" s="28" t="e">
        <f ca="1">INDEX(Large!$E$4:$BO$1048576,legal!$C178,legal!G$2)</f>
        <v>#NUM!</v>
      </c>
      <c r="H178" s="28" t="e">
        <f ca="1">INDEX(Large!$E$4:$BO$1048576,legal!$C178,legal!H$2)</f>
        <v>#NUM!</v>
      </c>
      <c r="I178" s="28" t="e">
        <f ca="1">INDEX(Large!$E$4:$BO$1048576,legal!$C178,legal!I$2)</f>
        <v>#NUM!</v>
      </c>
      <c r="J178" s="28" t="e">
        <f ca="1">INDEX(Large!$E$4:$BO$1048576,legal!$C178,legal!J$2)</f>
        <v>#NUM!</v>
      </c>
      <c r="K178" s="28" t="e">
        <f ca="1">INDEX(Large!$E$4:$BO$1048576,legal!$C178,legal!K$2)</f>
        <v>#NUM!</v>
      </c>
      <c r="L178" s="28" t="e">
        <f ca="1">INDEX(Large!$E$4:$BO$1048576,legal!$C178,legal!L$2)</f>
        <v>#NUM!</v>
      </c>
      <c r="M178" s="28" t="e">
        <f ca="1">INDEX(Large!$E$4:$BO$1048576,legal!$C178,legal!M$2)</f>
        <v>#NUM!</v>
      </c>
      <c r="N178" s="28" t="e">
        <f ca="1">INDEX(Large!$E$4:$BO$1048576,legal!$C178,legal!N$2)</f>
        <v>#NUM!</v>
      </c>
      <c r="O178" s="28" t="e">
        <f ca="1">INDEX(Large!$E$4:$BO$1048576,legal!$C178,legal!O$2)</f>
        <v>#NUM!</v>
      </c>
      <c r="P178" s="12">
        <f ca="1">IFERROR(INDEX(Large!$E$4:$BO$1048576,legal!$C178,legal!P$2),0)</f>
        <v>0</v>
      </c>
      <c r="Q178" s="5">
        <f ca="1">IFERROR(INDEX(Large!$E$4:$BO$1048576,legal!$C178,legal!Q$2)*N178,0)</f>
        <v>0</v>
      </c>
      <c r="R178" s="5">
        <f ca="1">IFERROR(INDEX(Large!$E$4:$BO$1048576,legal!$C178,legal!R$2)*G178,0)</f>
        <v>0</v>
      </c>
    </row>
    <row r="179" spans="1:18">
      <c r="A179" s="18">
        <v>176</v>
      </c>
      <c r="B179" s="17" t="e">
        <f ca="1">LARGE(Large!$BO$4:$BO$31,legal!A179)</f>
        <v>#NUM!</v>
      </c>
      <c r="C179" s="28" t="e">
        <f ca="1">MATCH(B179,Large!$BO$4:$BO575,0)</f>
        <v>#NUM!</v>
      </c>
      <c r="D179" s="28" t="e">
        <f ca="1">INDEX(Large!$E$4:$BO$1048576,legal!$C179,legal!D$2)</f>
        <v>#NUM!</v>
      </c>
      <c r="E179" s="28" t="e">
        <f ca="1">INDEX(Large!$E$4:$BO$1048576,legal!$C179,legal!E$2)</f>
        <v>#NUM!</v>
      </c>
      <c r="F179" s="28" t="e">
        <f ca="1">INDEX(Large!$E$4:$BO$1048576,legal!$C179,legal!F$2)</f>
        <v>#NUM!</v>
      </c>
      <c r="G179" s="28" t="e">
        <f ca="1">INDEX(Large!$E$4:$BO$1048576,legal!$C179,legal!G$2)</f>
        <v>#NUM!</v>
      </c>
      <c r="H179" s="28" t="e">
        <f ca="1">INDEX(Large!$E$4:$BO$1048576,legal!$C179,legal!H$2)</f>
        <v>#NUM!</v>
      </c>
      <c r="I179" s="28" t="e">
        <f ca="1">INDEX(Large!$E$4:$BO$1048576,legal!$C179,legal!I$2)</f>
        <v>#NUM!</v>
      </c>
      <c r="J179" s="28" t="e">
        <f ca="1">INDEX(Large!$E$4:$BO$1048576,legal!$C179,legal!J$2)</f>
        <v>#NUM!</v>
      </c>
      <c r="K179" s="28" t="e">
        <f ca="1">INDEX(Large!$E$4:$BO$1048576,legal!$C179,legal!K$2)</f>
        <v>#NUM!</v>
      </c>
      <c r="L179" s="28" t="e">
        <f ca="1">INDEX(Large!$E$4:$BO$1048576,legal!$C179,legal!L$2)</f>
        <v>#NUM!</v>
      </c>
      <c r="M179" s="28" t="e">
        <f ca="1">INDEX(Large!$E$4:$BO$1048576,legal!$C179,legal!M$2)</f>
        <v>#NUM!</v>
      </c>
      <c r="N179" s="28" t="e">
        <f ca="1">INDEX(Large!$E$4:$BO$1048576,legal!$C179,legal!N$2)</f>
        <v>#NUM!</v>
      </c>
      <c r="O179" s="28" t="e">
        <f ca="1">INDEX(Large!$E$4:$BO$1048576,legal!$C179,legal!O$2)</f>
        <v>#NUM!</v>
      </c>
      <c r="P179" s="12">
        <f ca="1">IFERROR(INDEX(Large!$E$4:$BO$1048576,legal!$C179,legal!P$2),0)</f>
        <v>0</v>
      </c>
      <c r="Q179" s="5">
        <f ca="1">IFERROR(INDEX(Large!$E$4:$BO$1048576,legal!$C179,legal!Q$2)*N179,0)</f>
        <v>0</v>
      </c>
      <c r="R179" s="5">
        <f ca="1">IFERROR(INDEX(Large!$E$4:$BO$1048576,legal!$C179,legal!R$2)*G179,0)</f>
        <v>0</v>
      </c>
    </row>
    <row r="180" spans="1:18">
      <c r="A180" s="18">
        <v>177</v>
      </c>
      <c r="B180" s="17" t="e">
        <f ca="1">LARGE(Large!$BO$4:$BO$31,legal!A180)</f>
        <v>#NUM!</v>
      </c>
      <c r="C180" s="28" t="e">
        <f ca="1">MATCH(B180,Large!$BO$4:$BO576,0)</f>
        <v>#NUM!</v>
      </c>
      <c r="D180" s="28" t="e">
        <f ca="1">INDEX(Large!$E$4:$BO$1048576,legal!$C180,legal!D$2)</f>
        <v>#NUM!</v>
      </c>
      <c r="E180" s="28" t="e">
        <f ca="1">INDEX(Large!$E$4:$BO$1048576,legal!$C180,legal!E$2)</f>
        <v>#NUM!</v>
      </c>
      <c r="F180" s="28" t="e">
        <f ca="1">INDEX(Large!$E$4:$BO$1048576,legal!$C180,legal!F$2)</f>
        <v>#NUM!</v>
      </c>
      <c r="G180" s="28" t="e">
        <f ca="1">INDEX(Large!$E$4:$BO$1048576,legal!$C180,legal!G$2)</f>
        <v>#NUM!</v>
      </c>
      <c r="H180" s="28" t="e">
        <f ca="1">INDEX(Large!$E$4:$BO$1048576,legal!$C180,legal!H$2)</f>
        <v>#NUM!</v>
      </c>
      <c r="I180" s="28" t="e">
        <f ca="1">INDEX(Large!$E$4:$BO$1048576,legal!$C180,legal!I$2)</f>
        <v>#NUM!</v>
      </c>
      <c r="J180" s="28" t="e">
        <f ca="1">INDEX(Large!$E$4:$BO$1048576,legal!$C180,legal!J$2)</f>
        <v>#NUM!</v>
      </c>
      <c r="K180" s="28" t="e">
        <f ca="1">INDEX(Large!$E$4:$BO$1048576,legal!$C180,legal!K$2)</f>
        <v>#NUM!</v>
      </c>
      <c r="L180" s="28" t="e">
        <f ca="1">INDEX(Large!$E$4:$BO$1048576,legal!$C180,legal!L$2)</f>
        <v>#NUM!</v>
      </c>
      <c r="M180" s="28" t="e">
        <f ca="1">INDEX(Large!$E$4:$BO$1048576,legal!$C180,legal!M$2)</f>
        <v>#NUM!</v>
      </c>
      <c r="N180" s="28" t="e">
        <f ca="1">INDEX(Large!$E$4:$BO$1048576,legal!$C180,legal!N$2)</f>
        <v>#NUM!</v>
      </c>
      <c r="O180" s="28" t="e">
        <f ca="1">INDEX(Large!$E$4:$BO$1048576,legal!$C180,legal!O$2)</f>
        <v>#NUM!</v>
      </c>
      <c r="P180" s="12">
        <f ca="1">IFERROR(INDEX(Large!$E$4:$BO$1048576,legal!$C180,legal!P$2),0)</f>
        <v>0</v>
      </c>
      <c r="Q180" s="5">
        <f ca="1">IFERROR(INDEX(Large!$E$4:$BO$1048576,legal!$C180,legal!Q$2)*N180,0)</f>
        <v>0</v>
      </c>
      <c r="R180" s="5">
        <f ca="1">IFERROR(INDEX(Large!$E$4:$BO$1048576,legal!$C180,legal!R$2)*G180,0)</f>
        <v>0</v>
      </c>
    </row>
    <row r="181" spans="1:18">
      <c r="A181" s="18">
        <v>178</v>
      </c>
      <c r="B181" s="17" t="e">
        <f ca="1">LARGE(Large!$BO$4:$BO$31,legal!A181)</f>
        <v>#NUM!</v>
      </c>
      <c r="C181" s="28" t="e">
        <f ca="1">MATCH(B181,Large!$BO$4:$BO577,0)</f>
        <v>#NUM!</v>
      </c>
      <c r="D181" s="28" t="e">
        <f ca="1">INDEX(Large!$E$4:$BO$1048576,legal!$C181,legal!D$2)</f>
        <v>#NUM!</v>
      </c>
      <c r="E181" s="28" t="e">
        <f ca="1">INDEX(Large!$E$4:$BO$1048576,legal!$C181,legal!E$2)</f>
        <v>#NUM!</v>
      </c>
      <c r="F181" s="28" t="e">
        <f ca="1">INDEX(Large!$E$4:$BO$1048576,legal!$C181,legal!F$2)</f>
        <v>#NUM!</v>
      </c>
      <c r="G181" s="28" t="e">
        <f ca="1">INDEX(Large!$E$4:$BO$1048576,legal!$C181,legal!G$2)</f>
        <v>#NUM!</v>
      </c>
      <c r="H181" s="28" t="e">
        <f ca="1">INDEX(Large!$E$4:$BO$1048576,legal!$C181,legal!H$2)</f>
        <v>#NUM!</v>
      </c>
      <c r="I181" s="28" t="e">
        <f ca="1">INDEX(Large!$E$4:$BO$1048576,legal!$C181,legal!I$2)</f>
        <v>#NUM!</v>
      </c>
      <c r="J181" s="28" t="e">
        <f ca="1">INDEX(Large!$E$4:$BO$1048576,legal!$C181,legal!J$2)</f>
        <v>#NUM!</v>
      </c>
      <c r="K181" s="28" t="e">
        <f ca="1">INDEX(Large!$E$4:$BO$1048576,legal!$C181,legal!K$2)</f>
        <v>#NUM!</v>
      </c>
      <c r="L181" s="28" t="e">
        <f ca="1">INDEX(Large!$E$4:$BO$1048576,legal!$C181,legal!L$2)</f>
        <v>#NUM!</v>
      </c>
      <c r="M181" s="28" t="e">
        <f ca="1">INDEX(Large!$E$4:$BO$1048576,legal!$C181,legal!M$2)</f>
        <v>#NUM!</v>
      </c>
      <c r="N181" s="28" t="e">
        <f ca="1">INDEX(Large!$E$4:$BO$1048576,legal!$C181,legal!N$2)</f>
        <v>#NUM!</v>
      </c>
      <c r="O181" s="28" t="e">
        <f ca="1">INDEX(Large!$E$4:$BO$1048576,legal!$C181,legal!O$2)</f>
        <v>#NUM!</v>
      </c>
      <c r="P181" s="12">
        <f ca="1">IFERROR(INDEX(Large!$E$4:$BO$1048576,legal!$C181,legal!P$2),0)</f>
        <v>0</v>
      </c>
      <c r="Q181" s="5">
        <f ca="1">IFERROR(INDEX(Large!$E$4:$BO$1048576,legal!$C181,legal!Q$2)*N181,0)</f>
        <v>0</v>
      </c>
      <c r="R181" s="5">
        <f ca="1">IFERROR(INDEX(Large!$E$4:$BO$1048576,legal!$C181,legal!R$2)*G181,0)</f>
        <v>0</v>
      </c>
    </row>
    <row r="182" spans="1:18">
      <c r="A182" s="18">
        <v>179</v>
      </c>
      <c r="B182" s="17" t="e">
        <f ca="1">LARGE(Large!$BO$4:$BO$31,legal!A182)</f>
        <v>#NUM!</v>
      </c>
      <c r="C182" s="28" t="e">
        <f ca="1">MATCH(B182,Large!$BO$4:$BO578,0)</f>
        <v>#NUM!</v>
      </c>
      <c r="D182" s="28" t="e">
        <f ca="1">INDEX(Large!$E$4:$BO$1048576,legal!$C182,legal!D$2)</f>
        <v>#NUM!</v>
      </c>
      <c r="E182" s="28" t="e">
        <f ca="1">INDEX(Large!$E$4:$BO$1048576,legal!$C182,legal!E$2)</f>
        <v>#NUM!</v>
      </c>
      <c r="F182" s="28" t="e">
        <f ca="1">INDEX(Large!$E$4:$BO$1048576,legal!$C182,legal!F$2)</f>
        <v>#NUM!</v>
      </c>
      <c r="G182" s="28" t="e">
        <f ca="1">INDEX(Large!$E$4:$BO$1048576,legal!$C182,legal!G$2)</f>
        <v>#NUM!</v>
      </c>
      <c r="H182" s="28" t="e">
        <f ca="1">INDEX(Large!$E$4:$BO$1048576,legal!$C182,legal!H$2)</f>
        <v>#NUM!</v>
      </c>
      <c r="I182" s="28" t="e">
        <f ca="1">INDEX(Large!$E$4:$BO$1048576,legal!$C182,legal!I$2)</f>
        <v>#NUM!</v>
      </c>
      <c r="J182" s="28" t="e">
        <f ca="1">INDEX(Large!$E$4:$BO$1048576,legal!$C182,legal!J$2)</f>
        <v>#NUM!</v>
      </c>
      <c r="K182" s="28" t="e">
        <f ca="1">INDEX(Large!$E$4:$BO$1048576,legal!$C182,legal!K$2)</f>
        <v>#NUM!</v>
      </c>
      <c r="L182" s="28" t="e">
        <f ca="1">INDEX(Large!$E$4:$BO$1048576,legal!$C182,legal!L$2)</f>
        <v>#NUM!</v>
      </c>
      <c r="M182" s="28" t="e">
        <f ca="1">INDEX(Large!$E$4:$BO$1048576,legal!$C182,legal!M$2)</f>
        <v>#NUM!</v>
      </c>
      <c r="N182" s="28" t="e">
        <f ca="1">INDEX(Large!$E$4:$BO$1048576,legal!$C182,legal!N$2)</f>
        <v>#NUM!</v>
      </c>
      <c r="O182" s="28" t="e">
        <f ca="1">INDEX(Large!$E$4:$BO$1048576,legal!$C182,legal!O$2)</f>
        <v>#NUM!</v>
      </c>
      <c r="P182" s="12">
        <f ca="1">IFERROR(INDEX(Large!$E$4:$BO$1048576,legal!$C182,legal!P$2),0)</f>
        <v>0</v>
      </c>
      <c r="Q182" s="5">
        <f ca="1">IFERROR(INDEX(Large!$E$4:$BO$1048576,legal!$C182,legal!Q$2)*N182,0)</f>
        <v>0</v>
      </c>
      <c r="R182" s="5">
        <f ca="1">IFERROR(INDEX(Large!$E$4:$BO$1048576,legal!$C182,legal!R$2)*G182,0)</f>
        <v>0</v>
      </c>
    </row>
    <row r="183" spans="1:18">
      <c r="A183" s="18">
        <v>180</v>
      </c>
      <c r="B183" s="17" t="e">
        <f ca="1">LARGE(Large!$BO$4:$BO$31,legal!A183)</f>
        <v>#NUM!</v>
      </c>
      <c r="C183" s="28" t="e">
        <f ca="1">MATCH(B183,Large!$BO$4:$BO579,0)</f>
        <v>#NUM!</v>
      </c>
      <c r="D183" s="28" t="e">
        <f ca="1">INDEX(Large!$E$4:$BO$1048576,legal!$C183,legal!D$2)</f>
        <v>#NUM!</v>
      </c>
      <c r="E183" s="28" t="e">
        <f ca="1">INDEX(Large!$E$4:$BO$1048576,legal!$C183,legal!E$2)</f>
        <v>#NUM!</v>
      </c>
      <c r="F183" s="28" t="e">
        <f ca="1">INDEX(Large!$E$4:$BO$1048576,legal!$C183,legal!F$2)</f>
        <v>#NUM!</v>
      </c>
      <c r="G183" s="28" t="e">
        <f ca="1">INDEX(Large!$E$4:$BO$1048576,legal!$C183,legal!G$2)</f>
        <v>#NUM!</v>
      </c>
      <c r="H183" s="28" t="e">
        <f ca="1">INDEX(Large!$E$4:$BO$1048576,legal!$C183,legal!H$2)</f>
        <v>#NUM!</v>
      </c>
      <c r="I183" s="28" t="e">
        <f ca="1">INDEX(Large!$E$4:$BO$1048576,legal!$C183,legal!I$2)</f>
        <v>#NUM!</v>
      </c>
      <c r="J183" s="28" t="e">
        <f ca="1">INDEX(Large!$E$4:$BO$1048576,legal!$C183,legal!J$2)</f>
        <v>#NUM!</v>
      </c>
      <c r="K183" s="28" t="e">
        <f ca="1">INDEX(Large!$E$4:$BO$1048576,legal!$C183,legal!K$2)</f>
        <v>#NUM!</v>
      </c>
      <c r="L183" s="28" t="e">
        <f ca="1">INDEX(Large!$E$4:$BO$1048576,legal!$C183,legal!L$2)</f>
        <v>#NUM!</v>
      </c>
      <c r="M183" s="28" t="e">
        <f ca="1">INDEX(Large!$E$4:$BO$1048576,legal!$C183,legal!M$2)</f>
        <v>#NUM!</v>
      </c>
      <c r="N183" s="28" t="e">
        <f ca="1">INDEX(Large!$E$4:$BO$1048576,legal!$C183,legal!N$2)</f>
        <v>#NUM!</v>
      </c>
      <c r="O183" s="28" t="e">
        <f ca="1">INDEX(Large!$E$4:$BO$1048576,legal!$C183,legal!O$2)</f>
        <v>#NUM!</v>
      </c>
      <c r="P183" s="12">
        <f ca="1">IFERROR(INDEX(Large!$E$4:$BO$1048576,legal!$C183,legal!P$2),0)</f>
        <v>0</v>
      </c>
      <c r="Q183" s="5">
        <f ca="1">IFERROR(INDEX(Large!$E$4:$BO$1048576,legal!$C183,legal!Q$2)*N183,0)</f>
        <v>0</v>
      </c>
      <c r="R183" s="5">
        <f ca="1">IFERROR(INDEX(Large!$E$4:$BO$1048576,legal!$C183,legal!R$2)*G183,0)</f>
        <v>0</v>
      </c>
    </row>
    <row r="184" spans="1:18">
      <c r="A184" s="18">
        <v>181</v>
      </c>
      <c r="B184" s="17" t="e">
        <f ca="1">LARGE(Large!$BO$4:$BO$31,legal!A184)</f>
        <v>#NUM!</v>
      </c>
      <c r="C184" s="28" t="e">
        <f ca="1">MATCH(B184,Large!$BO$4:$BO580,0)</f>
        <v>#NUM!</v>
      </c>
      <c r="D184" s="28" t="e">
        <f ca="1">INDEX(Large!$E$4:$BO$1048576,legal!$C184,legal!D$2)</f>
        <v>#NUM!</v>
      </c>
      <c r="E184" s="28" t="e">
        <f ca="1">INDEX(Large!$E$4:$BO$1048576,legal!$C184,legal!E$2)</f>
        <v>#NUM!</v>
      </c>
      <c r="F184" s="28" t="e">
        <f ca="1">INDEX(Large!$E$4:$BO$1048576,legal!$C184,legal!F$2)</f>
        <v>#NUM!</v>
      </c>
      <c r="G184" s="28" t="e">
        <f ca="1">INDEX(Large!$E$4:$BO$1048576,legal!$C184,legal!G$2)</f>
        <v>#NUM!</v>
      </c>
      <c r="H184" s="28" t="e">
        <f ca="1">INDEX(Large!$E$4:$BO$1048576,legal!$C184,legal!H$2)</f>
        <v>#NUM!</v>
      </c>
      <c r="I184" s="28" t="e">
        <f ca="1">INDEX(Large!$E$4:$BO$1048576,legal!$C184,legal!I$2)</f>
        <v>#NUM!</v>
      </c>
      <c r="J184" s="28" t="e">
        <f ca="1">INDEX(Large!$E$4:$BO$1048576,legal!$C184,legal!J$2)</f>
        <v>#NUM!</v>
      </c>
      <c r="K184" s="28" t="e">
        <f ca="1">INDEX(Large!$E$4:$BO$1048576,legal!$C184,legal!K$2)</f>
        <v>#NUM!</v>
      </c>
      <c r="L184" s="28" t="e">
        <f ca="1">INDEX(Large!$E$4:$BO$1048576,legal!$C184,legal!L$2)</f>
        <v>#NUM!</v>
      </c>
      <c r="M184" s="28" t="e">
        <f ca="1">INDEX(Large!$E$4:$BO$1048576,legal!$C184,legal!M$2)</f>
        <v>#NUM!</v>
      </c>
      <c r="N184" s="28" t="e">
        <f ca="1">INDEX(Large!$E$4:$BO$1048576,legal!$C184,legal!N$2)</f>
        <v>#NUM!</v>
      </c>
      <c r="O184" s="28" t="e">
        <f ca="1">INDEX(Large!$E$4:$BO$1048576,legal!$C184,legal!O$2)</f>
        <v>#NUM!</v>
      </c>
      <c r="P184" s="12">
        <f ca="1">IFERROR(INDEX(Large!$E$4:$BO$1048576,legal!$C184,legal!P$2),0)</f>
        <v>0</v>
      </c>
      <c r="Q184" s="5">
        <f ca="1">IFERROR(INDEX(Large!$E$4:$BO$1048576,legal!$C184,legal!Q$2)*N184,0)</f>
        <v>0</v>
      </c>
      <c r="R184" s="5">
        <f ca="1">IFERROR(INDEX(Large!$E$4:$BO$1048576,legal!$C184,legal!R$2)*G184,0)</f>
        <v>0</v>
      </c>
    </row>
    <row r="185" spans="1:18">
      <c r="A185" s="18">
        <v>182</v>
      </c>
      <c r="B185" s="17" t="e">
        <f ca="1">LARGE(Large!$BO$4:$BO$31,legal!A185)</f>
        <v>#NUM!</v>
      </c>
      <c r="C185" s="28" t="e">
        <f ca="1">MATCH(B185,Large!$BO$4:$BO581,0)</f>
        <v>#NUM!</v>
      </c>
      <c r="D185" s="28" t="e">
        <f ca="1">INDEX(Large!$E$4:$BO$1048576,legal!$C185,legal!D$2)</f>
        <v>#NUM!</v>
      </c>
      <c r="E185" s="28" t="e">
        <f ca="1">INDEX(Large!$E$4:$BO$1048576,legal!$C185,legal!E$2)</f>
        <v>#NUM!</v>
      </c>
      <c r="F185" s="28" t="e">
        <f ca="1">INDEX(Large!$E$4:$BO$1048576,legal!$C185,legal!F$2)</f>
        <v>#NUM!</v>
      </c>
      <c r="G185" s="28" t="e">
        <f ca="1">INDEX(Large!$E$4:$BO$1048576,legal!$C185,legal!G$2)</f>
        <v>#NUM!</v>
      </c>
      <c r="H185" s="28" t="e">
        <f ca="1">INDEX(Large!$E$4:$BO$1048576,legal!$C185,legal!H$2)</f>
        <v>#NUM!</v>
      </c>
      <c r="I185" s="28" t="e">
        <f ca="1">INDEX(Large!$E$4:$BO$1048576,legal!$C185,legal!I$2)</f>
        <v>#NUM!</v>
      </c>
      <c r="J185" s="28" t="e">
        <f ca="1">INDEX(Large!$E$4:$BO$1048576,legal!$C185,legal!J$2)</f>
        <v>#NUM!</v>
      </c>
      <c r="K185" s="28" t="e">
        <f ca="1">INDEX(Large!$E$4:$BO$1048576,legal!$C185,legal!K$2)</f>
        <v>#NUM!</v>
      </c>
      <c r="L185" s="28" t="e">
        <f ca="1">INDEX(Large!$E$4:$BO$1048576,legal!$C185,legal!L$2)</f>
        <v>#NUM!</v>
      </c>
      <c r="M185" s="28" t="e">
        <f ca="1">INDEX(Large!$E$4:$BO$1048576,legal!$C185,legal!M$2)</f>
        <v>#NUM!</v>
      </c>
      <c r="N185" s="28" t="e">
        <f ca="1">INDEX(Large!$E$4:$BO$1048576,legal!$C185,legal!N$2)</f>
        <v>#NUM!</v>
      </c>
      <c r="O185" s="28" t="e">
        <f ca="1">INDEX(Large!$E$4:$BO$1048576,legal!$C185,legal!O$2)</f>
        <v>#NUM!</v>
      </c>
      <c r="P185" s="12">
        <f ca="1">IFERROR(INDEX(Large!$E$4:$BO$1048576,legal!$C185,legal!P$2),0)</f>
        <v>0</v>
      </c>
      <c r="Q185" s="5">
        <f ca="1">IFERROR(INDEX(Large!$E$4:$BO$1048576,legal!$C185,legal!Q$2)*N185,0)</f>
        <v>0</v>
      </c>
      <c r="R185" s="5">
        <f ca="1">IFERROR(INDEX(Large!$E$4:$BO$1048576,legal!$C185,legal!R$2)*G185,0)</f>
        <v>0</v>
      </c>
    </row>
    <row r="186" spans="1:18">
      <c r="A186" s="18">
        <v>183</v>
      </c>
      <c r="B186" s="17" t="e">
        <f ca="1">LARGE(Large!$BO$4:$BO$31,legal!A186)</f>
        <v>#NUM!</v>
      </c>
      <c r="C186" s="28" t="e">
        <f ca="1">MATCH(B186,Large!$BO$4:$BO582,0)</f>
        <v>#NUM!</v>
      </c>
      <c r="D186" s="28" t="e">
        <f ca="1">INDEX(Large!$E$4:$BO$1048576,legal!$C186,legal!D$2)</f>
        <v>#NUM!</v>
      </c>
      <c r="E186" s="28" t="e">
        <f ca="1">INDEX(Large!$E$4:$BO$1048576,legal!$C186,legal!E$2)</f>
        <v>#NUM!</v>
      </c>
      <c r="F186" s="28" t="e">
        <f ca="1">INDEX(Large!$E$4:$BO$1048576,legal!$C186,legal!F$2)</f>
        <v>#NUM!</v>
      </c>
      <c r="G186" s="28" t="e">
        <f ca="1">INDEX(Large!$E$4:$BO$1048576,legal!$C186,legal!G$2)</f>
        <v>#NUM!</v>
      </c>
      <c r="H186" s="28" t="e">
        <f ca="1">INDEX(Large!$E$4:$BO$1048576,legal!$C186,legal!H$2)</f>
        <v>#NUM!</v>
      </c>
      <c r="I186" s="28" t="e">
        <f ca="1">INDEX(Large!$E$4:$BO$1048576,legal!$C186,legal!I$2)</f>
        <v>#NUM!</v>
      </c>
      <c r="J186" s="28" t="e">
        <f ca="1">INDEX(Large!$E$4:$BO$1048576,legal!$C186,legal!J$2)</f>
        <v>#NUM!</v>
      </c>
      <c r="K186" s="28" t="e">
        <f ca="1">INDEX(Large!$E$4:$BO$1048576,legal!$C186,legal!K$2)</f>
        <v>#NUM!</v>
      </c>
      <c r="L186" s="28" t="e">
        <f ca="1">INDEX(Large!$E$4:$BO$1048576,legal!$C186,legal!L$2)</f>
        <v>#NUM!</v>
      </c>
      <c r="M186" s="28" t="e">
        <f ca="1">INDEX(Large!$E$4:$BO$1048576,legal!$C186,legal!M$2)</f>
        <v>#NUM!</v>
      </c>
      <c r="N186" s="28" t="e">
        <f ca="1">INDEX(Large!$E$4:$BO$1048576,legal!$C186,legal!N$2)</f>
        <v>#NUM!</v>
      </c>
      <c r="O186" s="28" t="e">
        <f ca="1">INDEX(Large!$E$4:$BO$1048576,legal!$C186,legal!O$2)</f>
        <v>#NUM!</v>
      </c>
      <c r="P186" s="12">
        <f ca="1">IFERROR(INDEX(Large!$E$4:$BO$1048576,legal!$C186,legal!P$2),0)</f>
        <v>0</v>
      </c>
      <c r="Q186" s="5">
        <f ca="1">IFERROR(INDEX(Large!$E$4:$BO$1048576,legal!$C186,legal!Q$2)*N186,0)</f>
        <v>0</v>
      </c>
      <c r="R186" s="5">
        <f ca="1">IFERROR(INDEX(Large!$E$4:$BO$1048576,legal!$C186,legal!R$2)*G186,0)</f>
        <v>0</v>
      </c>
    </row>
    <row r="187" spans="1:18">
      <c r="A187" s="18">
        <v>184</v>
      </c>
      <c r="B187" s="17" t="e">
        <f ca="1">LARGE(Large!$BO$4:$BO$31,legal!A187)</f>
        <v>#NUM!</v>
      </c>
      <c r="C187" s="28" t="e">
        <f ca="1">MATCH(B187,Large!$BO$4:$BO583,0)</f>
        <v>#NUM!</v>
      </c>
      <c r="D187" s="28" t="e">
        <f ca="1">INDEX(Large!$E$4:$BO$1048576,legal!$C187,legal!D$2)</f>
        <v>#NUM!</v>
      </c>
      <c r="E187" s="28" t="e">
        <f ca="1">INDEX(Large!$E$4:$BO$1048576,legal!$C187,legal!E$2)</f>
        <v>#NUM!</v>
      </c>
      <c r="F187" s="28" t="e">
        <f ca="1">INDEX(Large!$E$4:$BO$1048576,legal!$C187,legal!F$2)</f>
        <v>#NUM!</v>
      </c>
      <c r="G187" s="28" t="e">
        <f ca="1">INDEX(Large!$E$4:$BO$1048576,legal!$C187,legal!G$2)</f>
        <v>#NUM!</v>
      </c>
      <c r="H187" s="28" t="e">
        <f ca="1">INDEX(Large!$E$4:$BO$1048576,legal!$C187,legal!H$2)</f>
        <v>#NUM!</v>
      </c>
      <c r="I187" s="28" t="e">
        <f ca="1">INDEX(Large!$E$4:$BO$1048576,legal!$C187,legal!I$2)</f>
        <v>#NUM!</v>
      </c>
      <c r="J187" s="28" t="e">
        <f ca="1">INDEX(Large!$E$4:$BO$1048576,legal!$C187,legal!J$2)</f>
        <v>#NUM!</v>
      </c>
      <c r="K187" s="28" t="e">
        <f ca="1">INDEX(Large!$E$4:$BO$1048576,legal!$C187,legal!K$2)</f>
        <v>#NUM!</v>
      </c>
      <c r="L187" s="28" t="e">
        <f ca="1">INDEX(Large!$E$4:$BO$1048576,legal!$C187,legal!L$2)</f>
        <v>#NUM!</v>
      </c>
      <c r="M187" s="28" t="e">
        <f ca="1">INDEX(Large!$E$4:$BO$1048576,legal!$C187,legal!M$2)</f>
        <v>#NUM!</v>
      </c>
      <c r="N187" s="28" t="e">
        <f ca="1">INDEX(Large!$E$4:$BO$1048576,legal!$C187,legal!N$2)</f>
        <v>#NUM!</v>
      </c>
      <c r="O187" s="28" t="e">
        <f ca="1">INDEX(Large!$E$4:$BO$1048576,legal!$C187,legal!O$2)</f>
        <v>#NUM!</v>
      </c>
      <c r="P187" s="12">
        <f ca="1">IFERROR(INDEX(Large!$E$4:$BO$1048576,legal!$C187,legal!P$2),0)</f>
        <v>0</v>
      </c>
      <c r="Q187" s="5">
        <f ca="1">IFERROR(INDEX(Large!$E$4:$BO$1048576,legal!$C187,legal!Q$2)*N187,0)</f>
        <v>0</v>
      </c>
      <c r="R187" s="5">
        <f ca="1">IFERROR(INDEX(Large!$E$4:$BO$1048576,legal!$C187,legal!R$2)*G187,0)</f>
        <v>0</v>
      </c>
    </row>
    <row r="188" spans="1:18">
      <c r="A188" s="18">
        <v>185</v>
      </c>
      <c r="B188" s="17" t="e">
        <f ca="1">LARGE(Large!$BO$4:$BO$31,legal!A188)</f>
        <v>#NUM!</v>
      </c>
      <c r="C188" s="28" t="e">
        <f ca="1">MATCH(B188,Large!$BO$4:$BO584,0)</f>
        <v>#NUM!</v>
      </c>
      <c r="D188" s="28" t="e">
        <f ca="1">INDEX(Large!$E$4:$BO$1048576,legal!$C188,legal!D$2)</f>
        <v>#NUM!</v>
      </c>
      <c r="E188" s="28" t="e">
        <f ca="1">INDEX(Large!$E$4:$BO$1048576,legal!$C188,legal!E$2)</f>
        <v>#NUM!</v>
      </c>
      <c r="F188" s="28" t="e">
        <f ca="1">INDEX(Large!$E$4:$BO$1048576,legal!$C188,legal!F$2)</f>
        <v>#NUM!</v>
      </c>
      <c r="G188" s="28" t="e">
        <f ca="1">INDEX(Large!$E$4:$BO$1048576,legal!$C188,legal!G$2)</f>
        <v>#NUM!</v>
      </c>
      <c r="H188" s="28" t="e">
        <f ca="1">INDEX(Large!$E$4:$BO$1048576,legal!$C188,legal!H$2)</f>
        <v>#NUM!</v>
      </c>
      <c r="I188" s="28" t="e">
        <f ca="1">INDEX(Large!$E$4:$BO$1048576,legal!$C188,legal!I$2)</f>
        <v>#NUM!</v>
      </c>
      <c r="J188" s="28" t="e">
        <f ca="1">INDEX(Large!$E$4:$BO$1048576,legal!$C188,legal!J$2)</f>
        <v>#NUM!</v>
      </c>
      <c r="K188" s="28" t="e">
        <f ca="1">INDEX(Large!$E$4:$BO$1048576,legal!$C188,legal!K$2)</f>
        <v>#NUM!</v>
      </c>
      <c r="L188" s="28" t="e">
        <f ca="1">INDEX(Large!$E$4:$BO$1048576,legal!$C188,legal!L$2)</f>
        <v>#NUM!</v>
      </c>
      <c r="M188" s="28" t="e">
        <f ca="1">INDEX(Large!$E$4:$BO$1048576,legal!$C188,legal!M$2)</f>
        <v>#NUM!</v>
      </c>
      <c r="N188" s="28" t="e">
        <f ca="1">INDEX(Large!$E$4:$BO$1048576,legal!$C188,legal!N$2)</f>
        <v>#NUM!</v>
      </c>
      <c r="O188" s="28" t="e">
        <f ca="1">INDEX(Large!$E$4:$BO$1048576,legal!$C188,legal!O$2)</f>
        <v>#NUM!</v>
      </c>
      <c r="P188" s="12">
        <f ca="1">IFERROR(INDEX(Large!$E$4:$BO$1048576,legal!$C188,legal!P$2),0)</f>
        <v>0</v>
      </c>
      <c r="Q188" s="5">
        <f ca="1">IFERROR(INDEX(Large!$E$4:$BO$1048576,legal!$C188,legal!Q$2)*N188,0)</f>
        <v>0</v>
      </c>
      <c r="R188" s="5">
        <f ca="1">IFERROR(INDEX(Large!$E$4:$BO$1048576,legal!$C188,legal!R$2)*G188,0)</f>
        <v>0</v>
      </c>
    </row>
    <row r="189" spans="1:18">
      <c r="A189" s="18">
        <v>186</v>
      </c>
      <c r="B189" s="17" t="e">
        <f ca="1">LARGE(Large!$BO$4:$BO$31,legal!A189)</f>
        <v>#NUM!</v>
      </c>
      <c r="C189" s="28" t="e">
        <f ca="1">MATCH(B189,Large!$BO$4:$BO585,0)</f>
        <v>#NUM!</v>
      </c>
      <c r="D189" s="28" t="e">
        <f ca="1">INDEX(Large!$E$4:$BO$1048576,legal!$C189,legal!D$2)</f>
        <v>#NUM!</v>
      </c>
      <c r="E189" s="28" t="e">
        <f ca="1">INDEX(Large!$E$4:$BO$1048576,legal!$C189,legal!E$2)</f>
        <v>#NUM!</v>
      </c>
      <c r="F189" s="28" t="e">
        <f ca="1">INDEX(Large!$E$4:$BO$1048576,legal!$C189,legal!F$2)</f>
        <v>#NUM!</v>
      </c>
      <c r="G189" s="28" t="e">
        <f ca="1">INDEX(Large!$E$4:$BO$1048576,legal!$C189,legal!G$2)</f>
        <v>#NUM!</v>
      </c>
      <c r="H189" s="28" t="e">
        <f ca="1">INDEX(Large!$E$4:$BO$1048576,legal!$C189,legal!H$2)</f>
        <v>#NUM!</v>
      </c>
      <c r="I189" s="28" t="e">
        <f ca="1">INDEX(Large!$E$4:$BO$1048576,legal!$C189,legal!I$2)</f>
        <v>#NUM!</v>
      </c>
      <c r="J189" s="28" t="e">
        <f ca="1">INDEX(Large!$E$4:$BO$1048576,legal!$C189,legal!J$2)</f>
        <v>#NUM!</v>
      </c>
      <c r="K189" s="28" t="e">
        <f ca="1">INDEX(Large!$E$4:$BO$1048576,legal!$C189,legal!K$2)</f>
        <v>#NUM!</v>
      </c>
      <c r="L189" s="28" t="e">
        <f ca="1">INDEX(Large!$E$4:$BO$1048576,legal!$C189,legal!L$2)</f>
        <v>#NUM!</v>
      </c>
      <c r="M189" s="28" t="e">
        <f ca="1">INDEX(Large!$E$4:$BO$1048576,legal!$C189,legal!M$2)</f>
        <v>#NUM!</v>
      </c>
      <c r="N189" s="28" t="e">
        <f ca="1">INDEX(Large!$E$4:$BO$1048576,legal!$C189,legal!N$2)</f>
        <v>#NUM!</v>
      </c>
      <c r="O189" s="28" t="e">
        <f ca="1">INDEX(Large!$E$4:$BO$1048576,legal!$C189,legal!O$2)</f>
        <v>#NUM!</v>
      </c>
      <c r="P189" s="12">
        <f ca="1">IFERROR(INDEX(Large!$E$4:$BO$1048576,legal!$C189,legal!P$2),0)</f>
        <v>0</v>
      </c>
      <c r="Q189" s="5">
        <f ca="1">IFERROR(INDEX(Large!$E$4:$BO$1048576,legal!$C189,legal!Q$2)*N189,0)</f>
        <v>0</v>
      </c>
      <c r="R189" s="5">
        <f ca="1">IFERROR(INDEX(Large!$E$4:$BO$1048576,legal!$C189,legal!R$2)*G189,0)</f>
        <v>0</v>
      </c>
    </row>
    <row r="190" spans="1:18">
      <c r="A190" s="18">
        <v>187</v>
      </c>
      <c r="B190" s="17" t="e">
        <f ca="1">LARGE(Large!$BO$4:$BO$31,legal!A190)</f>
        <v>#NUM!</v>
      </c>
      <c r="C190" s="28" t="e">
        <f ca="1">MATCH(B190,Large!$BO$4:$BO586,0)</f>
        <v>#NUM!</v>
      </c>
      <c r="D190" s="28" t="e">
        <f ca="1">INDEX(Large!$E$4:$BO$1048576,legal!$C190,legal!D$2)</f>
        <v>#NUM!</v>
      </c>
      <c r="E190" s="28" t="e">
        <f ca="1">INDEX(Large!$E$4:$BO$1048576,legal!$C190,legal!E$2)</f>
        <v>#NUM!</v>
      </c>
      <c r="F190" s="28" t="e">
        <f ca="1">INDEX(Large!$E$4:$BO$1048576,legal!$C190,legal!F$2)</f>
        <v>#NUM!</v>
      </c>
      <c r="G190" s="28" t="e">
        <f ca="1">INDEX(Large!$E$4:$BO$1048576,legal!$C190,legal!G$2)</f>
        <v>#NUM!</v>
      </c>
      <c r="H190" s="28" t="e">
        <f ca="1">INDEX(Large!$E$4:$BO$1048576,legal!$C190,legal!H$2)</f>
        <v>#NUM!</v>
      </c>
      <c r="I190" s="28" t="e">
        <f ca="1">INDEX(Large!$E$4:$BO$1048576,legal!$C190,legal!I$2)</f>
        <v>#NUM!</v>
      </c>
      <c r="J190" s="28" t="e">
        <f ca="1">INDEX(Large!$E$4:$BO$1048576,legal!$C190,legal!J$2)</f>
        <v>#NUM!</v>
      </c>
      <c r="K190" s="28" t="e">
        <f ca="1">INDEX(Large!$E$4:$BO$1048576,legal!$C190,legal!K$2)</f>
        <v>#NUM!</v>
      </c>
      <c r="L190" s="28" t="e">
        <f ca="1">INDEX(Large!$E$4:$BO$1048576,legal!$C190,legal!L$2)</f>
        <v>#NUM!</v>
      </c>
      <c r="M190" s="28" t="e">
        <f ca="1">INDEX(Large!$E$4:$BO$1048576,legal!$C190,legal!M$2)</f>
        <v>#NUM!</v>
      </c>
      <c r="N190" s="28" t="e">
        <f ca="1">INDEX(Large!$E$4:$BO$1048576,legal!$C190,legal!N$2)</f>
        <v>#NUM!</v>
      </c>
      <c r="O190" s="28" t="e">
        <f ca="1">INDEX(Large!$E$4:$BO$1048576,legal!$C190,legal!O$2)</f>
        <v>#NUM!</v>
      </c>
      <c r="P190" s="12">
        <f ca="1">IFERROR(INDEX(Large!$E$4:$BO$1048576,legal!$C190,legal!P$2),0)</f>
        <v>0</v>
      </c>
      <c r="Q190" s="5">
        <f ca="1">IFERROR(INDEX(Large!$E$4:$BO$1048576,legal!$C190,legal!Q$2)*N190,0)</f>
        <v>0</v>
      </c>
      <c r="R190" s="5">
        <f ca="1">IFERROR(INDEX(Large!$E$4:$BO$1048576,legal!$C190,legal!R$2)*G190,0)</f>
        <v>0</v>
      </c>
    </row>
    <row r="191" spans="1:18">
      <c r="A191" s="18">
        <v>188</v>
      </c>
      <c r="B191" s="17" t="e">
        <f ca="1">LARGE(Large!$BO$4:$BO$31,legal!A191)</f>
        <v>#NUM!</v>
      </c>
      <c r="C191" s="28" t="e">
        <f ca="1">MATCH(B191,Large!$BO$4:$BO587,0)</f>
        <v>#NUM!</v>
      </c>
      <c r="D191" s="28" t="e">
        <f ca="1">INDEX(Large!$E$4:$BO$1048576,legal!$C191,legal!D$2)</f>
        <v>#NUM!</v>
      </c>
      <c r="E191" s="28" t="e">
        <f ca="1">INDEX(Large!$E$4:$BO$1048576,legal!$C191,legal!E$2)</f>
        <v>#NUM!</v>
      </c>
      <c r="F191" s="28" t="e">
        <f ca="1">INDEX(Large!$E$4:$BO$1048576,legal!$C191,legal!F$2)</f>
        <v>#NUM!</v>
      </c>
      <c r="G191" s="28" t="e">
        <f ca="1">INDEX(Large!$E$4:$BO$1048576,legal!$C191,legal!G$2)</f>
        <v>#NUM!</v>
      </c>
      <c r="H191" s="28" t="e">
        <f ca="1">INDEX(Large!$E$4:$BO$1048576,legal!$C191,legal!H$2)</f>
        <v>#NUM!</v>
      </c>
      <c r="I191" s="28" t="e">
        <f ca="1">INDEX(Large!$E$4:$BO$1048576,legal!$C191,legal!I$2)</f>
        <v>#NUM!</v>
      </c>
      <c r="J191" s="28" t="e">
        <f ca="1">INDEX(Large!$E$4:$BO$1048576,legal!$C191,legal!J$2)</f>
        <v>#NUM!</v>
      </c>
      <c r="K191" s="28" t="e">
        <f ca="1">INDEX(Large!$E$4:$BO$1048576,legal!$C191,legal!K$2)</f>
        <v>#NUM!</v>
      </c>
      <c r="L191" s="28" t="e">
        <f ca="1">INDEX(Large!$E$4:$BO$1048576,legal!$C191,legal!L$2)</f>
        <v>#NUM!</v>
      </c>
      <c r="M191" s="28" t="e">
        <f ca="1">INDEX(Large!$E$4:$BO$1048576,legal!$C191,legal!M$2)</f>
        <v>#NUM!</v>
      </c>
      <c r="N191" s="28" t="e">
        <f ca="1">INDEX(Large!$E$4:$BO$1048576,legal!$C191,legal!N$2)</f>
        <v>#NUM!</v>
      </c>
      <c r="O191" s="28" t="e">
        <f ca="1">INDEX(Large!$E$4:$BO$1048576,legal!$C191,legal!O$2)</f>
        <v>#NUM!</v>
      </c>
      <c r="P191" s="12">
        <f ca="1">IFERROR(INDEX(Large!$E$4:$BO$1048576,legal!$C191,legal!P$2),0)</f>
        <v>0</v>
      </c>
      <c r="Q191" s="5">
        <f ca="1">IFERROR(INDEX(Large!$E$4:$BO$1048576,legal!$C191,legal!Q$2)*N191,0)</f>
        <v>0</v>
      </c>
      <c r="R191" s="5">
        <f ca="1">IFERROR(INDEX(Large!$E$4:$BO$1048576,legal!$C191,legal!R$2)*G191,0)</f>
        <v>0</v>
      </c>
    </row>
    <row r="192" spans="1:18">
      <c r="A192" s="18">
        <v>189</v>
      </c>
      <c r="B192" s="17" t="e">
        <f ca="1">LARGE(Large!$BO$4:$BO$31,legal!A192)</f>
        <v>#NUM!</v>
      </c>
      <c r="C192" s="28" t="e">
        <f ca="1">MATCH(B192,Large!$BO$4:$BO588,0)</f>
        <v>#NUM!</v>
      </c>
      <c r="D192" s="28" t="e">
        <f ca="1">INDEX(Large!$E$4:$BO$1048576,legal!$C192,legal!D$2)</f>
        <v>#NUM!</v>
      </c>
      <c r="E192" s="28" t="e">
        <f ca="1">INDEX(Large!$E$4:$BO$1048576,legal!$C192,legal!E$2)</f>
        <v>#NUM!</v>
      </c>
      <c r="F192" s="28" t="e">
        <f ca="1">INDEX(Large!$E$4:$BO$1048576,legal!$C192,legal!F$2)</f>
        <v>#NUM!</v>
      </c>
      <c r="G192" s="28" t="e">
        <f ca="1">INDEX(Large!$E$4:$BO$1048576,legal!$C192,legal!G$2)</f>
        <v>#NUM!</v>
      </c>
      <c r="H192" s="28" t="e">
        <f ca="1">INDEX(Large!$E$4:$BO$1048576,legal!$C192,legal!H$2)</f>
        <v>#NUM!</v>
      </c>
      <c r="I192" s="28" t="e">
        <f ca="1">INDEX(Large!$E$4:$BO$1048576,legal!$C192,legal!I$2)</f>
        <v>#NUM!</v>
      </c>
      <c r="J192" s="28" t="e">
        <f ca="1">INDEX(Large!$E$4:$BO$1048576,legal!$C192,legal!J$2)</f>
        <v>#NUM!</v>
      </c>
      <c r="K192" s="28" t="e">
        <f ca="1">INDEX(Large!$E$4:$BO$1048576,legal!$C192,legal!K$2)</f>
        <v>#NUM!</v>
      </c>
      <c r="L192" s="28" t="e">
        <f ca="1">INDEX(Large!$E$4:$BO$1048576,legal!$C192,legal!L$2)</f>
        <v>#NUM!</v>
      </c>
      <c r="M192" s="28" t="e">
        <f ca="1">INDEX(Large!$E$4:$BO$1048576,legal!$C192,legal!M$2)</f>
        <v>#NUM!</v>
      </c>
      <c r="N192" s="28" t="e">
        <f ca="1">INDEX(Large!$E$4:$BO$1048576,legal!$C192,legal!N$2)</f>
        <v>#NUM!</v>
      </c>
      <c r="O192" s="28" t="e">
        <f ca="1">INDEX(Large!$E$4:$BO$1048576,legal!$C192,legal!O$2)</f>
        <v>#NUM!</v>
      </c>
      <c r="P192" s="12">
        <f ca="1">IFERROR(INDEX(Large!$E$4:$BO$1048576,legal!$C192,legal!P$2),0)</f>
        <v>0</v>
      </c>
      <c r="Q192" s="5">
        <f ca="1">IFERROR(INDEX(Large!$E$4:$BO$1048576,legal!$C192,legal!Q$2)*N192,0)</f>
        <v>0</v>
      </c>
      <c r="R192" s="5">
        <f ca="1">IFERROR(INDEX(Large!$E$4:$BO$1048576,legal!$C192,legal!R$2)*G192,0)</f>
        <v>0</v>
      </c>
    </row>
    <row r="193" spans="1:18">
      <c r="A193" s="18">
        <v>190</v>
      </c>
      <c r="B193" s="17" t="e">
        <f ca="1">LARGE(Large!$BO$4:$BO$31,legal!A193)</f>
        <v>#NUM!</v>
      </c>
      <c r="C193" s="28" t="e">
        <f ca="1">MATCH(B193,Large!$BO$4:$BO589,0)</f>
        <v>#NUM!</v>
      </c>
      <c r="D193" s="28" t="e">
        <f ca="1">INDEX(Large!$E$4:$BO$1048576,legal!$C193,legal!D$2)</f>
        <v>#NUM!</v>
      </c>
      <c r="E193" s="28" t="e">
        <f ca="1">INDEX(Large!$E$4:$BO$1048576,legal!$C193,legal!E$2)</f>
        <v>#NUM!</v>
      </c>
      <c r="F193" s="28" t="e">
        <f ca="1">INDEX(Large!$E$4:$BO$1048576,legal!$C193,legal!F$2)</f>
        <v>#NUM!</v>
      </c>
      <c r="G193" s="28" t="e">
        <f ca="1">INDEX(Large!$E$4:$BO$1048576,legal!$C193,legal!G$2)</f>
        <v>#NUM!</v>
      </c>
      <c r="H193" s="28" t="e">
        <f ca="1">INDEX(Large!$E$4:$BO$1048576,legal!$C193,legal!H$2)</f>
        <v>#NUM!</v>
      </c>
      <c r="I193" s="28" t="e">
        <f ca="1">INDEX(Large!$E$4:$BO$1048576,legal!$C193,legal!I$2)</f>
        <v>#NUM!</v>
      </c>
      <c r="J193" s="28" t="e">
        <f ca="1">INDEX(Large!$E$4:$BO$1048576,legal!$C193,legal!J$2)</f>
        <v>#NUM!</v>
      </c>
      <c r="K193" s="28" t="e">
        <f ca="1">INDEX(Large!$E$4:$BO$1048576,legal!$C193,legal!K$2)</f>
        <v>#NUM!</v>
      </c>
      <c r="L193" s="28" t="e">
        <f ca="1">INDEX(Large!$E$4:$BO$1048576,legal!$C193,legal!L$2)</f>
        <v>#NUM!</v>
      </c>
      <c r="M193" s="28" t="e">
        <f ca="1">INDEX(Large!$E$4:$BO$1048576,legal!$C193,legal!M$2)</f>
        <v>#NUM!</v>
      </c>
      <c r="N193" s="28" t="e">
        <f ca="1">INDEX(Large!$E$4:$BO$1048576,legal!$C193,legal!N$2)</f>
        <v>#NUM!</v>
      </c>
      <c r="O193" s="28" t="e">
        <f ca="1">INDEX(Large!$E$4:$BO$1048576,legal!$C193,legal!O$2)</f>
        <v>#NUM!</v>
      </c>
      <c r="P193" s="12">
        <f ca="1">IFERROR(INDEX(Large!$E$4:$BO$1048576,legal!$C193,legal!P$2),0)</f>
        <v>0</v>
      </c>
      <c r="Q193" s="5">
        <f ca="1">IFERROR(INDEX(Large!$E$4:$BO$1048576,legal!$C193,legal!Q$2)*N193,0)</f>
        <v>0</v>
      </c>
      <c r="R193" s="5">
        <f ca="1">IFERROR(INDEX(Large!$E$4:$BO$1048576,legal!$C193,legal!R$2)*G193,0)</f>
        <v>0</v>
      </c>
    </row>
    <row r="194" spans="1:18">
      <c r="A194" s="18">
        <v>191</v>
      </c>
      <c r="B194" s="17" t="e">
        <f ca="1">LARGE(Large!$BO$4:$BO$31,legal!A194)</f>
        <v>#NUM!</v>
      </c>
      <c r="C194" s="28" t="e">
        <f ca="1">MATCH(B194,Large!$BO$4:$BO590,0)</f>
        <v>#NUM!</v>
      </c>
      <c r="D194" s="28" t="e">
        <f ca="1">INDEX(Large!$E$4:$BO$1048576,legal!$C194,legal!D$2)</f>
        <v>#NUM!</v>
      </c>
      <c r="E194" s="28" t="e">
        <f ca="1">INDEX(Large!$E$4:$BO$1048576,legal!$C194,legal!E$2)</f>
        <v>#NUM!</v>
      </c>
      <c r="F194" s="28" t="e">
        <f ca="1">INDEX(Large!$E$4:$BO$1048576,legal!$C194,legal!F$2)</f>
        <v>#NUM!</v>
      </c>
      <c r="G194" s="28" t="e">
        <f ca="1">INDEX(Large!$E$4:$BO$1048576,legal!$C194,legal!G$2)</f>
        <v>#NUM!</v>
      </c>
      <c r="H194" s="28" t="e">
        <f ca="1">INDEX(Large!$E$4:$BO$1048576,legal!$C194,legal!H$2)</f>
        <v>#NUM!</v>
      </c>
      <c r="I194" s="28" t="e">
        <f ca="1">INDEX(Large!$E$4:$BO$1048576,legal!$C194,legal!I$2)</f>
        <v>#NUM!</v>
      </c>
      <c r="J194" s="28" t="e">
        <f ca="1">INDEX(Large!$E$4:$BO$1048576,legal!$C194,legal!J$2)</f>
        <v>#NUM!</v>
      </c>
      <c r="K194" s="28" t="e">
        <f ca="1">INDEX(Large!$E$4:$BO$1048576,legal!$C194,legal!K$2)</f>
        <v>#NUM!</v>
      </c>
      <c r="L194" s="28" t="e">
        <f ca="1">INDEX(Large!$E$4:$BO$1048576,legal!$C194,legal!L$2)</f>
        <v>#NUM!</v>
      </c>
      <c r="M194" s="28" t="e">
        <f ca="1">INDEX(Large!$E$4:$BO$1048576,legal!$C194,legal!M$2)</f>
        <v>#NUM!</v>
      </c>
      <c r="N194" s="28" t="e">
        <f ca="1">INDEX(Large!$E$4:$BO$1048576,legal!$C194,legal!N$2)</f>
        <v>#NUM!</v>
      </c>
      <c r="O194" s="28" t="e">
        <f ca="1">INDEX(Large!$E$4:$BO$1048576,legal!$C194,legal!O$2)</f>
        <v>#NUM!</v>
      </c>
      <c r="P194" s="12">
        <f ca="1">IFERROR(INDEX(Large!$E$4:$BO$1048576,legal!$C194,legal!P$2),0)</f>
        <v>0</v>
      </c>
      <c r="Q194" s="5">
        <f ca="1">IFERROR(INDEX(Large!$E$4:$BO$1048576,legal!$C194,legal!Q$2)*N194,0)</f>
        <v>0</v>
      </c>
      <c r="R194" s="5">
        <f ca="1">IFERROR(INDEX(Large!$E$4:$BO$1048576,legal!$C194,legal!R$2)*G194,0)</f>
        <v>0</v>
      </c>
    </row>
    <row r="195" spans="1:18">
      <c r="A195" s="18">
        <v>192</v>
      </c>
      <c r="B195" s="17" t="e">
        <f ca="1">LARGE(Large!$BO$4:$BO$31,legal!A195)</f>
        <v>#NUM!</v>
      </c>
      <c r="C195" s="28" t="e">
        <f ca="1">MATCH(B195,Large!$BO$4:$BO591,0)</f>
        <v>#NUM!</v>
      </c>
      <c r="D195" s="28" t="e">
        <f ca="1">INDEX(Large!$E$4:$BO$1048576,legal!$C195,legal!D$2)</f>
        <v>#NUM!</v>
      </c>
      <c r="E195" s="28" t="e">
        <f ca="1">INDEX(Large!$E$4:$BO$1048576,legal!$C195,legal!E$2)</f>
        <v>#NUM!</v>
      </c>
      <c r="F195" s="28" t="e">
        <f ca="1">INDEX(Large!$E$4:$BO$1048576,legal!$C195,legal!F$2)</f>
        <v>#NUM!</v>
      </c>
      <c r="G195" s="28" t="e">
        <f ca="1">INDEX(Large!$E$4:$BO$1048576,legal!$C195,legal!G$2)</f>
        <v>#NUM!</v>
      </c>
      <c r="H195" s="28" t="e">
        <f ca="1">INDEX(Large!$E$4:$BO$1048576,legal!$C195,legal!H$2)</f>
        <v>#NUM!</v>
      </c>
      <c r="I195" s="28" t="e">
        <f ca="1">INDEX(Large!$E$4:$BO$1048576,legal!$C195,legal!I$2)</f>
        <v>#NUM!</v>
      </c>
      <c r="J195" s="28" t="e">
        <f ca="1">INDEX(Large!$E$4:$BO$1048576,legal!$C195,legal!J$2)</f>
        <v>#NUM!</v>
      </c>
      <c r="K195" s="28" t="e">
        <f ca="1">INDEX(Large!$E$4:$BO$1048576,legal!$C195,legal!K$2)</f>
        <v>#NUM!</v>
      </c>
      <c r="L195" s="28" t="e">
        <f ca="1">INDEX(Large!$E$4:$BO$1048576,legal!$C195,legal!L$2)</f>
        <v>#NUM!</v>
      </c>
      <c r="M195" s="28" t="e">
        <f ca="1">INDEX(Large!$E$4:$BO$1048576,legal!$C195,legal!M$2)</f>
        <v>#NUM!</v>
      </c>
      <c r="N195" s="28" t="e">
        <f ca="1">INDEX(Large!$E$4:$BO$1048576,legal!$C195,legal!N$2)</f>
        <v>#NUM!</v>
      </c>
      <c r="O195" s="28" t="e">
        <f ca="1">INDEX(Large!$E$4:$BO$1048576,legal!$C195,legal!O$2)</f>
        <v>#NUM!</v>
      </c>
      <c r="P195" s="12">
        <f ca="1">IFERROR(INDEX(Large!$E$4:$BO$1048576,legal!$C195,legal!P$2),0)</f>
        <v>0</v>
      </c>
      <c r="Q195" s="5">
        <f ca="1">IFERROR(INDEX(Large!$E$4:$BO$1048576,legal!$C195,legal!Q$2)*N195,0)</f>
        <v>0</v>
      </c>
      <c r="R195" s="5">
        <f ca="1">IFERROR(INDEX(Large!$E$4:$BO$1048576,legal!$C195,legal!R$2)*G195,0)</f>
        <v>0</v>
      </c>
    </row>
    <row r="196" spans="1:18">
      <c r="A196" s="18">
        <v>193</v>
      </c>
      <c r="B196" s="17" t="e">
        <f ca="1">LARGE(Large!$BO$4:$BO$31,legal!A196)</f>
        <v>#NUM!</v>
      </c>
      <c r="C196" s="28" t="e">
        <f ca="1">MATCH(B196,Large!$BO$4:$BO592,0)</f>
        <v>#NUM!</v>
      </c>
      <c r="D196" s="28" t="e">
        <f ca="1">INDEX(Large!$E$4:$BO$1048576,legal!$C196,legal!D$2)</f>
        <v>#NUM!</v>
      </c>
      <c r="E196" s="28" t="e">
        <f ca="1">INDEX(Large!$E$4:$BO$1048576,legal!$C196,legal!E$2)</f>
        <v>#NUM!</v>
      </c>
      <c r="F196" s="28" t="e">
        <f ca="1">INDEX(Large!$E$4:$BO$1048576,legal!$C196,legal!F$2)</f>
        <v>#NUM!</v>
      </c>
      <c r="G196" s="28" t="e">
        <f ca="1">INDEX(Large!$E$4:$BO$1048576,legal!$C196,legal!G$2)</f>
        <v>#NUM!</v>
      </c>
      <c r="H196" s="28" t="e">
        <f ca="1">INDEX(Large!$E$4:$BO$1048576,legal!$C196,legal!H$2)</f>
        <v>#NUM!</v>
      </c>
      <c r="I196" s="28" t="e">
        <f ca="1">INDEX(Large!$E$4:$BO$1048576,legal!$C196,legal!I$2)</f>
        <v>#NUM!</v>
      </c>
      <c r="J196" s="28" t="e">
        <f ca="1">INDEX(Large!$E$4:$BO$1048576,legal!$C196,legal!J$2)</f>
        <v>#NUM!</v>
      </c>
      <c r="K196" s="28" t="e">
        <f ca="1">INDEX(Large!$E$4:$BO$1048576,legal!$C196,legal!K$2)</f>
        <v>#NUM!</v>
      </c>
      <c r="L196" s="28" t="e">
        <f ca="1">INDEX(Large!$E$4:$BO$1048576,legal!$C196,legal!L$2)</f>
        <v>#NUM!</v>
      </c>
      <c r="M196" s="28" t="e">
        <f ca="1">INDEX(Large!$E$4:$BO$1048576,legal!$C196,legal!M$2)</f>
        <v>#NUM!</v>
      </c>
      <c r="N196" s="28" t="e">
        <f ca="1">INDEX(Large!$E$4:$BO$1048576,legal!$C196,legal!N$2)</f>
        <v>#NUM!</v>
      </c>
      <c r="O196" s="28" t="e">
        <f ca="1">INDEX(Large!$E$4:$BO$1048576,legal!$C196,legal!O$2)</f>
        <v>#NUM!</v>
      </c>
      <c r="P196" s="12">
        <f ca="1">IFERROR(INDEX(Large!$E$4:$BO$1048576,legal!$C196,legal!P$2),0)</f>
        <v>0</v>
      </c>
      <c r="Q196" s="5">
        <f ca="1">IFERROR(INDEX(Large!$E$4:$BO$1048576,legal!$C196,legal!Q$2)*N196,0)</f>
        <v>0</v>
      </c>
      <c r="R196" s="5">
        <f ca="1">IFERROR(INDEX(Large!$E$4:$BO$1048576,legal!$C196,legal!R$2)*G196,0)</f>
        <v>0</v>
      </c>
    </row>
    <row r="197" spans="1:18">
      <c r="A197" s="18">
        <v>194</v>
      </c>
      <c r="B197" s="17" t="e">
        <f ca="1">LARGE(Large!$BO$4:$BO$31,legal!A197)</f>
        <v>#NUM!</v>
      </c>
      <c r="C197" s="28" t="e">
        <f ca="1">MATCH(B197,Large!$BO$4:$BO593,0)</f>
        <v>#NUM!</v>
      </c>
      <c r="D197" s="28" t="e">
        <f ca="1">INDEX(Large!$E$4:$BO$1048576,legal!$C197,legal!D$2)</f>
        <v>#NUM!</v>
      </c>
      <c r="E197" s="28" t="e">
        <f ca="1">INDEX(Large!$E$4:$BO$1048576,legal!$C197,legal!E$2)</f>
        <v>#NUM!</v>
      </c>
      <c r="F197" s="28" t="e">
        <f ca="1">INDEX(Large!$E$4:$BO$1048576,legal!$C197,legal!F$2)</f>
        <v>#NUM!</v>
      </c>
      <c r="G197" s="28" t="e">
        <f ca="1">INDEX(Large!$E$4:$BO$1048576,legal!$C197,legal!G$2)</f>
        <v>#NUM!</v>
      </c>
      <c r="H197" s="28" t="e">
        <f ca="1">INDEX(Large!$E$4:$BO$1048576,legal!$C197,legal!H$2)</f>
        <v>#NUM!</v>
      </c>
      <c r="I197" s="28" t="e">
        <f ca="1">INDEX(Large!$E$4:$BO$1048576,legal!$C197,legal!I$2)</f>
        <v>#NUM!</v>
      </c>
      <c r="J197" s="28" t="e">
        <f ca="1">INDEX(Large!$E$4:$BO$1048576,legal!$C197,legal!J$2)</f>
        <v>#NUM!</v>
      </c>
      <c r="K197" s="28" t="e">
        <f ca="1">INDEX(Large!$E$4:$BO$1048576,legal!$C197,legal!K$2)</f>
        <v>#NUM!</v>
      </c>
      <c r="L197" s="28" t="e">
        <f ca="1">INDEX(Large!$E$4:$BO$1048576,legal!$C197,legal!L$2)</f>
        <v>#NUM!</v>
      </c>
      <c r="M197" s="28" t="e">
        <f ca="1">INDEX(Large!$E$4:$BO$1048576,legal!$C197,legal!M$2)</f>
        <v>#NUM!</v>
      </c>
      <c r="N197" s="28" t="e">
        <f ca="1">INDEX(Large!$E$4:$BO$1048576,legal!$C197,legal!N$2)</f>
        <v>#NUM!</v>
      </c>
      <c r="O197" s="28" t="e">
        <f ca="1">INDEX(Large!$E$4:$BO$1048576,legal!$C197,legal!O$2)</f>
        <v>#NUM!</v>
      </c>
      <c r="P197" s="12">
        <f ca="1">IFERROR(INDEX(Large!$E$4:$BO$1048576,legal!$C197,legal!P$2),0)</f>
        <v>0</v>
      </c>
      <c r="Q197" s="5">
        <f ca="1">IFERROR(INDEX(Large!$E$4:$BO$1048576,legal!$C197,legal!Q$2)*N197,0)</f>
        <v>0</v>
      </c>
      <c r="R197" s="5">
        <f ca="1">IFERROR(INDEX(Large!$E$4:$BO$1048576,legal!$C197,legal!R$2)*G197,0)</f>
        <v>0</v>
      </c>
    </row>
    <row r="198" spans="1:18">
      <c r="A198" s="18">
        <v>195</v>
      </c>
      <c r="B198" s="17" t="e">
        <f ca="1">LARGE(Large!$BO$4:$BO$31,legal!A198)</f>
        <v>#NUM!</v>
      </c>
      <c r="C198" s="28" t="e">
        <f ca="1">MATCH(B198,Large!$BO$4:$BO594,0)</f>
        <v>#NUM!</v>
      </c>
      <c r="D198" s="28" t="e">
        <f ca="1">INDEX(Large!$E$4:$BO$1048576,legal!$C198,legal!D$2)</f>
        <v>#NUM!</v>
      </c>
      <c r="E198" s="28" t="e">
        <f ca="1">INDEX(Large!$E$4:$BO$1048576,legal!$C198,legal!E$2)</f>
        <v>#NUM!</v>
      </c>
      <c r="F198" s="28" t="e">
        <f ca="1">INDEX(Large!$E$4:$BO$1048576,legal!$C198,legal!F$2)</f>
        <v>#NUM!</v>
      </c>
      <c r="G198" s="28" t="e">
        <f ca="1">INDEX(Large!$E$4:$BO$1048576,legal!$C198,legal!G$2)</f>
        <v>#NUM!</v>
      </c>
      <c r="H198" s="28" t="e">
        <f ca="1">INDEX(Large!$E$4:$BO$1048576,legal!$C198,legal!H$2)</f>
        <v>#NUM!</v>
      </c>
      <c r="I198" s="28" t="e">
        <f ca="1">INDEX(Large!$E$4:$BO$1048576,legal!$C198,legal!I$2)</f>
        <v>#NUM!</v>
      </c>
      <c r="J198" s="28" t="e">
        <f ca="1">INDEX(Large!$E$4:$BO$1048576,legal!$C198,legal!J$2)</f>
        <v>#NUM!</v>
      </c>
      <c r="K198" s="28" t="e">
        <f ca="1">INDEX(Large!$E$4:$BO$1048576,legal!$C198,legal!K$2)</f>
        <v>#NUM!</v>
      </c>
      <c r="L198" s="28" t="e">
        <f ca="1">INDEX(Large!$E$4:$BO$1048576,legal!$C198,legal!L$2)</f>
        <v>#NUM!</v>
      </c>
      <c r="M198" s="28" t="e">
        <f ca="1">INDEX(Large!$E$4:$BO$1048576,legal!$C198,legal!M$2)</f>
        <v>#NUM!</v>
      </c>
      <c r="N198" s="28" t="e">
        <f ca="1">INDEX(Large!$E$4:$BO$1048576,legal!$C198,legal!N$2)</f>
        <v>#NUM!</v>
      </c>
      <c r="O198" s="28" t="e">
        <f ca="1">INDEX(Large!$E$4:$BO$1048576,legal!$C198,legal!O$2)</f>
        <v>#NUM!</v>
      </c>
      <c r="P198" s="12">
        <f ca="1">IFERROR(INDEX(Large!$E$4:$BO$1048576,legal!$C198,legal!P$2),0)</f>
        <v>0</v>
      </c>
      <c r="Q198" s="5">
        <f ca="1">IFERROR(INDEX(Large!$E$4:$BO$1048576,legal!$C198,legal!Q$2)*N198,0)</f>
        <v>0</v>
      </c>
      <c r="R198" s="5">
        <f ca="1">IFERROR(INDEX(Large!$E$4:$BO$1048576,legal!$C198,legal!R$2)*G198,0)</f>
        <v>0</v>
      </c>
    </row>
    <row r="199" spans="1:18">
      <c r="A199" s="18">
        <v>196</v>
      </c>
      <c r="B199" s="17" t="e">
        <f ca="1">LARGE(Large!$BO$4:$BO$31,legal!A199)</f>
        <v>#NUM!</v>
      </c>
      <c r="C199" s="28" t="e">
        <f ca="1">MATCH(B199,Large!$BO$4:$BO595,0)</f>
        <v>#NUM!</v>
      </c>
      <c r="D199" s="28" t="e">
        <f ca="1">INDEX(Large!$E$4:$BO$1048576,legal!$C199,legal!D$2)</f>
        <v>#NUM!</v>
      </c>
      <c r="E199" s="28" t="e">
        <f ca="1">INDEX(Large!$E$4:$BO$1048576,legal!$C199,legal!E$2)</f>
        <v>#NUM!</v>
      </c>
      <c r="F199" s="28" t="e">
        <f ca="1">INDEX(Large!$E$4:$BO$1048576,legal!$C199,legal!F$2)</f>
        <v>#NUM!</v>
      </c>
      <c r="G199" s="28" t="e">
        <f ca="1">INDEX(Large!$E$4:$BO$1048576,legal!$C199,legal!G$2)</f>
        <v>#NUM!</v>
      </c>
      <c r="H199" s="28" t="e">
        <f ca="1">INDEX(Large!$E$4:$BO$1048576,legal!$C199,legal!H$2)</f>
        <v>#NUM!</v>
      </c>
      <c r="I199" s="28" t="e">
        <f ca="1">INDEX(Large!$E$4:$BO$1048576,legal!$C199,legal!I$2)</f>
        <v>#NUM!</v>
      </c>
      <c r="J199" s="28" t="e">
        <f ca="1">INDEX(Large!$E$4:$BO$1048576,legal!$C199,legal!J$2)</f>
        <v>#NUM!</v>
      </c>
      <c r="K199" s="28" t="e">
        <f ca="1">INDEX(Large!$E$4:$BO$1048576,legal!$C199,legal!K$2)</f>
        <v>#NUM!</v>
      </c>
      <c r="L199" s="28" t="e">
        <f ca="1">INDEX(Large!$E$4:$BO$1048576,legal!$C199,legal!L$2)</f>
        <v>#NUM!</v>
      </c>
      <c r="M199" s="28" t="e">
        <f ca="1">INDEX(Large!$E$4:$BO$1048576,legal!$C199,legal!M$2)</f>
        <v>#NUM!</v>
      </c>
      <c r="N199" s="28" t="e">
        <f ca="1">INDEX(Large!$E$4:$BO$1048576,legal!$C199,legal!N$2)</f>
        <v>#NUM!</v>
      </c>
      <c r="O199" s="28" t="e">
        <f ca="1">INDEX(Large!$E$4:$BO$1048576,legal!$C199,legal!O$2)</f>
        <v>#NUM!</v>
      </c>
      <c r="P199" s="12">
        <f ca="1">IFERROR(INDEX(Large!$E$4:$BO$1048576,legal!$C199,legal!P$2),0)</f>
        <v>0</v>
      </c>
      <c r="Q199" s="5">
        <f ca="1">IFERROR(INDEX(Large!$E$4:$BO$1048576,legal!$C199,legal!Q$2)*N199,0)</f>
        <v>0</v>
      </c>
      <c r="R199" s="5">
        <f ca="1">IFERROR(INDEX(Large!$E$4:$BO$1048576,legal!$C199,legal!R$2)*G199,0)</f>
        <v>0</v>
      </c>
    </row>
    <row r="200" spans="1:18">
      <c r="A200" s="18">
        <v>197</v>
      </c>
      <c r="B200" s="17" t="e">
        <f ca="1">LARGE(Large!$BO$4:$BO$31,legal!A200)</f>
        <v>#NUM!</v>
      </c>
      <c r="C200" s="28" t="e">
        <f ca="1">MATCH(B200,Large!$BO$4:$BO596,0)</f>
        <v>#NUM!</v>
      </c>
      <c r="D200" s="28" t="e">
        <f ca="1">INDEX(Large!$E$4:$BO$1048576,legal!$C200,legal!D$2)</f>
        <v>#NUM!</v>
      </c>
      <c r="E200" s="28" t="e">
        <f ca="1">INDEX(Large!$E$4:$BO$1048576,legal!$C200,legal!E$2)</f>
        <v>#NUM!</v>
      </c>
      <c r="F200" s="28" t="e">
        <f ca="1">INDEX(Large!$E$4:$BO$1048576,legal!$C200,legal!F$2)</f>
        <v>#NUM!</v>
      </c>
      <c r="G200" s="28" t="e">
        <f ca="1">INDEX(Large!$E$4:$BO$1048576,legal!$C200,legal!G$2)</f>
        <v>#NUM!</v>
      </c>
      <c r="H200" s="28" t="e">
        <f ca="1">INDEX(Large!$E$4:$BO$1048576,legal!$C200,legal!H$2)</f>
        <v>#NUM!</v>
      </c>
      <c r="I200" s="28" t="e">
        <f ca="1">INDEX(Large!$E$4:$BO$1048576,legal!$C200,legal!I$2)</f>
        <v>#NUM!</v>
      </c>
      <c r="J200" s="28" t="e">
        <f ca="1">INDEX(Large!$E$4:$BO$1048576,legal!$C200,legal!J$2)</f>
        <v>#NUM!</v>
      </c>
      <c r="K200" s="28" t="e">
        <f ca="1">INDEX(Large!$E$4:$BO$1048576,legal!$C200,legal!K$2)</f>
        <v>#NUM!</v>
      </c>
      <c r="L200" s="28" t="e">
        <f ca="1">INDEX(Large!$E$4:$BO$1048576,legal!$C200,legal!L$2)</f>
        <v>#NUM!</v>
      </c>
      <c r="M200" s="28" t="e">
        <f ca="1">INDEX(Large!$E$4:$BO$1048576,legal!$C200,legal!M$2)</f>
        <v>#NUM!</v>
      </c>
      <c r="N200" s="28" t="e">
        <f ca="1">INDEX(Large!$E$4:$BO$1048576,legal!$C200,legal!N$2)</f>
        <v>#NUM!</v>
      </c>
      <c r="O200" s="28" t="e">
        <f ca="1">INDEX(Large!$E$4:$BO$1048576,legal!$C200,legal!O$2)</f>
        <v>#NUM!</v>
      </c>
      <c r="P200" s="12">
        <f ca="1">IFERROR(INDEX(Large!$E$4:$BO$1048576,legal!$C200,legal!P$2),0)</f>
        <v>0</v>
      </c>
      <c r="Q200" s="5">
        <f ca="1">IFERROR(INDEX(Large!$E$4:$BO$1048576,legal!$C200,legal!Q$2)*N200,0)</f>
        <v>0</v>
      </c>
      <c r="R200" s="5">
        <f ca="1">IFERROR(INDEX(Large!$E$4:$BO$1048576,legal!$C200,legal!R$2)*G200,0)</f>
        <v>0</v>
      </c>
    </row>
    <row r="201" spans="1:18">
      <c r="A201" s="18">
        <v>198</v>
      </c>
      <c r="B201" s="17" t="e">
        <f ca="1">LARGE(Large!$BO$4:$BO$31,legal!A201)</f>
        <v>#NUM!</v>
      </c>
      <c r="C201" s="28" t="e">
        <f ca="1">MATCH(B201,Large!$BO$4:$BO597,0)</f>
        <v>#NUM!</v>
      </c>
      <c r="D201" s="28" t="e">
        <f ca="1">INDEX(Large!$E$4:$BO$1048576,legal!$C201,legal!D$2)</f>
        <v>#NUM!</v>
      </c>
      <c r="E201" s="28" t="e">
        <f ca="1">INDEX(Large!$E$4:$BO$1048576,legal!$C201,legal!E$2)</f>
        <v>#NUM!</v>
      </c>
      <c r="F201" s="28" t="e">
        <f ca="1">INDEX(Large!$E$4:$BO$1048576,legal!$C201,legal!F$2)</f>
        <v>#NUM!</v>
      </c>
      <c r="G201" s="28" t="e">
        <f ca="1">INDEX(Large!$E$4:$BO$1048576,legal!$C201,legal!G$2)</f>
        <v>#NUM!</v>
      </c>
      <c r="H201" s="28" t="e">
        <f ca="1">INDEX(Large!$E$4:$BO$1048576,legal!$C201,legal!H$2)</f>
        <v>#NUM!</v>
      </c>
      <c r="I201" s="28" t="e">
        <f ca="1">INDEX(Large!$E$4:$BO$1048576,legal!$C201,legal!I$2)</f>
        <v>#NUM!</v>
      </c>
      <c r="J201" s="28" t="e">
        <f ca="1">INDEX(Large!$E$4:$BO$1048576,legal!$C201,legal!J$2)</f>
        <v>#NUM!</v>
      </c>
      <c r="K201" s="28" t="e">
        <f ca="1">INDEX(Large!$E$4:$BO$1048576,legal!$C201,legal!K$2)</f>
        <v>#NUM!</v>
      </c>
      <c r="L201" s="28" t="e">
        <f ca="1">INDEX(Large!$E$4:$BO$1048576,legal!$C201,legal!L$2)</f>
        <v>#NUM!</v>
      </c>
      <c r="M201" s="28" t="e">
        <f ca="1">INDEX(Large!$E$4:$BO$1048576,legal!$C201,legal!M$2)</f>
        <v>#NUM!</v>
      </c>
      <c r="N201" s="28" t="e">
        <f ca="1">INDEX(Large!$E$4:$BO$1048576,legal!$C201,legal!N$2)</f>
        <v>#NUM!</v>
      </c>
      <c r="O201" s="28" t="e">
        <f ca="1">INDEX(Large!$E$4:$BO$1048576,legal!$C201,legal!O$2)</f>
        <v>#NUM!</v>
      </c>
      <c r="P201" s="12">
        <f ca="1">IFERROR(INDEX(Large!$E$4:$BO$1048576,legal!$C201,legal!P$2),0)</f>
        <v>0</v>
      </c>
      <c r="Q201" s="5">
        <f ca="1">IFERROR(INDEX(Large!$E$4:$BO$1048576,legal!$C201,legal!Q$2)*N201,0)</f>
        <v>0</v>
      </c>
      <c r="R201" s="5">
        <f ca="1">IFERROR(INDEX(Large!$E$4:$BO$1048576,legal!$C201,legal!R$2)*G201,0)</f>
        <v>0</v>
      </c>
    </row>
    <row r="202" spans="1:18">
      <c r="A202" s="18">
        <v>199</v>
      </c>
      <c r="B202" s="17" t="e">
        <f ca="1">LARGE(Large!$BO$4:$BO$31,legal!A202)</f>
        <v>#NUM!</v>
      </c>
      <c r="C202" s="28" t="e">
        <f ca="1">MATCH(B202,Large!$BO$4:$BO598,0)</f>
        <v>#NUM!</v>
      </c>
      <c r="D202" s="28" t="e">
        <f ca="1">INDEX(Large!$E$4:$BO$1048576,legal!$C202,legal!D$2)</f>
        <v>#NUM!</v>
      </c>
      <c r="E202" s="28" t="e">
        <f ca="1">INDEX(Large!$E$4:$BO$1048576,legal!$C202,legal!E$2)</f>
        <v>#NUM!</v>
      </c>
      <c r="F202" s="28" t="e">
        <f ca="1">INDEX(Large!$E$4:$BO$1048576,legal!$C202,legal!F$2)</f>
        <v>#NUM!</v>
      </c>
      <c r="G202" s="28" t="e">
        <f ca="1">INDEX(Large!$E$4:$BO$1048576,legal!$C202,legal!G$2)</f>
        <v>#NUM!</v>
      </c>
      <c r="H202" s="28" t="e">
        <f ca="1">INDEX(Large!$E$4:$BO$1048576,legal!$C202,legal!H$2)</f>
        <v>#NUM!</v>
      </c>
      <c r="I202" s="28" t="e">
        <f ca="1">INDEX(Large!$E$4:$BO$1048576,legal!$C202,legal!I$2)</f>
        <v>#NUM!</v>
      </c>
      <c r="J202" s="28" t="e">
        <f ca="1">INDEX(Large!$E$4:$BO$1048576,legal!$C202,legal!J$2)</f>
        <v>#NUM!</v>
      </c>
      <c r="K202" s="28" t="e">
        <f ca="1">INDEX(Large!$E$4:$BO$1048576,legal!$C202,legal!K$2)</f>
        <v>#NUM!</v>
      </c>
      <c r="L202" s="28" t="e">
        <f ca="1">INDEX(Large!$E$4:$BO$1048576,legal!$C202,legal!L$2)</f>
        <v>#NUM!</v>
      </c>
      <c r="M202" s="28" t="e">
        <f ca="1">INDEX(Large!$E$4:$BO$1048576,legal!$C202,legal!M$2)</f>
        <v>#NUM!</v>
      </c>
      <c r="N202" s="28" t="e">
        <f ca="1">INDEX(Large!$E$4:$BO$1048576,legal!$C202,legal!N$2)</f>
        <v>#NUM!</v>
      </c>
      <c r="O202" s="28" t="e">
        <f ca="1">INDEX(Large!$E$4:$BO$1048576,legal!$C202,legal!O$2)</f>
        <v>#NUM!</v>
      </c>
      <c r="P202" s="12">
        <f ca="1">IFERROR(INDEX(Large!$E$4:$BO$1048576,legal!$C202,legal!P$2),0)</f>
        <v>0</v>
      </c>
      <c r="Q202" s="5">
        <f ca="1">IFERROR(INDEX(Large!$E$4:$BO$1048576,legal!$C202,legal!Q$2)*N202,0)</f>
        <v>0</v>
      </c>
      <c r="R202" s="5">
        <f ca="1">IFERROR(INDEX(Large!$E$4:$BO$1048576,legal!$C202,legal!R$2)*G202,0)</f>
        <v>0</v>
      </c>
    </row>
    <row r="203" spans="1:18">
      <c r="A203" s="18">
        <v>200</v>
      </c>
      <c r="B203" s="17" t="e">
        <f ca="1">LARGE(Large!$BO$4:$BO$31,legal!A203)</f>
        <v>#NUM!</v>
      </c>
      <c r="C203" s="28" t="e">
        <f ca="1">MATCH(B203,Large!$BO$4:$BO599,0)</f>
        <v>#NUM!</v>
      </c>
      <c r="D203" s="28" t="e">
        <f ca="1">INDEX(Large!$E$4:$BO$1048576,legal!$C203,legal!D$2)</f>
        <v>#NUM!</v>
      </c>
      <c r="E203" s="28" t="e">
        <f ca="1">INDEX(Large!$E$4:$BO$1048576,legal!$C203,legal!E$2)</f>
        <v>#NUM!</v>
      </c>
      <c r="F203" s="28" t="e">
        <f ca="1">INDEX(Large!$E$4:$BO$1048576,legal!$C203,legal!F$2)</f>
        <v>#NUM!</v>
      </c>
      <c r="G203" s="28" t="e">
        <f ca="1">INDEX(Large!$E$4:$BO$1048576,legal!$C203,legal!G$2)</f>
        <v>#NUM!</v>
      </c>
      <c r="H203" s="28" t="e">
        <f ca="1">INDEX(Large!$E$4:$BO$1048576,legal!$C203,legal!H$2)</f>
        <v>#NUM!</v>
      </c>
      <c r="I203" s="28" t="e">
        <f ca="1">INDEX(Large!$E$4:$BO$1048576,legal!$C203,legal!I$2)</f>
        <v>#NUM!</v>
      </c>
      <c r="J203" s="28" t="e">
        <f ca="1">INDEX(Large!$E$4:$BO$1048576,legal!$C203,legal!J$2)</f>
        <v>#NUM!</v>
      </c>
      <c r="K203" s="28" t="e">
        <f ca="1">INDEX(Large!$E$4:$BO$1048576,legal!$C203,legal!K$2)</f>
        <v>#NUM!</v>
      </c>
      <c r="L203" s="28" t="e">
        <f ca="1">INDEX(Large!$E$4:$BO$1048576,legal!$C203,legal!L$2)</f>
        <v>#NUM!</v>
      </c>
      <c r="M203" s="28" t="e">
        <f ca="1">INDEX(Large!$E$4:$BO$1048576,legal!$C203,legal!M$2)</f>
        <v>#NUM!</v>
      </c>
      <c r="N203" s="28" t="e">
        <f ca="1">INDEX(Large!$E$4:$BO$1048576,legal!$C203,legal!N$2)</f>
        <v>#NUM!</v>
      </c>
      <c r="O203" s="28" t="e">
        <f ca="1">INDEX(Large!$E$4:$BO$1048576,legal!$C203,legal!O$2)</f>
        <v>#NUM!</v>
      </c>
      <c r="P203" s="12">
        <f ca="1">IFERROR(INDEX(Large!$E$4:$BO$1048576,legal!$C203,legal!P$2),0)</f>
        <v>0</v>
      </c>
      <c r="Q203" s="5">
        <f ca="1">IFERROR(INDEX(Large!$E$4:$BO$1048576,legal!$C203,legal!Q$2)*N203,0)</f>
        <v>0</v>
      </c>
      <c r="R203" s="5">
        <f ca="1">IFERROR(INDEX(Large!$E$4:$BO$1048576,legal!$C203,legal!R$2)*G203,0)</f>
        <v>0</v>
      </c>
    </row>
    <row r="204" spans="1:18">
      <c r="A204" s="18">
        <v>201</v>
      </c>
      <c r="B204" s="17" t="e">
        <f ca="1">LARGE(Large!$BO$4:$BO$31,legal!A204)</f>
        <v>#NUM!</v>
      </c>
      <c r="C204" s="28" t="e">
        <f ca="1">MATCH(B204,Large!$BO$4:$BO600,0)</f>
        <v>#NUM!</v>
      </c>
      <c r="D204" s="28" t="e">
        <f ca="1">INDEX(Large!$E$4:$BO$1048576,legal!$C204,legal!D$2)</f>
        <v>#NUM!</v>
      </c>
      <c r="E204" s="28" t="e">
        <f ca="1">INDEX(Large!$E$4:$BO$1048576,legal!$C204,legal!E$2)</f>
        <v>#NUM!</v>
      </c>
      <c r="F204" s="28" t="e">
        <f ca="1">INDEX(Large!$E$4:$BO$1048576,legal!$C204,legal!F$2)</f>
        <v>#NUM!</v>
      </c>
      <c r="G204" s="28" t="e">
        <f ca="1">INDEX(Large!$E$4:$BO$1048576,legal!$C204,legal!G$2)</f>
        <v>#NUM!</v>
      </c>
      <c r="H204" s="28" t="e">
        <f ca="1">INDEX(Large!$E$4:$BO$1048576,legal!$C204,legal!H$2)</f>
        <v>#NUM!</v>
      </c>
      <c r="I204" s="28" t="e">
        <f ca="1">INDEX(Large!$E$4:$BO$1048576,legal!$C204,legal!I$2)</f>
        <v>#NUM!</v>
      </c>
      <c r="J204" s="28" t="e">
        <f ca="1">INDEX(Large!$E$4:$BO$1048576,legal!$C204,legal!J$2)</f>
        <v>#NUM!</v>
      </c>
      <c r="K204" s="28" t="e">
        <f ca="1">INDEX(Large!$E$4:$BO$1048576,legal!$C204,legal!K$2)</f>
        <v>#NUM!</v>
      </c>
      <c r="L204" s="28" t="e">
        <f ca="1">INDEX(Large!$E$4:$BO$1048576,legal!$C204,legal!L$2)</f>
        <v>#NUM!</v>
      </c>
      <c r="M204" s="28" t="e">
        <f ca="1">INDEX(Large!$E$4:$BO$1048576,legal!$C204,legal!M$2)</f>
        <v>#NUM!</v>
      </c>
      <c r="N204" s="28" t="e">
        <f ca="1">INDEX(Large!$E$4:$BO$1048576,legal!$C204,legal!N$2)</f>
        <v>#NUM!</v>
      </c>
      <c r="O204" s="28" t="e">
        <f ca="1">INDEX(Large!$E$4:$BO$1048576,legal!$C204,legal!O$2)</f>
        <v>#NUM!</v>
      </c>
      <c r="P204" s="12">
        <f ca="1">IFERROR(INDEX(Large!$E$4:$BO$1048576,legal!$C204,legal!P$2),0)</f>
        <v>0</v>
      </c>
      <c r="Q204" s="5">
        <f ca="1">IFERROR(INDEX(Large!$E$4:$BO$1048576,legal!$C204,legal!Q$2)*N204,0)</f>
        <v>0</v>
      </c>
      <c r="R204" s="5">
        <f ca="1">IFERROR(INDEX(Large!$E$4:$BO$1048576,legal!$C204,legal!R$2)*G204,0)</f>
        <v>0</v>
      </c>
    </row>
    <row r="205" spans="1:18">
      <c r="A205" s="18">
        <v>202</v>
      </c>
      <c r="B205" s="17" t="e">
        <f ca="1">LARGE(Large!$BO$4:$BO$31,legal!A205)</f>
        <v>#NUM!</v>
      </c>
      <c r="C205" s="28" t="e">
        <f ca="1">MATCH(B205,Large!$BO$4:$BO601,0)</f>
        <v>#NUM!</v>
      </c>
      <c r="D205" s="28" t="e">
        <f ca="1">INDEX(Large!$E$4:$BO$1048576,legal!$C205,legal!D$2)</f>
        <v>#NUM!</v>
      </c>
      <c r="E205" s="28" t="e">
        <f ca="1">INDEX(Large!$E$4:$BO$1048576,legal!$C205,legal!E$2)</f>
        <v>#NUM!</v>
      </c>
      <c r="F205" s="28" t="e">
        <f ca="1">INDEX(Large!$E$4:$BO$1048576,legal!$C205,legal!F$2)</f>
        <v>#NUM!</v>
      </c>
      <c r="G205" s="28" t="e">
        <f ca="1">INDEX(Large!$E$4:$BO$1048576,legal!$C205,legal!G$2)</f>
        <v>#NUM!</v>
      </c>
      <c r="H205" s="28" t="e">
        <f ca="1">INDEX(Large!$E$4:$BO$1048576,legal!$C205,legal!H$2)</f>
        <v>#NUM!</v>
      </c>
      <c r="I205" s="28" t="e">
        <f ca="1">INDEX(Large!$E$4:$BO$1048576,legal!$C205,legal!I$2)</f>
        <v>#NUM!</v>
      </c>
      <c r="J205" s="28" t="e">
        <f ca="1">INDEX(Large!$E$4:$BO$1048576,legal!$C205,legal!J$2)</f>
        <v>#NUM!</v>
      </c>
      <c r="K205" s="28" t="e">
        <f ca="1">INDEX(Large!$E$4:$BO$1048576,legal!$C205,legal!K$2)</f>
        <v>#NUM!</v>
      </c>
      <c r="L205" s="28" t="e">
        <f ca="1">INDEX(Large!$E$4:$BO$1048576,legal!$C205,legal!L$2)</f>
        <v>#NUM!</v>
      </c>
      <c r="M205" s="28" t="e">
        <f ca="1">INDEX(Large!$E$4:$BO$1048576,legal!$C205,legal!M$2)</f>
        <v>#NUM!</v>
      </c>
      <c r="N205" s="28" t="e">
        <f ca="1">INDEX(Large!$E$4:$BO$1048576,legal!$C205,legal!N$2)</f>
        <v>#NUM!</v>
      </c>
      <c r="O205" s="28" t="e">
        <f ca="1">INDEX(Large!$E$4:$BO$1048576,legal!$C205,legal!O$2)</f>
        <v>#NUM!</v>
      </c>
      <c r="P205" s="12">
        <f ca="1">IFERROR(INDEX(Large!$E$4:$BO$1048576,legal!$C205,legal!P$2),0)</f>
        <v>0</v>
      </c>
      <c r="Q205" s="5">
        <f ca="1">IFERROR(INDEX(Large!$E$4:$BO$1048576,legal!$C205,legal!Q$2)*N205,0)</f>
        <v>0</v>
      </c>
      <c r="R205" s="5">
        <f ca="1">IFERROR(INDEX(Large!$E$4:$BO$1048576,legal!$C205,legal!R$2)*G205,0)</f>
        <v>0</v>
      </c>
    </row>
    <row r="206" spans="1:18">
      <c r="A206" s="18">
        <v>203</v>
      </c>
      <c r="B206" s="17" t="e">
        <f ca="1">LARGE(Large!$BO$4:$BO$31,legal!A206)</f>
        <v>#NUM!</v>
      </c>
      <c r="C206" s="28" t="e">
        <f ca="1">MATCH(B206,Large!$BO$4:$BO602,0)</f>
        <v>#NUM!</v>
      </c>
      <c r="D206" s="28" t="e">
        <f ca="1">INDEX(Large!$E$4:$BO$1048576,legal!$C206,legal!D$2)</f>
        <v>#NUM!</v>
      </c>
      <c r="E206" s="28" t="e">
        <f ca="1">INDEX(Large!$E$4:$BO$1048576,legal!$C206,legal!E$2)</f>
        <v>#NUM!</v>
      </c>
      <c r="F206" s="28" t="e">
        <f ca="1">INDEX(Large!$E$4:$BO$1048576,legal!$C206,legal!F$2)</f>
        <v>#NUM!</v>
      </c>
      <c r="G206" s="28" t="e">
        <f ca="1">INDEX(Large!$E$4:$BO$1048576,legal!$C206,legal!G$2)</f>
        <v>#NUM!</v>
      </c>
      <c r="H206" s="28" t="e">
        <f ca="1">INDEX(Large!$E$4:$BO$1048576,legal!$C206,legal!H$2)</f>
        <v>#NUM!</v>
      </c>
      <c r="I206" s="28" t="e">
        <f ca="1">INDEX(Large!$E$4:$BO$1048576,legal!$C206,legal!I$2)</f>
        <v>#NUM!</v>
      </c>
      <c r="J206" s="28" t="e">
        <f ca="1">INDEX(Large!$E$4:$BO$1048576,legal!$C206,legal!J$2)</f>
        <v>#NUM!</v>
      </c>
      <c r="K206" s="28" t="e">
        <f ca="1">INDEX(Large!$E$4:$BO$1048576,legal!$C206,legal!K$2)</f>
        <v>#NUM!</v>
      </c>
      <c r="L206" s="28" t="e">
        <f ca="1">INDEX(Large!$E$4:$BO$1048576,legal!$C206,legal!L$2)</f>
        <v>#NUM!</v>
      </c>
      <c r="M206" s="28" t="e">
        <f ca="1">INDEX(Large!$E$4:$BO$1048576,legal!$C206,legal!M$2)</f>
        <v>#NUM!</v>
      </c>
      <c r="N206" s="28" t="e">
        <f ca="1">INDEX(Large!$E$4:$BO$1048576,legal!$C206,legal!N$2)</f>
        <v>#NUM!</v>
      </c>
      <c r="O206" s="28" t="e">
        <f ca="1">INDEX(Large!$E$4:$BO$1048576,legal!$C206,legal!O$2)</f>
        <v>#NUM!</v>
      </c>
      <c r="P206" s="12">
        <f ca="1">IFERROR(INDEX(Large!$E$4:$BO$1048576,legal!$C206,legal!P$2),0)</f>
        <v>0</v>
      </c>
      <c r="Q206" s="5">
        <f ca="1">IFERROR(INDEX(Large!$E$4:$BO$1048576,legal!$C206,legal!Q$2)*N206,0)</f>
        <v>0</v>
      </c>
      <c r="R206" s="5">
        <f ca="1">IFERROR(INDEX(Large!$E$4:$BO$1048576,legal!$C206,legal!R$2)*G206,0)</f>
        <v>0</v>
      </c>
    </row>
    <row r="207" spans="1:18">
      <c r="A207" s="18">
        <v>204</v>
      </c>
      <c r="B207" s="17" t="e">
        <f ca="1">LARGE(Large!$BO$4:$BO$31,legal!A207)</f>
        <v>#NUM!</v>
      </c>
      <c r="C207" s="28" t="e">
        <f ca="1">MATCH(B207,Large!$BO$4:$BO603,0)</f>
        <v>#NUM!</v>
      </c>
      <c r="D207" s="28" t="e">
        <f ca="1">INDEX(Large!$E$4:$BO$1048576,legal!$C207,legal!D$2)</f>
        <v>#NUM!</v>
      </c>
      <c r="E207" s="28" t="e">
        <f ca="1">INDEX(Large!$E$4:$BO$1048576,legal!$C207,legal!E$2)</f>
        <v>#NUM!</v>
      </c>
      <c r="F207" s="28" t="e">
        <f ca="1">INDEX(Large!$E$4:$BO$1048576,legal!$C207,legal!F$2)</f>
        <v>#NUM!</v>
      </c>
      <c r="G207" s="28" t="e">
        <f ca="1">INDEX(Large!$E$4:$BO$1048576,legal!$C207,legal!G$2)</f>
        <v>#NUM!</v>
      </c>
      <c r="H207" s="28" t="e">
        <f ca="1">INDEX(Large!$E$4:$BO$1048576,legal!$C207,legal!H$2)</f>
        <v>#NUM!</v>
      </c>
      <c r="I207" s="28" t="e">
        <f ca="1">INDEX(Large!$E$4:$BO$1048576,legal!$C207,legal!I$2)</f>
        <v>#NUM!</v>
      </c>
      <c r="J207" s="28" t="e">
        <f ca="1">INDEX(Large!$E$4:$BO$1048576,legal!$C207,legal!J$2)</f>
        <v>#NUM!</v>
      </c>
      <c r="K207" s="28" t="e">
        <f ca="1">INDEX(Large!$E$4:$BO$1048576,legal!$C207,legal!K$2)</f>
        <v>#NUM!</v>
      </c>
      <c r="L207" s="28" t="e">
        <f ca="1">INDEX(Large!$E$4:$BO$1048576,legal!$C207,legal!L$2)</f>
        <v>#NUM!</v>
      </c>
      <c r="M207" s="28" t="e">
        <f ca="1">INDEX(Large!$E$4:$BO$1048576,legal!$C207,legal!M$2)</f>
        <v>#NUM!</v>
      </c>
      <c r="N207" s="28" t="e">
        <f ca="1">INDEX(Large!$E$4:$BO$1048576,legal!$C207,legal!N$2)</f>
        <v>#NUM!</v>
      </c>
      <c r="O207" s="28" t="e">
        <f ca="1">INDEX(Large!$E$4:$BO$1048576,legal!$C207,legal!O$2)</f>
        <v>#NUM!</v>
      </c>
      <c r="P207" s="12">
        <f ca="1">IFERROR(INDEX(Large!$E$4:$BO$1048576,legal!$C207,legal!P$2),0)</f>
        <v>0</v>
      </c>
      <c r="Q207" s="5">
        <f ca="1">IFERROR(INDEX(Large!$E$4:$BO$1048576,legal!$C207,legal!Q$2)*N207,0)</f>
        <v>0</v>
      </c>
      <c r="R207" s="5">
        <f ca="1">IFERROR(INDEX(Large!$E$4:$BO$1048576,legal!$C207,legal!R$2)*G207,0)</f>
        <v>0</v>
      </c>
    </row>
    <row r="208" spans="1:18">
      <c r="A208" s="18">
        <v>205</v>
      </c>
      <c r="B208" s="17" t="e">
        <f ca="1">LARGE(Large!$BO$4:$BO$31,legal!A208)</f>
        <v>#NUM!</v>
      </c>
      <c r="C208" s="28" t="e">
        <f ca="1">MATCH(B208,Large!$BO$4:$BO604,0)</f>
        <v>#NUM!</v>
      </c>
      <c r="D208" s="28" t="e">
        <f ca="1">INDEX(Large!$E$4:$BO$1048576,legal!$C208,legal!D$2)</f>
        <v>#NUM!</v>
      </c>
      <c r="E208" s="28" t="e">
        <f ca="1">INDEX(Large!$E$4:$BO$1048576,legal!$C208,legal!E$2)</f>
        <v>#NUM!</v>
      </c>
      <c r="F208" s="28" t="e">
        <f ca="1">INDEX(Large!$E$4:$BO$1048576,legal!$C208,legal!F$2)</f>
        <v>#NUM!</v>
      </c>
      <c r="G208" s="28" t="e">
        <f ca="1">INDEX(Large!$E$4:$BO$1048576,legal!$C208,legal!G$2)</f>
        <v>#NUM!</v>
      </c>
      <c r="H208" s="28" t="e">
        <f ca="1">INDEX(Large!$E$4:$BO$1048576,legal!$C208,legal!H$2)</f>
        <v>#NUM!</v>
      </c>
      <c r="I208" s="28" t="e">
        <f ca="1">INDEX(Large!$E$4:$BO$1048576,legal!$C208,legal!I$2)</f>
        <v>#NUM!</v>
      </c>
      <c r="J208" s="28" t="e">
        <f ca="1">INDEX(Large!$E$4:$BO$1048576,legal!$C208,legal!J$2)</f>
        <v>#NUM!</v>
      </c>
      <c r="K208" s="28" t="e">
        <f ca="1">INDEX(Large!$E$4:$BO$1048576,legal!$C208,legal!K$2)</f>
        <v>#NUM!</v>
      </c>
      <c r="L208" s="28" t="e">
        <f ca="1">INDEX(Large!$E$4:$BO$1048576,legal!$C208,legal!L$2)</f>
        <v>#NUM!</v>
      </c>
      <c r="M208" s="28" t="e">
        <f ca="1">INDEX(Large!$E$4:$BO$1048576,legal!$C208,legal!M$2)</f>
        <v>#NUM!</v>
      </c>
      <c r="N208" s="28" t="e">
        <f ca="1">INDEX(Large!$E$4:$BO$1048576,legal!$C208,legal!N$2)</f>
        <v>#NUM!</v>
      </c>
      <c r="O208" s="28" t="e">
        <f ca="1">INDEX(Large!$E$4:$BO$1048576,legal!$C208,legal!O$2)</f>
        <v>#NUM!</v>
      </c>
      <c r="P208" s="12">
        <f ca="1">IFERROR(INDEX(Large!$E$4:$BO$1048576,legal!$C208,legal!P$2),0)</f>
        <v>0</v>
      </c>
      <c r="Q208" s="5">
        <f ca="1">IFERROR(INDEX(Large!$E$4:$BO$1048576,legal!$C208,legal!Q$2)*N208,0)</f>
        <v>0</v>
      </c>
      <c r="R208" s="5">
        <f ca="1">IFERROR(INDEX(Large!$E$4:$BO$1048576,legal!$C208,legal!R$2)*G208,0)</f>
        <v>0</v>
      </c>
    </row>
    <row r="209" spans="1:18">
      <c r="A209" s="18">
        <v>206</v>
      </c>
      <c r="B209" s="17" t="e">
        <f ca="1">LARGE(Large!$BO$4:$BO$31,legal!A209)</f>
        <v>#NUM!</v>
      </c>
      <c r="C209" s="28" t="e">
        <f ca="1">MATCH(B209,Large!$BO$4:$BO605,0)</f>
        <v>#NUM!</v>
      </c>
      <c r="D209" s="28" t="e">
        <f ca="1">INDEX(Large!$E$4:$BO$1048576,legal!$C209,legal!D$2)</f>
        <v>#NUM!</v>
      </c>
      <c r="E209" s="28" t="e">
        <f ca="1">INDEX(Large!$E$4:$BO$1048576,legal!$C209,legal!E$2)</f>
        <v>#NUM!</v>
      </c>
      <c r="F209" s="28" t="e">
        <f ca="1">INDEX(Large!$E$4:$BO$1048576,legal!$C209,legal!F$2)</f>
        <v>#NUM!</v>
      </c>
      <c r="G209" s="28" t="e">
        <f ca="1">INDEX(Large!$E$4:$BO$1048576,legal!$C209,legal!G$2)</f>
        <v>#NUM!</v>
      </c>
      <c r="H209" s="28" t="e">
        <f ca="1">INDEX(Large!$E$4:$BO$1048576,legal!$C209,legal!H$2)</f>
        <v>#NUM!</v>
      </c>
      <c r="I209" s="28" t="e">
        <f ca="1">INDEX(Large!$E$4:$BO$1048576,legal!$C209,legal!I$2)</f>
        <v>#NUM!</v>
      </c>
      <c r="J209" s="28" t="e">
        <f ca="1">INDEX(Large!$E$4:$BO$1048576,legal!$C209,legal!J$2)</f>
        <v>#NUM!</v>
      </c>
      <c r="K209" s="28" t="e">
        <f ca="1">INDEX(Large!$E$4:$BO$1048576,legal!$C209,legal!K$2)</f>
        <v>#NUM!</v>
      </c>
      <c r="L209" s="28" t="e">
        <f ca="1">INDEX(Large!$E$4:$BO$1048576,legal!$C209,legal!L$2)</f>
        <v>#NUM!</v>
      </c>
      <c r="M209" s="28" t="e">
        <f ca="1">INDEX(Large!$E$4:$BO$1048576,legal!$C209,legal!M$2)</f>
        <v>#NUM!</v>
      </c>
      <c r="N209" s="28" t="e">
        <f ca="1">INDEX(Large!$E$4:$BO$1048576,legal!$C209,legal!N$2)</f>
        <v>#NUM!</v>
      </c>
      <c r="O209" s="28" t="e">
        <f ca="1">INDEX(Large!$E$4:$BO$1048576,legal!$C209,legal!O$2)</f>
        <v>#NUM!</v>
      </c>
      <c r="P209" s="12">
        <f ca="1">IFERROR(INDEX(Large!$E$4:$BO$1048576,legal!$C209,legal!P$2),0)</f>
        <v>0</v>
      </c>
      <c r="Q209" s="5">
        <f ca="1">IFERROR(INDEX(Large!$E$4:$BO$1048576,legal!$C209,legal!Q$2)*N209,0)</f>
        <v>0</v>
      </c>
      <c r="R209" s="5">
        <f ca="1">IFERROR(INDEX(Large!$E$4:$BO$1048576,legal!$C209,legal!R$2)*G209,0)</f>
        <v>0</v>
      </c>
    </row>
    <row r="210" spans="1:18">
      <c r="A210" s="18">
        <v>207</v>
      </c>
      <c r="B210" s="17" t="e">
        <f ca="1">LARGE(Large!$BO$4:$BO$31,legal!A210)</f>
        <v>#NUM!</v>
      </c>
      <c r="C210" s="28" t="e">
        <f ca="1">MATCH(B210,Large!$BO$4:$BO606,0)</f>
        <v>#NUM!</v>
      </c>
      <c r="D210" s="28" t="e">
        <f ca="1">INDEX(Large!$E$4:$BO$1048576,legal!$C210,legal!D$2)</f>
        <v>#NUM!</v>
      </c>
      <c r="E210" s="28" t="e">
        <f ca="1">INDEX(Large!$E$4:$BO$1048576,legal!$C210,legal!E$2)</f>
        <v>#NUM!</v>
      </c>
      <c r="F210" s="28" t="e">
        <f ca="1">INDEX(Large!$E$4:$BO$1048576,legal!$C210,legal!F$2)</f>
        <v>#NUM!</v>
      </c>
      <c r="G210" s="28" t="e">
        <f ca="1">INDEX(Large!$E$4:$BO$1048576,legal!$C210,legal!G$2)</f>
        <v>#NUM!</v>
      </c>
      <c r="H210" s="28" t="e">
        <f ca="1">INDEX(Large!$E$4:$BO$1048576,legal!$C210,legal!H$2)</f>
        <v>#NUM!</v>
      </c>
      <c r="I210" s="28" t="e">
        <f ca="1">INDEX(Large!$E$4:$BO$1048576,legal!$C210,legal!I$2)</f>
        <v>#NUM!</v>
      </c>
      <c r="J210" s="28" t="e">
        <f ca="1">INDEX(Large!$E$4:$BO$1048576,legal!$C210,legal!J$2)</f>
        <v>#NUM!</v>
      </c>
      <c r="K210" s="28" t="e">
        <f ca="1">INDEX(Large!$E$4:$BO$1048576,legal!$C210,legal!K$2)</f>
        <v>#NUM!</v>
      </c>
      <c r="L210" s="28" t="e">
        <f ca="1">INDEX(Large!$E$4:$BO$1048576,legal!$C210,legal!L$2)</f>
        <v>#NUM!</v>
      </c>
      <c r="M210" s="28" t="e">
        <f ca="1">INDEX(Large!$E$4:$BO$1048576,legal!$C210,legal!M$2)</f>
        <v>#NUM!</v>
      </c>
      <c r="N210" s="28" t="e">
        <f ca="1">INDEX(Large!$E$4:$BO$1048576,legal!$C210,legal!N$2)</f>
        <v>#NUM!</v>
      </c>
      <c r="O210" s="28" t="e">
        <f ca="1">INDEX(Large!$E$4:$BO$1048576,legal!$C210,legal!O$2)</f>
        <v>#NUM!</v>
      </c>
      <c r="P210" s="12">
        <f ca="1">IFERROR(INDEX(Large!$E$4:$BO$1048576,legal!$C210,legal!P$2),0)</f>
        <v>0</v>
      </c>
      <c r="Q210" s="5">
        <f ca="1">IFERROR(INDEX(Large!$E$4:$BO$1048576,legal!$C210,legal!Q$2)*N210,0)</f>
        <v>0</v>
      </c>
      <c r="R210" s="5">
        <f ca="1">IFERROR(INDEX(Large!$E$4:$BO$1048576,legal!$C210,legal!R$2)*G210,0)</f>
        <v>0</v>
      </c>
    </row>
    <row r="211" spans="1:18">
      <c r="A211" s="18">
        <v>208</v>
      </c>
      <c r="B211" s="17" t="e">
        <f ca="1">LARGE(Large!$BO$4:$BO$31,legal!A211)</f>
        <v>#NUM!</v>
      </c>
      <c r="C211" s="28" t="e">
        <f ca="1">MATCH(B211,Large!$BO$4:$BO607,0)</f>
        <v>#NUM!</v>
      </c>
      <c r="D211" s="28" t="e">
        <f ca="1">INDEX(Large!$E$4:$BO$1048576,legal!$C211,legal!D$2)</f>
        <v>#NUM!</v>
      </c>
      <c r="E211" s="28" t="e">
        <f ca="1">INDEX(Large!$E$4:$BO$1048576,legal!$C211,legal!E$2)</f>
        <v>#NUM!</v>
      </c>
      <c r="F211" s="28" t="e">
        <f ca="1">INDEX(Large!$E$4:$BO$1048576,legal!$C211,legal!F$2)</f>
        <v>#NUM!</v>
      </c>
      <c r="G211" s="28" t="e">
        <f ca="1">INDEX(Large!$E$4:$BO$1048576,legal!$C211,legal!G$2)</f>
        <v>#NUM!</v>
      </c>
      <c r="H211" s="28" t="e">
        <f ca="1">INDEX(Large!$E$4:$BO$1048576,legal!$C211,legal!H$2)</f>
        <v>#NUM!</v>
      </c>
      <c r="I211" s="28" t="e">
        <f ca="1">INDEX(Large!$E$4:$BO$1048576,legal!$C211,legal!I$2)</f>
        <v>#NUM!</v>
      </c>
      <c r="J211" s="28" t="e">
        <f ca="1">INDEX(Large!$E$4:$BO$1048576,legal!$C211,legal!J$2)</f>
        <v>#NUM!</v>
      </c>
      <c r="K211" s="28" t="e">
        <f ca="1">INDEX(Large!$E$4:$BO$1048576,legal!$C211,legal!K$2)</f>
        <v>#NUM!</v>
      </c>
      <c r="L211" s="28" t="e">
        <f ca="1">INDEX(Large!$E$4:$BO$1048576,legal!$C211,legal!L$2)</f>
        <v>#NUM!</v>
      </c>
      <c r="M211" s="28" t="e">
        <f ca="1">INDEX(Large!$E$4:$BO$1048576,legal!$C211,legal!M$2)</f>
        <v>#NUM!</v>
      </c>
      <c r="N211" s="28" t="e">
        <f ca="1">INDEX(Large!$E$4:$BO$1048576,legal!$C211,legal!N$2)</f>
        <v>#NUM!</v>
      </c>
      <c r="O211" s="28" t="e">
        <f ca="1">INDEX(Large!$E$4:$BO$1048576,legal!$C211,legal!O$2)</f>
        <v>#NUM!</v>
      </c>
      <c r="P211" s="12">
        <f ca="1">IFERROR(INDEX(Large!$E$4:$BO$1048576,legal!$C211,legal!P$2),0)</f>
        <v>0</v>
      </c>
      <c r="Q211" s="5">
        <f ca="1">IFERROR(INDEX(Large!$E$4:$BO$1048576,legal!$C211,legal!Q$2)*N211,0)</f>
        <v>0</v>
      </c>
      <c r="R211" s="5">
        <f ca="1">IFERROR(INDEX(Large!$E$4:$BO$1048576,legal!$C211,legal!R$2)*G211,0)</f>
        <v>0</v>
      </c>
    </row>
    <row r="212" spans="1:18">
      <c r="A212" s="18">
        <v>209</v>
      </c>
      <c r="B212" s="17" t="e">
        <f ca="1">LARGE(Large!$BO$4:$BO$31,legal!A212)</f>
        <v>#NUM!</v>
      </c>
      <c r="C212" s="28" t="e">
        <f ca="1">MATCH(B212,Large!$BO$4:$BO608,0)</f>
        <v>#NUM!</v>
      </c>
      <c r="D212" s="28" t="e">
        <f ca="1">INDEX(Large!$E$4:$BO$1048576,legal!$C212,legal!D$2)</f>
        <v>#NUM!</v>
      </c>
      <c r="E212" s="28" t="e">
        <f ca="1">INDEX(Large!$E$4:$BO$1048576,legal!$C212,legal!E$2)</f>
        <v>#NUM!</v>
      </c>
      <c r="F212" s="28" t="e">
        <f ca="1">INDEX(Large!$E$4:$BO$1048576,legal!$C212,legal!F$2)</f>
        <v>#NUM!</v>
      </c>
      <c r="G212" s="28" t="e">
        <f ca="1">INDEX(Large!$E$4:$BO$1048576,legal!$C212,legal!G$2)</f>
        <v>#NUM!</v>
      </c>
      <c r="H212" s="28" t="e">
        <f ca="1">INDEX(Large!$E$4:$BO$1048576,legal!$C212,legal!H$2)</f>
        <v>#NUM!</v>
      </c>
      <c r="I212" s="28" t="e">
        <f ca="1">INDEX(Large!$E$4:$BO$1048576,legal!$C212,legal!I$2)</f>
        <v>#NUM!</v>
      </c>
      <c r="J212" s="28" t="e">
        <f ca="1">INDEX(Large!$E$4:$BO$1048576,legal!$C212,legal!J$2)</f>
        <v>#NUM!</v>
      </c>
      <c r="K212" s="28" t="e">
        <f ca="1">INDEX(Large!$E$4:$BO$1048576,legal!$C212,legal!K$2)</f>
        <v>#NUM!</v>
      </c>
      <c r="L212" s="28" t="e">
        <f ca="1">INDEX(Large!$E$4:$BO$1048576,legal!$C212,legal!L$2)</f>
        <v>#NUM!</v>
      </c>
      <c r="M212" s="28" t="e">
        <f ca="1">INDEX(Large!$E$4:$BO$1048576,legal!$C212,legal!M$2)</f>
        <v>#NUM!</v>
      </c>
      <c r="N212" s="28" t="e">
        <f ca="1">INDEX(Large!$E$4:$BO$1048576,legal!$C212,legal!N$2)</f>
        <v>#NUM!</v>
      </c>
      <c r="O212" s="28" t="e">
        <f ca="1">INDEX(Large!$E$4:$BO$1048576,legal!$C212,legal!O$2)</f>
        <v>#NUM!</v>
      </c>
      <c r="P212" s="12">
        <f ca="1">IFERROR(INDEX(Large!$E$4:$BO$1048576,legal!$C212,legal!P$2),0)</f>
        <v>0</v>
      </c>
      <c r="Q212" s="5">
        <f ca="1">IFERROR(INDEX(Large!$E$4:$BO$1048576,legal!$C212,legal!Q$2)*N212,0)</f>
        <v>0</v>
      </c>
      <c r="R212" s="5">
        <f ca="1">IFERROR(INDEX(Large!$E$4:$BO$1048576,legal!$C212,legal!R$2)*G212,0)</f>
        <v>0</v>
      </c>
    </row>
    <row r="213" spans="1:18">
      <c r="A213" s="18">
        <v>210</v>
      </c>
      <c r="B213" s="17" t="e">
        <f ca="1">LARGE(Large!$BO$4:$BO$31,legal!A213)</f>
        <v>#NUM!</v>
      </c>
      <c r="C213" s="28" t="e">
        <f ca="1">MATCH(B213,Large!$BO$4:$BO609,0)</f>
        <v>#NUM!</v>
      </c>
      <c r="D213" s="28" t="e">
        <f ca="1">INDEX(Large!$E$4:$BO$1048576,legal!$C213,legal!D$2)</f>
        <v>#NUM!</v>
      </c>
      <c r="E213" s="28" t="e">
        <f ca="1">INDEX(Large!$E$4:$BO$1048576,legal!$C213,legal!E$2)</f>
        <v>#NUM!</v>
      </c>
      <c r="F213" s="28" t="e">
        <f ca="1">INDEX(Large!$E$4:$BO$1048576,legal!$C213,legal!F$2)</f>
        <v>#NUM!</v>
      </c>
      <c r="G213" s="28" t="e">
        <f ca="1">INDEX(Large!$E$4:$BO$1048576,legal!$C213,legal!G$2)</f>
        <v>#NUM!</v>
      </c>
      <c r="H213" s="28" t="e">
        <f ca="1">INDEX(Large!$E$4:$BO$1048576,legal!$C213,legal!H$2)</f>
        <v>#NUM!</v>
      </c>
      <c r="I213" s="28" t="e">
        <f ca="1">INDEX(Large!$E$4:$BO$1048576,legal!$C213,legal!I$2)</f>
        <v>#NUM!</v>
      </c>
      <c r="J213" s="28" t="e">
        <f ca="1">INDEX(Large!$E$4:$BO$1048576,legal!$C213,legal!J$2)</f>
        <v>#NUM!</v>
      </c>
      <c r="K213" s="28" t="e">
        <f ca="1">INDEX(Large!$E$4:$BO$1048576,legal!$C213,legal!K$2)</f>
        <v>#NUM!</v>
      </c>
      <c r="L213" s="28" t="e">
        <f ca="1">INDEX(Large!$E$4:$BO$1048576,legal!$C213,legal!L$2)</f>
        <v>#NUM!</v>
      </c>
      <c r="M213" s="28" t="e">
        <f ca="1">INDEX(Large!$E$4:$BO$1048576,legal!$C213,legal!M$2)</f>
        <v>#NUM!</v>
      </c>
      <c r="N213" s="28" t="e">
        <f ca="1">INDEX(Large!$E$4:$BO$1048576,legal!$C213,legal!N$2)</f>
        <v>#NUM!</v>
      </c>
      <c r="O213" s="28" t="e">
        <f ca="1">INDEX(Large!$E$4:$BO$1048576,legal!$C213,legal!O$2)</f>
        <v>#NUM!</v>
      </c>
      <c r="P213" s="12">
        <f ca="1">IFERROR(INDEX(Large!$E$4:$BO$1048576,legal!$C213,legal!P$2),0)</f>
        <v>0</v>
      </c>
      <c r="Q213" s="5">
        <f ca="1">IFERROR(INDEX(Large!$E$4:$BO$1048576,legal!$C213,legal!Q$2)*N213,0)</f>
        <v>0</v>
      </c>
      <c r="R213" s="5">
        <f ca="1">IFERROR(INDEX(Large!$E$4:$BO$1048576,legal!$C213,legal!R$2)*G213,0)</f>
        <v>0</v>
      </c>
    </row>
    <row r="214" spans="1:18">
      <c r="A214" s="18">
        <v>211</v>
      </c>
      <c r="B214" s="17" t="e">
        <f ca="1">LARGE(Large!$BO$4:$BO$31,legal!A214)</f>
        <v>#NUM!</v>
      </c>
      <c r="C214" s="28" t="e">
        <f ca="1">MATCH(B214,Large!$BO$4:$BO610,0)</f>
        <v>#NUM!</v>
      </c>
      <c r="D214" s="28" t="e">
        <f ca="1">INDEX(Large!$E$4:$BO$1048576,legal!$C214,legal!D$2)</f>
        <v>#NUM!</v>
      </c>
      <c r="E214" s="28" t="e">
        <f ca="1">INDEX(Large!$E$4:$BO$1048576,legal!$C214,legal!E$2)</f>
        <v>#NUM!</v>
      </c>
      <c r="F214" s="28" t="e">
        <f ca="1">INDEX(Large!$E$4:$BO$1048576,legal!$C214,legal!F$2)</f>
        <v>#NUM!</v>
      </c>
      <c r="G214" s="28" t="e">
        <f ca="1">INDEX(Large!$E$4:$BO$1048576,legal!$C214,legal!G$2)</f>
        <v>#NUM!</v>
      </c>
      <c r="H214" s="28" t="e">
        <f ca="1">INDEX(Large!$E$4:$BO$1048576,legal!$C214,legal!H$2)</f>
        <v>#NUM!</v>
      </c>
      <c r="I214" s="28" t="e">
        <f ca="1">INDEX(Large!$E$4:$BO$1048576,legal!$C214,legal!I$2)</f>
        <v>#NUM!</v>
      </c>
      <c r="J214" s="28" t="e">
        <f ca="1">INDEX(Large!$E$4:$BO$1048576,legal!$C214,legal!J$2)</f>
        <v>#NUM!</v>
      </c>
      <c r="K214" s="28" t="e">
        <f ca="1">INDEX(Large!$E$4:$BO$1048576,legal!$C214,legal!K$2)</f>
        <v>#NUM!</v>
      </c>
      <c r="L214" s="28" t="e">
        <f ca="1">INDEX(Large!$E$4:$BO$1048576,legal!$C214,legal!L$2)</f>
        <v>#NUM!</v>
      </c>
      <c r="M214" s="28" t="e">
        <f ca="1">INDEX(Large!$E$4:$BO$1048576,legal!$C214,legal!M$2)</f>
        <v>#NUM!</v>
      </c>
      <c r="N214" s="28" t="e">
        <f ca="1">INDEX(Large!$E$4:$BO$1048576,legal!$C214,legal!N$2)</f>
        <v>#NUM!</v>
      </c>
      <c r="O214" s="28" t="e">
        <f ca="1">INDEX(Large!$E$4:$BO$1048576,legal!$C214,legal!O$2)</f>
        <v>#NUM!</v>
      </c>
      <c r="P214" s="12">
        <f ca="1">IFERROR(INDEX(Large!$E$4:$BO$1048576,legal!$C214,legal!P$2),0)</f>
        <v>0</v>
      </c>
      <c r="Q214" s="5">
        <f ca="1">IFERROR(INDEX(Large!$E$4:$BO$1048576,legal!$C214,legal!Q$2)*N214,0)</f>
        <v>0</v>
      </c>
      <c r="R214" s="5">
        <f ca="1">IFERROR(INDEX(Large!$E$4:$BO$1048576,legal!$C214,legal!R$2)*G214,0)</f>
        <v>0</v>
      </c>
    </row>
    <row r="215" spans="1:18">
      <c r="A215" s="18">
        <v>212</v>
      </c>
      <c r="B215" s="17" t="e">
        <f ca="1">LARGE(Large!$BO$4:$BO$31,legal!A215)</f>
        <v>#NUM!</v>
      </c>
      <c r="C215" s="28" t="e">
        <f ca="1">MATCH(B215,Large!$BO$4:$BO611,0)</f>
        <v>#NUM!</v>
      </c>
      <c r="D215" s="28" t="e">
        <f ca="1">INDEX(Large!$E$4:$BO$1048576,legal!$C215,legal!D$2)</f>
        <v>#NUM!</v>
      </c>
      <c r="E215" s="28" t="e">
        <f ca="1">INDEX(Large!$E$4:$BO$1048576,legal!$C215,legal!E$2)</f>
        <v>#NUM!</v>
      </c>
      <c r="F215" s="28" t="e">
        <f ca="1">INDEX(Large!$E$4:$BO$1048576,legal!$C215,legal!F$2)</f>
        <v>#NUM!</v>
      </c>
      <c r="G215" s="28" t="e">
        <f ca="1">INDEX(Large!$E$4:$BO$1048576,legal!$C215,legal!G$2)</f>
        <v>#NUM!</v>
      </c>
      <c r="H215" s="28" t="e">
        <f ca="1">INDEX(Large!$E$4:$BO$1048576,legal!$C215,legal!H$2)</f>
        <v>#NUM!</v>
      </c>
      <c r="I215" s="28" t="e">
        <f ca="1">INDEX(Large!$E$4:$BO$1048576,legal!$C215,legal!I$2)</f>
        <v>#NUM!</v>
      </c>
      <c r="J215" s="28" t="e">
        <f ca="1">INDEX(Large!$E$4:$BO$1048576,legal!$C215,legal!J$2)</f>
        <v>#NUM!</v>
      </c>
      <c r="K215" s="28" t="e">
        <f ca="1">INDEX(Large!$E$4:$BO$1048576,legal!$C215,legal!K$2)</f>
        <v>#NUM!</v>
      </c>
      <c r="L215" s="28" t="e">
        <f ca="1">INDEX(Large!$E$4:$BO$1048576,legal!$C215,legal!L$2)</f>
        <v>#NUM!</v>
      </c>
      <c r="M215" s="28" t="e">
        <f ca="1">INDEX(Large!$E$4:$BO$1048576,legal!$C215,legal!M$2)</f>
        <v>#NUM!</v>
      </c>
      <c r="N215" s="28" t="e">
        <f ca="1">INDEX(Large!$E$4:$BO$1048576,legal!$C215,legal!N$2)</f>
        <v>#NUM!</v>
      </c>
      <c r="O215" s="28" t="e">
        <f ca="1">INDEX(Large!$E$4:$BO$1048576,legal!$C215,legal!O$2)</f>
        <v>#NUM!</v>
      </c>
      <c r="P215" s="12">
        <f ca="1">IFERROR(INDEX(Large!$E$4:$BO$1048576,legal!$C215,legal!P$2),0)</f>
        <v>0</v>
      </c>
      <c r="Q215" s="5">
        <f ca="1">IFERROR(INDEX(Large!$E$4:$BO$1048576,legal!$C215,legal!Q$2)*N215,0)</f>
        <v>0</v>
      </c>
      <c r="R215" s="5">
        <f ca="1">IFERROR(INDEX(Large!$E$4:$BO$1048576,legal!$C215,legal!R$2)*G215,0)</f>
        <v>0</v>
      </c>
    </row>
    <row r="216" spans="1:18">
      <c r="A216" s="18">
        <v>213</v>
      </c>
      <c r="B216" s="17" t="e">
        <f ca="1">LARGE(Large!$BO$4:$BO$31,legal!A216)</f>
        <v>#NUM!</v>
      </c>
      <c r="C216" s="28" t="e">
        <f ca="1">MATCH(B216,Large!$BO$4:$BO612,0)</f>
        <v>#NUM!</v>
      </c>
      <c r="D216" s="28" t="e">
        <f ca="1">INDEX(Large!$E$4:$BO$1048576,legal!$C216,legal!D$2)</f>
        <v>#NUM!</v>
      </c>
      <c r="E216" s="28" t="e">
        <f ca="1">INDEX(Large!$E$4:$BO$1048576,legal!$C216,legal!E$2)</f>
        <v>#NUM!</v>
      </c>
      <c r="F216" s="28" t="e">
        <f ca="1">INDEX(Large!$E$4:$BO$1048576,legal!$C216,legal!F$2)</f>
        <v>#NUM!</v>
      </c>
      <c r="G216" s="28" t="e">
        <f ca="1">INDEX(Large!$E$4:$BO$1048576,legal!$C216,legal!G$2)</f>
        <v>#NUM!</v>
      </c>
      <c r="H216" s="28" t="e">
        <f ca="1">INDEX(Large!$E$4:$BO$1048576,legal!$C216,legal!H$2)</f>
        <v>#NUM!</v>
      </c>
      <c r="I216" s="28" t="e">
        <f ca="1">INDEX(Large!$E$4:$BO$1048576,legal!$C216,legal!I$2)</f>
        <v>#NUM!</v>
      </c>
      <c r="J216" s="28" t="e">
        <f ca="1">INDEX(Large!$E$4:$BO$1048576,legal!$C216,legal!J$2)</f>
        <v>#NUM!</v>
      </c>
      <c r="K216" s="28" t="e">
        <f ca="1">INDEX(Large!$E$4:$BO$1048576,legal!$C216,legal!K$2)</f>
        <v>#NUM!</v>
      </c>
      <c r="L216" s="28" t="e">
        <f ca="1">INDEX(Large!$E$4:$BO$1048576,legal!$C216,legal!L$2)</f>
        <v>#NUM!</v>
      </c>
      <c r="M216" s="28" t="e">
        <f ca="1">INDEX(Large!$E$4:$BO$1048576,legal!$C216,legal!M$2)</f>
        <v>#NUM!</v>
      </c>
      <c r="N216" s="28" t="e">
        <f ca="1">INDEX(Large!$E$4:$BO$1048576,legal!$C216,legal!N$2)</f>
        <v>#NUM!</v>
      </c>
      <c r="O216" s="28" t="e">
        <f ca="1">INDEX(Large!$E$4:$BO$1048576,legal!$C216,legal!O$2)</f>
        <v>#NUM!</v>
      </c>
      <c r="P216" s="12">
        <f ca="1">IFERROR(INDEX(Large!$E$4:$BO$1048576,legal!$C216,legal!P$2),0)</f>
        <v>0</v>
      </c>
      <c r="Q216" s="5">
        <f ca="1">IFERROR(INDEX(Large!$E$4:$BO$1048576,legal!$C216,legal!Q$2)*N216,0)</f>
        <v>0</v>
      </c>
      <c r="R216" s="5">
        <f ca="1">IFERROR(INDEX(Large!$E$4:$BO$1048576,legal!$C216,legal!R$2)*G216,0)</f>
        <v>0</v>
      </c>
    </row>
    <row r="217" spans="1:18">
      <c r="A217" s="18">
        <v>214</v>
      </c>
      <c r="B217" s="17" t="e">
        <f ca="1">LARGE(Large!$BO$4:$BO$31,legal!A217)</f>
        <v>#NUM!</v>
      </c>
      <c r="C217" s="28" t="e">
        <f ca="1">MATCH(B217,Large!$BO$4:$BO613,0)</f>
        <v>#NUM!</v>
      </c>
      <c r="D217" s="28" t="e">
        <f ca="1">INDEX(Large!$E$4:$BO$1048576,legal!$C217,legal!D$2)</f>
        <v>#NUM!</v>
      </c>
      <c r="E217" s="28" t="e">
        <f ca="1">INDEX(Large!$E$4:$BO$1048576,legal!$C217,legal!E$2)</f>
        <v>#NUM!</v>
      </c>
      <c r="F217" s="28" t="e">
        <f ca="1">INDEX(Large!$E$4:$BO$1048576,legal!$C217,legal!F$2)</f>
        <v>#NUM!</v>
      </c>
      <c r="G217" s="28" t="e">
        <f ca="1">INDEX(Large!$E$4:$BO$1048576,legal!$C217,legal!G$2)</f>
        <v>#NUM!</v>
      </c>
      <c r="H217" s="28" t="e">
        <f ca="1">INDEX(Large!$E$4:$BO$1048576,legal!$C217,legal!H$2)</f>
        <v>#NUM!</v>
      </c>
      <c r="I217" s="28" t="e">
        <f ca="1">INDEX(Large!$E$4:$BO$1048576,legal!$C217,legal!I$2)</f>
        <v>#NUM!</v>
      </c>
      <c r="J217" s="28" t="e">
        <f ca="1">INDEX(Large!$E$4:$BO$1048576,legal!$C217,legal!J$2)</f>
        <v>#NUM!</v>
      </c>
      <c r="K217" s="28" t="e">
        <f ca="1">INDEX(Large!$E$4:$BO$1048576,legal!$C217,legal!K$2)</f>
        <v>#NUM!</v>
      </c>
      <c r="L217" s="28" t="e">
        <f ca="1">INDEX(Large!$E$4:$BO$1048576,legal!$C217,legal!L$2)</f>
        <v>#NUM!</v>
      </c>
      <c r="M217" s="28" t="e">
        <f ca="1">INDEX(Large!$E$4:$BO$1048576,legal!$C217,legal!M$2)</f>
        <v>#NUM!</v>
      </c>
      <c r="N217" s="28" t="e">
        <f ca="1">INDEX(Large!$E$4:$BO$1048576,legal!$C217,legal!N$2)</f>
        <v>#NUM!</v>
      </c>
      <c r="O217" s="28" t="e">
        <f ca="1">INDEX(Large!$E$4:$BO$1048576,legal!$C217,legal!O$2)</f>
        <v>#NUM!</v>
      </c>
      <c r="P217" s="12">
        <f ca="1">IFERROR(INDEX(Large!$E$4:$BO$1048576,legal!$C217,legal!P$2),0)</f>
        <v>0</v>
      </c>
      <c r="Q217" s="5">
        <f ca="1">IFERROR(INDEX(Large!$E$4:$BO$1048576,legal!$C217,legal!Q$2)*N217,0)</f>
        <v>0</v>
      </c>
      <c r="R217" s="5">
        <f ca="1">IFERROR(INDEX(Large!$E$4:$BO$1048576,legal!$C217,legal!R$2)*G217,0)</f>
        <v>0</v>
      </c>
    </row>
    <row r="218" spans="1:18">
      <c r="A218" s="18">
        <v>215</v>
      </c>
      <c r="B218" s="17" t="e">
        <f ca="1">LARGE(Large!$BO$4:$BO$31,legal!A218)</f>
        <v>#NUM!</v>
      </c>
      <c r="C218" s="28" t="e">
        <f ca="1">MATCH(B218,Large!$BO$4:$BO614,0)</f>
        <v>#NUM!</v>
      </c>
      <c r="D218" s="28" t="e">
        <f ca="1">INDEX(Large!$E$4:$BO$1048576,legal!$C218,legal!D$2)</f>
        <v>#NUM!</v>
      </c>
      <c r="E218" s="28" t="e">
        <f ca="1">INDEX(Large!$E$4:$BO$1048576,legal!$C218,legal!E$2)</f>
        <v>#NUM!</v>
      </c>
      <c r="F218" s="28" t="e">
        <f ca="1">INDEX(Large!$E$4:$BO$1048576,legal!$C218,legal!F$2)</f>
        <v>#NUM!</v>
      </c>
      <c r="G218" s="28" t="e">
        <f ca="1">INDEX(Large!$E$4:$BO$1048576,legal!$C218,legal!G$2)</f>
        <v>#NUM!</v>
      </c>
      <c r="H218" s="28" t="e">
        <f ca="1">INDEX(Large!$E$4:$BO$1048576,legal!$C218,legal!H$2)</f>
        <v>#NUM!</v>
      </c>
      <c r="I218" s="28" t="e">
        <f ca="1">INDEX(Large!$E$4:$BO$1048576,legal!$C218,legal!I$2)</f>
        <v>#NUM!</v>
      </c>
      <c r="J218" s="28" t="e">
        <f ca="1">INDEX(Large!$E$4:$BO$1048576,legal!$C218,legal!J$2)</f>
        <v>#NUM!</v>
      </c>
      <c r="K218" s="28" t="e">
        <f ca="1">INDEX(Large!$E$4:$BO$1048576,legal!$C218,legal!K$2)</f>
        <v>#NUM!</v>
      </c>
      <c r="L218" s="28" t="e">
        <f ca="1">INDEX(Large!$E$4:$BO$1048576,legal!$C218,legal!L$2)</f>
        <v>#NUM!</v>
      </c>
      <c r="M218" s="28" t="e">
        <f ca="1">INDEX(Large!$E$4:$BO$1048576,legal!$C218,legal!M$2)</f>
        <v>#NUM!</v>
      </c>
      <c r="N218" s="28" t="e">
        <f ca="1">INDEX(Large!$E$4:$BO$1048576,legal!$C218,legal!N$2)</f>
        <v>#NUM!</v>
      </c>
      <c r="O218" s="28" t="e">
        <f ca="1">INDEX(Large!$E$4:$BO$1048576,legal!$C218,legal!O$2)</f>
        <v>#NUM!</v>
      </c>
      <c r="P218" s="12">
        <f ca="1">IFERROR(INDEX(Large!$E$4:$BO$1048576,legal!$C218,legal!P$2),0)</f>
        <v>0</v>
      </c>
      <c r="Q218" s="5">
        <f ca="1">IFERROR(INDEX(Large!$E$4:$BO$1048576,legal!$C218,legal!Q$2)*N218,0)</f>
        <v>0</v>
      </c>
      <c r="R218" s="5">
        <f ca="1">IFERROR(INDEX(Large!$E$4:$BO$1048576,legal!$C218,legal!R$2)*G218,0)</f>
        <v>0</v>
      </c>
    </row>
    <row r="219" spans="1:18">
      <c r="A219" s="18">
        <v>216</v>
      </c>
      <c r="B219" s="17" t="e">
        <f ca="1">LARGE(Large!$BO$4:$BO$31,legal!A219)</f>
        <v>#NUM!</v>
      </c>
      <c r="C219" s="28" t="e">
        <f ca="1">MATCH(B219,Large!$BO$4:$BO615,0)</f>
        <v>#NUM!</v>
      </c>
      <c r="D219" s="28" t="e">
        <f ca="1">INDEX(Large!$E$4:$BO$1048576,legal!$C219,legal!D$2)</f>
        <v>#NUM!</v>
      </c>
      <c r="E219" s="28" t="e">
        <f ca="1">INDEX(Large!$E$4:$BO$1048576,legal!$C219,legal!E$2)</f>
        <v>#NUM!</v>
      </c>
      <c r="F219" s="28" t="e">
        <f ca="1">INDEX(Large!$E$4:$BO$1048576,legal!$C219,legal!F$2)</f>
        <v>#NUM!</v>
      </c>
      <c r="G219" s="28" t="e">
        <f ca="1">INDEX(Large!$E$4:$BO$1048576,legal!$C219,legal!G$2)</f>
        <v>#NUM!</v>
      </c>
      <c r="H219" s="28" t="e">
        <f ca="1">INDEX(Large!$E$4:$BO$1048576,legal!$C219,legal!H$2)</f>
        <v>#NUM!</v>
      </c>
      <c r="I219" s="28" t="e">
        <f ca="1">INDEX(Large!$E$4:$BO$1048576,legal!$C219,legal!I$2)</f>
        <v>#NUM!</v>
      </c>
      <c r="J219" s="28" t="e">
        <f ca="1">INDEX(Large!$E$4:$BO$1048576,legal!$C219,legal!J$2)</f>
        <v>#NUM!</v>
      </c>
      <c r="K219" s="28" t="e">
        <f ca="1">INDEX(Large!$E$4:$BO$1048576,legal!$C219,legal!K$2)</f>
        <v>#NUM!</v>
      </c>
      <c r="L219" s="28" t="e">
        <f ca="1">INDEX(Large!$E$4:$BO$1048576,legal!$C219,legal!L$2)</f>
        <v>#NUM!</v>
      </c>
      <c r="M219" s="28" t="e">
        <f ca="1">INDEX(Large!$E$4:$BO$1048576,legal!$C219,legal!M$2)</f>
        <v>#NUM!</v>
      </c>
      <c r="N219" s="28" t="e">
        <f ca="1">INDEX(Large!$E$4:$BO$1048576,legal!$C219,legal!N$2)</f>
        <v>#NUM!</v>
      </c>
      <c r="O219" s="28" t="e">
        <f ca="1">INDEX(Large!$E$4:$BO$1048576,legal!$C219,legal!O$2)</f>
        <v>#NUM!</v>
      </c>
      <c r="P219" s="12">
        <f ca="1">IFERROR(INDEX(Large!$E$4:$BO$1048576,legal!$C219,legal!P$2),0)</f>
        <v>0</v>
      </c>
      <c r="Q219" s="5">
        <f ca="1">IFERROR(INDEX(Large!$E$4:$BO$1048576,legal!$C219,legal!Q$2)*N219,0)</f>
        <v>0</v>
      </c>
      <c r="R219" s="5">
        <f ca="1">IFERROR(INDEX(Large!$E$4:$BO$1048576,legal!$C219,legal!R$2)*G219,0)</f>
        <v>0</v>
      </c>
    </row>
    <row r="220" spans="1:18">
      <c r="A220" s="18">
        <v>217</v>
      </c>
      <c r="B220" s="17" t="e">
        <f ca="1">LARGE(Large!$BO$4:$BO$31,legal!A220)</f>
        <v>#NUM!</v>
      </c>
      <c r="C220" s="28" t="e">
        <f ca="1">MATCH(B220,Large!$BO$4:$BO616,0)</f>
        <v>#NUM!</v>
      </c>
      <c r="D220" s="28" t="e">
        <f ca="1">INDEX(Large!$E$4:$BO$1048576,legal!$C220,legal!D$2)</f>
        <v>#NUM!</v>
      </c>
      <c r="E220" s="28" t="e">
        <f ca="1">INDEX(Large!$E$4:$BO$1048576,legal!$C220,legal!E$2)</f>
        <v>#NUM!</v>
      </c>
      <c r="F220" s="28" t="e">
        <f ca="1">INDEX(Large!$E$4:$BO$1048576,legal!$C220,legal!F$2)</f>
        <v>#NUM!</v>
      </c>
      <c r="G220" s="28" t="e">
        <f ca="1">INDEX(Large!$E$4:$BO$1048576,legal!$C220,legal!G$2)</f>
        <v>#NUM!</v>
      </c>
      <c r="H220" s="28" t="e">
        <f ca="1">INDEX(Large!$E$4:$BO$1048576,legal!$C220,legal!H$2)</f>
        <v>#NUM!</v>
      </c>
      <c r="I220" s="28" t="e">
        <f ca="1">INDEX(Large!$E$4:$BO$1048576,legal!$C220,legal!I$2)</f>
        <v>#NUM!</v>
      </c>
      <c r="J220" s="28" t="e">
        <f ca="1">INDEX(Large!$E$4:$BO$1048576,legal!$C220,legal!J$2)</f>
        <v>#NUM!</v>
      </c>
      <c r="K220" s="28" t="e">
        <f ca="1">INDEX(Large!$E$4:$BO$1048576,legal!$C220,legal!K$2)</f>
        <v>#NUM!</v>
      </c>
      <c r="L220" s="28" t="e">
        <f ca="1">INDEX(Large!$E$4:$BO$1048576,legal!$C220,legal!L$2)</f>
        <v>#NUM!</v>
      </c>
      <c r="M220" s="28" t="e">
        <f ca="1">INDEX(Large!$E$4:$BO$1048576,legal!$C220,legal!M$2)</f>
        <v>#NUM!</v>
      </c>
      <c r="N220" s="28" t="e">
        <f ca="1">INDEX(Large!$E$4:$BO$1048576,legal!$C220,legal!N$2)</f>
        <v>#NUM!</v>
      </c>
      <c r="O220" s="28" t="e">
        <f ca="1">INDEX(Large!$E$4:$BO$1048576,legal!$C220,legal!O$2)</f>
        <v>#NUM!</v>
      </c>
      <c r="P220" s="12">
        <f ca="1">IFERROR(INDEX(Large!$E$4:$BO$1048576,legal!$C220,legal!P$2),0)</f>
        <v>0</v>
      </c>
      <c r="Q220" s="5">
        <f ca="1">IFERROR(INDEX(Large!$E$4:$BO$1048576,legal!$C220,legal!Q$2)*N220,0)</f>
        <v>0</v>
      </c>
      <c r="R220" s="5">
        <f ca="1">IFERROR(INDEX(Large!$E$4:$BO$1048576,legal!$C220,legal!R$2)*G220,0)</f>
        <v>0</v>
      </c>
    </row>
    <row r="221" spans="1:18">
      <c r="A221" s="18">
        <v>218</v>
      </c>
      <c r="B221" s="17" t="e">
        <f ca="1">LARGE(Large!$BO$4:$BO$31,legal!A221)</f>
        <v>#NUM!</v>
      </c>
      <c r="C221" s="28" t="e">
        <f ca="1">MATCH(B221,Large!$BO$4:$BO617,0)</f>
        <v>#NUM!</v>
      </c>
      <c r="D221" s="28" t="e">
        <f ca="1">INDEX(Large!$E$4:$BO$1048576,legal!$C221,legal!D$2)</f>
        <v>#NUM!</v>
      </c>
      <c r="E221" s="28" t="e">
        <f ca="1">INDEX(Large!$E$4:$BO$1048576,legal!$C221,legal!E$2)</f>
        <v>#NUM!</v>
      </c>
      <c r="F221" s="28" t="e">
        <f ca="1">INDEX(Large!$E$4:$BO$1048576,legal!$C221,legal!F$2)</f>
        <v>#NUM!</v>
      </c>
      <c r="G221" s="28" t="e">
        <f ca="1">INDEX(Large!$E$4:$BO$1048576,legal!$C221,legal!G$2)</f>
        <v>#NUM!</v>
      </c>
      <c r="H221" s="28" t="e">
        <f ca="1">INDEX(Large!$E$4:$BO$1048576,legal!$C221,legal!H$2)</f>
        <v>#NUM!</v>
      </c>
      <c r="I221" s="28" t="e">
        <f ca="1">INDEX(Large!$E$4:$BO$1048576,legal!$C221,legal!I$2)</f>
        <v>#NUM!</v>
      </c>
      <c r="J221" s="28" t="e">
        <f ca="1">INDEX(Large!$E$4:$BO$1048576,legal!$C221,legal!J$2)</f>
        <v>#NUM!</v>
      </c>
      <c r="K221" s="28" t="e">
        <f ca="1">INDEX(Large!$E$4:$BO$1048576,legal!$C221,legal!K$2)</f>
        <v>#NUM!</v>
      </c>
      <c r="L221" s="28" t="e">
        <f ca="1">INDEX(Large!$E$4:$BO$1048576,legal!$C221,legal!L$2)</f>
        <v>#NUM!</v>
      </c>
      <c r="M221" s="28" t="e">
        <f ca="1">INDEX(Large!$E$4:$BO$1048576,legal!$C221,legal!M$2)</f>
        <v>#NUM!</v>
      </c>
      <c r="N221" s="28" t="e">
        <f ca="1">INDEX(Large!$E$4:$BO$1048576,legal!$C221,legal!N$2)</f>
        <v>#NUM!</v>
      </c>
      <c r="O221" s="28" t="e">
        <f ca="1">INDEX(Large!$E$4:$BO$1048576,legal!$C221,legal!O$2)</f>
        <v>#NUM!</v>
      </c>
      <c r="P221" s="12">
        <f ca="1">IFERROR(INDEX(Large!$E$4:$BO$1048576,legal!$C221,legal!P$2),0)</f>
        <v>0</v>
      </c>
      <c r="Q221" s="5">
        <f ca="1">IFERROR(INDEX(Large!$E$4:$BO$1048576,legal!$C221,legal!Q$2)*N221,0)</f>
        <v>0</v>
      </c>
      <c r="R221" s="5">
        <f ca="1">IFERROR(INDEX(Large!$E$4:$BO$1048576,legal!$C221,legal!R$2)*G221,0)</f>
        <v>0</v>
      </c>
    </row>
    <row r="222" spans="1:18">
      <c r="A222" s="18">
        <v>219</v>
      </c>
      <c r="B222" s="17" t="e">
        <f ca="1">LARGE(Large!$BO$4:$BO$31,legal!A222)</f>
        <v>#NUM!</v>
      </c>
      <c r="C222" s="28" t="e">
        <f ca="1">MATCH(B222,Large!$BO$4:$BO618,0)</f>
        <v>#NUM!</v>
      </c>
      <c r="D222" s="28" t="e">
        <f ca="1">INDEX(Large!$E$4:$BO$1048576,legal!$C222,legal!D$2)</f>
        <v>#NUM!</v>
      </c>
      <c r="E222" s="28" t="e">
        <f ca="1">INDEX(Large!$E$4:$BO$1048576,legal!$C222,legal!E$2)</f>
        <v>#NUM!</v>
      </c>
      <c r="F222" s="28" t="e">
        <f ca="1">INDEX(Large!$E$4:$BO$1048576,legal!$C222,legal!F$2)</f>
        <v>#NUM!</v>
      </c>
      <c r="G222" s="28" t="e">
        <f ca="1">INDEX(Large!$E$4:$BO$1048576,legal!$C222,legal!G$2)</f>
        <v>#NUM!</v>
      </c>
      <c r="H222" s="28" t="e">
        <f ca="1">INDEX(Large!$E$4:$BO$1048576,legal!$C222,legal!H$2)</f>
        <v>#NUM!</v>
      </c>
      <c r="I222" s="28" t="e">
        <f ca="1">INDEX(Large!$E$4:$BO$1048576,legal!$C222,legal!I$2)</f>
        <v>#NUM!</v>
      </c>
      <c r="J222" s="28" t="e">
        <f ca="1">INDEX(Large!$E$4:$BO$1048576,legal!$C222,legal!J$2)</f>
        <v>#NUM!</v>
      </c>
      <c r="K222" s="28" t="e">
        <f ca="1">INDEX(Large!$E$4:$BO$1048576,legal!$C222,legal!K$2)</f>
        <v>#NUM!</v>
      </c>
      <c r="L222" s="28" t="e">
        <f ca="1">INDEX(Large!$E$4:$BO$1048576,legal!$C222,legal!L$2)</f>
        <v>#NUM!</v>
      </c>
      <c r="M222" s="28" t="e">
        <f ca="1">INDEX(Large!$E$4:$BO$1048576,legal!$C222,legal!M$2)</f>
        <v>#NUM!</v>
      </c>
      <c r="N222" s="28" t="e">
        <f ca="1">INDEX(Large!$E$4:$BO$1048576,legal!$C222,legal!N$2)</f>
        <v>#NUM!</v>
      </c>
      <c r="O222" s="28" t="e">
        <f ca="1">INDEX(Large!$E$4:$BO$1048576,legal!$C222,legal!O$2)</f>
        <v>#NUM!</v>
      </c>
      <c r="P222" s="12">
        <f ca="1">IFERROR(INDEX(Large!$E$4:$BO$1048576,legal!$C222,legal!P$2),0)</f>
        <v>0</v>
      </c>
      <c r="Q222" s="5">
        <f ca="1">IFERROR(INDEX(Large!$E$4:$BO$1048576,legal!$C222,legal!Q$2)*N222,0)</f>
        <v>0</v>
      </c>
      <c r="R222" s="5">
        <f ca="1">IFERROR(INDEX(Large!$E$4:$BO$1048576,legal!$C222,legal!R$2)*G222,0)</f>
        <v>0</v>
      </c>
    </row>
    <row r="223" spans="1:18">
      <c r="A223" s="18">
        <v>220</v>
      </c>
      <c r="B223" s="17" t="e">
        <f ca="1">LARGE(Large!$BO$4:$BO$31,legal!A223)</f>
        <v>#NUM!</v>
      </c>
      <c r="C223" s="28" t="e">
        <f ca="1">MATCH(B223,Large!$BO$4:$BO619,0)</f>
        <v>#NUM!</v>
      </c>
      <c r="D223" s="28" t="e">
        <f ca="1">INDEX(Large!$E$4:$BO$1048576,legal!$C223,legal!D$2)</f>
        <v>#NUM!</v>
      </c>
      <c r="E223" s="28" t="e">
        <f ca="1">INDEX(Large!$E$4:$BO$1048576,legal!$C223,legal!E$2)</f>
        <v>#NUM!</v>
      </c>
      <c r="F223" s="28" t="e">
        <f ca="1">INDEX(Large!$E$4:$BO$1048576,legal!$C223,legal!F$2)</f>
        <v>#NUM!</v>
      </c>
      <c r="G223" s="28" t="e">
        <f ca="1">INDEX(Large!$E$4:$BO$1048576,legal!$C223,legal!G$2)</f>
        <v>#NUM!</v>
      </c>
      <c r="H223" s="28" t="e">
        <f ca="1">INDEX(Large!$E$4:$BO$1048576,legal!$C223,legal!H$2)</f>
        <v>#NUM!</v>
      </c>
      <c r="I223" s="28" t="e">
        <f ca="1">INDEX(Large!$E$4:$BO$1048576,legal!$C223,legal!I$2)</f>
        <v>#NUM!</v>
      </c>
      <c r="J223" s="28" t="e">
        <f ca="1">INDEX(Large!$E$4:$BO$1048576,legal!$C223,legal!J$2)</f>
        <v>#NUM!</v>
      </c>
      <c r="K223" s="28" t="e">
        <f ca="1">INDEX(Large!$E$4:$BO$1048576,legal!$C223,legal!K$2)</f>
        <v>#NUM!</v>
      </c>
      <c r="L223" s="28" t="e">
        <f ca="1">INDEX(Large!$E$4:$BO$1048576,legal!$C223,legal!L$2)</f>
        <v>#NUM!</v>
      </c>
      <c r="M223" s="28" t="e">
        <f ca="1">INDEX(Large!$E$4:$BO$1048576,legal!$C223,legal!M$2)</f>
        <v>#NUM!</v>
      </c>
      <c r="N223" s="28" t="e">
        <f ca="1">INDEX(Large!$E$4:$BO$1048576,legal!$C223,legal!N$2)</f>
        <v>#NUM!</v>
      </c>
      <c r="O223" s="28" t="e">
        <f ca="1">INDEX(Large!$E$4:$BO$1048576,legal!$C223,legal!O$2)</f>
        <v>#NUM!</v>
      </c>
      <c r="P223" s="12">
        <f ca="1">IFERROR(INDEX(Large!$E$4:$BO$1048576,legal!$C223,legal!P$2),0)</f>
        <v>0</v>
      </c>
      <c r="Q223" s="5">
        <f ca="1">IFERROR(INDEX(Large!$E$4:$BO$1048576,legal!$C223,legal!Q$2)*N223,0)</f>
        <v>0</v>
      </c>
      <c r="R223" s="5">
        <f ca="1">IFERROR(INDEX(Large!$E$4:$BO$1048576,legal!$C223,legal!R$2)*G223,0)</f>
        <v>0</v>
      </c>
    </row>
    <row r="224" spans="1:18">
      <c r="A224" s="18">
        <v>221</v>
      </c>
      <c r="B224" s="17" t="e">
        <f ca="1">LARGE(Large!$BO$4:$BO$31,legal!A224)</f>
        <v>#NUM!</v>
      </c>
      <c r="C224" s="28" t="e">
        <f ca="1">MATCH(B224,Large!$BO$4:$BO620,0)</f>
        <v>#NUM!</v>
      </c>
      <c r="D224" s="28" t="e">
        <f ca="1">INDEX(Large!$E$4:$BO$1048576,legal!$C224,legal!D$2)</f>
        <v>#NUM!</v>
      </c>
      <c r="E224" s="28" t="e">
        <f ca="1">INDEX(Large!$E$4:$BO$1048576,legal!$C224,legal!E$2)</f>
        <v>#NUM!</v>
      </c>
      <c r="F224" s="28" t="e">
        <f ca="1">INDEX(Large!$E$4:$BO$1048576,legal!$C224,legal!F$2)</f>
        <v>#NUM!</v>
      </c>
      <c r="G224" s="28" t="e">
        <f ca="1">INDEX(Large!$E$4:$BO$1048576,legal!$C224,legal!G$2)</f>
        <v>#NUM!</v>
      </c>
      <c r="H224" s="28" t="e">
        <f ca="1">INDEX(Large!$E$4:$BO$1048576,legal!$C224,legal!H$2)</f>
        <v>#NUM!</v>
      </c>
      <c r="I224" s="28" t="e">
        <f ca="1">INDEX(Large!$E$4:$BO$1048576,legal!$C224,legal!I$2)</f>
        <v>#NUM!</v>
      </c>
      <c r="J224" s="28" t="e">
        <f ca="1">INDEX(Large!$E$4:$BO$1048576,legal!$C224,legal!J$2)</f>
        <v>#NUM!</v>
      </c>
      <c r="K224" s="28" t="e">
        <f ca="1">INDEX(Large!$E$4:$BO$1048576,legal!$C224,legal!K$2)</f>
        <v>#NUM!</v>
      </c>
      <c r="L224" s="28" t="e">
        <f ca="1">INDEX(Large!$E$4:$BO$1048576,legal!$C224,legal!L$2)</f>
        <v>#NUM!</v>
      </c>
      <c r="M224" s="28" t="e">
        <f ca="1">INDEX(Large!$E$4:$BO$1048576,legal!$C224,legal!M$2)</f>
        <v>#NUM!</v>
      </c>
      <c r="N224" s="28" t="e">
        <f ca="1">INDEX(Large!$E$4:$BO$1048576,legal!$C224,legal!N$2)</f>
        <v>#NUM!</v>
      </c>
      <c r="O224" s="28" t="e">
        <f ca="1">INDEX(Large!$E$4:$BO$1048576,legal!$C224,legal!O$2)</f>
        <v>#NUM!</v>
      </c>
      <c r="P224" s="12">
        <f ca="1">IFERROR(INDEX(Large!$E$4:$BO$1048576,legal!$C224,legal!P$2),0)</f>
        <v>0</v>
      </c>
      <c r="Q224" s="5">
        <f ca="1">IFERROR(INDEX(Large!$E$4:$BO$1048576,legal!$C224,legal!Q$2)*N224,0)</f>
        <v>0</v>
      </c>
      <c r="R224" s="5">
        <f ca="1">IFERROR(INDEX(Large!$E$4:$BO$1048576,legal!$C224,legal!R$2)*G224,0)</f>
        <v>0</v>
      </c>
    </row>
    <row r="225" spans="1:18">
      <c r="A225" s="18">
        <v>222</v>
      </c>
      <c r="B225" s="17" t="e">
        <f ca="1">LARGE(Large!$BO$4:$BO$31,legal!A225)</f>
        <v>#NUM!</v>
      </c>
      <c r="C225" s="28" t="e">
        <f ca="1">MATCH(B225,Large!$BO$4:$BO621,0)</f>
        <v>#NUM!</v>
      </c>
      <c r="D225" s="28" t="e">
        <f ca="1">INDEX(Large!$E$4:$BO$1048576,legal!$C225,legal!D$2)</f>
        <v>#NUM!</v>
      </c>
      <c r="E225" s="28" t="e">
        <f ca="1">INDEX(Large!$E$4:$BO$1048576,legal!$C225,legal!E$2)</f>
        <v>#NUM!</v>
      </c>
      <c r="F225" s="28" t="e">
        <f ca="1">INDEX(Large!$E$4:$BO$1048576,legal!$C225,legal!F$2)</f>
        <v>#NUM!</v>
      </c>
      <c r="G225" s="28" t="e">
        <f ca="1">INDEX(Large!$E$4:$BO$1048576,legal!$C225,legal!G$2)</f>
        <v>#NUM!</v>
      </c>
      <c r="H225" s="28" t="e">
        <f ca="1">INDEX(Large!$E$4:$BO$1048576,legal!$C225,legal!H$2)</f>
        <v>#NUM!</v>
      </c>
      <c r="I225" s="28" t="e">
        <f ca="1">INDEX(Large!$E$4:$BO$1048576,legal!$C225,legal!I$2)</f>
        <v>#NUM!</v>
      </c>
      <c r="J225" s="28" t="e">
        <f ca="1">INDEX(Large!$E$4:$BO$1048576,legal!$C225,legal!J$2)</f>
        <v>#NUM!</v>
      </c>
      <c r="K225" s="28" t="e">
        <f ca="1">INDEX(Large!$E$4:$BO$1048576,legal!$C225,legal!K$2)</f>
        <v>#NUM!</v>
      </c>
      <c r="L225" s="28" t="e">
        <f ca="1">INDEX(Large!$E$4:$BO$1048576,legal!$C225,legal!L$2)</f>
        <v>#NUM!</v>
      </c>
      <c r="M225" s="28" t="e">
        <f ca="1">INDEX(Large!$E$4:$BO$1048576,legal!$C225,legal!M$2)</f>
        <v>#NUM!</v>
      </c>
      <c r="N225" s="28" t="e">
        <f ca="1">INDEX(Large!$E$4:$BO$1048576,legal!$C225,legal!N$2)</f>
        <v>#NUM!</v>
      </c>
      <c r="O225" s="28" t="e">
        <f ca="1">INDEX(Large!$E$4:$BO$1048576,legal!$C225,legal!O$2)</f>
        <v>#NUM!</v>
      </c>
      <c r="P225" s="12">
        <f ca="1">IFERROR(INDEX(Large!$E$4:$BO$1048576,legal!$C225,legal!P$2),0)</f>
        <v>0</v>
      </c>
      <c r="Q225" s="5">
        <f ca="1">IFERROR(INDEX(Large!$E$4:$BO$1048576,legal!$C225,legal!Q$2)*N225,0)</f>
        <v>0</v>
      </c>
      <c r="R225" s="5">
        <f ca="1">IFERROR(INDEX(Large!$E$4:$BO$1048576,legal!$C225,legal!R$2)*G225,0)</f>
        <v>0</v>
      </c>
    </row>
    <row r="226" spans="1:18">
      <c r="A226" s="18">
        <v>223</v>
      </c>
      <c r="B226" s="17" t="e">
        <f ca="1">LARGE(Large!$BO$4:$BO$31,legal!A226)</f>
        <v>#NUM!</v>
      </c>
      <c r="C226" s="28" t="e">
        <f ca="1">MATCH(B226,Large!$BO$4:$BO622,0)</f>
        <v>#NUM!</v>
      </c>
      <c r="D226" s="28" t="e">
        <f ca="1">INDEX(Large!$E$4:$BO$1048576,legal!$C226,legal!D$2)</f>
        <v>#NUM!</v>
      </c>
      <c r="E226" s="28" t="e">
        <f ca="1">INDEX(Large!$E$4:$BO$1048576,legal!$C226,legal!E$2)</f>
        <v>#NUM!</v>
      </c>
      <c r="F226" s="28" t="e">
        <f ca="1">INDEX(Large!$E$4:$BO$1048576,legal!$C226,legal!F$2)</f>
        <v>#NUM!</v>
      </c>
      <c r="G226" s="28" t="e">
        <f ca="1">INDEX(Large!$E$4:$BO$1048576,legal!$C226,legal!G$2)</f>
        <v>#NUM!</v>
      </c>
      <c r="H226" s="28" t="e">
        <f ca="1">INDEX(Large!$E$4:$BO$1048576,legal!$C226,legal!H$2)</f>
        <v>#NUM!</v>
      </c>
      <c r="I226" s="28" t="e">
        <f ca="1">INDEX(Large!$E$4:$BO$1048576,legal!$C226,legal!I$2)</f>
        <v>#NUM!</v>
      </c>
      <c r="J226" s="28" t="e">
        <f ca="1">INDEX(Large!$E$4:$BO$1048576,legal!$C226,legal!J$2)</f>
        <v>#NUM!</v>
      </c>
      <c r="K226" s="28" t="e">
        <f ca="1">INDEX(Large!$E$4:$BO$1048576,legal!$C226,legal!K$2)</f>
        <v>#NUM!</v>
      </c>
      <c r="L226" s="28" t="e">
        <f ca="1">INDEX(Large!$E$4:$BO$1048576,legal!$C226,legal!L$2)</f>
        <v>#NUM!</v>
      </c>
      <c r="M226" s="28" t="e">
        <f ca="1">INDEX(Large!$E$4:$BO$1048576,legal!$C226,legal!M$2)</f>
        <v>#NUM!</v>
      </c>
      <c r="N226" s="28" t="e">
        <f ca="1">INDEX(Large!$E$4:$BO$1048576,legal!$C226,legal!N$2)</f>
        <v>#NUM!</v>
      </c>
      <c r="O226" s="28" t="e">
        <f ca="1">INDEX(Large!$E$4:$BO$1048576,legal!$C226,legal!O$2)</f>
        <v>#NUM!</v>
      </c>
      <c r="P226" s="12">
        <f ca="1">IFERROR(INDEX(Large!$E$4:$BO$1048576,legal!$C226,legal!P$2),0)</f>
        <v>0</v>
      </c>
      <c r="Q226" s="5">
        <f ca="1">IFERROR(INDEX(Large!$E$4:$BO$1048576,legal!$C226,legal!Q$2)*N226,0)</f>
        <v>0</v>
      </c>
      <c r="R226" s="5">
        <f ca="1">IFERROR(INDEX(Large!$E$4:$BO$1048576,legal!$C226,legal!R$2)*G226,0)</f>
        <v>0</v>
      </c>
    </row>
    <row r="227" spans="1:18">
      <c r="A227" s="18">
        <v>224</v>
      </c>
      <c r="B227" s="17" t="e">
        <f ca="1">LARGE(Large!$BO$4:$BO$31,legal!A227)</f>
        <v>#NUM!</v>
      </c>
      <c r="C227" s="28" t="e">
        <f ca="1">MATCH(B227,Large!$BO$4:$BO623,0)</f>
        <v>#NUM!</v>
      </c>
      <c r="D227" s="28" t="e">
        <f ca="1">INDEX(Large!$E$4:$BO$1048576,legal!$C227,legal!D$2)</f>
        <v>#NUM!</v>
      </c>
      <c r="E227" s="28" t="e">
        <f ca="1">INDEX(Large!$E$4:$BO$1048576,legal!$C227,legal!E$2)</f>
        <v>#NUM!</v>
      </c>
      <c r="F227" s="28" t="e">
        <f ca="1">INDEX(Large!$E$4:$BO$1048576,legal!$C227,legal!F$2)</f>
        <v>#NUM!</v>
      </c>
      <c r="G227" s="28" t="e">
        <f ca="1">INDEX(Large!$E$4:$BO$1048576,legal!$C227,legal!G$2)</f>
        <v>#NUM!</v>
      </c>
      <c r="H227" s="28" t="e">
        <f ca="1">INDEX(Large!$E$4:$BO$1048576,legal!$C227,legal!H$2)</f>
        <v>#NUM!</v>
      </c>
      <c r="I227" s="28" t="e">
        <f ca="1">INDEX(Large!$E$4:$BO$1048576,legal!$C227,legal!I$2)</f>
        <v>#NUM!</v>
      </c>
      <c r="J227" s="28" t="e">
        <f ca="1">INDEX(Large!$E$4:$BO$1048576,legal!$C227,legal!J$2)</f>
        <v>#NUM!</v>
      </c>
      <c r="K227" s="28" t="e">
        <f ca="1">INDEX(Large!$E$4:$BO$1048576,legal!$C227,legal!K$2)</f>
        <v>#NUM!</v>
      </c>
      <c r="L227" s="28" t="e">
        <f ca="1">INDEX(Large!$E$4:$BO$1048576,legal!$C227,legal!L$2)</f>
        <v>#NUM!</v>
      </c>
      <c r="M227" s="28" t="e">
        <f ca="1">INDEX(Large!$E$4:$BO$1048576,legal!$C227,legal!M$2)</f>
        <v>#NUM!</v>
      </c>
      <c r="N227" s="28" t="e">
        <f ca="1">INDEX(Large!$E$4:$BO$1048576,legal!$C227,legal!N$2)</f>
        <v>#NUM!</v>
      </c>
      <c r="O227" s="28" t="e">
        <f ca="1">INDEX(Large!$E$4:$BO$1048576,legal!$C227,legal!O$2)</f>
        <v>#NUM!</v>
      </c>
      <c r="P227" s="12">
        <f ca="1">IFERROR(INDEX(Large!$E$4:$BO$1048576,legal!$C227,legal!P$2),0)</f>
        <v>0</v>
      </c>
      <c r="Q227" s="5">
        <f ca="1">IFERROR(INDEX(Large!$E$4:$BO$1048576,legal!$C227,legal!Q$2)*N227,0)</f>
        <v>0</v>
      </c>
      <c r="R227" s="5">
        <f ca="1">IFERROR(INDEX(Large!$E$4:$BO$1048576,legal!$C227,legal!R$2)*G227,0)</f>
        <v>0</v>
      </c>
    </row>
    <row r="228" spans="1:18">
      <c r="A228" s="18">
        <v>225</v>
      </c>
      <c r="B228" s="17" t="e">
        <f ca="1">LARGE(Large!$BO$4:$BO$31,legal!A228)</f>
        <v>#NUM!</v>
      </c>
      <c r="C228" s="28" t="e">
        <f ca="1">MATCH(B228,Large!$BO$4:$BO624,0)</f>
        <v>#NUM!</v>
      </c>
      <c r="D228" s="28" t="e">
        <f ca="1">INDEX(Large!$E$4:$BO$1048576,legal!$C228,legal!D$2)</f>
        <v>#NUM!</v>
      </c>
      <c r="E228" s="28" t="e">
        <f ca="1">INDEX(Large!$E$4:$BO$1048576,legal!$C228,legal!E$2)</f>
        <v>#NUM!</v>
      </c>
      <c r="F228" s="28" t="e">
        <f ca="1">INDEX(Large!$E$4:$BO$1048576,legal!$C228,legal!F$2)</f>
        <v>#NUM!</v>
      </c>
      <c r="G228" s="28" t="e">
        <f ca="1">INDEX(Large!$E$4:$BO$1048576,legal!$C228,legal!G$2)</f>
        <v>#NUM!</v>
      </c>
      <c r="H228" s="28" t="e">
        <f ca="1">INDEX(Large!$E$4:$BO$1048576,legal!$C228,legal!H$2)</f>
        <v>#NUM!</v>
      </c>
      <c r="I228" s="28" t="e">
        <f ca="1">INDEX(Large!$E$4:$BO$1048576,legal!$C228,legal!I$2)</f>
        <v>#NUM!</v>
      </c>
      <c r="J228" s="28" t="e">
        <f ca="1">INDEX(Large!$E$4:$BO$1048576,legal!$C228,legal!J$2)</f>
        <v>#NUM!</v>
      </c>
      <c r="K228" s="28" t="e">
        <f ca="1">INDEX(Large!$E$4:$BO$1048576,legal!$C228,legal!K$2)</f>
        <v>#NUM!</v>
      </c>
      <c r="L228" s="28" t="e">
        <f ca="1">INDEX(Large!$E$4:$BO$1048576,legal!$C228,legal!L$2)</f>
        <v>#NUM!</v>
      </c>
      <c r="M228" s="28" t="e">
        <f ca="1">INDEX(Large!$E$4:$BO$1048576,legal!$C228,legal!M$2)</f>
        <v>#NUM!</v>
      </c>
      <c r="N228" s="28" t="e">
        <f ca="1">INDEX(Large!$E$4:$BO$1048576,legal!$C228,legal!N$2)</f>
        <v>#NUM!</v>
      </c>
      <c r="O228" s="28" t="e">
        <f ca="1">INDEX(Large!$E$4:$BO$1048576,legal!$C228,legal!O$2)</f>
        <v>#NUM!</v>
      </c>
      <c r="P228" s="12">
        <f ca="1">IFERROR(INDEX(Large!$E$4:$BO$1048576,legal!$C228,legal!P$2),0)</f>
        <v>0</v>
      </c>
      <c r="Q228" s="5">
        <f ca="1">IFERROR(INDEX(Large!$E$4:$BO$1048576,legal!$C228,legal!Q$2)*N228,0)</f>
        <v>0</v>
      </c>
      <c r="R228" s="5">
        <f ca="1">IFERROR(INDEX(Large!$E$4:$BO$1048576,legal!$C228,legal!R$2)*G228,0)</f>
        <v>0</v>
      </c>
    </row>
    <row r="229" spans="1:18">
      <c r="A229" s="18">
        <v>226</v>
      </c>
      <c r="B229" s="17" t="e">
        <f ca="1">LARGE(Large!$BO$4:$BO$31,legal!A229)</f>
        <v>#NUM!</v>
      </c>
      <c r="C229" s="28" t="e">
        <f ca="1">MATCH(B229,Large!$BO$4:$BO625,0)</f>
        <v>#NUM!</v>
      </c>
      <c r="D229" s="28" t="e">
        <f ca="1">INDEX(Large!$E$4:$BO$1048576,legal!$C229,legal!D$2)</f>
        <v>#NUM!</v>
      </c>
      <c r="E229" s="28" t="e">
        <f ca="1">INDEX(Large!$E$4:$BO$1048576,legal!$C229,legal!E$2)</f>
        <v>#NUM!</v>
      </c>
      <c r="F229" s="28" t="e">
        <f ca="1">INDEX(Large!$E$4:$BO$1048576,legal!$C229,legal!F$2)</f>
        <v>#NUM!</v>
      </c>
      <c r="G229" s="28" t="e">
        <f ca="1">INDEX(Large!$E$4:$BO$1048576,legal!$C229,legal!G$2)</f>
        <v>#NUM!</v>
      </c>
      <c r="H229" s="28" t="e">
        <f ca="1">INDEX(Large!$E$4:$BO$1048576,legal!$C229,legal!H$2)</f>
        <v>#NUM!</v>
      </c>
      <c r="I229" s="28" t="e">
        <f ca="1">INDEX(Large!$E$4:$BO$1048576,legal!$C229,legal!I$2)</f>
        <v>#NUM!</v>
      </c>
      <c r="J229" s="28" t="e">
        <f ca="1">INDEX(Large!$E$4:$BO$1048576,legal!$C229,legal!J$2)</f>
        <v>#NUM!</v>
      </c>
      <c r="K229" s="28" t="e">
        <f ca="1">INDEX(Large!$E$4:$BO$1048576,legal!$C229,legal!K$2)</f>
        <v>#NUM!</v>
      </c>
      <c r="L229" s="28" t="e">
        <f ca="1">INDEX(Large!$E$4:$BO$1048576,legal!$C229,legal!L$2)</f>
        <v>#NUM!</v>
      </c>
      <c r="M229" s="28" t="e">
        <f ca="1">INDEX(Large!$E$4:$BO$1048576,legal!$C229,legal!M$2)</f>
        <v>#NUM!</v>
      </c>
      <c r="N229" s="28" t="e">
        <f ca="1">INDEX(Large!$E$4:$BO$1048576,legal!$C229,legal!N$2)</f>
        <v>#NUM!</v>
      </c>
      <c r="O229" s="28" t="e">
        <f ca="1">INDEX(Large!$E$4:$BO$1048576,legal!$C229,legal!O$2)</f>
        <v>#NUM!</v>
      </c>
      <c r="P229" s="12">
        <f ca="1">IFERROR(INDEX(Large!$E$4:$BO$1048576,legal!$C229,legal!P$2),0)</f>
        <v>0</v>
      </c>
      <c r="Q229" s="5">
        <f ca="1">IFERROR(INDEX(Large!$E$4:$BO$1048576,legal!$C229,legal!Q$2)*N229,0)</f>
        <v>0</v>
      </c>
      <c r="R229" s="5">
        <f ca="1">IFERROR(INDEX(Large!$E$4:$BO$1048576,legal!$C229,legal!R$2)*G229,0)</f>
        <v>0</v>
      </c>
    </row>
    <row r="230" spans="1:18">
      <c r="A230" s="18">
        <v>227</v>
      </c>
      <c r="B230" s="17" t="e">
        <f ca="1">LARGE(Large!$BO$4:$BO$31,legal!A230)</f>
        <v>#NUM!</v>
      </c>
      <c r="C230" s="28" t="e">
        <f ca="1">MATCH(B230,Large!$BO$4:$BO626,0)</f>
        <v>#NUM!</v>
      </c>
      <c r="D230" s="28" t="e">
        <f ca="1">INDEX(Large!$E$4:$BO$1048576,legal!$C230,legal!D$2)</f>
        <v>#NUM!</v>
      </c>
      <c r="E230" s="28" t="e">
        <f ca="1">INDEX(Large!$E$4:$BO$1048576,legal!$C230,legal!E$2)</f>
        <v>#NUM!</v>
      </c>
      <c r="F230" s="28" t="e">
        <f ca="1">INDEX(Large!$E$4:$BO$1048576,legal!$C230,legal!F$2)</f>
        <v>#NUM!</v>
      </c>
      <c r="G230" s="28" t="e">
        <f ca="1">INDEX(Large!$E$4:$BO$1048576,legal!$C230,legal!G$2)</f>
        <v>#NUM!</v>
      </c>
      <c r="H230" s="28" t="e">
        <f ca="1">INDEX(Large!$E$4:$BO$1048576,legal!$C230,legal!H$2)</f>
        <v>#NUM!</v>
      </c>
      <c r="I230" s="28" t="e">
        <f ca="1">INDEX(Large!$E$4:$BO$1048576,legal!$C230,legal!I$2)</f>
        <v>#NUM!</v>
      </c>
      <c r="J230" s="28" t="e">
        <f ca="1">INDEX(Large!$E$4:$BO$1048576,legal!$C230,legal!J$2)</f>
        <v>#NUM!</v>
      </c>
      <c r="K230" s="28" t="e">
        <f ca="1">INDEX(Large!$E$4:$BO$1048576,legal!$C230,legal!K$2)</f>
        <v>#NUM!</v>
      </c>
      <c r="L230" s="28" t="e">
        <f ca="1">INDEX(Large!$E$4:$BO$1048576,legal!$C230,legal!L$2)</f>
        <v>#NUM!</v>
      </c>
      <c r="M230" s="28" t="e">
        <f ca="1">INDEX(Large!$E$4:$BO$1048576,legal!$C230,legal!M$2)</f>
        <v>#NUM!</v>
      </c>
      <c r="N230" s="28" t="e">
        <f ca="1">INDEX(Large!$E$4:$BO$1048576,legal!$C230,legal!N$2)</f>
        <v>#NUM!</v>
      </c>
      <c r="O230" s="28" t="e">
        <f ca="1">INDEX(Large!$E$4:$BO$1048576,legal!$C230,legal!O$2)</f>
        <v>#NUM!</v>
      </c>
      <c r="P230" s="12">
        <f ca="1">IFERROR(INDEX(Large!$E$4:$BO$1048576,legal!$C230,legal!P$2),0)</f>
        <v>0</v>
      </c>
      <c r="Q230" s="5">
        <f ca="1">IFERROR(INDEX(Large!$E$4:$BO$1048576,legal!$C230,legal!Q$2)*N230,0)</f>
        <v>0</v>
      </c>
      <c r="R230" s="5">
        <f ca="1">IFERROR(INDEX(Large!$E$4:$BO$1048576,legal!$C230,legal!R$2)*G230,0)</f>
        <v>0</v>
      </c>
    </row>
    <row r="231" spans="1:18">
      <c r="A231" s="18">
        <v>228</v>
      </c>
      <c r="B231" s="17" t="e">
        <f ca="1">LARGE(Large!$BO$4:$BO$31,legal!A231)</f>
        <v>#NUM!</v>
      </c>
      <c r="C231" s="28" t="e">
        <f ca="1">MATCH(B231,Large!$BO$4:$BO627,0)</f>
        <v>#NUM!</v>
      </c>
      <c r="D231" s="28" t="e">
        <f ca="1">INDEX(Large!$E$4:$BO$1048576,legal!$C231,legal!D$2)</f>
        <v>#NUM!</v>
      </c>
      <c r="E231" s="28" t="e">
        <f ca="1">INDEX(Large!$E$4:$BO$1048576,legal!$C231,legal!E$2)</f>
        <v>#NUM!</v>
      </c>
      <c r="F231" s="28" t="e">
        <f ca="1">INDEX(Large!$E$4:$BO$1048576,legal!$C231,legal!F$2)</f>
        <v>#NUM!</v>
      </c>
      <c r="G231" s="28" t="e">
        <f ca="1">INDEX(Large!$E$4:$BO$1048576,legal!$C231,legal!G$2)</f>
        <v>#NUM!</v>
      </c>
      <c r="H231" s="28" t="e">
        <f ca="1">INDEX(Large!$E$4:$BO$1048576,legal!$C231,legal!H$2)</f>
        <v>#NUM!</v>
      </c>
      <c r="I231" s="28" t="e">
        <f ca="1">INDEX(Large!$E$4:$BO$1048576,legal!$C231,legal!I$2)</f>
        <v>#NUM!</v>
      </c>
      <c r="J231" s="28" t="e">
        <f ca="1">INDEX(Large!$E$4:$BO$1048576,legal!$C231,legal!J$2)</f>
        <v>#NUM!</v>
      </c>
      <c r="K231" s="28" t="e">
        <f ca="1">INDEX(Large!$E$4:$BO$1048576,legal!$C231,legal!K$2)</f>
        <v>#NUM!</v>
      </c>
      <c r="L231" s="28" t="e">
        <f ca="1">INDEX(Large!$E$4:$BO$1048576,legal!$C231,legal!L$2)</f>
        <v>#NUM!</v>
      </c>
      <c r="M231" s="28" t="e">
        <f ca="1">INDEX(Large!$E$4:$BO$1048576,legal!$C231,legal!M$2)</f>
        <v>#NUM!</v>
      </c>
      <c r="N231" s="28" t="e">
        <f ca="1">INDEX(Large!$E$4:$BO$1048576,legal!$C231,legal!N$2)</f>
        <v>#NUM!</v>
      </c>
      <c r="O231" s="28" t="e">
        <f ca="1">INDEX(Large!$E$4:$BO$1048576,legal!$C231,legal!O$2)</f>
        <v>#NUM!</v>
      </c>
      <c r="P231" s="12">
        <f ca="1">IFERROR(INDEX(Large!$E$4:$BO$1048576,legal!$C231,legal!P$2),0)</f>
        <v>0</v>
      </c>
      <c r="Q231" s="5">
        <f ca="1">IFERROR(INDEX(Large!$E$4:$BO$1048576,legal!$C231,legal!Q$2)*N231,0)</f>
        <v>0</v>
      </c>
      <c r="R231" s="5">
        <f ca="1">IFERROR(INDEX(Large!$E$4:$BO$1048576,legal!$C231,legal!R$2)*G231,0)</f>
        <v>0</v>
      </c>
    </row>
    <row r="232" spans="1:18">
      <c r="A232" s="18">
        <v>229</v>
      </c>
      <c r="B232" s="17" t="e">
        <f ca="1">LARGE(Large!$BO$4:$BO$31,legal!A232)</f>
        <v>#NUM!</v>
      </c>
      <c r="C232" s="28" t="e">
        <f ca="1">MATCH(B232,Large!$BO$4:$BO628,0)</f>
        <v>#NUM!</v>
      </c>
      <c r="D232" s="28" t="e">
        <f ca="1">INDEX(Large!$E$4:$BO$1048576,legal!$C232,legal!D$2)</f>
        <v>#NUM!</v>
      </c>
      <c r="E232" s="28" t="e">
        <f ca="1">INDEX(Large!$E$4:$BO$1048576,legal!$C232,legal!E$2)</f>
        <v>#NUM!</v>
      </c>
      <c r="F232" s="28" t="e">
        <f ca="1">INDEX(Large!$E$4:$BO$1048576,legal!$C232,legal!F$2)</f>
        <v>#NUM!</v>
      </c>
      <c r="G232" s="28" t="e">
        <f ca="1">INDEX(Large!$E$4:$BO$1048576,legal!$C232,legal!G$2)</f>
        <v>#NUM!</v>
      </c>
      <c r="H232" s="28" t="e">
        <f ca="1">INDEX(Large!$E$4:$BO$1048576,legal!$C232,legal!H$2)</f>
        <v>#NUM!</v>
      </c>
      <c r="I232" s="28" t="e">
        <f ca="1">INDEX(Large!$E$4:$BO$1048576,legal!$C232,legal!I$2)</f>
        <v>#NUM!</v>
      </c>
      <c r="J232" s="28" t="e">
        <f ca="1">INDEX(Large!$E$4:$BO$1048576,legal!$C232,legal!J$2)</f>
        <v>#NUM!</v>
      </c>
      <c r="K232" s="28" t="e">
        <f ca="1">INDEX(Large!$E$4:$BO$1048576,legal!$C232,legal!K$2)</f>
        <v>#NUM!</v>
      </c>
      <c r="L232" s="28" t="e">
        <f ca="1">INDEX(Large!$E$4:$BO$1048576,legal!$C232,legal!L$2)</f>
        <v>#NUM!</v>
      </c>
      <c r="M232" s="28" t="e">
        <f ca="1">INDEX(Large!$E$4:$BO$1048576,legal!$C232,legal!M$2)</f>
        <v>#NUM!</v>
      </c>
      <c r="N232" s="28" t="e">
        <f ca="1">INDEX(Large!$E$4:$BO$1048576,legal!$C232,legal!N$2)</f>
        <v>#NUM!</v>
      </c>
      <c r="O232" s="28" t="e">
        <f ca="1">INDEX(Large!$E$4:$BO$1048576,legal!$C232,legal!O$2)</f>
        <v>#NUM!</v>
      </c>
      <c r="P232" s="12">
        <f ca="1">IFERROR(INDEX(Large!$E$4:$BO$1048576,legal!$C232,legal!P$2),0)</f>
        <v>0</v>
      </c>
      <c r="Q232" s="5">
        <f ca="1">IFERROR(INDEX(Large!$E$4:$BO$1048576,legal!$C232,legal!Q$2)*N232,0)</f>
        <v>0</v>
      </c>
      <c r="R232" s="5">
        <f ca="1">IFERROR(INDEX(Large!$E$4:$BO$1048576,legal!$C232,legal!R$2)*G232,0)</f>
        <v>0</v>
      </c>
    </row>
    <row r="233" spans="1:18">
      <c r="A233" s="18">
        <v>230</v>
      </c>
      <c r="B233" s="17" t="e">
        <f ca="1">LARGE(Large!$BO$4:$BO$31,legal!A233)</f>
        <v>#NUM!</v>
      </c>
      <c r="C233" s="28" t="e">
        <f ca="1">MATCH(B233,Large!$BO$4:$BO629,0)</f>
        <v>#NUM!</v>
      </c>
      <c r="D233" s="28" t="e">
        <f ca="1">INDEX(Large!$E$4:$BO$1048576,legal!$C233,legal!D$2)</f>
        <v>#NUM!</v>
      </c>
      <c r="E233" s="28" t="e">
        <f ca="1">INDEX(Large!$E$4:$BO$1048576,legal!$C233,legal!E$2)</f>
        <v>#NUM!</v>
      </c>
      <c r="F233" s="28" t="e">
        <f ca="1">INDEX(Large!$E$4:$BO$1048576,legal!$C233,legal!F$2)</f>
        <v>#NUM!</v>
      </c>
      <c r="G233" s="28" t="e">
        <f ca="1">INDEX(Large!$E$4:$BO$1048576,legal!$C233,legal!G$2)</f>
        <v>#NUM!</v>
      </c>
      <c r="H233" s="28" t="e">
        <f ca="1">INDEX(Large!$E$4:$BO$1048576,legal!$C233,legal!H$2)</f>
        <v>#NUM!</v>
      </c>
      <c r="I233" s="28" t="e">
        <f ca="1">INDEX(Large!$E$4:$BO$1048576,legal!$C233,legal!I$2)</f>
        <v>#NUM!</v>
      </c>
      <c r="J233" s="28" t="e">
        <f ca="1">INDEX(Large!$E$4:$BO$1048576,legal!$C233,legal!J$2)</f>
        <v>#NUM!</v>
      </c>
      <c r="K233" s="28" t="e">
        <f ca="1">INDEX(Large!$E$4:$BO$1048576,legal!$C233,legal!K$2)</f>
        <v>#NUM!</v>
      </c>
      <c r="L233" s="28" t="e">
        <f ca="1">INDEX(Large!$E$4:$BO$1048576,legal!$C233,legal!L$2)</f>
        <v>#NUM!</v>
      </c>
      <c r="M233" s="28" t="e">
        <f ca="1">INDEX(Large!$E$4:$BO$1048576,legal!$C233,legal!M$2)</f>
        <v>#NUM!</v>
      </c>
      <c r="N233" s="28" t="e">
        <f ca="1">INDEX(Large!$E$4:$BO$1048576,legal!$C233,legal!N$2)</f>
        <v>#NUM!</v>
      </c>
      <c r="O233" s="28" t="e">
        <f ca="1">INDEX(Large!$E$4:$BO$1048576,legal!$C233,legal!O$2)</f>
        <v>#NUM!</v>
      </c>
      <c r="P233" s="12">
        <f ca="1">IFERROR(INDEX(Large!$E$4:$BO$1048576,legal!$C233,legal!P$2),0)</f>
        <v>0</v>
      </c>
      <c r="Q233" s="5">
        <f ca="1">IFERROR(INDEX(Large!$E$4:$BO$1048576,legal!$C233,legal!Q$2)*N233,0)</f>
        <v>0</v>
      </c>
      <c r="R233" s="5">
        <f ca="1">IFERROR(INDEX(Large!$E$4:$BO$1048576,legal!$C233,legal!R$2)*G233,0)</f>
        <v>0</v>
      </c>
    </row>
    <row r="234" spans="1:18">
      <c r="A234" s="18">
        <v>231</v>
      </c>
      <c r="B234" s="17" t="e">
        <f ca="1">LARGE(Large!$BO$4:$BO$31,legal!A234)</f>
        <v>#NUM!</v>
      </c>
      <c r="C234" s="28" t="e">
        <f ca="1">MATCH(B234,Large!$BO$4:$BO630,0)</f>
        <v>#NUM!</v>
      </c>
      <c r="D234" s="28" t="e">
        <f ca="1">INDEX(Large!$E$4:$BO$1048576,legal!$C234,legal!D$2)</f>
        <v>#NUM!</v>
      </c>
      <c r="E234" s="28" t="e">
        <f ca="1">INDEX(Large!$E$4:$BO$1048576,legal!$C234,legal!E$2)</f>
        <v>#NUM!</v>
      </c>
      <c r="F234" s="28" t="e">
        <f ca="1">INDEX(Large!$E$4:$BO$1048576,legal!$C234,legal!F$2)</f>
        <v>#NUM!</v>
      </c>
      <c r="G234" s="28" t="e">
        <f ca="1">INDEX(Large!$E$4:$BO$1048576,legal!$C234,legal!G$2)</f>
        <v>#NUM!</v>
      </c>
      <c r="H234" s="28" t="e">
        <f ca="1">INDEX(Large!$E$4:$BO$1048576,legal!$C234,legal!H$2)</f>
        <v>#NUM!</v>
      </c>
      <c r="I234" s="28" t="e">
        <f ca="1">INDEX(Large!$E$4:$BO$1048576,legal!$C234,legal!I$2)</f>
        <v>#NUM!</v>
      </c>
      <c r="J234" s="28" t="e">
        <f ca="1">INDEX(Large!$E$4:$BO$1048576,legal!$C234,legal!J$2)</f>
        <v>#NUM!</v>
      </c>
      <c r="K234" s="28" t="e">
        <f ca="1">INDEX(Large!$E$4:$BO$1048576,legal!$C234,legal!K$2)</f>
        <v>#NUM!</v>
      </c>
      <c r="L234" s="28" t="e">
        <f ca="1">INDEX(Large!$E$4:$BO$1048576,legal!$C234,legal!L$2)</f>
        <v>#NUM!</v>
      </c>
      <c r="M234" s="28" t="e">
        <f ca="1">INDEX(Large!$E$4:$BO$1048576,legal!$C234,legal!M$2)</f>
        <v>#NUM!</v>
      </c>
      <c r="N234" s="28" t="e">
        <f ca="1">INDEX(Large!$E$4:$BO$1048576,legal!$C234,legal!N$2)</f>
        <v>#NUM!</v>
      </c>
      <c r="O234" s="28" t="e">
        <f ca="1">INDEX(Large!$E$4:$BO$1048576,legal!$C234,legal!O$2)</f>
        <v>#NUM!</v>
      </c>
      <c r="P234" s="12">
        <f ca="1">IFERROR(INDEX(Large!$E$4:$BO$1048576,legal!$C234,legal!P$2),0)</f>
        <v>0</v>
      </c>
      <c r="Q234" s="5">
        <f ca="1">IFERROR(INDEX(Large!$E$4:$BO$1048576,legal!$C234,legal!Q$2)*N234,0)</f>
        <v>0</v>
      </c>
      <c r="R234" s="5">
        <f ca="1">IFERROR(INDEX(Large!$E$4:$BO$1048576,legal!$C234,legal!R$2)*G234,0)</f>
        <v>0</v>
      </c>
    </row>
    <row r="235" spans="1:18">
      <c r="A235" s="18">
        <v>232</v>
      </c>
      <c r="B235" s="17" t="e">
        <f ca="1">LARGE(Large!$BO$4:$BO$31,legal!A235)</f>
        <v>#NUM!</v>
      </c>
      <c r="C235" s="28" t="e">
        <f ca="1">MATCH(B235,Large!$BO$4:$BO631,0)</f>
        <v>#NUM!</v>
      </c>
      <c r="D235" s="28" t="e">
        <f ca="1">INDEX(Large!$E$4:$BO$1048576,legal!$C235,legal!D$2)</f>
        <v>#NUM!</v>
      </c>
      <c r="E235" s="28" t="e">
        <f ca="1">INDEX(Large!$E$4:$BO$1048576,legal!$C235,legal!E$2)</f>
        <v>#NUM!</v>
      </c>
      <c r="F235" s="28" t="e">
        <f ca="1">INDEX(Large!$E$4:$BO$1048576,legal!$C235,legal!F$2)</f>
        <v>#NUM!</v>
      </c>
      <c r="G235" s="28" t="e">
        <f ca="1">INDEX(Large!$E$4:$BO$1048576,legal!$C235,legal!G$2)</f>
        <v>#NUM!</v>
      </c>
      <c r="H235" s="28" t="e">
        <f ca="1">INDEX(Large!$E$4:$BO$1048576,legal!$C235,legal!H$2)</f>
        <v>#NUM!</v>
      </c>
      <c r="I235" s="28" t="e">
        <f ca="1">INDEX(Large!$E$4:$BO$1048576,legal!$C235,legal!I$2)</f>
        <v>#NUM!</v>
      </c>
      <c r="J235" s="28" t="e">
        <f ca="1">INDEX(Large!$E$4:$BO$1048576,legal!$C235,legal!J$2)</f>
        <v>#NUM!</v>
      </c>
      <c r="K235" s="28" t="e">
        <f ca="1">INDEX(Large!$E$4:$BO$1048576,legal!$C235,legal!K$2)</f>
        <v>#NUM!</v>
      </c>
      <c r="L235" s="28" t="e">
        <f ca="1">INDEX(Large!$E$4:$BO$1048576,legal!$C235,legal!L$2)</f>
        <v>#NUM!</v>
      </c>
      <c r="M235" s="28" t="e">
        <f ca="1">INDEX(Large!$E$4:$BO$1048576,legal!$C235,legal!M$2)</f>
        <v>#NUM!</v>
      </c>
      <c r="N235" s="28" t="e">
        <f ca="1">INDEX(Large!$E$4:$BO$1048576,legal!$C235,legal!N$2)</f>
        <v>#NUM!</v>
      </c>
      <c r="O235" s="28" t="e">
        <f ca="1">INDEX(Large!$E$4:$BO$1048576,legal!$C235,legal!O$2)</f>
        <v>#NUM!</v>
      </c>
      <c r="P235" s="12">
        <f ca="1">IFERROR(INDEX(Large!$E$4:$BO$1048576,legal!$C235,legal!P$2),0)</f>
        <v>0</v>
      </c>
      <c r="Q235" s="5">
        <f ca="1">IFERROR(INDEX(Large!$E$4:$BO$1048576,legal!$C235,legal!Q$2)*N235,0)</f>
        <v>0</v>
      </c>
      <c r="R235" s="5">
        <f ca="1">IFERROR(INDEX(Large!$E$4:$BO$1048576,legal!$C235,legal!R$2)*G235,0)</f>
        <v>0</v>
      </c>
    </row>
    <row r="236" spans="1:18">
      <c r="A236" s="18">
        <v>233</v>
      </c>
      <c r="B236" s="17" t="e">
        <f ca="1">LARGE(Large!$BO$4:$BO$31,legal!A236)</f>
        <v>#NUM!</v>
      </c>
      <c r="C236" s="28" t="e">
        <f ca="1">MATCH(B236,Large!$BO$4:$BO632,0)</f>
        <v>#NUM!</v>
      </c>
      <c r="D236" s="28" t="e">
        <f ca="1">INDEX(Large!$E$4:$BO$1048576,legal!$C236,legal!D$2)</f>
        <v>#NUM!</v>
      </c>
      <c r="E236" s="28" t="e">
        <f ca="1">INDEX(Large!$E$4:$BO$1048576,legal!$C236,legal!E$2)</f>
        <v>#NUM!</v>
      </c>
      <c r="F236" s="28" t="e">
        <f ca="1">INDEX(Large!$E$4:$BO$1048576,legal!$C236,legal!F$2)</f>
        <v>#NUM!</v>
      </c>
      <c r="G236" s="28" t="e">
        <f ca="1">INDEX(Large!$E$4:$BO$1048576,legal!$C236,legal!G$2)</f>
        <v>#NUM!</v>
      </c>
      <c r="H236" s="28" t="e">
        <f ca="1">INDEX(Large!$E$4:$BO$1048576,legal!$C236,legal!H$2)</f>
        <v>#NUM!</v>
      </c>
      <c r="I236" s="28" t="e">
        <f ca="1">INDEX(Large!$E$4:$BO$1048576,legal!$C236,legal!I$2)</f>
        <v>#NUM!</v>
      </c>
      <c r="J236" s="28" t="e">
        <f ca="1">INDEX(Large!$E$4:$BO$1048576,legal!$C236,legal!J$2)</f>
        <v>#NUM!</v>
      </c>
      <c r="K236" s="28" t="e">
        <f ca="1">INDEX(Large!$E$4:$BO$1048576,legal!$C236,legal!K$2)</f>
        <v>#NUM!</v>
      </c>
      <c r="L236" s="28" t="e">
        <f ca="1">INDEX(Large!$E$4:$BO$1048576,legal!$C236,legal!L$2)</f>
        <v>#NUM!</v>
      </c>
      <c r="M236" s="28" t="e">
        <f ca="1">INDEX(Large!$E$4:$BO$1048576,legal!$C236,legal!M$2)</f>
        <v>#NUM!</v>
      </c>
      <c r="N236" s="28" t="e">
        <f ca="1">INDEX(Large!$E$4:$BO$1048576,legal!$C236,legal!N$2)</f>
        <v>#NUM!</v>
      </c>
      <c r="O236" s="28" t="e">
        <f ca="1">INDEX(Large!$E$4:$BO$1048576,legal!$C236,legal!O$2)</f>
        <v>#NUM!</v>
      </c>
      <c r="P236" s="12">
        <f ca="1">IFERROR(INDEX(Large!$E$4:$BO$1048576,legal!$C236,legal!P$2),0)</f>
        <v>0</v>
      </c>
      <c r="Q236" s="5">
        <f ca="1">IFERROR(INDEX(Large!$E$4:$BO$1048576,legal!$C236,legal!Q$2)*N236,0)</f>
        <v>0</v>
      </c>
      <c r="R236" s="5">
        <f ca="1">IFERROR(INDEX(Large!$E$4:$BO$1048576,legal!$C236,legal!R$2)*G236,0)</f>
        <v>0</v>
      </c>
    </row>
    <row r="237" spans="1:18">
      <c r="A237" s="18">
        <v>234</v>
      </c>
      <c r="B237" s="17" t="e">
        <f ca="1">LARGE(Large!$BO$4:$BO$31,legal!A237)</f>
        <v>#NUM!</v>
      </c>
      <c r="C237" s="28" t="e">
        <f ca="1">MATCH(B237,Large!$BO$4:$BO633,0)</f>
        <v>#NUM!</v>
      </c>
      <c r="D237" s="28" t="e">
        <f ca="1">INDEX(Large!$E$4:$BO$1048576,legal!$C237,legal!D$2)</f>
        <v>#NUM!</v>
      </c>
      <c r="E237" s="28" t="e">
        <f ca="1">INDEX(Large!$E$4:$BO$1048576,legal!$C237,legal!E$2)</f>
        <v>#NUM!</v>
      </c>
      <c r="F237" s="28" t="e">
        <f ca="1">INDEX(Large!$E$4:$BO$1048576,legal!$C237,legal!F$2)</f>
        <v>#NUM!</v>
      </c>
      <c r="G237" s="28" t="e">
        <f ca="1">INDEX(Large!$E$4:$BO$1048576,legal!$C237,legal!G$2)</f>
        <v>#NUM!</v>
      </c>
      <c r="H237" s="28" t="e">
        <f ca="1">INDEX(Large!$E$4:$BO$1048576,legal!$C237,legal!H$2)</f>
        <v>#NUM!</v>
      </c>
      <c r="I237" s="28" t="e">
        <f ca="1">INDEX(Large!$E$4:$BO$1048576,legal!$C237,legal!I$2)</f>
        <v>#NUM!</v>
      </c>
      <c r="J237" s="28" t="e">
        <f ca="1">INDEX(Large!$E$4:$BO$1048576,legal!$C237,legal!J$2)</f>
        <v>#NUM!</v>
      </c>
      <c r="K237" s="28" t="e">
        <f ca="1">INDEX(Large!$E$4:$BO$1048576,legal!$C237,legal!K$2)</f>
        <v>#NUM!</v>
      </c>
      <c r="L237" s="28" t="e">
        <f ca="1">INDEX(Large!$E$4:$BO$1048576,legal!$C237,legal!L$2)</f>
        <v>#NUM!</v>
      </c>
      <c r="M237" s="28" t="e">
        <f ca="1">INDEX(Large!$E$4:$BO$1048576,legal!$C237,legal!M$2)</f>
        <v>#NUM!</v>
      </c>
      <c r="N237" s="28" t="e">
        <f ca="1">INDEX(Large!$E$4:$BO$1048576,legal!$C237,legal!N$2)</f>
        <v>#NUM!</v>
      </c>
      <c r="O237" s="28" t="e">
        <f ca="1">INDEX(Large!$E$4:$BO$1048576,legal!$C237,legal!O$2)</f>
        <v>#NUM!</v>
      </c>
      <c r="P237" s="12">
        <f ca="1">IFERROR(INDEX(Large!$E$4:$BO$1048576,legal!$C237,legal!P$2),0)</f>
        <v>0</v>
      </c>
      <c r="Q237" s="5">
        <f ca="1">IFERROR(INDEX(Large!$E$4:$BO$1048576,legal!$C237,legal!Q$2)*N237,0)</f>
        <v>0</v>
      </c>
      <c r="R237" s="5">
        <f ca="1">IFERROR(INDEX(Large!$E$4:$BO$1048576,legal!$C237,legal!R$2)*G237,0)</f>
        <v>0</v>
      </c>
    </row>
    <row r="238" spans="1:18">
      <c r="A238" s="18">
        <v>235</v>
      </c>
      <c r="B238" s="17" t="e">
        <f ca="1">LARGE(Large!$BO$4:$BO$31,legal!A238)</f>
        <v>#NUM!</v>
      </c>
      <c r="C238" s="28" t="e">
        <f ca="1">MATCH(B238,Large!$BO$4:$BO634,0)</f>
        <v>#NUM!</v>
      </c>
      <c r="D238" s="28" t="e">
        <f ca="1">INDEX(Large!$E$4:$BO$1048576,legal!$C238,legal!D$2)</f>
        <v>#NUM!</v>
      </c>
      <c r="E238" s="28" t="e">
        <f ca="1">INDEX(Large!$E$4:$BO$1048576,legal!$C238,legal!E$2)</f>
        <v>#NUM!</v>
      </c>
      <c r="F238" s="28" t="e">
        <f ca="1">INDEX(Large!$E$4:$BO$1048576,legal!$C238,legal!F$2)</f>
        <v>#NUM!</v>
      </c>
      <c r="G238" s="28" t="e">
        <f ca="1">INDEX(Large!$E$4:$BO$1048576,legal!$C238,legal!G$2)</f>
        <v>#NUM!</v>
      </c>
      <c r="H238" s="28" t="e">
        <f ca="1">INDEX(Large!$E$4:$BO$1048576,legal!$C238,legal!H$2)</f>
        <v>#NUM!</v>
      </c>
      <c r="I238" s="28" t="e">
        <f ca="1">INDEX(Large!$E$4:$BO$1048576,legal!$C238,legal!I$2)</f>
        <v>#NUM!</v>
      </c>
      <c r="J238" s="28" t="e">
        <f ca="1">INDEX(Large!$E$4:$BO$1048576,legal!$C238,legal!J$2)</f>
        <v>#NUM!</v>
      </c>
      <c r="K238" s="28" t="e">
        <f ca="1">INDEX(Large!$E$4:$BO$1048576,legal!$C238,legal!K$2)</f>
        <v>#NUM!</v>
      </c>
      <c r="L238" s="28" t="e">
        <f ca="1">INDEX(Large!$E$4:$BO$1048576,legal!$C238,legal!L$2)</f>
        <v>#NUM!</v>
      </c>
      <c r="M238" s="28" t="e">
        <f ca="1">INDEX(Large!$E$4:$BO$1048576,legal!$C238,legal!M$2)</f>
        <v>#NUM!</v>
      </c>
      <c r="N238" s="28" t="e">
        <f ca="1">INDEX(Large!$E$4:$BO$1048576,legal!$C238,legal!N$2)</f>
        <v>#NUM!</v>
      </c>
      <c r="O238" s="28" t="e">
        <f ca="1">INDEX(Large!$E$4:$BO$1048576,legal!$C238,legal!O$2)</f>
        <v>#NUM!</v>
      </c>
      <c r="P238" s="12">
        <f ca="1">IFERROR(INDEX(Large!$E$4:$BO$1048576,legal!$C238,legal!P$2),0)</f>
        <v>0</v>
      </c>
      <c r="Q238" s="5">
        <f ca="1">IFERROR(INDEX(Large!$E$4:$BO$1048576,legal!$C238,legal!Q$2)*N238,0)</f>
        <v>0</v>
      </c>
      <c r="R238" s="5">
        <f ca="1">IFERROR(INDEX(Large!$E$4:$BO$1048576,legal!$C238,legal!R$2)*G238,0)</f>
        <v>0</v>
      </c>
    </row>
    <row r="239" spans="1:18">
      <c r="A239" s="18">
        <v>236</v>
      </c>
      <c r="B239" s="17" t="e">
        <f ca="1">LARGE(Large!$BO$4:$BO$31,legal!A239)</f>
        <v>#NUM!</v>
      </c>
      <c r="C239" s="28" t="e">
        <f ca="1">MATCH(B239,Large!$BO$4:$BO635,0)</f>
        <v>#NUM!</v>
      </c>
      <c r="D239" s="28" t="e">
        <f ca="1">INDEX(Large!$E$4:$BO$1048576,legal!$C239,legal!D$2)</f>
        <v>#NUM!</v>
      </c>
      <c r="E239" s="28" t="e">
        <f ca="1">INDEX(Large!$E$4:$BO$1048576,legal!$C239,legal!E$2)</f>
        <v>#NUM!</v>
      </c>
      <c r="F239" s="28" t="e">
        <f ca="1">INDEX(Large!$E$4:$BO$1048576,legal!$C239,legal!F$2)</f>
        <v>#NUM!</v>
      </c>
      <c r="G239" s="28" t="e">
        <f ca="1">INDEX(Large!$E$4:$BO$1048576,legal!$C239,legal!G$2)</f>
        <v>#NUM!</v>
      </c>
      <c r="H239" s="28" t="e">
        <f ca="1">INDEX(Large!$E$4:$BO$1048576,legal!$C239,legal!H$2)</f>
        <v>#NUM!</v>
      </c>
      <c r="I239" s="28" t="e">
        <f ca="1">INDEX(Large!$E$4:$BO$1048576,legal!$C239,legal!I$2)</f>
        <v>#NUM!</v>
      </c>
      <c r="J239" s="28" t="e">
        <f ca="1">INDEX(Large!$E$4:$BO$1048576,legal!$C239,legal!J$2)</f>
        <v>#NUM!</v>
      </c>
      <c r="K239" s="28" t="e">
        <f ca="1">INDEX(Large!$E$4:$BO$1048576,legal!$C239,legal!K$2)</f>
        <v>#NUM!</v>
      </c>
      <c r="L239" s="28" t="e">
        <f ca="1">INDEX(Large!$E$4:$BO$1048576,legal!$C239,legal!L$2)</f>
        <v>#NUM!</v>
      </c>
      <c r="M239" s="28" t="e">
        <f ca="1">INDEX(Large!$E$4:$BO$1048576,legal!$C239,legal!M$2)</f>
        <v>#NUM!</v>
      </c>
      <c r="N239" s="28" t="e">
        <f ca="1">INDEX(Large!$E$4:$BO$1048576,legal!$C239,legal!N$2)</f>
        <v>#NUM!</v>
      </c>
      <c r="O239" s="28" t="e">
        <f ca="1">INDEX(Large!$E$4:$BO$1048576,legal!$C239,legal!O$2)</f>
        <v>#NUM!</v>
      </c>
      <c r="P239" s="12">
        <f ca="1">IFERROR(INDEX(Large!$E$4:$BO$1048576,legal!$C239,legal!P$2),0)</f>
        <v>0</v>
      </c>
      <c r="Q239" s="5">
        <f ca="1">IFERROR(INDEX(Large!$E$4:$BO$1048576,legal!$C239,legal!Q$2)*N239,0)</f>
        <v>0</v>
      </c>
      <c r="R239" s="5">
        <f ca="1">IFERROR(INDEX(Large!$E$4:$BO$1048576,legal!$C239,legal!R$2)*G239,0)</f>
        <v>0</v>
      </c>
    </row>
    <row r="240" spans="1:18">
      <c r="A240" s="18">
        <v>237</v>
      </c>
      <c r="B240" s="17" t="e">
        <f ca="1">LARGE(Large!$BO$4:$BO$31,legal!A240)</f>
        <v>#NUM!</v>
      </c>
      <c r="C240" s="28" t="e">
        <f ca="1">MATCH(B240,Large!$BO$4:$BO636,0)</f>
        <v>#NUM!</v>
      </c>
      <c r="D240" s="28" t="e">
        <f ca="1">INDEX(Large!$E$4:$BO$1048576,legal!$C240,legal!D$2)</f>
        <v>#NUM!</v>
      </c>
      <c r="E240" s="28" t="e">
        <f ca="1">INDEX(Large!$E$4:$BO$1048576,legal!$C240,legal!E$2)</f>
        <v>#NUM!</v>
      </c>
      <c r="F240" s="28" t="e">
        <f ca="1">INDEX(Large!$E$4:$BO$1048576,legal!$C240,legal!F$2)</f>
        <v>#NUM!</v>
      </c>
      <c r="G240" s="28" t="e">
        <f ca="1">INDEX(Large!$E$4:$BO$1048576,legal!$C240,legal!G$2)</f>
        <v>#NUM!</v>
      </c>
      <c r="H240" s="28" t="e">
        <f ca="1">INDEX(Large!$E$4:$BO$1048576,legal!$C240,legal!H$2)</f>
        <v>#NUM!</v>
      </c>
      <c r="I240" s="28" t="e">
        <f ca="1">INDEX(Large!$E$4:$BO$1048576,legal!$C240,legal!I$2)</f>
        <v>#NUM!</v>
      </c>
      <c r="J240" s="28" t="e">
        <f ca="1">INDEX(Large!$E$4:$BO$1048576,legal!$C240,legal!J$2)</f>
        <v>#NUM!</v>
      </c>
      <c r="K240" s="28" t="e">
        <f ca="1">INDEX(Large!$E$4:$BO$1048576,legal!$C240,legal!K$2)</f>
        <v>#NUM!</v>
      </c>
      <c r="L240" s="28" t="e">
        <f ca="1">INDEX(Large!$E$4:$BO$1048576,legal!$C240,legal!L$2)</f>
        <v>#NUM!</v>
      </c>
      <c r="M240" s="28" t="e">
        <f ca="1">INDEX(Large!$E$4:$BO$1048576,legal!$C240,legal!M$2)</f>
        <v>#NUM!</v>
      </c>
      <c r="N240" s="28" t="e">
        <f ca="1">INDEX(Large!$E$4:$BO$1048576,legal!$C240,legal!N$2)</f>
        <v>#NUM!</v>
      </c>
      <c r="O240" s="28" t="e">
        <f ca="1">INDEX(Large!$E$4:$BO$1048576,legal!$C240,legal!O$2)</f>
        <v>#NUM!</v>
      </c>
      <c r="P240" s="12">
        <f ca="1">IFERROR(INDEX(Large!$E$4:$BO$1048576,legal!$C240,legal!P$2),0)</f>
        <v>0</v>
      </c>
      <c r="Q240" s="5">
        <f ca="1">IFERROR(INDEX(Large!$E$4:$BO$1048576,legal!$C240,legal!Q$2)*N240,0)</f>
        <v>0</v>
      </c>
      <c r="R240" s="5">
        <f ca="1">IFERROR(INDEX(Large!$E$4:$BO$1048576,legal!$C240,legal!R$2)*G240,0)</f>
        <v>0</v>
      </c>
    </row>
    <row r="241" spans="1:18">
      <c r="A241" s="18">
        <v>238</v>
      </c>
      <c r="B241" s="17" t="e">
        <f ca="1">LARGE(Large!$BO$4:$BO$31,legal!A241)</f>
        <v>#NUM!</v>
      </c>
      <c r="C241" s="28" t="e">
        <f ca="1">MATCH(B241,Large!$BO$4:$BO637,0)</f>
        <v>#NUM!</v>
      </c>
      <c r="D241" s="28" t="e">
        <f ca="1">INDEX(Large!$E$4:$BO$1048576,legal!$C241,legal!D$2)</f>
        <v>#NUM!</v>
      </c>
      <c r="E241" s="28" t="e">
        <f ca="1">INDEX(Large!$E$4:$BO$1048576,legal!$C241,legal!E$2)</f>
        <v>#NUM!</v>
      </c>
      <c r="F241" s="28" t="e">
        <f ca="1">INDEX(Large!$E$4:$BO$1048576,legal!$C241,legal!F$2)</f>
        <v>#NUM!</v>
      </c>
      <c r="G241" s="28" t="e">
        <f ca="1">INDEX(Large!$E$4:$BO$1048576,legal!$C241,legal!G$2)</f>
        <v>#NUM!</v>
      </c>
      <c r="H241" s="28" t="e">
        <f ca="1">INDEX(Large!$E$4:$BO$1048576,legal!$C241,legal!H$2)</f>
        <v>#NUM!</v>
      </c>
      <c r="I241" s="28" t="e">
        <f ca="1">INDEX(Large!$E$4:$BO$1048576,legal!$C241,legal!I$2)</f>
        <v>#NUM!</v>
      </c>
      <c r="J241" s="28" t="e">
        <f ca="1">INDEX(Large!$E$4:$BO$1048576,legal!$C241,legal!J$2)</f>
        <v>#NUM!</v>
      </c>
      <c r="K241" s="28" t="e">
        <f ca="1">INDEX(Large!$E$4:$BO$1048576,legal!$C241,legal!K$2)</f>
        <v>#NUM!</v>
      </c>
      <c r="L241" s="28" t="e">
        <f ca="1">INDEX(Large!$E$4:$BO$1048576,legal!$C241,legal!L$2)</f>
        <v>#NUM!</v>
      </c>
      <c r="M241" s="28" t="e">
        <f ca="1">INDEX(Large!$E$4:$BO$1048576,legal!$C241,legal!M$2)</f>
        <v>#NUM!</v>
      </c>
      <c r="N241" s="28" t="e">
        <f ca="1">INDEX(Large!$E$4:$BO$1048576,legal!$C241,legal!N$2)</f>
        <v>#NUM!</v>
      </c>
      <c r="O241" s="28" t="e">
        <f ca="1">INDEX(Large!$E$4:$BO$1048576,legal!$C241,legal!O$2)</f>
        <v>#NUM!</v>
      </c>
      <c r="P241" s="12">
        <f ca="1">IFERROR(INDEX(Large!$E$4:$BO$1048576,legal!$C241,legal!P$2),0)</f>
        <v>0</v>
      </c>
      <c r="Q241" s="5">
        <f ca="1">IFERROR(INDEX(Large!$E$4:$BO$1048576,legal!$C241,legal!Q$2)*N241,0)</f>
        <v>0</v>
      </c>
      <c r="R241" s="5">
        <f ca="1">IFERROR(INDEX(Large!$E$4:$BO$1048576,legal!$C241,legal!R$2)*G241,0)</f>
        <v>0</v>
      </c>
    </row>
    <row r="242" spans="1:18">
      <c r="A242" s="18">
        <v>239</v>
      </c>
      <c r="B242" s="17" t="e">
        <f ca="1">LARGE(Large!$BO$4:$BO$31,legal!A242)</f>
        <v>#NUM!</v>
      </c>
      <c r="C242" s="28" t="e">
        <f ca="1">MATCH(B242,Large!$BO$4:$BO638,0)</f>
        <v>#NUM!</v>
      </c>
      <c r="D242" s="28" t="e">
        <f ca="1">INDEX(Large!$E$4:$BO$1048576,legal!$C242,legal!D$2)</f>
        <v>#NUM!</v>
      </c>
      <c r="E242" s="28" t="e">
        <f ca="1">INDEX(Large!$E$4:$BO$1048576,legal!$C242,legal!E$2)</f>
        <v>#NUM!</v>
      </c>
      <c r="F242" s="28" t="e">
        <f ca="1">INDEX(Large!$E$4:$BO$1048576,legal!$C242,legal!F$2)</f>
        <v>#NUM!</v>
      </c>
      <c r="G242" s="28" t="e">
        <f ca="1">INDEX(Large!$E$4:$BO$1048576,legal!$C242,legal!G$2)</f>
        <v>#NUM!</v>
      </c>
      <c r="H242" s="28" t="e">
        <f ca="1">INDEX(Large!$E$4:$BO$1048576,legal!$C242,legal!H$2)</f>
        <v>#NUM!</v>
      </c>
      <c r="I242" s="28" t="e">
        <f ca="1">INDEX(Large!$E$4:$BO$1048576,legal!$C242,legal!I$2)</f>
        <v>#NUM!</v>
      </c>
      <c r="J242" s="28" t="e">
        <f ca="1">INDEX(Large!$E$4:$BO$1048576,legal!$C242,legal!J$2)</f>
        <v>#NUM!</v>
      </c>
      <c r="K242" s="28" t="e">
        <f ca="1">INDEX(Large!$E$4:$BO$1048576,legal!$C242,legal!K$2)</f>
        <v>#NUM!</v>
      </c>
      <c r="L242" s="28" t="e">
        <f ca="1">INDEX(Large!$E$4:$BO$1048576,legal!$C242,legal!L$2)</f>
        <v>#NUM!</v>
      </c>
      <c r="M242" s="28" t="e">
        <f ca="1">INDEX(Large!$E$4:$BO$1048576,legal!$C242,legal!M$2)</f>
        <v>#NUM!</v>
      </c>
      <c r="N242" s="28" t="e">
        <f ca="1">INDEX(Large!$E$4:$BO$1048576,legal!$C242,legal!N$2)</f>
        <v>#NUM!</v>
      </c>
      <c r="O242" s="28" t="e">
        <f ca="1">INDEX(Large!$E$4:$BO$1048576,legal!$C242,legal!O$2)</f>
        <v>#NUM!</v>
      </c>
      <c r="P242" s="12">
        <f ca="1">IFERROR(INDEX(Large!$E$4:$BO$1048576,legal!$C242,legal!P$2),0)</f>
        <v>0</v>
      </c>
      <c r="Q242" s="5">
        <f ca="1">IFERROR(INDEX(Large!$E$4:$BO$1048576,legal!$C242,legal!Q$2)*N242,0)</f>
        <v>0</v>
      </c>
      <c r="R242" s="5">
        <f ca="1">IFERROR(INDEX(Large!$E$4:$BO$1048576,legal!$C242,legal!R$2)*G242,0)</f>
        <v>0</v>
      </c>
    </row>
    <row r="243" spans="1:18">
      <c r="A243" s="18">
        <v>240</v>
      </c>
      <c r="B243" s="17" t="e">
        <f ca="1">LARGE(Large!$BO$4:$BO$31,legal!A243)</f>
        <v>#NUM!</v>
      </c>
      <c r="C243" s="28" t="e">
        <f ca="1">MATCH(B243,Large!$BO$4:$BO639,0)</f>
        <v>#NUM!</v>
      </c>
      <c r="D243" s="28" t="e">
        <f ca="1">INDEX(Large!$E$4:$BO$1048576,legal!$C243,legal!D$2)</f>
        <v>#NUM!</v>
      </c>
      <c r="E243" s="28" t="e">
        <f ca="1">INDEX(Large!$E$4:$BO$1048576,legal!$C243,legal!E$2)</f>
        <v>#NUM!</v>
      </c>
      <c r="F243" s="28" t="e">
        <f ca="1">INDEX(Large!$E$4:$BO$1048576,legal!$C243,legal!F$2)</f>
        <v>#NUM!</v>
      </c>
      <c r="G243" s="28" t="e">
        <f ca="1">INDEX(Large!$E$4:$BO$1048576,legal!$C243,legal!G$2)</f>
        <v>#NUM!</v>
      </c>
      <c r="H243" s="28" t="e">
        <f ca="1">INDEX(Large!$E$4:$BO$1048576,legal!$C243,legal!H$2)</f>
        <v>#NUM!</v>
      </c>
      <c r="I243" s="28" t="e">
        <f ca="1">INDEX(Large!$E$4:$BO$1048576,legal!$C243,legal!I$2)</f>
        <v>#NUM!</v>
      </c>
      <c r="J243" s="28" t="e">
        <f ca="1">INDEX(Large!$E$4:$BO$1048576,legal!$C243,legal!J$2)</f>
        <v>#NUM!</v>
      </c>
      <c r="K243" s="28" t="e">
        <f ca="1">INDEX(Large!$E$4:$BO$1048576,legal!$C243,legal!K$2)</f>
        <v>#NUM!</v>
      </c>
      <c r="L243" s="28" t="e">
        <f ca="1">INDEX(Large!$E$4:$BO$1048576,legal!$C243,legal!L$2)</f>
        <v>#NUM!</v>
      </c>
      <c r="M243" s="28" t="e">
        <f ca="1">INDEX(Large!$E$4:$BO$1048576,legal!$C243,legal!M$2)</f>
        <v>#NUM!</v>
      </c>
      <c r="N243" s="28" t="e">
        <f ca="1">INDEX(Large!$E$4:$BO$1048576,legal!$C243,legal!N$2)</f>
        <v>#NUM!</v>
      </c>
      <c r="O243" s="28" t="e">
        <f ca="1">INDEX(Large!$E$4:$BO$1048576,legal!$C243,legal!O$2)</f>
        <v>#NUM!</v>
      </c>
      <c r="P243" s="12">
        <f ca="1">IFERROR(INDEX(Large!$E$4:$BO$1048576,legal!$C243,legal!P$2),0)</f>
        <v>0</v>
      </c>
      <c r="Q243" s="5">
        <f ca="1">IFERROR(INDEX(Large!$E$4:$BO$1048576,legal!$C243,legal!Q$2)*N243,0)</f>
        <v>0</v>
      </c>
      <c r="R243" s="5">
        <f ca="1">IFERROR(INDEX(Large!$E$4:$BO$1048576,legal!$C243,legal!R$2)*G243,0)</f>
        <v>0</v>
      </c>
    </row>
    <row r="244" spans="1:18">
      <c r="A244" s="18">
        <v>241</v>
      </c>
      <c r="B244" s="17" t="e">
        <f ca="1">LARGE(Large!$BO$4:$BO$31,legal!A244)</f>
        <v>#NUM!</v>
      </c>
      <c r="C244" s="28" t="e">
        <f ca="1">MATCH(B244,Large!$BO$4:$BO640,0)</f>
        <v>#NUM!</v>
      </c>
      <c r="D244" s="28" t="e">
        <f ca="1">INDEX(Large!$E$4:$BO$1048576,legal!$C244,legal!D$2)</f>
        <v>#NUM!</v>
      </c>
      <c r="E244" s="28" t="e">
        <f ca="1">INDEX(Large!$E$4:$BO$1048576,legal!$C244,legal!E$2)</f>
        <v>#NUM!</v>
      </c>
      <c r="F244" s="28" t="e">
        <f ca="1">INDEX(Large!$E$4:$BO$1048576,legal!$C244,legal!F$2)</f>
        <v>#NUM!</v>
      </c>
      <c r="G244" s="28" t="e">
        <f ca="1">INDEX(Large!$E$4:$BO$1048576,legal!$C244,legal!G$2)</f>
        <v>#NUM!</v>
      </c>
      <c r="H244" s="28" t="e">
        <f ca="1">INDEX(Large!$E$4:$BO$1048576,legal!$C244,legal!H$2)</f>
        <v>#NUM!</v>
      </c>
      <c r="I244" s="28" t="e">
        <f ca="1">INDEX(Large!$E$4:$BO$1048576,legal!$C244,legal!I$2)</f>
        <v>#NUM!</v>
      </c>
      <c r="J244" s="28" t="e">
        <f ca="1">INDEX(Large!$E$4:$BO$1048576,legal!$C244,legal!J$2)</f>
        <v>#NUM!</v>
      </c>
      <c r="K244" s="28" t="e">
        <f ca="1">INDEX(Large!$E$4:$BO$1048576,legal!$C244,legal!K$2)</f>
        <v>#NUM!</v>
      </c>
      <c r="L244" s="28" t="e">
        <f ca="1">INDEX(Large!$E$4:$BO$1048576,legal!$C244,legal!L$2)</f>
        <v>#NUM!</v>
      </c>
      <c r="M244" s="28" t="e">
        <f ca="1">INDEX(Large!$E$4:$BO$1048576,legal!$C244,legal!M$2)</f>
        <v>#NUM!</v>
      </c>
      <c r="N244" s="28" t="e">
        <f ca="1">INDEX(Large!$E$4:$BO$1048576,legal!$C244,legal!N$2)</f>
        <v>#NUM!</v>
      </c>
      <c r="O244" s="28" t="e">
        <f ca="1">INDEX(Large!$E$4:$BO$1048576,legal!$C244,legal!O$2)</f>
        <v>#NUM!</v>
      </c>
      <c r="P244" s="12">
        <f ca="1">IFERROR(INDEX(Large!$E$4:$BO$1048576,legal!$C244,legal!P$2),0)</f>
        <v>0</v>
      </c>
      <c r="Q244" s="5">
        <f ca="1">IFERROR(INDEX(Large!$E$4:$BO$1048576,legal!$C244,legal!Q$2)*N244,0)</f>
        <v>0</v>
      </c>
      <c r="R244" s="5">
        <f ca="1">IFERROR(INDEX(Large!$E$4:$BO$1048576,legal!$C244,legal!R$2)*G244,0)</f>
        <v>0</v>
      </c>
    </row>
    <row r="245" spans="1:18">
      <c r="A245" s="18">
        <v>242</v>
      </c>
      <c r="B245" s="17" t="e">
        <f ca="1">LARGE(Large!$BO$4:$BO$31,legal!A245)</f>
        <v>#NUM!</v>
      </c>
      <c r="C245" s="28" t="e">
        <f ca="1">MATCH(B245,Large!$BO$4:$BO641,0)</f>
        <v>#NUM!</v>
      </c>
      <c r="D245" s="28" t="e">
        <f ca="1">INDEX(Large!$E$4:$BO$1048576,legal!$C245,legal!D$2)</f>
        <v>#NUM!</v>
      </c>
      <c r="E245" s="28" t="e">
        <f ca="1">INDEX(Large!$E$4:$BO$1048576,legal!$C245,legal!E$2)</f>
        <v>#NUM!</v>
      </c>
      <c r="F245" s="28" t="e">
        <f ca="1">INDEX(Large!$E$4:$BO$1048576,legal!$C245,legal!F$2)</f>
        <v>#NUM!</v>
      </c>
      <c r="G245" s="28" t="e">
        <f ca="1">INDEX(Large!$E$4:$BO$1048576,legal!$C245,legal!G$2)</f>
        <v>#NUM!</v>
      </c>
      <c r="H245" s="28" t="e">
        <f ca="1">INDEX(Large!$E$4:$BO$1048576,legal!$C245,legal!H$2)</f>
        <v>#NUM!</v>
      </c>
      <c r="I245" s="28" t="e">
        <f ca="1">INDEX(Large!$E$4:$BO$1048576,legal!$C245,legal!I$2)</f>
        <v>#NUM!</v>
      </c>
      <c r="J245" s="28" t="e">
        <f ca="1">INDEX(Large!$E$4:$BO$1048576,legal!$C245,legal!J$2)</f>
        <v>#NUM!</v>
      </c>
      <c r="K245" s="28" t="e">
        <f ca="1">INDEX(Large!$E$4:$BO$1048576,legal!$C245,legal!K$2)</f>
        <v>#NUM!</v>
      </c>
      <c r="L245" s="28" t="e">
        <f ca="1">INDEX(Large!$E$4:$BO$1048576,legal!$C245,legal!L$2)</f>
        <v>#NUM!</v>
      </c>
      <c r="M245" s="28" t="e">
        <f ca="1">INDEX(Large!$E$4:$BO$1048576,legal!$C245,legal!M$2)</f>
        <v>#NUM!</v>
      </c>
      <c r="N245" s="28" t="e">
        <f ca="1">INDEX(Large!$E$4:$BO$1048576,legal!$C245,legal!N$2)</f>
        <v>#NUM!</v>
      </c>
      <c r="O245" s="28" t="e">
        <f ca="1">INDEX(Large!$E$4:$BO$1048576,legal!$C245,legal!O$2)</f>
        <v>#NUM!</v>
      </c>
      <c r="P245" s="12">
        <f ca="1">IFERROR(INDEX(Large!$E$4:$BO$1048576,legal!$C245,legal!P$2),0)</f>
        <v>0</v>
      </c>
      <c r="Q245" s="5">
        <f ca="1">IFERROR(INDEX(Large!$E$4:$BO$1048576,legal!$C245,legal!Q$2)*N245,0)</f>
        <v>0</v>
      </c>
      <c r="R245" s="5">
        <f ca="1">IFERROR(INDEX(Large!$E$4:$BO$1048576,legal!$C245,legal!R$2)*G245,0)</f>
        <v>0</v>
      </c>
    </row>
    <row r="246" spans="1:18">
      <c r="A246" s="18">
        <v>243</v>
      </c>
      <c r="B246" s="17" t="e">
        <f ca="1">LARGE(Large!$BO$4:$BO$31,legal!A246)</f>
        <v>#NUM!</v>
      </c>
      <c r="C246" s="28" t="e">
        <f ca="1">MATCH(B246,Large!$BO$4:$BO642,0)</f>
        <v>#NUM!</v>
      </c>
      <c r="D246" s="28" t="e">
        <f ca="1">INDEX(Large!$E$4:$BO$1048576,legal!$C246,legal!D$2)</f>
        <v>#NUM!</v>
      </c>
      <c r="E246" s="28" t="e">
        <f ca="1">INDEX(Large!$E$4:$BO$1048576,legal!$C246,legal!E$2)</f>
        <v>#NUM!</v>
      </c>
      <c r="F246" s="28" t="e">
        <f ca="1">INDEX(Large!$E$4:$BO$1048576,legal!$C246,legal!F$2)</f>
        <v>#NUM!</v>
      </c>
      <c r="G246" s="28" t="e">
        <f ca="1">INDEX(Large!$E$4:$BO$1048576,legal!$C246,legal!G$2)</f>
        <v>#NUM!</v>
      </c>
      <c r="H246" s="28" t="e">
        <f ca="1">INDEX(Large!$E$4:$BO$1048576,legal!$C246,legal!H$2)</f>
        <v>#NUM!</v>
      </c>
      <c r="I246" s="28" t="e">
        <f ca="1">INDEX(Large!$E$4:$BO$1048576,legal!$C246,legal!I$2)</f>
        <v>#NUM!</v>
      </c>
      <c r="J246" s="28" t="e">
        <f ca="1">INDEX(Large!$E$4:$BO$1048576,legal!$C246,legal!J$2)</f>
        <v>#NUM!</v>
      </c>
      <c r="K246" s="28" t="e">
        <f ca="1">INDEX(Large!$E$4:$BO$1048576,legal!$C246,legal!K$2)</f>
        <v>#NUM!</v>
      </c>
      <c r="L246" s="28" t="e">
        <f ca="1">INDEX(Large!$E$4:$BO$1048576,legal!$C246,legal!L$2)</f>
        <v>#NUM!</v>
      </c>
      <c r="M246" s="28" t="e">
        <f ca="1">INDEX(Large!$E$4:$BO$1048576,legal!$C246,legal!M$2)</f>
        <v>#NUM!</v>
      </c>
      <c r="N246" s="28" t="e">
        <f ca="1">INDEX(Large!$E$4:$BO$1048576,legal!$C246,legal!N$2)</f>
        <v>#NUM!</v>
      </c>
      <c r="O246" s="28" t="e">
        <f ca="1">INDEX(Large!$E$4:$BO$1048576,legal!$C246,legal!O$2)</f>
        <v>#NUM!</v>
      </c>
      <c r="P246" s="12">
        <f ca="1">IFERROR(INDEX(Large!$E$4:$BO$1048576,legal!$C246,legal!P$2),0)</f>
        <v>0</v>
      </c>
      <c r="Q246" s="5">
        <f ca="1">IFERROR(INDEX(Large!$E$4:$BO$1048576,legal!$C246,legal!Q$2)*N246,0)</f>
        <v>0</v>
      </c>
      <c r="R246" s="5">
        <f ca="1">IFERROR(INDEX(Large!$E$4:$BO$1048576,legal!$C246,legal!R$2)*G246,0)</f>
        <v>0</v>
      </c>
    </row>
    <row r="247" spans="1:18">
      <c r="A247" s="18">
        <v>244</v>
      </c>
      <c r="B247" s="17" t="e">
        <f ca="1">LARGE(Large!$BO$4:$BO$31,legal!A247)</f>
        <v>#NUM!</v>
      </c>
      <c r="C247" s="28" t="e">
        <f ca="1">MATCH(B247,Large!$BO$4:$BO643,0)</f>
        <v>#NUM!</v>
      </c>
      <c r="D247" s="28" t="e">
        <f ca="1">INDEX(Large!$E$4:$BO$1048576,legal!$C247,legal!D$2)</f>
        <v>#NUM!</v>
      </c>
      <c r="E247" s="28" t="e">
        <f ca="1">INDEX(Large!$E$4:$BO$1048576,legal!$C247,legal!E$2)</f>
        <v>#NUM!</v>
      </c>
      <c r="F247" s="28" t="e">
        <f ca="1">INDEX(Large!$E$4:$BO$1048576,legal!$C247,legal!F$2)</f>
        <v>#NUM!</v>
      </c>
      <c r="G247" s="28" t="e">
        <f ca="1">INDEX(Large!$E$4:$BO$1048576,legal!$C247,legal!G$2)</f>
        <v>#NUM!</v>
      </c>
      <c r="H247" s="28" t="e">
        <f ca="1">INDEX(Large!$E$4:$BO$1048576,legal!$C247,legal!H$2)</f>
        <v>#NUM!</v>
      </c>
      <c r="I247" s="28" t="e">
        <f ca="1">INDEX(Large!$E$4:$BO$1048576,legal!$C247,legal!I$2)</f>
        <v>#NUM!</v>
      </c>
      <c r="J247" s="28" t="e">
        <f ca="1">INDEX(Large!$E$4:$BO$1048576,legal!$C247,legal!J$2)</f>
        <v>#NUM!</v>
      </c>
      <c r="K247" s="28" t="e">
        <f ca="1">INDEX(Large!$E$4:$BO$1048576,legal!$C247,legal!K$2)</f>
        <v>#NUM!</v>
      </c>
      <c r="L247" s="28" t="e">
        <f ca="1">INDEX(Large!$E$4:$BO$1048576,legal!$C247,legal!L$2)</f>
        <v>#NUM!</v>
      </c>
      <c r="M247" s="28" t="e">
        <f ca="1">INDEX(Large!$E$4:$BO$1048576,legal!$C247,legal!M$2)</f>
        <v>#NUM!</v>
      </c>
      <c r="N247" s="28" t="e">
        <f ca="1">INDEX(Large!$E$4:$BO$1048576,legal!$C247,legal!N$2)</f>
        <v>#NUM!</v>
      </c>
      <c r="O247" s="28" t="e">
        <f ca="1">INDEX(Large!$E$4:$BO$1048576,legal!$C247,legal!O$2)</f>
        <v>#NUM!</v>
      </c>
      <c r="P247" s="12">
        <f ca="1">IFERROR(INDEX(Large!$E$4:$BO$1048576,legal!$C247,legal!P$2),0)</f>
        <v>0</v>
      </c>
      <c r="Q247" s="5">
        <f ca="1">IFERROR(INDEX(Large!$E$4:$BO$1048576,legal!$C247,legal!Q$2)*N247,0)</f>
        <v>0</v>
      </c>
      <c r="R247" s="5">
        <f ca="1">IFERROR(INDEX(Large!$E$4:$BO$1048576,legal!$C247,legal!R$2)*G247,0)</f>
        <v>0</v>
      </c>
    </row>
    <row r="248" spans="1:18">
      <c r="A248" s="18">
        <v>245</v>
      </c>
      <c r="B248" s="17" t="e">
        <f ca="1">LARGE(Large!$BO$4:$BO$31,legal!A248)</f>
        <v>#NUM!</v>
      </c>
      <c r="C248" s="28" t="e">
        <f ca="1">MATCH(B248,Large!$BO$4:$BO644,0)</f>
        <v>#NUM!</v>
      </c>
      <c r="D248" s="28" t="e">
        <f ca="1">INDEX(Large!$E$4:$BO$1048576,legal!$C248,legal!D$2)</f>
        <v>#NUM!</v>
      </c>
      <c r="E248" s="28" t="e">
        <f ca="1">INDEX(Large!$E$4:$BO$1048576,legal!$C248,legal!E$2)</f>
        <v>#NUM!</v>
      </c>
      <c r="F248" s="28" t="e">
        <f ca="1">INDEX(Large!$E$4:$BO$1048576,legal!$C248,legal!F$2)</f>
        <v>#NUM!</v>
      </c>
      <c r="G248" s="28" t="e">
        <f ca="1">INDEX(Large!$E$4:$BO$1048576,legal!$C248,legal!G$2)</f>
        <v>#NUM!</v>
      </c>
      <c r="H248" s="28" t="e">
        <f ca="1">INDEX(Large!$E$4:$BO$1048576,legal!$C248,legal!H$2)</f>
        <v>#NUM!</v>
      </c>
      <c r="I248" s="28" t="e">
        <f ca="1">INDEX(Large!$E$4:$BO$1048576,legal!$C248,legal!I$2)</f>
        <v>#NUM!</v>
      </c>
      <c r="J248" s="28" t="e">
        <f ca="1">INDEX(Large!$E$4:$BO$1048576,legal!$C248,legal!J$2)</f>
        <v>#NUM!</v>
      </c>
      <c r="K248" s="28" t="e">
        <f ca="1">INDEX(Large!$E$4:$BO$1048576,legal!$C248,legal!K$2)</f>
        <v>#NUM!</v>
      </c>
      <c r="L248" s="28" t="e">
        <f ca="1">INDEX(Large!$E$4:$BO$1048576,legal!$C248,legal!L$2)</f>
        <v>#NUM!</v>
      </c>
      <c r="M248" s="28" t="e">
        <f ca="1">INDEX(Large!$E$4:$BO$1048576,legal!$C248,legal!M$2)</f>
        <v>#NUM!</v>
      </c>
      <c r="N248" s="28" t="e">
        <f ca="1">INDEX(Large!$E$4:$BO$1048576,legal!$C248,legal!N$2)</f>
        <v>#NUM!</v>
      </c>
      <c r="O248" s="28" t="e">
        <f ca="1">INDEX(Large!$E$4:$BO$1048576,legal!$C248,legal!O$2)</f>
        <v>#NUM!</v>
      </c>
      <c r="P248" s="12">
        <f ca="1">IFERROR(INDEX(Large!$E$4:$BO$1048576,legal!$C248,legal!P$2),0)</f>
        <v>0</v>
      </c>
      <c r="Q248" s="5">
        <f ca="1">IFERROR(INDEX(Large!$E$4:$BO$1048576,legal!$C248,legal!Q$2)*N248,0)</f>
        <v>0</v>
      </c>
      <c r="R248" s="5">
        <f ca="1">IFERROR(INDEX(Large!$E$4:$BO$1048576,legal!$C248,legal!R$2)*G248,0)</f>
        <v>0</v>
      </c>
    </row>
    <row r="249" spans="1:18">
      <c r="A249" s="18">
        <v>246</v>
      </c>
      <c r="B249" s="17" t="e">
        <f ca="1">LARGE(Large!$BO$4:$BO$31,legal!A249)</f>
        <v>#NUM!</v>
      </c>
      <c r="C249" s="28" t="e">
        <f ca="1">MATCH(B249,Large!$BO$4:$BO645,0)</f>
        <v>#NUM!</v>
      </c>
      <c r="D249" s="28" t="e">
        <f ca="1">INDEX(Large!$E$4:$BO$1048576,legal!$C249,legal!D$2)</f>
        <v>#NUM!</v>
      </c>
      <c r="E249" s="28" t="e">
        <f ca="1">INDEX(Large!$E$4:$BO$1048576,legal!$C249,legal!E$2)</f>
        <v>#NUM!</v>
      </c>
      <c r="F249" s="28" t="e">
        <f ca="1">INDEX(Large!$E$4:$BO$1048576,legal!$C249,legal!F$2)</f>
        <v>#NUM!</v>
      </c>
      <c r="G249" s="28" t="e">
        <f ca="1">INDEX(Large!$E$4:$BO$1048576,legal!$C249,legal!G$2)</f>
        <v>#NUM!</v>
      </c>
      <c r="H249" s="28" t="e">
        <f ca="1">INDEX(Large!$E$4:$BO$1048576,legal!$C249,legal!H$2)</f>
        <v>#NUM!</v>
      </c>
      <c r="I249" s="28" t="e">
        <f ca="1">INDEX(Large!$E$4:$BO$1048576,legal!$C249,legal!I$2)</f>
        <v>#NUM!</v>
      </c>
      <c r="J249" s="28" t="e">
        <f ca="1">INDEX(Large!$E$4:$BO$1048576,legal!$C249,legal!J$2)</f>
        <v>#NUM!</v>
      </c>
      <c r="K249" s="28" t="e">
        <f ca="1">INDEX(Large!$E$4:$BO$1048576,legal!$C249,legal!K$2)</f>
        <v>#NUM!</v>
      </c>
      <c r="L249" s="28" t="e">
        <f ca="1">INDEX(Large!$E$4:$BO$1048576,legal!$C249,legal!L$2)</f>
        <v>#NUM!</v>
      </c>
      <c r="M249" s="28" t="e">
        <f ca="1">INDEX(Large!$E$4:$BO$1048576,legal!$C249,legal!M$2)</f>
        <v>#NUM!</v>
      </c>
      <c r="N249" s="28" t="e">
        <f ca="1">INDEX(Large!$E$4:$BO$1048576,legal!$C249,legal!N$2)</f>
        <v>#NUM!</v>
      </c>
      <c r="O249" s="28" t="e">
        <f ca="1">INDEX(Large!$E$4:$BO$1048576,legal!$C249,legal!O$2)</f>
        <v>#NUM!</v>
      </c>
      <c r="P249" s="12">
        <f ca="1">IFERROR(INDEX(Large!$E$4:$BO$1048576,legal!$C249,legal!P$2),0)</f>
        <v>0</v>
      </c>
      <c r="Q249" s="5">
        <f ca="1">IFERROR(INDEX(Large!$E$4:$BO$1048576,legal!$C249,legal!Q$2)*N249,0)</f>
        <v>0</v>
      </c>
      <c r="R249" s="5">
        <f ca="1">IFERROR(INDEX(Large!$E$4:$BO$1048576,legal!$C249,legal!R$2)*G249,0)</f>
        <v>0</v>
      </c>
    </row>
    <row r="250" spans="1:18">
      <c r="A250" s="18">
        <v>247</v>
      </c>
      <c r="B250" s="17" t="e">
        <f ca="1">LARGE(Large!$BO$4:$BO$31,legal!A250)</f>
        <v>#NUM!</v>
      </c>
      <c r="C250" s="28" t="e">
        <f ca="1">MATCH(B250,Large!$BO$4:$BO646,0)</f>
        <v>#NUM!</v>
      </c>
      <c r="D250" s="28" t="e">
        <f ca="1">INDEX(Large!$E$4:$BO$1048576,legal!$C250,legal!D$2)</f>
        <v>#NUM!</v>
      </c>
      <c r="E250" s="28" t="e">
        <f ca="1">INDEX(Large!$E$4:$BO$1048576,legal!$C250,legal!E$2)</f>
        <v>#NUM!</v>
      </c>
      <c r="F250" s="28" t="e">
        <f ca="1">INDEX(Large!$E$4:$BO$1048576,legal!$C250,legal!F$2)</f>
        <v>#NUM!</v>
      </c>
      <c r="G250" s="28" t="e">
        <f ca="1">INDEX(Large!$E$4:$BO$1048576,legal!$C250,legal!G$2)</f>
        <v>#NUM!</v>
      </c>
      <c r="H250" s="28" t="e">
        <f ca="1">INDEX(Large!$E$4:$BO$1048576,legal!$C250,legal!H$2)</f>
        <v>#NUM!</v>
      </c>
      <c r="I250" s="28" t="e">
        <f ca="1">INDEX(Large!$E$4:$BO$1048576,legal!$C250,legal!I$2)</f>
        <v>#NUM!</v>
      </c>
      <c r="J250" s="28" t="e">
        <f ca="1">INDEX(Large!$E$4:$BO$1048576,legal!$C250,legal!J$2)</f>
        <v>#NUM!</v>
      </c>
      <c r="K250" s="28" t="e">
        <f ca="1">INDEX(Large!$E$4:$BO$1048576,legal!$C250,legal!K$2)</f>
        <v>#NUM!</v>
      </c>
      <c r="L250" s="28" t="e">
        <f ca="1">INDEX(Large!$E$4:$BO$1048576,legal!$C250,legal!L$2)</f>
        <v>#NUM!</v>
      </c>
      <c r="M250" s="28" t="e">
        <f ca="1">INDEX(Large!$E$4:$BO$1048576,legal!$C250,legal!M$2)</f>
        <v>#NUM!</v>
      </c>
      <c r="N250" s="28" t="e">
        <f ca="1">INDEX(Large!$E$4:$BO$1048576,legal!$C250,legal!N$2)</f>
        <v>#NUM!</v>
      </c>
      <c r="O250" s="28" t="e">
        <f ca="1">INDEX(Large!$E$4:$BO$1048576,legal!$C250,legal!O$2)</f>
        <v>#NUM!</v>
      </c>
      <c r="P250" s="12">
        <f ca="1">IFERROR(INDEX(Large!$E$4:$BO$1048576,legal!$C250,legal!P$2),0)</f>
        <v>0</v>
      </c>
      <c r="Q250" s="5">
        <f ca="1">IFERROR(INDEX(Large!$E$4:$BO$1048576,legal!$C250,legal!Q$2)*N250,0)</f>
        <v>0</v>
      </c>
      <c r="R250" s="5">
        <f ca="1">IFERROR(INDEX(Large!$E$4:$BO$1048576,legal!$C250,legal!R$2)*G250,0)</f>
        <v>0</v>
      </c>
    </row>
    <row r="251" spans="1:18">
      <c r="A251" s="18">
        <v>248</v>
      </c>
      <c r="B251" s="17" t="e">
        <f ca="1">LARGE(Large!$BO$4:$BO$31,legal!A251)</f>
        <v>#NUM!</v>
      </c>
      <c r="C251" s="28" t="e">
        <f ca="1">MATCH(B251,Large!$BO$4:$BO647,0)</f>
        <v>#NUM!</v>
      </c>
      <c r="D251" s="28" t="e">
        <f ca="1">INDEX(Large!$E$4:$BO$1048576,legal!$C251,legal!D$2)</f>
        <v>#NUM!</v>
      </c>
      <c r="E251" s="28" t="e">
        <f ca="1">INDEX(Large!$E$4:$BO$1048576,legal!$C251,legal!E$2)</f>
        <v>#NUM!</v>
      </c>
      <c r="F251" s="28" t="e">
        <f ca="1">INDEX(Large!$E$4:$BO$1048576,legal!$C251,legal!F$2)</f>
        <v>#NUM!</v>
      </c>
      <c r="G251" s="28" t="e">
        <f ca="1">INDEX(Large!$E$4:$BO$1048576,legal!$C251,legal!G$2)</f>
        <v>#NUM!</v>
      </c>
      <c r="H251" s="28" t="e">
        <f ca="1">INDEX(Large!$E$4:$BO$1048576,legal!$C251,legal!H$2)</f>
        <v>#NUM!</v>
      </c>
      <c r="I251" s="28" t="e">
        <f ca="1">INDEX(Large!$E$4:$BO$1048576,legal!$C251,legal!I$2)</f>
        <v>#NUM!</v>
      </c>
      <c r="J251" s="28" t="e">
        <f ca="1">INDEX(Large!$E$4:$BO$1048576,legal!$C251,legal!J$2)</f>
        <v>#NUM!</v>
      </c>
      <c r="K251" s="28" t="e">
        <f ca="1">INDEX(Large!$E$4:$BO$1048576,legal!$C251,legal!K$2)</f>
        <v>#NUM!</v>
      </c>
      <c r="L251" s="28" t="e">
        <f ca="1">INDEX(Large!$E$4:$BO$1048576,legal!$C251,legal!L$2)</f>
        <v>#NUM!</v>
      </c>
      <c r="M251" s="28" t="e">
        <f ca="1">INDEX(Large!$E$4:$BO$1048576,legal!$C251,legal!M$2)</f>
        <v>#NUM!</v>
      </c>
      <c r="N251" s="28" t="e">
        <f ca="1">INDEX(Large!$E$4:$BO$1048576,legal!$C251,legal!N$2)</f>
        <v>#NUM!</v>
      </c>
      <c r="O251" s="28" t="e">
        <f ca="1">INDEX(Large!$E$4:$BO$1048576,legal!$C251,legal!O$2)</f>
        <v>#NUM!</v>
      </c>
      <c r="P251" s="12">
        <f ca="1">IFERROR(INDEX(Large!$E$4:$BO$1048576,legal!$C251,legal!P$2),0)</f>
        <v>0</v>
      </c>
      <c r="Q251" s="5">
        <f ca="1">IFERROR(INDEX(Large!$E$4:$BO$1048576,legal!$C251,legal!Q$2)*N251,0)</f>
        <v>0</v>
      </c>
      <c r="R251" s="5">
        <f ca="1">IFERROR(INDEX(Large!$E$4:$BO$1048576,legal!$C251,legal!R$2)*G251,0)</f>
        <v>0</v>
      </c>
    </row>
    <row r="252" spans="1:18">
      <c r="A252" s="18">
        <v>249</v>
      </c>
      <c r="B252" s="17" t="e">
        <f ca="1">LARGE(Large!$BO$4:$BO$31,legal!A252)</f>
        <v>#NUM!</v>
      </c>
      <c r="C252" s="28" t="e">
        <f ca="1">MATCH(B252,Large!$BO$4:$BO648,0)</f>
        <v>#NUM!</v>
      </c>
      <c r="D252" s="28" t="e">
        <f ca="1">INDEX(Large!$E$4:$BO$1048576,legal!$C252,legal!D$2)</f>
        <v>#NUM!</v>
      </c>
      <c r="E252" s="28" t="e">
        <f ca="1">INDEX(Large!$E$4:$BO$1048576,legal!$C252,legal!E$2)</f>
        <v>#NUM!</v>
      </c>
      <c r="F252" s="28" t="e">
        <f ca="1">INDEX(Large!$E$4:$BO$1048576,legal!$C252,legal!F$2)</f>
        <v>#NUM!</v>
      </c>
      <c r="G252" s="28" t="e">
        <f ca="1">INDEX(Large!$E$4:$BO$1048576,legal!$C252,legal!G$2)</f>
        <v>#NUM!</v>
      </c>
      <c r="H252" s="28" t="e">
        <f ca="1">INDEX(Large!$E$4:$BO$1048576,legal!$C252,legal!H$2)</f>
        <v>#NUM!</v>
      </c>
      <c r="I252" s="28" t="e">
        <f ca="1">INDEX(Large!$E$4:$BO$1048576,legal!$C252,legal!I$2)</f>
        <v>#NUM!</v>
      </c>
      <c r="J252" s="28" t="e">
        <f ca="1">INDEX(Large!$E$4:$BO$1048576,legal!$C252,legal!J$2)</f>
        <v>#NUM!</v>
      </c>
      <c r="K252" s="28" t="e">
        <f ca="1">INDEX(Large!$E$4:$BO$1048576,legal!$C252,legal!K$2)</f>
        <v>#NUM!</v>
      </c>
      <c r="L252" s="28" t="e">
        <f ca="1">INDEX(Large!$E$4:$BO$1048576,legal!$C252,legal!L$2)</f>
        <v>#NUM!</v>
      </c>
      <c r="M252" s="28" t="e">
        <f ca="1">INDEX(Large!$E$4:$BO$1048576,legal!$C252,legal!M$2)</f>
        <v>#NUM!</v>
      </c>
      <c r="N252" s="28" t="e">
        <f ca="1">INDEX(Large!$E$4:$BO$1048576,legal!$C252,legal!N$2)</f>
        <v>#NUM!</v>
      </c>
      <c r="O252" s="28" t="e">
        <f ca="1">INDEX(Large!$E$4:$BO$1048576,legal!$C252,legal!O$2)</f>
        <v>#NUM!</v>
      </c>
      <c r="P252" s="12">
        <f ca="1">IFERROR(INDEX(Large!$E$4:$BO$1048576,legal!$C252,legal!P$2),0)</f>
        <v>0</v>
      </c>
      <c r="Q252" s="5">
        <f ca="1">IFERROR(INDEX(Large!$E$4:$BO$1048576,legal!$C252,legal!Q$2)*N252,0)</f>
        <v>0</v>
      </c>
      <c r="R252" s="5">
        <f ca="1">IFERROR(INDEX(Large!$E$4:$BO$1048576,legal!$C252,legal!R$2)*G252,0)</f>
        <v>0</v>
      </c>
    </row>
    <row r="253" spans="1:18">
      <c r="A253" s="18">
        <v>250</v>
      </c>
      <c r="B253" s="17" t="e">
        <f ca="1">LARGE(Large!$BO$4:$BO$31,legal!A253)</f>
        <v>#NUM!</v>
      </c>
      <c r="C253" s="28" t="e">
        <f ca="1">MATCH(B253,Large!$BO$4:$BO649,0)</f>
        <v>#NUM!</v>
      </c>
      <c r="D253" s="28" t="e">
        <f ca="1">INDEX(Large!$E$4:$BO$1048576,legal!$C253,legal!D$2)</f>
        <v>#NUM!</v>
      </c>
      <c r="E253" s="28" t="e">
        <f ca="1">INDEX(Large!$E$4:$BO$1048576,legal!$C253,legal!E$2)</f>
        <v>#NUM!</v>
      </c>
      <c r="F253" s="28" t="e">
        <f ca="1">INDEX(Large!$E$4:$BO$1048576,legal!$C253,legal!F$2)</f>
        <v>#NUM!</v>
      </c>
      <c r="G253" s="28" t="e">
        <f ca="1">INDEX(Large!$E$4:$BO$1048576,legal!$C253,legal!G$2)</f>
        <v>#NUM!</v>
      </c>
      <c r="H253" s="28" t="e">
        <f ca="1">INDEX(Large!$E$4:$BO$1048576,legal!$C253,legal!H$2)</f>
        <v>#NUM!</v>
      </c>
      <c r="I253" s="28" t="e">
        <f ca="1">INDEX(Large!$E$4:$BO$1048576,legal!$C253,legal!I$2)</f>
        <v>#NUM!</v>
      </c>
      <c r="J253" s="28" t="e">
        <f ca="1">INDEX(Large!$E$4:$BO$1048576,legal!$C253,legal!J$2)</f>
        <v>#NUM!</v>
      </c>
      <c r="K253" s="28" t="e">
        <f ca="1">INDEX(Large!$E$4:$BO$1048576,legal!$C253,legal!K$2)</f>
        <v>#NUM!</v>
      </c>
      <c r="L253" s="28" t="e">
        <f ca="1">INDEX(Large!$E$4:$BO$1048576,legal!$C253,legal!L$2)</f>
        <v>#NUM!</v>
      </c>
      <c r="M253" s="28" t="e">
        <f ca="1">INDEX(Large!$E$4:$BO$1048576,legal!$C253,legal!M$2)</f>
        <v>#NUM!</v>
      </c>
      <c r="N253" s="28" t="e">
        <f ca="1">INDEX(Large!$E$4:$BO$1048576,legal!$C253,legal!N$2)</f>
        <v>#NUM!</v>
      </c>
      <c r="O253" s="28" t="e">
        <f ca="1">INDEX(Large!$E$4:$BO$1048576,legal!$C253,legal!O$2)</f>
        <v>#NUM!</v>
      </c>
      <c r="P253" s="12">
        <f ca="1">IFERROR(INDEX(Large!$E$4:$BO$1048576,legal!$C253,legal!P$2),0)</f>
        <v>0</v>
      </c>
      <c r="Q253" s="5">
        <f ca="1">IFERROR(INDEX(Large!$E$4:$BO$1048576,legal!$C253,legal!Q$2)*N253,0)</f>
        <v>0</v>
      </c>
      <c r="R253" s="5">
        <f ca="1">IFERROR(INDEX(Large!$E$4:$BO$1048576,legal!$C253,legal!R$2)*G253,0)</f>
        <v>0</v>
      </c>
    </row>
    <row r="254" spans="1:18">
      <c r="A254" s="18">
        <v>251</v>
      </c>
      <c r="B254" s="17" t="e">
        <f ca="1">LARGE(Large!$BO$4:$BO$31,legal!A254)</f>
        <v>#NUM!</v>
      </c>
      <c r="C254" s="28" t="e">
        <f ca="1">MATCH(B254,Large!$BO$4:$BO650,0)</f>
        <v>#NUM!</v>
      </c>
      <c r="D254" s="28" t="e">
        <f ca="1">INDEX(Large!$E$4:$BO$1048576,legal!$C254,legal!D$2)</f>
        <v>#NUM!</v>
      </c>
      <c r="E254" s="28" t="e">
        <f ca="1">INDEX(Large!$E$4:$BO$1048576,legal!$C254,legal!E$2)</f>
        <v>#NUM!</v>
      </c>
      <c r="F254" s="28" t="e">
        <f ca="1">INDEX(Large!$E$4:$BO$1048576,legal!$C254,legal!F$2)</f>
        <v>#NUM!</v>
      </c>
      <c r="G254" s="28" t="e">
        <f ca="1">INDEX(Large!$E$4:$BO$1048576,legal!$C254,legal!G$2)</f>
        <v>#NUM!</v>
      </c>
      <c r="H254" s="28" t="e">
        <f ca="1">INDEX(Large!$E$4:$BO$1048576,legal!$C254,legal!H$2)</f>
        <v>#NUM!</v>
      </c>
      <c r="I254" s="28" t="e">
        <f ca="1">INDEX(Large!$E$4:$BO$1048576,legal!$C254,legal!I$2)</f>
        <v>#NUM!</v>
      </c>
      <c r="J254" s="28" t="e">
        <f ca="1">INDEX(Large!$E$4:$BO$1048576,legal!$C254,legal!J$2)</f>
        <v>#NUM!</v>
      </c>
      <c r="K254" s="28" t="e">
        <f ca="1">INDEX(Large!$E$4:$BO$1048576,legal!$C254,legal!K$2)</f>
        <v>#NUM!</v>
      </c>
      <c r="L254" s="28" t="e">
        <f ca="1">INDEX(Large!$E$4:$BO$1048576,legal!$C254,legal!L$2)</f>
        <v>#NUM!</v>
      </c>
      <c r="M254" s="28" t="e">
        <f ca="1">INDEX(Large!$E$4:$BO$1048576,legal!$C254,legal!M$2)</f>
        <v>#NUM!</v>
      </c>
      <c r="N254" s="28" t="e">
        <f ca="1">INDEX(Large!$E$4:$BO$1048576,legal!$C254,legal!N$2)</f>
        <v>#NUM!</v>
      </c>
      <c r="O254" s="28" t="e">
        <f ca="1">INDEX(Large!$E$4:$BO$1048576,legal!$C254,legal!O$2)</f>
        <v>#NUM!</v>
      </c>
      <c r="P254" s="12">
        <f ca="1">IFERROR(INDEX(Large!$E$4:$BO$1048576,legal!$C254,legal!P$2),0)</f>
        <v>0</v>
      </c>
      <c r="Q254" s="5">
        <f ca="1">IFERROR(INDEX(Large!$E$4:$BO$1048576,legal!$C254,legal!Q$2)*N254,0)</f>
        <v>0</v>
      </c>
      <c r="R254" s="5">
        <f ca="1">IFERROR(INDEX(Large!$E$4:$BO$1048576,legal!$C254,legal!R$2)*G254,0)</f>
        <v>0</v>
      </c>
    </row>
    <row r="255" spans="1:18">
      <c r="A255" s="18">
        <v>252</v>
      </c>
      <c r="B255" s="17" t="e">
        <f ca="1">LARGE(Large!$BO$4:$BO$31,legal!A255)</f>
        <v>#NUM!</v>
      </c>
      <c r="C255" s="28" t="e">
        <f ca="1">MATCH(B255,Large!$BO$4:$BO651,0)</f>
        <v>#NUM!</v>
      </c>
      <c r="D255" s="28" t="e">
        <f ca="1">INDEX(Large!$E$4:$BO$1048576,legal!$C255,legal!D$2)</f>
        <v>#NUM!</v>
      </c>
      <c r="E255" s="28" t="e">
        <f ca="1">INDEX(Large!$E$4:$BO$1048576,legal!$C255,legal!E$2)</f>
        <v>#NUM!</v>
      </c>
      <c r="F255" s="28" t="e">
        <f ca="1">INDEX(Large!$E$4:$BO$1048576,legal!$C255,legal!F$2)</f>
        <v>#NUM!</v>
      </c>
      <c r="G255" s="28" t="e">
        <f ca="1">INDEX(Large!$E$4:$BO$1048576,legal!$C255,legal!G$2)</f>
        <v>#NUM!</v>
      </c>
      <c r="H255" s="28" t="e">
        <f ca="1">INDEX(Large!$E$4:$BO$1048576,legal!$C255,legal!H$2)</f>
        <v>#NUM!</v>
      </c>
      <c r="I255" s="28" t="e">
        <f ca="1">INDEX(Large!$E$4:$BO$1048576,legal!$C255,legal!I$2)</f>
        <v>#NUM!</v>
      </c>
      <c r="J255" s="28" t="e">
        <f ca="1">INDEX(Large!$E$4:$BO$1048576,legal!$C255,legal!J$2)</f>
        <v>#NUM!</v>
      </c>
      <c r="K255" s="28" t="e">
        <f ca="1">INDEX(Large!$E$4:$BO$1048576,legal!$C255,legal!K$2)</f>
        <v>#NUM!</v>
      </c>
      <c r="L255" s="28" t="e">
        <f ca="1">INDEX(Large!$E$4:$BO$1048576,legal!$C255,legal!L$2)</f>
        <v>#NUM!</v>
      </c>
      <c r="M255" s="28" t="e">
        <f ca="1">INDEX(Large!$E$4:$BO$1048576,legal!$C255,legal!M$2)</f>
        <v>#NUM!</v>
      </c>
      <c r="N255" s="28" t="e">
        <f ca="1">INDEX(Large!$E$4:$BO$1048576,legal!$C255,legal!N$2)</f>
        <v>#NUM!</v>
      </c>
      <c r="O255" s="28" t="e">
        <f ca="1">INDEX(Large!$E$4:$BO$1048576,legal!$C255,legal!O$2)</f>
        <v>#NUM!</v>
      </c>
      <c r="P255" s="12">
        <f ca="1">IFERROR(INDEX(Large!$E$4:$BO$1048576,legal!$C255,legal!P$2),0)</f>
        <v>0</v>
      </c>
      <c r="Q255" s="5">
        <f ca="1">IFERROR(INDEX(Large!$E$4:$BO$1048576,legal!$C255,legal!Q$2)*N255,0)</f>
        <v>0</v>
      </c>
      <c r="R255" s="5">
        <f ca="1">IFERROR(INDEX(Large!$E$4:$BO$1048576,legal!$C255,legal!R$2)*G255,0)</f>
        <v>0</v>
      </c>
    </row>
    <row r="256" spans="1:18">
      <c r="A256" s="18">
        <v>253</v>
      </c>
      <c r="B256" s="17" t="e">
        <f ca="1">LARGE(Large!$BO$4:$BO$31,legal!A256)</f>
        <v>#NUM!</v>
      </c>
      <c r="C256" s="28" t="e">
        <f ca="1">MATCH(B256,Large!$BO$4:$BO652,0)</f>
        <v>#NUM!</v>
      </c>
      <c r="D256" s="28" t="e">
        <f ca="1">INDEX(Large!$E$4:$BO$1048576,legal!$C256,legal!D$2)</f>
        <v>#NUM!</v>
      </c>
      <c r="E256" s="28" t="e">
        <f ca="1">INDEX(Large!$E$4:$BO$1048576,legal!$C256,legal!E$2)</f>
        <v>#NUM!</v>
      </c>
      <c r="F256" s="28" t="e">
        <f ca="1">INDEX(Large!$E$4:$BO$1048576,legal!$C256,legal!F$2)</f>
        <v>#NUM!</v>
      </c>
      <c r="G256" s="28" t="e">
        <f ca="1">INDEX(Large!$E$4:$BO$1048576,legal!$C256,legal!G$2)</f>
        <v>#NUM!</v>
      </c>
      <c r="H256" s="28" t="e">
        <f ca="1">INDEX(Large!$E$4:$BO$1048576,legal!$C256,legal!H$2)</f>
        <v>#NUM!</v>
      </c>
      <c r="I256" s="28" t="e">
        <f ca="1">INDEX(Large!$E$4:$BO$1048576,legal!$C256,legal!I$2)</f>
        <v>#NUM!</v>
      </c>
      <c r="J256" s="28" t="e">
        <f ca="1">INDEX(Large!$E$4:$BO$1048576,legal!$C256,legal!J$2)</f>
        <v>#NUM!</v>
      </c>
      <c r="K256" s="28" t="e">
        <f ca="1">INDEX(Large!$E$4:$BO$1048576,legal!$C256,legal!K$2)</f>
        <v>#NUM!</v>
      </c>
      <c r="L256" s="28" t="e">
        <f ca="1">INDEX(Large!$E$4:$BO$1048576,legal!$C256,legal!L$2)</f>
        <v>#NUM!</v>
      </c>
      <c r="M256" s="28" t="e">
        <f ca="1">INDEX(Large!$E$4:$BO$1048576,legal!$C256,legal!M$2)</f>
        <v>#NUM!</v>
      </c>
      <c r="N256" s="28" t="e">
        <f ca="1">INDEX(Large!$E$4:$BO$1048576,legal!$C256,legal!N$2)</f>
        <v>#NUM!</v>
      </c>
      <c r="O256" s="28" t="e">
        <f ca="1">INDEX(Large!$E$4:$BO$1048576,legal!$C256,legal!O$2)</f>
        <v>#NUM!</v>
      </c>
      <c r="P256" s="12">
        <f ca="1">IFERROR(INDEX(Large!$E$4:$BO$1048576,legal!$C256,legal!P$2),0)</f>
        <v>0</v>
      </c>
      <c r="Q256" s="5">
        <f ca="1">IFERROR(INDEX(Large!$E$4:$BO$1048576,legal!$C256,legal!Q$2)*N256,0)</f>
        <v>0</v>
      </c>
      <c r="R256" s="5">
        <f ca="1">IFERROR(INDEX(Large!$E$4:$BO$1048576,legal!$C256,legal!R$2)*G256,0)</f>
        <v>0</v>
      </c>
    </row>
    <row r="257" spans="1:18">
      <c r="A257" s="18">
        <v>254</v>
      </c>
      <c r="B257" s="17" t="e">
        <f ca="1">LARGE(Large!$BO$4:$BO$31,legal!A257)</f>
        <v>#NUM!</v>
      </c>
      <c r="C257" s="28" t="e">
        <f ca="1">MATCH(B257,Large!$BO$4:$BO653,0)</f>
        <v>#NUM!</v>
      </c>
      <c r="D257" s="28" t="e">
        <f ca="1">INDEX(Large!$E$4:$BO$1048576,legal!$C257,legal!D$2)</f>
        <v>#NUM!</v>
      </c>
      <c r="E257" s="28" t="e">
        <f ca="1">INDEX(Large!$E$4:$BO$1048576,legal!$C257,legal!E$2)</f>
        <v>#NUM!</v>
      </c>
      <c r="F257" s="28" t="e">
        <f ca="1">INDEX(Large!$E$4:$BO$1048576,legal!$C257,legal!F$2)</f>
        <v>#NUM!</v>
      </c>
      <c r="G257" s="28" t="e">
        <f ca="1">INDEX(Large!$E$4:$BO$1048576,legal!$C257,legal!G$2)</f>
        <v>#NUM!</v>
      </c>
      <c r="H257" s="28" t="e">
        <f ca="1">INDEX(Large!$E$4:$BO$1048576,legal!$C257,legal!H$2)</f>
        <v>#NUM!</v>
      </c>
      <c r="I257" s="28" t="e">
        <f ca="1">INDEX(Large!$E$4:$BO$1048576,legal!$C257,legal!I$2)</f>
        <v>#NUM!</v>
      </c>
      <c r="J257" s="28" t="e">
        <f ca="1">INDEX(Large!$E$4:$BO$1048576,legal!$C257,legal!J$2)</f>
        <v>#NUM!</v>
      </c>
      <c r="K257" s="28" t="e">
        <f ca="1">INDEX(Large!$E$4:$BO$1048576,legal!$C257,legal!K$2)</f>
        <v>#NUM!</v>
      </c>
      <c r="L257" s="28" t="e">
        <f ca="1">INDEX(Large!$E$4:$BO$1048576,legal!$C257,legal!L$2)</f>
        <v>#NUM!</v>
      </c>
      <c r="M257" s="28" t="e">
        <f ca="1">INDEX(Large!$E$4:$BO$1048576,legal!$C257,legal!M$2)</f>
        <v>#NUM!</v>
      </c>
      <c r="N257" s="28" t="e">
        <f ca="1">INDEX(Large!$E$4:$BO$1048576,legal!$C257,legal!N$2)</f>
        <v>#NUM!</v>
      </c>
      <c r="O257" s="28" t="e">
        <f ca="1">INDEX(Large!$E$4:$BO$1048576,legal!$C257,legal!O$2)</f>
        <v>#NUM!</v>
      </c>
      <c r="P257" s="12">
        <f ca="1">IFERROR(INDEX(Large!$E$4:$BO$1048576,legal!$C257,legal!P$2),0)</f>
        <v>0</v>
      </c>
      <c r="Q257" s="5">
        <f ca="1">IFERROR(INDEX(Large!$E$4:$BO$1048576,legal!$C257,legal!Q$2)*N257,0)</f>
        <v>0</v>
      </c>
      <c r="R257" s="5">
        <f ca="1">IFERROR(INDEX(Large!$E$4:$BO$1048576,legal!$C257,legal!R$2)*G257,0)</f>
        <v>0</v>
      </c>
    </row>
    <row r="258" spans="1:18">
      <c r="A258" s="18">
        <v>255</v>
      </c>
      <c r="B258" s="17" t="e">
        <f ca="1">LARGE(Large!$BO$4:$BO$31,legal!A258)</f>
        <v>#NUM!</v>
      </c>
      <c r="C258" s="28" t="e">
        <f ca="1">MATCH(B258,Large!$BO$4:$BO654,0)</f>
        <v>#NUM!</v>
      </c>
      <c r="D258" s="28" t="e">
        <f ca="1">INDEX(Large!$E$4:$BO$1048576,legal!$C258,legal!D$2)</f>
        <v>#NUM!</v>
      </c>
      <c r="E258" s="28" t="e">
        <f ca="1">INDEX(Large!$E$4:$BO$1048576,legal!$C258,legal!E$2)</f>
        <v>#NUM!</v>
      </c>
      <c r="F258" s="28" t="e">
        <f ca="1">INDEX(Large!$E$4:$BO$1048576,legal!$C258,legal!F$2)</f>
        <v>#NUM!</v>
      </c>
      <c r="G258" s="28" t="e">
        <f ca="1">INDEX(Large!$E$4:$BO$1048576,legal!$C258,legal!G$2)</f>
        <v>#NUM!</v>
      </c>
      <c r="H258" s="28" t="e">
        <f ca="1">INDEX(Large!$E$4:$BO$1048576,legal!$C258,legal!H$2)</f>
        <v>#NUM!</v>
      </c>
      <c r="I258" s="28" t="e">
        <f ca="1">INDEX(Large!$E$4:$BO$1048576,legal!$C258,legal!I$2)</f>
        <v>#NUM!</v>
      </c>
      <c r="J258" s="28" t="e">
        <f ca="1">INDEX(Large!$E$4:$BO$1048576,legal!$C258,legal!J$2)</f>
        <v>#NUM!</v>
      </c>
      <c r="K258" s="28" t="e">
        <f ca="1">INDEX(Large!$E$4:$BO$1048576,legal!$C258,legal!K$2)</f>
        <v>#NUM!</v>
      </c>
      <c r="L258" s="28" t="e">
        <f ca="1">INDEX(Large!$E$4:$BO$1048576,legal!$C258,legal!L$2)</f>
        <v>#NUM!</v>
      </c>
      <c r="M258" s="28" t="e">
        <f ca="1">INDEX(Large!$E$4:$BO$1048576,legal!$C258,legal!M$2)</f>
        <v>#NUM!</v>
      </c>
      <c r="N258" s="28" t="e">
        <f ca="1">INDEX(Large!$E$4:$BO$1048576,legal!$C258,legal!N$2)</f>
        <v>#NUM!</v>
      </c>
      <c r="O258" s="28" t="e">
        <f ca="1">INDEX(Large!$E$4:$BO$1048576,legal!$C258,legal!O$2)</f>
        <v>#NUM!</v>
      </c>
      <c r="P258" s="12">
        <f ca="1">IFERROR(INDEX(Large!$E$4:$BO$1048576,legal!$C258,legal!P$2),0)</f>
        <v>0</v>
      </c>
      <c r="Q258" s="5">
        <f ca="1">IFERROR(INDEX(Large!$E$4:$BO$1048576,legal!$C258,legal!Q$2)*N258,0)</f>
        <v>0</v>
      </c>
      <c r="R258" s="5">
        <f ca="1">IFERROR(INDEX(Large!$E$4:$BO$1048576,legal!$C258,legal!R$2)*G258,0)</f>
        <v>0</v>
      </c>
    </row>
    <row r="259" spans="1:18">
      <c r="A259" s="18">
        <v>256</v>
      </c>
      <c r="B259" s="17" t="e">
        <f ca="1">LARGE(Large!$BO$4:$BO$31,legal!A259)</f>
        <v>#NUM!</v>
      </c>
      <c r="C259" s="28" t="e">
        <f ca="1">MATCH(B259,Large!$BO$4:$BO655,0)</f>
        <v>#NUM!</v>
      </c>
      <c r="D259" s="28" t="e">
        <f ca="1">INDEX(Large!$E$4:$BO$1048576,legal!$C259,legal!D$2)</f>
        <v>#NUM!</v>
      </c>
      <c r="E259" s="28" t="e">
        <f ca="1">INDEX(Large!$E$4:$BO$1048576,legal!$C259,legal!E$2)</f>
        <v>#NUM!</v>
      </c>
      <c r="F259" s="28" t="e">
        <f ca="1">INDEX(Large!$E$4:$BO$1048576,legal!$C259,legal!F$2)</f>
        <v>#NUM!</v>
      </c>
      <c r="G259" s="28" t="e">
        <f ca="1">INDEX(Large!$E$4:$BO$1048576,legal!$C259,legal!G$2)</f>
        <v>#NUM!</v>
      </c>
      <c r="H259" s="28" t="e">
        <f ca="1">INDEX(Large!$E$4:$BO$1048576,legal!$C259,legal!H$2)</f>
        <v>#NUM!</v>
      </c>
      <c r="I259" s="28" t="e">
        <f ca="1">INDEX(Large!$E$4:$BO$1048576,legal!$C259,legal!I$2)</f>
        <v>#NUM!</v>
      </c>
      <c r="J259" s="28" t="e">
        <f ca="1">INDEX(Large!$E$4:$BO$1048576,legal!$C259,legal!J$2)</f>
        <v>#NUM!</v>
      </c>
      <c r="K259" s="28" t="e">
        <f ca="1">INDEX(Large!$E$4:$BO$1048576,legal!$C259,legal!K$2)</f>
        <v>#NUM!</v>
      </c>
      <c r="L259" s="28" t="e">
        <f ca="1">INDEX(Large!$E$4:$BO$1048576,legal!$C259,legal!L$2)</f>
        <v>#NUM!</v>
      </c>
      <c r="M259" s="28" t="e">
        <f ca="1">INDEX(Large!$E$4:$BO$1048576,legal!$C259,legal!M$2)</f>
        <v>#NUM!</v>
      </c>
      <c r="N259" s="28" t="e">
        <f ca="1">INDEX(Large!$E$4:$BO$1048576,legal!$C259,legal!N$2)</f>
        <v>#NUM!</v>
      </c>
      <c r="O259" s="28" t="e">
        <f ca="1">INDEX(Large!$E$4:$BO$1048576,legal!$C259,legal!O$2)</f>
        <v>#NUM!</v>
      </c>
      <c r="P259" s="12">
        <f ca="1">IFERROR(INDEX(Large!$E$4:$BO$1048576,legal!$C259,legal!P$2),0)</f>
        <v>0</v>
      </c>
      <c r="Q259" s="5">
        <f ca="1">IFERROR(INDEX(Large!$E$4:$BO$1048576,legal!$C259,legal!Q$2)*N259,0)</f>
        <v>0</v>
      </c>
      <c r="R259" s="5">
        <f ca="1">IFERROR(INDEX(Large!$E$4:$BO$1048576,legal!$C259,legal!R$2)*G259,0)</f>
        <v>0</v>
      </c>
    </row>
    <row r="260" spans="1:18">
      <c r="A260" s="18">
        <v>257</v>
      </c>
      <c r="B260" s="17" t="e">
        <f ca="1">LARGE(Large!$BO$4:$BO$31,legal!A260)</f>
        <v>#NUM!</v>
      </c>
      <c r="C260" s="28" t="e">
        <f ca="1">MATCH(B260,Large!$BO$4:$BO656,0)</f>
        <v>#NUM!</v>
      </c>
      <c r="D260" s="28" t="e">
        <f ca="1">INDEX(Large!$E$4:$BO$1048576,legal!$C260,legal!D$2)</f>
        <v>#NUM!</v>
      </c>
      <c r="E260" s="28" t="e">
        <f ca="1">INDEX(Large!$E$4:$BO$1048576,legal!$C260,legal!E$2)</f>
        <v>#NUM!</v>
      </c>
      <c r="F260" s="28" t="e">
        <f ca="1">INDEX(Large!$E$4:$BO$1048576,legal!$C260,legal!F$2)</f>
        <v>#NUM!</v>
      </c>
      <c r="G260" s="28" t="e">
        <f ca="1">INDEX(Large!$E$4:$BO$1048576,legal!$C260,legal!G$2)</f>
        <v>#NUM!</v>
      </c>
      <c r="H260" s="28" t="e">
        <f ca="1">INDEX(Large!$E$4:$BO$1048576,legal!$C260,legal!H$2)</f>
        <v>#NUM!</v>
      </c>
      <c r="I260" s="28" t="e">
        <f ca="1">INDEX(Large!$E$4:$BO$1048576,legal!$C260,legal!I$2)</f>
        <v>#NUM!</v>
      </c>
      <c r="J260" s="28" t="e">
        <f ca="1">INDEX(Large!$E$4:$BO$1048576,legal!$C260,legal!J$2)</f>
        <v>#NUM!</v>
      </c>
      <c r="K260" s="28" t="e">
        <f ca="1">INDEX(Large!$E$4:$BO$1048576,legal!$C260,legal!K$2)</f>
        <v>#NUM!</v>
      </c>
      <c r="L260" s="28" t="e">
        <f ca="1">INDEX(Large!$E$4:$BO$1048576,legal!$C260,legal!L$2)</f>
        <v>#NUM!</v>
      </c>
      <c r="M260" s="28" t="e">
        <f ca="1">INDEX(Large!$E$4:$BO$1048576,legal!$C260,legal!M$2)</f>
        <v>#NUM!</v>
      </c>
      <c r="N260" s="28" t="e">
        <f ca="1">INDEX(Large!$E$4:$BO$1048576,legal!$C260,legal!N$2)</f>
        <v>#NUM!</v>
      </c>
      <c r="O260" s="28" t="e">
        <f ca="1">INDEX(Large!$E$4:$BO$1048576,legal!$C260,legal!O$2)</f>
        <v>#NUM!</v>
      </c>
      <c r="P260" s="12">
        <f ca="1">IFERROR(INDEX(Large!$E$4:$BO$1048576,legal!$C260,legal!P$2),0)</f>
        <v>0</v>
      </c>
      <c r="Q260" s="5">
        <f ca="1">IFERROR(INDEX(Large!$E$4:$BO$1048576,legal!$C260,legal!Q$2)*N260,0)</f>
        <v>0</v>
      </c>
      <c r="R260" s="5">
        <f ca="1">IFERROR(INDEX(Large!$E$4:$BO$1048576,legal!$C260,legal!R$2)*G260,0)</f>
        <v>0</v>
      </c>
    </row>
    <row r="261" spans="1:18">
      <c r="A261" s="18">
        <v>258</v>
      </c>
      <c r="B261" s="17" t="e">
        <f ca="1">LARGE(Large!$BO$4:$BO$31,legal!A261)</f>
        <v>#NUM!</v>
      </c>
      <c r="C261" s="28" t="e">
        <f ca="1">MATCH(B261,Large!$BO$4:$BO657,0)</f>
        <v>#NUM!</v>
      </c>
      <c r="D261" s="28" t="e">
        <f ca="1">INDEX(Large!$E$4:$BO$1048576,legal!$C261,legal!D$2)</f>
        <v>#NUM!</v>
      </c>
      <c r="E261" s="28" t="e">
        <f ca="1">INDEX(Large!$E$4:$BO$1048576,legal!$C261,legal!E$2)</f>
        <v>#NUM!</v>
      </c>
      <c r="F261" s="28" t="e">
        <f ca="1">INDEX(Large!$E$4:$BO$1048576,legal!$C261,legal!F$2)</f>
        <v>#NUM!</v>
      </c>
      <c r="G261" s="28" t="e">
        <f ca="1">INDEX(Large!$E$4:$BO$1048576,legal!$C261,legal!G$2)</f>
        <v>#NUM!</v>
      </c>
      <c r="H261" s="28" t="e">
        <f ca="1">INDEX(Large!$E$4:$BO$1048576,legal!$C261,legal!H$2)</f>
        <v>#NUM!</v>
      </c>
      <c r="I261" s="28" t="e">
        <f ca="1">INDEX(Large!$E$4:$BO$1048576,legal!$C261,legal!I$2)</f>
        <v>#NUM!</v>
      </c>
      <c r="J261" s="28" t="e">
        <f ca="1">INDEX(Large!$E$4:$BO$1048576,legal!$C261,legal!J$2)</f>
        <v>#NUM!</v>
      </c>
      <c r="K261" s="28" t="e">
        <f ca="1">INDEX(Large!$E$4:$BO$1048576,legal!$C261,legal!K$2)</f>
        <v>#NUM!</v>
      </c>
      <c r="L261" s="28" t="e">
        <f ca="1">INDEX(Large!$E$4:$BO$1048576,legal!$C261,legal!L$2)</f>
        <v>#NUM!</v>
      </c>
      <c r="M261" s="28" t="e">
        <f ca="1">INDEX(Large!$E$4:$BO$1048576,legal!$C261,legal!M$2)</f>
        <v>#NUM!</v>
      </c>
      <c r="N261" s="28" t="e">
        <f ca="1">INDEX(Large!$E$4:$BO$1048576,legal!$C261,legal!N$2)</f>
        <v>#NUM!</v>
      </c>
      <c r="O261" s="28" t="e">
        <f ca="1">INDEX(Large!$E$4:$BO$1048576,legal!$C261,legal!O$2)</f>
        <v>#NUM!</v>
      </c>
      <c r="P261" s="12">
        <f ca="1">IFERROR(INDEX(Large!$E$4:$BO$1048576,legal!$C261,legal!P$2),0)</f>
        <v>0</v>
      </c>
      <c r="Q261" s="5">
        <f ca="1">IFERROR(INDEX(Large!$E$4:$BO$1048576,legal!$C261,legal!Q$2)*N261,0)</f>
        <v>0</v>
      </c>
      <c r="R261" s="5">
        <f ca="1">IFERROR(INDEX(Large!$E$4:$BO$1048576,legal!$C261,legal!R$2)*G261,0)</f>
        <v>0</v>
      </c>
    </row>
    <row r="262" spans="1:18">
      <c r="A262" s="18">
        <v>259</v>
      </c>
      <c r="B262" s="17" t="e">
        <f ca="1">LARGE(Large!$BO$4:$BO$31,legal!A262)</f>
        <v>#NUM!</v>
      </c>
      <c r="C262" s="28" t="e">
        <f ca="1">MATCH(B262,Large!$BO$4:$BO658,0)</f>
        <v>#NUM!</v>
      </c>
      <c r="D262" s="28" t="e">
        <f ca="1">INDEX(Large!$E$4:$BO$1048576,legal!$C262,legal!D$2)</f>
        <v>#NUM!</v>
      </c>
      <c r="E262" s="28" t="e">
        <f ca="1">INDEX(Large!$E$4:$BO$1048576,legal!$C262,legal!E$2)</f>
        <v>#NUM!</v>
      </c>
      <c r="F262" s="28" t="e">
        <f ca="1">INDEX(Large!$E$4:$BO$1048576,legal!$C262,legal!F$2)</f>
        <v>#NUM!</v>
      </c>
      <c r="G262" s="28" t="e">
        <f ca="1">INDEX(Large!$E$4:$BO$1048576,legal!$C262,legal!G$2)</f>
        <v>#NUM!</v>
      </c>
      <c r="H262" s="28" t="e">
        <f ca="1">INDEX(Large!$E$4:$BO$1048576,legal!$C262,legal!H$2)</f>
        <v>#NUM!</v>
      </c>
      <c r="I262" s="28" t="e">
        <f ca="1">INDEX(Large!$E$4:$BO$1048576,legal!$C262,legal!I$2)</f>
        <v>#NUM!</v>
      </c>
      <c r="J262" s="28" t="e">
        <f ca="1">INDEX(Large!$E$4:$BO$1048576,legal!$C262,legal!J$2)</f>
        <v>#NUM!</v>
      </c>
      <c r="K262" s="28" t="e">
        <f ca="1">INDEX(Large!$E$4:$BO$1048576,legal!$C262,legal!K$2)</f>
        <v>#NUM!</v>
      </c>
      <c r="L262" s="28" t="e">
        <f ca="1">INDEX(Large!$E$4:$BO$1048576,legal!$C262,legal!L$2)</f>
        <v>#NUM!</v>
      </c>
      <c r="M262" s="28" t="e">
        <f ca="1">INDEX(Large!$E$4:$BO$1048576,legal!$C262,legal!M$2)</f>
        <v>#NUM!</v>
      </c>
      <c r="N262" s="28" t="e">
        <f ca="1">INDEX(Large!$E$4:$BO$1048576,legal!$C262,legal!N$2)</f>
        <v>#NUM!</v>
      </c>
      <c r="O262" s="28" t="e">
        <f ca="1">INDEX(Large!$E$4:$BO$1048576,legal!$C262,legal!O$2)</f>
        <v>#NUM!</v>
      </c>
      <c r="P262" s="12">
        <f ca="1">IFERROR(INDEX(Large!$E$4:$BO$1048576,legal!$C262,legal!P$2),0)</f>
        <v>0</v>
      </c>
      <c r="Q262" s="5">
        <f ca="1">IFERROR(INDEX(Large!$E$4:$BO$1048576,legal!$C262,legal!Q$2)*N262,0)</f>
        <v>0</v>
      </c>
      <c r="R262" s="5">
        <f ca="1">IFERROR(INDEX(Large!$E$4:$BO$1048576,legal!$C262,legal!R$2)*G262,0)</f>
        <v>0</v>
      </c>
    </row>
    <row r="263" spans="1:18">
      <c r="A263" s="18">
        <v>260</v>
      </c>
      <c r="B263" s="17" t="e">
        <f ca="1">LARGE(Large!$BO$4:$BO$31,legal!A263)</f>
        <v>#NUM!</v>
      </c>
      <c r="C263" s="28" t="e">
        <f ca="1">MATCH(B263,Large!$BO$4:$BO659,0)</f>
        <v>#NUM!</v>
      </c>
      <c r="D263" s="28" t="e">
        <f ca="1">INDEX(Large!$E$4:$BO$1048576,legal!$C263,legal!D$2)</f>
        <v>#NUM!</v>
      </c>
      <c r="E263" s="28" t="e">
        <f ca="1">INDEX(Large!$E$4:$BO$1048576,legal!$C263,legal!E$2)</f>
        <v>#NUM!</v>
      </c>
      <c r="F263" s="28" t="e">
        <f ca="1">INDEX(Large!$E$4:$BO$1048576,legal!$C263,legal!F$2)</f>
        <v>#NUM!</v>
      </c>
      <c r="G263" s="28" t="e">
        <f ca="1">INDEX(Large!$E$4:$BO$1048576,legal!$C263,legal!G$2)</f>
        <v>#NUM!</v>
      </c>
      <c r="H263" s="28" t="e">
        <f ca="1">INDEX(Large!$E$4:$BO$1048576,legal!$C263,legal!H$2)</f>
        <v>#NUM!</v>
      </c>
      <c r="I263" s="28" t="e">
        <f ca="1">INDEX(Large!$E$4:$BO$1048576,legal!$C263,legal!I$2)</f>
        <v>#NUM!</v>
      </c>
      <c r="J263" s="28" t="e">
        <f ca="1">INDEX(Large!$E$4:$BO$1048576,legal!$C263,legal!J$2)</f>
        <v>#NUM!</v>
      </c>
      <c r="K263" s="28" t="e">
        <f ca="1">INDEX(Large!$E$4:$BO$1048576,legal!$C263,legal!K$2)</f>
        <v>#NUM!</v>
      </c>
      <c r="L263" s="28" t="e">
        <f ca="1">INDEX(Large!$E$4:$BO$1048576,legal!$C263,legal!L$2)</f>
        <v>#NUM!</v>
      </c>
      <c r="M263" s="28" t="e">
        <f ca="1">INDEX(Large!$E$4:$BO$1048576,legal!$C263,legal!M$2)</f>
        <v>#NUM!</v>
      </c>
      <c r="N263" s="28" t="e">
        <f ca="1">INDEX(Large!$E$4:$BO$1048576,legal!$C263,legal!N$2)</f>
        <v>#NUM!</v>
      </c>
      <c r="O263" s="28" t="e">
        <f ca="1">INDEX(Large!$E$4:$BO$1048576,legal!$C263,legal!O$2)</f>
        <v>#NUM!</v>
      </c>
      <c r="P263" s="12">
        <f ca="1">IFERROR(INDEX(Large!$E$4:$BO$1048576,legal!$C263,legal!P$2),0)</f>
        <v>0</v>
      </c>
      <c r="Q263" s="5">
        <f ca="1">IFERROR(INDEX(Large!$E$4:$BO$1048576,legal!$C263,legal!Q$2)*N263,0)</f>
        <v>0</v>
      </c>
      <c r="R263" s="5">
        <f ca="1">IFERROR(INDEX(Large!$E$4:$BO$1048576,legal!$C263,legal!R$2)*G263,0)</f>
        <v>0</v>
      </c>
    </row>
    <row r="264" spans="1:18">
      <c r="A264" s="18">
        <v>261</v>
      </c>
      <c r="B264" s="17" t="e">
        <f ca="1">LARGE(Large!$BO$4:$BO$31,legal!A264)</f>
        <v>#NUM!</v>
      </c>
      <c r="C264" s="28" t="e">
        <f ca="1">MATCH(B264,Large!$BO$4:$BO660,0)</f>
        <v>#NUM!</v>
      </c>
      <c r="D264" s="28" t="e">
        <f ca="1">INDEX(Large!$E$4:$BO$1048576,legal!$C264,legal!D$2)</f>
        <v>#NUM!</v>
      </c>
      <c r="E264" s="28" t="e">
        <f ca="1">INDEX(Large!$E$4:$BO$1048576,legal!$C264,legal!E$2)</f>
        <v>#NUM!</v>
      </c>
      <c r="F264" s="28" t="e">
        <f ca="1">INDEX(Large!$E$4:$BO$1048576,legal!$C264,legal!F$2)</f>
        <v>#NUM!</v>
      </c>
      <c r="G264" s="28" t="e">
        <f ca="1">INDEX(Large!$E$4:$BO$1048576,legal!$C264,legal!G$2)</f>
        <v>#NUM!</v>
      </c>
      <c r="H264" s="28" t="e">
        <f ca="1">INDEX(Large!$E$4:$BO$1048576,legal!$C264,legal!H$2)</f>
        <v>#NUM!</v>
      </c>
      <c r="I264" s="28" t="e">
        <f ca="1">INDEX(Large!$E$4:$BO$1048576,legal!$C264,legal!I$2)</f>
        <v>#NUM!</v>
      </c>
      <c r="J264" s="28" t="e">
        <f ca="1">INDEX(Large!$E$4:$BO$1048576,legal!$C264,legal!J$2)</f>
        <v>#NUM!</v>
      </c>
      <c r="K264" s="28" t="e">
        <f ca="1">INDEX(Large!$E$4:$BO$1048576,legal!$C264,legal!K$2)</f>
        <v>#NUM!</v>
      </c>
      <c r="L264" s="28" t="e">
        <f ca="1">INDEX(Large!$E$4:$BO$1048576,legal!$C264,legal!L$2)</f>
        <v>#NUM!</v>
      </c>
      <c r="M264" s="28" t="e">
        <f ca="1">INDEX(Large!$E$4:$BO$1048576,legal!$C264,legal!M$2)</f>
        <v>#NUM!</v>
      </c>
      <c r="N264" s="28" t="e">
        <f ca="1">INDEX(Large!$E$4:$BO$1048576,legal!$C264,legal!N$2)</f>
        <v>#NUM!</v>
      </c>
      <c r="O264" s="28" t="e">
        <f ca="1">INDEX(Large!$E$4:$BO$1048576,legal!$C264,legal!O$2)</f>
        <v>#NUM!</v>
      </c>
      <c r="P264" s="12">
        <f ca="1">IFERROR(INDEX(Large!$E$4:$BO$1048576,legal!$C264,legal!P$2),0)</f>
        <v>0</v>
      </c>
      <c r="Q264" s="5">
        <f ca="1">IFERROR(INDEX(Large!$E$4:$BO$1048576,legal!$C264,legal!Q$2)*N264,0)</f>
        <v>0</v>
      </c>
      <c r="R264" s="5">
        <f ca="1">IFERROR(INDEX(Large!$E$4:$BO$1048576,legal!$C264,legal!R$2)*G264,0)</f>
        <v>0</v>
      </c>
    </row>
    <row r="265" spans="1:18">
      <c r="A265" s="18">
        <v>262</v>
      </c>
      <c r="B265" s="17" t="e">
        <f ca="1">LARGE(Large!$BO$4:$BO$31,legal!A265)</f>
        <v>#NUM!</v>
      </c>
      <c r="C265" s="28" t="e">
        <f ca="1">MATCH(B265,Large!$BO$4:$BO661,0)</f>
        <v>#NUM!</v>
      </c>
      <c r="D265" s="28" t="e">
        <f ca="1">INDEX(Large!$E$4:$BO$1048576,legal!$C265,legal!D$2)</f>
        <v>#NUM!</v>
      </c>
      <c r="E265" s="28" t="e">
        <f ca="1">INDEX(Large!$E$4:$BO$1048576,legal!$C265,legal!E$2)</f>
        <v>#NUM!</v>
      </c>
      <c r="F265" s="28" t="e">
        <f ca="1">INDEX(Large!$E$4:$BO$1048576,legal!$C265,legal!F$2)</f>
        <v>#NUM!</v>
      </c>
      <c r="G265" s="28" t="e">
        <f ca="1">INDEX(Large!$E$4:$BO$1048576,legal!$C265,legal!G$2)</f>
        <v>#NUM!</v>
      </c>
      <c r="H265" s="28" t="e">
        <f ca="1">INDEX(Large!$E$4:$BO$1048576,legal!$C265,legal!H$2)</f>
        <v>#NUM!</v>
      </c>
      <c r="I265" s="28" t="e">
        <f ca="1">INDEX(Large!$E$4:$BO$1048576,legal!$C265,legal!I$2)</f>
        <v>#NUM!</v>
      </c>
      <c r="J265" s="28" t="e">
        <f ca="1">INDEX(Large!$E$4:$BO$1048576,legal!$C265,legal!J$2)</f>
        <v>#NUM!</v>
      </c>
      <c r="K265" s="28" t="e">
        <f ca="1">INDEX(Large!$E$4:$BO$1048576,legal!$C265,legal!K$2)</f>
        <v>#NUM!</v>
      </c>
      <c r="L265" s="28" t="e">
        <f ca="1">INDEX(Large!$E$4:$BO$1048576,legal!$C265,legal!L$2)</f>
        <v>#NUM!</v>
      </c>
      <c r="M265" s="28" t="e">
        <f ca="1">INDEX(Large!$E$4:$BO$1048576,legal!$C265,legal!M$2)</f>
        <v>#NUM!</v>
      </c>
      <c r="N265" s="28" t="e">
        <f ca="1">INDEX(Large!$E$4:$BO$1048576,legal!$C265,legal!N$2)</f>
        <v>#NUM!</v>
      </c>
      <c r="O265" s="28" t="e">
        <f ca="1">INDEX(Large!$E$4:$BO$1048576,legal!$C265,legal!O$2)</f>
        <v>#NUM!</v>
      </c>
      <c r="P265" s="12">
        <f ca="1">IFERROR(INDEX(Large!$E$4:$BO$1048576,legal!$C265,legal!P$2),0)</f>
        <v>0</v>
      </c>
      <c r="Q265" s="5">
        <f ca="1">IFERROR(INDEX(Large!$E$4:$BO$1048576,legal!$C265,legal!Q$2)*N265,0)</f>
        <v>0</v>
      </c>
      <c r="R265" s="5">
        <f ca="1">IFERROR(INDEX(Large!$E$4:$BO$1048576,legal!$C265,legal!R$2)*G265,0)</f>
        <v>0</v>
      </c>
    </row>
    <row r="266" spans="1:18">
      <c r="A266" s="18">
        <v>263</v>
      </c>
      <c r="B266" s="17" t="e">
        <f ca="1">LARGE(Large!$BO$4:$BO$31,legal!A266)</f>
        <v>#NUM!</v>
      </c>
      <c r="C266" s="28" t="e">
        <f ca="1">MATCH(B266,Large!$BO$4:$BO662,0)</f>
        <v>#NUM!</v>
      </c>
      <c r="D266" s="28" t="e">
        <f ca="1">INDEX(Large!$E$4:$BO$1048576,legal!$C266,legal!D$2)</f>
        <v>#NUM!</v>
      </c>
      <c r="E266" s="28" t="e">
        <f ca="1">INDEX(Large!$E$4:$BO$1048576,legal!$C266,legal!E$2)</f>
        <v>#NUM!</v>
      </c>
      <c r="F266" s="28" t="e">
        <f ca="1">INDEX(Large!$E$4:$BO$1048576,legal!$C266,legal!F$2)</f>
        <v>#NUM!</v>
      </c>
      <c r="G266" s="28" t="e">
        <f ca="1">INDEX(Large!$E$4:$BO$1048576,legal!$C266,legal!G$2)</f>
        <v>#NUM!</v>
      </c>
      <c r="H266" s="28" t="e">
        <f ca="1">INDEX(Large!$E$4:$BO$1048576,legal!$C266,legal!H$2)</f>
        <v>#NUM!</v>
      </c>
      <c r="I266" s="28" t="e">
        <f ca="1">INDEX(Large!$E$4:$BO$1048576,legal!$C266,legal!I$2)</f>
        <v>#NUM!</v>
      </c>
      <c r="J266" s="28" t="e">
        <f ca="1">INDEX(Large!$E$4:$BO$1048576,legal!$C266,legal!J$2)</f>
        <v>#NUM!</v>
      </c>
      <c r="K266" s="28" t="e">
        <f ca="1">INDEX(Large!$E$4:$BO$1048576,legal!$C266,legal!K$2)</f>
        <v>#NUM!</v>
      </c>
      <c r="L266" s="28" t="e">
        <f ca="1">INDEX(Large!$E$4:$BO$1048576,legal!$C266,legal!L$2)</f>
        <v>#NUM!</v>
      </c>
      <c r="M266" s="28" t="e">
        <f ca="1">INDEX(Large!$E$4:$BO$1048576,legal!$C266,legal!M$2)</f>
        <v>#NUM!</v>
      </c>
      <c r="N266" s="28" t="e">
        <f ca="1">INDEX(Large!$E$4:$BO$1048576,legal!$C266,legal!N$2)</f>
        <v>#NUM!</v>
      </c>
      <c r="O266" s="28" t="e">
        <f ca="1">INDEX(Large!$E$4:$BO$1048576,legal!$C266,legal!O$2)</f>
        <v>#NUM!</v>
      </c>
      <c r="P266" s="12">
        <f ca="1">IFERROR(INDEX(Large!$E$4:$BO$1048576,legal!$C266,legal!P$2),0)</f>
        <v>0</v>
      </c>
      <c r="Q266" s="5">
        <f ca="1">IFERROR(INDEX(Large!$E$4:$BO$1048576,legal!$C266,legal!Q$2)*N266,0)</f>
        <v>0</v>
      </c>
      <c r="R266" s="5">
        <f ca="1">IFERROR(INDEX(Large!$E$4:$BO$1048576,legal!$C266,legal!R$2)*G266,0)</f>
        <v>0</v>
      </c>
    </row>
    <row r="267" spans="1:18">
      <c r="A267" s="18">
        <v>264</v>
      </c>
      <c r="B267" s="17" t="e">
        <f ca="1">LARGE(Large!$BO$4:$BO$31,legal!A267)</f>
        <v>#NUM!</v>
      </c>
      <c r="C267" s="28" t="e">
        <f ca="1">MATCH(B267,Large!$BO$4:$BO663,0)</f>
        <v>#NUM!</v>
      </c>
      <c r="D267" s="28" t="e">
        <f ca="1">INDEX(Large!$E$4:$BO$1048576,legal!$C267,legal!D$2)</f>
        <v>#NUM!</v>
      </c>
      <c r="E267" s="28" t="e">
        <f ca="1">INDEX(Large!$E$4:$BO$1048576,legal!$C267,legal!E$2)</f>
        <v>#NUM!</v>
      </c>
      <c r="F267" s="28" t="e">
        <f ca="1">INDEX(Large!$E$4:$BO$1048576,legal!$C267,legal!F$2)</f>
        <v>#NUM!</v>
      </c>
      <c r="G267" s="28" t="e">
        <f ca="1">INDEX(Large!$E$4:$BO$1048576,legal!$C267,legal!G$2)</f>
        <v>#NUM!</v>
      </c>
      <c r="H267" s="28" t="e">
        <f ca="1">INDEX(Large!$E$4:$BO$1048576,legal!$C267,legal!H$2)</f>
        <v>#NUM!</v>
      </c>
      <c r="I267" s="28" t="e">
        <f ca="1">INDEX(Large!$E$4:$BO$1048576,legal!$C267,legal!I$2)</f>
        <v>#NUM!</v>
      </c>
      <c r="J267" s="28" t="e">
        <f ca="1">INDEX(Large!$E$4:$BO$1048576,legal!$C267,legal!J$2)</f>
        <v>#NUM!</v>
      </c>
      <c r="K267" s="28" t="e">
        <f ca="1">INDEX(Large!$E$4:$BO$1048576,legal!$C267,legal!K$2)</f>
        <v>#NUM!</v>
      </c>
      <c r="L267" s="28" t="e">
        <f ca="1">INDEX(Large!$E$4:$BO$1048576,legal!$C267,legal!L$2)</f>
        <v>#NUM!</v>
      </c>
      <c r="M267" s="28" t="e">
        <f ca="1">INDEX(Large!$E$4:$BO$1048576,legal!$C267,legal!M$2)</f>
        <v>#NUM!</v>
      </c>
      <c r="N267" s="28" t="e">
        <f ca="1">INDEX(Large!$E$4:$BO$1048576,legal!$C267,legal!N$2)</f>
        <v>#NUM!</v>
      </c>
      <c r="O267" s="28" t="e">
        <f ca="1">INDEX(Large!$E$4:$BO$1048576,legal!$C267,legal!O$2)</f>
        <v>#NUM!</v>
      </c>
      <c r="P267" s="12">
        <f ca="1">IFERROR(INDEX(Large!$E$4:$BO$1048576,legal!$C267,legal!P$2),0)</f>
        <v>0</v>
      </c>
      <c r="Q267" s="5">
        <f ca="1">IFERROR(INDEX(Large!$E$4:$BO$1048576,legal!$C267,legal!Q$2)*N267,0)</f>
        <v>0</v>
      </c>
      <c r="R267" s="5">
        <f ca="1">IFERROR(INDEX(Large!$E$4:$BO$1048576,legal!$C267,legal!R$2)*G267,0)</f>
        <v>0</v>
      </c>
    </row>
    <row r="268" spans="1:18">
      <c r="A268" s="18">
        <v>265</v>
      </c>
      <c r="B268" s="17" t="e">
        <f ca="1">LARGE(Large!$BO$4:$BO$31,legal!A268)</f>
        <v>#NUM!</v>
      </c>
      <c r="C268" s="28" t="e">
        <f ca="1">MATCH(B268,Large!$BO$4:$BO664,0)</f>
        <v>#NUM!</v>
      </c>
      <c r="D268" s="28" t="e">
        <f ca="1">INDEX(Large!$E$4:$BO$1048576,legal!$C268,legal!D$2)</f>
        <v>#NUM!</v>
      </c>
      <c r="E268" s="28" t="e">
        <f ca="1">INDEX(Large!$E$4:$BO$1048576,legal!$C268,legal!E$2)</f>
        <v>#NUM!</v>
      </c>
      <c r="F268" s="28" t="e">
        <f ca="1">INDEX(Large!$E$4:$BO$1048576,legal!$C268,legal!F$2)</f>
        <v>#NUM!</v>
      </c>
      <c r="G268" s="28" t="e">
        <f ca="1">INDEX(Large!$E$4:$BO$1048576,legal!$C268,legal!G$2)</f>
        <v>#NUM!</v>
      </c>
      <c r="H268" s="28" t="e">
        <f ca="1">INDEX(Large!$E$4:$BO$1048576,legal!$C268,legal!H$2)</f>
        <v>#NUM!</v>
      </c>
      <c r="I268" s="28" t="e">
        <f ca="1">INDEX(Large!$E$4:$BO$1048576,legal!$C268,legal!I$2)</f>
        <v>#NUM!</v>
      </c>
      <c r="J268" s="28" t="e">
        <f ca="1">INDEX(Large!$E$4:$BO$1048576,legal!$C268,legal!J$2)</f>
        <v>#NUM!</v>
      </c>
      <c r="K268" s="28" t="e">
        <f ca="1">INDEX(Large!$E$4:$BO$1048576,legal!$C268,legal!K$2)</f>
        <v>#NUM!</v>
      </c>
      <c r="L268" s="28" t="e">
        <f ca="1">INDEX(Large!$E$4:$BO$1048576,legal!$C268,legal!L$2)</f>
        <v>#NUM!</v>
      </c>
      <c r="M268" s="28" t="e">
        <f ca="1">INDEX(Large!$E$4:$BO$1048576,legal!$C268,legal!M$2)</f>
        <v>#NUM!</v>
      </c>
      <c r="N268" s="28" t="e">
        <f ca="1">INDEX(Large!$E$4:$BO$1048576,legal!$C268,legal!N$2)</f>
        <v>#NUM!</v>
      </c>
      <c r="O268" s="28" t="e">
        <f ca="1">INDEX(Large!$E$4:$BO$1048576,legal!$C268,legal!O$2)</f>
        <v>#NUM!</v>
      </c>
      <c r="P268" s="12">
        <f ca="1">IFERROR(INDEX(Large!$E$4:$BO$1048576,legal!$C268,legal!P$2),0)</f>
        <v>0</v>
      </c>
      <c r="Q268" s="5">
        <f ca="1">IFERROR(INDEX(Large!$E$4:$BO$1048576,legal!$C268,legal!Q$2)*N268,0)</f>
        <v>0</v>
      </c>
      <c r="R268" s="5">
        <f ca="1">IFERROR(INDEX(Large!$E$4:$BO$1048576,legal!$C268,legal!R$2)*G268,0)</f>
        <v>0</v>
      </c>
    </row>
    <row r="269" spans="1:18">
      <c r="A269" s="18">
        <v>266</v>
      </c>
      <c r="B269" s="17" t="e">
        <f ca="1">LARGE(Large!$BO$4:$BO$31,legal!A269)</f>
        <v>#NUM!</v>
      </c>
      <c r="C269" s="28" t="e">
        <f ca="1">MATCH(B269,Large!$BO$4:$BO665,0)</f>
        <v>#NUM!</v>
      </c>
      <c r="D269" s="28" t="e">
        <f ca="1">INDEX(Large!$E$4:$BO$1048576,legal!$C269,legal!D$2)</f>
        <v>#NUM!</v>
      </c>
      <c r="E269" s="28" t="e">
        <f ca="1">INDEX(Large!$E$4:$BO$1048576,legal!$C269,legal!E$2)</f>
        <v>#NUM!</v>
      </c>
      <c r="F269" s="28" t="e">
        <f ca="1">INDEX(Large!$E$4:$BO$1048576,legal!$C269,legal!F$2)</f>
        <v>#NUM!</v>
      </c>
      <c r="G269" s="28" t="e">
        <f ca="1">INDEX(Large!$E$4:$BO$1048576,legal!$C269,legal!G$2)</f>
        <v>#NUM!</v>
      </c>
      <c r="H269" s="28" t="e">
        <f ca="1">INDEX(Large!$E$4:$BO$1048576,legal!$C269,legal!H$2)</f>
        <v>#NUM!</v>
      </c>
      <c r="I269" s="28" t="e">
        <f ca="1">INDEX(Large!$E$4:$BO$1048576,legal!$C269,legal!I$2)</f>
        <v>#NUM!</v>
      </c>
      <c r="J269" s="28" t="e">
        <f ca="1">INDEX(Large!$E$4:$BO$1048576,legal!$C269,legal!J$2)</f>
        <v>#NUM!</v>
      </c>
      <c r="K269" s="28" t="e">
        <f ca="1">INDEX(Large!$E$4:$BO$1048576,legal!$C269,legal!K$2)</f>
        <v>#NUM!</v>
      </c>
      <c r="L269" s="28" t="e">
        <f ca="1">INDEX(Large!$E$4:$BO$1048576,legal!$C269,legal!L$2)</f>
        <v>#NUM!</v>
      </c>
      <c r="M269" s="28" t="e">
        <f ca="1">INDEX(Large!$E$4:$BO$1048576,legal!$C269,legal!M$2)</f>
        <v>#NUM!</v>
      </c>
      <c r="N269" s="28" t="e">
        <f ca="1">INDEX(Large!$E$4:$BO$1048576,legal!$C269,legal!N$2)</f>
        <v>#NUM!</v>
      </c>
      <c r="O269" s="28" t="e">
        <f ca="1">INDEX(Large!$E$4:$BO$1048576,legal!$C269,legal!O$2)</f>
        <v>#NUM!</v>
      </c>
      <c r="P269" s="12">
        <f ca="1">IFERROR(INDEX(Large!$E$4:$BO$1048576,legal!$C269,legal!P$2),0)</f>
        <v>0</v>
      </c>
      <c r="Q269" s="5">
        <f ca="1">IFERROR(INDEX(Large!$E$4:$BO$1048576,legal!$C269,legal!Q$2)*N269,0)</f>
        <v>0</v>
      </c>
      <c r="R269" s="5">
        <f ca="1">IFERROR(INDEX(Large!$E$4:$BO$1048576,legal!$C269,legal!R$2)*G269,0)</f>
        <v>0</v>
      </c>
    </row>
    <row r="270" spans="1:18">
      <c r="A270" s="18">
        <v>267</v>
      </c>
      <c r="B270" s="17" t="e">
        <f ca="1">LARGE(Large!$BO$4:$BO$31,legal!A270)</f>
        <v>#NUM!</v>
      </c>
      <c r="C270" s="28" t="e">
        <f ca="1">MATCH(B270,Large!$BO$4:$BO666,0)</f>
        <v>#NUM!</v>
      </c>
      <c r="D270" s="28" t="e">
        <f ca="1">INDEX(Large!$E$4:$BO$1048576,legal!$C270,legal!D$2)</f>
        <v>#NUM!</v>
      </c>
      <c r="E270" s="28" t="e">
        <f ca="1">INDEX(Large!$E$4:$BO$1048576,legal!$C270,legal!E$2)</f>
        <v>#NUM!</v>
      </c>
      <c r="F270" s="28" t="e">
        <f ca="1">INDEX(Large!$E$4:$BO$1048576,legal!$C270,legal!F$2)</f>
        <v>#NUM!</v>
      </c>
      <c r="G270" s="28" t="e">
        <f ca="1">INDEX(Large!$E$4:$BO$1048576,legal!$C270,legal!G$2)</f>
        <v>#NUM!</v>
      </c>
      <c r="H270" s="28" t="e">
        <f ca="1">INDEX(Large!$E$4:$BO$1048576,legal!$C270,legal!H$2)</f>
        <v>#NUM!</v>
      </c>
      <c r="I270" s="28" t="e">
        <f ca="1">INDEX(Large!$E$4:$BO$1048576,legal!$C270,legal!I$2)</f>
        <v>#NUM!</v>
      </c>
      <c r="J270" s="28" t="e">
        <f ca="1">INDEX(Large!$E$4:$BO$1048576,legal!$C270,legal!J$2)</f>
        <v>#NUM!</v>
      </c>
      <c r="K270" s="28" t="e">
        <f ca="1">INDEX(Large!$E$4:$BO$1048576,legal!$C270,legal!K$2)</f>
        <v>#NUM!</v>
      </c>
      <c r="L270" s="28" t="e">
        <f ca="1">INDEX(Large!$E$4:$BO$1048576,legal!$C270,legal!L$2)</f>
        <v>#NUM!</v>
      </c>
      <c r="M270" s="28" t="e">
        <f ca="1">INDEX(Large!$E$4:$BO$1048576,legal!$C270,legal!M$2)</f>
        <v>#NUM!</v>
      </c>
      <c r="N270" s="28" t="e">
        <f ca="1">INDEX(Large!$E$4:$BO$1048576,legal!$C270,legal!N$2)</f>
        <v>#NUM!</v>
      </c>
      <c r="O270" s="28" t="e">
        <f ca="1">INDEX(Large!$E$4:$BO$1048576,legal!$C270,legal!O$2)</f>
        <v>#NUM!</v>
      </c>
      <c r="P270" s="12">
        <f ca="1">IFERROR(INDEX(Large!$E$4:$BO$1048576,legal!$C270,legal!P$2),0)</f>
        <v>0</v>
      </c>
      <c r="Q270" s="5">
        <f ca="1">IFERROR(INDEX(Large!$E$4:$BO$1048576,legal!$C270,legal!Q$2)*N270,0)</f>
        <v>0</v>
      </c>
      <c r="R270" s="5">
        <f ca="1">IFERROR(INDEX(Large!$E$4:$BO$1048576,legal!$C270,legal!R$2)*G270,0)</f>
        <v>0</v>
      </c>
    </row>
    <row r="271" spans="1:18">
      <c r="A271" s="18">
        <v>268</v>
      </c>
      <c r="B271" s="17" t="e">
        <f ca="1">LARGE(Large!$BO$4:$BO$31,legal!A271)</f>
        <v>#NUM!</v>
      </c>
      <c r="C271" s="28" t="e">
        <f ca="1">MATCH(B271,Large!$BO$4:$BO667,0)</f>
        <v>#NUM!</v>
      </c>
      <c r="D271" s="28" t="e">
        <f ca="1">INDEX(Large!$E$4:$BO$1048576,legal!$C271,legal!D$2)</f>
        <v>#NUM!</v>
      </c>
      <c r="E271" s="28" t="e">
        <f ca="1">INDEX(Large!$E$4:$BO$1048576,legal!$C271,legal!E$2)</f>
        <v>#NUM!</v>
      </c>
      <c r="F271" s="28" t="e">
        <f ca="1">INDEX(Large!$E$4:$BO$1048576,legal!$C271,legal!F$2)</f>
        <v>#NUM!</v>
      </c>
      <c r="G271" s="28" t="e">
        <f ca="1">INDEX(Large!$E$4:$BO$1048576,legal!$C271,legal!G$2)</f>
        <v>#NUM!</v>
      </c>
      <c r="H271" s="28" t="e">
        <f ca="1">INDEX(Large!$E$4:$BO$1048576,legal!$C271,legal!H$2)</f>
        <v>#NUM!</v>
      </c>
      <c r="I271" s="28" t="e">
        <f ca="1">INDEX(Large!$E$4:$BO$1048576,legal!$C271,legal!I$2)</f>
        <v>#NUM!</v>
      </c>
      <c r="J271" s="28" t="e">
        <f ca="1">INDEX(Large!$E$4:$BO$1048576,legal!$C271,legal!J$2)</f>
        <v>#NUM!</v>
      </c>
      <c r="K271" s="28" t="e">
        <f ca="1">INDEX(Large!$E$4:$BO$1048576,legal!$C271,legal!K$2)</f>
        <v>#NUM!</v>
      </c>
      <c r="L271" s="28" t="e">
        <f ca="1">INDEX(Large!$E$4:$BO$1048576,legal!$C271,legal!L$2)</f>
        <v>#NUM!</v>
      </c>
      <c r="M271" s="28" t="e">
        <f ca="1">INDEX(Large!$E$4:$BO$1048576,legal!$C271,legal!M$2)</f>
        <v>#NUM!</v>
      </c>
      <c r="N271" s="28" t="e">
        <f ca="1">INDEX(Large!$E$4:$BO$1048576,legal!$C271,legal!N$2)</f>
        <v>#NUM!</v>
      </c>
      <c r="O271" s="28" t="e">
        <f ca="1">INDEX(Large!$E$4:$BO$1048576,legal!$C271,legal!O$2)</f>
        <v>#NUM!</v>
      </c>
      <c r="P271" s="12">
        <f ca="1">IFERROR(INDEX(Large!$E$4:$BO$1048576,legal!$C271,legal!P$2),0)</f>
        <v>0</v>
      </c>
      <c r="Q271" s="5">
        <f ca="1">IFERROR(INDEX(Large!$E$4:$BO$1048576,legal!$C271,legal!Q$2)*N271,0)</f>
        <v>0</v>
      </c>
      <c r="R271" s="5">
        <f ca="1">IFERROR(INDEX(Large!$E$4:$BO$1048576,legal!$C271,legal!R$2)*G271,0)</f>
        <v>0</v>
      </c>
    </row>
    <row r="272" spans="1:18">
      <c r="A272" s="18">
        <v>269</v>
      </c>
      <c r="B272" s="17" t="e">
        <f ca="1">LARGE(Large!$BO$4:$BO$31,legal!A272)</f>
        <v>#NUM!</v>
      </c>
      <c r="C272" s="28" t="e">
        <f ca="1">MATCH(B272,Large!$BO$4:$BO668,0)</f>
        <v>#NUM!</v>
      </c>
      <c r="D272" s="28" t="e">
        <f ca="1">INDEX(Large!$E$4:$BO$1048576,legal!$C272,legal!D$2)</f>
        <v>#NUM!</v>
      </c>
      <c r="E272" s="28" t="e">
        <f ca="1">INDEX(Large!$E$4:$BO$1048576,legal!$C272,legal!E$2)</f>
        <v>#NUM!</v>
      </c>
      <c r="F272" s="28" t="e">
        <f ca="1">INDEX(Large!$E$4:$BO$1048576,legal!$C272,legal!F$2)</f>
        <v>#NUM!</v>
      </c>
      <c r="G272" s="28" t="e">
        <f ca="1">INDEX(Large!$E$4:$BO$1048576,legal!$C272,legal!G$2)</f>
        <v>#NUM!</v>
      </c>
      <c r="H272" s="28" t="e">
        <f ca="1">INDEX(Large!$E$4:$BO$1048576,legal!$C272,legal!H$2)</f>
        <v>#NUM!</v>
      </c>
      <c r="I272" s="28" t="e">
        <f ca="1">INDEX(Large!$E$4:$BO$1048576,legal!$C272,legal!I$2)</f>
        <v>#NUM!</v>
      </c>
      <c r="J272" s="28" t="e">
        <f ca="1">INDEX(Large!$E$4:$BO$1048576,legal!$C272,legal!J$2)</f>
        <v>#NUM!</v>
      </c>
      <c r="K272" s="28" t="e">
        <f ca="1">INDEX(Large!$E$4:$BO$1048576,legal!$C272,legal!K$2)</f>
        <v>#NUM!</v>
      </c>
      <c r="L272" s="28" t="e">
        <f ca="1">INDEX(Large!$E$4:$BO$1048576,legal!$C272,legal!L$2)</f>
        <v>#NUM!</v>
      </c>
      <c r="M272" s="28" t="e">
        <f ca="1">INDEX(Large!$E$4:$BO$1048576,legal!$C272,legal!M$2)</f>
        <v>#NUM!</v>
      </c>
      <c r="N272" s="28" t="e">
        <f ca="1">INDEX(Large!$E$4:$BO$1048576,legal!$C272,legal!N$2)</f>
        <v>#NUM!</v>
      </c>
      <c r="O272" s="28" t="e">
        <f ca="1">INDEX(Large!$E$4:$BO$1048576,legal!$C272,legal!O$2)</f>
        <v>#NUM!</v>
      </c>
      <c r="P272" s="12">
        <f ca="1">IFERROR(INDEX(Large!$E$4:$BO$1048576,legal!$C272,legal!P$2),0)</f>
        <v>0</v>
      </c>
      <c r="Q272" s="5">
        <f ca="1">IFERROR(INDEX(Large!$E$4:$BO$1048576,legal!$C272,legal!Q$2)*N272,0)</f>
        <v>0</v>
      </c>
      <c r="R272" s="5">
        <f ca="1">IFERROR(INDEX(Large!$E$4:$BO$1048576,legal!$C272,legal!R$2)*G272,0)</f>
        <v>0</v>
      </c>
    </row>
    <row r="273" spans="1:18">
      <c r="A273" s="18">
        <v>270</v>
      </c>
      <c r="B273" s="17" t="e">
        <f ca="1">LARGE(Large!$BO$4:$BO$31,legal!A273)</f>
        <v>#NUM!</v>
      </c>
      <c r="C273" s="28" t="e">
        <f ca="1">MATCH(B273,Large!$BO$4:$BO669,0)</f>
        <v>#NUM!</v>
      </c>
      <c r="D273" s="28" t="e">
        <f ca="1">INDEX(Large!$E$4:$BO$1048576,legal!$C273,legal!D$2)</f>
        <v>#NUM!</v>
      </c>
      <c r="E273" s="28" t="e">
        <f ca="1">INDEX(Large!$E$4:$BO$1048576,legal!$C273,legal!E$2)</f>
        <v>#NUM!</v>
      </c>
      <c r="F273" s="28" t="e">
        <f ca="1">INDEX(Large!$E$4:$BO$1048576,legal!$C273,legal!F$2)</f>
        <v>#NUM!</v>
      </c>
      <c r="G273" s="28" t="e">
        <f ca="1">INDEX(Large!$E$4:$BO$1048576,legal!$C273,legal!G$2)</f>
        <v>#NUM!</v>
      </c>
      <c r="H273" s="28" t="e">
        <f ca="1">INDEX(Large!$E$4:$BO$1048576,legal!$C273,legal!H$2)</f>
        <v>#NUM!</v>
      </c>
      <c r="I273" s="28" t="e">
        <f ca="1">INDEX(Large!$E$4:$BO$1048576,legal!$C273,legal!I$2)</f>
        <v>#NUM!</v>
      </c>
      <c r="J273" s="28" t="e">
        <f ca="1">INDEX(Large!$E$4:$BO$1048576,legal!$C273,legal!J$2)</f>
        <v>#NUM!</v>
      </c>
      <c r="K273" s="28" t="e">
        <f ca="1">INDEX(Large!$E$4:$BO$1048576,legal!$C273,legal!K$2)</f>
        <v>#NUM!</v>
      </c>
      <c r="L273" s="28" t="e">
        <f ca="1">INDEX(Large!$E$4:$BO$1048576,legal!$C273,legal!L$2)</f>
        <v>#NUM!</v>
      </c>
      <c r="M273" s="28" t="e">
        <f ca="1">INDEX(Large!$E$4:$BO$1048576,legal!$C273,legal!M$2)</f>
        <v>#NUM!</v>
      </c>
      <c r="N273" s="28" t="e">
        <f ca="1">INDEX(Large!$E$4:$BO$1048576,legal!$C273,legal!N$2)</f>
        <v>#NUM!</v>
      </c>
      <c r="O273" s="28" t="e">
        <f ca="1">INDEX(Large!$E$4:$BO$1048576,legal!$C273,legal!O$2)</f>
        <v>#NUM!</v>
      </c>
      <c r="P273" s="12">
        <f ca="1">IFERROR(INDEX(Large!$E$4:$BO$1048576,legal!$C273,legal!P$2),0)</f>
        <v>0</v>
      </c>
      <c r="Q273" s="5">
        <f ca="1">IFERROR(INDEX(Large!$E$4:$BO$1048576,legal!$C273,legal!Q$2)*N273,0)</f>
        <v>0</v>
      </c>
      <c r="R273" s="5">
        <f ca="1">IFERROR(INDEX(Large!$E$4:$BO$1048576,legal!$C273,legal!R$2)*G273,0)</f>
        <v>0</v>
      </c>
    </row>
    <row r="274" spans="1:18">
      <c r="A274" s="18">
        <v>271</v>
      </c>
      <c r="B274" s="17" t="e">
        <f ca="1">LARGE(Large!$BO$4:$BO$31,legal!A274)</f>
        <v>#NUM!</v>
      </c>
      <c r="C274" s="28" t="e">
        <f ca="1">MATCH(B274,Large!$BO$4:$BO670,0)</f>
        <v>#NUM!</v>
      </c>
      <c r="D274" s="28" t="e">
        <f ca="1">INDEX(Large!$E$4:$BO$1048576,legal!$C274,legal!D$2)</f>
        <v>#NUM!</v>
      </c>
      <c r="E274" s="28" t="e">
        <f ca="1">INDEX(Large!$E$4:$BO$1048576,legal!$C274,legal!E$2)</f>
        <v>#NUM!</v>
      </c>
      <c r="F274" s="28" t="e">
        <f ca="1">INDEX(Large!$E$4:$BO$1048576,legal!$C274,legal!F$2)</f>
        <v>#NUM!</v>
      </c>
      <c r="G274" s="28" t="e">
        <f ca="1">INDEX(Large!$E$4:$BO$1048576,legal!$C274,legal!G$2)</f>
        <v>#NUM!</v>
      </c>
      <c r="H274" s="28" t="e">
        <f ca="1">INDEX(Large!$E$4:$BO$1048576,legal!$C274,legal!H$2)</f>
        <v>#NUM!</v>
      </c>
      <c r="I274" s="28" t="e">
        <f ca="1">INDEX(Large!$E$4:$BO$1048576,legal!$C274,legal!I$2)</f>
        <v>#NUM!</v>
      </c>
      <c r="J274" s="28" t="e">
        <f ca="1">INDEX(Large!$E$4:$BO$1048576,legal!$C274,legal!J$2)</f>
        <v>#NUM!</v>
      </c>
      <c r="K274" s="28" t="e">
        <f ca="1">INDEX(Large!$E$4:$BO$1048576,legal!$C274,legal!K$2)</f>
        <v>#NUM!</v>
      </c>
      <c r="L274" s="28" t="e">
        <f ca="1">INDEX(Large!$E$4:$BO$1048576,legal!$C274,legal!L$2)</f>
        <v>#NUM!</v>
      </c>
      <c r="M274" s="28" t="e">
        <f ca="1">INDEX(Large!$E$4:$BO$1048576,legal!$C274,legal!M$2)</f>
        <v>#NUM!</v>
      </c>
      <c r="N274" s="28" t="e">
        <f ca="1">INDEX(Large!$E$4:$BO$1048576,legal!$C274,legal!N$2)</f>
        <v>#NUM!</v>
      </c>
      <c r="O274" s="28" t="e">
        <f ca="1">INDEX(Large!$E$4:$BO$1048576,legal!$C274,legal!O$2)</f>
        <v>#NUM!</v>
      </c>
      <c r="P274" s="12">
        <f ca="1">IFERROR(INDEX(Large!$E$4:$BO$1048576,legal!$C274,legal!P$2),0)</f>
        <v>0</v>
      </c>
      <c r="Q274" s="5">
        <f ca="1">IFERROR(INDEX(Large!$E$4:$BO$1048576,legal!$C274,legal!Q$2)*N274,0)</f>
        <v>0</v>
      </c>
      <c r="R274" s="5">
        <f ca="1">IFERROR(INDEX(Large!$E$4:$BO$1048576,legal!$C274,legal!R$2)*G274,0)</f>
        <v>0</v>
      </c>
    </row>
    <row r="275" spans="1:18">
      <c r="A275" s="18">
        <v>272</v>
      </c>
      <c r="B275" s="17" t="e">
        <f ca="1">LARGE(Large!$BO$4:$BO$31,legal!A275)</f>
        <v>#NUM!</v>
      </c>
      <c r="C275" s="28" t="e">
        <f ca="1">MATCH(B275,Large!$BO$4:$BO671,0)</f>
        <v>#NUM!</v>
      </c>
      <c r="D275" s="28" t="e">
        <f ca="1">INDEX(Large!$E$4:$BO$1048576,legal!$C275,legal!D$2)</f>
        <v>#NUM!</v>
      </c>
      <c r="E275" s="28" t="e">
        <f ca="1">INDEX(Large!$E$4:$BO$1048576,legal!$C275,legal!E$2)</f>
        <v>#NUM!</v>
      </c>
      <c r="F275" s="28" t="e">
        <f ca="1">INDEX(Large!$E$4:$BO$1048576,legal!$C275,legal!F$2)</f>
        <v>#NUM!</v>
      </c>
      <c r="G275" s="28" t="e">
        <f ca="1">INDEX(Large!$E$4:$BO$1048576,legal!$C275,legal!G$2)</f>
        <v>#NUM!</v>
      </c>
      <c r="H275" s="28" t="e">
        <f ca="1">INDEX(Large!$E$4:$BO$1048576,legal!$C275,legal!H$2)</f>
        <v>#NUM!</v>
      </c>
      <c r="I275" s="28" t="e">
        <f ca="1">INDEX(Large!$E$4:$BO$1048576,legal!$C275,legal!I$2)</f>
        <v>#NUM!</v>
      </c>
      <c r="J275" s="28" t="e">
        <f ca="1">INDEX(Large!$E$4:$BO$1048576,legal!$C275,legal!J$2)</f>
        <v>#NUM!</v>
      </c>
      <c r="K275" s="28" t="e">
        <f ca="1">INDEX(Large!$E$4:$BO$1048576,legal!$C275,legal!K$2)</f>
        <v>#NUM!</v>
      </c>
      <c r="L275" s="28" t="e">
        <f ca="1">INDEX(Large!$E$4:$BO$1048576,legal!$C275,legal!L$2)</f>
        <v>#NUM!</v>
      </c>
      <c r="M275" s="28" t="e">
        <f ca="1">INDEX(Large!$E$4:$BO$1048576,legal!$C275,legal!M$2)</f>
        <v>#NUM!</v>
      </c>
      <c r="N275" s="28" t="e">
        <f ca="1">INDEX(Large!$E$4:$BO$1048576,legal!$C275,legal!N$2)</f>
        <v>#NUM!</v>
      </c>
      <c r="O275" s="28" t="e">
        <f ca="1">INDEX(Large!$E$4:$BO$1048576,legal!$C275,legal!O$2)</f>
        <v>#NUM!</v>
      </c>
      <c r="P275" s="12">
        <f ca="1">IFERROR(INDEX(Large!$E$4:$BO$1048576,legal!$C275,legal!P$2),0)</f>
        <v>0</v>
      </c>
      <c r="Q275" s="5">
        <f ca="1">IFERROR(INDEX(Large!$E$4:$BO$1048576,legal!$C275,legal!Q$2)*N275,0)</f>
        <v>0</v>
      </c>
      <c r="R275" s="5">
        <f ca="1">IFERROR(INDEX(Large!$E$4:$BO$1048576,legal!$C275,legal!R$2)*G275,0)</f>
        <v>0</v>
      </c>
    </row>
    <row r="276" spans="1:18">
      <c r="A276" s="18">
        <v>273</v>
      </c>
      <c r="B276" s="17" t="e">
        <f ca="1">LARGE(Large!$BO$4:$BO$31,legal!A276)</f>
        <v>#NUM!</v>
      </c>
      <c r="C276" s="28" t="e">
        <f ca="1">MATCH(B276,Large!$BO$4:$BO672,0)</f>
        <v>#NUM!</v>
      </c>
      <c r="D276" s="28" t="e">
        <f ca="1">INDEX(Large!$E$4:$BO$1048576,legal!$C276,legal!D$2)</f>
        <v>#NUM!</v>
      </c>
      <c r="E276" s="28" t="e">
        <f ca="1">INDEX(Large!$E$4:$BO$1048576,legal!$C276,legal!E$2)</f>
        <v>#NUM!</v>
      </c>
      <c r="F276" s="28" t="e">
        <f ca="1">INDEX(Large!$E$4:$BO$1048576,legal!$C276,legal!F$2)</f>
        <v>#NUM!</v>
      </c>
      <c r="G276" s="28" t="e">
        <f ca="1">INDEX(Large!$E$4:$BO$1048576,legal!$C276,legal!G$2)</f>
        <v>#NUM!</v>
      </c>
      <c r="H276" s="28" t="e">
        <f ca="1">INDEX(Large!$E$4:$BO$1048576,legal!$C276,legal!H$2)</f>
        <v>#NUM!</v>
      </c>
      <c r="I276" s="28" t="e">
        <f ca="1">INDEX(Large!$E$4:$BO$1048576,legal!$C276,legal!I$2)</f>
        <v>#NUM!</v>
      </c>
      <c r="J276" s="28" t="e">
        <f ca="1">INDEX(Large!$E$4:$BO$1048576,legal!$C276,legal!J$2)</f>
        <v>#NUM!</v>
      </c>
      <c r="K276" s="28" t="e">
        <f ca="1">INDEX(Large!$E$4:$BO$1048576,legal!$C276,legal!K$2)</f>
        <v>#NUM!</v>
      </c>
      <c r="L276" s="28" t="e">
        <f ca="1">INDEX(Large!$E$4:$BO$1048576,legal!$C276,legal!L$2)</f>
        <v>#NUM!</v>
      </c>
      <c r="M276" s="28" t="e">
        <f ca="1">INDEX(Large!$E$4:$BO$1048576,legal!$C276,legal!M$2)</f>
        <v>#NUM!</v>
      </c>
      <c r="N276" s="28" t="e">
        <f ca="1">INDEX(Large!$E$4:$BO$1048576,legal!$C276,legal!N$2)</f>
        <v>#NUM!</v>
      </c>
      <c r="O276" s="28" t="e">
        <f ca="1">INDEX(Large!$E$4:$BO$1048576,legal!$C276,legal!O$2)</f>
        <v>#NUM!</v>
      </c>
      <c r="P276" s="12">
        <f ca="1">IFERROR(INDEX(Large!$E$4:$BO$1048576,legal!$C276,legal!P$2),0)</f>
        <v>0</v>
      </c>
      <c r="Q276" s="5">
        <f ca="1">IFERROR(INDEX(Large!$E$4:$BO$1048576,legal!$C276,legal!Q$2)*N276,0)</f>
        <v>0</v>
      </c>
      <c r="R276" s="5">
        <f ca="1">IFERROR(INDEX(Large!$E$4:$BO$1048576,legal!$C276,legal!R$2)*G276,0)</f>
        <v>0</v>
      </c>
    </row>
    <row r="277" spans="1:18">
      <c r="A277" s="18">
        <v>274</v>
      </c>
      <c r="B277" s="17" t="e">
        <f ca="1">LARGE(Large!$BO$4:$BO$31,legal!A277)</f>
        <v>#NUM!</v>
      </c>
      <c r="C277" s="28" t="e">
        <f ca="1">MATCH(B277,Large!$BO$4:$BO673,0)</f>
        <v>#NUM!</v>
      </c>
      <c r="D277" s="28" t="e">
        <f ca="1">INDEX(Large!$E$4:$BO$1048576,legal!$C277,legal!D$2)</f>
        <v>#NUM!</v>
      </c>
      <c r="E277" s="28" t="e">
        <f ca="1">INDEX(Large!$E$4:$BO$1048576,legal!$C277,legal!E$2)</f>
        <v>#NUM!</v>
      </c>
      <c r="F277" s="28" t="e">
        <f ca="1">INDEX(Large!$E$4:$BO$1048576,legal!$C277,legal!F$2)</f>
        <v>#NUM!</v>
      </c>
      <c r="G277" s="28" t="e">
        <f ca="1">INDEX(Large!$E$4:$BO$1048576,legal!$C277,legal!G$2)</f>
        <v>#NUM!</v>
      </c>
      <c r="H277" s="28" t="e">
        <f ca="1">INDEX(Large!$E$4:$BO$1048576,legal!$C277,legal!H$2)</f>
        <v>#NUM!</v>
      </c>
      <c r="I277" s="28" t="e">
        <f ca="1">INDEX(Large!$E$4:$BO$1048576,legal!$C277,legal!I$2)</f>
        <v>#NUM!</v>
      </c>
      <c r="J277" s="28" t="e">
        <f ca="1">INDEX(Large!$E$4:$BO$1048576,legal!$C277,legal!J$2)</f>
        <v>#NUM!</v>
      </c>
      <c r="K277" s="28" t="e">
        <f ca="1">INDEX(Large!$E$4:$BO$1048576,legal!$C277,legal!K$2)</f>
        <v>#NUM!</v>
      </c>
      <c r="L277" s="28" t="e">
        <f ca="1">INDEX(Large!$E$4:$BO$1048576,legal!$C277,legal!L$2)</f>
        <v>#NUM!</v>
      </c>
      <c r="M277" s="28" t="e">
        <f ca="1">INDEX(Large!$E$4:$BO$1048576,legal!$C277,legal!M$2)</f>
        <v>#NUM!</v>
      </c>
      <c r="N277" s="28" t="e">
        <f ca="1">INDEX(Large!$E$4:$BO$1048576,legal!$C277,legal!N$2)</f>
        <v>#NUM!</v>
      </c>
      <c r="O277" s="28" t="e">
        <f ca="1">INDEX(Large!$E$4:$BO$1048576,legal!$C277,legal!O$2)</f>
        <v>#NUM!</v>
      </c>
      <c r="P277" s="12">
        <f ca="1">IFERROR(INDEX(Large!$E$4:$BO$1048576,legal!$C277,legal!P$2),0)</f>
        <v>0</v>
      </c>
      <c r="Q277" s="5">
        <f ca="1">IFERROR(INDEX(Large!$E$4:$BO$1048576,legal!$C277,legal!Q$2)*N277,0)</f>
        <v>0</v>
      </c>
      <c r="R277" s="5">
        <f ca="1">IFERROR(INDEX(Large!$E$4:$BO$1048576,legal!$C277,legal!R$2)*G277,0)</f>
        <v>0</v>
      </c>
    </row>
    <row r="278" spans="1:18">
      <c r="A278" s="18">
        <v>275</v>
      </c>
      <c r="B278" s="17" t="e">
        <f ca="1">LARGE(Large!$BO$4:$BO$31,legal!A278)</f>
        <v>#NUM!</v>
      </c>
      <c r="C278" s="28" t="e">
        <f ca="1">MATCH(B278,Large!$BO$4:$BO674,0)</f>
        <v>#NUM!</v>
      </c>
      <c r="D278" s="28" t="e">
        <f ca="1">INDEX(Large!$E$4:$BO$1048576,legal!$C278,legal!D$2)</f>
        <v>#NUM!</v>
      </c>
      <c r="E278" s="28" t="e">
        <f ca="1">INDEX(Large!$E$4:$BO$1048576,legal!$C278,legal!E$2)</f>
        <v>#NUM!</v>
      </c>
      <c r="F278" s="28" t="e">
        <f ca="1">INDEX(Large!$E$4:$BO$1048576,legal!$C278,legal!F$2)</f>
        <v>#NUM!</v>
      </c>
      <c r="G278" s="28" t="e">
        <f ca="1">INDEX(Large!$E$4:$BO$1048576,legal!$C278,legal!G$2)</f>
        <v>#NUM!</v>
      </c>
      <c r="H278" s="28" t="e">
        <f ca="1">INDEX(Large!$E$4:$BO$1048576,legal!$C278,legal!H$2)</f>
        <v>#NUM!</v>
      </c>
      <c r="I278" s="28" t="e">
        <f ca="1">INDEX(Large!$E$4:$BO$1048576,legal!$C278,legal!I$2)</f>
        <v>#NUM!</v>
      </c>
      <c r="J278" s="28" t="e">
        <f ca="1">INDEX(Large!$E$4:$BO$1048576,legal!$C278,legal!J$2)</f>
        <v>#NUM!</v>
      </c>
      <c r="K278" s="28" t="e">
        <f ca="1">INDEX(Large!$E$4:$BO$1048576,legal!$C278,legal!K$2)</f>
        <v>#NUM!</v>
      </c>
      <c r="L278" s="28" t="e">
        <f ca="1">INDEX(Large!$E$4:$BO$1048576,legal!$C278,legal!L$2)</f>
        <v>#NUM!</v>
      </c>
      <c r="M278" s="28" t="e">
        <f ca="1">INDEX(Large!$E$4:$BO$1048576,legal!$C278,legal!M$2)</f>
        <v>#NUM!</v>
      </c>
      <c r="N278" s="28" t="e">
        <f ca="1">INDEX(Large!$E$4:$BO$1048576,legal!$C278,legal!N$2)</f>
        <v>#NUM!</v>
      </c>
      <c r="O278" s="28" t="e">
        <f ca="1">INDEX(Large!$E$4:$BO$1048576,legal!$C278,legal!O$2)</f>
        <v>#NUM!</v>
      </c>
      <c r="P278" s="12">
        <f ca="1">IFERROR(INDEX(Large!$E$4:$BO$1048576,legal!$C278,legal!P$2),0)</f>
        <v>0</v>
      </c>
      <c r="Q278" s="5">
        <f ca="1">IFERROR(INDEX(Large!$E$4:$BO$1048576,legal!$C278,legal!Q$2)*N278,0)</f>
        <v>0</v>
      </c>
      <c r="R278" s="5">
        <f ca="1">IFERROR(INDEX(Large!$E$4:$BO$1048576,legal!$C278,legal!R$2)*G278,0)</f>
        <v>0</v>
      </c>
    </row>
    <row r="279" spans="1:18">
      <c r="A279" s="18">
        <v>276</v>
      </c>
      <c r="B279" s="17" t="e">
        <f ca="1">LARGE(Large!$BO$4:$BO$31,legal!A279)</f>
        <v>#NUM!</v>
      </c>
      <c r="C279" s="28" t="e">
        <f ca="1">MATCH(B279,Large!$BO$4:$BO675,0)</f>
        <v>#NUM!</v>
      </c>
      <c r="D279" s="28" t="e">
        <f ca="1">INDEX(Large!$E$4:$BO$1048576,legal!$C279,legal!D$2)</f>
        <v>#NUM!</v>
      </c>
      <c r="E279" s="28" t="e">
        <f ca="1">INDEX(Large!$E$4:$BO$1048576,legal!$C279,legal!E$2)</f>
        <v>#NUM!</v>
      </c>
      <c r="F279" s="28" t="e">
        <f ca="1">INDEX(Large!$E$4:$BO$1048576,legal!$C279,legal!F$2)</f>
        <v>#NUM!</v>
      </c>
      <c r="G279" s="28" t="e">
        <f ca="1">INDEX(Large!$E$4:$BO$1048576,legal!$C279,legal!G$2)</f>
        <v>#NUM!</v>
      </c>
      <c r="H279" s="28" t="e">
        <f ca="1">INDEX(Large!$E$4:$BO$1048576,legal!$C279,legal!H$2)</f>
        <v>#NUM!</v>
      </c>
      <c r="I279" s="28" t="e">
        <f ca="1">INDEX(Large!$E$4:$BO$1048576,legal!$C279,legal!I$2)</f>
        <v>#NUM!</v>
      </c>
      <c r="J279" s="28" t="e">
        <f ca="1">INDEX(Large!$E$4:$BO$1048576,legal!$C279,legal!J$2)</f>
        <v>#NUM!</v>
      </c>
      <c r="K279" s="28" t="e">
        <f ca="1">INDEX(Large!$E$4:$BO$1048576,legal!$C279,legal!K$2)</f>
        <v>#NUM!</v>
      </c>
      <c r="L279" s="28" t="e">
        <f ca="1">INDEX(Large!$E$4:$BO$1048576,legal!$C279,legal!L$2)</f>
        <v>#NUM!</v>
      </c>
      <c r="M279" s="28" t="e">
        <f ca="1">INDEX(Large!$E$4:$BO$1048576,legal!$C279,legal!M$2)</f>
        <v>#NUM!</v>
      </c>
      <c r="N279" s="28" t="e">
        <f ca="1">INDEX(Large!$E$4:$BO$1048576,legal!$C279,legal!N$2)</f>
        <v>#NUM!</v>
      </c>
      <c r="O279" s="28" t="e">
        <f ca="1">INDEX(Large!$E$4:$BO$1048576,legal!$C279,legal!O$2)</f>
        <v>#NUM!</v>
      </c>
      <c r="P279" s="12">
        <f ca="1">IFERROR(INDEX(Large!$E$4:$BO$1048576,legal!$C279,legal!P$2),0)</f>
        <v>0</v>
      </c>
      <c r="Q279" s="5">
        <f ca="1">IFERROR(INDEX(Large!$E$4:$BO$1048576,legal!$C279,legal!Q$2)*N279,0)</f>
        <v>0</v>
      </c>
      <c r="R279" s="5">
        <f ca="1">IFERROR(INDEX(Large!$E$4:$BO$1048576,legal!$C279,legal!R$2)*G279,0)</f>
        <v>0</v>
      </c>
    </row>
    <row r="280" spans="1:18">
      <c r="A280" s="18">
        <v>277</v>
      </c>
      <c r="B280" s="17" t="e">
        <f ca="1">LARGE(Large!$BO$4:$BO$31,legal!A280)</f>
        <v>#NUM!</v>
      </c>
      <c r="C280" s="28" t="e">
        <f ca="1">MATCH(B280,Large!$BO$4:$BO676,0)</f>
        <v>#NUM!</v>
      </c>
      <c r="D280" s="28" t="e">
        <f ca="1">INDEX(Large!$E$4:$BO$1048576,legal!$C280,legal!D$2)</f>
        <v>#NUM!</v>
      </c>
      <c r="E280" s="28" t="e">
        <f ca="1">INDEX(Large!$E$4:$BO$1048576,legal!$C280,legal!E$2)</f>
        <v>#NUM!</v>
      </c>
      <c r="F280" s="28" t="e">
        <f ca="1">INDEX(Large!$E$4:$BO$1048576,legal!$C280,legal!F$2)</f>
        <v>#NUM!</v>
      </c>
      <c r="G280" s="28" t="e">
        <f ca="1">INDEX(Large!$E$4:$BO$1048576,legal!$C280,legal!G$2)</f>
        <v>#NUM!</v>
      </c>
      <c r="H280" s="28" t="e">
        <f ca="1">INDEX(Large!$E$4:$BO$1048576,legal!$C280,legal!H$2)</f>
        <v>#NUM!</v>
      </c>
      <c r="I280" s="28" t="e">
        <f ca="1">INDEX(Large!$E$4:$BO$1048576,legal!$C280,legal!I$2)</f>
        <v>#NUM!</v>
      </c>
      <c r="J280" s="28" t="e">
        <f ca="1">INDEX(Large!$E$4:$BO$1048576,legal!$C280,legal!J$2)</f>
        <v>#NUM!</v>
      </c>
      <c r="K280" s="28" t="e">
        <f ca="1">INDEX(Large!$E$4:$BO$1048576,legal!$C280,legal!K$2)</f>
        <v>#NUM!</v>
      </c>
      <c r="L280" s="28" t="e">
        <f ca="1">INDEX(Large!$E$4:$BO$1048576,legal!$C280,legal!L$2)</f>
        <v>#NUM!</v>
      </c>
      <c r="M280" s="28" t="e">
        <f ca="1">INDEX(Large!$E$4:$BO$1048576,legal!$C280,legal!M$2)</f>
        <v>#NUM!</v>
      </c>
      <c r="N280" s="28" t="e">
        <f ca="1">INDEX(Large!$E$4:$BO$1048576,legal!$C280,legal!N$2)</f>
        <v>#NUM!</v>
      </c>
      <c r="O280" s="28" t="e">
        <f ca="1">INDEX(Large!$E$4:$BO$1048576,legal!$C280,legal!O$2)</f>
        <v>#NUM!</v>
      </c>
      <c r="P280" s="12">
        <f ca="1">IFERROR(INDEX(Large!$E$4:$BO$1048576,legal!$C280,legal!P$2),0)</f>
        <v>0</v>
      </c>
      <c r="Q280" s="5">
        <f ca="1">IFERROR(INDEX(Large!$E$4:$BO$1048576,legal!$C280,legal!Q$2)*N280,0)</f>
        <v>0</v>
      </c>
      <c r="R280" s="5">
        <f ca="1">IFERROR(INDEX(Large!$E$4:$BO$1048576,legal!$C280,legal!R$2)*G280,0)</f>
        <v>0</v>
      </c>
    </row>
    <row r="281" spans="1:18">
      <c r="A281" s="18">
        <v>278</v>
      </c>
      <c r="B281" s="17" t="e">
        <f ca="1">LARGE(Large!$BO$4:$BO$31,legal!A281)</f>
        <v>#NUM!</v>
      </c>
      <c r="C281" s="28" t="e">
        <f ca="1">MATCH(B281,Large!$BO$4:$BO677,0)</f>
        <v>#NUM!</v>
      </c>
      <c r="D281" s="28" t="e">
        <f ca="1">INDEX(Large!$E$4:$BO$1048576,legal!$C281,legal!D$2)</f>
        <v>#NUM!</v>
      </c>
      <c r="E281" s="28" t="e">
        <f ca="1">INDEX(Large!$E$4:$BO$1048576,legal!$C281,legal!E$2)</f>
        <v>#NUM!</v>
      </c>
      <c r="F281" s="28" t="e">
        <f ca="1">INDEX(Large!$E$4:$BO$1048576,legal!$C281,legal!F$2)</f>
        <v>#NUM!</v>
      </c>
      <c r="G281" s="28" t="e">
        <f ca="1">INDEX(Large!$E$4:$BO$1048576,legal!$C281,legal!G$2)</f>
        <v>#NUM!</v>
      </c>
      <c r="H281" s="28" t="e">
        <f ca="1">INDEX(Large!$E$4:$BO$1048576,legal!$C281,legal!H$2)</f>
        <v>#NUM!</v>
      </c>
      <c r="I281" s="28" t="e">
        <f ca="1">INDEX(Large!$E$4:$BO$1048576,legal!$C281,legal!I$2)</f>
        <v>#NUM!</v>
      </c>
      <c r="J281" s="28" t="e">
        <f ca="1">INDEX(Large!$E$4:$BO$1048576,legal!$C281,legal!J$2)</f>
        <v>#NUM!</v>
      </c>
      <c r="K281" s="28" t="e">
        <f ca="1">INDEX(Large!$E$4:$BO$1048576,legal!$C281,legal!K$2)</f>
        <v>#NUM!</v>
      </c>
      <c r="L281" s="28" t="e">
        <f ca="1">INDEX(Large!$E$4:$BO$1048576,legal!$C281,legal!L$2)</f>
        <v>#NUM!</v>
      </c>
      <c r="M281" s="28" t="e">
        <f ca="1">INDEX(Large!$E$4:$BO$1048576,legal!$C281,legal!M$2)</f>
        <v>#NUM!</v>
      </c>
      <c r="N281" s="28" t="e">
        <f ca="1">INDEX(Large!$E$4:$BO$1048576,legal!$C281,legal!N$2)</f>
        <v>#NUM!</v>
      </c>
      <c r="O281" s="28" t="e">
        <f ca="1">INDEX(Large!$E$4:$BO$1048576,legal!$C281,legal!O$2)</f>
        <v>#NUM!</v>
      </c>
      <c r="P281" s="12">
        <f ca="1">IFERROR(INDEX(Large!$E$4:$BO$1048576,legal!$C281,legal!P$2),0)</f>
        <v>0</v>
      </c>
      <c r="Q281" s="5">
        <f ca="1">IFERROR(INDEX(Large!$E$4:$BO$1048576,legal!$C281,legal!Q$2)*N281,0)</f>
        <v>0</v>
      </c>
      <c r="R281" s="5">
        <f ca="1">IFERROR(INDEX(Large!$E$4:$BO$1048576,legal!$C281,legal!R$2)*G281,0)</f>
        <v>0</v>
      </c>
    </row>
    <row r="282" spans="1:18">
      <c r="A282" s="18">
        <v>279</v>
      </c>
      <c r="B282" s="17" t="e">
        <f ca="1">LARGE(Large!$BO$4:$BO$31,legal!A282)</f>
        <v>#NUM!</v>
      </c>
      <c r="C282" s="28" t="e">
        <f ca="1">MATCH(B282,Large!$BO$4:$BO678,0)</f>
        <v>#NUM!</v>
      </c>
      <c r="D282" s="28" t="e">
        <f ca="1">INDEX(Large!$E$4:$BO$1048576,legal!$C282,legal!D$2)</f>
        <v>#NUM!</v>
      </c>
      <c r="E282" s="28" t="e">
        <f ca="1">INDEX(Large!$E$4:$BO$1048576,legal!$C282,legal!E$2)</f>
        <v>#NUM!</v>
      </c>
      <c r="F282" s="28" t="e">
        <f ca="1">INDEX(Large!$E$4:$BO$1048576,legal!$C282,legal!F$2)</f>
        <v>#NUM!</v>
      </c>
      <c r="G282" s="28" t="e">
        <f ca="1">INDEX(Large!$E$4:$BO$1048576,legal!$C282,legal!G$2)</f>
        <v>#NUM!</v>
      </c>
      <c r="H282" s="28" t="e">
        <f ca="1">INDEX(Large!$E$4:$BO$1048576,legal!$C282,legal!H$2)</f>
        <v>#NUM!</v>
      </c>
      <c r="I282" s="28" t="e">
        <f ca="1">INDEX(Large!$E$4:$BO$1048576,legal!$C282,legal!I$2)</f>
        <v>#NUM!</v>
      </c>
      <c r="J282" s="28" t="e">
        <f ca="1">INDEX(Large!$E$4:$BO$1048576,legal!$C282,legal!J$2)</f>
        <v>#NUM!</v>
      </c>
      <c r="K282" s="28" t="e">
        <f ca="1">INDEX(Large!$E$4:$BO$1048576,legal!$C282,legal!K$2)</f>
        <v>#NUM!</v>
      </c>
      <c r="L282" s="28" t="e">
        <f ca="1">INDEX(Large!$E$4:$BO$1048576,legal!$C282,legal!L$2)</f>
        <v>#NUM!</v>
      </c>
      <c r="M282" s="28" t="e">
        <f ca="1">INDEX(Large!$E$4:$BO$1048576,legal!$C282,legal!M$2)</f>
        <v>#NUM!</v>
      </c>
      <c r="N282" s="28" t="e">
        <f ca="1">INDEX(Large!$E$4:$BO$1048576,legal!$C282,legal!N$2)</f>
        <v>#NUM!</v>
      </c>
      <c r="O282" s="28" t="e">
        <f ca="1">INDEX(Large!$E$4:$BO$1048576,legal!$C282,legal!O$2)</f>
        <v>#NUM!</v>
      </c>
      <c r="P282" s="12">
        <f ca="1">IFERROR(INDEX(Large!$E$4:$BO$1048576,legal!$C282,legal!P$2),0)</f>
        <v>0</v>
      </c>
      <c r="Q282" s="5">
        <f ca="1">IFERROR(INDEX(Large!$E$4:$BO$1048576,legal!$C282,legal!Q$2)*N282,0)</f>
        <v>0</v>
      </c>
      <c r="R282" s="5">
        <f ca="1">IFERROR(INDEX(Large!$E$4:$BO$1048576,legal!$C282,legal!R$2)*G282,0)</f>
        <v>0</v>
      </c>
    </row>
    <row r="283" spans="1:18">
      <c r="A283" s="18">
        <v>280</v>
      </c>
      <c r="B283" s="17" t="e">
        <f ca="1">LARGE(Large!$BO$4:$BO$31,legal!A283)</f>
        <v>#NUM!</v>
      </c>
      <c r="C283" s="28" t="e">
        <f ca="1">MATCH(B283,Large!$BO$4:$BO679,0)</f>
        <v>#NUM!</v>
      </c>
      <c r="D283" s="28" t="e">
        <f ca="1">INDEX(Large!$E$4:$BO$1048576,legal!$C283,legal!D$2)</f>
        <v>#NUM!</v>
      </c>
      <c r="E283" s="28" t="e">
        <f ca="1">INDEX(Large!$E$4:$BO$1048576,legal!$C283,legal!E$2)</f>
        <v>#NUM!</v>
      </c>
      <c r="F283" s="28" t="e">
        <f ca="1">INDEX(Large!$E$4:$BO$1048576,legal!$C283,legal!F$2)</f>
        <v>#NUM!</v>
      </c>
      <c r="G283" s="28" t="e">
        <f ca="1">INDEX(Large!$E$4:$BO$1048576,legal!$C283,legal!G$2)</f>
        <v>#NUM!</v>
      </c>
      <c r="H283" s="28" t="e">
        <f ca="1">INDEX(Large!$E$4:$BO$1048576,legal!$C283,legal!H$2)</f>
        <v>#NUM!</v>
      </c>
      <c r="I283" s="28" t="e">
        <f ca="1">INDEX(Large!$E$4:$BO$1048576,legal!$C283,legal!I$2)</f>
        <v>#NUM!</v>
      </c>
      <c r="J283" s="28" t="e">
        <f ca="1">INDEX(Large!$E$4:$BO$1048576,legal!$C283,legal!J$2)</f>
        <v>#NUM!</v>
      </c>
      <c r="K283" s="28" t="e">
        <f ca="1">INDEX(Large!$E$4:$BO$1048576,legal!$C283,legal!K$2)</f>
        <v>#NUM!</v>
      </c>
      <c r="L283" s="28" t="e">
        <f ca="1">INDEX(Large!$E$4:$BO$1048576,legal!$C283,legal!L$2)</f>
        <v>#NUM!</v>
      </c>
      <c r="M283" s="28" t="e">
        <f ca="1">INDEX(Large!$E$4:$BO$1048576,legal!$C283,legal!M$2)</f>
        <v>#NUM!</v>
      </c>
      <c r="N283" s="28" t="e">
        <f ca="1">INDEX(Large!$E$4:$BO$1048576,legal!$C283,legal!N$2)</f>
        <v>#NUM!</v>
      </c>
      <c r="O283" s="28" t="e">
        <f ca="1">INDEX(Large!$E$4:$BO$1048576,legal!$C283,legal!O$2)</f>
        <v>#NUM!</v>
      </c>
      <c r="P283" s="12">
        <f ca="1">IFERROR(INDEX(Large!$E$4:$BO$1048576,legal!$C283,legal!P$2),0)</f>
        <v>0</v>
      </c>
      <c r="Q283" s="5">
        <f ca="1">IFERROR(INDEX(Large!$E$4:$BO$1048576,legal!$C283,legal!Q$2)*N283,0)</f>
        <v>0</v>
      </c>
      <c r="R283" s="5">
        <f ca="1">IFERROR(INDEX(Large!$E$4:$BO$1048576,legal!$C283,legal!R$2)*G283,0)</f>
        <v>0</v>
      </c>
    </row>
    <row r="284" spans="1:18">
      <c r="A284" s="18">
        <v>281</v>
      </c>
      <c r="B284" s="17" t="e">
        <f ca="1">LARGE(Large!$BO$4:$BO$31,legal!A284)</f>
        <v>#NUM!</v>
      </c>
      <c r="C284" s="28" t="e">
        <f ca="1">MATCH(B284,Large!$BO$4:$BO680,0)</f>
        <v>#NUM!</v>
      </c>
      <c r="D284" s="28" t="e">
        <f ca="1">INDEX(Large!$E$4:$BO$1048576,legal!$C284,legal!D$2)</f>
        <v>#NUM!</v>
      </c>
      <c r="E284" s="28" t="e">
        <f ca="1">INDEX(Large!$E$4:$BO$1048576,legal!$C284,legal!E$2)</f>
        <v>#NUM!</v>
      </c>
      <c r="F284" s="28" t="e">
        <f ca="1">INDEX(Large!$E$4:$BO$1048576,legal!$C284,legal!F$2)</f>
        <v>#NUM!</v>
      </c>
      <c r="G284" s="28" t="e">
        <f ca="1">INDEX(Large!$E$4:$BO$1048576,legal!$C284,legal!G$2)</f>
        <v>#NUM!</v>
      </c>
      <c r="H284" s="28" t="e">
        <f ca="1">INDEX(Large!$E$4:$BO$1048576,legal!$C284,legal!H$2)</f>
        <v>#NUM!</v>
      </c>
      <c r="I284" s="28" t="e">
        <f ca="1">INDEX(Large!$E$4:$BO$1048576,legal!$C284,legal!I$2)</f>
        <v>#NUM!</v>
      </c>
      <c r="J284" s="28" t="e">
        <f ca="1">INDEX(Large!$E$4:$BO$1048576,legal!$C284,legal!J$2)</f>
        <v>#NUM!</v>
      </c>
      <c r="K284" s="28" t="e">
        <f ca="1">INDEX(Large!$E$4:$BO$1048576,legal!$C284,legal!K$2)</f>
        <v>#NUM!</v>
      </c>
      <c r="L284" s="28" t="e">
        <f ca="1">INDEX(Large!$E$4:$BO$1048576,legal!$C284,legal!L$2)</f>
        <v>#NUM!</v>
      </c>
      <c r="M284" s="28" t="e">
        <f ca="1">INDEX(Large!$E$4:$BO$1048576,legal!$C284,legal!M$2)</f>
        <v>#NUM!</v>
      </c>
      <c r="N284" s="28" t="e">
        <f ca="1">INDEX(Large!$E$4:$BO$1048576,legal!$C284,legal!N$2)</f>
        <v>#NUM!</v>
      </c>
      <c r="O284" s="28" t="e">
        <f ca="1">INDEX(Large!$E$4:$BO$1048576,legal!$C284,legal!O$2)</f>
        <v>#NUM!</v>
      </c>
      <c r="P284" s="12">
        <f ca="1">IFERROR(INDEX(Large!$E$4:$BO$1048576,legal!$C284,legal!P$2),0)</f>
        <v>0</v>
      </c>
      <c r="Q284" s="5">
        <f ca="1">IFERROR(INDEX(Large!$E$4:$BO$1048576,legal!$C284,legal!Q$2)*N284,0)</f>
        <v>0</v>
      </c>
      <c r="R284" s="5">
        <f ca="1">IFERROR(INDEX(Large!$E$4:$BO$1048576,legal!$C284,legal!R$2)*G284,0)</f>
        <v>0</v>
      </c>
    </row>
    <row r="285" spans="1:18">
      <c r="A285" s="18">
        <v>282</v>
      </c>
      <c r="B285" s="17" t="e">
        <f ca="1">LARGE(Large!$BO$4:$BO$31,legal!A285)</f>
        <v>#NUM!</v>
      </c>
      <c r="C285" s="28" t="e">
        <f ca="1">MATCH(B285,Large!$BO$4:$BO681,0)</f>
        <v>#NUM!</v>
      </c>
      <c r="D285" s="28" t="e">
        <f ca="1">INDEX(Large!$E$4:$BO$1048576,legal!$C285,legal!D$2)</f>
        <v>#NUM!</v>
      </c>
      <c r="E285" s="28" t="e">
        <f ca="1">INDEX(Large!$E$4:$BO$1048576,legal!$C285,legal!E$2)</f>
        <v>#NUM!</v>
      </c>
      <c r="F285" s="28" t="e">
        <f ca="1">INDEX(Large!$E$4:$BO$1048576,legal!$C285,legal!F$2)</f>
        <v>#NUM!</v>
      </c>
      <c r="G285" s="28" t="e">
        <f ca="1">INDEX(Large!$E$4:$BO$1048576,legal!$C285,legal!G$2)</f>
        <v>#NUM!</v>
      </c>
      <c r="H285" s="28" t="e">
        <f ca="1">INDEX(Large!$E$4:$BO$1048576,legal!$C285,legal!H$2)</f>
        <v>#NUM!</v>
      </c>
      <c r="I285" s="28" t="e">
        <f ca="1">INDEX(Large!$E$4:$BO$1048576,legal!$C285,legal!I$2)</f>
        <v>#NUM!</v>
      </c>
      <c r="J285" s="28" t="e">
        <f ca="1">INDEX(Large!$E$4:$BO$1048576,legal!$C285,legal!J$2)</f>
        <v>#NUM!</v>
      </c>
      <c r="K285" s="28" t="e">
        <f ca="1">INDEX(Large!$E$4:$BO$1048576,legal!$C285,legal!K$2)</f>
        <v>#NUM!</v>
      </c>
      <c r="L285" s="28" t="e">
        <f ca="1">INDEX(Large!$E$4:$BO$1048576,legal!$C285,legal!L$2)</f>
        <v>#NUM!</v>
      </c>
      <c r="M285" s="28" t="e">
        <f ca="1">INDEX(Large!$E$4:$BO$1048576,legal!$C285,legal!M$2)</f>
        <v>#NUM!</v>
      </c>
      <c r="N285" s="28" t="e">
        <f ca="1">INDEX(Large!$E$4:$BO$1048576,legal!$C285,legal!N$2)</f>
        <v>#NUM!</v>
      </c>
      <c r="O285" s="28" t="e">
        <f ca="1">INDEX(Large!$E$4:$BO$1048576,legal!$C285,legal!O$2)</f>
        <v>#NUM!</v>
      </c>
      <c r="P285" s="12">
        <f ca="1">IFERROR(INDEX(Large!$E$4:$BO$1048576,legal!$C285,legal!P$2),0)</f>
        <v>0</v>
      </c>
      <c r="Q285" s="5">
        <f ca="1">IFERROR(INDEX(Large!$E$4:$BO$1048576,legal!$C285,legal!Q$2)*N285,0)</f>
        <v>0</v>
      </c>
      <c r="R285" s="5">
        <f ca="1">IFERROR(INDEX(Large!$E$4:$BO$1048576,legal!$C285,legal!R$2)*G285,0)</f>
        <v>0</v>
      </c>
    </row>
    <row r="286" spans="1:18">
      <c r="A286" s="18">
        <v>283</v>
      </c>
      <c r="B286" s="17" t="e">
        <f ca="1">LARGE(Large!$BO$4:$BO$31,legal!A286)</f>
        <v>#NUM!</v>
      </c>
      <c r="C286" s="28" t="e">
        <f ca="1">MATCH(B286,Large!$BO$4:$BO682,0)</f>
        <v>#NUM!</v>
      </c>
      <c r="D286" s="28" t="e">
        <f ca="1">INDEX(Large!$E$4:$BO$1048576,legal!$C286,legal!D$2)</f>
        <v>#NUM!</v>
      </c>
      <c r="E286" s="28" t="e">
        <f ca="1">INDEX(Large!$E$4:$BO$1048576,legal!$C286,legal!E$2)</f>
        <v>#NUM!</v>
      </c>
      <c r="F286" s="28" t="e">
        <f ca="1">INDEX(Large!$E$4:$BO$1048576,legal!$C286,legal!F$2)</f>
        <v>#NUM!</v>
      </c>
      <c r="G286" s="28" t="e">
        <f ca="1">INDEX(Large!$E$4:$BO$1048576,legal!$C286,legal!G$2)</f>
        <v>#NUM!</v>
      </c>
      <c r="H286" s="28" t="e">
        <f ca="1">INDEX(Large!$E$4:$BO$1048576,legal!$C286,legal!H$2)</f>
        <v>#NUM!</v>
      </c>
      <c r="I286" s="28" t="e">
        <f ca="1">INDEX(Large!$E$4:$BO$1048576,legal!$C286,legal!I$2)</f>
        <v>#NUM!</v>
      </c>
      <c r="J286" s="28" t="e">
        <f ca="1">INDEX(Large!$E$4:$BO$1048576,legal!$C286,legal!J$2)</f>
        <v>#NUM!</v>
      </c>
      <c r="K286" s="28" t="e">
        <f ca="1">INDEX(Large!$E$4:$BO$1048576,legal!$C286,legal!K$2)</f>
        <v>#NUM!</v>
      </c>
      <c r="L286" s="28" t="e">
        <f ca="1">INDEX(Large!$E$4:$BO$1048576,legal!$C286,legal!L$2)</f>
        <v>#NUM!</v>
      </c>
      <c r="M286" s="28" t="e">
        <f ca="1">INDEX(Large!$E$4:$BO$1048576,legal!$C286,legal!M$2)</f>
        <v>#NUM!</v>
      </c>
      <c r="N286" s="28" t="e">
        <f ca="1">INDEX(Large!$E$4:$BO$1048576,legal!$C286,legal!N$2)</f>
        <v>#NUM!</v>
      </c>
      <c r="O286" s="28" t="e">
        <f ca="1">INDEX(Large!$E$4:$BO$1048576,legal!$C286,legal!O$2)</f>
        <v>#NUM!</v>
      </c>
      <c r="P286" s="12">
        <f ca="1">IFERROR(INDEX(Large!$E$4:$BO$1048576,legal!$C286,legal!P$2),0)</f>
        <v>0</v>
      </c>
      <c r="Q286" s="5">
        <f ca="1">IFERROR(INDEX(Large!$E$4:$BO$1048576,legal!$C286,legal!Q$2)*N286,0)</f>
        <v>0</v>
      </c>
      <c r="R286" s="5">
        <f ca="1">IFERROR(INDEX(Large!$E$4:$BO$1048576,legal!$C286,legal!R$2)*G286,0)</f>
        <v>0</v>
      </c>
    </row>
    <row r="287" spans="1:18">
      <c r="A287" s="18">
        <v>284</v>
      </c>
      <c r="B287" s="17" t="e">
        <f ca="1">LARGE(Large!$BO$4:$BO$31,legal!A287)</f>
        <v>#NUM!</v>
      </c>
      <c r="C287" s="28" t="e">
        <f ca="1">MATCH(B287,Large!$BO$4:$BO683,0)</f>
        <v>#NUM!</v>
      </c>
      <c r="D287" s="28" t="e">
        <f ca="1">INDEX(Large!$E$4:$BO$1048576,legal!$C287,legal!D$2)</f>
        <v>#NUM!</v>
      </c>
      <c r="E287" s="28" t="e">
        <f ca="1">INDEX(Large!$E$4:$BO$1048576,legal!$C287,legal!E$2)</f>
        <v>#NUM!</v>
      </c>
      <c r="F287" s="28" t="e">
        <f ca="1">INDEX(Large!$E$4:$BO$1048576,legal!$C287,legal!F$2)</f>
        <v>#NUM!</v>
      </c>
      <c r="G287" s="28" t="e">
        <f ca="1">INDEX(Large!$E$4:$BO$1048576,legal!$C287,legal!G$2)</f>
        <v>#NUM!</v>
      </c>
      <c r="H287" s="28" t="e">
        <f ca="1">INDEX(Large!$E$4:$BO$1048576,legal!$C287,legal!H$2)</f>
        <v>#NUM!</v>
      </c>
      <c r="I287" s="28" t="e">
        <f ca="1">INDEX(Large!$E$4:$BO$1048576,legal!$C287,legal!I$2)</f>
        <v>#NUM!</v>
      </c>
      <c r="J287" s="28" t="e">
        <f ca="1">INDEX(Large!$E$4:$BO$1048576,legal!$C287,legal!J$2)</f>
        <v>#NUM!</v>
      </c>
      <c r="K287" s="28" t="e">
        <f ca="1">INDEX(Large!$E$4:$BO$1048576,legal!$C287,legal!K$2)</f>
        <v>#NUM!</v>
      </c>
      <c r="L287" s="28" t="e">
        <f ca="1">INDEX(Large!$E$4:$BO$1048576,legal!$C287,legal!L$2)</f>
        <v>#NUM!</v>
      </c>
      <c r="M287" s="28" t="e">
        <f ca="1">INDEX(Large!$E$4:$BO$1048576,legal!$C287,legal!M$2)</f>
        <v>#NUM!</v>
      </c>
      <c r="N287" s="28" t="e">
        <f ca="1">INDEX(Large!$E$4:$BO$1048576,legal!$C287,legal!N$2)</f>
        <v>#NUM!</v>
      </c>
      <c r="O287" s="28" t="e">
        <f ca="1">INDEX(Large!$E$4:$BO$1048576,legal!$C287,legal!O$2)</f>
        <v>#NUM!</v>
      </c>
      <c r="P287" s="12">
        <f ca="1">IFERROR(INDEX(Large!$E$4:$BO$1048576,legal!$C287,legal!P$2),0)</f>
        <v>0</v>
      </c>
      <c r="Q287" s="5">
        <f ca="1">IFERROR(INDEX(Large!$E$4:$BO$1048576,legal!$C287,legal!Q$2)*N287,0)</f>
        <v>0</v>
      </c>
      <c r="R287" s="5">
        <f ca="1">IFERROR(INDEX(Large!$E$4:$BO$1048576,legal!$C287,legal!R$2)*G287,0)</f>
        <v>0</v>
      </c>
    </row>
    <row r="288" spans="1:18">
      <c r="A288" s="18">
        <v>285</v>
      </c>
      <c r="B288" s="17" t="e">
        <f ca="1">LARGE(Large!$BO$4:$BO$31,legal!A288)</f>
        <v>#NUM!</v>
      </c>
      <c r="C288" s="28" t="e">
        <f ca="1">MATCH(B288,Large!$BO$4:$BO684,0)</f>
        <v>#NUM!</v>
      </c>
      <c r="D288" s="28" t="e">
        <f ca="1">INDEX(Large!$E$4:$BO$1048576,legal!$C288,legal!D$2)</f>
        <v>#NUM!</v>
      </c>
      <c r="E288" s="28" t="e">
        <f ca="1">INDEX(Large!$E$4:$BO$1048576,legal!$C288,legal!E$2)</f>
        <v>#NUM!</v>
      </c>
      <c r="F288" s="28" t="e">
        <f ca="1">INDEX(Large!$E$4:$BO$1048576,legal!$C288,legal!F$2)</f>
        <v>#NUM!</v>
      </c>
      <c r="G288" s="28" t="e">
        <f ca="1">INDEX(Large!$E$4:$BO$1048576,legal!$C288,legal!G$2)</f>
        <v>#NUM!</v>
      </c>
      <c r="H288" s="28" t="e">
        <f ca="1">INDEX(Large!$E$4:$BO$1048576,legal!$C288,legal!H$2)</f>
        <v>#NUM!</v>
      </c>
      <c r="I288" s="28" t="e">
        <f ca="1">INDEX(Large!$E$4:$BO$1048576,legal!$C288,legal!I$2)</f>
        <v>#NUM!</v>
      </c>
      <c r="J288" s="28" t="e">
        <f ca="1">INDEX(Large!$E$4:$BO$1048576,legal!$C288,legal!J$2)</f>
        <v>#NUM!</v>
      </c>
      <c r="K288" s="28" t="e">
        <f ca="1">INDEX(Large!$E$4:$BO$1048576,legal!$C288,legal!K$2)</f>
        <v>#NUM!</v>
      </c>
      <c r="L288" s="28" t="e">
        <f ca="1">INDEX(Large!$E$4:$BO$1048576,legal!$C288,legal!L$2)</f>
        <v>#NUM!</v>
      </c>
      <c r="M288" s="28" t="e">
        <f ca="1">INDEX(Large!$E$4:$BO$1048576,legal!$C288,legal!M$2)</f>
        <v>#NUM!</v>
      </c>
      <c r="N288" s="28" t="e">
        <f ca="1">INDEX(Large!$E$4:$BO$1048576,legal!$C288,legal!N$2)</f>
        <v>#NUM!</v>
      </c>
      <c r="O288" s="28" t="e">
        <f ca="1">INDEX(Large!$E$4:$BO$1048576,legal!$C288,legal!O$2)</f>
        <v>#NUM!</v>
      </c>
      <c r="P288" s="12">
        <f ca="1">IFERROR(INDEX(Large!$E$4:$BO$1048576,legal!$C288,legal!P$2),0)</f>
        <v>0</v>
      </c>
      <c r="Q288" s="5">
        <f ca="1">IFERROR(INDEX(Large!$E$4:$BO$1048576,legal!$C288,legal!Q$2)*N288,0)</f>
        <v>0</v>
      </c>
      <c r="R288" s="5">
        <f ca="1">IFERROR(INDEX(Large!$E$4:$BO$1048576,legal!$C288,legal!R$2)*G288,0)</f>
        <v>0</v>
      </c>
    </row>
    <row r="289" spans="1:18">
      <c r="A289" s="18">
        <v>286</v>
      </c>
      <c r="B289" s="17" t="e">
        <f ca="1">LARGE(Large!$BO$4:$BO$31,legal!A289)</f>
        <v>#NUM!</v>
      </c>
      <c r="C289" s="28" t="e">
        <f ca="1">MATCH(B289,Large!$BO$4:$BO685,0)</f>
        <v>#NUM!</v>
      </c>
      <c r="D289" s="28" t="e">
        <f ca="1">INDEX(Large!$E$4:$BO$1048576,legal!$C289,legal!D$2)</f>
        <v>#NUM!</v>
      </c>
      <c r="E289" s="28" t="e">
        <f ca="1">INDEX(Large!$E$4:$BO$1048576,legal!$C289,legal!E$2)</f>
        <v>#NUM!</v>
      </c>
      <c r="F289" s="28" t="e">
        <f ca="1">INDEX(Large!$E$4:$BO$1048576,legal!$C289,legal!F$2)</f>
        <v>#NUM!</v>
      </c>
      <c r="G289" s="28" t="e">
        <f ca="1">INDEX(Large!$E$4:$BO$1048576,legal!$C289,legal!G$2)</f>
        <v>#NUM!</v>
      </c>
      <c r="H289" s="28" t="e">
        <f ca="1">INDEX(Large!$E$4:$BO$1048576,legal!$C289,legal!H$2)</f>
        <v>#NUM!</v>
      </c>
      <c r="I289" s="28" t="e">
        <f ca="1">INDEX(Large!$E$4:$BO$1048576,legal!$C289,legal!I$2)</f>
        <v>#NUM!</v>
      </c>
      <c r="J289" s="28" t="e">
        <f ca="1">INDEX(Large!$E$4:$BO$1048576,legal!$C289,legal!J$2)</f>
        <v>#NUM!</v>
      </c>
      <c r="K289" s="28" t="e">
        <f ca="1">INDEX(Large!$E$4:$BO$1048576,legal!$C289,legal!K$2)</f>
        <v>#NUM!</v>
      </c>
      <c r="L289" s="28" t="e">
        <f ca="1">INDEX(Large!$E$4:$BO$1048576,legal!$C289,legal!L$2)</f>
        <v>#NUM!</v>
      </c>
      <c r="M289" s="28" t="e">
        <f ca="1">INDEX(Large!$E$4:$BO$1048576,legal!$C289,legal!M$2)</f>
        <v>#NUM!</v>
      </c>
      <c r="N289" s="28" t="e">
        <f ca="1">INDEX(Large!$E$4:$BO$1048576,legal!$C289,legal!N$2)</f>
        <v>#NUM!</v>
      </c>
      <c r="O289" s="28" t="e">
        <f ca="1">INDEX(Large!$E$4:$BO$1048576,legal!$C289,legal!O$2)</f>
        <v>#NUM!</v>
      </c>
      <c r="P289" s="12">
        <f ca="1">IFERROR(INDEX(Large!$E$4:$BO$1048576,legal!$C289,legal!P$2),0)</f>
        <v>0</v>
      </c>
      <c r="Q289" s="5">
        <f ca="1">IFERROR(INDEX(Large!$E$4:$BO$1048576,legal!$C289,legal!Q$2)*N289,0)</f>
        <v>0</v>
      </c>
      <c r="R289" s="5">
        <f ca="1">IFERROR(INDEX(Large!$E$4:$BO$1048576,legal!$C289,legal!R$2)*G289,0)</f>
        <v>0</v>
      </c>
    </row>
    <row r="290" spans="1:18">
      <c r="A290" s="18">
        <v>287</v>
      </c>
      <c r="B290" s="17" t="e">
        <f ca="1">LARGE(Large!$BO$4:$BO$31,legal!A290)</f>
        <v>#NUM!</v>
      </c>
      <c r="C290" s="28" t="e">
        <f ca="1">MATCH(B290,Large!$BO$4:$BO686,0)</f>
        <v>#NUM!</v>
      </c>
      <c r="D290" s="28" t="e">
        <f ca="1">INDEX(Large!$E$4:$BO$1048576,legal!$C290,legal!D$2)</f>
        <v>#NUM!</v>
      </c>
      <c r="E290" s="28" t="e">
        <f ca="1">INDEX(Large!$E$4:$BO$1048576,legal!$C290,legal!E$2)</f>
        <v>#NUM!</v>
      </c>
      <c r="F290" s="28" t="e">
        <f ca="1">INDEX(Large!$E$4:$BO$1048576,legal!$C290,legal!F$2)</f>
        <v>#NUM!</v>
      </c>
      <c r="G290" s="28" t="e">
        <f ca="1">INDEX(Large!$E$4:$BO$1048576,legal!$C290,legal!G$2)</f>
        <v>#NUM!</v>
      </c>
      <c r="H290" s="28" t="e">
        <f ca="1">INDEX(Large!$E$4:$BO$1048576,legal!$C290,legal!H$2)</f>
        <v>#NUM!</v>
      </c>
      <c r="I290" s="28" t="e">
        <f ca="1">INDEX(Large!$E$4:$BO$1048576,legal!$C290,legal!I$2)</f>
        <v>#NUM!</v>
      </c>
      <c r="J290" s="28" t="e">
        <f ca="1">INDEX(Large!$E$4:$BO$1048576,legal!$C290,legal!J$2)</f>
        <v>#NUM!</v>
      </c>
      <c r="K290" s="28" t="e">
        <f ca="1">INDEX(Large!$E$4:$BO$1048576,legal!$C290,legal!K$2)</f>
        <v>#NUM!</v>
      </c>
      <c r="L290" s="28" t="e">
        <f ca="1">INDEX(Large!$E$4:$BO$1048576,legal!$C290,legal!L$2)</f>
        <v>#NUM!</v>
      </c>
      <c r="M290" s="28" t="e">
        <f ca="1">INDEX(Large!$E$4:$BO$1048576,legal!$C290,legal!M$2)</f>
        <v>#NUM!</v>
      </c>
      <c r="N290" s="28" t="e">
        <f ca="1">INDEX(Large!$E$4:$BO$1048576,legal!$C290,legal!N$2)</f>
        <v>#NUM!</v>
      </c>
      <c r="O290" s="28" t="e">
        <f ca="1">INDEX(Large!$E$4:$BO$1048576,legal!$C290,legal!O$2)</f>
        <v>#NUM!</v>
      </c>
      <c r="P290" s="12">
        <f ca="1">IFERROR(INDEX(Large!$E$4:$BO$1048576,legal!$C290,legal!P$2),0)</f>
        <v>0</v>
      </c>
      <c r="Q290" s="5">
        <f ca="1">IFERROR(INDEX(Large!$E$4:$BO$1048576,legal!$C290,legal!Q$2)*N290,0)</f>
        <v>0</v>
      </c>
      <c r="R290" s="5">
        <f ca="1">IFERROR(INDEX(Large!$E$4:$BO$1048576,legal!$C290,legal!R$2)*G290,0)</f>
        <v>0</v>
      </c>
    </row>
    <row r="291" spans="1:18">
      <c r="A291" s="18">
        <v>288</v>
      </c>
      <c r="B291" s="17" t="e">
        <f ca="1">LARGE(Large!$BO$4:$BO$31,legal!A291)</f>
        <v>#NUM!</v>
      </c>
      <c r="C291" s="28" t="e">
        <f ca="1">MATCH(B291,Large!$BO$4:$BO687,0)</f>
        <v>#NUM!</v>
      </c>
      <c r="D291" s="28" t="e">
        <f ca="1">INDEX(Large!$E$4:$BO$1048576,legal!$C291,legal!D$2)</f>
        <v>#NUM!</v>
      </c>
      <c r="E291" s="28" t="e">
        <f ca="1">INDEX(Large!$E$4:$BO$1048576,legal!$C291,legal!E$2)</f>
        <v>#NUM!</v>
      </c>
      <c r="F291" s="28" t="e">
        <f ca="1">INDEX(Large!$E$4:$BO$1048576,legal!$C291,legal!F$2)</f>
        <v>#NUM!</v>
      </c>
      <c r="G291" s="28" t="e">
        <f ca="1">INDEX(Large!$E$4:$BO$1048576,legal!$C291,legal!G$2)</f>
        <v>#NUM!</v>
      </c>
      <c r="H291" s="28" t="e">
        <f ca="1">INDEX(Large!$E$4:$BO$1048576,legal!$C291,legal!H$2)</f>
        <v>#NUM!</v>
      </c>
      <c r="I291" s="28" t="e">
        <f ca="1">INDEX(Large!$E$4:$BO$1048576,legal!$C291,legal!I$2)</f>
        <v>#NUM!</v>
      </c>
      <c r="J291" s="28" t="e">
        <f ca="1">INDEX(Large!$E$4:$BO$1048576,legal!$C291,legal!J$2)</f>
        <v>#NUM!</v>
      </c>
      <c r="K291" s="28" t="e">
        <f ca="1">INDEX(Large!$E$4:$BO$1048576,legal!$C291,legal!K$2)</f>
        <v>#NUM!</v>
      </c>
      <c r="L291" s="28" t="e">
        <f ca="1">INDEX(Large!$E$4:$BO$1048576,legal!$C291,legal!L$2)</f>
        <v>#NUM!</v>
      </c>
      <c r="M291" s="28" t="e">
        <f ca="1">INDEX(Large!$E$4:$BO$1048576,legal!$C291,legal!M$2)</f>
        <v>#NUM!</v>
      </c>
      <c r="N291" s="28" t="e">
        <f ca="1">INDEX(Large!$E$4:$BO$1048576,legal!$C291,legal!N$2)</f>
        <v>#NUM!</v>
      </c>
      <c r="O291" s="28" t="e">
        <f ca="1">INDEX(Large!$E$4:$BO$1048576,legal!$C291,legal!O$2)</f>
        <v>#NUM!</v>
      </c>
      <c r="P291" s="12">
        <f ca="1">IFERROR(INDEX(Large!$E$4:$BO$1048576,legal!$C291,legal!P$2),0)</f>
        <v>0</v>
      </c>
      <c r="Q291" s="5">
        <f ca="1">IFERROR(INDEX(Large!$E$4:$BO$1048576,legal!$C291,legal!Q$2)*N291,0)</f>
        <v>0</v>
      </c>
      <c r="R291" s="5">
        <f ca="1">IFERROR(INDEX(Large!$E$4:$BO$1048576,legal!$C291,legal!R$2)*G291,0)</f>
        <v>0</v>
      </c>
    </row>
    <row r="292" spans="1:18">
      <c r="A292" s="18">
        <v>289</v>
      </c>
      <c r="B292" s="17" t="e">
        <f ca="1">LARGE(Large!$BO$4:$BO$31,legal!A292)</f>
        <v>#NUM!</v>
      </c>
      <c r="C292" s="28" t="e">
        <f ca="1">MATCH(B292,Large!$BO$4:$BO688,0)</f>
        <v>#NUM!</v>
      </c>
      <c r="D292" s="28" t="e">
        <f ca="1">INDEX(Large!$E$4:$BO$1048576,legal!$C292,legal!D$2)</f>
        <v>#NUM!</v>
      </c>
      <c r="E292" s="28" t="e">
        <f ca="1">INDEX(Large!$E$4:$BO$1048576,legal!$C292,legal!E$2)</f>
        <v>#NUM!</v>
      </c>
      <c r="F292" s="28" t="e">
        <f ca="1">INDEX(Large!$E$4:$BO$1048576,legal!$C292,legal!F$2)</f>
        <v>#NUM!</v>
      </c>
      <c r="G292" s="28" t="e">
        <f ca="1">INDEX(Large!$E$4:$BO$1048576,legal!$C292,legal!G$2)</f>
        <v>#NUM!</v>
      </c>
      <c r="H292" s="28" t="e">
        <f ca="1">INDEX(Large!$E$4:$BO$1048576,legal!$C292,legal!H$2)</f>
        <v>#NUM!</v>
      </c>
      <c r="I292" s="28" t="e">
        <f ca="1">INDEX(Large!$E$4:$BO$1048576,legal!$C292,legal!I$2)</f>
        <v>#NUM!</v>
      </c>
      <c r="J292" s="28" t="e">
        <f ca="1">INDEX(Large!$E$4:$BO$1048576,legal!$C292,legal!J$2)</f>
        <v>#NUM!</v>
      </c>
      <c r="K292" s="28" t="e">
        <f ca="1">INDEX(Large!$E$4:$BO$1048576,legal!$C292,legal!K$2)</f>
        <v>#NUM!</v>
      </c>
      <c r="L292" s="28" t="e">
        <f ca="1">INDEX(Large!$E$4:$BO$1048576,legal!$C292,legal!L$2)</f>
        <v>#NUM!</v>
      </c>
      <c r="M292" s="28" t="e">
        <f ca="1">INDEX(Large!$E$4:$BO$1048576,legal!$C292,legal!M$2)</f>
        <v>#NUM!</v>
      </c>
      <c r="N292" s="28" t="e">
        <f ca="1">INDEX(Large!$E$4:$BO$1048576,legal!$C292,legal!N$2)</f>
        <v>#NUM!</v>
      </c>
      <c r="O292" s="28" t="e">
        <f ca="1">INDEX(Large!$E$4:$BO$1048576,legal!$C292,legal!O$2)</f>
        <v>#NUM!</v>
      </c>
      <c r="P292" s="12">
        <f ca="1">IFERROR(INDEX(Large!$E$4:$BO$1048576,legal!$C292,legal!P$2),0)</f>
        <v>0</v>
      </c>
      <c r="Q292" s="5">
        <f ca="1">IFERROR(INDEX(Large!$E$4:$BO$1048576,legal!$C292,legal!Q$2)*N292,0)</f>
        <v>0</v>
      </c>
      <c r="R292" s="5">
        <f ca="1">IFERROR(INDEX(Large!$E$4:$BO$1048576,legal!$C292,legal!R$2)*G292,0)</f>
        <v>0</v>
      </c>
    </row>
    <row r="293" spans="1:18">
      <c r="A293" s="18">
        <v>290</v>
      </c>
      <c r="B293" s="17" t="e">
        <f ca="1">LARGE(Large!$BO$4:$BO$31,legal!A293)</f>
        <v>#NUM!</v>
      </c>
      <c r="C293" s="28" t="e">
        <f ca="1">MATCH(B293,Large!$BO$4:$BO689,0)</f>
        <v>#NUM!</v>
      </c>
      <c r="D293" s="28" t="e">
        <f ca="1">INDEX(Large!$E$4:$BO$1048576,legal!$C293,legal!D$2)</f>
        <v>#NUM!</v>
      </c>
      <c r="E293" s="28" t="e">
        <f ca="1">INDEX(Large!$E$4:$BO$1048576,legal!$C293,legal!E$2)</f>
        <v>#NUM!</v>
      </c>
      <c r="F293" s="28" t="e">
        <f ca="1">INDEX(Large!$E$4:$BO$1048576,legal!$C293,legal!F$2)</f>
        <v>#NUM!</v>
      </c>
      <c r="G293" s="28" t="e">
        <f ca="1">INDEX(Large!$E$4:$BO$1048576,legal!$C293,legal!G$2)</f>
        <v>#NUM!</v>
      </c>
      <c r="H293" s="28" t="e">
        <f ca="1">INDEX(Large!$E$4:$BO$1048576,legal!$C293,legal!H$2)</f>
        <v>#NUM!</v>
      </c>
      <c r="I293" s="28" t="e">
        <f ca="1">INDEX(Large!$E$4:$BO$1048576,legal!$C293,legal!I$2)</f>
        <v>#NUM!</v>
      </c>
      <c r="J293" s="28" t="e">
        <f ca="1">INDEX(Large!$E$4:$BO$1048576,legal!$C293,legal!J$2)</f>
        <v>#NUM!</v>
      </c>
      <c r="K293" s="28" t="e">
        <f ca="1">INDEX(Large!$E$4:$BO$1048576,legal!$C293,legal!K$2)</f>
        <v>#NUM!</v>
      </c>
      <c r="L293" s="28" t="e">
        <f ca="1">INDEX(Large!$E$4:$BO$1048576,legal!$C293,legal!L$2)</f>
        <v>#NUM!</v>
      </c>
      <c r="M293" s="28" t="e">
        <f ca="1">INDEX(Large!$E$4:$BO$1048576,legal!$C293,legal!M$2)</f>
        <v>#NUM!</v>
      </c>
      <c r="N293" s="28" t="e">
        <f ca="1">INDEX(Large!$E$4:$BO$1048576,legal!$C293,legal!N$2)</f>
        <v>#NUM!</v>
      </c>
      <c r="O293" s="28" t="e">
        <f ca="1">INDEX(Large!$E$4:$BO$1048576,legal!$C293,legal!O$2)</f>
        <v>#NUM!</v>
      </c>
      <c r="P293" s="12">
        <f ca="1">IFERROR(INDEX(Large!$E$4:$BO$1048576,legal!$C293,legal!P$2),0)</f>
        <v>0</v>
      </c>
      <c r="Q293" s="5">
        <f ca="1">IFERROR(INDEX(Large!$E$4:$BO$1048576,legal!$C293,legal!Q$2)*N293,0)</f>
        <v>0</v>
      </c>
      <c r="R293" s="5">
        <f ca="1">IFERROR(INDEX(Large!$E$4:$BO$1048576,legal!$C293,legal!R$2)*G293,0)</f>
        <v>0</v>
      </c>
    </row>
    <row r="294" spans="1:18">
      <c r="A294" s="18">
        <v>291</v>
      </c>
      <c r="B294" s="17" t="e">
        <f ca="1">LARGE(Large!$BO$4:$BO$31,legal!A294)</f>
        <v>#NUM!</v>
      </c>
      <c r="C294" s="28" t="e">
        <f ca="1">MATCH(B294,Large!$BO$4:$BO690,0)</f>
        <v>#NUM!</v>
      </c>
      <c r="D294" s="28" t="e">
        <f ca="1">INDEX(Large!$E$4:$BO$1048576,legal!$C294,legal!D$2)</f>
        <v>#NUM!</v>
      </c>
      <c r="E294" s="28" t="e">
        <f ca="1">INDEX(Large!$E$4:$BO$1048576,legal!$C294,legal!E$2)</f>
        <v>#NUM!</v>
      </c>
      <c r="F294" s="28" t="e">
        <f ca="1">INDEX(Large!$E$4:$BO$1048576,legal!$C294,legal!F$2)</f>
        <v>#NUM!</v>
      </c>
      <c r="G294" s="28" t="e">
        <f ca="1">INDEX(Large!$E$4:$BO$1048576,legal!$C294,legal!G$2)</f>
        <v>#NUM!</v>
      </c>
      <c r="H294" s="28" t="e">
        <f ca="1">INDEX(Large!$E$4:$BO$1048576,legal!$C294,legal!H$2)</f>
        <v>#NUM!</v>
      </c>
      <c r="I294" s="28" t="e">
        <f ca="1">INDEX(Large!$E$4:$BO$1048576,legal!$C294,legal!I$2)</f>
        <v>#NUM!</v>
      </c>
      <c r="J294" s="28" t="e">
        <f ca="1">INDEX(Large!$E$4:$BO$1048576,legal!$C294,legal!J$2)</f>
        <v>#NUM!</v>
      </c>
      <c r="K294" s="28" t="e">
        <f ca="1">INDEX(Large!$E$4:$BO$1048576,legal!$C294,legal!K$2)</f>
        <v>#NUM!</v>
      </c>
      <c r="L294" s="28" t="e">
        <f ca="1">INDEX(Large!$E$4:$BO$1048576,legal!$C294,legal!L$2)</f>
        <v>#NUM!</v>
      </c>
      <c r="M294" s="28" t="e">
        <f ca="1">INDEX(Large!$E$4:$BO$1048576,legal!$C294,legal!M$2)</f>
        <v>#NUM!</v>
      </c>
      <c r="N294" s="28" t="e">
        <f ca="1">INDEX(Large!$E$4:$BO$1048576,legal!$C294,legal!N$2)</f>
        <v>#NUM!</v>
      </c>
      <c r="O294" s="28" t="e">
        <f ca="1">INDEX(Large!$E$4:$BO$1048576,legal!$C294,legal!O$2)</f>
        <v>#NUM!</v>
      </c>
      <c r="P294" s="12">
        <f ca="1">IFERROR(INDEX(Large!$E$4:$BO$1048576,legal!$C294,legal!P$2),0)</f>
        <v>0</v>
      </c>
      <c r="Q294" s="5">
        <f ca="1">IFERROR(INDEX(Large!$E$4:$BO$1048576,legal!$C294,legal!Q$2)*N294,0)</f>
        <v>0</v>
      </c>
      <c r="R294" s="5">
        <f ca="1">IFERROR(INDEX(Large!$E$4:$BO$1048576,legal!$C294,legal!R$2)*G294,0)</f>
        <v>0</v>
      </c>
    </row>
    <row r="295" spans="1:18">
      <c r="A295" s="18">
        <v>292</v>
      </c>
      <c r="B295" s="17" t="e">
        <f ca="1">LARGE(Large!$BO$4:$BO$31,legal!A295)</f>
        <v>#NUM!</v>
      </c>
      <c r="C295" s="28" t="e">
        <f ca="1">MATCH(B295,Large!$BO$4:$BO691,0)</f>
        <v>#NUM!</v>
      </c>
      <c r="D295" s="28" t="e">
        <f ca="1">INDEX(Large!$E$4:$BO$1048576,legal!$C295,legal!D$2)</f>
        <v>#NUM!</v>
      </c>
      <c r="E295" s="28" t="e">
        <f ca="1">INDEX(Large!$E$4:$BO$1048576,legal!$C295,legal!E$2)</f>
        <v>#NUM!</v>
      </c>
      <c r="F295" s="28" t="e">
        <f ca="1">INDEX(Large!$E$4:$BO$1048576,legal!$C295,legal!F$2)</f>
        <v>#NUM!</v>
      </c>
      <c r="G295" s="28" t="e">
        <f ca="1">INDEX(Large!$E$4:$BO$1048576,legal!$C295,legal!G$2)</f>
        <v>#NUM!</v>
      </c>
      <c r="H295" s="28" t="e">
        <f ca="1">INDEX(Large!$E$4:$BO$1048576,legal!$C295,legal!H$2)</f>
        <v>#NUM!</v>
      </c>
      <c r="I295" s="28" t="e">
        <f ca="1">INDEX(Large!$E$4:$BO$1048576,legal!$C295,legal!I$2)</f>
        <v>#NUM!</v>
      </c>
      <c r="J295" s="28" t="e">
        <f ca="1">INDEX(Large!$E$4:$BO$1048576,legal!$C295,legal!J$2)</f>
        <v>#NUM!</v>
      </c>
      <c r="K295" s="28" t="e">
        <f ca="1">INDEX(Large!$E$4:$BO$1048576,legal!$C295,legal!K$2)</f>
        <v>#NUM!</v>
      </c>
      <c r="L295" s="28" t="e">
        <f ca="1">INDEX(Large!$E$4:$BO$1048576,legal!$C295,legal!L$2)</f>
        <v>#NUM!</v>
      </c>
      <c r="M295" s="28" t="e">
        <f ca="1">INDEX(Large!$E$4:$BO$1048576,legal!$C295,legal!M$2)</f>
        <v>#NUM!</v>
      </c>
      <c r="N295" s="28" t="e">
        <f ca="1">INDEX(Large!$E$4:$BO$1048576,legal!$C295,legal!N$2)</f>
        <v>#NUM!</v>
      </c>
      <c r="O295" s="28" t="e">
        <f ca="1">INDEX(Large!$E$4:$BO$1048576,legal!$C295,legal!O$2)</f>
        <v>#NUM!</v>
      </c>
      <c r="P295" s="12">
        <f ca="1">IFERROR(INDEX(Large!$E$4:$BO$1048576,legal!$C295,legal!P$2),0)</f>
        <v>0</v>
      </c>
      <c r="Q295" s="5">
        <f ca="1">IFERROR(INDEX(Large!$E$4:$BO$1048576,legal!$C295,legal!Q$2)*N295,0)</f>
        <v>0</v>
      </c>
      <c r="R295" s="5">
        <f ca="1">IFERROR(INDEX(Large!$E$4:$BO$1048576,legal!$C295,legal!R$2)*G295,0)</f>
        <v>0</v>
      </c>
    </row>
    <row r="296" spans="1:18">
      <c r="A296" s="18">
        <v>293</v>
      </c>
      <c r="B296" s="17" t="e">
        <f ca="1">LARGE(Large!$BO$4:$BO$31,legal!A296)</f>
        <v>#NUM!</v>
      </c>
      <c r="C296" s="28" t="e">
        <f ca="1">MATCH(B296,Large!$BO$4:$BO692,0)</f>
        <v>#NUM!</v>
      </c>
      <c r="D296" s="28" t="e">
        <f ca="1">INDEX(Large!$E$4:$BO$1048576,legal!$C296,legal!D$2)</f>
        <v>#NUM!</v>
      </c>
      <c r="E296" s="28" t="e">
        <f ca="1">INDEX(Large!$E$4:$BO$1048576,legal!$C296,legal!E$2)</f>
        <v>#NUM!</v>
      </c>
      <c r="F296" s="28" t="e">
        <f ca="1">INDEX(Large!$E$4:$BO$1048576,legal!$C296,legal!F$2)</f>
        <v>#NUM!</v>
      </c>
      <c r="G296" s="28" t="e">
        <f ca="1">INDEX(Large!$E$4:$BO$1048576,legal!$C296,legal!G$2)</f>
        <v>#NUM!</v>
      </c>
      <c r="H296" s="28" t="e">
        <f ca="1">INDEX(Large!$E$4:$BO$1048576,legal!$C296,legal!H$2)</f>
        <v>#NUM!</v>
      </c>
      <c r="I296" s="28" t="e">
        <f ca="1">INDEX(Large!$E$4:$BO$1048576,legal!$C296,legal!I$2)</f>
        <v>#NUM!</v>
      </c>
      <c r="J296" s="28" t="e">
        <f ca="1">INDEX(Large!$E$4:$BO$1048576,legal!$C296,legal!J$2)</f>
        <v>#NUM!</v>
      </c>
      <c r="K296" s="28" t="e">
        <f ca="1">INDEX(Large!$E$4:$BO$1048576,legal!$C296,legal!K$2)</f>
        <v>#NUM!</v>
      </c>
      <c r="L296" s="28" t="e">
        <f ca="1">INDEX(Large!$E$4:$BO$1048576,legal!$C296,legal!L$2)</f>
        <v>#NUM!</v>
      </c>
      <c r="M296" s="28" t="e">
        <f ca="1">INDEX(Large!$E$4:$BO$1048576,legal!$C296,legal!M$2)</f>
        <v>#NUM!</v>
      </c>
      <c r="N296" s="28" t="e">
        <f ca="1">INDEX(Large!$E$4:$BO$1048576,legal!$C296,legal!N$2)</f>
        <v>#NUM!</v>
      </c>
      <c r="O296" s="28" t="e">
        <f ca="1">INDEX(Large!$E$4:$BO$1048576,legal!$C296,legal!O$2)</f>
        <v>#NUM!</v>
      </c>
      <c r="P296" s="12">
        <f ca="1">IFERROR(INDEX(Large!$E$4:$BO$1048576,legal!$C296,legal!P$2),0)</f>
        <v>0</v>
      </c>
      <c r="Q296" s="5">
        <f ca="1">IFERROR(INDEX(Large!$E$4:$BO$1048576,legal!$C296,legal!Q$2)*N296,0)</f>
        <v>0</v>
      </c>
      <c r="R296" s="5">
        <f ca="1">IFERROR(INDEX(Large!$E$4:$BO$1048576,legal!$C296,legal!R$2)*G296,0)</f>
        <v>0</v>
      </c>
    </row>
    <row r="297" spans="1:18">
      <c r="A297" s="18">
        <v>294</v>
      </c>
      <c r="B297" s="17" t="e">
        <f ca="1">LARGE(Large!$BO$4:$BO$31,legal!A297)</f>
        <v>#NUM!</v>
      </c>
      <c r="C297" s="28" t="e">
        <f ca="1">MATCH(B297,Large!$BO$4:$BO693,0)</f>
        <v>#NUM!</v>
      </c>
      <c r="D297" s="28" t="e">
        <f ca="1">INDEX(Large!$E$4:$BO$1048576,legal!$C297,legal!D$2)</f>
        <v>#NUM!</v>
      </c>
      <c r="E297" s="28" t="e">
        <f ca="1">INDEX(Large!$E$4:$BO$1048576,legal!$C297,legal!E$2)</f>
        <v>#NUM!</v>
      </c>
      <c r="F297" s="28" t="e">
        <f ca="1">INDEX(Large!$E$4:$BO$1048576,legal!$C297,legal!F$2)</f>
        <v>#NUM!</v>
      </c>
      <c r="G297" s="28" t="e">
        <f ca="1">INDEX(Large!$E$4:$BO$1048576,legal!$C297,legal!G$2)</f>
        <v>#NUM!</v>
      </c>
      <c r="H297" s="28" t="e">
        <f ca="1">INDEX(Large!$E$4:$BO$1048576,legal!$C297,legal!H$2)</f>
        <v>#NUM!</v>
      </c>
      <c r="I297" s="28" t="e">
        <f ca="1">INDEX(Large!$E$4:$BO$1048576,legal!$C297,legal!I$2)</f>
        <v>#NUM!</v>
      </c>
      <c r="J297" s="28" t="e">
        <f ca="1">INDEX(Large!$E$4:$BO$1048576,legal!$C297,legal!J$2)</f>
        <v>#NUM!</v>
      </c>
      <c r="K297" s="28" t="e">
        <f ca="1">INDEX(Large!$E$4:$BO$1048576,legal!$C297,legal!K$2)</f>
        <v>#NUM!</v>
      </c>
      <c r="L297" s="28" t="e">
        <f ca="1">INDEX(Large!$E$4:$BO$1048576,legal!$C297,legal!L$2)</f>
        <v>#NUM!</v>
      </c>
      <c r="M297" s="28" t="e">
        <f ca="1">INDEX(Large!$E$4:$BO$1048576,legal!$C297,legal!M$2)</f>
        <v>#NUM!</v>
      </c>
      <c r="N297" s="28" t="e">
        <f ca="1">INDEX(Large!$E$4:$BO$1048576,legal!$C297,legal!N$2)</f>
        <v>#NUM!</v>
      </c>
      <c r="O297" s="28" t="e">
        <f ca="1">INDEX(Large!$E$4:$BO$1048576,legal!$C297,legal!O$2)</f>
        <v>#NUM!</v>
      </c>
      <c r="P297" s="12">
        <f ca="1">IFERROR(INDEX(Large!$E$4:$BO$1048576,legal!$C297,legal!P$2),0)</f>
        <v>0</v>
      </c>
      <c r="Q297" s="5">
        <f ca="1">IFERROR(INDEX(Large!$E$4:$BO$1048576,legal!$C297,legal!Q$2)*N297,0)</f>
        <v>0</v>
      </c>
      <c r="R297" s="5">
        <f ca="1">IFERROR(INDEX(Large!$E$4:$BO$1048576,legal!$C297,legal!R$2)*G297,0)</f>
        <v>0</v>
      </c>
    </row>
    <row r="298" spans="1:18">
      <c r="A298" s="18">
        <v>295</v>
      </c>
      <c r="B298" s="17" t="e">
        <f ca="1">LARGE(Large!$BO$4:$BO$31,legal!A298)</f>
        <v>#NUM!</v>
      </c>
      <c r="C298" s="28" t="e">
        <f ca="1">MATCH(B298,Large!$BO$4:$BO694,0)</f>
        <v>#NUM!</v>
      </c>
      <c r="D298" s="28" t="e">
        <f ca="1">INDEX(Large!$E$4:$BO$1048576,legal!$C298,legal!D$2)</f>
        <v>#NUM!</v>
      </c>
      <c r="E298" s="28" t="e">
        <f ca="1">INDEX(Large!$E$4:$BO$1048576,legal!$C298,legal!E$2)</f>
        <v>#NUM!</v>
      </c>
      <c r="F298" s="28" t="e">
        <f ca="1">INDEX(Large!$E$4:$BO$1048576,legal!$C298,legal!F$2)</f>
        <v>#NUM!</v>
      </c>
      <c r="G298" s="28" t="e">
        <f ca="1">INDEX(Large!$E$4:$BO$1048576,legal!$C298,legal!G$2)</f>
        <v>#NUM!</v>
      </c>
      <c r="H298" s="28" t="e">
        <f ca="1">INDEX(Large!$E$4:$BO$1048576,legal!$C298,legal!H$2)</f>
        <v>#NUM!</v>
      </c>
      <c r="I298" s="28" t="e">
        <f ca="1">INDEX(Large!$E$4:$BO$1048576,legal!$C298,legal!I$2)</f>
        <v>#NUM!</v>
      </c>
      <c r="J298" s="28" t="e">
        <f ca="1">INDEX(Large!$E$4:$BO$1048576,legal!$C298,legal!J$2)</f>
        <v>#NUM!</v>
      </c>
      <c r="K298" s="28" t="e">
        <f ca="1">INDEX(Large!$E$4:$BO$1048576,legal!$C298,legal!K$2)</f>
        <v>#NUM!</v>
      </c>
      <c r="L298" s="28" t="e">
        <f ca="1">INDEX(Large!$E$4:$BO$1048576,legal!$C298,legal!L$2)</f>
        <v>#NUM!</v>
      </c>
      <c r="M298" s="28" t="e">
        <f ca="1">INDEX(Large!$E$4:$BO$1048576,legal!$C298,legal!M$2)</f>
        <v>#NUM!</v>
      </c>
      <c r="N298" s="28" t="e">
        <f ca="1">INDEX(Large!$E$4:$BO$1048576,legal!$C298,legal!N$2)</f>
        <v>#NUM!</v>
      </c>
      <c r="O298" s="28" t="e">
        <f ca="1">INDEX(Large!$E$4:$BO$1048576,legal!$C298,legal!O$2)</f>
        <v>#NUM!</v>
      </c>
      <c r="P298" s="12">
        <f ca="1">IFERROR(INDEX(Large!$E$4:$BO$1048576,legal!$C298,legal!P$2),0)</f>
        <v>0</v>
      </c>
      <c r="Q298" s="5">
        <f ca="1">IFERROR(INDEX(Large!$E$4:$BO$1048576,legal!$C298,legal!Q$2)*N298,0)</f>
        <v>0</v>
      </c>
      <c r="R298" s="5">
        <f ca="1">IFERROR(INDEX(Large!$E$4:$BO$1048576,legal!$C298,legal!R$2)*G298,0)</f>
        <v>0</v>
      </c>
    </row>
    <row r="299" spans="1:18">
      <c r="A299" s="18">
        <v>296</v>
      </c>
      <c r="B299" s="17" t="e">
        <f ca="1">LARGE(Large!$BO$4:$BO$31,legal!A299)</f>
        <v>#NUM!</v>
      </c>
      <c r="C299" s="28" t="e">
        <f ca="1">MATCH(B299,Large!$BO$4:$BO695,0)</f>
        <v>#NUM!</v>
      </c>
      <c r="D299" s="28" t="e">
        <f ca="1">INDEX(Large!$E$4:$BO$1048576,legal!$C299,legal!D$2)</f>
        <v>#NUM!</v>
      </c>
      <c r="E299" s="28" t="e">
        <f ca="1">INDEX(Large!$E$4:$BO$1048576,legal!$C299,legal!E$2)</f>
        <v>#NUM!</v>
      </c>
      <c r="F299" s="28" t="e">
        <f ca="1">INDEX(Large!$E$4:$BO$1048576,legal!$C299,legal!F$2)</f>
        <v>#NUM!</v>
      </c>
      <c r="G299" s="28" t="e">
        <f ca="1">INDEX(Large!$E$4:$BO$1048576,legal!$C299,legal!G$2)</f>
        <v>#NUM!</v>
      </c>
      <c r="H299" s="28" t="e">
        <f ca="1">INDEX(Large!$E$4:$BO$1048576,legal!$C299,legal!H$2)</f>
        <v>#NUM!</v>
      </c>
      <c r="I299" s="28" t="e">
        <f ca="1">INDEX(Large!$E$4:$BO$1048576,legal!$C299,legal!I$2)</f>
        <v>#NUM!</v>
      </c>
      <c r="J299" s="28" t="e">
        <f ca="1">INDEX(Large!$E$4:$BO$1048576,legal!$C299,legal!J$2)</f>
        <v>#NUM!</v>
      </c>
      <c r="K299" s="28" t="e">
        <f ca="1">INDEX(Large!$E$4:$BO$1048576,legal!$C299,legal!K$2)</f>
        <v>#NUM!</v>
      </c>
      <c r="L299" s="28" t="e">
        <f ca="1">INDEX(Large!$E$4:$BO$1048576,legal!$C299,legal!L$2)</f>
        <v>#NUM!</v>
      </c>
      <c r="M299" s="28" t="e">
        <f ca="1">INDEX(Large!$E$4:$BO$1048576,legal!$C299,legal!M$2)</f>
        <v>#NUM!</v>
      </c>
      <c r="N299" s="28" t="e">
        <f ca="1">INDEX(Large!$E$4:$BO$1048576,legal!$C299,legal!N$2)</f>
        <v>#NUM!</v>
      </c>
      <c r="O299" s="28" t="e">
        <f ca="1">INDEX(Large!$E$4:$BO$1048576,legal!$C299,legal!O$2)</f>
        <v>#NUM!</v>
      </c>
      <c r="P299" s="12">
        <f ca="1">IFERROR(INDEX(Large!$E$4:$BO$1048576,legal!$C299,legal!P$2),0)</f>
        <v>0</v>
      </c>
      <c r="Q299" s="5">
        <f ca="1">IFERROR(INDEX(Large!$E$4:$BO$1048576,legal!$C299,legal!Q$2)*N299,0)</f>
        <v>0</v>
      </c>
      <c r="R299" s="5">
        <f ca="1">IFERROR(INDEX(Large!$E$4:$BO$1048576,legal!$C299,legal!R$2)*G299,0)</f>
        <v>0</v>
      </c>
    </row>
    <row r="300" spans="1:18">
      <c r="A300" s="18">
        <v>297</v>
      </c>
      <c r="B300" s="17" t="e">
        <f ca="1">LARGE(Large!$BO$4:$BO$31,legal!A300)</f>
        <v>#NUM!</v>
      </c>
      <c r="C300" s="28" t="e">
        <f ca="1">MATCH(B300,Large!$BO$4:$BO696,0)</f>
        <v>#NUM!</v>
      </c>
      <c r="D300" s="28" t="e">
        <f ca="1">INDEX(Large!$E$4:$BO$1048576,legal!$C300,legal!D$2)</f>
        <v>#NUM!</v>
      </c>
      <c r="E300" s="28" t="e">
        <f ca="1">INDEX(Large!$E$4:$BO$1048576,legal!$C300,legal!E$2)</f>
        <v>#NUM!</v>
      </c>
      <c r="F300" s="28" t="e">
        <f ca="1">INDEX(Large!$E$4:$BO$1048576,legal!$C300,legal!F$2)</f>
        <v>#NUM!</v>
      </c>
      <c r="G300" s="28" t="e">
        <f ca="1">INDEX(Large!$E$4:$BO$1048576,legal!$C300,legal!G$2)</f>
        <v>#NUM!</v>
      </c>
      <c r="H300" s="28" t="e">
        <f ca="1">INDEX(Large!$E$4:$BO$1048576,legal!$C300,legal!H$2)</f>
        <v>#NUM!</v>
      </c>
      <c r="I300" s="28" t="e">
        <f ca="1">INDEX(Large!$E$4:$BO$1048576,legal!$C300,legal!I$2)</f>
        <v>#NUM!</v>
      </c>
      <c r="J300" s="28" t="e">
        <f ca="1">INDEX(Large!$E$4:$BO$1048576,legal!$C300,legal!J$2)</f>
        <v>#NUM!</v>
      </c>
      <c r="K300" s="28" t="e">
        <f ca="1">INDEX(Large!$E$4:$BO$1048576,legal!$C300,legal!K$2)</f>
        <v>#NUM!</v>
      </c>
      <c r="L300" s="28" t="e">
        <f ca="1">INDEX(Large!$E$4:$BO$1048576,legal!$C300,legal!L$2)</f>
        <v>#NUM!</v>
      </c>
      <c r="M300" s="28" t="e">
        <f ca="1">INDEX(Large!$E$4:$BO$1048576,legal!$C300,legal!M$2)</f>
        <v>#NUM!</v>
      </c>
      <c r="N300" s="28" t="e">
        <f ca="1">INDEX(Large!$E$4:$BO$1048576,legal!$C300,legal!N$2)</f>
        <v>#NUM!</v>
      </c>
      <c r="O300" s="28" t="e">
        <f ca="1">INDEX(Large!$E$4:$BO$1048576,legal!$C300,legal!O$2)</f>
        <v>#NUM!</v>
      </c>
      <c r="P300" s="12">
        <f ca="1">IFERROR(INDEX(Large!$E$4:$BO$1048576,legal!$C300,legal!P$2),0)</f>
        <v>0</v>
      </c>
      <c r="Q300" s="5">
        <f ca="1">IFERROR(INDEX(Large!$E$4:$BO$1048576,legal!$C300,legal!Q$2)*N300,0)</f>
        <v>0</v>
      </c>
      <c r="R300" s="5">
        <f ca="1">IFERROR(INDEX(Large!$E$4:$BO$1048576,legal!$C300,legal!R$2)*G300,0)</f>
        <v>0</v>
      </c>
    </row>
    <row r="301" spans="1:18">
      <c r="A301" s="18">
        <v>298</v>
      </c>
      <c r="B301" s="17" t="e">
        <f ca="1">LARGE(Large!$BO$4:$BO$31,legal!A301)</f>
        <v>#NUM!</v>
      </c>
      <c r="C301" s="28" t="e">
        <f ca="1">MATCH(B301,Large!$BO$4:$BO697,0)</f>
        <v>#NUM!</v>
      </c>
      <c r="D301" s="28" t="e">
        <f ca="1">INDEX(Large!$E$4:$BO$1048576,legal!$C301,legal!D$2)</f>
        <v>#NUM!</v>
      </c>
      <c r="E301" s="28" t="e">
        <f ca="1">INDEX(Large!$E$4:$BO$1048576,legal!$C301,legal!E$2)</f>
        <v>#NUM!</v>
      </c>
      <c r="F301" s="28" t="e">
        <f ca="1">INDEX(Large!$E$4:$BO$1048576,legal!$C301,legal!F$2)</f>
        <v>#NUM!</v>
      </c>
      <c r="G301" s="28" t="e">
        <f ca="1">INDEX(Large!$E$4:$BO$1048576,legal!$C301,legal!G$2)</f>
        <v>#NUM!</v>
      </c>
      <c r="H301" s="28" t="e">
        <f ca="1">INDEX(Large!$E$4:$BO$1048576,legal!$C301,legal!H$2)</f>
        <v>#NUM!</v>
      </c>
      <c r="I301" s="28" t="e">
        <f ca="1">INDEX(Large!$E$4:$BO$1048576,legal!$C301,legal!I$2)</f>
        <v>#NUM!</v>
      </c>
      <c r="J301" s="28" t="e">
        <f ca="1">INDEX(Large!$E$4:$BO$1048576,legal!$C301,legal!J$2)</f>
        <v>#NUM!</v>
      </c>
      <c r="K301" s="28" t="e">
        <f ca="1">INDEX(Large!$E$4:$BO$1048576,legal!$C301,legal!K$2)</f>
        <v>#NUM!</v>
      </c>
      <c r="L301" s="28" t="e">
        <f ca="1">INDEX(Large!$E$4:$BO$1048576,legal!$C301,legal!L$2)</f>
        <v>#NUM!</v>
      </c>
      <c r="M301" s="28" t="e">
        <f ca="1">INDEX(Large!$E$4:$BO$1048576,legal!$C301,legal!M$2)</f>
        <v>#NUM!</v>
      </c>
      <c r="N301" s="28" t="e">
        <f ca="1">INDEX(Large!$E$4:$BO$1048576,legal!$C301,legal!N$2)</f>
        <v>#NUM!</v>
      </c>
      <c r="O301" s="28" t="e">
        <f ca="1">INDEX(Large!$E$4:$BO$1048576,legal!$C301,legal!O$2)</f>
        <v>#NUM!</v>
      </c>
      <c r="P301" s="12">
        <f ca="1">IFERROR(INDEX(Large!$E$4:$BO$1048576,legal!$C301,legal!P$2),0)</f>
        <v>0</v>
      </c>
      <c r="Q301" s="5">
        <f ca="1">IFERROR(INDEX(Large!$E$4:$BO$1048576,legal!$C301,legal!Q$2)*N301,0)</f>
        <v>0</v>
      </c>
      <c r="R301" s="5">
        <f ca="1">IFERROR(INDEX(Large!$E$4:$BO$1048576,legal!$C301,legal!R$2)*G301,0)</f>
        <v>0</v>
      </c>
    </row>
    <row r="302" spans="1:18">
      <c r="A302" s="18">
        <v>299</v>
      </c>
      <c r="B302" s="17" t="e">
        <f ca="1">LARGE(Large!$BO$4:$BO$31,legal!A302)</f>
        <v>#NUM!</v>
      </c>
      <c r="C302" s="28" t="e">
        <f ca="1">MATCH(B302,Large!$BO$4:$BO698,0)</f>
        <v>#NUM!</v>
      </c>
      <c r="D302" s="28" t="e">
        <f ca="1">INDEX(Large!$E$4:$BO$1048576,legal!$C302,legal!D$2)</f>
        <v>#NUM!</v>
      </c>
      <c r="E302" s="28" t="e">
        <f ca="1">INDEX(Large!$E$4:$BO$1048576,legal!$C302,legal!E$2)</f>
        <v>#NUM!</v>
      </c>
      <c r="F302" s="28" t="e">
        <f ca="1">INDEX(Large!$E$4:$BO$1048576,legal!$C302,legal!F$2)</f>
        <v>#NUM!</v>
      </c>
      <c r="G302" s="28" t="e">
        <f ca="1">INDEX(Large!$E$4:$BO$1048576,legal!$C302,legal!G$2)</f>
        <v>#NUM!</v>
      </c>
      <c r="H302" s="28" t="e">
        <f ca="1">INDEX(Large!$E$4:$BO$1048576,legal!$C302,legal!H$2)</f>
        <v>#NUM!</v>
      </c>
      <c r="I302" s="28" t="e">
        <f ca="1">INDEX(Large!$E$4:$BO$1048576,legal!$C302,legal!I$2)</f>
        <v>#NUM!</v>
      </c>
      <c r="J302" s="28" t="e">
        <f ca="1">INDEX(Large!$E$4:$BO$1048576,legal!$C302,legal!J$2)</f>
        <v>#NUM!</v>
      </c>
      <c r="K302" s="28" t="e">
        <f ca="1">INDEX(Large!$E$4:$BO$1048576,legal!$C302,legal!K$2)</f>
        <v>#NUM!</v>
      </c>
      <c r="L302" s="28" t="e">
        <f ca="1">INDEX(Large!$E$4:$BO$1048576,legal!$C302,legal!L$2)</f>
        <v>#NUM!</v>
      </c>
      <c r="M302" s="28" t="e">
        <f ca="1">INDEX(Large!$E$4:$BO$1048576,legal!$C302,legal!M$2)</f>
        <v>#NUM!</v>
      </c>
      <c r="N302" s="28" t="e">
        <f ca="1">INDEX(Large!$E$4:$BO$1048576,legal!$C302,legal!N$2)</f>
        <v>#NUM!</v>
      </c>
      <c r="O302" s="28" t="e">
        <f ca="1">INDEX(Large!$E$4:$BO$1048576,legal!$C302,legal!O$2)</f>
        <v>#NUM!</v>
      </c>
      <c r="P302" s="12">
        <f ca="1">IFERROR(INDEX(Large!$E$4:$BO$1048576,legal!$C302,legal!P$2),0)</f>
        <v>0</v>
      </c>
      <c r="Q302" s="5">
        <f ca="1">IFERROR(INDEX(Large!$E$4:$BO$1048576,legal!$C302,legal!Q$2)*N302,0)</f>
        <v>0</v>
      </c>
      <c r="R302" s="5">
        <f ca="1">IFERROR(INDEX(Large!$E$4:$BO$1048576,legal!$C302,legal!R$2)*G302,0)</f>
        <v>0</v>
      </c>
    </row>
    <row r="303" spans="1:18">
      <c r="A303" s="18">
        <v>300</v>
      </c>
      <c r="B303" s="17" t="e">
        <f ca="1">LARGE(Large!$BO$4:$BO$31,legal!A303)</f>
        <v>#NUM!</v>
      </c>
      <c r="C303" s="28" t="e">
        <f ca="1">MATCH(B303,Large!$BO$4:$BO699,0)</f>
        <v>#NUM!</v>
      </c>
      <c r="D303" s="28" t="e">
        <f ca="1">INDEX(Large!$E$4:$BO$1048576,legal!$C303,legal!D$2)</f>
        <v>#NUM!</v>
      </c>
      <c r="E303" s="28" t="e">
        <f ca="1">INDEX(Large!$E$4:$BO$1048576,legal!$C303,legal!E$2)</f>
        <v>#NUM!</v>
      </c>
      <c r="F303" s="28" t="e">
        <f ca="1">INDEX(Large!$E$4:$BO$1048576,legal!$C303,legal!F$2)</f>
        <v>#NUM!</v>
      </c>
      <c r="G303" s="28" t="e">
        <f ca="1">INDEX(Large!$E$4:$BO$1048576,legal!$C303,legal!G$2)</f>
        <v>#NUM!</v>
      </c>
      <c r="H303" s="28" t="e">
        <f ca="1">INDEX(Large!$E$4:$BO$1048576,legal!$C303,legal!H$2)</f>
        <v>#NUM!</v>
      </c>
      <c r="I303" s="28" t="e">
        <f ca="1">INDEX(Large!$E$4:$BO$1048576,legal!$C303,legal!I$2)</f>
        <v>#NUM!</v>
      </c>
      <c r="J303" s="28" t="e">
        <f ca="1">INDEX(Large!$E$4:$BO$1048576,legal!$C303,legal!J$2)</f>
        <v>#NUM!</v>
      </c>
      <c r="K303" s="28" t="e">
        <f ca="1">INDEX(Large!$E$4:$BO$1048576,legal!$C303,legal!K$2)</f>
        <v>#NUM!</v>
      </c>
      <c r="L303" s="28" t="e">
        <f ca="1">INDEX(Large!$E$4:$BO$1048576,legal!$C303,legal!L$2)</f>
        <v>#NUM!</v>
      </c>
      <c r="M303" s="28" t="e">
        <f ca="1">INDEX(Large!$E$4:$BO$1048576,legal!$C303,legal!M$2)</f>
        <v>#NUM!</v>
      </c>
      <c r="N303" s="28" t="e">
        <f ca="1">INDEX(Large!$E$4:$BO$1048576,legal!$C303,legal!N$2)</f>
        <v>#NUM!</v>
      </c>
      <c r="O303" s="28" t="e">
        <f ca="1">INDEX(Large!$E$4:$BO$1048576,legal!$C303,legal!O$2)</f>
        <v>#NUM!</v>
      </c>
      <c r="P303" s="12">
        <f ca="1">IFERROR(INDEX(Large!$E$4:$BO$1048576,legal!$C303,legal!P$2),0)</f>
        <v>0</v>
      </c>
      <c r="Q303" s="5">
        <f ca="1">IFERROR(INDEX(Large!$E$4:$BO$1048576,legal!$C303,legal!Q$2)*N303,0)</f>
        <v>0</v>
      </c>
      <c r="R303" s="5">
        <f ca="1">IFERROR(INDEX(Large!$E$4:$BO$1048576,legal!$C303,legal!R$2)*G303,0)</f>
        <v>0</v>
      </c>
    </row>
    <row r="304" spans="1:18">
      <c r="A304" s="18">
        <v>301</v>
      </c>
      <c r="B304" s="17" t="e">
        <f ca="1">LARGE(Large!$BO$4:$BO$31,legal!A304)</f>
        <v>#NUM!</v>
      </c>
      <c r="C304" s="28" t="e">
        <f ca="1">MATCH(B304,Large!$BO$4:$BO700,0)</f>
        <v>#NUM!</v>
      </c>
      <c r="D304" s="28" t="e">
        <f ca="1">INDEX(Large!$E$4:$BO$1048576,legal!$C304,legal!D$2)</f>
        <v>#NUM!</v>
      </c>
      <c r="E304" s="28" t="e">
        <f ca="1">INDEX(Large!$E$4:$BO$1048576,legal!$C304,legal!E$2)</f>
        <v>#NUM!</v>
      </c>
      <c r="F304" s="28" t="e">
        <f ca="1">INDEX(Large!$E$4:$BO$1048576,legal!$C304,legal!F$2)</f>
        <v>#NUM!</v>
      </c>
      <c r="G304" s="28" t="e">
        <f ca="1">INDEX(Large!$E$4:$BO$1048576,legal!$C304,legal!G$2)</f>
        <v>#NUM!</v>
      </c>
      <c r="H304" s="28" t="e">
        <f ca="1">INDEX(Large!$E$4:$BO$1048576,legal!$C304,legal!H$2)</f>
        <v>#NUM!</v>
      </c>
      <c r="I304" s="28" t="e">
        <f ca="1">INDEX(Large!$E$4:$BO$1048576,legal!$C304,legal!I$2)</f>
        <v>#NUM!</v>
      </c>
      <c r="J304" s="28" t="e">
        <f ca="1">INDEX(Large!$E$4:$BO$1048576,legal!$C304,legal!J$2)</f>
        <v>#NUM!</v>
      </c>
      <c r="K304" s="28" t="e">
        <f ca="1">INDEX(Large!$E$4:$BO$1048576,legal!$C304,legal!K$2)</f>
        <v>#NUM!</v>
      </c>
      <c r="L304" s="28" t="e">
        <f ca="1">INDEX(Large!$E$4:$BO$1048576,legal!$C304,legal!L$2)</f>
        <v>#NUM!</v>
      </c>
      <c r="M304" s="28" t="e">
        <f ca="1">INDEX(Large!$E$4:$BO$1048576,legal!$C304,legal!M$2)</f>
        <v>#NUM!</v>
      </c>
      <c r="N304" s="28" t="e">
        <f ca="1">INDEX(Large!$E$4:$BO$1048576,legal!$C304,legal!N$2)</f>
        <v>#NUM!</v>
      </c>
      <c r="O304" s="28" t="e">
        <f ca="1">INDEX(Large!$E$4:$BO$1048576,legal!$C304,legal!O$2)</f>
        <v>#NUM!</v>
      </c>
      <c r="P304" s="12">
        <f ca="1">IFERROR(INDEX(Large!$E$4:$BO$1048576,legal!$C304,legal!P$2),0)</f>
        <v>0</v>
      </c>
      <c r="Q304" s="5">
        <f ca="1">IFERROR(INDEX(Large!$E$4:$BO$1048576,legal!$C304,legal!Q$2)*N304,0)</f>
        <v>0</v>
      </c>
      <c r="R304" s="5">
        <f ca="1">IFERROR(INDEX(Large!$E$4:$BO$1048576,legal!$C304,legal!R$2)*G304,0)</f>
        <v>0</v>
      </c>
    </row>
    <row r="305" spans="1:18">
      <c r="A305" s="18">
        <v>302</v>
      </c>
      <c r="B305" s="17" t="e">
        <f ca="1">LARGE(Large!$BO$4:$BO$31,legal!A305)</f>
        <v>#NUM!</v>
      </c>
      <c r="C305" s="28" t="e">
        <f ca="1">MATCH(B305,Large!$BO$4:$BO701,0)</f>
        <v>#NUM!</v>
      </c>
      <c r="D305" s="28" t="e">
        <f ca="1">INDEX(Large!$E$4:$BO$1048576,legal!$C305,legal!D$2)</f>
        <v>#NUM!</v>
      </c>
      <c r="E305" s="28" t="e">
        <f ca="1">INDEX(Large!$E$4:$BO$1048576,legal!$C305,legal!E$2)</f>
        <v>#NUM!</v>
      </c>
      <c r="F305" s="28" t="e">
        <f ca="1">INDEX(Large!$E$4:$BO$1048576,legal!$C305,legal!F$2)</f>
        <v>#NUM!</v>
      </c>
      <c r="G305" s="28" t="e">
        <f ca="1">INDEX(Large!$E$4:$BO$1048576,legal!$C305,legal!G$2)</f>
        <v>#NUM!</v>
      </c>
      <c r="H305" s="28" t="e">
        <f ca="1">INDEX(Large!$E$4:$BO$1048576,legal!$C305,legal!H$2)</f>
        <v>#NUM!</v>
      </c>
      <c r="I305" s="28" t="e">
        <f ca="1">INDEX(Large!$E$4:$BO$1048576,legal!$C305,legal!I$2)</f>
        <v>#NUM!</v>
      </c>
      <c r="J305" s="28" t="e">
        <f ca="1">INDEX(Large!$E$4:$BO$1048576,legal!$C305,legal!J$2)</f>
        <v>#NUM!</v>
      </c>
      <c r="K305" s="28" t="e">
        <f ca="1">INDEX(Large!$E$4:$BO$1048576,legal!$C305,legal!K$2)</f>
        <v>#NUM!</v>
      </c>
      <c r="L305" s="28" t="e">
        <f ca="1">INDEX(Large!$E$4:$BO$1048576,legal!$C305,legal!L$2)</f>
        <v>#NUM!</v>
      </c>
      <c r="M305" s="28" t="e">
        <f ca="1">INDEX(Large!$E$4:$BO$1048576,legal!$C305,legal!M$2)</f>
        <v>#NUM!</v>
      </c>
      <c r="N305" s="28" t="e">
        <f ca="1">INDEX(Large!$E$4:$BO$1048576,legal!$C305,legal!N$2)</f>
        <v>#NUM!</v>
      </c>
      <c r="O305" s="28" t="e">
        <f ca="1">INDEX(Large!$E$4:$BO$1048576,legal!$C305,legal!O$2)</f>
        <v>#NUM!</v>
      </c>
      <c r="P305" s="12">
        <f ca="1">IFERROR(INDEX(Large!$E$4:$BO$1048576,legal!$C305,legal!P$2),0)</f>
        <v>0</v>
      </c>
      <c r="Q305" s="5">
        <f ca="1">IFERROR(INDEX(Large!$E$4:$BO$1048576,legal!$C305,legal!Q$2)*N305,0)</f>
        <v>0</v>
      </c>
      <c r="R305" s="5">
        <f ca="1">IFERROR(INDEX(Large!$E$4:$BO$1048576,legal!$C305,legal!R$2)*G305,0)</f>
        <v>0</v>
      </c>
    </row>
    <row r="306" spans="1:18">
      <c r="A306" s="18">
        <v>303</v>
      </c>
      <c r="B306" s="17" t="e">
        <f ca="1">LARGE(Large!$BO$4:$BO$31,legal!A306)</f>
        <v>#NUM!</v>
      </c>
      <c r="C306" s="28" t="e">
        <f ca="1">MATCH(B306,Large!$BO$4:$BO702,0)</f>
        <v>#NUM!</v>
      </c>
      <c r="D306" s="28" t="e">
        <f ca="1">INDEX(Large!$E$4:$BO$1048576,legal!$C306,legal!D$2)</f>
        <v>#NUM!</v>
      </c>
      <c r="E306" s="28" t="e">
        <f ca="1">INDEX(Large!$E$4:$BO$1048576,legal!$C306,legal!E$2)</f>
        <v>#NUM!</v>
      </c>
      <c r="F306" s="28" t="e">
        <f ca="1">INDEX(Large!$E$4:$BO$1048576,legal!$C306,legal!F$2)</f>
        <v>#NUM!</v>
      </c>
      <c r="G306" s="28" t="e">
        <f ca="1">INDEX(Large!$E$4:$BO$1048576,legal!$C306,legal!G$2)</f>
        <v>#NUM!</v>
      </c>
      <c r="H306" s="28" t="e">
        <f ca="1">INDEX(Large!$E$4:$BO$1048576,legal!$C306,legal!H$2)</f>
        <v>#NUM!</v>
      </c>
      <c r="I306" s="28" t="e">
        <f ca="1">INDEX(Large!$E$4:$BO$1048576,legal!$C306,legal!I$2)</f>
        <v>#NUM!</v>
      </c>
      <c r="J306" s="28" t="e">
        <f ca="1">INDEX(Large!$E$4:$BO$1048576,legal!$C306,legal!J$2)</f>
        <v>#NUM!</v>
      </c>
      <c r="K306" s="28" t="e">
        <f ca="1">INDEX(Large!$E$4:$BO$1048576,legal!$C306,legal!K$2)</f>
        <v>#NUM!</v>
      </c>
      <c r="L306" s="28" t="e">
        <f ca="1">INDEX(Large!$E$4:$BO$1048576,legal!$C306,legal!L$2)</f>
        <v>#NUM!</v>
      </c>
      <c r="M306" s="28" t="e">
        <f ca="1">INDEX(Large!$E$4:$BO$1048576,legal!$C306,legal!M$2)</f>
        <v>#NUM!</v>
      </c>
      <c r="N306" s="28" t="e">
        <f ca="1">INDEX(Large!$E$4:$BO$1048576,legal!$C306,legal!N$2)</f>
        <v>#NUM!</v>
      </c>
      <c r="O306" s="28" t="e">
        <f ca="1">INDEX(Large!$E$4:$BO$1048576,legal!$C306,legal!O$2)</f>
        <v>#NUM!</v>
      </c>
      <c r="P306" s="12">
        <f ca="1">IFERROR(INDEX(Large!$E$4:$BO$1048576,legal!$C306,legal!P$2),0)</f>
        <v>0</v>
      </c>
      <c r="Q306" s="5">
        <f ca="1">IFERROR(INDEX(Large!$E$4:$BO$1048576,legal!$C306,legal!Q$2)*N306,0)</f>
        <v>0</v>
      </c>
      <c r="R306" s="5">
        <f ca="1">IFERROR(INDEX(Large!$E$4:$BO$1048576,legal!$C306,legal!R$2)*G306,0)</f>
        <v>0</v>
      </c>
    </row>
    <row r="307" spans="1:18">
      <c r="A307" s="18">
        <v>304</v>
      </c>
      <c r="B307" s="17" t="e">
        <f ca="1">LARGE(Large!$BO$4:$BO$31,legal!A307)</f>
        <v>#NUM!</v>
      </c>
      <c r="C307" s="28" t="e">
        <f ca="1">MATCH(B307,Large!$BO$4:$BO703,0)</f>
        <v>#NUM!</v>
      </c>
      <c r="D307" s="28" t="e">
        <f ca="1">INDEX(Large!$E$4:$BO$1048576,legal!$C307,legal!D$2)</f>
        <v>#NUM!</v>
      </c>
      <c r="E307" s="28" t="e">
        <f ca="1">INDEX(Large!$E$4:$BO$1048576,legal!$C307,legal!E$2)</f>
        <v>#NUM!</v>
      </c>
      <c r="F307" s="28" t="e">
        <f ca="1">INDEX(Large!$E$4:$BO$1048576,legal!$C307,legal!F$2)</f>
        <v>#NUM!</v>
      </c>
      <c r="G307" s="28" t="e">
        <f ca="1">INDEX(Large!$E$4:$BO$1048576,legal!$C307,legal!G$2)</f>
        <v>#NUM!</v>
      </c>
      <c r="H307" s="28" t="e">
        <f ca="1">INDEX(Large!$E$4:$BO$1048576,legal!$C307,legal!H$2)</f>
        <v>#NUM!</v>
      </c>
      <c r="I307" s="28" t="e">
        <f ca="1">INDEX(Large!$E$4:$BO$1048576,legal!$C307,legal!I$2)</f>
        <v>#NUM!</v>
      </c>
      <c r="J307" s="28" t="e">
        <f ca="1">INDEX(Large!$E$4:$BO$1048576,legal!$C307,legal!J$2)</f>
        <v>#NUM!</v>
      </c>
      <c r="K307" s="28" t="e">
        <f ca="1">INDEX(Large!$E$4:$BO$1048576,legal!$C307,legal!K$2)</f>
        <v>#NUM!</v>
      </c>
      <c r="L307" s="28" t="e">
        <f ca="1">INDEX(Large!$E$4:$BO$1048576,legal!$C307,legal!L$2)</f>
        <v>#NUM!</v>
      </c>
      <c r="M307" s="28" t="e">
        <f ca="1">INDEX(Large!$E$4:$BO$1048576,legal!$C307,legal!M$2)</f>
        <v>#NUM!</v>
      </c>
      <c r="N307" s="28" t="e">
        <f ca="1">INDEX(Large!$E$4:$BO$1048576,legal!$C307,legal!N$2)</f>
        <v>#NUM!</v>
      </c>
      <c r="O307" s="28" t="e">
        <f ca="1">INDEX(Large!$E$4:$BO$1048576,legal!$C307,legal!O$2)</f>
        <v>#NUM!</v>
      </c>
      <c r="P307" s="12">
        <f ca="1">IFERROR(INDEX(Large!$E$4:$BO$1048576,legal!$C307,legal!P$2),0)</f>
        <v>0</v>
      </c>
      <c r="Q307" s="5">
        <f ca="1">IFERROR(INDEX(Large!$E$4:$BO$1048576,legal!$C307,legal!Q$2)*N307,0)</f>
        <v>0</v>
      </c>
      <c r="R307" s="5">
        <f ca="1">IFERROR(INDEX(Large!$E$4:$BO$1048576,legal!$C307,legal!R$2)*G307,0)</f>
        <v>0</v>
      </c>
    </row>
    <row r="308" spans="1:18">
      <c r="A308" s="18">
        <v>305</v>
      </c>
      <c r="B308" s="17" t="e">
        <f ca="1">LARGE(Large!$BO$4:$BO$31,legal!A308)</f>
        <v>#NUM!</v>
      </c>
      <c r="C308" s="28" t="e">
        <f ca="1">MATCH(B308,Large!$BO$4:$BO704,0)</f>
        <v>#NUM!</v>
      </c>
      <c r="D308" s="28" t="e">
        <f ca="1">INDEX(Large!$E$4:$BO$1048576,legal!$C308,legal!D$2)</f>
        <v>#NUM!</v>
      </c>
      <c r="E308" s="28" t="e">
        <f ca="1">INDEX(Large!$E$4:$BO$1048576,legal!$C308,legal!E$2)</f>
        <v>#NUM!</v>
      </c>
      <c r="F308" s="28" t="e">
        <f ca="1">INDEX(Large!$E$4:$BO$1048576,legal!$C308,legal!F$2)</f>
        <v>#NUM!</v>
      </c>
      <c r="G308" s="28" t="e">
        <f ca="1">INDEX(Large!$E$4:$BO$1048576,legal!$C308,legal!G$2)</f>
        <v>#NUM!</v>
      </c>
      <c r="H308" s="28" t="e">
        <f ca="1">INDEX(Large!$E$4:$BO$1048576,legal!$C308,legal!H$2)</f>
        <v>#NUM!</v>
      </c>
      <c r="I308" s="28" t="e">
        <f ca="1">INDEX(Large!$E$4:$BO$1048576,legal!$C308,legal!I$2)</f>
        <v>#NUM!</v>
      </c>
      <c r="J308" s="28" t="e">
        <f ca="1">INDEX(Large!$E$4:$BO$1048576,legal!$C308,legal!J$2)</f>
        <v>#NUM!</v>
      </c>
      <c r="K308" s="28" t="e">
        <f ca="1">INDEX(Large!$E$4:$BO$1048576,legal!$C308,legal!K$2)</f>
        <v>#NUM!</v>
      </c>
      <c r="L308" s="28" t="e">
        <f ca="1">INDEX(Large!$E$4:$BO$1048576,legal!$C308,legal!L$2)</f>
        <v>#NUM!</v>
      </c>
      <c r="M308" s="28" t="e">
        <f ca="1">INDEX(Large!$E$4:$BO$1048576,legal!$C308,legal!M$2)</f>
        <v>#NUM!</v>
      </c>
      <c r="N308" s="28" t="e">
        <f ca="1">INDEX(Large!$E$4:$BO$1048576,legal!$C308,legal!N$2)</f>
        <v>#NUM!</v>
      </c>
      <c r="O308" s="28" t="e">
        <f ca="1">INDEX(Large!$E$4:$BO$1048576,legal!$C308,legal!O$2)</f>
        <v>#NUM!</v>
      </c>
      <c r="P308" s="12">
        <f ca="1">IFERROR(INDEX(Large!$E$4:$BO$1048576,legal!$C308,legal!P$2),0)</f>
        <v>0</v>
      </c>
      <c r="Q308" s="5">
        <f ca="1">IFERROR(INDEX(Large!$E$4:$BO$1048576,legal!$C308,legal!Q$2)*N308,0)</f>
        <v>0</v>
      </c>
      <c r="R308" s="5">
        <f ca="1">IFERROR(INDEX(Large!$E$4:$BO$1048576,legal!$C308,legal!R$2)*G308,0)</f>
        <v>0</v>
      </c>
    </row>
    <row r="309" spans="1:18">
      <c r="A309" s="18">
        <v>306</v>
      </c>
      <c r="B309" s="17" t="e">
        <f ca="1">LARGE(Large!$BO$4:$BO$31,legal!A309)</f>
        <v>#NUM!</v>
      </c>
      <c r="C309" s="28" t="e">
        <f ca="1">MATCH(B309,Large!$BO$4:$BO705,0)</f>
        <v>#NUM!</v>
      </c>
      <c r="D309" s="28" t="e">
        <f ca="1">INDEX(Large!$E$4:$BO$1048576,legal!$C309,legal!D$2)</f>
        <v>#NUM!</v>
      </c>
      <c r="E309" s="28" t="e">
        <f ca="1">INDEX(Large!$E$4:$BO$1048576,legal!$C309,legal!E$2)</f>
        <v>#NUM!</v>
      </c>
      <c r="F309" s="28" t="e">
        <f ca="1">INDEX(Large!$E$4:$BO$1048576,legal!$C309,legal!F$2)</f>
        <v>#NUM!</v>
      </c>
      <c r="G309" s="28" t="e">
        <f ca="1">INDEX(Large!$E$4:$BO$1048576,legal!$C309,legal!G$2)</f>
        <v>#NUM!</v>
      </c>
      <c r="H309" s="28" t="e">
        <f ca="1">INDEX(Large!$E$4:$BO$1048576,legal!$C309,legal!H$2)</f>
        <v>#NUM!</v>
      </c>
      <c r="I309" s="28" t="e">
        <f ca="1">INDEX(Large!$E$4:$BO$1048576,legal!$C309,legal!I$2)</f>
        <v>#NUM!</v>
      </c>
      <c r="J309" s="28" t="e">
        <f ca="1">INDEX(Large!$E$4:$BO$1048576,legal!$C309,legal!J$2)</f>
        <v>#NUM!</v>
      </c>
      <c r="K309" s="28" t="e">
        <f ca="1">INDEX(Large!$E$4:$BO$1048576,legal!$C309,legal!K$2)</f>
        <v>#NUM!</v>
      </c>
      <c r="L309" s="28" t="e">
        <f ca="1">INDEX(Large!$E$4:$BO$1048576,legal!$C309,legal!L$2)</f>
        <v>#NUM!</v>
      </c>
      <c r="M309" s="28" t="e">
        <f ca="1">INDEX(Large!$E$4:$BO$1048576,legal!$C309,legal!M$2)</f>
        <v>#NUM!</v>
      </c>
      <c r="N309" s="28" t="e">
        <f ca="1">INDEX(Large!$E$4:$BO$1048576,legal!$C309,legal!N$2)</f>
        <v>#NUM!</v>
      </c>
      <c r="O309" s="28" t="e">
        <f ca="1">INDEX(Large!$E$4:$BO$1048576,legal!$C309,legal!O$2)</f>
        <v>#NUM!</v>
      </c>
      <c r="P309" s="12">
        <f ca="1">IFERROR(INDEX(Large!$E$4:$BO$1048576,legal!$C309,legal!P$2),0)</f>
        <v>0</v>
      </c>
      <c r="Q309" s="5">
        <f ca="1">IFERROR(INDEX(Large!$E$4:$BO$1048576,legal!$C309,legal!Q$2)*N309,0)</f>
        <v>0</v>
      </c>
      <c r="R309" s="5">
        <f ca="1">IFERROR(INDEX(Large!$E$4:$BO$1048576,legal!$C309,legal!R$2)*G309,0)</f>
        <v>0</v>
      </c>
    </row>
    <row r="310" spans="1:18">
      <c r="A310" s="18">
        <v>307</v>
      </c>
      <c r="B310" s="17" t="e">
        <f ca="1">LARGE(Large!$BO$4:$BO$31,legal!A310)</f>
        <v>#NUM!</v>
      </c>
      <c r="C310" s="28" t="e">
        <f ca="1">MATCH(B310,Large!$BO$4:$BO706,0)</f>
        <v>#NUM!</v>
      </c>
      <c r="D310" s="28" t="e">
        <f ca="1">INDEX(Large!$E$4:$BO$1048576,legal!$C310,legal!D$2)</f>
        <v>#NUM!</v>
      </c>
      <c r="E310" s="28" t="e">
        <f ca="1">INDEX(Large!$E$4:$BO$1048576,legal!$C310,legal!E$2)</f>
        <v>#NUM!</v>
      </c>
      <c r="F310" s="28" t="e">
        <f ca="1">INDEX(Large!$E$4:$BO$1048576,legal!$C310,legal!F$2)</f>
        <v>#NUM!</v>
      </c>
      <c r="G310" s="28" t="e">
        <f ca="1">INDEX(Large!$E$4:$BO$1048576,legal!$C310,legal!G$2)</f>
        <v>#NUM!</v>
      </c>
      <c r="H310" s="28" t="e">
        <f ca="1">INDEX(Large!$E$4:$BO$1048576,legal!$C310,legal!H$2)</f>
        <v>#NUM!</v>
      </c>
      <c r="I310" s="28" t="e">
        <f ca="1">INDEX(Large!$E$4:$BO$1048576,legal!$C310,legal!I$2)</f>
        <v>#NUM!</v>
      </c>
      <c r="J310" s="28" t="e">
        <f ca="1">INDEX(Large!$E$4:$BO$1048576,legal!$C310,legal!J$2)</f>
        <v>#NUM!</v>
      </c>
      <c r="K310" s="28" t="e">
        <f ca="1">INDEX(Large!$E$4:$BO$1048576,legal!$C310,legal!K$2)</f>
        <v>#NUM!</v>
      </c>
      <c r="L310" s="28" t="e">
        <f ca="1">INDEX(Large!$E$4:$BO$1048576,legal!$C310,legal!L$2)</f>
        <v>#NUM!</v>
      </c>
      <c r="M310" s="28" t="e">
        <f ca="1">INDEX(Large!$E$4:$BO$1048576,legal!$C310,legal!M$2)</f>
        <v>#NUM!</v>
      </c>
      <c r="N310" s="28" t="e">
        <f ca="1">INDEX(Large!$E$4:$BO$1048576,legal!$C310,legal!N$2)</f>
        <v>#NUM!</v>
      </c>
      <c r="O310" s="28" t="e">
        <f ca="1">INDEX(Large!$E$4:$BO$1048576,legal!$C310,legal!O$2)</f>
        <v>#NUM!</v>
      </c>
      <c r="P310" s="12">
        <f ca="1">IFERROR(INDEX(Large!$E$4:$BO$1048576,legal!$C310,legal!P$2),0)</f>
        <v>0</v>
      </c>
      <c r="Q310" s="5">
        <f ca="1">IFERROR(INDEX(Large!$E$4:$BO$1048576,legal!$C310,legal!Q$2)*N310,0)</f>
        <v>0</v>
      </c>
      <c r="R310" s="5">
        <f ca="1">IFERROR(INDEX(Large!$E$4:$BO$1048576,legal!$C310,legal!R$2)*G310,0)</f>
        <v>0</v>
      </c>
    </row>
    <row r="311" spans="1:18">
      <c r="A311" s="18">
        <v>308</v>
      </c>
      <c r="B311" s="17" t="e">
        <f ca="1">LARGE(Large!$BO$4:$BO$31,legal!A311)</f>
        <v>#NUM!</v>
      </c>
      <c r="C311" s="28" t="e">
        <f ca="1">MATCH(B311,Large!$BO$4:$BO707,0)</f>
        <v>#NUM!</v>
      </c>
      <c r="D311" s="28" t="e">
        <f ca="1">INDEX(Large!$E$4:$BO$1048576,legal!$C311,legal!D$2)</f>
        <v>#NUM!</v>
      </c>
      <c r="E311" s="28" t="e">
        <f ca="1">INDEX(Large!$E$4:$BO$1048576,legal!$C311,legal!E$2)</f>
        <v>#NUM!</v>
      </c>
      <c r="F311" s="28" t="e">
        <f ca="1">INDEX(Large!$E$4:$BO$1048576,legal!$C311,legal!F$2)</f>
        <v>#NUM!</v>
      </c>
      <c r="G311" s="28" t="e">
        <f ca="1">INDEX(Large!$E$4:$BO$1048576,legal!$C311,legal!G$2)</f>
        <v>#NUM!</v>
      </c>
      <c r="H311" s="28" t="e">
        <f ca="1">INDEX(Large!$E$4:$BO$1048576,legal!$C311,legal!H$2)</f>
        <v>#NUM!</v>
      </c>
      <c r="I311" s="28" t="e">
        <f ca="1">INDEX(Large!$E$4:$BO$1048576,legal!$C311,legal!I$2)</f>
        <v>#NUM!</v>
      </c>
      <c r="J311" s="28" t="e">
        <f ca="1">INDEX(Large!$E$4:$BO$1048576,legal!$C311,legal!J$2)</f>
        <v>#NUM!</v>
      </c>
      <c r="K311" s="28" t="e">
        <f ca="1">INDEX(Large!$E$4:$BO$1048576,legal!$C311,legal!K$2)</f>
        <v>#NUM!</v>
      </c>
      <c r="L311" s="28" t="e">
        <f ca="1">INDEX(Large!$E$4:$BO$1048576,legal!$C311,legal!L$2)</f>
        <v>#NUM!</v>
      </c>
      <c r="M311" s="28" t="e">
        <f ca="1">INDEX(Large!$E$4:$BO$1048576,legal!$C311,legal!M$2)</f>
        <v>#NUM!</v>
      </c>
      <c r="N311" s="28" t="e">
        <f ca="1">INDEX(Large!$E$4:$BO$1048576,legal!$C311,legal!N$2)</f>
        <v>#NUM!</v>
      </c>
      <c r="O311" s="28" t="e">
        <f ca="1">INDEX(Large!$E$4:$BO$1048576,legal!$C311,legal!O$2)</f>
        <v>#NUM!</v>
      </c>
      <c r="P311" s="12">
        <f ca="1">IFERROR(INDEX(Large!$E$4:$BO$1048576,legal!$C311,legal!P$2),0)</f>
        <v>0</v>
      </c>
      <c r="Q311" s="5">
        <f ca="1">IFERROR(INDEX(Large!$E$4:$BO$1048576,legal!$C311,legal!Q$2)*N311,0)</f>
        <v>0</v>
      </c>
      <c r="R311" s="5">
        <f ca="1">IFERROR(INDEX(Large!$E$4:$BO$1048576,legal!$C311,legal!R$2)*G311,0)</f>
        <v>0</v>
      </c>
    </row>
    <row r="312" spans="1:18">
      <c r="A312" s="18">
        <v>309</v>
      </c>
      <c r="B312" s="17" t="e">
        <f ca="1">LARGE(Large!$BO$4:$BO$31,legal!A312)</f>
        <v>#NUM!</v>
      </c>
      <c r="C312" s="28" t="e">
        <f ca="1">MATCH(B312,Large!$BO$4:$BO708,0)</f>
        <v>#NUM!</v>
      </c>
      <c r="D312" s="28" t="e">
        <f ca="1">INDEX(Large!$E$4:$BO$1048576,legal!$C312,legal!D$2)</f>
        <v>#NUM!</v>
      </c>
      <c r="E312" s="28" t="e">
        <f ca="1">INDEX(Large!$E$4:$BO$1048576,legal!$C312,legal!E$2)</f>
        <v>#NUM!</v>
      </c>
      <c r="F312" s="28" t="e">
        <f ca="1">INDEX(Large!$E$4:$BO$1048576,legal!$C312,legal!F$2)</f>
        <v>#NUM!</v>
      </c>
      <c r="G312" s="28" t="e">
        <f ca="1">INDEX(Large!$E$4:$BO$1048576,legal!$C312,legal!G$2)</f>
        <v>#NUM!</v>
      </c>
      <c r="H312" s="28" t="e">
        <f ca="1">INDEX(Large!$E$4:$BO$1048576,legal!$C312,legal!H$2)</f>
        <v>#NUM!</v>
      </c>
      <c r="I312" s="28" t="e">
        <f ca="1">INDEX(Large!$E$4:$BO$1048576,legal!$C312,legal!I$2)</f>
        <v>#NUM!</v>
      </c>
      <c r="J312" s="28" t="e">
        <f ca="1">INDEX(Large!$E$4:$BO$1048576,legal!$C312,legal!J$2)</f>
        <v>#NUM!</v>
      </c>
      <c r="K312" s="28" t="e">
        <f ca="1">INDEX(Large!$E$4:$BO$1048576,legal!$C312,legal!K$2)</f>
        <v>#NUM!</v>
      </c>
      <c r="L312" s="28" t="e">
        <f ca="1">INDEX(Large!$E$4:$BO$1048576,legal!$C312,legal!L$2)</f>
        <v>#NUM!</v>
      </c>
      <c r="M312" s="28" t="e">
        <f ca="1">INDEX(Large!$E$4:$BO$1048576,legal!$C312,legal!M$2)</f>
        <v>#NUM!</v>
      </c>
      <c r="N312" s="28" t="e">
        <f ca="1">INDEX(Large!$E$4:$BO$1048576,legal!$C312,legal!N$2)</f>
        <v>#NUM!</v>
      </c>
      <c r="O312" s="28" t="e">
        <f ca="1">INDEX(Large!$E$4:$BO$1048576,legal!$C312,legal!O$2)</f>
        <v>#NUM!</v>
      </c>
      <c r="P312" s="12">
        <f ca="1">IFERROR(INDEX(Large!$E$4:$BO$1048576,legal!$C312,legal!P$2),0)</f>
        <v>0</v>
      </c>
      <c r="Q312" s="5">
        <f ca="1">IFERROR(INDEX(Large!$E$4:$BO$1048576,legal!$C312,legal!Q$2)*N312,0)</f>
        <v>0</v>
      </c>
      <c r="R312" s="5">
        <f ca="1">IFERROR(INDEX(Large!$E$4:$BO$1048576,legal!$C312,legal!R$2)*G312,0)</f>
        <v>0</v>
      </c>
    </row>
    <row r="313" spans="1:18">
      <c r="A313" s="18">
        <v>310</v>
      </c>
      <c r="B313" s="17" t="e">
        <f ca="1">LARGE(Large!$BO$4:$BO$31,legal!A313)</f>
        <v>#NUM!</v>
      </c>
      <c r="C313" s="28" t="e">
        <f ca="1">MATCH(B313,Large!$BO$4:$BO709,0)</f>
        <v>#NUM!</v>
      </c>
      <c r="D313" s="28" t="e">
        <f ca="1">INDEX(Large!$E$4:$BO$1048576,legal!$C313,legal!D$2)</f>
        <v>#NUM!</v>
      </c>
      <c r="E313" s="28" t="e">
        <f ca="1">INDEX(Large!$E$4:$BO$1048576,legal!$C313,legal!E$2)</f>
        <v>#NUM!</v>
      </c>
      <c r="F313" s="28" t="e">
        <f ca="1">INDEX(Large!$E$4:$BO$1048576,legal!$C313,legal!F$2)</f>
        <v>#NUM!</v>
      </c>
      <c r="G313" s="28" t="e">
        <f ca="1">INDEX(Large!$E$4:$BO$1048576,legal!$C313,legal!G$2)</f>
        <v>#NUM!</v>
      </c>
      <c r="H313" s="28" t="e">
        <f ca="1">INDEX(Large!$E$4:$BO$1048576,legal!$C313,legal!H$2)</f>
        <v>#NUM!</v>
      </c>
      <c r="I313" s="28" t="e">
        <f ca="1">INDEX(Large!$E$4:$BO$1048576,legal!$C313,legal!I$2)</f>
        <v>#NUM!</v>
      </c>
      <c r="J313" s="28" t="e">
        <f ca="1">INDEX(Large!$E$4:$BO$1048576,legal!$C313,legal!J$2)</f>
        <v>#NUM!</v>
      </c>
      <c r="K313" s="28" t="e">
        <f ca="1">INDEX(Large!$E$4:$BO$1048576,legal!$C313,legal!K$2)</f>
        <v>#NUM!</v>
      </c>
      <c r="L313" s="28" t="e">
        <f ca="1">INDEX(Large!$E$4:$BO$1048576,legal!$C313,legal!L$2)</f>
        <v>#NUM!</v>
      </c>
      <c r="M313" s="28" t="e">
        <f ca="1">INDEX(Large!$E$4:$BO$1048576,legal!$C313,legal!M$2)</f>
        <v>#NUM!</v>
      </c>
      <c r="N313" s="28" t="e">
        <f ca="1">INDEX(Large!$E$4:$BO$1048576,legal!$C313,legal!N$2)</f>
        <v>#NUM!</v>
      </c>
      <c r="O313" s="28" t="e">
        <f ca="1">INDEX(Large!$E$4:$BO$1048576,legal!$C313,legal!O$2)</f>
        <v>#NUM!</v>
      </c>
      <c r="P313" s="12">
        <f ca="1">IFERROR(INDEX(Large!$E$4:$BO$1048576,legal!$C313,legal!P$2),0)</f>
        <v>0</v>
      </c>
      <c r="Q313" s="5">
        <f ca="1">IFERROR(INDEX(Large!$E$4:$BO$1048576,legal!$C313,legal!Q$2)*N313,0)</f>
        <v>0</v>
      </c>
      <c r="R313" s="5">
        <f ca="1">IFERROR(INDEX(Large!$E$4:$BO$1048576,legal!$C313,legal!R$2)*G313,0)</f>
        <v>0</v>
      </c>
    </row>
    <row r="314" spans="1:18">
      <c r="A314" s="18">
        <v>311</v>
      </c>
      <c r="B314" s="17" t="e">
        <f ca="1">LARGE(Large!$BO$4:$BO$31,legal!A314)</f>
        <v>#NUM!</v>
      </c>
      <c r="C314" s="28" t="e">
        <f ca="1">MATCH(B314,Large!$BO$4:$BO710,0)</f>
        <v>#NUM!</v>
      </c>
      <c r="D314" s="28" t="e">
        <f ca="1">INDEX(Large!$E$4:$BO$1048576,legal!$C314,legal!D$2)</f>
        <v>#NUM!</v>
      </c>
      <c r="E314" s="28" t="e">
        <f ca="1">INDEX(Large!$E$4:$BO$1048576,legal!$C314,legal!E$2)</f>
        <v>#NUM!</v>
      </c>
      <c r="F314" s="28" t="e">
        <f ca="1">INDEX(Large!$E$4:$BO$1048576,legal!$C314,legal!F$2)</f>
        <v>#NUM!</v>
      </c>
      <c r="G314" s="28" t="e">
        <f ca="1">INDEX(Large!$E$4:$BO$1048576,legal!$C314,legal!G$2)</f>
        <v>#NUM!</v>
      </c>
      <c r="H314" s="28" t="e">
        <f ca="1">INDEX(Large!$E$4:$BO$1048576,legal!$C314,legal!H$2)</f>
        <v>#NUM!</v>
      </c>
      <c r="I314" s="28" t="e">
        <f ca="1">INDEX(Large!$E$4:$BO$1048576,legal!$C314,legal!I$2)</f>
        <v>#NUM!</v>
      </c>
      <c r="J314" s="28" t="e">
        <f ca="1">INDEX(Large!$E$4:$BO$1048576,legal!$C314,legal!J$2)</f>
        <v>#NUM!</v>
      </c>
      <c r="K314" s="28" t="e">
        <f ca="1">INDEX(Large!$E$4:$BO$1048576,legal!$C314,legal!K$2)</f>
        <v>#NUM!</v>
      </c>
      <c r="L314" s="28" t="e">
        <f ca="1">INDEX(Large!$E$4:$BO$1048576,legal!$C314,legal!L$2)</f>
        <v>#NUM!</v>
      </c>
      <c r="M314" s="28" t="e">
        <f ca="1">INDEX(Large!$E$4:$BO$1048576,legal!$C314,legal!M$2)</f>
        <v>#NUM!</v>
      </c>
      <c r="N314" s="28" t="e">
        <f ca="1">INDEX(Large!$E$4:$BO$1048576,legal!$C314,legal!N$2)</f>
        <v>#NUM!</v>
      </c>
      <c r="O314" s="28" t="e">
        <f ca="1">INDEX(Large!$E$4:$BO$1048576,legal!$C314,legal!O$2)</f>
        <v>#NUM!</v>
      </c>
      <c r="P314" s="12">
        <f ca="1">IFERROR(INDEX(Large!$E$4:$BO$1048576,legal!$C314,legal!P$2),0)</f>
        <v>0</v>
      </c>
      <c r="Q314" s="5">
        <f ca="1">IFERROR(INDEX(Large!$E$4:$BO$1048576,legal!$C314,legal!Q$2)*N314,0)</f>
        <v>0</v>
      </c>
      <c r="R314" s="5">
        <f ca="1">IFERROR(INDEX(Large!$E$4:$BO$1048576,legal!$C314,legal!R$2)*G314,0)</f>
        <v>0</v>
      </c>
    </row>
    <row r="315" spans="1:18">
      <c r="A315" s="18">
        <v>312</v>
      </c>
      <c r="B315" s="17" t="e">
        <f ca="1">LARGE(Large!$BO$4:$BO$31,legal!A315)</f>
        <v>#NUM!</v>
      </c>
      <c r="C315" s="28" t="e">
        <f ca="1">MATCH(B315,Large!$BO$4:$BO711,0)</f>
        <v>#NUM!</v>
      </c>
      <c r="D315" s="28" t="e">
        <f ca="1">INDEX(Large!$E$4:$BO$1048576,legal!$C315,legal!D$2)</f>
        <v>#NUM!</v>
      </c>
      <c r="E315" s="28" t="e">
        <f ca="1">INDEX(Large!$E$4:$BO$1048576,legal!$C315,legal!E$2)</f>
        <v>#NUM!</v>
      </c>
      <c r="F315" s="28" t="e">
        <f ca="1">INDEX(Large!$E$4:$BO$1048576,legal!$C315,legal!F$2)</f>
        <v>#NUM!</v>
      </c>
      <c r="G315" s="28" t="e">
        <f ca="1">INDEX(Large!$E$4:$BO$1048576,legal!$C315,legal!G$2)</f>
        <v>#NUM!</v>
      </c>
      <c r="H315" s="28" t="e">
        <f ca="1">INDEX(Large!$E$4:$BO$1048576,legal!$C315,legal!H$2)</f>
        <v>#NUM!</v>
      </c>
      <c r="I315" s="28" t="e">
        <f ca="1">INDEX(Large!$E$4:$BO$1048576,legal!$C315,legal!I$2)</f>
        <v>#NUM!</v>
      </c>
      <c r="J315" s="28" t="e">
        <f ca="1">INDEX(Large!$E$4:$BO$1048576,legal!$C315,legal!J$2)</f>
        <v>#NUM!</v>
      </c>
      <c r="K315" s="28" t="e">
        <f ca="1">INDEX(Large!$E$4:$BO$1048576,legal!$C315,legal!K$2)</f>
        <v>#NUM!</v>
      </c>
      <c r="L315" s="28" t="e">
        <f ca="1">INDEX(Large!$E$4:$BO$1048576,legal!$C315,legal!L$2)</f>
        <v>#NUM!</v>
      </c>
      <c r="M315" s="28" t="e">
        <f ca="1">INDEX(Large!$E$4:$BO$1048576,legal!$C315,legal!M$2)</f>
        <v>#NUM!</v>
      </c>
      <c r="N315" s="28" t="e">
        <f ca="1">INDEX(Large!$E$4:$BO$1048576,legal!$C315,legal!N$2)</f>
        <v>#NUM!</v>
      </c>
      <c r="O315" s="28" t="e">
        <f ca="1">INDEX(Large!$E$4:$BO$1048576,legal!$C315,legal!O$2)</f>
        <v>#NUM!</v>
      </c>
      <c r="P315" s="12">
        <f ca="1">IFERROR(INDEX(Large!$E$4:$BO$1048576,legal!$C315,legal!P$2),0)</f>
        <v>0</v>
      </c>
      <c r="Q315" s="5">
        <f ca="1">IFERROR(INDEX(Large!$E$4:$BO$1048576,legal!$C315,legal!Q$2)*N315,0)</f>
        <v>0</v>
      </c>
      <c r="R315" s="5">
        <f ca="1">IFERROR(INDEX(Large!$E$4:$BO$1048576,legal!$C315,legal!R$2)*G315,0)</f>
        <v>0</v>
      </c>
    </row>
    <row r="316" spans="1:18">
      <c r="A316" s="18">
        <v>313</v>
      </c>
      <c r="B316" s="17" t="e">
        <f ca="1">LARGE(Large!$BO$4:$BO$31,legal!A316)</f>
        <v>#NUM!</v>
      </c>
      <c r="C316" s="28" t="e">
        <f ca="1">MATCH(B316,Large!$BO$4:$BO712,0)</f>
        <v>#NUM!</v>
      </c>
      <c r="D316" s="28" t="e">
        <f ca="1">INDEX(Large!$E$4:$BO$1048576,legal!$C316,legal!D$2)</f>
        <v>#NUM!</v>
      </c>
      <c r="E316" s="28" t="e">
        <f ca="1">INDEX(Large!$E$4:$BO$1048576,legal!$C316,legal!E$2)</f>
        <v>#NUM!</v>
      </c>
      <c r="F316" s="28" t="e">
        <f ca="1">INDEX(Large!$E$4:$BO$1048576,legal!$C316,legal!F$2)</f>
        <v>#NUM!</v>
      </c>
      <c r="G316" s="28" t="e">
        <f ca="1">INDEX(Large!$E$4:$BO$1048576,legal!$C316,legal!G$2)</f>
        <v>#NUM!</v>
      </c>
      <c r="H316" s="28" t="e">
        <f ca="1">INDEX(Large!$E$4:$BO$1048576,legal!$C316,legal!H$2)</f>
        <v>#NUM!</v>
      </c>
      <c r="I316" s="28" t="e">
        <f ca="1">INDEX(Large!$E$4:$BO$1048576,legal!$C316,legal!I$2)</f>
        <v>#NUM!</v>
      </c>
      <c r="J316" s="28" t="e">
        <f ca="1">INDEX(Large!$E$4:$BO$1048576,legal!$C316,legal!J$2)</f>
        <v>#NUM!</v>
      </c>
      <c r="K316" s="28" t="e">
        <f ca="1">INDEX(Large!$E$4:$BO$1048576,legal!$C316,legal!K$2)</f>
        <v>#NUM!</v>
      </c>
      <c r="L316" s="28" t="e">
        <f ca="1">INDEX(Large!$E$4:$BO$1048576,legal!$C316,legal!L$2)</f>
        <v>#NUM!</v>
      </c>
      <c r="M316" s="28" t="e">
        <f ca="1">INDEX(Large!$E$4:$BO$1048576,legal!$C316,legal!M$2)</f>
        <v>#NUM!</v>
      </c>
      <c r="N316" s="28" t="e">
        <f ca="1">INDEX(Large!$E$4:$BO$1048576,legal!$C316,legal!N$2)</f>
        <v>#NUM!</v>
      </c>
      <c r="O316" s="28" t="e">
        <f ca="1">INDEX(Large!$E$4:$BO$1048576,legal!$C316,legal!O$2)</f>
        <v>#NUM!</v>
      </c>
      <c r="P316" s="12">
        <f ca="1">IFERROR(INDEX(Large!$E$4:$BO$1048576,legal!$C316,legal!P$2),0)</f>
        <v>0</v>
      </c>
      <c r="Q316" s="5">
        <f ca="1">IFERROR(INDEX(Large!$E$4:$BO$1048576,legal!$C316,legal!Q$2)*N316,0)</f>
        <v>0</v>
      </c>
      <c r="R316" s="5">
        <f ca="1">IFERROR(INDEX(Large!$E$4:$BO$1048576,legal!$C316,legal!R$2)*G316,0)</f>
        <v>0</v>
      </c>
    </row>
    <row r="317" spans="1:18">
      <c r="A317" s="18">
        <v>314</v>
      </c>
      <c r="B317" s="17" t="e">
        <f ca="1">LARGE(Large!$BO$4:$BO$31,legal!A317)</f>
        <v>#NUM!</v>
      </c>
      <c r="C317" s="28" t="e">
        <f ca="1">MATCH(B317,Large!$BO$4:$BO713,0)</f>
        <v>#NUM!</v>
      </c>
      <c r="D317" s="28" t="e">
        <f ca="1">INDEX(Large!$E$4:$BO$1048576,legal!$C317,legal!D$2)</f>
        <v>#NUM!</v>
      </c>
      <c r="E317" s="28" t="e">
        <f ca="1">INDEX(Large!$E$4:$BO$1048576,legal!$C317,legal!E$2)</f>
        <v>#NUM!</v>
      </c>
      <c r="F317" s="28" t="e">
        <f ca="1">INDEX(Large!$E$4:$BO$1048576,legal!$C317,legal!F$2)</f>
        <v>#NUM!</v>
      </c>
      <c r="G317" s="28" t="e">
        <f ca="1">INDEX(Large!$E$4:$BO$1048576,legal!$C317,legal!G$2)</f>
        <v>#NUM!</v>
      </c>
      <c r="H317" s="28" t="e">
        <f ca="1">INDEX(Large!$E$4:$BO$1048576,legal!$C317,legal!H$2)</f>
        <v>#NUM!</v>
      </c>
      <c r="I317" s="28" t="e">
        <f ca="1">INDEX(Large!$E$4:$BO$1048576,legal!$C317,legal!I$2)</f>
        <v>#NUM!</v>
      </c>
      <c r="J317" s="28" t="e">
        <f ca="1">INDEX(Large!$E$4:$BO$1048576,legal!$C317,legal!J$2)</f>
        <v>#NUM!</v>
      </c>
      <c r="K317" s="28" t="e">
        <f ca="1">INDEX(Large!$E$4:$BO$1048576,legal!$C317,legal!K$2)</f>
        <v>#NUM!</v>
      </c>
      <c r="L317" s="28" t="e">
        <f ca="1">INDEX(Large!$E$4:$BO$1048576,legal!$C317,legal!L$2)</f>
        <v>#NUM!</v>
      </c>
      <c r="M317" s="28" t="e">
        <f ca="1">INDEX(Large!$E$4:$BO$1048576,legal!$C317,legal!M$2)</f>
        <v>#NUM!</v>
      </c>
      <c r="N317" s="28" t="e">
        <f ca="1">INDEX(Large!$E$4:$BO$1048576,legal!$C317,legal!N$2)</f>
        <v>#NUM!</v>
      </c>
      <c r="O317" s="28" t="e">
        <f ca="1">INDEX(Large!$E$4:$BO$1048576,legal!$C317,legal!O$2)</f>
        <v>#NUM!</v>
      </c>
      <c r="P317" s="12">
        <f ca="1">IFERROR(INDEX(Large!$E$4:$BO$1048576,legal!$C317,legal!P$2),0)</f>
        <v>0</v>
      </c>
      <c r="Q317" s="5">
        <f ca="1">IFERROR(INDEX(Large!$E$4:$BO$1048576,legal!$C317,legal!Q$2)*N317,0)</f>
        <v>0</v>
      </c>
      <c r="R317" s="5">
        <f ca="1">IFERROR(INDEX(Large!$E$4:$BO$1048576,legal!$C317,legal!R$2)*G317,0)</f>
        <v>0</v>
      </c>
    </row>
    <row r="318" spans="1:18">
      <c r="A318" s="18">
        <v>315</v>
      </c>
      <c r="B318" s="17" t="e">
        <f ca="1">LARGE(Large!$BO$4:$BO$31,legal!A318)</f>
        <v>#NUM!</v>
      </c>
      <c r="C318" s="28" t="e">
        <f ca="1">MATCH(B318,Large!$BO$4:$BO714,0)</f>
        <v>#NUM!</v>
      </c>
      <c r="D318" s="28" t="e">
        <f ca="1">INDEX(Large!$E$4:$BO$1048576,legal!$C318,legal!D$2)</f>
        <v>#NUM!</v>
      </c>
      <c r="E318" s="28" t="e">
        <f ca="1">INDEX(Large!$E$4:$BO$1048576,legal!$C318,legal!E$2)</f>
        <v>#NUM!</v>
      </c>
      <c r="F318" s="28" t="e">
        <f ca="1">INDEX(Large!$E$4:$BO$1048576,legal!$C318,legal!F$2)</f>
        <v>#NUM!</v>
      </c>
      <c r="G318" s="28" t="e">
        <f ca="1">INDEX(Large!$E$4:$BO$1048576,legal!$C318,legal!G$2)</f>
        <v>#NUM!</v>
      </c>
      <c r="H318" s="28" t="e">
        <f ca="1">INDEX(Large!$E$4:$BO$1048576,legal!$C318,legal!H$2)</f>
        <v>#NUM!</v>
      </c>
      <c r="I318" s="28" t="e">
        <f ca="1">INDEX(Large!$E$4:$BO$1048576,legal!$C318,legal!I$2)</f>
        <v>#NUM!</v>
      </c>
      <c r="J318" s="28" t="e">
        <f ca="1">INDEX(Large!$E$4:$BO$1048576,legal!$C318,legal!J$2)</f>
        <v>#NUM!</v>
      </c>
      <c r="K318" s="28" t="e">
        <f ca="1">INDEX(Large!$E$4:$BO$1048576,legal!$C318,legal!K$2)</f>
        <v>#NUM!</v>
      </c>
      <c r="L318" s="28" t="e">
        <f ca="1">INDEX(Large!$E$4:$BO$1048576,legal!$C318,legal!L$2)</f>
        <v>#NUM!</v>
      </c>
      <c r="M318" s="28" t="e">
        <f ca="1">INDEX(Large!$E$4:$BO$1048576,legal!$C318,legal!M$2)</f>
        <v>#NUM!</v>
      </c>
      <c r="N318" s="28" t="e">
        <f ca="1">INDEX(Large!$E$4:$BO$1048576,legal!$C318,legal!N$2)</f>
        <v>#NUM!</v>
      </c>
      <c r="O318" s="28" t="e">
        <f ca="1">INDEX(Large!$E$4:$BO$1048576,legal!$C318,legal!O$2)</f>
        <v>#NUM!</v>
      </c>
      <c r="P318" s="12">
        <f ca="1">IFERROR(INDEX(Large!$E$4:$BO$1048576,legal!$C318,legal!P$2),0)</f>
        <v>0</v>
      </c>
      <c r="Q318" s="5">
        <f ca="1">IFERROR(INDEX(Large!$E$4:$BO$1048576,legal!$C318,legal!Q$2)*N318,0)</f>
        <v>0</v>
      </c>
      <c r="R318" s="5">
        <f ca="1">IFERROR(INDEX(Large!$E$4:$BO$1048576,legal!$C318,legal!R$2)*G318,0)</f>
        <v>0</v>
      </c>
    </row>
    <row r="319" spans="1:18">
      <c r="A319" s="18">
        <v>316</v>
      </c>
      <c r="B319" s="17" t="e">
        <f ca="1">LARGE(Large!$BO$4:$BO$31,legal!A319)</f>
        <v>#NUM!</v>
      </c>
      <c r="C319" s="28" t="e">
        <f ca="1">MATCH(B319,Large!$BO$4:$BO715,0)</f>
        <v>#NUM!</v>
      </c>
      <c r="D319" s="28" t="e">
        <f ca="1">INDEX(Large!$E$4:$BO$1048576,legal!$C319,legal!D$2)</f>
        <v>#NUM!</v>
      </c>
      <c r="E319" s="28" t="e">
        <f ca="1">INDEX(Large!$E$4:$BO$1048576,legal!$C319,legal!E$2)</f>
        <v>#NUM!</v>
      </c>
      <c r="F319" s="28" t="e">
        <f ca="1">INDEX(Large!$E$4:$BO$1048576,legal!$C319,legal!F$2)</f>
        <v>#NUM!</v>
      </c>
      <c r="G319" s="28" t="e">
        <f ca="1">INDEX(Large!$E$4:$BO$1048576,legal!$C319,legal!G$2)</f>
        <v>#NUM!</v>
      </c>
      <c r="H319" s="28" t="e">
        <f ca="1">INDEX(Large!$E$4:$BO$1048576,legal!$C319,legal!H$2)</f>
        <v>#NUM!</v>
      </c>
      <c r="I319" s="28" t="e">
        <f ca="1">INDEX(Large!$E$4:$BO$1048576,legal!$C319,legal!I$2)</f>
        <v>#NUM!</v>
      </c>
      <c r="J319" s="28" t="e">
        <f ca="1">INDEX(Large!$E$4:$BO$1048576,legal!$C319,legal!J$2)</f>
        <v>#NUM!</v>
      </c>
      <c r="K319" s="28" t="e">
        <f ca="1">INDEX(Large!$E$4:$BO$1048576,legal!$C319,legal!K$2)</f>
        <v>#NUM!</v>
      </c>
      <c r="L319" s="28" t="e">
        <f ca="1">INDEX(Large!$E$4:$BO$1048576,legal!$C319,legal!L$2)</f>
        <v>#NUM!</v>
      </c>
      <c r="M319" s="28" t="e">
        <f ca="1">INDEX(Large!$E$4:$BO$1048576,legal!$C319,legal!M$2)</f>
        <v>#NUM!</v>
      </c>
      <c r="N319" s="28" t="e">
        <f ca="1">INDEX(Large!$E$4:$BO$1048576,legal!$C319,legal!N$2)</f>
        <v>#NUM!</v>
      </c>
      <c r="O319" s="28" t="e">
        <f ca="1">INDEX(Large!$E$4:$BO$1048576,legal!$C319,legal!O$2)</f>
        <v>#NUM!</v>
      </c>
      <c r="P319" s="12">
        <f ca="1">IFERROR(INDEX(Large!$E$4:$BO$1048576,legal!$C319,legal!P$2),0)</f>
        <v>0</v>
      </c>
      <c r="Q319" s="5">
        <f ca="1">IFERROR(INDEX(Large!$E$4:$BO$1048576,legal!$C319,legal!Q$2)*N319,0)</f>
        <v>0</v>
      </c>
      <c r="R319" s="5">
        <f ca="1">IFERROR(INDEX(Large!$E$4:$BO$1048576,legal!$C319,legal!R$2)*G319,0)</f>
        <v>0</v>
      </c>
    </row>
    <row r="320" spans="1:18">
      <c r="A320" s="18">
        <v>317</v>
      </c>
      <c r="B320" s="17" t="e">
        <f ca="1">LARGE(Large!$BO$4:$BO$31,legal!A320)</f>
        <v>#NUM!</v>
      </c>
      <c r="C320" s="28" t="e">
        <f ca="1">MATCH(B320,Large!$BO$4:$BO716,0)</f>
        <v>#NUM!</v>
      </c>
      <c r="D320" s="28" t="e">
        <f ca="1">INDEX(Large!$E$4:$BO$1048576,legal!$C320,legal!D$2)</f>
        <v>#NUM!</v>
      </c>
      <c r="E320" s="28" t="e">
        <f ca="1">INDEX(Large!$E$4:$BO$1048576,legal!$C320,legal!E$2)</f>
        <v>#NUM!</v>
      </c>
      <c r="F320" s="28" t="e">
        <f ca="1">INDEX(Large!$E$4:$BO$1048576,legal!$C320,legal!F$2)</f>
        <v>#NUM!</v>
      </c>
      <c r="G320" s="28" t="e">
        <f ca="1">INDEX(Large!$E$4:$BO$1048576,legal!$C320,legal!G$2)</f>
        <v>#NUM!</v>
      </c>
      <c r="H320" s="28" t="e">
        <f ca="1">INDEX(Large!$E$4:$BO$1048576,legal!$C320,legal!H$2)</f>
        <v>#NUM!</v>
      </c>
      <c r="I320" s="28" t="e">
        <f ca="1">INDEX(Large!$E$4:$BO$1048576,legal!$C320,legal!I$2)</f>
        <v>#NUM!</v>
      </c>
      <c r="J320" s="28" t="e">
        <f ca="1">INDEX(Large!$E$4:$BO$1048576,legal!$C320,legal!J$2)</f>
        <v>#NUM!</v>
      </c>
      <c r="K320" s="28" t="e">
        <f ca="1">INDEX(Large!$E$4:$BO$1048576,legal!$C320,legal!K$2)</f>
        <v>#NUM!</v>
      </c>
      <c r="L320" s="28" t="e">
        <f ca="1">INDEX(Large!$E$4:$BO$1048576,legal!$C320,legal!L$2)</f>
        <v>#NUM!</v>
      </c>
      <c r="M320" s="28" t="e">
        <f ca="1">INDEX(Large!$E$4:$BO$1048576,legal!$C320,legal!M$2)</f>
        <v>#NUM!</v>
      </c>
      <c r="N320" s="28" t="e">
        <f ca="1">INDEX(Large!$E$4:$BO$1048576,legal!$C320,legal!N$2)</f>
        <v>#NUM!</v>
      </c>
      <c r="O320" s="28" t="e">
        <f ca="1">INDEX(Large!$E$4:$BO$1048576,legal!$C320,legal!O$2)</f>
        <v>#NUM!</v>
      </c>
      <c r="P320" s="12">
        <f ca="1">IFERROR(INDEX(Large!$E$4:$BO$1048576,legal!$C320,legal!P$2),0)</f>
        <v>0</v>
      </c>
      <c r="Q320" s="5">
        <f ca="1">IFERROR(INDEX(Large!$E$4:$BO$1048576,legal!$C320,legal!Q$2)*N320,0)</f>
        <v>0</v>
      </c>
      <c r="R320" s="5">
        <f ca="1">IFERROR(INDEX(Large!$E$4:$BO$1048576,legal!$C320,legal!R$2)*G320,0)</f>
        <v>0</v>
      </c>
    </row>
    <row r="321" spans="1:18">
      <c r="A321" s="18">
        <v>318</v>
      </c>
      <c r="B321" s="17" t="e">
        <f ca="1">LARGE(Large!$BO$4:$BO$31,legal!A321)</f>
        <v>#NUM!</v>
      </c>
      <c r="C321" s="28" t="e">
        <f ca="1">MATCH(B321,Large!$BO$4:$BO717,0)</f>
        <v>#NUM!</v>
      </c>
      <c r="D321" s="28" t="e">
        <f ca="1">INDEX(Large!$E$4:$BO$1048576,legal!$C321,legal!D$2)</f>
        <v>#NUM!</v>
      </c>
      <c r="E321" s="28" t="e">
        <f ca="1">INDEX(Large!$E$4:$BO$1048576,legal!$C321,legal!E$2)</f>
        <v>#NUM!</v>
      </c>
      <c r="F321" s="28" t="e">
        <f ca="1">INDEX(Large!$E$4:$BO$1048576,legal!$C321,legal!F$2)</f>
        <v>#NUM!</v>
      </c>
      <c r="G321" s="28" t="e">
        <f ca="1">INDEX(Large!$E$4:$BO$1048576,legal!$C321,legal!G$2)</f>
        <v>#NUM!</v>
      </c>
      <c r="H321" s="28" t="e">
        <f ca="1">INDEX(Large!$E$4:$BO$1048576,legal!$C321,legal!H$2)</f>
        <v>#NUM!</v>
      </c>
      <c r="I321" s="28" t="e">
        <f ca="1">INDEX(Large!$E$4:$BO$1048576,legal!$C321,legal!I$2)</f>
        <v>#NUM!</v>
      </c>
      <c r="J321" s="28" t="e">
        <f ca="1">INDEX(Large!$E$4:$BO$1048576,legal!$C321,legal!J$2)</f>
        <v>#NUM!</v>
      </c>
      <c r="K321" s="28" t="e">
        <f ca="1">INDEX(Large!$E$4:$BO$1048576,legal!$C321,legal!K$2)</f>
        <v>#NUM!</v>
      </c>
      <c r="L321" s="28" t="e">
        <f ca="1">INDEX(Large!$E$4:$BO$1048576,legal!$C321,legal!L$2)</f>
        <v>#NUM!</v>
      </c>
      <c r="M321" s="28" t="e">
        <f ca="1">INDEX(Large!$E$4:$BO$1048576,legal!$C321,legal!M$2)</f>
        <v>#NUM!</v>
      </c>
      <c r="N321" s="28" t="e">
        <f ca="1">INDEX(Large!$E$4:$BO$1048576,legal!$C321,legal!N$2)</f>
        <v>#NUM!</v>
      </c>
      <c r="O321" s="28" t="e">
        <f ca="1">INDEX(Large!$E$4:$BO$1048576,legal!$C321,legal!O$2)</f>
        <v>#NUM!</v>
      </c>
      <c r="P321" s="12">
        <f ca="1">IFERROR(INDEX(Large!$E$4:$BO$1048576,legal!$C321,legal!P$2),0)</f>
        <v>0</v>
      </c>
      <c r="Q321" s="5">
        <f ca="1">IFERROR(INDEX(Large!$E$4:$BO$1048576,legal!$C321,legal!Q$2)*N321,0)</f>
        <v>0</v>
      </c>
      <c r="R321" s="5">
        <f ca="1">IFERROR(INDEX(Large!$E$4:$BO$1048576,legal!$C321,legal!R$2)*G321,0)</f>
        <v>0</v>
      </c>
    </row>
    <row r="322" spans="1:18">
      <c r="A322" s="18">
        <v>319</v>
      </c>
      <c r="B322" s="17" t="e">
        <f ca="1">LARGE(Large!$BO$4:$BO$31,legal!A322)</f>
        <v>#NUM!</v>
      </c>
      <c r="C322" s="28" t="e">
        <f ca="1">MATCH(B322,Large!$BO$4:$BO718,0)</f>
        <v>#NUM!</v>
      </c>
      <c r="D322" s="28" t="e">
        <f ca="1">INDEX(Large!$E$4:$BO$1048576,legal!$C322,legal!D$2)</f>
        <v>#NUM!</v>
      </c>
      <c r="E322" s="28" t="e">
        <f ca="1">INDEX(Large!$E$4:$BO$1048576,legal!$C322,legal!E$2)</f>
        <v>#NUM!</v>
      </c>
      <c r="F322" s="28" t="e">
        <f ca="1">INDEX(Large!$E$4:$BO$1048576,legal!$C322,legal!F$2)</f>
        <v>#NUM!</v>
      </c>
      <c r="G322" s="28" t="e">
        <f ca="1">INDEX(Large!$E$4:$BO$1048576,legal!$C322,legal!G$2)</f>
        <v>#NUM!</v>
      </c>
      <c r="H322" s="28" t="e">
        <f ca="1">INDEX(Large!$E$4:$BO$1048576,legal!$C322,legal!H$2)</f>
        <v>#NUM!</v>
      </c>
      <c r="I322" s="28" t="e">
        <f ca="1">INDEX(Large!$E$4:$BO$1048576,legal!$C322,legal!I$2)</f>
        <v>#NUM!</v>
      </c>
      <c r="J322" s="28" t="e">
        <f ca="1">INDEX(Large!$E$4:$BO$1048576,legal!$C322,legal!J$2)</f>
        <v>#NUM!</v>
      </c>
      <c r="K322" s="28" t="e">
        <f ca="1">INDEX(Large!$E$4:$BO$1048576,legal!$C322,legal!K$2)</f>
        <v>#NUM!</v>
      </c>
      <c r="L322" s="28" t="e">
        <f ca="1">INDEX(Large!$E$4:$BO$1048576,legal!$C322,legal!L$2)</f>
        <v>#NUM!</v>
      </c>
      <c r="M322" s="28" t="e">
        <f ca="1">INDEX(Large!$E$4:$BO$1048576,legal!$C322,legal!M$2)</f>
        <v>#NUM!</v>
      </c>
      <c r="N322" s="28" t="e">
        <f ca="1">INDEX(Large!$E$4:$BO$1048576,legal!$C322,legal!N$2)</f>
        <v>#NUM!</v>
      </c>
      <c r="O322" s="28" t="e">
        <f ca="1">INDEX(Large!$E$4:$BO$1048576,legal!$C322,legal!O$2)</f>
        <v>#NUM!</v>
      </c>
      <c r="P322" s="12">
        <f ca="1">IFERROR(INDEX(Large!$E$4:$BO$1048576,legal!$C322,legal!P$2),0)</f>
        <v>0</v>
      </c>
      <c r="Q322" s="5">
        <f ca="1">IFERROR(INDEX(Large!$E$4:$BO$1048576,legal!$C322,legal!Q$2)*N322,0)</f>
        <v>0</v>
      </c>
      <c r="R322" s="5">
        <f ca="1">IFERROR(INDEX(Large!$E$4:$BO$1048576,legal!$C322,legal!R$2)*G322,0)</f>
        <v>0</v>
      </c>
    </row>
    <row r="323" spans="1:18">
      <c r="A323" s="18">
        <v>320</v>
      </c>
      <c r="B323" s="17" t="e">
        <f ca="1">LARGE(Large!$BO$4:$BO$31,legal!A323)</f>
        <v>#NUM!</v>
      </c>
      <c r="C323" s="28" t="e">
        <f ca="1">MATCH(B323,Large!$BO$4:$BO719,0)</f>
        <v>#NUM!</v>
      </c>
      <c r="D323" s="28" t="e">
        <f ca="1">INDEX(Large!$E$4:$BO$1048576,legal!$C323,legal!D$2)</f>
        <v>#NUM!</v>
      </c>
      <c r="E323" s="28" t="e">
        <f ca="1">INDEX(Large!$E$4:$BO$1048576,legal!$C323,legal!E$2)</f>
        <v>#NUM!</v>
      </c>
      <c r="F323" s="28" t="e">
        <f ca="1">INDEX(Large!$E$4:$BO$1048576,legal!$C323,legal!F$2)</f>
        <v>#NUM!</v>
      </c>
      <c r="G323" s="28" t="e">
        <f ca="1">INDEX(Large!$E$4:$BO$1048576,legal!$C323,legal!G$2)</f>
        <v>#NUM!</v>
      </c>
      <c r="H323" s="28" t="e">
        <f ca="1">INDEX(Large!$E$4:$BO$1048576,legal!$C323,legal!H$2)</f>
        <v>#NUM!</v>
      </c>
      <c r="I323" s="28" t="e">
        <f ca="1">INDEX(Large!$E$4:$BO$1048576,legal!$C323,legal!I$2)</f>
        <v>#NUM!</v>
      </c>
      <c r="J323" s="28" t="e">
        <f ca="1">INDEX(Large!$E$4:$BO$1048576,legal!$C323,legal!J$2)</f>
        <v>#NUM!</v>
      </c>
      <c r="K323" s="28" t="e">
        <f ca="1">INDEX(Large!$E$4:$BO$1048576,legal!$C323,legal!K$2)</f>
        <v>#NUM!</v>
      </c>
      <c r="L323" s="28" t="e">
        <f ca="1">INDEX(Large!$E$4:$BO$1048576,legal!$C323,legal!L$2)</f>
        <v>#NUM!</v>
      </c>
      <c r="M323" s="28" t="e">
        <f ca="1">INDEX(Large!$E$4:$BO$1048576,legal!$C323,legal!M$2)</f>
        <v>#NUM!</v>
      </c>
      <c r="N323" s="28" t="e">
        <f ca="1">INDEX(Large!$E$4:$BO$1048576,legal!$C323,legal!N$2)</f>
        <v>#NUM!</v>
      </c>
      <c r="O323" s="28" t="e">
        <f ca="1">INDEX(Large!$E$4:$BO$1048576,legal!$C323,legal!O$2)</f>
        <v>#NUM!</v>
      </c>
      <c r="P323" s="12">
        <f ca="1">IFERROR(INDEX(Large!$E$4:$BO$1048576,legal!$C323,legal!P$2),0)</f>
        <v>0</v>
      </c>
      <c r="Q323" s="5">
        <f ca="1">IFERROR(INDEX(Large!$E$4:$BO$1048576,legal!$C323,legal!Q$2)*N323,0)</f>
        <v>0</v>
      </c>
      <c r="R323" s="5">
        <f ca="1">IFERROR(INDEX(Large!$E$4:$BO$1048576,legal!$C323,legal!R$2)*G323,0)</f>
        <v>0</v>
      </c>
    </row>
    <row r="324" spans="1:18">
      <c r="A324" s="18">
        <v>321</v>
      </c>
      <c r="B324" s="17" t="e">
        <f ca="1">LARGE(Large!$BO$4:$BO$31,legal!A324)</f>
        <v>#NUM!</v>
      </c>
      <c r="C324" s="28" t="e">
        <f ca="1">MATCH(B324,Large!$BO$4:$BO720,0)</f>
        <v>#NUM!</v>
      </c>
      <c r="D324" s="28" t="e">
        <f ca="1">INDEX(Large!$E$4:$BO$1048576,legal!$C324,legal!D$2)</f>
        <v>#NUM!</v>
      </c>
      <c r="E324" s="28" t="e">
        <f ca="1">INDEX(Large!$E$4:$BO$1048576,legal!$C324,legal!E$2)</f>
        <v>#NUM!</v>
      </c>
      <c r="F324" s="28" t="e">
        <f ca="1">INDEX(Large!$E$4:$BO$1048576,legal!$C324,legal!F$2)</f>
        <v>#NUM!</v>
      </c>
      <c r="G324" s="28" t="e">
        <f ca="1">INDEX(Large!$E$4:$BO$1048576,legal!$C324,legal!G$2)</f>
        <v>#NUM!</v>
      </c>
      <c r="H324" s="28" t="e">
        <f ca="1">INDEX(Large!$E$4:$BO$1048576,legal!$C324,legal!H$2)</f>
        <v>#NUM!</v>
      </c>
      <c r="I324" s="28" t="e">
        <f ca="1">INDEX(Large!$E$4:$BO$1048576,legal!$C324,legal!I$2)</f>
        <v>#NUM!</v>
      </c>
      <c r="J324" s="28" t="e">
        <f ca="1">INDEX(Large!$E$4:$BO$1048576,legal!$C324,legal!J$2)</f>
        <v>#NUM!</v>
      </c>
      <c r="K324" s="28" t="e">
        <f ca="1">INDEX(Large!$E$4:$BO$1048576,legal!$C324,legal!K$2)</f>
        <v>#NUM!</v>
      </c>
      <c r="L324" s="28" t="e">
        <f ca="1">INDEX(Large!$E$4:$BO$1048576,legal!$C324,legal!L$2)</f>
        <v>#NUM!</v>
      </c>
      <c r="M324" s="28" t="e">
        <f ca="1">INDEX(Large!$E$4:$BO$1048576,legal!$C324,legal!M$2)</f>
        <v>#NUM!</v>
      </c>
      <c r="N324" s="28" t="e">
        <f ca="1">INDEX(Large!$E$4:$BO$1048576,legal!$C324,legal!N$2)</f>
        <v>#NUM!</v>
      </c>
      <c r="O324" s="28" t="e">
        <f ca="1">INDEX(Large!$E$4:$BO$1048576,legal!$C324,legal!O$2)</f>
        <v>#NUM!</v>
      </c>
      <c r="P324" s="12">
        <f ca="1">IFERROR(INDEX(Large!$E$4:$BO$1048576,legal!$C324,legal!P$2),0)</f>
        <v>0</v>
      </c>
      <c r="Q324" s="5">
        <f ca="1">IFERROR(INDEX(Large!$E$4:$BO$1048576,legal!$C324,legal!Q$2)*N324,0)</f>
        <v>0</v>
      </c>
      <c r="R324" s="5">
        <f ca="1">IFERROR(INDEX(Large!$E$4:$BO$1048576,legal!$C324,legal!R$2)*G324,0)</f>
        <v>0</v>
      </c>
    </row>
    <row r="325" spans="1:18">
      <c r="A325" s="18">
        <v>322</v>
      </c>
      <c r="B325" s="17" t="e">
        <f ca="1">LARGE(Large!$BO$4:$BO$31,legal!A325)</f>
        <v>#NUM!</v>
      </c>
      <c r="C325" s="28" t="e">
        <f ca="1">MATCH(B325,Large!$BO$4:$BO721,0)</f>
        <v>#NUM!</v>
      </c>
      <c r="D325" s="28" t="e">
        <f ca="1">INDEX(Large!$E$4:$BO$1048576,legal!$C325,legal!D$2)</f>
        <v>#NUM!</v>
      </c>
      <c r="E325" s="28" t="e">
        <f ca="1">INDEX(Large!$E$4:$BO$1048576,legal!$C325,legal!E$2)</f>
        <v>#NUM!</v>
      </c>
      <c r="F325" s="28" t="e">
        <f ca="1">INDEX(Large!$E$4:$BO$1048576,legal!$C325,legal!F$2)</f>
        <v>#NUM!</v>
      </c>
      <c r="G325" s="28" t="e">
        <f ca="1">INDEX(Large!$E$4:$BO$1048576,legal!$C325,legal!G$2)</f>
        <v>#NUM!</v>
      </c>
      <c r="H325" s="28" t="e">
        <f ca="1">INDEX(Large!$E$4:$BO$1048576,legal!$C325,legal!H$2)</f>
        <v>#NUM!</v>
      </c>
      <c r="I325" s="28" t="e">
        <f ca="1">INDEX(Large!$E$4:$BO$1048576,legal!$C325,legal!I$2)</f>
        <v>#NUM!</v>
      </c>
      <c r="J325" s="28" t="e">
        <f ca="1">INDEX(Large!$E$4:$BO$1048576,legal!$C325,legal!J$2)</f>
        <v>#NUM!</v>
      </c>
      <c r="K325" s="28" t="e">
        <f ca="1">INDEX(Large!$E$4:$BO$1048576,legal!$C325,legal!K$2)</f>
        <v>#NUM!</v>
      </c>
      <c r="L325" s="28" t="e">
        <f ca="1">INDEX(Large!$E$4:$BO$1048576,legal!$C325,legal!L$2)</f>
        <v>#NUM!</v>
      </c>
      <c r="M325" s="28" t="e">
        <f ca="1">INDEX(Large!$E$4:$BO$1048576,legal!$C325,legal!M$2)</f>
        <v>#NUM!</v>
      </c>
      <c r="N325" s="28" t="e">
        <f ca="1">INDEX(Large!$E$4:$BO$1048576,legal!$C325,legal!N$2)</f>
        <v>#NUM!</v>
      </c>
      <c r="O325" s="28" t="e">
        <f ca="1">INDEX(Large!$E$4:$BO$1048576,legal!$C325,legal!O$2)</f>
        <v>#NUM!</v>
      </c>
      <c r="P325" s="12">
        <f ca="1">IFERROR(INDEX(Large!$E$4:$BO$1048576,legal!$C325,legal!P$2),0)</f>
        <v>0</v>
      </c>
      <c r="Q325" s="5">
        <f ca="1">IFERROR(INDEX(Large!$E$4:$BO$1048576,legal!$C325,legal!Q$2)*N325,0)</f>
        <v>0</v>
      </c>
      <c r="R325" s="5">
        <f ca="1">IFERROR(INDEX(Large!$E$4:$BO$1048576,legal!$C325,legal!R$2)*G325,0)</f>
        <v>0</v>
      </c>
    </row>
    <row r="326" spans="1:18">
      <c r="A326" s="18">
        <v>323</v>
      </c>
      <c r="B326" s="17" t="e">
        <f ca="1">LARGE(Large!$BO$4:$BO$31,legal!A326)</f>
        <v>#NUM!</v>
      </c>
      <c r="C326" s="28" t="e">
        <f ca="1">MATCH(B326,Large!$BO$4:$BO722,0)</f>
        <v>#NUM!</v>
      </c>
      <c r="D326" s="28" t="e">
        <f ca="1">INDEX(Large!$E$4:$BO$1048576,legal!$C326,legal!D$2)</f>
        <v>#NUM!</v>
      </c>
      <c r="E326" s="28" t="e">
        <f ca="1">INDEX(Large!$E$4:$BO$1048576,legal!$C326,legal!E$2)</f>
        <v>#NUM!</v>
      </c>
      <c r="F326" s="28" t="e">
        <f ca="1">INDEX(Large!$E$4:$BO$1048576,legal!$C326,legal!F$2)</f>
        <v>#NUM!</v>
      </c>
      <c r="G326" s="28" t="e">
        <f ca="1">INDEX(Large!$E$4:$BO$1048576,legal!$C326,legal!G$2)</f>
        <v>#NUM!</v>
      </c>
      <c r="H326" s="28" t="e">
        <f ca="1">INDEX(Large!$E$4:$BO$1048576,legal!$C326,legal!H$2)</f>
        <v>#NUM!</v>
      </c>
      <c r="I326" s="28" t="e">
        <f ca="1">INDEX(Large!$E$4:$BO$1048576,legal!$C326,legal!I$2)</f>
        <v>#NUM!</v>
      </c>
      <c r="J326" s="28" t="e">
        <f ca="1">INDEX(Large!$E$4:$BO$1048576,legal!$C326,legal!J$2)</f>
        <v>#NUM!</v>
      </c>
      <c r="K326" s="28" t="e">
        <f ca="1">INDEX(Large!$E$4:$BO$1048576,legal!$C326,legal!K$2)</f>
        <v>#NUM!</v>
      </c>
      <c r="L326" s="28" t="e">
        <f ca="1">INDEX(Large!$E$4:$BO$1048576,legal!$C326,legal!L$2)</f>
        <v>#NUM!</v>
      </c>
      <c r="M326" s="28" t="e">
        <f ca="1">INDEX(Large!$E$4:$BO$1048576,legal!$C326,legal!M$2)</f>
        <v>#NUM!</v>
      </c>
      <c r="N326" s="28" t="e">
        <f ca="1">INDEX(Large!$E$4:$BO$1048576,legal!$C326,legal!N$2)</f>
        <v>#NUM!</v>
      </c>
      <c r="O326" s="28" t="e">
        <f ca="1">INDEX(Large!$E$4:$BO$1048576,legal!$C326,legal!O$2)</f>
        <v>#NUM!</v>
      </c>
      <c r="P326" s="12">
        <f ca="1">IFERROR(INDEX(Large!$E$4:$BO$1048576,legal!$C326,legal!P$2),0)</f>
        <v>0</v>
      </c>
      <c r="Q326" s="5">
        <f ca="1">IFERROR(INDEX(Large!$E$4:$BO$1048576,legal!$C326,legal!Q$2)*N326,0)</f>
        <v>0</v>
      </c>
      <c r="R326" s="5">
        <f ca="1">IFERROR(INDEX(Large!$E$4:$BO$1048576,legal!$C326,legal!R$2)*G326,0)</f>
        <v>0</v>
      </c>
    </row>
    <row r="327" spans="1:18">
      <c r="A327" s="18">
        <v>324</v>
      </c>
      <c r="B327" s="17" t="e">
        <f ca="1">LARGE(Large!$BO$4:$BO$31,legal!A327)</f>
        <v>#NUM!</v>
      </c>
      <c r="C327" s="28" t="e">
        <f ca="1">MATCH(B327,Large!$BO$4:$BO723,0)</f>
        <v>#NUM!</v>
      </c>
      <c r="D327" s="28" t="e">
        <f ca="1">INDEX(Large!$E$4:$BO$1048576,legal!$C327,legal!D$2)</f>
        <v>#NUM!</v>
      </c>
      <c r="E327" s="28" t="e">
        <f ca="1">INDEX(Large!$E$4:$BO$1048576,legal!$C327,legal!E$2)</f>
        <v>#NUM!</v>
      </c>
      <c r="F327" s="28" t="e">
        <f ca="1">INDEX(Large!$E$4:$BO$1048576,legal!$C327,legal!F$2)</f>
        <v>#NUM!</v>
      </c>
      <c r="G327" s="28" t="e">
        <f ca="1">INDEX(Large!$E$4:$BO$1048576,legal!$C327,legal!G$2)</f>
        <v>#NUM!</v>
      </c>
      <c r="H327" s="28" t="e">
        <f ca="1">INDEX(Large!$E$4:$BO$1048576,legal!$C327,legal!H$2)</f>
        <v>#NUM!</v>
      </c>
      <c r="I327" s="28" t="e">
        <f ca="1">INDEX(Large!$E$4:$BO$1048576,legal!$C327,legal!I$2)</f>
        <v>#NUM!</v>
      </c>
      <c r="J327" s="28" t="e">
        <f ca="1">INDEX(Large!$E$4:$BO$1048576,legal!$C327,legal!J$2)</f>
        <v>#NUM!</v>
      </c>
      <c r="K327" s="28" t="e">
        <f ca="1">INDEX(Large!$E$4:$BO$1048576,legal!$C327,legal!K$2)</f>
        <v>#NUM!</v>
      </c>
      <c r="L327" s="28" t="e">
        <f ca="1">INDEX(Large!$E$4:$BO$1048576,legal!$C327,legal!L$2)</f>
        <v>#NUM!</v>
      </c>
      <c r="M327" s="28" t="e">
        <f ca="1">INDEX(Large!$E$4:$BO$1048576,legal!$C327,legal!M$2)</f>
        <v>#NUM!</v>
      </c>
      <c r="N327" s="28" t="e">
        <f ca="1">INDEX(Large!$E$4:$BO$1048576,legal!$C327,legal!N$2)</f>
        <v>#NUM!</v>
      </c>
      <c r="O327" s="28" t="e">
        <f ca="1">INDEX(Large!$E$4:$BO$1048576,legal!$C327,legal!O$2)</f>
        <v>#NUM!</v>
      </c>
      <c r="P327" s="12">
        <f ca="1">IFERROR(INDEX(Large!$E$4:$BO$1048576,legal!$C327,legal!P$2),0)</f>
        <v>0</v>
      </c>
      <c r="Q327" s="5">
        <f ca="1">IFERROR(INDEX(Large!$E$4:$BO$1048576,legal!$C327,legal!Q$2)*N327,0)</f>
        <v>0</v>
      </c>
      <c r="R327" s="5">
        <f ca="1">IFERROR(INDEX(Large!$E$4:$BO$1048576,legal!$C327,legal!R$2)*G327,0)</f>
        <v>0</v>
      </c>
    </row>
    <row r="328" spans="1:18">
      <c r="A328" s="18">
        <v>325</v>
      </c>
      <c r="B328" s="17" t="e">
        <f ca="1">LARGE(Large!$BO$4:$BO$31,legal!A328)</f>
        <v>#NUM!</v>
      </c>
      <c r="C328" s="28" t="e">
        <f ca="1">MATCH(B328,Large!$BO$4:$BO724,0)</f>
        <v>#NUM!</v>
      </c>
      <c r="D328" s="28" t="e">
        <f ca="1">INDEX(Large!$E$4:$BO$1048576,legal!$C328,legal!D$2)</f>
        <v>#NUM!</v>
      </c>
      <c r="E328" s="28" t="e">
        <f ca="1">INDEX(Large!$E$4:$BO$1048576,legal!$C328,legal!E$2)</f>
        <v>#NUM!</v>
      </c>
      <c r="F328" s="28" t="e">
        <f ca="1">INDEX(Large!$E$4:$BO$1048576,legal!$C328,legal!F$2)</f>
        <v>#NUM!</v>
      </c>
      <c r="G328" s="28" t="e">
        <f ca="1">INDEX(Large!$E$4:$BO$1048576,legal!$C328,legal!G$2)</f>
        <v>#NUM!</v>
      </c>
      <c r="H328" s="28" t="e">
        <f ca="1">INDEX(Large!$E$4:$BO$1048576,legal!$C328,legal!H$2)</f>
        <v>#NUM!</v>
      </c>
      <c r="I328" s="28" t="e">
        <f ca="1">INDEX(Large!$E$4:$BO$1048576,legal!$C328,legal!I$2)</f>
        <v>#NUM!</v>
      </c>
      <c r="J328" s="28" t="e">
        <f ca="1">INDEX(Large!$E$4:$BO$1048576,legal!$C328,legal!J$2)</f>
        <v>#NUM!</v>
      </c>
      <c r="K328" s="28" t="e">
        <f ca="1">INDEX(Large!$E$4:$BO$1048576,legal!$C328,legal!K$2)</f>
        <v>#NUM!</v>
      </c>
      <c r="L328" s="28" t="e">
        <f ca="1">INDEX(Large!$E$4:$BO$1048576,legal!$C328,legal!L$2)</f>
        <v>#NUM!</v>
      </c>
      <c r="M328" s="28" t="e">
        <f ca="1">INDEX(Large!$E$4:$BO$1048576,legal!$C328,legal!M$2)</f>
        <v>#NUM!</v>
      </c>
      <c r="N328" s="28" t="e">
        <f ca="1">INDEX(Large!$E$4:$BO$1048576,legal!$C328,legal!N$2)</f>
        <v>#NUM!</v>
      </c>
      <c r="O328" s="28" t="e">
        <f ca="1">INDEX(Large!$E$4:$BO$1048576,legal!$C328,legal!O$2)</f>
        <v>#NUM!</v>
      </c>
      <c r="P328" s="12">
        <f ca="1">IFERROR(INDEX(Large!$E$4:$BO$1048576,legal!$C328,legal!P$2),0)</f>
        <v>0</v>
      </c>
      <c r="Q328" s="5">
        <f ca="1">IFERROR(INDEX(Large!$E$4:$BO$1048576,legal!$C328,legal!Q$2)*N328,0)</f>
        <v>0</v>
      </c>
      <c r="R328" s="5">
        <f ca="1">IFERROR(INDEX(Large!$E$4:$BO$1048576,legal!$C328,legal!R$2)*G328,0)</f>
        <v>0</v>
      </c>
    </row>
    <row r="329" spans="1:18">
      <c r="A329" s="18">
        <v>326</v>
      </c>
      <c r="B329" s="17" t="e">
        <f ca="1">LARGE(Large!$BO$4:$BO$31,legal!A329)</f>
        <v>#NUM!</v>
      </c>
      <c r="C329" s="28" t="e">
        <f ca="1">MATCH(B329,Large!$BO$4:$BO725,0)</f>
        <v>#NUM!</v>
      </c>
      <c r="D329" s="28" t="e">
        <f ca="1">INDEX(Large!$E$4:$BO$1048576,legal!$C329,legal!D$2)</f>
        <v>#NUM!</v>
      </c>
      <c r="E329" s="28" t="e">
        <f ca="1">INDEX(Large!$E$4:$BO$1048576,legal!$C329,legal!E$2)</f>
        <v>#NUM!</v>
      </c>
      <c r="F329" s="28" t="e">
        <f ca="1">INDEX(Large!$E$4:$BO$1048576,legal!$C329,legal!F$2)</f>
        <v>#NUM!</v>
      </c>
      <c r="G329" s="28" t="e">
        <f ca="1">INDEX(Large!$E$4:$BO$1048576,legal!$C329,legal!G$2)</f>
        <v>#NUM!</v>
      </c>
      <c r="H329" s="28" t="e">
        <f ca="1">INDEX(Large!$E$4:$BO$1048576,legal!$C329,legal!H$2)</f>
        <v>#NUM!</v>
      </c>
      <c r="I329" s="28" t="e">
        <f ca="1">INDEX(Large!$E$4:$BO$1048576,legal!$C329,legal!I$2)</f>
        <v>#NUM!</v>
      </c>
      <c r="J329" s="28" t="e">
        <f ca="1">INDEX(Large!$E$4:$BO$1048576,legal!$C329,legal!J$2)</f>
        <v>#NUM!</v>
      </c>
      <c r="K329" s="28" t="e">
        <f ca="1">INDEX(Large!$E$4:$BO$1048576,legal!$C329,legal!K$2)</f>
        <v>#NUM!</v>
      </c>
      <c r="L329" s="28" t="e">
        <f ca="1">INDEX(Large!$E$4:$BO$1048576,legal!$C329,legal!L$2)</f>
        <v>#NUM!</v>
      </c>
      <c r="M329" s="28" t="e">
        <f ca="1">INDEX(Large!$E$4:$BO$1048576,legal!$C329,legal!M$2)</f>
        <v>#NUM!</v>
      </c>
      <c r="N329" s="28" t="e">
        <f ca="1">INDEX(Large!$E$4:$BO$1048576,legal!$C329,legal!N$2)</f>
        <v>#NUM!</v>
      </c>
      <c r="O329" s="28" t="e">
        <f ca="1">INDEX(Large!$E$4:$BO$1048576,legal!$C329,legal!O$2)</f>
        <v>#NUM!</v>
      </c>
      <c r="P329" s="12">
        <f ca="1">IFERROR(INDEX(Large!$E$4:$BO$1048576,legal!$C329,legal!P$2),0)</f>
        <v>0</v>
      </c>
      <c r="Q329" s="5">
        <f ca="1">IFERROR(INDEX(Large!$E$4:$BO$1048576,legal!$C329,legal!Q$2)*N329,0)</f>
        <v>0</v>
      </c>
      <c r="R329" s="5">
        <f ca="1">IFERROR(INDEX(Large!$E$4:$BO$1048576,legal!$C329,legal!R$2)*G329,0)</f>
        <v>0</v>
      </c>
    </row>
    <row r="330" spans="1:18">
      <c r="A330" s="18">
        <v>327</v>
      </c>
      <c r="B330" s="17" t="e">
        <f ca="1">LARGE(Large!$BO$4:$BO$31,legal!A330)</f>
        <v>#NUM!</v>
      </c>
      <c r="C330" s="28" t="e">
        <f ca="1">MATCH(B330,Large!$BO$4:$BO726,0)</f>
        <v>#NUM!</v>
      </c>
      <c r="D330" s="28" t="e">
        <f ca="1">INDEX(Large!$E$4:$BO$1048576,legal!$C330,legal!D$2)</f>
        <v>#NUM!</v>
      </c>
      <c r="E330" s="28" t="e">
        <f ca="1">INDEX(Large!$E$4:$BO$1048576,legal!$C330,legal!E$2)</f>
        <v>#NUM!</v>
      </c>
      <c r="F330" s="28" t="e">
        <f ca="1">INDEX(Large!$E$4:$BO$1048576,legal!$C330,legal!F$2)</f>
        <v>#NUM!</v>
      </c>
      <c r="G330" s="28" t="e">
        <f ca="1">INDEX(Large!$E$4:$BO$1048576,legal!$C330,legal!G$2)</f>
        <v>#NUM!</v>
      </c>
      <c r="H330" s="28" t="e">
        <f ca="1">INDEX(Large!$E$4:$BO$1048576,legal!$C330,legal!H$2)</f>
        <v>#NUM!</v>
      </c>
      <c r="I330" s="28" t="e">
        <f ca="1">INDEX(Large!$E$4:$BO$1048576,legal!$C330,legal!I$2)</f>
        <v>#NUM!</v>
      </c>
      <c r="J330" s="28" t="e">
        <f ca="1">INDEX(Large!$E$4:$BO$1048576,legal!$C330,legal!J$2)</f>
        <v>#NUM!</v>
      </c>
      <c r="K330" s="28" t="e">
        <f ca="1">INDEX(Large!$E$4:$BO$1048576,legal!$C330,legal!K$2)</f>
        <v>#NUM!</v>
      </c>
      <c r="L330" s="28" t="e">
        <f ca="1">INDEX(Large!$E$4:$BO$1048576,legal!$C330,legal!L$2)</f>
        <v>#NUM!</v>
      </c>
      <c r="M330" s="28" t="e">
        <f ca="1">INDEX(Large!$E$4:$BO$1048576,legal!$C330,legal!M$2)</f>
        <v>#NUM!</v>
      </c>
      <c r="N330" s="28" t="e">
        <f ca="1">INDEX(Large!$E$4:$BO$1048576,legal!$C330,legal!N$2)</f>
        <v>#NUM!</v>
      </c>
      <c r="O330" s="28" t="e">
        <f ca="1">INDEX(Large!$E$4:$BO$1048576,legal!$C330,legal!O$2)</f>
        <v>#NUM!</v>
      </c>
      <c r="P330" s="12">
        <f ca="1">IFERROR(INDEX(Large!$E$4:$BO$1048576,legal!$C330,legal!P$2),0)</f>
        <v>0</v>
      </c>
      <c r="Q330" s="5">
        <f ca="1">IFERROR(INDEX(Large!$E$4:$BO$1048576,legal!$C330,legal!Q$2)*N330,0)</f>
        <v>0</v>
      </c>
      <c r="R330" s="5">
        <f ca="1">IFERROR(INDEX(Large!$E$4:$BO$1048576,legal!$C330,legal!R$2)*G330,0)</f>
        <v>0</v>
      </c>
    </row>
    <row r="331" spans="1:18">
      <c r="A331" s="18">
        <v>328</v>
      </c>
      <c r="B331" s="17" t="e">
        <f ca="1">LARGE(Large!$BO$4:$BO$31,legal!A331)</f>
        <v>#NUM!</v>
      </c>
      <c r="C331" s="28" t="e">
        <f ca="1">MATCH(B331,Large!$BO$4:$BO727,0)</f>
        <v>#NUM!</v>
      </c>
      <c r="D331" s="28" t="e">
        <f ca="1">INDEX(Large!$E$4:$BO$1048576,legal!$C331,legal!D$2)</f>
        <v>#NUM!</v>
      </c>
      <c r="E331" s="28" t="e">
        <f ca="1">INDEX(Large!$E$4:$BO$1048576,legal!$C331,legal!E$2)</f>
        <v>#NUM!</v>
      </c>
      <c r="F331" s="28" t="e">
        <f ca="1">INDEX(Large!$E$4:$BO$1048576,legal!$C331,legal!F$2)</f>
        <v>#NUM!</v>
      </c>
      <c r="G331" s="28" t="e">
        <f ca="1">INDEX(Large!$E$4:$BO$1048576,legal!$C331,legal!G$2)</f>
        <v>#NUM!</v>
      </c>
      <c r="H331" s="28" t="e">
        <f ca="1">INDEX(Large!$E$4:$BO$1048576,legal!$C331,legal!H$2)</f>
        <v>#NUM!</v>
      </c>
      <c r="I331" s="28" t="e">
        <f ca="1">INDEX(Large!$E$4:$BO$1048576,legal!$C331,legal!I$2)</f>
        <v>#NUM!</v>
      </c>
      <c r="J331" s="28" t="e">
        <f ca="1">INDEX(Large!$E$4:$BO$1048576,legal!$C331,legal!J$2)</f>
        <v>#NUM!</v>
      </c>
      <c r="K331" s="28" t="e">
        <f ca="1">INDEX(Large!$E$4:$BO$1048576,legal!$C331,legal!K$2)</f>
        <v>#NUM!</v>
      </c>
      <c r="L331" s="28" t="e">
        <f ca="1">INDEX(Large!$E$4:$BO$1048576,legal!$C331,legal!L$2)</f>
        <v>#NUM!</v>
      </c>
      <c r="M331" s="28" t="e">
        <f ca="1">INDEX(Large!$E$4:$BO$1048576,legal!$C331,legal!M$2)</f>
        <v>#NUM!</v>
      </c>
      <c r="N331" s="28" t="e">
        <f ca="1">INDEX(Large!$E$4:$BO$1048576,legal!$C331,legal!N$2)</f>
        <v>#NUM!</v>
      </c>
      <c r="O331" s="28" t="e">
        <f ca="1">INDEX(Large!$E$4:$BO$1048576,legal!$C331,legal!O$2)</f>
        <v>#NUM!</v>
      </c>
      <c r="P331" s="12">
        <f ca="1">IFERROR(INDEX(Large!$E$4:$BO$1048576,legal!$C331,legal!P$2),0)</f>
        <v>0</v>
      </c>
      <c r="Q331" s="5">
        <f ca="1">IFERROR(INDEX(Large!$E$4:$BO$1048576,legal!$C331,legal!Q$2)*N331,0)</f>
        <v>0</v>
      </c>
      <c r="R331" s="5">
        <f ca="1">IFERROR(INDEX(Large!$E$4:$BO$1048576,legal!$C331,legal!R$2)*G331,0)</f>
        <v>0</v>
      </c>
    </row>
    <row r="332" spans="1:18">
      <c r="A332" s="18">
        <v>329</v>
      </c>
      <c r="B332" s="17" t="e">
        <f ca="1">LARGE(Large!$BO$4:$BO$31,legal!A332)</f>
        <v>#NUM!</v>
      </c>
      <c r="C332" s="28" t="e">
        <f ca="1">MATCH(B332,Large!$BO$4:$BO728,0)</f>
        <v>#NUM!</v>
      </c>
      <c r="D332" s="28" t="e">
        <f ca="1">INDEX(Large!$E$4:$BO$1048576,legal!$C332,legal!D$2)</f>
        <v>#NUM!</v>
      </c>
      <c r="E332" s="28" t="e">
        <f ca="1">INDEX(Large!$E$4:$BO$1048576,legal!$C332,legal!E$2)</f>
        <v>#NUM!</v>
      </c>
      <c r="F332" s="28" t="e">
        <f ca="1">INDEX(Large!$E$4:$BO$1048576,legal!$C332,legal!F$2)</f>
        <v>#NUM!</v>
      </c>
      <c r="G332" s="28" t="e">
        <f ca="1">INDEX(Large!$E$4:$BO$1048576,legal!$C332,legal!G$2)</f>
        <v>#NUM!</v>
      </c>
      <c r="H332" s="28" t="e">
        <f ca="1">INDEX(Large!$E$4:$BO$1048576,legal!$C332,legal!H$2)</f>
        <v>#NUM!</v>
      </c>
      <c r="I332" s="28" t="e">
        <f ca="1">INDEX(Large!$E$4:$BO$1048576,legal!$C332,legal!I$2)</f>
        <v>#NUM!</v>
      </c>
      <c r="J332" s="28" t="e">
        <f ca="1">INDEX(Large!$E$4:$BO$1048576,legal!$C332,legal!J$2)</f>
        <v>#NUM!</v>
      </c>
      <c r="K332" s="28" t="e">
        <f ca="1">INDEX(Large!$E$4:$BO$1048576,legal!$C332,legal!K$2)</f>
        <v>#NUM!</v>
      </c>
      <c r="L332" s="28" t="e">
        <f ca="1">INDEX(Large!$E$4:$BO$1048576,legal!$C332,legal!L$2)</f>
        <v>#NUM!</v>
      </c>
      <c r="M332" s="28" t="e">
        <f ca="1">INDEX(Large!$E$4:$BO$1048576,legal!$C332,legal!M$2)</f>
        <v>#NUM!</v>
      </c>
      <c r="N332" s="28" t="e">
        <f ca="1">INDEX(Large!$E$4:$BO$1048576,legal!$C332,legal!N$2)</f>
        <v>#NUM!</v>
      </c>
      <c r="O332" s="28" t="e">
        <f ca="1">INDEX(Large!$E$4:$BO$1048576,legal!$C332,legal!O$2)</f>
        <v>#NUM!</v>
      </c>
      <c r="P332" s="12">
        <f ca="1">IFERROR(INDEX(Large!$E$4:$BO$1048576,legal!$C332,legal!P$2),0)</f>
        <v>0</v>
      </c>
      <c r="Q332" s="5">
        <f ca="1">IFERROR(INDEX(Large!$E$4:$BO$1048576,legal!$C332,legal!Q$2)*N332,0)</f>
        <v>0</v>
      </c>
      <c r="R332" s="5">
        <f ca="1">IFERROR(INDEX(Large!$E$4:$BO$1048576,legal!$C332,legal!R$2)*G332,0)</f>
        <v>0</v>
      </c>
    </row>
    <row r="333" spans="1:18">
      <c r="A333" s="18">
        <v>330</v>
      </c>
      <c r="B333" s="17" t="e">
        <f ca="1">LARGE(Large!$BO$4:$BO$31,legal!A333)</f>
        <v>#NUM!</v>
      </c>
      <c r="C333" s="28" t="e">
        <f ca="1">MATCH(B333,Large!$BO$4:$BO729,0)</f>
        <v>#NUM!</v>
      </c>
      <c r="D333" s="28" t="e">
        <f ca="1">INDEX(Large!$E$4:$BO$1048576,legal!$C333,legal!D$2)</f>
        <v>#NUM!</v>
      </c>
      <c r="E333" s="28" t="e">
        <f ca="1">INDEX(Large!$E$4:$BO$1048576,legal!$C333,legal!E$2)</f>
        <v>#NUM!</v>
      </c>
      <c r="F333" s="28" t="e">
        <f ca="1">INDEX(Large!$E$4:$BO$1048576,legal!$C333,legal!F$2)</f>
        <v>#NUM!</v>
      </c>
      <c r="G333" s="28" t="e">
        <f ca="1">INDEX(Large!$E$4:$BO$1048576,legal!$C333,legal!G$2)</f>
        <v>#NUM!</v>
      </c>
      <c r="H333" s="28" t="e">
        <f ca="1">INDEX(Large!$E$4:$BO$1048576,legal!$C333,legal!H$2)</f>
        <v>#NUM!</v>
      </c>
      <c r="I333" s="28" t="e">
        <f ca="1">INDEX(Large!$E$4:$BO$1048576,legal!$C333,legal!I$2)</f>
        <v>#NUM!</v>
      </c>
      <c r="J333" s="28" t="e">
        <f ca="1">INDEX(Large!$E$4:$BO$1048576,legal!$C333,legal!J$2)</f>
        <v>#NUM!</v>
      </c>
      <c r="K333" s="28" t="e">
        <f ca="1">INDEX(Large!$E$4:$BO$1048576,legal!$C333,legal!K$2)</f>
        <v>#NUM!</v>
      </c>
      <c r="L333" s="28" t="e">
        <f ca="1">INDEX(Large!$E$4:$BO$1048576,legal!$C333,legal!L$2)</f>
        <v>#NUM!</v>
      </c>
      <c r="M333" s="28" t="e">
        <f ca="1">INDEX(Large!$E$4:$BO$1048576,legal!$C333,legal!M$2)</f>
        <v>#NUM!</v>
      </c>
      <c r="N333" s="28" t="e">
        <f ca="1">INDEX(Large!$E$4:$BO$1048576,legal!$C333,legal!N$2)</f>
        <v>#NUM!</v>
      </c>
      <c r="O333" s="28" t="e">
        <f ca="1">INDEX(Large!$E$4:$BO$1048576,legal!$C333,legal!O$2)</f>
        <v>#NUM!</v>
      </c>
      <c r="P333" s="12">
        <f ca="1">IFERROR(INDEX(Large!$E$4:$BO$1048576,legal!$C333,legal!P$2),0)</f>
        <v>0</v>
      </c>
      <c r="Q333" s="5">
        <f ca="1">IFERROR(INDEX(Large!$E$4:$BO$1048576,legal!$C333,legal!Q$2)*N333,0)</f>
        <v>0</v>
      </c>
      <c r="R333" s="5">
        <f ca="1">IFERROR(INDEX(Large!$E$4:$BO$1048576,legal!$C333,legal!R$2)*G333,0)</f>
        <v>0</v>
      </c>
    </row>
    <row r="334" spans="1:18">
      <c r="A334" s="18">
        <v>331</v>
      </c>
      <c r="B334" s="17" t="e">
        <f ca="1">LARGE(Large!$BO$4:$BO$31,legal!A334)</f>
        <v>#NUM!</v>
      </c>
      <c r="C334" s="28" t="e">
        <f ca="1">MATCH(B334,Large!$BO$4:$BO730,0)</f>
        <v>#NUM!</v>
      </c>
      <c r="D334" s="28" t="e">
        <f ca="1">INDEX(Large!$E$4:$BO$1048576,legal!$C334,legal!D$2)</f>
        <v>#NUM!</v>
      </c>
      <c r="E334" s="28" t="e">
        <f ca="1">INDEX(Large!$E$4:$BO$1048576,legal!$C334,legal!E$2)</f>
        <v>#NUM!</v>
      </c>
      <c r="F334" s="28" t="e">
        <f ca="1">INDEX(Large!$E$4:$BO$1048576,legal!$C334,legal!F$2)</f>
        <v>#NUM!</v>
      </c>
      <c r="G334" s="28" t="e">
        <f ca="1">INDEX(Large!$E$4:$BO$1048576,legal!$C334,legal!G$2)</f>
        <v>#NUM!</v>
      </c>
      <c r="H334" s="28" t="e">
        <f ca="1">INDEX(Large!$E$4:$BO$1048576,legal!$C334,legal!H$2)</f>
        <v>#NUM!</v>
      </c>
      <c r="I334" s="28" t="e">
        <f ca="1">INDEX(Large!$E$4:$BO$1048576,legal!$C334,legal!I$2)</f>
        <v>#NUM!</v>
      </c>
      <c r="J334" s="28" t="e">
        <f ca="1">INDEX(Large!$E$4:$BO$1048576,legal!$C334,legal!J$2)</f>
        <v>#NUM!</v>
      </c>
      <c r="K334" s="28" t="e">
        <f ca="1">INDEX(Large!$E$4:$BO$1048576,legal!$C334,legal!K$2)</f>
        <v>#NUM!</v>
      </c>
      <c r="L334" s="28" t="e">
        <f ca="1">INDEX(Large!$E$4:$BO$1048576,legal!$C334,legal!L$2)</f>
        <v>#NUM!</v>
      </c>
      <c r="M334" s="28" t="e">
        <f ca="1">INDEX(Large!$E$4:$BO$1048576,legal!$C334,legal!M$2)</f>
        <v>#NUM!</v>
      </c>
      <c r="N334" s="28" t="e">
        <f ca="1">INDEX(Large!$E$4:$BO$1048576,legal!$C334,legal!N$2)</f>
        <v>#NUM!</v>
      </c>
      <c r="O334" s="28" t="e">
        <f ca="1">INDEX(Large!$E$4:$BO$1048576,legal!$C334,legal!O$2)</f>
        <v>#NUM!</v>
      </c>
      <c r="P334" s="12">
        <f ca="1">IFERROR(INDEX(Large!$E$4:$BO$1048576,legal!$C334,legal!P$2),0)</f>
        <v>0</v>
      </c>
      <c r="Q334" s="5">
        <f ca="1">IFERROR(INDEX(Large!$E$4:$BO$1048576,legal!$C334,legal!Q$2)*N334,0)</f>
        <v>0</v>
      </c>
      <c r="R334" s="5">
        <f ca="1">IFERROR(INDEX(Large!$E$4:$BO$1048576,legal!$C334,legal!R$2)*G334,0)</f>
        <v>0</v>
      </c>
    </row>
    <row r="335" spans="1:18">
      <c r="A335" s="18">
        <v>332</v>
      </c>
      <c r="B335" s="17" t="e">
        <f ca="1">LARGE(Large!$BO$4:$BO$31,legal!A335)</f>
        <v>#NUM!</v>
      </c>
      <c r="C335" s="28" t="e">
        <f ca="1">MATCH(B335,Large!$BO$4:$BO731,0)</f>
        <v>#NUM!</v>
      </c>
      <c r="D335" s="28" t="e">
        <f ca="1">INDEX(Large!$E$4:$BO$1048576,legal!$C335,legal!D$2)</f>
        <v>#NUM!</v>
      </c>
      <c r="E335" s="28" t="e">
        <f ca="1">INDEX(Large!$E$4:$BO$1048576,legal!$C335,legal!E$2)</f>
        <v>#NUM!</v>
      </c>
      <c r="F335" s="28" t="e">
        <f ca="1">INDEX(Large!$E$4:$BO$1048576,legal!$C335,legal!F$2)</f>
        <v>#NUM!</v>
      </c>
      <c r="G335" s="28" t="e">
        <f ca="1">INDEX(Large!$E$4:$BO$1048576,legal!$C335,legal!G$2)</f>
        <v>#NUM!</v>
      </c>
      <c r="H335" s="28" t="e">
        <f ca="1">INDEX(Large!$E$4:$BO$1048576,legal!$C335,legal!H$2)</f>
        <v>#NUM!</v>
      </c>
      <c r="I335" s="28" t="e">
        <f ca="1">INDEX(Large!$E$4:$BO$1048576,legal!$C335,legal!I$2)</f>
        <v>#NUM!</v>
      </c>
      <c r="J335" s="28" t="e">
        <f ca="1">INDEX(Large!$E$4:$BO$1048576,legal!$C335,legal!J$2)</f>
        <v>#NUM!</v>
      </c>
      <c r="K335" s="28" t="e">
        <f ca="1">INDEX(Large!$E$4:$BO$1048576,legal!$C335,legal!K$2)</f>
        <v>#NUM!</v>
      </c>
      <c r="L335" s="28" t="e">
        <f ca="1">INDEX(Large!$E$4:$BO$1048576,legal!$C335,legal!L$2)</f>
        <v>#NUM!</v>
      </c>
      <c r="M335" s="28" t="e">
        <f ca="1">INDEX(Large!$E$4:$BO$1048576,legal!$C335,legal!M$2)</f>
        <v>#NUM!</v>
      </c>
      <c r="N335" s="28" t="e">
        <f ca="1">INDEX(Large!$E$4:$BO$1048576,legal!$C335,legal!N$2)</f>
        <v>#NUM!</v>
      </c>
      <c r="O335" s="28" t="e">
        <f ca="1">INDEX(Large!$E$4:$BO$1048576,legal!$C335,legal!O$2)</f>
        <v>#NUM!</v>
      </c>
      <c r="P335" s="12">
        <f ca="1">IFERROR(INDEX(Large!$E$4:$BO$1048576,legal!$C335,legal!P$2),0)</f>
        <v>0</v>
      </c>
      <c r="Q335" s="5">
        <f ca="1">IFERROR(INDEX(Large!$E$4:$BO$1048576,legal!$C335,legal!Q$2)*N335,0)</f>
        <v>0</v>
      </c>
      <c r="R335" s="5">
        <f ca="1">IFERROR(INDEX(Large!$E$4:$BO$1048576,legal!$C335,legal!R$2)*G335,0)</f>
        <v>0</v>
      </c>
    </row>
    <row r="336" spans="1:18">
      <c r="A336" s="18">
        <v>333</v>
      </c>
      <c r="B336" s="17" t="e">
        <f ca="1">LARGE(Large!$BO$4:$BO$31,legal!A336)</f>
        <v>#NUM!</v>
      </c>
      <c r="C336" s="28" t="e">
        <f ca="1">MATCH(B336,Large!$BO$4:$BO732,0)</f>
        <v>#NUM!</v>
      </c>
      <c r="D336" s="28" t="e">
        <f ca="1">INDEX(Large!$E$4:$BO$1048576,legal!$C336,legal!D$2)</f>
        <v>#NUM!</v>
      </c>
      <c r="E336" s="28" t="e">
        <f ca="1">INDEX(Large!$E$4:$BO$1048576,legal!$C336,legal!E$2)</f>
        <v>#NUM!</v>
      </c>
      <c r="F336" s="28" t="e">
        <f ca="1">INDEX(Large!$E$4:$BO$1048576,legal!$C336,legal!F$2)</f>
        <v>#NUM!</v>
      </c>
      <c r="G336" s="28" t="e">
        <f ca="1">INDEX(Large!$E$4:$BO$1048576,legal!$C336,legal!G$2)</f>
        <v>#NUM!</v>
      </c>
      <c r="H336" s="28" t="e">
        <f ca="1">INDEX(Large!$E$4:$BO$1048576,legal!$C336,legal!H$2)</f>
        <v>#NUM!</v>
      </c>
      <c r="I336" s="28" t="e">
        <f ca="1">INDEX(Large!$E$4:$BO$1048576,legal!$C336,legal!I$2)</f>
        <v>#NUM!</v>
      </c>
      <c r="J336" s="28" t="e">
        <f ca="1">INDEX(Large!$E$4:$BO$1048576,legal!$C336,legal!J$2)</f>
        <v>#NUM!</v>
      </c>
      <c r="K336" s="28" t="e">
        <f ca="1">INDEX(Large!$E$4:$BO$1048576,legal!$C336,legal!K$2)</f>
        <v>#NUM!</v>
      </c>
      <c r="L336" s="28" t="e">
        <f ca="1">INDEX(Large!$E$4:$BO$1048576,legal!$C336,legal!L$2)</f>
        <v>#NUM!</v>
      </c>
      <c r="M336" s="28" t="e">
        <f ca="1">INDEX(Large!$E$4:$BO$1048576,legal!$C336,legal!M$2)</f>
        <v>#NUM!</v>
      </c>
      <c r="N336" s="28" t="e">
        <f ca="1">INDEX(Large!$E$4:$BO$1048576,legal!$C336,legal!N$2)</f>
        <v>#NUM!</v>
      </c>
      <c r="O336" s="28" t="e">
        <f ca="1">INDEX(Large!$E$4:$BO$1048576,legal!$C336,legal!O$2)</f>
        <v>#NUM!</v>
      </c>
      <c r="P336" s="12">
        <f ca="1">IFERROR(INDEX(Large!$E$4:$BO$1048576,legal!$C336,legal!P$2),0)</f>
        <v>0</v>
      </c>
      <c r="Q336" s="5">
        <f ca="1">IFERROR(INDEX(Large!$E$4:$BO$1048576,legal!$C336,legal!Q$2)*N336,0)</f>
        <v>0</v>
      </c>
      <c r="R336" s="5">
        <f ca="1">IFERROR(INDEX(Large!$E$4:$BO$1048576,legal!$C336,legal!R$2)*G336,0)</f>
        <v>0</v>
      </c>
    </row>
    <row r="337" spans="1:18">
      <c r="A337" s="18">
        <v>334</v>
      </c>
      <c r="B337" s="17" t="e">
        <f ca="1">LARGE(Large!$BO$4:$BO$31,legal!A337)</f>
        <v>#NUM!</v>
      </c>
      <c r="C337" s="28" t="e">
        <f ca="1">MATCH(B337,Large!$BO$4:$BO733,0)</f>
        <v>#NUM!</v>
      </c>
      <c r="D337" s="28" t="e">
        <f ca="1">INDEX(Large!$E$4:$BO$1048576,legal!$C337,legal!D$2)</f>
        <v>#NUM!</v>
      </c>
      <c r="E337" s="28" t="e">
        <f ca="1">INDEX(Large!$E$4:$BO$1048576,legal!$C337,legal!E$2)</f>
        <v>#NUM!</v>
      </c>
      <c r="F337" s="28" t="e">
        <f ca="1">INDEX(Large!$E$4:$BO$1048576,legal!$C337,legal!F$2)</f>
        <v>#NUM!</v>
      </c>
      <c r="G337" s="28" t="e">
        <f ca="1">INDEX(Large!$E$4:$BO$1048576,legal!$C337,legal!G$2)</f>
        <v>#NUM!</v>
      </c>
      <c r="H337" s="28" t="e">
        <f ca="1">INDEX(Large!$E$4:$BO$1048576,legal!$C337,legal!H$2)</f>
        <v>#NUM!</v>
      </c>
      <c r="I337" s="28" t="e">
        <f ca="1">INDEX(Large!$E$4:$BO$1048576,legal!$C337,legal!I$2)</f>
        <v>#NUM!</v>
      </c>
      <c r="J337" s="28" t="e">
        <f ca="1">INDEX(Large!$E$4:$BO$1048576,legal!$C337,legal!J$2)</f>
        <v>#NUM!</v>
      </c>
      <c r="K337" s="28" t="e">
        <f ca="1">INDEX(Large!$E$4:$BO$1048576,legal!$C337,legal!K$2)</f>
        <v>#NUM!</v>
      </c>
      <c r="L337" s="28" t="e">
        <f ca="1">INDEX(Large!$E$4:$BO$1048576,legal!$C337,legal!L$2)</f>
        <v>#NUM!</v>
      </c>
      <c r="M337" s="28" t="e">
        <f ca="1">INDEX(Large!$E$4:$BO$1048576,legal!$C337,legal!M$2)</f>
        <v>#NUM!</v>
      </c>
      <c r="N337" s="28" t="e">
        <f ca="1">INDEX(Large!$E$4:$BO$1048576,legal!$C337,legal!N$2)</f>
        <v>#NUM!</v>
      </c>
      <c r="O337" s="28" t="e">
        <f ca="1">INDEX(Large!$E$4:$BO$1048576,legal!$C337,legal!O$2)</f>
        <v>#NUM!</v>
      </c>
      <c r="P337" s="12">
        <f ca="1">IFERROR(INDEX(Large!$E$4:$BO$1048576,legal!$C337,legal!P$2),0)</f>
        <v>0</v>
      </c>
      <c r="Q337" s="5">
        <f ca="1">IFERROR(INDEX(Large!$E$4:$BO$1048576,legal!$C337,legal!Q$2)*N337,0)</f>
        <v>0</v>
      </c>
      <c r="R337" s="5">
        <f ca="1">IFERROR(INDEX(Large!$E$4:$BO$1048576,legal!$C337,legal!R$2)*G337,0)</f>
        <v>0</v>
      </c>
    </row>
    <row r="338" spans="1:18">
      <c r="A338" s="18">
        <v>335</v>
      </c>
      <c r="B338" s="17" t="e">
        <f ca="1">LARGE(Large!$BO$4:$BO$31,legal!A338)</f>
        <v>#NUM!</v>
      </c>
      <c r="C338" s="28" t="e">
        <f ca="1">MATCH(B338,Large!$BO$4:$BO734,0)</f>
        <v>#NUM!</v>
      </c>
      <c r="D338" s="28" t="e">
        <f ca="1">INDEX(Large!$E$4:$BO$1048576,legal!$C338,legal!D$2)</f>
        <v>#NUM!</v>
      </c>
      <c r="E338" s="28" t="e">
        <f ca="1">INDEX(Large!$E$4:$BO$1048576,legal!$C338,legal!E$2)</f>
        <v>#NUM!</v>
      </c>
      <c r="F338" s="28" t="e">
        <f ca="1">INDEX(Large!$E$4:$BO$1048576,legal!$C338,legal!F$2)</f>
        <v>#NUM!</v>
      </c>
      <c r="G338" s="28" t="e">
        <f ca="1">INDEX(Large!$E$4:$BO$1048576,legal!$C338,legal!G$2)</f>
        <v>#NUM!</v>
      </c>
      <c r="H338" s="28" t="e">
        <f ca="1">INDEX(Large!$E$4:$BO$1048576,legal!$C338,legal!H$2)</f>
        <v>#NUM!</v>
      </c>
      <c r="I338" s="28" t="e">
        <f ca="1">INDEX(Large!$E$4:$BO$1048576,legal!$C338,legal!I$2)</f>
        <v>#NUM!</v>
      </c>
      <c r="J338" s="28" t="e">
        <f ca="1">INDEX(Large!$E$4:$BO$1048576,legal!$C338,legal!J$2)</f>
        <v>#NUM!</v>
      </c>
      <c r="K338" s="28" t="e">
        <f ca="1">INDEX(Large!$E$4:$BO$1048576,legal!$C338,legal!K$2)</f>
        <v>#NUM!</v>
      </c>
      <c r="L338" s="28" t="e">
        <f ca="1">INDEX(Large!$E$4:$BO$1048576,legal!$C338,legal!L$2)</f>
        <v>#NUM!</v>
      </c>
      <c r="M338" s="28" t="e">
        <f ca="1">INDEX(Large!$E$4:$BO$1048576,legal!$C338,legal!M$2)</f>
        <v>#NUM!</v>
      </c>
      <c r="N338" s="28" t="e">
        <f ca="1">INDEX(Large!$E$4:$BO$1048576,legal!$C338,legal!N$2)</f>
        <v>#NUM!</v>
      </c>
      <c r="O338" s="28" t="e">
        <f ca="1">INDEX(Large!$E$4:$BO$1048576,legal!$C338,legal!O$2)</f>
        <v>#NUM!</v>
      </c>
      <c r="P338" s="12">
        <f ca="1">IFERROR(INDEX(Large!$E$4:$BO$1048576,legal!$C338,legal!P$2),0)</f>
        <v>0</v>
      </c>
      <c r="Q338" s="5">
        <f ca="1">IFERROR(INDEX(Large!$E$4:$BO$1048576,legal!$C338,legal!Q$2)*N338,0)</f>
        <v>0</v>
      </c>
      <c r="R338" s="5">
        <f ca="1">IFERROR(INDEX(Large!$E$4:$BO$1048576,legal!$C338,legal!R$2)*G338,0)</f>
        <v>0</v>
      </c>
    </row>
    <row r="339" spans="1:18">
      <c r="A339" s="18">
        <v>336</v>
      </c>
      <c r="B339" s="17" t="e">
        <f ca="1">LARGE(Large!$BO$4:$BO$31,legal!A339)</f>
        <v>#NUM!</v>
      </c>
      <c r="C339" s="28" t="e">
        <f ca="1">MATCH(B339,Large!$BO$4:$BO735,0)</f>
        <v>#NUM!</v>
      </c>
      <c r="D339" s="28" t="e">
        <f ca="1">INDEX(Large!$E$4:$BO$1048576,legal!$C339,legal!D$2)</f>
        <v>#NUM!</v>
      </c>
      <c r="E339" s="28" t="e">
        <f ca="1">INDEX(Large!$E$4:$BO$1048576,legal!$C339,legal!E$2)</f>
        <v>#NUM!</v>
      </c>
      <c r="F339" s="28" t="e">
        <f ca="1">INDEX(Large!$E$4:$BO$1048576,legal!$C339,legal!F$2)</f>
        <v>#NUM!</v>
      </c>
      <c r="G339" s="28" t="e">
        <f ca="1">INDEX(Large!$E$4:$BO$1048576,legal!$C339,legal!G$2)</f>
        <v>#NUM!</v>
      </c>
      <c r="H339" s="28" t="e">
        <f ca="1">INDEX(Large!$E$4:$BO$1048576,legal!$C339,legal!H$2)</f>
        <v>#NUM!</v>
      </c>
      <c r="I339" s="28" t="e">
        <f ca="1">INDEX(Large!$E$4:$BO$1048576,legal!$C339,legal!I$2)</f>
        <v>#NUM!</v>
      </c>
      <c r="J339" s="28" t="e">
        <f ca="1">INDEX(Large!$E$4:$BO$1048576,legal!$C339,legal!J$2)</f>
        <v>#NUM!</v>
      </c>
      <c r="K339" s="28" t="e">
        <f ca="1">INDEX(Large!$E$4:$BO$1048576,legal!$C339,legal!K$2)</f>
        <v>#NUM!</v>
      </c>
      <c r="L339" s="28" t="e">
        <f ca="1">INDEX(Large!$E$4:$BO$1048576,legal!$C339,legal!L$2)</f>
        <v>#NUM!</v>
      </c>
      <c r="M339" s="28" t="e">
        <f ca="1">INDEX(Large!$E$4:$BO$1048576,legal!$C339,legal!M$2)</f>
        <v>#NUM!</v>
      </c>
      <c r="N339" s="28" t="e">
        <f ca="1">INDEX(Large!$E$4:$BO$1048576,legal!$C339,legal!N$2)</f>
        <v>#NUM!</v>
      </c>
      <c r="O339" s="28" t="e">
        <f ca="1">INDEX(Large!$E$4:$BO$1048576,legal!$C339,legal!O$2)</f>
        <v>#NUM!</v>
      </c>
      <c r="P339" s="12">
        <f ca="1">IFERROR(INDEX(Large!$E$4:$BO$1048576,legal!$C339,legal!P$2),0)</f>
        <v>0</v>
      </c>
      <c r="Q339" s="5">
        <f ca="1">IFERROR(INDEX(Large!$E$4:$BO$1048576,legal!$C339,legal!Q$2)*N339,0)</f>
        <v>0</v>
      </c>
      <c r="R339" s="5">
        <f ca="1">IFERROR(INDEX(Large!$E$4:$BO$1048576,legal!$C339,legal!R$2)*G339,0)</f>
        <v>0</v>
      </c>
    </row>
    <row r="340" spans="1:18">
      <c r="A340" s="18">
        <v>337</v>
      </c>
      <c r="B340" s="17" t="e">
        <f ca="1">LARGE(Large!$BO$4:$BO$31,legal!A340)</f>
        <v>#NUM!</v>
      </c>
      <c r="C340" s="28" t="e">
        <f ca="1">MATCH(B340,Large!$BO$4:$BO736,0)</f>
        <v>#NUM!</v>
      </c>
      <c r="D340" s="28" t="e">
        <f ca="1">INDEX(Large!$E$4:$BO$1048576,legal!$C340,legal!D$2)</f>
        <v>#NUM!</v>
      </c>
      <c r="E340" s="28" t="e">
        <f ca="1">INDEX(Large!$E$4:$BO$1048576,legal!$C340,legal!E$2)</f>
        <v>#NUM!</v>
      </c>
      <c r="F340" s="28" t="e">
        <f ca="1">INDEX(Large!$E$4:$BO$1048576,legal!$C340,legal!F$2)</f>
        <v>#NUM!</v>
      </c>
      <c r="G340" s="28" t="e">
        <f ca="1">INDEX(Large!$E$4:$BO$1048576,legal!$C340,legal!G$2)</f>
        <v>#NUM!</v>
      </c>
      <c r="H340" s="28" t="e">
        <f ca="1">INDEX(Large!$E$4:$BO$1048576,legal!$C340,legal!H$2)</f>
        <v>#NUM!</v>
      </c>
      <c r="I340" s="28" t="e">
        <f ca="1">INDEX(Large!$E$4:$BO$1048576,legal!$C340,legal!I$2)</f>
        <v>#NUM!</v>
      </c>
      <c r="J340" s="28" t="e">
        <f ca="1">INDEX(Large!$E$4:$BO$1048576,legal!$C340,legal!J$2)</f>
        <v>#NUM!</v>
      </c>
      <c r="K340" s="28" t="e">
        <f ca="1">INDEX(Large!$E$4:$BO$1048576,legal!$C340,legal!K$2)</f>
        <v>#NUM!</v>
      </c>
      <c r="L340" s="28" t="e">
        <f ca="1">INDEX(Large!$E$4:$BO$1048576,legal!$C340,legal!L$2)</f>
        <v>#NUM!</v>
      </c>
      <c r="M340" s="28" t="e">
        <f ca="1">INDEX(Large!$E$4:$BO$1048576,legal!$C340,legal!M$2)</f>
        <v>#NUM!</v>
      </c>
      <c r="N340" s="28" t="e">
        <f ca="1">INDEX(Large!$E$4:$BO$1048576,legal!$C340,legal!N$2)</f>
        <v>#NUM!</v>
      </c>
      <c r="O340" s="28" t="e">
        <f ca="1">INDEX(Large!$E$4:$BO$1048576,legal!$C340,legal!O$2)</f>
        <v>#NUM!</v>
      </c>
      <c r="P340" s="12">
        <f ca="1">IFERROR(INDEX(Large!$E$4:$BO$1048576,legal!$C340,legal!P$2),0)</f>
        <v>0</v>
      </c>
      <c r="Q340" s="5">
        <f ca="1">IFERROR(INDEX(Large!$E$4:$BO$1048576,legal!$C340,legal!Q$2)*N340,0)</f>
        <v>0</v>
      </c>
      <c r="R340" s="5">
        <f ca="1">IFERROR(INDEX(Large!$E$4:$BO$1048576,legal!$C340,legal!R$2)*G340,0)</f>
        <v>0</v>
      </c>
    </row>
    <row r="341" spans="1:18">
      <c r="A341" s="18">
        <v>338</v>
      </c>
      <c r="B341" s="17" t="e">
        <f ca="1">LARGE(Large!$BO$4:$BO$31,legal!A341)</f>
        <v>#NUM!</v>
      </c>
      <c r="C341" s="28" t="e">
        <f ca="1">MATCH(B341,Large!$BO$4:$BO737,0)</f>
        <v>#NUM!</v>
      </c>
      <c r="D341" s="28" t="e">
        <f ca="1">INDEX(Large!$E$4:$BO$1048576,legal!$C341,legal!D$2)</f>
        <v>#NUM!</v>
      </c>
      <c r="E341" s="28" t="e">
        <f ca="1">INDEX(Large!$E$4:$BO$1048576,legal!$C341,legal!E$2)</f>
        <v>#NUM!</v>
      </c>
      <c r="F341" s="28" t="e">
        <f ca="1">INDEX(Large!$E$4:$BO$1048576,legal!$C341,legal!F$2)</f>
        <v>#NUM!</v>
      </c>
      <c r="G341" s="28" t="e">
        <f ca="1">INDEX(Large!$E$4:$BO$1048576,legal!$C341,legal!G$2)</f>
        <v>#NUM!</v>
      </c>
      <c r="H341" s="28" t="e">
        <f ca="1">INDEX(Large!$E$4:$BO$1048576,legal!$C341,legal!H$2)</f>
        <v>#NUM!</v>
      </c>
      <c r="I341" s="28" t="e">
        <f ca="1">INDEX(Large!$E$4:$BO$1048576,legal!$C341,legal!I$2)</f>
        <v>#NUM!</v>
      </c>
      <c r="J341" s="28" t="e">
        <f ca="1">INDEX(Large!$E$4:$BO$1048576,legal!$C341,legal!J$2)</f>
        <v>#NUM!</v>
      </c>
      <c r="K341" s="28" t="e">
        <f ca="1">INDEX(Large!$E$4:$BO$1048576,legal!$C341,legal!K$2)</f>
        <v>#NUM!</v>
      </c>
      <c r="L341" s="28" t="e">
        <f ca="1">INDEX(Large!$E$4:$BO$1048576,legal!$C341,legal!L$2)</f>
        <v>#NUM!</v>
      </c>
      <c r="M341" s="28" t="e">
        <f ca="1">INDEX(Large!$E$4:$BO$1048576,legal!$C341,legal!M$2)</f>
        <v>#NUM!</v>
      </c>
      <c r="N341" s="28" t="e">
        <f ca="1">INDEX(Large!$E$4:$BO$1048576,legal!$C341,legal!N$2)</f>
        <v>#NUM!</v>
      </c>
      <c r="O341" s="28" t="e">
        <f ca="1">INDEX(Large!$E$4:$BO$1048576,legal!$C341,legal!O$2)</f>
        <v>#NUM!</v>
      </c>
      <c r="P341" s="12">
        <f ca="1">IFERROR(INDEX(Large!$E$4:$BO$1048576,legal!$C341,legal!P$2),0)</f>
        <v>0</v>
      </c>
      <c r="Q341" s="5">
        <f ca="1">IFERROR(INDEX(Large!$E$4:$BO$1048576,legal!$C341,legal!Q$2)*N341,0)</f>
        <v>0</v>
      </c>
      <c r="R341" s="5">
        <f ca="1">IFERROR(INDEX(Large!$E$4:$BO$1048576,legal!$C341,legal!R$2)*G341,0)</f>
        <v>0</v>
      </c>
    </row>
    <row r="342" spans="1:18">
      <c r="A342" s="18">
        <v>339</v>
      </c>
      <c r="B342" s="17" t="e">
        <f ca="1">LARGE(Large!$BO$4:$BO$31,legal!A342)</f>
        <v>#NUM!</v>
      </c>
      <c r="C342" s="28" t="e">
        <f ca="1">MATCH(B342,Large!$BO$4:$BO738,0)</f>
        <v>#NUM!</v>
      </c>
      <c r="D342" s="28" t="e">
        <f ca="1">INDEX(Large!$E$4:$BO$1048576,legal!$C342,legal!D$2)</f>
        <v>#NUM!</v>
      </c>
      <c r="E342" s="28" t="e">
        <f ca="1">INDEX(Large!$E$4:$BO$1048576,legal!$C342,legal!E$2)</f>
        <v>#NUM!</v>
      </c>
      <c r="F342" s="28" t="e">
        <f ca="1">INDEX(Large!$E$4:$BO$1048576,legal!$C342,legal!F$2)</f>
        <v>#NUM!</v>
      </c>
      <c r="G342" s="28" t="e">
        <f ca="1">INDEX(Large!$E$4:$BO$1048576,legal!$C342,legal!G$2)</f>
        <v>#NUM!</v>
      </c>
      <c r="H342" s="28" t="e">
        <f ca="1">INDEX(Large!$E$4:$BO$1048576,legal!$C342,legal!H$2)</f>
        <v>#NUM!</v>
      </c>
      <c r="I342" s="28" t="e">
        <f ca="1">INDEX(Large!$E$4:$BO$1048576,legal!$C342,legal!I$2)</f>
        <v>#NUM!</v>
      </c>
      <c r="J342" s="28" t="e">
        <f ca="1">INDEX(Large!$E$4:$BO$1048576,legal!$C342,legal!J$2)</f>
        <v>#NUM!</v>
      </c>
      <c r="K342" s="28" t="e">
        <f ca="1">INDEX(Large!$E$4:$BO$1048576,legal!$C342,legal!K$2)</f>
        <v>#NUM!</v>
      </c>
      <c r="L342" s="28" t="e">
        <f ca="1">INDEX(Large!$E$4:$BO$1048576,legal!$C342,legal!L$2)</f>
        <v>#NUM!</v>
      </c>
      <c r="M342" s="28" t="e">
        <f ca="1">INDEX(Large!$E$4:$BO$1048576,legal!$C342,legal!M$2)</f>
        <v>#NUM!</v>
      </c>
      <c r="N342" s="28" t="e">
        <f ca="1">INDEX(Large!$E$4:$BO$1048576,legal!$C342,legal!N$2)</f>
        <v>#NUM!</v>
      </c>
      <c r="O342" s="28" t="e">
        <f ca="1">INDEX(Large!$E$4:$BO$1048576,legal!$C342,legal!O$2)</f>
        <v>#NUM!</v>
      </c>
      <c r="P342" s="12">
        <f ca="1">IFERROR(INDEX(Large!$E$4:$BO$1048576,legal!$C342,legal!P$2),0)</f>
        <v>0</v>
      </c>
      <c r="Q342" s="5">
        <f ca="1">IFERROR(INDEX(Large!$E$4:$BO$1048576,legal!$C342,legal!Q$2)*N342,0)</f>
        <v>0</v>
      </c>
      <c r="R342" s="5">
        <f ca="1">IFERROR(INDEX(Large!$E$4:$BO$1048576,legal!$C342,legal!R$2)*G342,0)</f>
        <v>0</v>
      </c>
    </row>
    <row r="343" spans="1:18">
      <c r="A343" s="18">
        <v>340</v>
      </c>
      <c r="B343" s="17" t="e">
        <f ca="1">LARGE(Large!$BO$4:$BO$31,legal!A343)</f>
        <v>#NUM!</v>
      </c>
      <c r="C343" s="28" t="e">
        <f ca="1">MATCH(B343,Large!$BO$4:$BO739,0)</f>
        <v>#NUM!</v>
      </c>
      <c r="D343" s="28" t="e">
        <f ca="1">INDEX(Large!$E$4:$BO$1048576,legal!$C343,legal!D$2)</f>
        <v>#NUM!</v>
      </c>
      <c r="E343" s="28" t="e">
        <f ca="1">INDEX(Large!$E$4:$BO$1048576,legal!$C343,legal!E$2)</f>
        <v>#NUM!</v>
      </c>
      <c r="F343" s="28" t="e">
        <f ca="1">INDEX(Large!$E$4:$BO$1048576,legal!$C343,legal!F$2)</f>
        <v>#NUM!</v>
      </c>
      <c r="G343" s="28" t="e">
        <f ca="1">INDEX(Large!$E$4:$BO$1048576,legal!$C343,legal!G$2)</f>
        <v>#NUM!</v>
      </c>
      <c r="H343" s="28" t="e">
        <f ca="1">INDEX(Large!$E$4:$BO$1048576,legal!$C343,legal!H$2)</f>
        <v>#NUM!</v>
      </c>
      <c r="I343" s="28" t="e">
        <f ca="1">INDEX(Large!$E$4:$BO$1048576,legal!$C343,legal!I$2)</f>
        <v>#NUM!</v>
      </c>
      <c r="J343" s="28" t="e">
        <f ca="1">INDEX(Large!$E$4:$BO$1048576,legal!$C343,legal!J$2)</f>
        <v>#NUM!</v>
      </c>
      <c r="K343" s="28" t="e">
        <f ca="1">INDEX(Large!$E$4:$BO$1048576,legal!$C343,legal!K$2)</f>
        <v>#NUM!</v>
      </c>
      <c r="L343" s="28" t="e">
        <f ca="1">INDEX(Large!$E$4:$BO$1048576,legal!$C343,legal!L$2)</f>
        <v>#NUM!</v>
      </c>
      <c r="M343" s="28" t="e">
        <f ca="1">INDEX(Large!$E$4:$BO$1048576,legal!$C343,legal!M$2)</f>
        <v>#NUM!</v>
      </c>
      <c r="N343" s="28" t="e">
        <f ca="1">INDEX(Large!$E$4:$BO$1048576,legal!$C343,legal!N$2)</f>
        <v>#NUM!</v>
      </c>
      <c r="O343" s="28" t="e">
        <f ca="1">INDEX(Large!$E$4:$BO$1048576,legal!$C343,legal!O$2)</f>
        <v>#NUM!</v>
      </c>
      <c r="P343" s="12">
        <f ca="1">IFERROR(INDEX(Large!$E$4:$BO$1048576,legal!$C343,legal!P$2),0)</f>
        <v>0</v>
      </c>
      <c r="Q343" s="5">
        <f ca="1">IFERROR(INDEX(Large!$E$4:$BO$1048576,legal!$C343,legal!Q$2)*N343,0)</f>
        <v>0</v>
      </c>
      <c r="R343" s="5">
        <f ca="1">IFERROR(INDEX(Large!$E$4:$BO$1048576,legal!$C343,legal!R$2)*G343,0)</f>
        <v>0</v>
      </c>
    </row>
    <row r="344" spans="1:18">
      <c r="A344" s="18">
        <v>341</v>
      </c>
      <c r="B344" s="17" t="e">
        <f ca="1">LARGE(Large!$BO$4:$BO$31,legal!A344)</f>
        <v>#NUM!</v>
      </c>
      <c r="C344" s="28" t="e">
        <f ca="1">MATCH(B344,Large!$BO$4:$BO740,0)</f>
        <v>#NUM!</v>
      </c>
      <c r="D344" s="28" t="e">
        <f ca="1">INDEX(Large!$E$4:$BO$1048576,legal!$C344,legal!D$2)</f>
        <v>#NUM!</v>
      </c>
      <c r="E344" s="28" t="e">
        <f ca="1">INDEX(Large!$E$4:$BO$1048576,legal!$C344,legal!E$2)</f>
        <v>#NUM!</v>
      </c>
      <c r="F344" s="28" t="e">
        <f ca="1">INDEX(Large!$E$4:$BO$1048576,legal!$C344,legal!F$2)</f>
        <v>#NUM!</v>
      </c>
      <c r="G344" s="28" t="e">
        <f ca="1">INDEX(Large!$E$4:$BO$1048576,legal!$C344,legal!G$2)</f>
        <v>#NUM!</v>
      </c>
      <c r="H344" s="28" t="e">
        <f ca="1">INDEX(Large!$E$4:$BO$1048576,legal!$C344,legal!H$2)</f>
        <v>#NUM!</v>
      </c>
      <c r="I344" s="28" t="e">
        <f ca="1">INDEX(Large!$E$4:$BO$1048576,legal!$C344,legal!I$2)</f>
        <v>#NUM!</v>
      </c>
      <c r="J344" s="28" t="e">
        <f ca="1">INDEX(Large!$E$4:$BO$1048576,legal!$C344,legal!J$2)</f>
        <v>#NUM!</v>
      </c>
      <c r="K344" s="28" t="e">
        <f ca="1">INDEX(Large!$E$4:$BO$1048576,legal!$C344,legal!K$2)</f>
        <v>#NUM!</v>
      </c>
      <c r="L344" s="28" t="e">
        <f ca="1">INDEX(Large!$E$4:$BO$1048576,legal!$C344,legal!L$2)</f>
        <v>#NUM!</v>
      </c>
      <c r="M344" s="28" t="e">
        <f ca="1">INDEX(Large!$E$4:$BO$1048576,legal!$C344,legal!M$2)</f>
        <v>#NUM!</v>
      </c>
      <c r="N344" s="28" t="e">
        <f ca="1">INDEX(Large!$E$4:$BO$1048576,legal!$C344,legal!N$2)</f>
        <v>#NUM!</v>
      </c>
      <c r="O344" s="28" t="e">
        <f ca="1">INDEX(Large!$E$4:$BO$1048576,legal!$C344,legal!O$2)</f>
        <v>#NUM!</v>
      </c>
      <c r="P344" s="12">
        <f ca="1">IFERROR(INDEX(Large!$E$4:$BO$1048576,legal!$C344,legal!P$2),0)</f>
        <v>0</v>
      </c>
      <c r="Q344" s="5">
        <f ca="1">IFERROR(INDEX(Large!$E$4:$BO$1048576,legal!$C344,legal!Q$2)*N344,0)</f>
        <v>0</v>
      </c>
      <c r="R344" s="5">
        <f ca="1">IFERROR(INDEX(Large!$E$4:$BO$1048576,legal!$C344,legal!R$2)*G344,0)</f>
        <v>0</v>
      </c>
    </row>
    <row r="345" spans="1:18">
      <c r="A345" s="18">
        <v>342</v>
      </c>
      <c r="B345" s="17" t="e">
        <f ca="1">LARGE(Large!$BO$4:$BO$31,legal!A345)</f>
        <v>#NUM!</v>
      </c>
      <c r="C345" s="28" t="e">
        <f ca="1">MATCH(B345,Large!$BO$4:$BO741,0)</f>
        <v>#NUM!</v>
      </c>
      <c r="D345" s="28" t="e">
        <f ca="1">INDEX(Large!$E$4:$BO$1048576,legal!$C345,legal!D$2)</f>
        <v>#NUM!</v>
      </c>
      <c r="E345" s="28" t="e">
        <f ca="1">INDEX(Large!$E$4:$BO$1048576,legal!$C345,legal!E$2)</f>
        <v>#NUM!</v>
      </c>
      <c r="F345" s="28" t="e">
        <f ca="1">INDEX(Large!$E$4:$BO$1048576,legal!$C345,legal!F$2)</f>
        <v>#NUM!</v>
      </c>
      <c r="G345" s="28" t="e">
        <f ca="1">INDEX(Large!$E$4:$BO$1048576,legal!$C345,legal!G$2)</f>
        <v>#NUM!</v>
      </c>
      <c r="H345" s="28" t="e">
        <f ca="1">INDEX(Large!$E$4:$BO$1048576,legal!$C345,legal!H$2)</f>
        <v>#NUM!</v>
      </c>
      <c r="I345" s="28" t="e">
        <f ca="1">INDEX(Large!$E$4:$BO$1048576,legal!$C345,legal!I$2)</f>
        <v>#NUM!</v>
      </c>
      <c r="J345" s="28" t="e">
        <f ca="1">INDEX(Large!$E$4:$BO$1048576,legal!$C345,legal!J$2)</f>
        <v>#NUM!</v>
      </c>
      <c r="K345" s="28" t="e">
        <f ca="1">INDEX(Large!$E$4:$BO$1048576,legal!$C345,legal!K$2)</f>
        <v>#NUM!</v>
      </c>
      <c r="L345" s="28" t="e">
        <f ca="1">INDEX(Large!$E$4:$BO$1048576,legal!$C345,legal!L$2)</f>
        <v>#NUM!</v>
      </c>
      <c r="M345" s="28" t="e">
        <f ca="1">INDEX(Large!$E$4:$BO$1048576,legal!$C345,legal!M$2)</f>
        <v>#NUM!</v>
      </c>
      <c r="N345" s="28" t="e">
        <f ca="1">INDEX(Large!$E$4:$BO$1048576,legal!$C345,legal!N$2)</f>
        <v>#NUM!</v>
      </c>
      <c r="O345" s="28" t="e">
        <f ca="1">INDEX(Large!$E$4:$BO$1048576,legal!$C345,legal!O$2)</f>
        <v>#NUM!</v>
      </c>
      <c r="P345" s="12">
        <f ca="1">IFERROR(INDEX(Large!$E$4:$BO$1048576,legal!$C345,legal!P$2),0)</f>
        <v>0</v>
      </c>
      <c r="Q345" s="5">
        <f ca="1">IFERROR(INDEX(Large!$E$4:$BO$1048576,legal!$C345,legal!Q$2)*N345,0)</f>
        <v>0</v>
      </c>
      <c r="R345" s="5">
        <f ca="1">IFERROR(INDEX(Large!$E$4:$BO$1048576,legal!$C345,legal!R$2)*G345,0)</f>
        <v>0</v>
      </c>
    </row>
    <row r="346" spans="1:18">
      <c r="A346" s="18">
        <v>343</v>
      </c>
      <c r="B346" s="17" t="e">
        <f ca="1">LARGE(Large!$BO$4:$BO$31,legal!A346)</f>
        <v>#NUM!</v>
      </c>
      <c r="C346" s="28" t="e">
        <f ca="1">MATCH(B346,Large!$BO$4:$BO742,0)</f>
        <v>#NUM!</v>
      </c>
      <c r="D346" s="28" t="e">
        <f ca="1">INDEX(Large!$E$4:$BO$1048576,legal!$C346,legal!D$2)</f>
        <v>#NUM!</v>
      </c>
      <c r="E346" s="28" t="e">
        <f ca="1">INDEX(Large!$E$4:$BO$1048576,legal!$C346,legal!E$2)</f>
        <v>#NUM!</v>
      </c>
      <c r="F346" s="28" t="e">
        <f ca="1">INDEX(Large!$E$4:$BO$1048576,legal!$C346,legal!F$2)</f>
        <v>#NUM!</v>
      </c>
      <c r="G346" s="28" t="e">
        <f ca="1">INDEX(Large!$E$4:$BO$1048576,legal!$C346,legal!G$2)</f>
        <v>#NUM!</v>
      </c>
      <c r="H346" s="28" t="e">
        <f ca="1">INDEX(Large!$E$4:$BO$1048576,legal!$C346,legal!H$2)</f>
        <v>#NUM!</v>
      </c>
      <c r="I346" s="28" t="e">
        <f ca="1">INDEX(Large!$E$4:$BO$1048576,legal!$C346,legal!I$2)</f>
        <v>#NUM!</v>
      </c>
      <c r="J346" s="28" t="e">
        <f ca="1">INDEX(Large!$E$4:$BO$1048576,legal!$C346,legal!J$2)</f>
        <v>#NUM!</v>
      </c>
      <c r="K346" s="28" t="e">
        <f ca="1">INDEX(Large!$E$4:$BO$1048576,legal!$C346,legal!K$2)</f>
        <v>#NUM!</v>
      </c>
      <c r="L346" s="28" t="e">
        <f ca="1">INDEX(Large!$E$4:$BO$1048576,legal!$C346,legal!L$2)</f>
        <v>#NUM!</v>
      </c>
      <c r="M346" s="28" t="e">
        <f ca="1">INDEX(Large!$E$4:$BO$1048576,legal!$C346,legal!M$2)</f>
        <v>#NUM!</v>
      </c>
      <c r="N346" s="28" t="e">
        <f ca="1">INDEX(Large!$E$4:$BO$1048576,legal!$C346,legal!N$2)</f>
        <v>#NUM!</v>
      </c>
      <c r="O346" s="28" t="e">
        <f ca="1">INDEX(Large!$E$4:$BO$1048576,legal!$C346,legal!O$2)</f>
        <v>#NUM!</v>
      </c>
      <c r="P346" s="12">
        <f ca="1">IFERROR(INDEX(Large!$E$4:$BO$1048576,legal!$C346,legal!P$2),0)</f>
        <v>0</v>
      </c>
      <c r="Q346" s="5">
        <f ca="1">IFERROR(INDEX(Large!$E$4:$BO$1048576,legal!$C346,legal!Q$2)*N346,0)</f>
        <v>0</v>
      </c>
      <c r="R346" s="5">
        <f ca="1">IFERROR(INDEX(Large!$E$4:$BO$1048576,legal!$C346,legal!R$2)*G346,0)</f>
        <v>0</v>
      </c>
    </row>
    <row r="347" spans="1:18">
      <c r="A347" s="18">
        <v>344</v>
      </c>
      <c r="B347" s="17" t="e">
        <f ca="1">LARGE(Large!$BO$4:$BO$31,legal!A347)</f>
        <v>#NUM!</v>
      </c>
      <c r="C347" s="28" t="e">
        <f ca="1">MATCH(B347,Large!$BO$4:$BO743,0)</f>
        <v>#NUM!</v>
      </c>
      <c r="D347" s="28" t="e">
        <f ca="1">INDEX(Large!$E$4:$BO$1048576,legal!$C347,legal!D$2)</f>
        <v>#NUM!</v>
      </c>
      <c r="E347" s="28" t="e">
        <f ca="1">INDEX(Large!$E$4:$BO$1048576,legal!$C347,legal!E$2)</f>
        <v>#NUM!</v>
      </c>
      <c r="F347" s="28" t="e">
        <f ca="1">INDEX(Large!$E$4:$BO$1048576,legal!$C347,legal!F$2)</f>
        <v>#NUM!</v>
      </c>
      <c r="G347" s="28" t="e">
        <f ca="1">INDEX(Large!$E$4:$BO$1048576,legal!$C347,legal!G$2)</f>
        <v>#NUM!</v>
      </c>
      <c r="H347" s="28" t="e">
        <f ca="1">INDEX(Large!$E$4:$BO$1048576,legal!$C347,legal!H$2)</f>
        <v>#NUM!</v>
      </c>
      <c r="I347" s="28" t="e">
        <f ca="1">INDEX(Large!$E$4:$BO$1048576,legal!$C347,legal!I$2)</f>
        <v>#NUM!</v>
      </c>
      <c r="J347" s="28" t="e">
        <f ca="1">INDEX(Large!$E$4:$BO$1048576,legal!$C347,legal!J$2)</f>
        <v>#NUM!</v>
      </c>
      <c r="K347" s="28" t="e">
        <f ca="1">INDEX(Large!$E$4:$BO$1048576,legal!$C347,legal!K$2)</f>
        <v>#NUM!</v>
      </c>
      <c r="L347" s="28" t="e">
        <f ca="1">INDEX(Large!$E$4:$BO$1048576,legal!$C347,legal!L$2)</f>
        <v>#NUM!</v>
      </c>
      <c r="M347" s="28" t="e">
        <f ca="1">INDEX(Large!$E$4:$BO$1048576,legal!$C347,legal!M$2)</f>
        <v>#NUM!</v>
      </c>
      <c r="N347" s="28" t="e">
        <f ca="1">INDEX(Large!$E$4:$BO$1048576,legal!$C347,legal!N$2)</f>
        <v>#NUM!</v>
      </c>
      <c r="O347" s="28" t="e">
        <f ca="1">INDEX(Large!$E$4:$BO$1048576,legal!$C347,legal!O$2)</f>
        <v>#NUM!</v>
      </c>
      <c r="P347" s="12">
        <f ca="1">IFERROR(INDEX(Large!$E$4:$BO$1048576,legal!$C347,legal!P$2),0)</f>
        <v>0</v>
      </c>
      <c r="Q347" s="5">
        <f ca="1">IFERROR(INDEX(Large!$E$4:$BO$1048576,legal!$C347,legal!Q$2)*N347,0)</f>
        <v>0</v>
      </c>
      <c r="R347" s="5">
        <f ca="1">IFERROR(INDEX(Large!$E$4:$BO$1048576,legal!$C347,legal!R$2)*G347,0)</f>
        <v>0</v>
      </c>
    </row>
    <row r="348" spans="1:18">
      <c r="A348" s="18">
        <v>345</v>
      </c>
      <c r="B348" s="17" t="e">
        <f ca="1">LARGE(Large!$BO$4:$BO$31,legal!A348)</f>
        <v>#NUM!</v>
      </c>
      <c r="C348" s="28" t="e">
        <f ca="1">MATCH(B348,Large!$BO$4:$BO744,0)</f>
        <v>#NUM!</v>
      </c>
      <c r="D348" s="28" t="e">
        <f ca="1">INDEX(Large!$E$4:$BO$1048576,legal!$C348,legal!D$2)</f>
        <v>#NUM!</v>
      </c>
      <c r="E348" s="28" t="e">
        <f ca="1">INDEX(Large!$E$4:$BO$1048576,legal!$C348,legal!E$2)</f>
        <v>#NUM!</v>
      </c>
      <c r="F348" s="28" t="e">
        <f ca="1">INDEX(Large!$E$4:$BO$1048576,legal!$C348,legal!F$2)</f>
        <v>#NUM!</v>
      </c>
      <c r="G348" s="28" t="e">
        <f ca="1">INDEX(Large!$E$4:$BO$1048576,legal!$C348,legal!G$2)</f>
        <v>#NUM!</v>
      </c>
      <c r="H348" s="28" t="e">
        <f ca="1">INDEX(Large!$E$4:$BO$1048576,legal!$C348,legal!H$2)</f>
        <v>#NUM!</v>
      </c>
      <c r="I348" s="28" t="e">
        <f ca="1">INDEX(Large!$E$4:$BO$1048576,legal!$C348,legal!I$2)</f>
        <v>#NUM!</v>
      </c>
      <c r="J348" s="28" t="e">
        <f ca="1">INDEX(Large!$E$4:$BO$1048576,legal!$C348,legal!J$2)</f>
        <v>#NUM!</v>
      </c>
      <c r="K348" s="28" t="e">
        <f ca="1">INDEX(Large!$E$4:$BO$1048576,legal!$C348,legal!K$2)</f>
        <v>#NUM!</v>
      </c>
      <c r="L348" s="28" t="e">
        <f ca="1">INDEX(Large!$E$4:$BO$1048576,legal!$C348,legal!L$2)</f>
        <v>#NUM!</v>
      </c>
      <c r="M348" s="28" t="e">
        <f ca="1">INDEX(Large!$E$4:$BO$1048576,legal!$C348,legal!M$2)</f>
        <v>#NUM!</v>
      </c>
      <c r="N348" s="28" t="e">
        <f ca="1">INDEX(Large!$E$4:$BO$1048576,legal!$C348,legal!N$2)</f>
        <v>#NUM!</v>
      </c>
      <c r="O348" s="28" t="e">
        <f ca="1">INDEX(Large!$E$4:$BO$1048576,legal!$C348,legal!O$2)</f>
        <v>#NUM!</v>
      </c>
      <c r="P348" s="12">
        <f ca="1">IFERROR(INDEX(Large!$E$4:$BO$1048576,legal!$C348,legal!P$2),0)</f>
        <v>0</v>
      </c>
      <c r="Q348" s="5">
        <f ca="1">IFERROR(INDEX(Large!$E$4:$BO$1048576,legal!$C348,legal!Q$2)*N348,0)</f>
        <v>0</v>
      </c>
      <c r="R348" s="5">
        <f ca="1">IFERROR(INDEX(Large!$E$4:$BO$1048576,legal!$C348,legal!R$2)*G348,0)</f>
        <v>0</v>
      </c>
    </row>
    <row r="349" spans="1:18">
      <c r="A349" s="18">
        <v>346</v>
      </c>
      <c r="B349" s="17" t="e">
        <f ca="1">LARGE(Large!$BO$4:$BO$31,legal!A349)</f>
        <v>#NUM!</v>
      </c>
      <c r="C349" s="28" t="e">
        <f ca="1">MATCH(B349,Large!$BO$4:$BO745,0)</f>
        <v>#NUM!</v>
      </c>
      <c r="D349" s="28" t="e">
        <f ca="1">INDEX(Large!$E$4:$BO$1048576,legal!$C349,legal!D$2)</f>
        <v>#NUM!</v>
      </c>
      <c r="E349" s="28" t="e">
        <f ca="1">INDEX(Large!$E$4:$BO$1048576,legal!$C349,legal!E$2)</f>
        <v>#NUM!</v>
      </c>
      <c r="F349" s="28" t="e">
        <f ca="1">INDEX(Large!$E$4:$BO$1048576,legal!$C349,legal!F$2)</f>
        <v>#NUM!</v>
      </c>
      <c r="G349" s="28" t="e">
        <f ca="1">INDEX(Large!$E$4:$BO$1048576,legal!$C349,legal!G$2)</f>
        <v>#NUM!</v>
      </c>
      <c r="H349" s="28" t="e">
        <f ca="1">INDEX(Large!$E$4:$BO$1048576,legal!$C349,legal!H$2)</f>
        <v>#NUM!</v>
      </c>
      <c r="I349" s="28" t="e">
        <f ca="1">INDEX(Large!$E$4:$BO$1048576,legal!$C349,legal!I$2)</f>
        <v>#NUM!</v>
      </c>
      <c r="J349" s="28" t="e">
        <f ca="1">INDEX(Large!$E$4:$BO$1048576,legal!$C349,legal!J$2)</f>
        <v>#NUM!</v>
      </c>
      <c r="K349" s="28" t="e">
        <f ca="1">INDEX(Large!$E$4:$BO$1048576,legal!$C349,legal!K$2)</f>
        <v>#NUM!</v>
      </c>
      <c r="L349" s="28" t="e">
        <f ca="1">INDEX(Large!$E$4:$BO$1048576,legal!$C349,legal!L$2)</f>
        <v>#NUM!</v>
      </c>
      <c r="M349" s="28" t="e">
        <f ca="1">INDEX(Large!$E$4:$BO$1048576,legal!$C349,legal!M$2)</f>
        <v>#NUM!</v>
      </c>
      <c r="N349" s="28" t="e">
        <f ca="1">INDEX(Large!$E$4:$BO$1048576,legal!$C349,legal!N$2)</f>
        <v>#NUM!</v>
      </c>
      <c r="O349" s="28" t="e">
        <f ca="1">INDEX(Large!$E$4:$BO$1048576,legal!$C349,legal!O$2)</f>
        <v>#NUM!</v>
      </c>
      <c r="P349" s="12">
        <f ca="1">IFERROR(INDEX(Large!$E$4:$BO$1048576,legal!$C349,legal!P$2),0)</f>
        <v>0</v>
      </c>
      <c r="Q349" s="5">
        <f ca="1">IFERROR(INDEX(Large!$E$4:$BO$1048576,legal!$C349,legal!Q$2)*N349,0)</f>
        <v>0</v>
      </c>
      <c r="R349" s="5">
        <f ca="1">IFERROR(INDEX(Large!$E$4:$BO$1048576,legal!$C349,legal!R$2)*G349,0)</f>
        <v>0</v>
      </c>
    </row>
    <row r="350" spans="1:18">
      <c r="A350" s="18">
        <v>347</v>
      </c>
      <c r="B350" s="17" t="e">
        <f ca="1">LARGE(Large!$BO$4:$BO$31,legal!A350)</f>
        <v>#NUM!</v>
      </c>
      <c r="C350" s="28" t="e">
        <f ca="1">MATCH(B350,Large!$BO$4:$BO746,0)</f>
        <v>#NUM!</v>
      </c>
      <c r="D350" s="28" t="e">
        <f ca="1">INDEX(Large!$E$4:$BO$1048576,legal!$C350,legal!D$2)</f>
        <v>#NUM!</v>
      </c>
      <c r="E350" s="28" t="e">
        <f ca="1">INDEX(Large!$E$4:$BO$1048576,legal!$C350,legal!E$2)</f>
        <v>#NUM!</v>
      </c>
      <c r="F350" s="28" t="e">
        <f ca="1">INDEX(Large!$E$4:$BO$1048576,legal!$C350,legal!F$2)</f>
        <v>#NUM!</v>
      </c>
      <c r="G350" s="28" t="e">
        <f ca="1">INDEX(Large!$E$4:$BO$1048576,legal!$C350,legal!G$2)</f>
        <v>#NUM!</v>
      </c>
      <c r="H350" s="28" t="e">
        <f ca="1">INDEX(Large!$E$4:$BO$1048576,legal!$C350,legal!H$2)</f>
        <v>#NUM!</v>
      </c>
      <c r="I350" s="28" t="e">
        <f ca="1">INDEX(Large!$E$4:$BO$1048576,legal!$C350,legal!I$2)</f>
        <v>#NUM!</v>
      </c>
      <c r="J350" s="28" t="e">
        <f ca="1">INDEX(Large!$E$4:$BO$1048576,legal!$C350,legal!J$2)</f>
        <v>#NUM!</v>
      </c>
      <c r="K350" s="28" t="e">
        <f ca="1">INDEX(Large!$E$4:$BO$1048576,legal!$C350,legal!K$2)</f>
        <v>#NUM!</v>
      </c>
      <c r="L350" s="28" t="e">
        <f ca="1">INDEX(Large!$E$4:$BO$1048576,legal!$C350,legal!L$2)</f>
        <v>#NUM!</v>
      </c>
      <c r="M350" s="28" t="e">
        <f ca="1">INDEX(Large!$E$4:$BO$1048576,legal!$C350,legal!M$2)</f>
        <v>#NUM!</v>
      </c>
      <c r="N350" s="28" t="e">
        <f ca="1">INDEX(Large!$E$4:$BO$1048576,legal!$C350,legal!N$2)</f>
        <v>#NUM!</v>
      </c>
      <c r="O350" s="28" t="e">
        <f ca="1">INDEX(Large!$E$4:$BO$1048576,legal!$C350,legal!O$2)</f>
        <v>#NUM!</v>
      </c>
      <c r="P350" s="12">
        <f ca="1">IFERROR(INDEX(Large!$E$4:$BO$1048576,legal!$C350,legal!P$2),0)</f>
        <v>0</v>
      </c>
      <c r="Q350" s="5">
        <f ca="1">IFERROR(INDEX(Large!$E$4:$BO$1048576,legal!$C350,legal!Q$2)*N350,0)</f>
        <v>0</v>
      </c>
      <c r="R350" s="5">
        <f ca="1">IFERROR(INDEX(Large!$E$4:$BO$1048576,legal!$C350,legal!R$2)*G350,0)</f>
        <v>0</v>
      </c>
    </row>
    <row r="351" spans="1:18">
      <c r="A351" s="18">
        <v>348</v>
      </c>
      <c r="B351" s="17" t="e">
        <f ca="1">LARGE(Large!$BO$4:$BO$31,legal!A351)</f>
        <v>#NUM!</v>
      </c>
      <c r="C351" s="28" t="e">
        <f ca="1">MATCH(B351,Large!$BO$4:$BO747,0)</f>
        <v>#NUM!</v>
      </c>
      <c r="D351" s="28" t="e">
        <f ca="1">INDEX(Large!$E$4:$BO$1048576,legal!$C351,legal!D$2)</f>
        <v>#NUM!</v>
      </c>
      <c r="E351" s="28" t="e">
        <f ca="1">INDEX(Large!$E$4:$BO$1048576,legal!$C351,legal!E$2)</f>
        <v>#NUM!</v>
      </c>
      <c r="F351" s="28" t="e">
        <f ca="1">INDEX(Large!$E$4:$BO$1048576,legal!$C351,legal!F$2)</f>
        <v>#NUM!</v>
      </c>
      <c r="G351" s="28" t="e">
        <f ca="1">INDEX(Large!$E$4:$BO$1048576,legal!$C351,legal!G$2)</f>
        <v>#NUM!</v>
      </c>
      <c r="H351" s="28" t="e">
        <f ca="1">INDEX(Large!$E$4:$BO$1048576,legal!$C351,legal!H$2)</f>
        <v>#NUM!</v>
      </c>
      <c r="I351" s="28" t="e">
        <f ca="1">INDEX(Large!$E$4:$BO$1048576,legal!$C351,legal!I$2)</f>
        <v>#NUM!</v>
      </c>
      <c r="J351" s="28" t="e">
        <f ca="1">INDEX(Large!$E$4:$BO$1048576,legal!$C351,legal!J$2)</f>
        <v>#NUM!</v>
      </c>
      <c r="K351" s="28" t="e">
        <f ca="1">INDEX(Large!$E$4:$BO$1048576,legal!$C351,legal!K$2)</f>
        <v>#NUM!</v>
      </c>
      <c r="L351" s="28" t="e">
        <f ca="1">INDEX(Large!$E$4:$BO$1048576,legal!$C351,legal!L$2)</f>
        <v>#NUM!</v>
      </c>
      <c r="M351" s="28" t="e">
        <f ca="1">INDEX(Large!$E$4:$BO$1048576,legal!$C351,legal!M$2)</f>
        <v>#NUM!</v>
      </c>
      <c r="N351" s="28" t="e">
        <f ca="1">INDEX(Large!$E$4:$BO$1048576,legal!$C351,legal!N$2)</f>
        <v>#NUM!</v>
      </c>
      <c r="O351" s="28" t="e">
        <f ca="1">INDEX(Large!$E$4:$BO$1048576,legal!$C351,legal!O$2)</f>
        <v>#NUM!</v>
      </c>
      <c r="P351" s="12">
        <f ca="1">IFERROR(INDEX(Large!$E$4:$BO$1048576,legal!$C351,legal!P$2),0)</f>
        <v>0</v>
      </c>
      <c r="Q351" s="5">
        <f ca="1">IFERROR(INDEX(Large!$E$4:$BO$1048576,legal!$C351,legal!Q$2)*N351,0)</f>
        <v>0</v>
      </c>
      <c r="R351" s="5">
        <f ca="1">IFERROR(INDEX(Large!$E$4:$BO$1048576,legal!$C351,legal!R$2)*G351,0)</f>
        <v>0</v>
      </c>
    </row>
    <row r="352" spans="1:18">
      <c r="A352" s="18">
        <v>349</v>
      </c>
      <c r="B352" s="17" t="e">
        <f ca="1">LARGE(Large!$BO$4:$BO$31,legal!A352)</f>
        <v>#NUM!</v>
      </c>
      <c r="C352" s="28" t="e">
        <f ca="1">MATCH(B352,Large!$BO$4:$BO748,0)</f>
        <v>#NUM!</v>
      </c>
      <c r="D352" s="28" t="e">
        <f ca="1">INDEX(Large!$E$4:$BO$1048576,legal!$C352,legal!D$2)</f>
        <v>#NUM!</v>
      </c>
      <c r="E352" s="28" t="e">
        <f ca="1">INDEX(Large!$E$4:$BO$1048576,legal!$C352,legal!E$2)</f>
        <v>#NUM!</v>
      </c>
      <c r="F352" s="28" t="e">
        <f ca="1">INDEX(Large!$E$4:$BO$1048576,legal!$C352,legal!F$2)</f>
        <v>#NUM!</v>
      </c>
      <c r="G352" s="28" t="e">
        <f ca="1">INDEX(Large!$E$4:$BO$1048576,legal!$C352,legal!G$2)</f>
        <v>#NUM!</v>
      </c>
      <c r="H352" s="28" t="e">
        <f ca="1">INDEX(Large!$E$4:$BO$1048576,legal!$C352,legal!H$2)</f>
        <v>#NUM!</v>
      </c>
      <c r="I352" s="28" t="e">
        <f ca="1">INDEX(Large!$E$4:$BO$1048576,legal!$C352,legal!I$2)</f>
        <v>#NUM!</v>
      </c>
      <c r="J352" s="28" t="e">
        <f ca="1">INDEX(Large!$E$4:$BO$1048576,legal!$C352,legal!J$2)</f>
        <v>#NUM!</v>
      </c>
      <c r="K352" s="28" t="e">
        <f ca="1">INDEX(Large!$E$4:$BO$1048576,legal!$C352,legal!K$2)</f>
        <v>#NUM!</v>
      </c>
      <c r="L352" s="28" t="e">
        <f ca="1">INDEX(Large!$E$4:$BO$1048576,legal!$C352,legal!L$2)</f>
        <v>#NUM!</v>
      </c>
      <c r="M352" s="28" t="e">
        <f ca="1">INDEX(Large!$E$4:$BO$1048576,legal!$C352,legal!M$2)</f>
        <v>#NUM!</v>
      </c>
      <c r="N352" s="28" t="e">
        <f ca="1">INDEX(Large!$E$4:$BO$1048576,legal!$C352,legal!N$2)</f>
        <v>#NUM!</v>
      </c>
      <c r="O352" s="28" t="e">
        <f ca="1">INDEX(Large!$E$4:$BO$1048576,legal!$C352,legal!O$2)</f>
        <v>#NUM!</v>
      </c>
      <c r="P352" s="12">
        <f ca="1">IFERROR(INDEX(Large!$E$4:$BO$1048576,legal!$C352,legal!P$2),0)</f>
        <v>0</v>
      </c>
      <c r="Q352" s="5">
        <f ca="1">IFERROR(INDEX(Large!$E$4:$BO$1048576,legal!$C352,legal!Q$2)*N352,0)</f>
        <v>0</v>
      </c>
      <c r="R352" s="5">
        <f ca="1">IFERROR(INDEX(Large!$E$4:$BO$1048576,legal!$C352,legal!R$2)*G352,0)</f>
        <v>0</v>
      </c>
    </row>
    <row r="353" spans="1:18">
      <c r="A353" s="18">
        <v>350</v>
      </c>
      <c r="B353" s="17" t="e">
        <f ca="1">LARGE(Large!$BO$4:$BO$31,legal!A353)</f>
        <v>#NUM!</v>
      </c>
      <c r="C353" s="28" t="e">
        <f ca="1">MATCH(B353,Large!$BO$4:$BO749,0)</f>
        <v>#NUM!</v>
      </c>
      <c r="D353" s="28" t="e">
        <f ca="1">INDEX(Large!$E$4:$BO$1048576,legal!$C353,legal!D$2)</f>
        <v>#NUM!</v>
      </c>
      <c r="E353" s="28" t="e">
        <f ca="1">INDEX(Large!$E$4:$BO$1048576,legal!$C353,legal!E$2)</f>
        <v>#NUM!</v>
      </c>
      <c r="F353" s="28" t="e">
        <f ca="1">INDEX(Large!$E$4:$BO$1048576,legal!$C353,legal!F$2)</f>
        <v>#NUM!</v>
      </c>
      <c r="G353" s="28" t="e">
        <f ca="1">INDEX(Large!$E$4:$BO$1048576,legal!$C353,legal!G$2)</f>
        <v>#NUM!</v>
      </c>
      <c r="H353" s="28" t="e">
        <f ca="1">INDEX(Large!$E$4:$BO$1048576,legal!$C353,legal!H$2)</f>
        <v>#NUM!</v>
      </c>
      <c r="I353" s="28" t="e">
        <f ca="1">INDEX(Large!$E$4:$BO$1048576,legal!$C353,legal!I$2)</f>
        <v>#NUM!</v>
      </c>
      <c r="J353" s="28" t="e">
        <f ca="1">INDEX(Large!$E$4:$BO$1048576,legal!$C353,legal!J$2)</f>
        <v>#NUM!</v>
      </c>
      <c r="K353" s="28" t="e">
        <f ca="1">INDEX(Large!$E$4:$BO$1048576,legal!$C353,legal!K$2)</f>
        <v>#NUM!</v>
      </c>
      <c r="L353" s="28" t="e">
        <f ca="1">INDEX(Large!$E$4:$BO$1048576,legal!$C353,legal!L$2)</f>
        <v>#NUM!</v>
      </c>
      <c r="M353" s="28" t="e">
        <f ca="1">INDEX(Large!$E$4:$BO$1048576,legal!$C353,legal!M$2)</f>
        <v>#NUM!</v>
      </c>
      <c r="N353" s="28" t="e">
        <f ca="1">INDEX(Large!$E$4:$BO$1048576,legal!$C353,legal!N$2)</f>
        <v>#NUM!</v>
      </c>
      <c r="O353" s="28" t="e">
        <f ca="1">INDEX(Large!$E$4:$BO$1048576,legal!$C353,legal!O$2)</f>
        <v>#NUM!</v>
      </c>
      <c r="P353" s="12">
        <f ca="1">IFERROR(INDEX(Large!$E$4:$BO$1048576,legal!$C353,legal!P$2),0)</f>
        <v>0</v>
      </c>
      <c r="Q353" s="5">
        <f ca="1">IFERROR(INDEX(Large!$E$4:$BO$1048576,legal!$C353,legal!Q$2)*N353,0)</f>
        <v>0</v>
      </c>
      <c r="R353" s="5">
        <f ca="1">IFERROR(INDEX(Large!$E$4:$BO$1048576,legal!$C353,legal!R$2)*G353,0)</f>
        <v>0</v>
      </c>
    </row>
    <row r="354" spans="1:18">
      <c r="A354" s="18">
        <v>351</v>
      </c>
      <c r="B354" s="17" t="e">
        <f ca="1">LARGE(Large!$BO$4:$BO$31,legal!A354)</f>
        <v>#NUM!</v>
      </c>
      <c r="C354" s="28" t="e">
        <f ca="1">MATCH(B354,Large!$BO$4:$BO750,0)</f>
        <v>#NUM!</v>
      </c>
      <c r="D354" s="28" t="e">
        <f ca="1">INDEX(Large!$E$4:$BO$1048576,legal!$C354,legal!D$2)</f>
        <v>#NUM!</v>
      </c>
      <c r="E354" s="28" t="e">
        <f ca="1">INDEX(Large!$E$4:$BO$1048576,legal!$C354,legal!E$2)</f>
        <v>#NUM!</v>
      </c>
      <c r="F354" s="28" t="e">
        <f ca="1">INDEX(Large!$E$4:$BO$1048576,legal!$C354,legal!F$2)</f>
        <v>#NUM!</v>
      </c>
      <c r="G354" s="28" t="e">
        <f ca="1">INDEX(Large!$E$4:$BO$1048576,legal!$C354,legal!G$2)</f>
        <v>#NUM!</v>
      </c>
      <c r="H354" s="28" t="e">
        <f ca="1">INDEX(Large!$E$4:$BO$1048576,legal!$C354,legal!H$2)</f>
        <v>#NUM!</v>
      </c>
      <c r="I354" s="28" t="e">
        <f ca="1">INDEX(Large!$E$4:$BO$1048576,legal!$C354,legal!I$2)</f>
        <v>#NUM!</v>
      </c>
      <c r="J354" s="28" t="e">
        <f ca="1">INDEX(Large!$E$4:$BO$1048576,legal!$C354,legal!J$2)</f>
        <v>#NUM!</v>
      </c>
      <c r="K354" s="28" t="e">
        <f ca="1">INDEX(Large!$E$4:$BO$1048576,legal!$C354,legal!K$2)</f>
        <v>#NUM!</v>
      </c>
      <c r="L354" s="28" t="e">
        <f ca="1">INDEX(Large!$E$4:$BO$1048576,legal!$C354,legal!L$2)</f>
        <v>#NUM!</v>
      </c>
      <c r="M354" s="28" t="e">
        <f ca="1">INDEX(Large!$E$4:$BO$1048576,legal!$C354,legal!M$2)</f>
        <v>#NUM!</v>
      </c>
      <c r="N354" s="28" t="e">
        <f ca="1">INDEX(Large!$E$4:$BO$1048576,legal!$C354,legal!N$2)</f>
        <v>#NUM!</v>
      </c>
      <c r="O354" s="28" t="e">
        <f ca="1">INDEX(Large!$E$4:$BO$1048576,legal!$C354,legal!O$2)</f>
        <v>#NUM!</v>
      </c>
      <c r="P354" s="12">
        <f ca="1">IFERROR(INDEX(Large!$E$4:$BO$1048576,legal!$C354,legal!P$2),0)</f>
        <v>0</v>
      </c>
      <c r="Q354" s="5">
        <f ca="1">IFERROR(INDEX(Large!$E$4:$BO$1048576,legal!$C354,legal!Q$2)*N354,0)</f>
        <v>0</v>
      </c>
      <c r="R354" s="5">
        <f ca="1">IFERROR(INDEX(Large!$E$4:$BO$1048576,legal!$C354,legal!R$2)*G354,0)</f>
        <v>0</v>
      </c>
    </row>
    <row r="355" spans="1:18">
      <c r="A355" s="18">
        <v>352</v>
      </c>
      <c r="B355" s="17" t="e">
        <f ca="1">LARGE(Large!$BO$4:$BO$31,legal!A355)</f>
        <v>#NUM!</v>
      </c>
      <c r="C355" s="28" t="e">
        <f ca="1">MATCH(B355,Large!$BO$4:$BO751,0)</f>
        <v>#NUM!</v>
      </c>
      <c r="D355" s="28" t="e">
        <f ca="1">INDEX(Large!$E$4:$BO$1048576,legal!$C355,legal!D$2)</f>
        <v>#NUM!</v>
      </c>
      <c r="E355" s="28" t="e">
        <f ca="1">INDEX(Large!$E$4:$BO$1048576,legal!$C355,legal!E$2)</f>
        <v>#NUM!</v>
      </c>
      <c r="F355" s="28" t="e">
        <f ca="1">INDEX(Large!$E$4:$BO$1048576,legal!$C355,legal!F$2)</f>
        <v>#NUM!</v>
      </c>
      <c r="G355" s="28" t="e">
        <f ca="1">INDEX(Large!$E$4:$BO$1048576,legal!$C355,legal!G$2)</f>
        <v>#NUM!</v>
      </c>
      <c r="H355" s="28" t="e">
        <f ca="1">INDEX(Large!$E$4:$BO$1048576,legal!$C355,legal!H$2)</f>
        <v>#NUM!</v>
      </c>
      <c r="I355" s="28" t="e">
        <f ca="1">INDEX(Large!$E$4:$BO$1048576,legal!$C355,legal!I$2)</f>
        <v>#NUM!</v>
      </c>
      <c r="J355" s="28" t="e">
        <f ca="1">INDEX(Large!$E$4:$BO$1048576,legal!$C355,legal!J$2)</f>
        <v>#NUM!</v>
      </c>
      <c r="K355" s="28" t="e">
        <f ca="1">INDEX(Large!$E$4:$BO$1048576,legal!$C355,legal!K$2)</f>
        <v>#NUM!</v>
      </c>
      <c r="L355" s="28" t="e">
        <f ca="1">INDEX(Large!$E$4:$BO$1048576,legal!$C355,legal!L$2)</f>
        <v>#NUM!</v>
      </c>
      <c r="M355" s="28" t="e">
        <f ca="1">INDEX(Large!$E$4:$BO$1048576,legal!$C355,legal!M$2)</f>
        <v>#NUM!</v>
      </c>
      <c r="N355" s="28" t="e">
        <f ca="1">INDEX(Large!$E$4:$BO$1048576,legal!$C355,legal!N$2)</f>
        <v>#NUM!</v>
      </c>
      <c r="O355" s="28" t="e">
        <f ca="1">INDEX(Large!$E$4:$BO$1048576,legal!$C355,legal!O$2)</f>
        <v>#NUM!</v>
      </c>
      <c r="P355" s="12">
        <f ca="1">IFERROR(INDEX(Large!$E$4:$BO$1048576,legal!$C355,legal!P$2),0)</f>
        <v>0</v>
      </c>
      <c r="Q355" s="5">
        <f ca="1">IFERROR(INDEX(Large!$E$4:$BO$1048576,legal!$C355,legal!Q$2)*N355,0)</f>
        <v>0</v>
      </c>
      <c r="R355" s="5">
        <f ca="1">IFERROR(INDEX(Large!$E$4:$BO$1048576,legal!$C355,legal!R$2)*G355,0)</f>
        <v>0</v>
      </c>
    </row>
    <row r="356" spans="1:18">
      <c r="A356" s="18">
        <v>353</v>
      </c>
      <c r="B356" s="17" t="e">
        <f ca="1">LARGE(Large!$BO$4:$BO$31,legal!A356)</f>
        <v>#NUM!</v>
      </c>
      <c r="C356" s="28" t="e">
        <f ca="1">MATCH(B356,Large!$BO$4:$BO752,0)</f>
        <v>#NUM!</v>
      </c>
      <c r="D356" s="28" t="e">
        <f ca="1">INDEX(Large!$E$4:$BO$1048576,legal!$C356,legal!D$2)</f>
        <v>#NUM!</v>
      </c>
      <c r="E356" s="28" t="e">
        <f ca="1">INDEX(Large!$E$4:$BO$1048576,legal!$C356,legal!E$2)</f>
        <v>#NUM!</v>
      </c>
      <c r="F356" s="28" t="e">
        <f ca="1">INDEX(Large!$E$4:$BO$1048576,legal!$C356,legal!F$2)</f>
        <v>#NUM!</v>
      </c>
      <c r="G356" s="28" t="e">
        <f ca="1">INDEX(Large!$E$4:$BO$1048576,legal!$C356,legal!G$2)</f>
        <v>#NUM!</v>
      </c>
      <c r="H356" s="28" t="e">
        <f ca="1">INDEX(Large!$E$4:$BO$1048576,legal!$C356,legal!H$2)</f>
        <v>#NUM!</v>
      </c>
      <c r="I356" s="28" t="e">
        <f ca="1">INDEX(Large!$E$4:$BO$1048576,legal!$C356,legal!I$2)</f>
        <v>#NUM!</v>
      </c>
      <c r="J356" s="28" t="e">
        <f ca="1">INDEX(Large!$E$4:$BO$1048576,legal!$C356,legal!J$2)</f>
        <v>#NUM!</v>
      </c>
      <c r="K356" s="28" t="e">
        <f ca="1">INDEX(Large!$E$4:$BO$1048576,legal!$C356,legal!K$2)</f>
        <v>#NUM!</v>
      </c>
      <c r="L356" s="28" t="e">
        <f ca="1">INDEX(Large!$E$4:$BO$1048576,legal!$C356,legal!L$2)</f>
        <v>#NUM!</v>
      </c>
      <c r="M356" s="28" t="e">
        <f ca="1">INDEX(Large!$E$4:$BO$1048576,legal!$C356,legal!M$2)</f>
        <v>#NUM!</v>
      </c>
      <c r="N356" s="28" t="e">
        <f ca="1">INDEX(Large!$E$4:$BO$1048576,legal!$C356,legal!N$2)</f>
        <v>#NUM!</v>
      </c>
      <c r="O356" s="28" t="e">
        <f ca="1">INDEX(Large!$E$4:$BO$1048576,legal!$C356,legal!O$2)</f>
        <v>#NUM!</v>
      </c>
      <c r="P356" s="12">
        <f ca="1">IFERROR(INDEX(Large!$E$4:$BO$1048576,legal!$C356,legal!P$2),0)</f>
        <v>0</v>
      </c>
      <c r="Q356" s="5">
        <f ca="1">IFERROR(INDEX(Large!$E$4:$BO$1048576,legal!$C356,legal!Q$2)*N356,0)</f>
        <v>0</v>
      </c>
      <c r="R356" s="5">
        <f ca="1">IFERROR(INDEX(Large!$E$4:$BO$1048576,legal!$C356,legal!R$2)*G356,0)</f>
        <v>0</v>
      </c>
    </row>
    <row r="357" spans="1:18">
      <c r="A357" s="18">
        <v>354</v>
      </c>
      <c r="B357" s="17" t="e">
        <f ca="1">LARGE(Large!$BO$4:$BO$31,legal!A357)</f>
        <v>#NUM!</v>
      </c>
      <c r="C357" s="28" t="e">
        <f ca="1">MATCH(B357,Large!$BO$4:$BO753,0)</f>
        <v>#NUM!</v>
      </c>
      <c r="D357" s="28" t="e">
        <f ca="1">INDEX(Large!$E$4:$BO$1048576,legal!$C357,legal!D$2)</f>
        <v>#NUM!</v>
      </c>
      <c r="E357" s="28" t="e">
        <f ca="1">INDEX(Large!$E$4:$BO$1048576,legal!$C357,legal!E$2)</f>
        <v>#NUM!</v>
      </c>
      <c r="F357" s="28" t="e">
        <f ca="1">INDEX(Large!$E$4:$BO$1048576,legal!$C357,legal!F$2)</f>
        <v>#NUM!</v>
      </c>
      <c r="G357" s="28" t="e">
        <f ca="1">INDEX(Large!$E$4:$BO$1048576,legal!$C357,legal!G$2)</f>
        <v>#NUM!</v>
      </c>
      <c r="H357" s="28" t="e">
        <f ca="1">INDEX(Large!$E$4:$BO$1048576,legal!$C357,legal!H$2)</f>
        <v>#NUM!</v>
      </c>
      <c r="I357" s="28" t="e">
        <f ca="1">INDEX(Large!$E$4:$BO$1048576,legal!$C357,legal!I$2)</f>
        <v>#NUM!</v>
      </c>
      <c r="J357" s="28" t="e">
        <f ca="1">INDEX(Large!$E$4:$BO$1048576,legal!$C357,legal!J$2)</f>
        <v>#NUM!</v>
      </c>
      <c r="K357" s="28" t="e">
        <f ca="1">INDEX(Large!$E$4:$BO$1048576,legal!$C357,legal!K$2)</f>
        <v>#NUM!</v>
      </c>
      <c r="L357" s="28" t="e">
        <f ca="1">INDEX(Large!$E$4:$BO$1048576,legal!$C357,legal!L$2)</f>
        <v>#NUM!</v>
      </c>
      <c r="M357" s="28" t="e">
        <f ca="1">INDEX(Large!$E$4:$BO$1048576,legal!$C357,legal!M$2)</f>
        <v>#NUM!</v>
      </c>
      <c r="N357" s="28" t="e">
        <f ca="1">INDEX(Large!$E$4:$BO$1048576,legal!$C357,legal!N$2)</f>
        <v>#NUM!</v>
      </c>
      <c r="O357" s="28" t="e">
        <f ca="1">INDEX(Large!$E$4:$BO$1048576,legal!$C357,legal!O$2)</f>
        <v>#NUM!</v>
      </c>
      <c r="P357" s="12">
        <f ca="1">IFERROR(INDEX(Large!$E$4:$BO$1048576,legal!$C357,legal!P$2),0)</f>
        <v>0</v>
      </c>
      <c r="Q357" s="5">
        <f ca="1">IFERROR(INDEX(Large!$E$4:$BO$1048576,legal!$C357,legal!Q$2)*N357,0)</f>
        <v>0</v>
      </c>
      <c r="R357" s="5">
        <f ca="1">IFERROR(INDEX(Large!$E$4:$BO$1048576,legal!$C357,legal!R$2)*G357,0)</f>
        <v>0</v>
      </c>
    </row>
    <row r="358" spans="1:18">
      <c r="A358" s="18">
        <v>355</v>
      </c>
      <c r="B358" s="17" t="e">
        <f ca="1">LARGE(Large!$BO$4:$BO$31,legal!A358)</f>
        <v>#NUM!</v>
      </c>
      <c r="C358" s="28" t="e">
        <f ca="1">MATCH(B358,Large!$BO$4:$BO754,0)</f>
        <v>#NUM!</v>
      </c>
      <c r="D358" s="28" t="e">
        <f ca="1">INDEX(Large!$E$4:$BO$1048576,legal!$C358,legal!D$2)</f>
        <v>#NUM!</v>
      </c>
      <c r="E358" s="28" t="e">
        <f ca="1">INDEX(Large!$E$4:$BO$1048576,legal!$C358,legal!E$2)</f>
        <v>#NUM!</v>
      </c>
      <c r="F358" s="28" t="e">
        <f ca="1">INDEX(Large!$E$4:$BO$1048576,legal!$C358,legal!F$2)</f>
        <v>#NUM!</v>
      </c>
      <c r="G358" s="28" t="e">
        <f ca="1">INDEX(Large!$E$4:$BO$1048576,legal!$C358,legal!G$2)</f>
        <v>#NUM!</v>
      </c>
      <c r="H358" s="28" t="e">
        <f ca="1">INDEX(Large!$E$4:$BO$1048576,legal!$C358,legal!H$2)</f>
        <v>#NUM!</v>
      </c>
      <c r="I358" s="28" t="e">
        <f ca="1">INDEX(Large!$E$4:$BO$1048576,legal!$C358,legal!I$2)</f>
        <v>#NUM!</v>
      </c>
      <c r="J358" s="28" t="e">
        <f ca="1">INDEX(Large!$E$4:$BO$1048576,legal!$C358,legal!J$2)</f>
        <v>#NUM!</v>
      </c>
      <c r="K358" s="28" t="e">
        <f ca="1">INDEX(Large!$E$4:$BO$1048576,legal!$C358,legal!K$2)</f>
        <v>#NUM!</v>
      </c>
      <c r="L358" s="28" t="e">
        <f ca="1">INDEX(Large!$E$4:$BO$1048576,legal!$C358,legal!L$2)</f>
        <v>#NUM!</v>
      </c>
      <c r="M358" s="28" t="e">
        <f ca="1">INDEX(Large!$E$4:$BO$1048576,legal!$C358,legal!M$2)</f>
        <v>#NUM!</v>
      </c>
      <c r="N358" s="28" t="e">
        <f ca="1">INDEX(Large!$E$4:$BO$1048576,legal!$C358,legal!N$2)</f>
        <v>#NUM!</v>
      </c>
      <c r="O358" s="28" t="e">
        <f ca="1">INDEX(Large!$E$4:$BO$1048576,legal!$C358,legal!O$2)</f>
        <v>#NUM!</v>
      </c>
      <c r="P358" s="12">
        <f ca="1">IFERROR(INDEX(Large!$E$4:$BO$1048576,legal!$C358,legal!P$2),0)</f>
        <v>0</v>
      </c>
      <c r="Q358" s="5">
        <f ca="1">IFERROR(INDEX(Large!$E$4:$BO$1048576,legal!$C358,legal!Q$2)*N358,0)</f>
        <v>0</v>
      </c>
      <c r="R358" s="5">
        <f ca="1">IFERROR(INDEX(Large!$E$4:$BO$1048576,legal!$C358,legal!R$2)*G358,0)</f>
        <v>0</v>
      </c>
    </row>
    <row r="359" spans="1:18">
      <c r="A359" s="18">
        <v>356</v>
      </c>
      <c r="B359" s="17" t="e">
        <f ca="1">LARGE(Large!$BO$4:$BO$31,legal!A359)</f>
        <v>#NUM!</v>
      </c>
      <c r="C359" s="28" t="e">
        <f ca="1">MATCH(B359,Large!$BO$4:$BO755,0)</f>
        <v>#NUM!</v>
      </c>
      <c r="D359" s="28" t="e">
        <f ca="1">INDEX(Large!$E$4:$BO$1048576,legal!$C359,legal!D$2)</f>
        <v>#NUM!</v>
      </c>
      <c r="E359" s="28" t="e">
        <f ca="1">INDEX(Large!$E$4:$BO$1048576,legal!$C359,legal!E$2)</f>
        <v>#NUM!</v>
      </c>
      <c r="F359" s="28" t="e">
        <f ca="1">INDEX(Large!$E$4:$BO$1048576,legal!$C359,legal!F$2)</f>
        <v>#NUM!</v>
      </c>
      <c r="G359" s="28" t="e">
        <f ca="1">INDEX(Large!$E$4:$BO$1048576,legal!$C359,legal!G$2)</f>
        <v>#NUM!</v>
      </c>
      <c r="H359" s="28" t="e">
        <f ca="1">INDEX(Large!$E$4:$BO$1048576,legal!$C359,legal!H$2)</f>
        <v>#NUM!</v>
      </c>
      <c r="I359" s="28" t="e">
        <f ca="1">INDEX(Large!$E$4:$BO$1048576,legal!$C359,legal!I$2)</f>
        <v>#NUM!</v>
      </c>
      <c r="J359" s="28" t="e">
        <f ca="1">INDEX(Large!$E$4:$BO$1048576,legal!$C359,legal!J$2)</f>
        <v>#NUM!</v>
      </c>
      <c r="K359" s="28" t="e">
        <f ca="1">INDEX(Large!$E$4:$BO$1048576,legal!$C359,legal!K$2)</f>
        <v>#NUM!</v>
      </c>
      <c r="L359" s="28" t="e">
        <f ca="1">INDEX(Large!$E$4:$BO$1048576,legal!$C359,legal!L$2)</f>
        <v>#NUM!</v>
      </c>
      <c r="M359" s="28" t="e">
        <f ca="1">INDEX(Large!$E$4:$BO$1048576,legal!$C359,legal!M$2)</f>
        <v>#NUM!</v>
      </c>
      <c r="N359" s="28" t="e">
        <f ca="1">INDEX(Large!$E$4:$BO$1048576,legal!$C359,legal!N$2)</f>
        <v>#NUM!</v>
      </c>
      <c r="O359" s="28" t="e">
        <f ca="1">INDEX(Large!$E$4:$BO$1048576,legal!$C359,legal!O$2)</f>
        <v>#NUM!</v>
      </c>
      <c r="P359" s="12">
        <f ca="1">IFERROR(INDEX(Large!$E$4:$BO$1048576,legal!$C359,legal!P$2),0)</f>
        <v>0</v>
      </c>
      <c r="Q359" s="5">
        <f ca="1">IFERROR(INDEX(Large!$E$4:$BO$1048576,legal!$C359,legal!Q$2)*N359,0)</f>
        <v>0</v>
      </c>
      <c r="R359" s="5">
        <f ca="1">IFERROR(INDEX(Large!$E$4:$BO$1048576,legal!$C359,legal!R$2)*G359,0)</f>
        <v>0</v>
      </c>
    </row>
    <row r="360" spans="1:18">
      <c r="A360" s="18">
        <v>357</v>
      </c>
      <c r="B360" s="17" t="e">
        <f ca="1">LARGE(Large!$BO$4:$BO$31,legal!A360)</f>
        <v>#NUM!</v>
      </c>
      <c r="C360" s="28" t="e">
        <f ca="1">MATCH(B360,Large!$BO$4:$BO756,0)</f>
        <v>#NUM!</v>
      </c>
      <c r="D360" s="28" t="e">
        <f ca="1">INDEX(Large!$E$4:$BO$1048576,legal!$C360,legal!D$2)</f>
        <v>#NUM!</v>
      </c>
      <c r="E360" s="28" t="e">
        <f ca="1">INDEX(Large!$E$4:$BO$1048576,legal!$C360,legal!E$2)</f>
        <v>#NUM!</v>
      </c>
      <c r="F360" s="28" t="e">
        <f ca="1">INDEX(Large!$E$4:$BO$1048576,legal!$C360,legal!F$2)</f>
        <v>#NUM!</v>
      </c>
      <c r="G360" s="28" t="e">
        <f ca="1">INDEX(Large!$E$4:$BO$1048576,legal!$C360,legal!G$2)</f>
        <v>#NUM!</v>
      </c>
      <c r="H360" s="28" t="e">
        <f ca="1">INDEX(Large!$E$4:$BO$1048576,legal!$C360,legal!H$2)</f>
        <v>#NUM!</v>
      </c>
      <c r="I360" s="28" t="e">
        <f ca="1">INDEX(Large!$E$4:$BO$1048576,legal!$C360,legal!I$2)</f>
        <v>#NUM!</v>
      </c>
      <c r="J360" s="28" t="e">
        <f ca="1">INDEX(Large!$E$4:$BO$1048576,legal!$C360,legal!J$2)</f>
        <v>#NUM!</v>
      </c>
      <c r="K360" s="28" t="e">
        <f ca="1">INDEX(Large!$E$4:$BO$1048576,legal!$C360,legal!K$2)</f>
        <v>#NUM!</v>
      </c>
      <c r="L360" s="28" t="e">
        <f ca="1">INDEX(Large!$E$4:$BO$1048576,legal!$C360,legal!L$2)</f>
        <v>#NUM!</v>
      </c>
      <c r="M360" s="28" t="e">
        <f ca="1">INDEX(Large!$E$4:$BO$1048576,legal!$C360,legal!M$2)</f>
        <v>#NUM!</v>
      </c>
      <c r="N360" s="28" t="e">
        <f ca="1">INDEX(Large!$E$4:$BO$1048576,legal!$C360,legal!N$2)</f>
        <v>#NUM!</v>
      </c>
      <c r="O360" s="28" t="e">
        <f ca="1">INDEX(Large!$E$4:$BO$1048576,legal!$C360,legal!O$2)</f>
        <v>#NUM!</v>
      </c>
      <c r="P360" s="12">
        <f ca="1">IFERROR(INDEX(Large!$E$4:$BO$1048576,legal!$C360,legal!P$2),0)</f>
        <v>0</v>
      </c>
      <c r="Q360" s="5">
        <f ca="1">IFERROR(INDEX(Large!$E$4:$BO$1048576,legal!$C360,legal!Q$2)*N360,0)</f>
        <v>0</v>
      </c>
      <c r="R360" s="5">
        <f ca="1">IFERROR(INDEX(Large!$E$4:$BO$1048576,legal!$C360,legal!R$2)*G360,0)</f>
        <v>0</v>
      </c>
    </row>
    <row r="361" spans="1:18">
      <c r="A361" s="18">
        <v>358</v>
      </c>
      <c r="B361" s="17" t="e">
        <f ca="1">LARGE(Large!$BO$4:$BO$31,legal!A361)</f>
        <v>#NUM!</v>
      </c>
      <c r="C361" s="28" t="e">
        <f ca="1">MATCH(B361,Large!$BO$4:$BO757,0)</f>
        <v>#NUM!</v>
      </c>
      <c r="D361" s="28" t="e">
        <f ca="1">INDEX(Large!$E$4:$BO$1048576,legal!$C361,legal!D$2)</f>
        <v>#NUM!</v>
      </c>
      <c r="E361" s="28" t="e">
        <f ca="1">INDEX(Large!$E$4:$BO$1048576,legal!$C361,legal!E$2)</f>
        <v>#NUM!</v>
      </c>
      <c r="F361" s="28" t="e">
        <f ca="1">INDEX(Large!$E$4:$BO$1048576,legal!$C361,legal!F$2)</f>
        <v>#NUM!</v>
      </c>
      <c r="G361" s="28" t="e">
        <f ca="1">INDEX(Large!$E$4:$BO$1048576,legal!$C361,legal!G$2)</f>
        <v>#NUM!</v>
      </c>
      <c r="H361" s="28" t="e">
        <f ca="1">INDEX(Large!$E$4:$BO$1048576,legal!$C361,legal!H$2)</f>
        <v>#NUM!</v>
      </c>
      <c r="I361" s="28" t="e">
        <f ca="1">INDEX(Large!$E$4:$BO$1048576,legal!$C361,legal!I$2)</f>
        <v>#NUM!</v>
      </c>
      <c r="J361" s="28" t="e">
        <f ca="1">INDEX(Large!$E$4:$BO$1048576,legal!$C361,legal!J$2)</f>
        <v>#NUM!</v>
      </c>
      <c r="K361" s="28" t="e">
        <f ca="1">INDEX(Large!$E$4:$BO$1048576,legal!$C361,legal!K$2)</f>
        <v>#NUM!</v>
      </c>
      <c r="L361" s="28" t="e">
        <f ca="1">INDEX(Large!$E$4:$BO$1048576,legal!$C361,legal!L$2)</f>
        <v>#NUM!</v>
      </c>
      <c r="M361" s="28" t="e">
        <f ca="1">INDEX(Large!$E$4:$BO$1048576,legal!$C361,legal!M$2)</f>
        <v>#NUM!</v>
      </c>
      <c r="N361" s="28" t="e">
        <f ca="1">INDEX(Large!$E$4:$BO$1048576,legal!$C361,legal!N$2)</f>
        <v>#NUM!</v>
      </c>
      <c r="O361" s="28" t="e">
        <f ca="1">INDEX(Large!$E$4:$BO$1048576,legal!$C361,legal!O$2)</f>
        <v>#NUM!</v>
      </c>
      <c r="P361" s="12">
        <f ca="1">IFERROR(INDEX(Large!$E$4:$BO$1048576,legal!$C361,legal!P$2),0)</f>
        <v>0</v>
      </c>
      <c r="Q361" s="5">
        <f ca="1">IFERROR(INDEX(Large!$E$4:$BO$1048576,legal!$C361,legal!Q$2)*N361,0)</f>
        <v>0</v>
      </c>
      <c r="R361" s="5">
        <f ca="1">IFERROR(INDEX(Large!$E$4:$BO$1048576,legal!$C361,legal!R$2)*G361,0)</f>
        <v>0</v>
      </c>
    </row>
    <row r="362" spans="1:18">
      <c r="A362" s="18">
        <v>359</v>
      </c>
      <c r="B362" s="17" t="e">
        <f ca="1">LARGE(Large!$BO$4:$BO$31,legal!A362)</f>
        <v>#NUM!</v>
      </c>
      <c r="C362" s="28" t="e">
        <f ca="1">MATCH(B362,Large!$BO$4:$BO758,0)</f>
        <v>#NUM!</v>
      </c>
      <c r="D362" s="28" t="e">
        <f ca="1">INDEX(Large!$E$4:$BO$1048576,legal!$C362,legal!D$2)</f>
        <v>#NUM!</v>
      </c>
      <c r="E362" s="28" t="e">
        <f ca="1">INDEX(Large!$E$4:$BO$1048576,legal!$C362,legal!E$2)</f>
        <v>#NUM!</v>
      </c>
      <c r="F362" s="28" t="e">
        <f ca="1">INDEX(Large!$E$4:$BO$1048576,legal!$C362,legal!F$2)</f>
        <v>#NUM!</v>
      </c>
      <c r="G362" s="28" t="e">
        <f ca="1">INDEX(Large!$E$4:$BO$1048576,legal!$C362,legal!G$2)</f>
        <v>#NUM!</v>
      </c>
      <c r="H362" s="28" t="e">
        <f ca="1">INDEX(Large!$E$4:$BO$1048576,legal!$C362,legal!H$2)</f>
        <v>#NUM!</v>
      </c>
      <c r="I362" s="28" t="e">
        <f ca="1">INDEX(Large!$E$4:$BO$1048576,legal!$C362,legal!I$2)</f>
        <v>#NUM!</v>
      </c>
      <c r="J362" s="28" t="e">
        <f ca="1">INDEX(Large!$E$4:$BO$1048576,legal!$C362,legal!J$2)</f>
        <v>#NUM!</v>
      </c>
      <c r="K362" s="28" t="e">
        <f ca="1">INDEX(Large!$E$4:$BO$1048576,legal!$C362,legal!K$2)</f>
        <v>#NUM!</v>
      </c>
      <c r="L362" s="28" t="e">
        <f ca="1">INDEX(Large!$E$4:$BO$1048576,legal!$C362,legal!L$2)</f>
        <v>#NUM!</v>
      </c>
      <c r="M362" s="28" t="e">
        <f ca="1">INDEX(Large!$E$4:$BO$1048576,legal!$C362,legal!M$2)</f>
        <v>#NUM!</v>
      </c>
      <c r="N362" s="28" t="e">
        <f ca="1">INDEX(Large!$E$4:$BO$1048576,legal!$C362,legal!N$2)</f>
        <v>#NUM!</v>
      </c>
      <c r="O362" s="28" t="e">
        <f ca="1">INDEX(Large!$E$4:$BO$1048576,legal!$C362,legal!O$2)</f>
        <v>#NUM!</v>
      </c>
      <c r="P362" s="12">
        <f ca="1">IFERROR(INDEX(Large!$E$4:$BO$1048576,legal!$C362,legal!P$2),0)</f>
        <v>0</v>
      </c>
      <c r="Q362" s="5">
        <f ca="1">IFERROR(INDEX(Large!$E$4:$BO$1048576,legal!$C362,legal!Q$2)*N362,0)</f>
        <v>0</v>
      </c>
      <c r="R362" s="5">
        <f ca="1">IFERROR(INDEX(Large!$E$4:$BO$1048576,legal!$C362,legal!R$2)*G362,0)</f>
        <v>0</v>
      </c>
    </row>
    <row r="363" spans="1:18">
      <c r="A363" s="18">
        <v>360</v>
      </c>
      <c r="B363" s="17" t="e">
        <f ca="1">LARGE(Large!$BO$4:$BO$31,legal!A363)</f>
        <v>#NUM!</v>
      </c>
      <c r="C363" s="28" t="e">
        <f ca="1">MATCH(B363,Large!$BO$4:$BO759,0)</f>
        <v>#NUM!</v>
      </c>
      <c r="D363" s="28" t="e">
        <f ca="1">INDEX(Large!$E$4:$BO$1048576,legal!$C363,legal!D$2)</f>
        <v>#NUM!</v>
      </c>
      <c r="E363" s="28" t="e">
        <f ca="1">INDEX(Large!$E$4:$BO$1048576,legal!$C363,legal!E$2)</f>
        <v>#NUM!</v>
      </c>
      <c r="F363" s="28" t="e">
        <f ca="1">INDEX(Large!$E$4:$BO$1048576,legal!$C363,legal!F$2)</f>
        <v>#NUM!</v>
      </c>
      <c r="G363" s="28" t="e">
        <f ca="1">INDEX(Large!$E$4:$BO$1048576,legal!$C363,legal!G$2)</f>
        <v>#NUM!</v>
      </c>
      <c r="H363" s="28" t="e">
        <f ca="1">INDEX(Large!$E$4:$BO$1048576,legal!$C363,legal!H$2)</f>
        <v>#NUM!</v>
      </c>
      <c r="I363" s="28" t="e">
        <f ca="1">INDEX(Large!$E$4:$BO$1048576,legal!$C363,legal!I$2)</f>
        <v>#NUM!</v>
      </c>
      <c r="J363" s="28" t="e">
        <f ca="1">INDEX(Large!$E$4:$BO$1048576,legal!$C363,legal!J$2)</f>
        <v>#NUM!</v>
      </c>
      <c r="K363" s="28" t="e">
        <f ca="1">INDEX(Large!$E$4:$BO$1048576,legal!$C363,legal!K$2)</f>
        <v>#NUM!</v>
      </c>
      <c r="L363" s="28" t="e">
        <f ca="1">INDEX(Large!$E$4:$BO$1048576,legal!$C363,legal!L$2)</f>
        <v>#NUM!</v>
      </c>
      <c r="M363" s="28" t="e">
        <f ca="1">INDEX(Large!$E$4:$BO$1048576,legal!$C363,legal!M$2)</f>
        <v>#NUM!</v>
      </c>
      <c r="N363" s="28" t="e">
        <f ca="1">INDEX(Large!$E$4:$BO$1048576,legal!$C363,legal!N$2)</f>
        <v>#NUM!</v>
      </c>
      <c r="O363" s="28" t="e">
        <f ca="1">INDEX(Large!$E$4:$BO$1048576,legal!$C363,legal!O$2)</f>
        <v>#NUM!</v>
      </c>
      <c r="P363" s="12">
        <f ca="1">IFERROR(INDEX(Large!$E$4:$BO$1048576,legal!$C363,legal!P$2),0)</f>
        <v>0</v>
      </c>
      <c r="Q363" s="5">
        <f ca="1">IFERROR(INDEX(Large!$E$4:$BO$1048576,legal!$C363,legal!Q$2)*N363,0)</f>
        <v>0</v>
      </c>
      <c r="R363" s="5">
        <f ca="1">IFERROR(INDEX(Large!$E$4:$BO$1048576,legal!$C363,legal!R$2)*G363,0)</f>
        <v>0</v>
      </c>
    </row>
    <row r="364" spans="1:18">
      <c r="A364" s="18">
        <v>361</v>
      </c>
      <c r="B364" s="17" t="e">
        <f ca="1">LARGE(Large!$BO$4:$BO$31,legal!A364)</f>
        <v>#NUM!</v>
      </c>
      <c r="C364" s="28" t="e">
        <f ca="1">MATCH(B364,Large!$BO$4:$BO760,0)</f>
        <v>#NUM!</v>
      </c>
      <c r="D364" s="28" t="e">
        <f ca="1">INDEX(Large!$E$4:$BO$1048576,legal!$C364,legal!D$2)</f>
        <v>#NUM!</v>
      </c>
      <c r="E364" s="28" t="e">
        <f ca="1">INDEX(Large!$E$4:$BO$1048576,legal!$C364,legal!E$2)</f>
        <v>#NUM!</v>
      </c>
      <c r="F364" s="28" t="e">
        <f ca="1">INDEX(Large!$E$4:$BO$1048576,legal!$C364,legal!F$2)</f>
        <v>#NUM!</v>
      </c>
      <c r="G364" s="28" t="e">
        <f ca="1">INDEX(Large!$E$4:$BO$1048576,legal!$C364,legal!G$2)</f>
        <v>#NUM!</v>
      </c>
      <c r="H364" s="28" t="e">
        <f ca="1">INDEX(Large!$E$4:$BO$1048576,legal!$C364,legal!H$2)</f>
        <v>#NUM!</v>
      </c>
      <c r="I364" s="28" t="e">
        <f ca="1">INDEX(Large!$E$4:$BO$1048576,legal!$C364,legal!I$2)</f>
        <v>#NUM!</v>
      </c>
      <c r="J364" s="28" t="e">
        <f ca="1">INDEX(Large!$E$4:$BO$1048576,legal!$C364,legal!J$2)</f>
        <v>#NUM!</v>
      </c>
      <c r="K364" s="28" t="e">
        <f ca="1">INDEX(Large!$E$4:$BO$1048576,legal!$C364,legal!K$2)</f>
        <v>#NUM!</v>
      </c>
      <c r="L364" s="28" t="e">
        <f ca="1">INDEX(Large!$E$4:$BO$1048576,legal!$C364,legal!L$2)</f>
        <v>#NUM!</v>
      </c>
      <c r="M364" s="28" t="e">
        <f ca="1">INDEX(Large!$E$4:$BO$1048576,legal!$C364,legal!M$2)</f>
        <v>#NUM!</v>
      </c>
      <c r="N364" s="28" t="e">
        <f ca="1">INDEX(Large!$E$4:$BO$1048576,legal!$C364,legal!N$2)</f>
        <v>#NUM!</v>
      </c>
      <c r="O364" s="28" t="e">
        <f ca="1">INDEX(Large!$E$4:$BO$1048576,legal!$C364,legal!O$2)</f>
        <v>#NUM!</v>
      </c>
      <c r="P364" s="12">
        <f ca="1">IFERROR(INDEX(Large!$E$4:$BO$1048576,legal!$C364,legal!P$2),0)</f>
        <v>0</v>
      </c>
      <c r="Q364" s="5">
        <f ca="1">IFERROR(INDEX(Large!$E$4:$BO$1048576,legal!$C364,legal!Q$2)*N364,0)</f>
        <v>0</v>
      </c>
      <c r="R364" s="5">
        <f ca="1">IFERROR(INDEX(Large!$E$4:$BO$1048576,legal!$C364,legal!R$2)*G364,0)</f>
        <v>0</v>
      </c>
    </row>
    <row r="365" spans="1:18">
      <c r="A365" s="18">
        <v>362</v>
      </c>
      <c r="B365" s="17" t="e">
        <f ca="1">LARGE(Large!$BO$4:$BO$31,legal!A365)</f>
        <v>#NUM!</v>
      </c>
      <c r="C365" s="28" t="e">
        <f ca="1">MATCH(B365,Large!$BO$4:$BO761,0)</f>
        <v>#NUM!</v>
      </c>
      <c r="D365" s="28" t="e">
        <f ca="1">INDEX(Large!$E$4:$BO$1048576,legal!$C365,legal!D$2)</f>
        <v>#NUM!</v>
      </c>
      <c r="E365" s="28" t="e">
        <f ca="1">INDEX(Large!$E$4:$BO$1048576,legal!$C365,legal!E$2)</f>
        <v>#NUM!</v>
      </c>
      <c r="F365" s="28" t="e">
        <f ca="1">INDEX(Large!$E$4:$BO$1048576,legal!$C365,legal!F$2)</f>
        <v>#NUM!</v>
      </c>
      <c r="G365" s="28" t="e">
        <f ca="1">INDEX(Large!$E$4:$BO$1048576,legal!$C365,legal!G$2)</f>
        <v>#NUM!</v>
      </c>
      <c r="H365" s="28" t="e">
        <f ca="1">INDEX(Large!$E$4:$BO$1048576,legal!$C365,legal!H$2)</f>
        <v>#NUM!</v>
      </c>
      <c r="I365" s="28" t="e">
        <f ca="1">INDEX(Large!$E$4:$BO$1048576,legal!$C365,legal!I$2)</f>
        <v>#NUM!</v>
      </c>
      <c r="J365" s="28" t="e">
        <f ca="1">INDEX(Large!$E$4:$BO$1048576,legal!$C365,legal!J$2)</f>
        <v>#NUM!</v>
      </c>
      <c r="K365" s="28" t="e">
        <f ca="1">INDEX(Large!$E$4:$BO$1048576,legal!$C365,legal!K$2)</f>
        <v>#NUM!</v>
      </c>
      <c r="L365" s="28" t="e">
        <f ca="1">INDEX(Large!$E$4:$BO$1048576,legal!$C365,legal!L$2)</f>
        <v>#NUM!</v>
      </c>
      <c r="M365" s="28" t="e">
        <f ca="1">INDEX(Large!$E$4:$BO$1048576,legal!$C365,legal!M$2)</f>
        <v>#NUM!</v>
      </c>
      <c r="N365" s="28" t="e">
        <f ca="1">INDEX(Large!$E$4:$BO$1048576,legal!$C365,legal!N$2)</f>
        <v>#NUM!</v>
      </c>
      <c r="O365" s="28" t="e">
        <f ca="1">INDEX(Large!$E$4:$BO$1048576,legal!$C365,legal!O$2)</f>
        <v>#NUM!</v>
      </c>
      <c r="P365" s="12">
        <f ca="1">IFERROR(INDEX(Large!$E$4:$BO$1048576,legal!$C365,legal!P$2),0)</f>
        <v>0</v>
      </c>
      <c r="Q365" s="5">
        <f ca="1">IFERROR(INDEX(Large!$E$4:$BO$1048576,legal!$C365,legal!Q$2)*N365,0)</f>
        <v>0</v>
      </c>
      <c r="R365" s="5">
        <f ca="1">IFERROR(INDEX(Large!$E$4:$BO$1048576,legal!$C365,legal!R$2)*G365,0)</f>
        <v>0</v>
      </c>
    </row>
    <row r="366" spans="1:18">
      <c r="A366" s="18">
        <v>363</v>
      </c>
      <c r="B366" s="17" t="e">
        <f ca="1">LARGE(Large!$BO$4:$BO$31,legal!A366)</f>
        <v>#NUM!</v>
      </c>
      <c r="C366" s="28" t="e">
        <f ca="1">MATCH(B366,Large!$BO$4:$BO762,0)</f>
        <v>#NUM!</v>
      </c>
      <c r="D366" s="28" t="e">
        <f ca="1">INDEX(Large!$E$4:$BO$1048576,legal!$C366,legal!D$2)</f>
        <v>#NUM!</v>
      </c>
      <c r="E366" s="28" t="e">
        <f ca="1">INDEX(Large!$E$4:$BO$1048576,legal!$C366,legal!E$2)</f>
        <v>#NUM!</v>
      </c>
      <c r="F366" s="28" t="e">
        <f ca="1">INDEX(Large!$E$4:$BO$1048576,legal!$C366,legal!F$2)</f>
        <v>#NUM!</v>
      </c>
      <c r="G366" s="28" t="e">
        <f ca="1">INDEX(Large!$E$4:$BO$1048576,legal!$C366,legal!G$2)</f>
        <v>#NUM!</v>
      </c>
      <c r="H366" s="28" t="e">
        <f ca="1">INDEX(Large!$E$4:$BO$1048576,legal!$C366,legal!H$2)</f>
        <v>#NUM!</v>
      </c>
      <c r="I366" s="28" t="e">
        <f ca="1">INDEX(Large!$E$4:$BO$1048576,legal!$C366,legal!I$2)</f>
        <v>#NUM!</v>
      </c>
      <c r="J366" s="28" t="e">
        <f ca="1">INDEX(Large!$E$4:$BO$1048576,legal!$C366,legal!J$2)</f>
        <v>#NUM!</v>
      </c>
      <c r="K366" s="28" t="e">
        <f ca="1">INDEX(Large!$E$4:$BO$1048576,legal!$C366,legal!K$2)</f>
        <v>#NUM!</v>
      </c>
      <c r="L366" s="28" t="e">
        <f ca="1">INDEX(Large!$E$4:$BO$1048576,legal!$C366,legal!L$2)</f>
        <v>#NUM!</v>
      </c>
      <c r="M366" s="28" t="e">
        <f ca="1">INDEX(Large!$E$4:$BO$1048576,legal!$C366,legal!M$2)</f>
        <v>#NUM!</v>
      </c>
      <c r="N366" s="28" t="e">
        <f ca="1">INDEX(Large!$E$4:$BO$1048576,legal!$C366,legal!N$2)</f>
        <v>#NUM!</v>
      </c>
      <c r="O366" s="28" t="e">
        <f ca="1">INDEX(Large!$E$4:$BO$1048576,legal!$C366,legal!O$2)</f>
        <v>#NUM!</v>
      </c>
      <c r="P366" s="12">
        <f ca="1">IFERROR(INDEX(Large!$E$4:$BO$1048576,legal!$C366,legal!P$2),0)</f>
        <v>0</v>
      </c>
      <c r="Q366" s="5">
        <f ca="1">IFERROR(INDEX(Large!$E$4:$BO$1048576,legal!$C366,legal!Q$2)*N366,0)</f>
        <v>0</v>
      </c>
      <c r="R366" s="5">
        <f ca="1">IFERROR(INDEX(Large!$E$4:$BO$1048576,legal!$C366,legal!R$2)*G366,0)</f>
        <v>0</v>
      </c>
    </row>
    <row r="367" spans="1:18">
      <c r="A367" s="18">
        <v>364</v>
      </c>
      <c r="B367" s="17" t="e">
        <f ca="1">LARGE(Large!$BO$4:$BO$31,legal!A367)</f>
        <v>#NUM!</v>
      </c>
      <c r="C367" s="28" t="e">
        <f ca="1">MATCH(B367,Large!$BO$4:$BO763,0)</f>
        <v>#NUM!</v>
      </c>
      <c r="D367" s="28" t="e">
        <f ca="1">INDEX(Large!$E$4:$BO$1048576,legal!$C367,legal!D$2)</f>
        <v>#NUM!</v>
      </c>
      <c r="E367" s="28" t="e">
        <f ca="1">INDEX(Large!$E$4:$BO$1048576,legal!$C367,legal!E$2)</f>
        <v>#NUM!</v>
      </c>
      <c r="F367" s="28" t="e">
        <f ca="1">INDEX(Large!$E$4:$BO$1048576,legal!$C367,legal!F$2)</f>
        <v>#NUM!</v>
      </c>
      <c r="G367" s="28" t="e">
        <f ca="1">INDEX(Large!$E$4:$BO$1048576,legal!$C367,legal!G$2)</f>
        <v>#NUM!</v>
      </c>
      <c r="H367" s="28" t="e">
        <f ca="1">INDEX(Large!$E$4:$BO$1048576,legal!$C367,legal!H$2)</f>
        <v>#NUM!</v>
      </c>
      <c r="I367" s="28" t="e">
        <f ca="1">INDEX(Large!$E$4:$BO$1048576,legal!$C367,legal!I$2)</f>
        <v>#NUM!</v>
      </c>
      <c r="J367" s="28" t="e">
        <f ca="1">INDEX(Large!$E$4:$BO$1048576,legal!$C367,legal!J$2)</f>
        <v>#NUM!</v>
      </c>
      <c r="K367" s="28" t="e">
        <f ca="1">INDEX(Large!$E$4:$BO$1048576,legal!$C367,legal!K$2)</f>
        <v>#NUM!</v>
      </c>
      <c r="L367" s="28" t="e">
        <f ca="1">INDEX(Large!$E$4:$BO$1048576,legal!$C367,legal!L$2)</f>
        <v>#NUM!</v>
      </c>
      <c r="M367" s="28" t="e">
        <f ca="1">INDEX(Large!$E$4:$BO$1048576,legal!$C367,legal!M$2)</f>
        <v>#NUM!</v>
      </c>
      <c r="N367" s="28" t="e">
        <f ca="1">INDEX(Large!$E$4:$BO$1048576,legal!$C367,legal!N$2)</f>
        <v>#NUM!</v>
      </c>
      <c r="O367" s="28" t="e">
        <f ca="1">INDEX(Large!$E$4:$BO$1048576,legal!$C367,legal!O$2)</f>
        <v>#NUM!</v>
      </c>
      <c r="P367" s="12">
        <f ca="1">IFERROR(INDEX(Large!$E$4:$BO$1048576,legal!$C367,legal!P$2),0)</f>
        <v>0</v>
      </c>
      <c r="Q367" s="5">
        <f ca="1">IFERROR(INDEX(Large!$E$4:$BO$1048576,legal!$C367,legal!Q$2)*N367,0)</f>
        <v>0</v>
      </c>
      <c r="R367" s="5">
        <f ca="1">IFERROR(INDEX(Large!$E$4:$BO$1048576,legal!$C367,legal!R$2)*G367,0)</f>
        <v>0</v>
      </c>
    </row>
    <row r="368" spans="1:18">
      <c r="A368" s="18">
        <v>365</v>
      </c>
      <c r="B368" s="17" t="e">
        <f ca="1">LARGE(Large!$BO$4:$BO$31,legal!A368)</f>
        <v>#NUM!</v>
      </c>
      <c r="C368" s="28" t="e">
        <f ca="1">MATCH(B368,Large!$BO$4:$BO764,0)</f>
        <v>#NUM!</v>
      </c>
      <c r="D368" s="28" t="e">
        <f ca="1">INDEX(Large!$E$4:$BO$1048576,legal!$C368,legal!D$2)</f>
        <v>#NUM!</v>
      </c>
      <c r="E368" s="28" t="e">
        <f ca="1">INDEX(Large!$E$4:$BO$1048576,legal!$C368,legal!E$2)</f>
        <v>#NUM!</v>
      </c>
      <c r="F368" s="28" t="e">
        <f ca="1">INDEX(Large!$E$4:$BO$1048576,legal!$C368,legal!F$2)</f>
        <v>#NUM!</v>
      </c>
      <c r="G368" s="28" t="e">
        <f ca="1">INDEX(Large!$E$4:$BO$1048576,legal!$C368,legal!G$2)</f>
        <v>#NUM!</v>
      </c>
      <c r="H368" s="28" t="e">
        <f ca="1">INDEX(Large!$E$4:$BO$1048576,legal!$C368,legal!H$2)</f>
        <v>#NUM!</v>
      </c>
      <c r="I368" s="28" t="e">
        <f ca="1">INDEX(Large!$E$4:$BO$1048576,legal!$C368,legal!I$2)</f>
        <v>#NUM!</v>
      </c>
      <c r="J368" s="28" t="e">
        <f ca="1">INDEX(Large!$E$4:$BO$1048576,legal!$C368,legal!J$2)</f>
        <v>#NUM!</v>
      </c>
      <c r="K368" s="28" t="e">
        <f ca="1">INDEX(Large!$E$4:$BO$1048576,legal!$C368,legal!K$2)</f>
        <v>#NUM!</v>
      </c>
      <c r="L368" s="28" t="e">
        <f ca="1">INDEX(Large!$E$4:$BO$1048576,legal!$C368,legal!L$2)</f>
        <v>#NUM!</v>
      </c>
      <c r="M368" s="28" t="e">
        <f ca="1">INDEX(Large!$E$4:$BO$1048576,legal!$C368,legal!M$2)</f>
        <v>#NUM!</v>
      </c>
      <c r="N368" s="28" t="e">
        <f ca="1">INDEX(Large!$E$4:$BO$1048576,legal!$C368,legal!N$2)</f>
        <v>#NUM!</v>
      </c>
      <c r="O368" s="28" t="e">
        <f ca="1">INDEX(Large!$E$4:$BO$1048576,legal!$C368,legal!O$2)</f>
        <v>#NUM!</v>
      </c>
      <c r="P368" s="12">
        <f ca="1">IFERROR(INDEX(Large!$E$4:$BO$1048576,legal!$C368,legal!P$2),0)</f>
        <v>0</v>
      </c>
      <c r="Q368" s="5">
        <f ca="1">IFERROR(INDEX(Large!$E$4:$BO$1048576,legal!$C368,legal!Q$2)*N368,0)</f>
        <v>0</v>
      </c>
      <c r="R368" s="5">
        <f ca="1">IFERROR(INDEX(Large!$E$4:$BO$1048576,legal!$C368,legal!R$2)*G368,0)</f>
        <v>0</v>
      </c>
    </row>
    <row r="369" spans="1:18">
      <c r="A369" s="18">
        <v>366</v>
      </c>
      <c r="B369" s="17" t="e">
        <f ca="1">LARGE(Large!$BO$4:$BO$31,legal!A369)</f>
        <v>#NUM!</v>
      </c>
      <c r="C369" s="28" t="e">
        <f ca="1">MATCH(B369,Large!$BO$4:$BO765,0)</f>
        <v>#NUM!</v>
      </c>
      <c r="D369" s="28" t="e">
        <f ca="1">INDEX(Large!$E$4:$BO$1048576,legal!$C369,legal!D$2)</f>
        <v>#NUM!</v>
      </c>
      <c r="E369" s="28" t="e">
        <f ca="1">INDEX(Large!$E$4:$BO$1048576,legal!$C369,legal!E$2)</f>
        <v>#NUM!</v>
      </c>
      <c r="F369" s="28" t="e">
        <f ca="1">INDEX(Large!$E$4:$BO$1048576,legal!$C369,legal!F$2)</f>
        <v>#NUM!</v>
      </c>
      <c r="G369" s="28" t="e">
        <f ca="1">INDEX(Large!$E$4:$BO$1048576,legal!$C369,legal!G$2)</f>
        <v>#NUM!</v>
      </c>
      <c r="H369" s="28" t="e">
        <f ca="1">INDEX(Large!$E$4:$BO$1048576,legal!$C369,legal!H$2)</f>
        <v>#NUM!</v>
      </c>
      <c r="I369" s="28" t="e">
        <f ca="1">INDEX(Large!$E$4:$BO$1048576,legal!$C369,legal!I$2)</f>
        <v>#NUM!</v>
      </c>
      <c r="J369" s="28" t="e">
        <f ca="1">INDEX(Large!$E$4:$BO$1048576,legal!$C369,legal!J$2)</f>
        <v>#NUM!</v>
      </c>
      <c r="K369" s="28" t="e">
        <f ca="1">INDEX(Large!$E$4:$BO$1048576,legal!$C369,legal!K$2)</f>
        <v>#NUM!</v>
      </c>
      <c r="L369" s="28" t="e">
        <f ca="1">INDEX(Large!$E$4:$BO$1048576,legal!$C369,legal!L$2)</f>
        <v>#NUM!</v>
      </c>
      <c r="M369" s="28" t="e">
        <f ca="1">INDEX(Large!$E$4:$BO$1048576,legal!$C369,legal!M$2)</f>
        <v>#NUM!</v>
      </c>
      <c r="N369" s="28" t="e">
        <f ca="1">INDEX(Large!$E$4:$BO$1048576,legal!$C369,legal!N$2)</f>
        <v>#NUM!</v>
      </c>
      <c r="O369" s="28" t="e">
        <f ca="1">INDEX(Large!$E$4:$BO$1048576,legal!$C369,legal!O$2)</f>
        <v>#NUM!</v>
      </c>
      <c r="P369" s="12">
        <f ca="1">IFERROR(INDEX(Large!$E$4:$BO$1048576,legal!$C369,legal!P$2),0)</f>
        <v>0</v>
      </c>
      <c r="Q369" s="5">
        <f ca="1">IFERROR(INDEX(Large!$E$4:$BO$1048576,legal!$C369,legal!Q$2)*N369,0)</f>
        <v>0</v>
      </c>
      <c r="R369" s="5">
        <f ca="1">IFERROR(INDEX(Large!$E$4:$BO$1048576,legal!$C369,legal!R$2)*G369,0)</f>
        <v>0</v>
      </c>
    </row>
    <row r="370" spans="1:18">
      <c r="A370" s="18">
        <v>367</v>
      </c>
      <c r="B370" s="17" t="e">
        <f ca="1">LARGE(Large!$BO$4:$BO$31,legal!A370)</f>
        <v>#NUM!</v>
      </c>
      <c r="C370" s="28" t="e">
        <f ca="1">MATCH(B370,Large!$BO$4:$BO766,0)</f>
        <v>#NUM!</v>
      </c>
      <c r="D370" s="28" t="e">
        <f ca="1">INDEX(Large!$E$4:$BO$1048576,legal!$C370,legal!D$2)</f>
        <v>#NUM!</v>
      </c>
      <c r="E370" s="28" t="e">
        <f ca="1">INDEX(Large!$E$4:$BO$1048576,legal!$C370,legal!E$2)</f>
        <v>#NUM!</v>
      </c>
      <c r="F370" s="28" t="e">
        <f ca="1">INDEX(Large!$E$4:$BO$1048576,legal!$C370,legal!F$2)</f>
        <v>#NUM!</v>
      </c>
      <c r="G370" s="28" t="e">
        <f ca="1">INDEX(Large!$E$4:$BO$1048576,legal!$C370,legal!G$2)</f>
        <v>#NUM!</v>
      </c>
      <c r="H370" s="28" t="e">
        <f ca="1">INDEX(Large!$E$4:$BO$1048576,legal!$C370,legal!H$2)</f>
        <v>#NUM!</v>
      </c>
      <c r="I370" s="28" t="e">
        <f ca="1">INDEX(Large!$E$4:$BO$1048576,legal!$C370,legal!I$2)</f>
        <v>#NUM!</v>
      </c>
      <c r="J370" s="28" t="e">
        <f ca="1">INDEX(Large!$E$4:$BO$1048576,legal!$C370,legal!J$2)</f>
        <v>#NUM!</v>
      </c>
      <c r="K370" s="28" t="e">
        <f ca="1">INDEX(Large!$E$4:$BO$1048576,legal!$C370,legal!K$2)</f>
        <v>#NUM!</v>
      </c>
      <c r="L370" s="28" t="e">
        <f ca="1">INDEX(Large!$E$4:$BO$1048576,legal!$C370,legal!L$2)</f>
        <v>#NUM!</v>
      </c>
      <c r="M370" s="28" t="e">
        <f ca="1">INDEX(Large!$E$4:$BO$1048576,legal!$C370,legal!M$2)</f>
        <v>#NUM!</v>
      </c>
      <c r="N370" s="28" t="e">
        <f ca="1">INDEX(Large!$E$4:$BO$1048576,legal!$C370,legal!N$2)</f>
        <v>#NUM!</v>
      </c>
      <c r="O370" s="28" t="e">
        <f ca="1">INDEX(Large!$E$4:$BO$1048576,legal!$C370,legal!O$2)</f>
        <v>#NUM!</v>
      </c>
      <c r="P370" s="12">
        <f ca="1">IFERROR(INDEX(Large!$E$4:$BO$1048576,legal!$C370,legal!P$2),0)</f>
        <v>0</v>
      </c>
      <c r="Q370" s="5">
        <f ca="1">IFERROR(INDEX(Large!$E$4:$BO$1048576,legal!$C370,legal!Q$2)*N370,0)</f>
        <v>0</v>
      </c>
      <c r="R370" s="5">
        <f ca="1">IFERROR(INDEX(Large!$E$4:$BO$1048576,legal!$C370,legal!R$2)*G370,0)</f>
        <v>0</v>
      </c>
    </row>
    <row r="371" spans="1:18">
      <c r="A371" s="18">
        <v>368</v>
      </c>
      <c r="B371" s="17" t="e">
        <f ca="1">LARGE(Large!$BO$4:$BO$31,legal!A371)</f>
        <v>#NUM!</v>
      </c>
      <c r="C371" s="28" t="e">
        <f ca="1">MATCH(B371,Large!$BO$4:$BO767,0)</f>
        <v>#NUM!</v>
      </c>
      <c r="D371" s="28" t="e">
        <f ca="1">INDEX(Large!$E$4:$BO$1048576,legal!$C371,legal!D$2)</f>
        <v>#NUM!</v>
      </c>
      <c r="E371" s="28" t="e">
        <f ca="1">INDEX(Large!$E$4:$BO$1048576,legal!$C371,legal!E$2)</f>
        <v>#NUM!</v>
      </c>
      <c r="F371" s="28" t="e">
        <f ca="1">INDEX(Large!$E$4:$BO$1048576,legal!$C371,legal!F$2)</f>
        <v>#NUM!</v>
      </c>
      <c r="G371" s="28" t="e">
        <f ca="1">INDEX(Large!$E$4:$BO$1048576,legal!$C371,legal!G$2)</f>
        <v>#NUM!</v>
      </c>
      <c r="H371" s="28" t="e">
        <f ca="1">INDEX(Large!$E$4:$BO$1048576,legal!$C371,legal!H$2)</f>
        <v>#NUM!</v>
      </c>
      <c r="I371" s="28" t="e">
        <f ca="1">INDEX(Large!$E$4:$BO$1048576,legal!$C371,legal!I$2)</f>
        <v>#NUM!</v>
      </c>
      <c r="J371" s="28" t="e">
        <f ca="1">INDEX(Large!$E$4:$BO$1048576,legal!$C371,legal!J$2)</f>
        <v>#NUM!</v>
      </c>
      <c r="K371" s="28" t="e">
        <f ca="1">INDEX(Large!$E$4:$BO$1048576,legal!$C371,legal!K$2)</f>
        <v>#NUM!</v>
      </c>
      <c r="L371" s="28" t="e">
        <f ca="1">INDEX(Large!$E$4:$BO$1048576,legal!$C371,legal!L$2)</f>
        <v>#NUM!</v>
      </c>
      <c r="M371" s="28" t="e">
        <f ca="1">INDEX(Large!$E$4:$BO$1048576,legal!$C371,legal!M$2)</f>
        <v>#NUM!</v>
      </c>
      <c r="N371" s="28" t="e">
        <f ca="1">INDEX(Large!$E$4:$BO$1048576,legal!$C371,legal!N$2)</f>
        <v>#NUM!</v>
      </c>
      <c r="O371" s="28" t="e">
        <f ca="1">INDEX(Large!$E$4:$BO$1048576,legal!$C371,legal!O$2)</f>
        <v>#NUM!</v>
      </c>
      <c r="P371" s="12">
        <f ca="1">IFERROR(INDEX(Large!$E$4:$BO$1048576,legal!$C371,legal!P$2),0)</f>
        <v>0</v>
      </c>
      <c r="Q371" s="5">
        <f ca="1">IFERROR(INDEX(Large!$E$4:$BO$1048576,legal!$C371,legal!Q$2)*N371,0)</f>
        <v>0</v>
      </c>
      <c r="R371" s="5">
        <f ca="1">IFERROR(INDEX(Large!$E$4:$BO$1048576,legal!$C371,legal!R$2)*G371,0)</f>
        <v>0</v>
      </c>
    </row>
    <row r="372" spans="1:18">
      <c r="A372" s="18">
        <v>369</v>
      </c>
      <c r="B372" s="17" t="e">
        <f ca="1">LARGE(Large!$BO$4:$BO$31,legal!A372)</f>
        <v>#NUM!</v>
      </c>
      <c r="C372" s="28" t="e">
        <f ca="1">MATCH(B372,Large!$BO$4:$BO768,0)</f>
        <v>#NUM!</v>
      </c>
      <c r="D372" s="28" t="e">
        <f ca="1">INDEX(Large!$E$4:$BO$1048576,legal!$C372,legal!D$2)</f>
        <v>#NUM!</v>
      </c>
      <c r="E372" s="28" t="e">
        <f ca="1">INDEX(Large!$E$4:$BO$1048576,legal!$C372,legal!E$2)</f>
        <v>#NUM!</v>
      </c>
      <c r="F372" s="28" t="e">
        <f ca="1">INDEX(Large!$E$4:$BO$1048576,legal!$C372,legal!F$2)</f>
        <v>#NUM!</v>
      </c>
      <c r="G372" s="28" t="e">
        <f ca="1">INDEX(Large!$E$4:$BO$1048576,legal!$C372,legal!G$2)</f>
        <v>#NUM!</v>
      </c>
      <c r="H372" s="28" t="e">
        <f ca="1">INDEX(Large!$E$4:$BO$1048576,legal!$C372,legal!H$2)</f>
        <v>#NUM!</v>
      </c>
      <c r="I372" s="28" t="e">
        <f ca="1">INDEX(Large!$E$4:$BO$1048576,legal!$C372,legal!I$2)</f>
        <v>#NUM!</v>
      </c>
      <c r="J372" s="28" t="e">
        <f ca="1">INDEX(Large!$E$4:$BO$1048576,legal!$C372,legal!J$2)</f>
        <v>#NUM!</v>
      </c>
      <c r="K372" s="28" t="e">
        <f ca="1">INDEX(Large!$E$4:$BO$1048576,legal!$C372,legal!K$2)</f>
        <v>#NUM!</v>
      </c>
      <c r="L372" s="28" t="e">
        <f ca="1">INDEX(Large!$E$4:$BO$1048576,legal!$C372,legal!L$2)</f>
        <v>#NUM!</v>
      </c>
      <c r="M372" s="28" t="e">
        <f ca="1">INDEX(Large!$E$4:$BO$1048576,legal!$C372,legal!M$2)</f>
        <v>#NUM!</v>
      </c>
      <c r="N372" s="28" t="e">
        <f ca="1">INDEX(Large!$E$4:$BO$1048576,legal!$C372,legal!N$2)</f>
        <v>#NUM!</v>
      </c>
      <c r="O372" s="28" t="e">
        <f ca="1">INDEX(Large!$E$4:$BO$1048576,legal!$C372,legal!O$2)</f>
        <v>#NUM!</v>
      </c>
      <c r="P372" s="12">
        <f ca="1">IFERROR(INDEX(Large!$E$4:$BO$1048576,legal!$C372,legal!P$2),0)</f>
        <v>0</v>
      </c>
      <c r="Q372" s="5">
        <f ca="1">IFERROR(INDEX(Large!$E$4:$BO$1048576,legal!$C372,legal!Q$2)*N372,0)</f>
        <v>0</v>
      </c>
      <c r="R372" s="5">
        <f ca="1">IFERROR(INDEX(Large!$E$4:$BO$1048576,legal!$C372,legal!R$2)*G372,0)</f>
        <v>0</v>
      </c>
    </row>
    <row r="373" spans="1:18">
      <c r="A373" s="18">
        <v>370</v>
      </c>
      <c r="B373" s="17" t="e">
        <f ca="1">LARGE(Large!$BO$4:$BO$31,legal!A373)</f>
        <v>#NUM!</v>
      </c>
      <c r="C373" s="28" t="e">
        <f ca="1">MATCH(B373,Large!$BO$4:$BO769,0)</f>
        <v>#NUM!</v>
      </c>
      <c r="D373" s="28" t="e">
        <f ca="1">INDEX(Large!$E$4:$BO$1048576,legal!$C373,legal!D$2)</f>
        <v>#NUM!</v>
      </c>
      <c r="E373" s="28" t="e">
        <f ca="1">INDEX(Large!$E$4:$BO$1048576,legal!$C373,legal!E$2)</f>
        <v>#NUM!</v>
      </c>
      <c r="F373" s="28" t="e">
        <f ca="1">INDEX(Large!$E$4:$BO$1048576,legal!$C373,legal!F$2)</f>
        <v>#NUM!</v>
      </c>
      <c r="G373" s="28" t="e">
        <f ca="1">INDEX(Large!$E$4:$BO$1048576,legal!$C373,legal!G$2)</f>
        <v>#NUM!</v>
      </c>
      <c r="H373" s="28" t="e">
        <f ca="1">INDEX(Large!$E$4:$BO$1048576,legal!$C373,legal!H$2)</f>
        <v>#NUM!</v>
      </c>
      <c r="I373" s="28" t="e">
        <f ca="1">INDEX(Large!$E$4:$BO$1048576,legal!$C373,legal!I$2)</f>
        <v>#NUM!</v>
      </c>
      <c r="J373" s="28" t="e">
        <f ca="1">INDEX(Large!$E$4:$BO$1048576,legal!$C373,legal!J$2)</f>
        <v>#NUM!</v>
      </c>
      <c r="K373" s="28" t="e">
        <f ca="1">INDEX(Large!$E$4:$BO$1048576,legal!$C373,legal!K$2)</f>
        <v>#NUM!</v>
      </c>
      <c r="L373" s="28" t="e">
        <f ca="1">INDEX(Large!$E$4:$BO$1048576,legal!$C373,legal!L$2)</f>
        <v>#NUM!</v>
      </c>
      <c r="M373" s="28" t="e">
        <f ca="1">INDEX(Large!$E$4:$BO$1048576,legal!$C373,legal!M$2)</f>
        <v>#NUM!</v>
      </c>
      <c r="N373" s="28" t="e">
        <f ca="1">INDEX(Large!$E$4:$BO$1048576,legal!$C373,legal!N$2)</f>
        <v>#NUM!</v>
      </c>
      <c r="O373" s="28" t="e">
        <f ca="1">INDEX(Large!$E$4:$BO$1048576,legal!$C373,legal!O$2)</f>
        <v>#NUM!</v>
      </c>
      <c r="P373" s="12">
        <f ca="1">IFERROR(INDEX(Large!$E$4:$BO$1048576,legal!$C373,legal!P$2),0)</f>
        <v>0</v>
      </c>
      <c r="Q373" s="5">
        <f ca="1">IFERROR(INDEX(Large!$E$4:$BO$1048576,legal!$C373,legal!Q$2)*N373,0)</f>
        <v>0</v>
      </c>
      <c r="R373" s="5">
        <f ca="1">IFERROR(INDEX(Large!$E$4:$BO$1048576,legal!$C373,legal!R$2)*G373,0)</f>
        <v>0</v>
      </c>
    </row>
    <row r="374" spans="1:18">
      <c r="A374" s="18">
        <v>371</v>
      </c>
      <c r="B374" s="17" t="e">
        <f ca="1">LARGE(Large!$BO$4:$BO$31,legal!A374)</f>
        <v>#NUM!</v>
      </c>
      <c r="C374" s="28" t="e">
        <f ca="1">MATCH(B374,Large!$BO$4:$BO770,0)</f>
        <v>#NUM!</v>
      </c>
      <c r="D374" s="28" t="e">
        <f ca="1">INDEX(Large!$E$4:$BO$1048576,legal!$C374,legal!D$2)</f>
        <v>#NUM!</v>
      </c>
      <c r="E374" s="28" t="e">
        <f ca="1">INDEX(Large!$E$4:$BO$1048576,legal!$C374,legal!E$2)</f>
        <v>#NUM!</v>
      </c>
      <c r="F374" s="28" t="e">
        <f ca="1">INDEX(Large!$E$4:$BO$1048576,legal!$C374,legal!F$2)</f>
        <v>#NUM!</v>
      </c>
      <c r="G374" s="28" t="e">
        <f ca="1">INDEX(Large!$E$4:$BO$1048576,legal!$C374,legal!G$2)</f>
        <v>#NUM!</v>
      </c>
      <c r="H374" s="28" t="e">
        <f ca="1">INDEX(Large!$E$4:$BO$1048576,legal!$C374,legal!H$2)</f>
        <v>#NUM!</v>
      </c>
      <c r="I374" s="28" t="e">
        <f ca="1">INDEX(Large!$E$4:$BO$1048576,legal!$C374,legal!I$2)</f>
        <v>#NUM!</v>
      </c>
      <c r="J374" s="28" t="e">
        <f ca="1">INDEX(Large!$E$4:$BO$1048576,legal!$C374,legal!J$2)</f>
        <v>#NUM!</v>
      </c>
      <c r="K374" s="28" t="e">
        <f ca="1">INDEX(Large!$E$4:$BO$1048576,legal!$C374,legal!K$2)</f>
        <v>#NUM!</v>
      </c>
      <c r="L374" s="28" t="e">
        <f ca="1">INDEX(Large!$E$4:$BO$1048576,legal!$C374,legal!L$2)</f>
        <v>#NUM!</v>
      </c>
      <c r="M374" s="28" t="e">
        <f ca="1">INDEX(Large!$E$4:$BO$1048576,legal!$C374,legal!M$2)</f>
        <v>#NUM!</v>
      </c>
      <c r="N374" s="28" t="e">
        <f ca="1">INDEX(Large!$E$4:$BO$1048576,legal!$C374,legal!N$2)</f>
        <v>#NUM!</v>
      </c>
      <c r="O374" s="28" t="e">
        <f ca="1">INDEX(Large!$E$4:$BO$1048576,legal!$C374,legal!O$2)</f>
        <v>#NUM!</v>
      </c>
      <c r="P374" s="12">
        <f ca="1">IFERROR(INDEX(Large!$E$4:$BO$1048576,legal!$C374,legal!P$2),0)</f>
        <v>0</v>
      </c>
      <c r="Q374" s="5">
        <f ca="1">IFERROR(INDEX(Large!$E$4:$BO$1048576,legal!$C374,legal!Q$2)*N374,0)</f>
        <v>0</v>
      </c>
      <c r="R374" s="5">
        <f ca="1">IFERROR(INDEX(Large!$E$4:$BO$1048576,legal!$C374,legal!R$2)*G374,0)</f>
        <v>0</v>
      </c>
    </row>
    <row r="375" spans="1:18">
      <c r="A375" s="18">
        <v>372</v>
      </c>
      <c r="B375" s="17" t="e">
        <f ca="1">LARGE(Large!$BO$4:$BO$31,legal!A375)</f>
        <v>#NUM!</v>
      </c>
      <c r="C375" s="28" t="e">
        <f ca="1">MATCH(B375,Large!$BO$4:$BO771,0)</f>
        <v>#NUM!</v>
      </c>
      <c r="D375" s="28" t="e">
        <f ca="1">INDEX(Large!$E$4:$BO$1048576,legal!$C375,legal!D$2)</f>
        <v>#NUM!</v>
      </c>
      <c r="E375" s="28" t="e">
        <f ca="1">INDEX(Large!$E$4:$BO$1048576,legal!$C375,legal!E$2)</f>
        <v>#NUM!</v>
      </c>
      <c r="F375" s="28" t="e">
        <f ca="1">INDEX(Large!$E$4:$BO$1048576,legal!$C375,legal!F$2)</f>
        <v>#NUM!</v>
      </c>
      <c r="G375" s="28" t="e">
        <f ca="1">INDEX(Large!$E$4:$BO$1048576,legal!$C375,legal!G$2)</f>
        <v>#NUM!</v>
      </c>
      <c r="H375" s="28" t="e">
        <f ca="1">INDEX(Large!$E$4:$BO$1048576,legal!$C375,legal!H$2)</f>
        <v>#NUM!</v>
      </c>
      <c r="I375" s="28" t="e">
        <f ca="1">INDEX(Large!$E$4:$BO$1048576,legal!$C375,legal!I$2)</f>
        <v>#NUM!</v>
      </c>
      <c r="J375" s="28" t="e">
        <f ca="1">INDEX(Large!$E$4:$BO$1048576,legal!$C375,legal!J$2)</f>
        <v>#NUM!</v>
      </c>
      <c r="K375" s="28" t="e">
        <f ca="1">INDEX(Large!$E$4:$BO$1048576,legal!$C375,legal!K$2)</f>
        <v>#NUM!</v>
      </c>
      <c r="L375" s="28" t="e">
        <f ca="1">INDEX(Large!$E$4:$BO$1048576,legal!$C375,legal!L$2)</f>
        <v>#NUM!</v>
      </c>
      <c r="M375" s="28" t="e">
        <f ca="1">INDEX(Large!$E$4:$BO$1048576,legal!$C375,legal!M$2)</f>
        <v>#NUM!</v>
      </c>
      <c r="N375" s="28" t="e">
        <f ca="1">INDEX(Large!$E$4:$BO$1048576,legal!$C375,legal!N$2)</f>
        <v>#NUM!</v>
      </c>
      <c r="O375" s="28" t="e">
        <f ca="1">INDEX(Large!$E$4:$BO$1048576,legal!$C375,legal!O$2)</f>
        <v>#NUM!</v>
      </c>
      <c r="P375" s="12">
        <f ca="1">IFERROR(INDEX(Large!$E$4:$BO$1048576,legal!$C375,legal!P$2),0)</f>
        <v>0</v>
      </c>
      <c r="Q375" s="5">
        <f ca="1">IFERROR(INDEX(Large!$E$4:$BO$1048576,legal!$C375,legal!Q$2)*N375,0)</f>
        <v>0</v>
      </c>
      <c r="R375" s="5">
        <f ca="1">IFERROR(INDEX(Large!$E$4:$BO$1048576,legal!$C375,legal!R$2)*G375,0)</f>
        <v>0</v>
      </c>
    </row>
    <row r="376" spans="1:18">
      <c r="A376" s="18">
        <v>373</v>
      </c>
      <c r="B376" s="17" t="e">
        <f ca="1">LARGE(Large!$BO$4:$BO$31,legal!A376)</f>
        <v>#NUM!</v>
      </c>
      <c r="C376" s="28" t="e">
        <f ca="1">MATCH(B376,Large!$BO$4:$BO772,0)</f>
        <v>#NUM!</v>
      </c>
      <c r="D376" s="28" t="e">
        <f ca="1">INDEX(Large!$E$4:$BO$1048576,legal!$C376,legal!D$2)</f>
        <v>#NUM!</v>
      </c>
      <c r="E376" s="28" t="e">
        <f ca="1">INDEX(Large!$E$4:$BO$1048576,legal!$C376,legal!E$2)</f>
        <v>#NUM!</v>
      </c>
      <c r="F376" s="28" t="e">
        <f ca="1">INDEX(Large!$E$4:$BO$1048576,legal!$C376,legal!F$2)</f>
        <v>#NUM!</v>
      </c>
      <c r="G376" s="28" t="e">
        <f ca="1">INDEX(Large!$E$4:$BO$1048576,legal!$C376,legal!G$2)</f>
        <v>#NUM!</v>
      </c>
      <c r="H376" s="28" t="e">
        <f ca="1">INDEX(Large!$E$4:$BO$1048576,legal!$C376,legal!H$2)</f>
        <v>#NUM!</v>
      </c>
      <c r="I376" s="28" t="e">
        <f ca="1">INDEX(Large!$E$4:$BO$1048576,legal!$C376,legal!I$2)</f>
        <v>#NUM!</v>
      </c>
      <c r="J376" s="28" t="e">
        <f ca="1">INDEX(Large!$E$4:$BO$1048576,legal!$C376,legal!J$2)</f>
        <v>#NUM!</v>
      </c>
      <c r="K376" s="28" t="e">
        <f ca="1">INDEX(Large!$E$4:$BO$1048576,legal!$C376,legal!K$2)</f>
        <v>#NUM!</v>
      </c>
      <c r="L376" s="28" t="e">
        <f ca="1">INDEX(Large!$E$4:$BO$1048576,legal!$C376,legal!L$2)</f>
        <v>#NUM!</v>
      </c>
      <c r="M376" s="28" t="e">
        <f ca="1">INDEX(Large!$E$4:$BO$1048576,legal!$C376,legal!M$2)</f>
        <v>#NUM!</v>
      </c>
      <c r="N376" s="28" t="e">
        <f ca="1">INDEX(Large!$E$4:$BO$1048576,legal!$C376,legal!N$2)</f>
        <v>#NUM!</v>
      </c>
      <c r="O376" s="28" t="e">
        <f ca="1">INDEX(Large!$E$4:$BO$1048576,legal!$C376,legal!O$2)</f>
        <v>#NUM!</v>
      </c>
      <c r="P376" s="12">
        <f ca="1">IFERROR(INDEX(Large!$E$4:$BO$1048576,legal!$C376,legal!P$2),0)</f>
        <v>0</v>
      </c>
      <c r="Q376" s="5">
        <f ca="1">IFERROR(INDEX(Large!$E$4:$BO$1048576,legal!$C376,legal!Q$2)*N376,0)</f>
        <v>0</v>
      </c>
      <c r="R376" s="5">
        <f ca="1">IFERROR(INDEX(Large!$E$4:$BO$1048576,legal!$C376,legal!R$2)*G376,0)</f>
        <v>0</v>
      </c>
    </row>
    <row r="377" spans="1:18">
      <c r="A377" s="18">
        <v>374</v>
      </c>
      <c r="B377" s="17" t="e">
        <f ca="1">LARGE(Large!$BO$4:$BO$31,legal!A377)</f>
        <v>#NUM!</v>
      </c>
      <c r="C377" s="28" t="e">
        <f ca="1">MATCH(B377,Large!$BO$4:$BO773,0)</f>
        <v>#NUM!</v>
      </c>
      <c r="D377" s="28" t="e">
        <f ca="1">INDEX(Large!$E$4:$BO$1048576,legal!$C377,legal!D$2)</f>
        <v>#NUM!</v>
      </c>
      <c r="E377" s="28" t="e">
        <f ca="1">INDEX(Large!$E$4:$BO$1048576,legal!$C377,legal!E$2)</f>
        <v>#NUM!</v>
      </c>
      <c r="F377" s="28" t="e">
        <f ca="1">INDEX(Large!$E$4:$BO$1048576,legal!$C377,legal!F$2)</f>
        <v>#NUM!</v>
      </c>
      <c r="G377" s="28" t="e">
        <f ca="1">INDEX(Large!$E$4:$BO$1048576,legal!$C377,legal!G$2)</f>
        <v>#NUM!</v>
      </c>
      <c r="H377" s="28" t="e">
        <f ca="1">INDEX(Large!$E$4:$BO$1048576,legal!$C377,legal!H$2)</f>
        <v>#NUM!</v>
      </c>
      <c r="I377" s="28" t="e">
        <f ca="1">INDEX(Large!$E$4:$BO$1048576,legal!$C377,legal!I$2)</f>
        <v>#NUM!</v>
      </c>
      <c r="J377" s="28" t="e">
        <f ca="1">INDEX(Large!$E$4:$BO$1048576,legal!$C377,legal!J$2)</f>
        <v>#NUM!</v>
      </c>
      <c r="K377" s="28" t="e">
        <f ca="1">INDEX(Large!$E$4:$BO$1048576,legal!$C377,legal!K$2)</f>
        <v>#NUM!</v>
      </c>
      <c r="L377" s="28" t="e">
        <f ca="1">INDEX(Large!$E$4:$BO$1048576,legal!$C377,legal!L$2)</f>
        <v>#NUM!</v>
      </c>
      <c r="M377" s="28" t="e">
        <f ca="1">INDEX(Large!$E$4:$BO$1048576,legal!$C377,legal!M$2)</f>
        <v>#NUM!</v>
      </c>
      <c r="N377" s="28" t="e">
        <f ca="1">INDEX(Large!$E$4:$BO$1048576,legal!$C377,legal!N$2)</f>
        <v>#NUM!</v>
      </c>
      <c r="O377" s="28" t="e">
        <f ca="1">INDEX(Large!$E$4:$BO$1048576,legal!$C377,legal!O$2)</f>
        <v>#NUM!</v>
      </c>
      <c r="P377" s="12">
        <f ca="1">IFERROR(INDEX(Large!$E$4:$BO$1048576,legal!$C377,legal!P$2),0)</f>
        <v>0</v>
      </c>
      <c r="Q377" s="5">
        <f ca="1">IFERROR(INDEX(Large!$E$4:$BO$1048576,legal!$C377,legal!Q$2)*N377,0)</f>
        <v>0</v>
      </c>
      <c r="R377" s="5">
        <f ca="1">IFERROR(INDEX(Large!$E$4:$BO$1048576,legal!$C377,legal!R$2)*G377,0)</f>
        <v>0</v>
      </c>
    </row>
    <row r="378" spans="1:18">
      <c r="A378" s="18">
        <v>375</v>
      </c>
      <c r="B378" s="17" t="e">
        <f ca="1">LARGE(Large!$BO$4:$BO$31,legal!A378)</f>
        <v>#NUM!</v>
      </c>
      <c r="C378" s="28" t="e">
        <f ca="1">MATCH(B378,Large!$BO$4:$BO774,0)</f>
        <v>#NUM!</v>
      </c>
      <c r="D378" s="28" t="e">
        <f ca="1">INDEX(Large!$E$4:$BO$1048576,legal!$C378,legal!D$2)</f>
        <v>#NUM!</v>
      </c>
      <c r="E378" s="28" t="e">
        <f ca="1">INDEX(Large!$E$4:$BO$1048576,legal!$C378,legal!E$2)</f>
        <v>#NUM!</v>
      </c>
      <c r="F378" s="28" t="e">
        <f ca="1">INDEX(Large!$E$4:$BO$1048576,legal!$C378,legal!F$2)</f>
        <v>#NUM!</v>
      </c>
      <c r="G378" s="28" t="e">
        <f ca="1">INDEX(Large!$E$4:$BO$1048576,legal!$C378,legal!G$2)</f>
        <v>#NUM!</v>
      </c>
      <c r="H378" s="28" t="e">
        <f ca="1">INDEX(Large!$E$4:$BO$1048576,legal!$C378,legal!H$2)</f>
        <v>#NUM!</v>
      </c>
      <c r="I378" s="28" t="e">
        <f ca="1">INDEX(Large!$E$4:$BO$1048576,legal!$C378,legal!I$2)</f>
        <v>#NUM!</v>
      </c>
      <c r="J378" s="28" t="e">
        <f ca="1">INDEX(Large!$E$4:$BO$1048576,legal!$C378,legal!J$2)</f>
        <v>#NUM!</v>
      </c>
      <c r="K378" s="28" t="e">
        <f ca="1">INDEX(Large!$E$4:$BO$1048576,legal!$C378,legal!K$2)</f>
        <v>#NUM!</v>
      </c>
      <c r="L378" s="28" t="e">
        <f ca="1">INDEX(Large!$E$4:$BO$1048576,legal!$C378,legal!L$2)</f>
        <v>#NUM!</v>
      </c>
      <c r="M378" s="28" t="e">
        <f ca="1">INDEX(Large!$E$4:$BO$1048576,legal!$C378,legal!M$2)</f>
        <v>#NUM!</v>
      </c>
      <c r="N378" s="28" t="e">
        <f ca="1">INDEX(Large!$E$4:$BO$1048576,legal!$C378,legal!N$2)</f>
        <v>#NUM!</v>
      </c>
      <c r="O378" s="28" t="e">
        <f ca="1">INDEX(Large!$E$4:$BO$1048576,legal!$C378,legal!O$2)</f>
        <v>#NUM!</v>
      </c>
      <c r="P378" s="12">
        <f ca="1">IFERROR(INDEX(Large!$E$4:$BO$1048576,legal!$C378,legal!P$2),0)</f>
        <v>0</v>
      </c>
      <c r="Q378" s="5">
        <f ca="1">IFERROR(INDEX(Large!$E$4:$BO$1048576,legal!$C378,legal!Q$2)*N378,0)</f>
        <v>0</v>
      </c>
      <c r="R378" s="5">
        <f ca="1">IFERROR(INDEX(Large!$E$4:$BO$1048576,legal!$C378,legal!R$2)*G378,0)</f>
        <v>0</v>
      </c>
    </row>
    <row r="379" spans="1:18">
      <c r="A379" s="18">
        <v>376</v>
      </c>
      <c r="B379" s="17" t="e">
        <f ca="1">LARGE(Large!$BO$4:$BO$31,legal!A379)</f>
        <v>#NUM!</v>
      </c>
      <c r="C379" s="28" t="e">
        <f ca="1">MATCH(B379,Large!$BO$4:$BO775,0)</f>
        <v>#NUM!</v>
      </c>
      <c r="D379" s="28" t="e">
        <f ca="1">INDEX(Large!$E$4:$BO$1048576,legal!$C379,legal!D$2)</f>
        <v>#NUM!</v>
      </c>
      <c r="E379" s="28" t="e">
        <f ca="1">INDEX(Large!$E$4:$BO$1048576,legal!$C379,legal!E$2)</f>
        <v>#NUM!</v>
      </c>
      <c r="F379" s="28" t="e">
        <f ca="1">INDEX(Large!$E$4:$BO$1048576,legal!$C379,legal!F$2)</f>
        <v>#NUM!</v>
      </c>
      <c r="G379" s="28" t="e">
        <f ca="1">INDEX(Large!$E$4:$BO$1048576,legal!$C379,legal!G$2)</f>
        <v>#NUM!</v>
      </c>
      <c r="H379" s="28" t="e">
        <f ca="1">INDEX(Large!$E$4:$BO$1048576,legal!$C379,legal!H$2)</f>
        <v>#NUM!</v>
      </c>
      <c r="I379" s="28" t="e">
        <f ca="1">INDEX(Large!$E$4:$BO$1048576,legal!$C379,legal!I$2)</f>
        <v>#NUM!</v>
      </c>
      <c r="J379" s="28" t="e">
        <f ca="1">INDEX(Large!$E$4:$BO$1048576,legal!$C379,legal!J$2)</f>
        <v>#NUM!</v>
      </c>
      <c r="K379" s="28" t="e">
        <f ca="1">INDEX(Large!$E$4:$BO$1048576,legal!$C379,legal!K$2)</f>
        <v>#NUM!</v>
      </c>
      <c r="L379" s="28" t="e">
        <f ca="1">INDEX(Large!$E$4:$BO$1048576,legal!$C379,legal!L$2)</f>
        <v>#NUM!</v>
      </c>
      <c r="M379" s="28" t="e">
        <f ca="1">INDEX(Large!$E$4:$BO$1048576,legal!$C379,legal!M$2)</f>
        <v>#NUM!</v>
      </c>
      <c r="N379" s="28" t="e">
        <f ca="1">INDEX(Large!$E$4:$BO$1048576,legal!$C379,legal!N$2)</f>
        <v>#NUM!</v>
      </c>
      <c r="O379" s="28" t="e">
        <f ca="1">INDEX(Large!$E$4:$BO$1048576,legal!$C379,legal!O$2)</f>
        <v>#NUM!</v>
      </c>
      <c r="P379" s="12">
        <f ca="1">IFERROR(INDEX(Large!$E$4:$BO$1048576,legal!$C379,legal!P$2),0)</f>
        <v>0</v>
      </c>
      <c r="Q379" s="5">
        <f ca="1">IFERROR(INDEX(Large!$E$4:$BO$1048576,legal!$C379,legal!Q$2)*N379,0)</f>
        <v>0</v>
      </c>
      <c r="R379" s="5">
        <f ca="1">IFERROR(INDEX(Large!$E$4:$BO$1048576,legal!$C379,legal!R$2)*G379,0)</f>
        <v>0</v>
      </c>
    </row>
    <row r="380" spans="1:18">
      <c r="A380" s="18">
        <v>377</v>
      </c>
      <c r="B380" s="17" t="e">
        <f ca="1">LARGE(Large!$BO$4:$BO$31,legal!A380)</f>
        <v>#NUM!</v>
      </c>
      <c r="C380" s="28" t="e">
        <f ca="1">MATCH(B380,Large!$BO$4:$BO776,0)</f>
        <v>#NUM!</v>
      </c>
      <c r="D380" s="28" t="e">
        <f ca="1">INDEX(Large!$E$4:$BO$1048576,legal!$C380,legal!D$2)</f>
        <v>#NUM!</v>
      </c>
      <c r="E380" s="28" t="e">
        <f ca="1">INDEX(Large!$E$4:$BO$1048576,legal!$C380,legal!E$2)</f>
        <v>#NUM!</v>
      </c>
      <c r="F380" s="28" t="e">
        <f ca="1">INDEX(Large!$E$4:$BO$1048576,legal!$C380,legal!F$2)</f>
        <v>#NUM!</v>
      </c>
      <c r="G380" s="28" t="e">
        <f ca="1">INDEX(Large!$E$4:$BO$1048576,legal!$C380,legal!G$2)</f>
        <v>#NUM!</v>
      </c>
      <c r="H380" s="28" t="e">
        <f ca="1">INDEX(Large!$E$4:$BO$1048576,legal!$C380,legal!H$2)</f>
        <v>#NUM!</v>
      </c>
      <c r="I380" s="28" t="e">
        <f ca="1">INDEX(Large!$E$4:$BO$1048576,legal!$C380,legal!I$2)</f>
        <v>#NUM!</v>
      </c>
      <c r="J380" s="28" t="e">
        <f ca="1">INDEX(Large!$E$4:$BO$1048576,legal!$C380,legal!J$2)</f>
        <v>#NUM!</v>
      </c>
      <c r="K380" s="28" t="e">
        <f ca="1">INDEX(Large!$E$4:$BO$1048576,legal!$C380,legal!K$2)</f>
        <v>#NUM!</v>
      </c>
      <c r="L380" s="28" t="e">
        <f ca="1">INDEX(Large!$E$4:$BO$1048576,legal!$C380,legal!L$2)</f>
        <v>#NUM!</v>
      </c>
      <c r="M380" s="28" t="e">
        <f ca="1">INDEX(Large!$E$4:$BO$1048576,legal!$C380,legal!M$2)</f>
        <v>#NUM!</v>
      </c>
      <c r="N380" s="28" t="e">
        <f ca="1">INDEX(Large!$E$4:$BO$1048576,legal!$C380,legal!N$2)</f>
        <v>#NUM!</v>
      </c>
      <c r="O380" s="28" t="e">
        <f ca="1">INDEX(Large!$E$4:$BO$1048576,legal!$C380,legal!O$2)</f>
        <v>#NUM!</v>
      </c>
      <c r="P380" s="12">
        <f ca="1">IFERROR(INDEX(Large!$E$4:$BO$1048576,legal!$C380,legal!P$2),0)</f>
        <v>0</v>
      </c>
      <c r="Q380" s="5">
        <f ca="1">IFERROR(INDEX(Large!$E$4:$BO$1048576,legal!$C380,legal!Q$2)*N380,0)</f>
        <v>0</v>
      </c>
      <c r="R380" s="5">
        <f ca="1">IFERROR(INDEX(Large!$E$4:$BO$1048576,legal!$C380,legal!R$2)*G380,0)</f>
        <v>0</v>
      </c>
    </row>
    <row r="381" spans="1:18">
      <c r="A381" s="18">
        <v>378</v>
      </c>
      <c r="B381" s="17" t="e">
        <f ca="1">LARGE(Large!$BO$4:$BO$31,legal!A381)</f>
        <v>#NUM!</v>
      </c>
      <c r="C381" s="28" t="e">
        <f ca="1">MATCH(B381,Large!$BO$4:$BO777,0)</f>
        <v>#NUM!</v>
      </c>
      <c r="D381" s="28" t="e">
        <f ca="1">INDEX(Large!$E$4:$BO$1048576,legal!$C381,legal!D$2)</f>
        <v>#NUM!</v>
      </c>
      <c r="E381" s="28" t="e">
        <f ca="1">INDEX(Large!$E$4:$BO$1048576,legal!$C381,legal!E$2)</f>
        <v>#NUM!</v>
      </c>
      <c r="F381" s="28" t="e">
        <f ca="1">INDEX(Large!$E$4:$BO$1048576,legal!$C381,legal!F$2)</f>
        <v>#NUM!</v>
      </c>
      <c r="G381" s="28" t="e">
        <f ca="1">INDEX(Large!$E$4:$BO$1048576,legal!$C381,legal!G$2)</f>
        <v>#NUM!</v>
      </c>
      <c r="H381" s="28" t="e">
        <f ca="1">INDEX(Large!$E$4:$BO$1048576,legal!$C381,legal!H$2)</f>
        <v>#NUM!</v>
      </c>
      <c r="I381" s="28" t="e">
        <f ca="1">INDEX(Large!$E$4:$BO$1048576,legal!$C381,legal!I$2)</f>
        <v>#NUM!</v>
      </c>
      <c r="J381" s="28" t="e">
        <f ca="1">INDEX(Large!$E$4:$BO$1048576,legal!$C381,legal!J$2)</f>
        <v>#NUM!</v>
      </c>
      <c r="K381" s="28" t="e">
        <f ca="1">INDEX(Large!$E$4:$BO$1048576,legal!$C381,legal!K$2)</f>
        <v>#NUM!</v>
      </c>
      <c r="L381" s="28" t="e">
        <f ca="1">INDEX(Large!$E$4:$BO$1048576,legal!$C381,legal!L$2)</f>
        <v>#NUM!</v>
      </c>
      <c r="M381" s="28" t="e">
        <f ca="1">INDEX(Large!$E$4:$BO$1048576,legal!$C381,legal!M$2)</f>
        <v>#NUM!</v>
      </c>
      <c r="N381" s="28" t="e">
        <f ca="1">INDEX(Large!$E$4:$BO$1048576,legal!$C381,legal!N$2)</f>
        <v>#NUM!</v>
      </c>
      <c r="O381" s="28" t="e">
        <f ca="1">INDEX(Large!$E$4:$BO$1048576,legal!$C381,legal!O$2)</f>
        <v>#NUM!</v>
      </c>
      <c r="P381" s="12">
        <f ca="1">IFERROR(INDEX(Large!$E$4:$BO$1048576,legal!$C381,legal!P$2),0)</f>
        <v>0</v>
      </c>
      <c r="Q381" s="5">
        <f ca="1">IFERROR(INDEX(Large!$E$4:$BO$1048576,legal!$C381,legal!Q$2)*N381,0)</f>
        <v>0</v>
      </c>
      <c r="R381" s="5">
        <f ca="1">IFERROR(INDEX(Large!$E$4:$BO$1048576,legal!$C381,legal!R$2)*G381,0)</f>
        <v>0</v>
      </c>
    </row>
    <row r="382" spans="1:18">
      <c r="A382" s="18">
        <v>379</v>
      </c>
      <c r="B382" s="17" t="e">
        <f ca="1">LARGE(Large!$BO$4:$BO$31,legal!A382)</f>
        <v>#NUM!</v>
      </c>
      <c r="C382" s="28" t="e">
        <f ca="1">MATCH(B382,Large!$BO$4:$BO778,0)</f>
        <v>#NUM!</v>
      </c>
      <c r="D382" s="28" t="e">
        <f ca="1">INDEX(Large!$E$4:$BO$1048576,legal!$C382,legal!D$2)</f>
        <v>#NUM!</v>
      </c>
      <c r="E382" s="28" t="e">
        <f ca="1">INDEX(Large!$E$4:$BO$1048576,legal!$C382,legal!E$2)</f>
        <v>#NUM!</v>
      </c>
      <c r="F382" s="28" t="e">
        <f ca="1">INDEX(Large!$E$4:$BO$1048576,legal!$C382,legal!F$2)</f>
        <v>#NUM!</v>
      </c>
      <c r="G382" s="28" t="e">
        <f ca="1">INDEX(Large!$E$4:$BO$1048576,legal!$C382,legal!G$2)</f>
        <v>#NUM!</v>
      </c>
      <c r="H382" s="28" t="e">
        <f ca="1">INDEX(Large!$E$4:$BO$1048576,legal!$C382,legal!H$2)</f>
        <v>#NUM!</v>
      </c>
      <c r="I382" s="28" t="e">
        <f ca="1">INDEX(Large!$E$4:$BO$1048576,legal!$C382,legal!I$2)</f>
        <v>#NUM!</v>
      </c>
      <c r="J382" s="28" t="e">
        <f ca="1">INDEX(Large!$E$4:$BO$1048576,legal!$C382,legal!J$2)</f>
        <v>#NUM!</v>
      </c>
      <c r="K382" s="28" t="e">
        <f ca="1">INDEX(Large!$E$4:$BO$1048576,legal!$C382,legal!K$2)</f>
        <v>#NUM!</v>
      </c>
      <c r="L382" s="28" t="e">
        <f ca="1">INDEX(Large!$E$4:$BO$1048576,legal!$C382,legal!L$2)</f>
        <v>#NUM!</v>
      </c>
      <c r="M382" s="28" t="e">
        <f ca="1">INDEX(Large!$E$4:$BO$1048576,legal!$C382,legal!M$2)</f>
        <v>#NUM!</v>
      </c>
      <c r="N382" s="28" t="e">
        <f ca="1">INDEX(Large!$E$4:$BO$1048576,legal!$C382,legal!N$2)</f>
        <v>#NUM!</v>
      </c>
      <c r="O382" s="28" t="e">
        <f ca="1">INDEX(Large!$E$4:$BO$1048576,legal!$C382,legal!O$2)</f>
        <v>#NUM!</v>
      </c>
      <c r="P382" s="12">
        <f ca="1">IFERROR(INDEX(Large!$E$4:$BO$1048576,legal!$C382,legal!P$2),0)</f>
        <v>0</v>
      </c>
      <c r="Q382" s="5">
        <f ca="1">IFERROR(INDEX(Large!$E$4:$BO$1048576,legal!$C382,legal!Q$2)*N382,0)</f>
        <v>0</v>
      </c>
      <c r="R382" s="5">
        <f ca="1">IFERROR(INDEX(Large!$E$4:$BO$1048576,legal!$C382,legal!R$2)*G382,0)</f>
        <v>0</v>
      </c>
    </row>
    <row r="383" spans="1:18">
      <c r="A383" s="18">
        <v>380</v>
      </c>
      <c r="B383" s="17" t="e">
        <f ca="1">LARGE(Large!$BO$4:$BO$31,legal!A383)</f>
        <v>#NUM!</v>
      </c>
      <c r="C383" s="28" t="e">
        <f ca="1">MATCH(B383,Large!$BO$4:$BO779,0)</f>
        <v>#NUM!</v>
      </c>
      <c r="D383" s="28" t="e">
        <f ca="1">INDEX(Large!$E$4:$BO$1048576,legal!$C383,legal!D$2)</f>
        <v>#NUM!</v>
      </c>
      <c r="E383" s="28" t="e">
        <f ca="1">INDEX(Large!$E$4:$BO$1048576,legal!$C383,legal!E$2)</f>
        <v>#NUM!</v>
      </c>
      <c r="F383" s="28" t="e">
        <f ca="1">INDEX(Large!$E$4:$BO$1048576,legal!$C383,legal!F$2)</f>
        <v>#NUM!</v>
      </c>
      <c r="G383" s="28" t="e">
        <f ca="1">INDEX(Large!$E$4:$BO$1048576,legal!$C383,legal!G$2)</f>
        <v>#NUM!</v>
      </c>
      <c r="H383" s="28" t="e">
        <f ca="1">INDEX(Large!$E$4:$BO$1048576,legal!$C383,legal!H$2)</f>
        <v>#NUM!</v>
      </c>
      <c r="I383" s="28" t="e">
        <f ca="1">INDEX(Large!$E$4:$BO$1048576,legal!$C383,legal!I$2)</f>
        <v>#NUM!</v>
      </c>
      <c r="J383" s="28" t="e">
        <f ca="1">INDEX(Large!$E$4:$BO$1048576,legal!$C383,legal!J$2)</f>
        <v>#NUM!</v>
      </c>
      <c r="K383" s="28" t="e">
        <f ca="1">INDEX(Large!$E$4:$BO$1048576,legal!$C383,legal!K$2)</f>
        <v>#NUM!</v>
      </c>
      <c r="L383" s="28" t="e">
        <f ca="1">INDEX(Large!$E$4:$BO$1048576,legal!$C383,legal!L$2)</f>
        <v>#NUM!</v>
      </c>
      <c r="M383" s="28" t="e">
        <f ca="1">INDEX(Large!$E$4:$BO$1048576,legal!$C383,legal!M$2)</f>
        <v>#NUM!</v>
      </c>
      <c r="N383" s="28" t="e">
        <f ca="1">INDEX(Large!$E$4:$BO$1048576,legal!$C383,legal!N$2)</f>
        <v>#NUM!</v>
      </c>
      <c r="O383" s="28" t="e">
        <f ca="1">INDEX(Large!$E$4:$BO$1048576,legal!$C383,legal!O$2)</f>
        <v>#NUM!</v>
      </c>
      <c r="P383" s="12">
        <f ca="1">IFERROR(INDEX(Large!$E$4:$BO$1048576,legal!$C383,legal!P$2),0)</f>
        <v>0</v>
      </c>
      <c r="Q383" s="5">
        <f ca="1">IFERROR(INDEX(Large!$E$4:$BO$1048576,legal!$C383,legal!Q$2)*N383,0)</f>
        <v>0</v>
      </c>
      <c r="R383" s="5">
        <f ca="1">IFERROR(INDEX(Large!$E$4:$BO$1048576,legal!$C383,legal!R$2)*G383,0)</f>
        <v>0</v>
      </c>
    </row>
    <row r="384" spans="1:18">
      <c r="A384" s="18">
        <v>381</v>
      </c>
      <c r="B384" s="17" t="e">
        <f ca="1">LARGE(Large!$BO$4:$BO$31,legal!A384)</f>
        <v>#NUM!</v>
      </c>
      <c r="C384" s="28" t="e">
        <f ca="1">MATCH(B384,Large!$BO$4:$BO780,0)</f>
        <v>#NUM!</v>
      </c>
      <c r="D384" s="28" t="e">
        <f ca="1">INDEX(Large!$E$4:$BO$1048576,legal!$C384,legal!D$2)</f>
        <v>#NUM!</v>
      </c>
      <c r="E384" s="28" t="e">
        <f ca="1">INDEX(Large!$E$4:$BO$1048576,legal!$C384,legal!E$2)</f>
        <v>#NUM!</v>
      </c>
      <c r="F384" s="28" t="e">
        <f ca="1">INDEX(Large!$E$4:$BO$1048576,legal!$C384,legal!F$2)</f>
        <v>#NUM!</v>
      </c>
      <c r="G384" s="28" t="e">
        <f ca="1">INDEX(Large!$E$4:$BO$1048576,legal!$C384,legal!G$2)</f>
        <v>#NUM!</v>
      </c>
      <c r="H384" s="28" t="e">
        <f ca="1">INDEX(Large!$E$4:$BO$1048576,legal!$C384,legal!H$2)</f>
        <v>#NUM!</v>
      </c>
      <c r="I384" s="28" t="e">
        <f ca="1">INDEX(Large!$E$4:$BO$1048576,legal!$C384,legal!I$2)</f>
        <v>#NUM!</v>
      </c>
      <c r="J384" s="28" t="e">
        <f ca="1">INDEX(Large!$E$4:$BO$1048576,legal!$C384,legal!J$2)</f>
        <v>#NUM!</v>
      </c>
      <c r="K384" s="28" t="e">
        <f ca="1">INDEX(Large!$E$4:$BO$1048576,legal!$C384,legal!K$2)</f>
        <v>#NUM!</v>
      </c>
      <c r="L384" s="28" t="e">
        <f ca="1">INDEX(Large!$E$4:$BO$1048576,legal!$C384,legal!L$2)</f>
        <v>#NUM!</v>
      </c>
      <c r="M384" s="28" t="e">
        <f ca="1">INDEX(Large!$E$4:$BO$1048576,legal!$C384,legal!M$2)</f>
        <v>#NUM!</v>
      </c>
      <c r="N384" s="28" t="e">
        <f ca="1">INDEX(Large!$E$4:$BO$1048576,legal!$C384,legal!N$2)</f>
        <v>#NUM!</v>
      </c>
      <c r="O384" s="28" t="e">
        <f ca="1">INDEX(Large!$E$4:$BO$1048576,legal!$C384,legal!O$2)</f>
        <v>#NUM!</v>
      </c>
      <c r="P384" s="12">
        <f ca="1">IFERROR(INDEX(Large!$E$4:$BO$1048576,legal!$C384,legal!P$2),0)</f>
        <v>0</v>
      </c>
      <c r="Q384" s="5">
        <f ca="1">IFERROR(INDEX(Large!$E$4:$BO$1048576,legal!$C384,legal!Q$2)*N384,0)</f>
        <v>0</v>
      </c>
      <c r="R384" s="5">
        <f ca="1">IFERROR(INDEX(Large!$E$4:$BO$1048576,legal!$C384,legal!R$2)*G384,0)</f>
        <v>0</v>
      </c>
    </row>
    <row r="385" spans="1:18">
      <c r="A385" s="18">
        <v>382</v>
      </c>
      <c r="B385" s="17" t="e">
        <f ca="1">LARGE(Large!$BO$4:$BO$31,legal!A385)</f>
        <v>#NUM!</v>
      </c>
      <c r="C385" s="28" t="e">
        <f ca="1">MATCH(B385,Large!$BO$4:$BO781,0)</f>
        <v>#NUM!</v>
      </c>
      <c r="D385" s="28" t="e">
        <f ca="1">INDEX(Large!$E$4:$BO$1048576,legal!$C385,legal!D$2)</f>
        <v>#NUM!</v>
      </c>
      <c r="E385" s="28" t="e">
        <f ca="1">INDEX(Large!$E$4:$BO$1048576,legal!$C385,legal!E$2)</f>
        <v>#NUM!</v>
      </c>
      <c r="F385" s="28" t="e">
        <f ca="1">INDEX(Large!$E$4:$BO$1048576,legal!$C385,legal!F$2)</f>
        <v>#NUM!</v>
      </c>
      <c r="G385" s="28" t="e">
        <f ca="1">INDEX(Large!$E$4:$BO$1048576,legal!$C385,legal!G$2)</f>
        <v>#NUM!</v>
      </c>
      <c r="H385" s="28" t="e">
        <f ca="1">INDEX(Large!$E$4:$BO$1048576,legal!$C385,legal!H$2)</f>
        <v>#NUM!</v>
      </c>
      <c r="I385" s="28" t="e">
        <f ca="1">INDEX(Large!$E$4:$BO$1048576,legal!$C385,legal!I$2)</f>
        <v>#NUM!</v>
      </c>
      <c r="J385" s="28" t="e">
        <f ca="1">INDEX(Large!$E$4:$BO$1048576,legal!$C385,legal!J$2)</f>
        <v>#NUM!</v>
      </c>
      <c r="K385" s="28" t="e">
        <f ca="1">INDEX(Large!$E$4:$BO$1048576,legal!$C385,legal!K$2)</f>
        <v>#NUM!</v>
      </c>
      <c r="L385" s="28" t="e">
        <f ca="1">INDEX(Large!$E$4:$BO$1048576,legal!$C385,legal!L$2)</f>
        <v>#NUM!</v>
      </c>
      <c r="M385" s="28" t="e">
        <f ca="1">INDEX(Large!$E$4:$BO$1048576,legal!$C385,legal!M$2)</f>
        <v>#NUM!</v>
      </c>
      <c r="N385" s="28" t="e">
        <f ca="1">INDEX(Large!$E$4:$BO$1048576,legal!$C385,legal!N$2)</f>
        <v>#NUM!</v>
      </c>
      <c r="O385" s="28" t="e">
        <f ca="1">INDEX(Large!$E$4:$BO$1048576,legal!$C385,legal!O$2)</f>
        <v>#NUM!</v>
      </c>
      <c r="P385" s="12">
        <f ca="1">IFERROR(INDEX(Large!$E$4:$BO$1048576,legal!$C385,legal!P$2),0)</f>
        <v>0</v>
      </c>
      <c r="Q385" s="5">
        <f ca="1">IFERROR(INDEX(Large!$E$4:$BO$1048576,legal!$C385,legal!Q$2)*N385,0)</f>
        <v>0</v>
      </c>
      <c r="R385" s="5">
        <f ca="1">IFERROR(INDEX(Large!$E$4:$BO$1048576,legal!$C385,legal!R$2)*G385,0)</f>
        <v>0</v>
      </c>
    </row>
    <row r="386" spans="1:18">
      <c r="A386" s="18">
        <v>383</v>
      </c>
      <c r="B386" s="17" t="e">
        <f ca="1">LARGE(Large!$BO$4:$BO$31,legal!A386)</f>
        <v>#NUM!</v>
      </c>
      <c r="C386" s="28" t="e">
        <f ca="1">MATCH(B386,Large!$BO$4:$BO782,0)</f>
        <v>#NUM!</v>
      </c>
      <c r="D386" s="28" t="e">
        <f ca="1">INDEX(Large!$E$4:$BO$1048576,legal!$C386,legal!D$2)</f>
        <v>#NUM!</v>
      </c>
      <c r="E386" s="28" t="e">
        <f ca="1">INDEX(Large!$E$4:$BO$1048576,legal!$C386,legal!E$2)</f>
        <v>#NUM!</v>
      </c>
      <c r="F386" s="28" t="e">
        <f ca="1">INDEX(Large!$E$4:$BO$1048576,legal!$C386,legal!F$2)</f>
        <v>#NUM!</v>
      </c>
      <c r="G386" s="28" t="e">
        <f ca="1">INDEX(Large!$E$4:$BO$1048576,legal!$C386,legal!G$2)</f>
        <v>#NUM!</v>
      </c>
      <c r="H386" s="28" t="e">
        <f ca="1">INDEX(Large!$E$4:$BO$1048576,legal!$C386,legal!H$2)</f>
        <v>#NUM!</v>
      </c>
      <c r="I386" s="28" t="e">
        <f ca="1">INDEX(Large!$E$4:$BO$1048576,legal!$C386,legal!I$2)</f>
        <v>#NUM!</v>
      </c>
      <c r="J386" s="28" t="e">
        <f ca="1">INDEX(Large!$E$4:$BO$1048576,legal!$C386,legal!J$2)</f>
        <v>#NUM!</v>
      </c>
      <c r="K386" s="28" t="e">
        <f ca="1">INDEX(Large!$E$4:$BO$1048576,legal!$C386,legal!K$2)</f>
        <v>#NUM!</v>
      </c>
      <c r="L386" s="28" t="e">
        <f ca="1">INDEX(Large!$E$4:$BO$1048576,legal!$C386,legal!L$2)</f>
        <v>#NUM!</v>
      </c>
      <c r="M386" s="28" t="e">
        <f ca="1">INDEX(Large!$E$4:$BO$1048576,legal!$C386,legal!M$2)</f>
        <v>#NUM!</v>
      </c>
      <c r="N386" s="28" t="e">
        <f ca="1">INDEX(Large!$E$4:$BO$1048576,legal!$C386,legal!N$2)</f>
        <v>#NUM!</v>
      </c>
      <c r="O386" s="28" t="e">
        <f ca="1">INDEX(Large!$E$4:$BO$1048576,legal!$C386,legal!O$2)</f>
        <v>#NUM!</v>
      </c>
      <c r="P386" s="12">
        <f ca="1">IFERROR(INDEX(Large!$E$4:$BO$1048576,legal!$C386,legal!P$2),0)</f>
        <v>0</v>
      </c>
      <c r="Q386" s="5">
        <f ca="1">IFERROR(INDEX(Large!$E$4:$BO$1048576,legal!$C386,legal!Q$2)*N386,0)</f>
        <v>0</v>
      </c>
      <c r="R386" s="5">
        <f ca="1">IFERROR(INDEX(Large!$E$4:$BO$1048576,legal!$C386,legal!R$2)*G386,0)</f>
        <v>0</v>
      </c>
    </row>
    <row r="387" spans="1:18">
      <c r="A387" s="18">
        <v>384</v>
      </c>
      <c r="B387" s="17" t="e">
        <f ca="1">LARGE(Large!$BO$4:$BO$31,legal!A387)</f>
        <v>#NUM!</v>
      </c>
      <c r="C387" s="28" t="e">
        <f ca="1">MATCH(B387,Large!$BO$4:$BO783,0)</f>
        <v>#NUM!</v>
      </c>
      <c r="D387" s="28" t="e">
        <f ca="1">INDEX(Large!$E$4:$BO$1048576,legal!$C387,legal!D$2)</f>
        <v>#NUM!</v>
      </c>
      <c r="E387" s="28" t="e">
        <f ca="1">INDEX(Large!$E$4:$BO$1048576,legal!$C387,legal!E$2)</f>
        <v>#NUM!</v>
      </c>
      <c r="F387" s="28" t="e">
        <f ca="1">INDEX(Large!$E$4:$BO$1048576,legal!$C387,legal!F$2)</f>
        <v>#NUM!</v>
      </c>
      <c r="G387" s="28" t="e">
        <f ca="1">INDEX(Large!$E$4:$BO$1048576,legal!$C387,legal!G$2)</f>
        <v>#NUM!</v>
      </c>
      <c r="H387" s="28" t="e">
        <f ca="1">INDEX(Large!$E$4:$BO$1048576,legal!$C387,legal!H$2)</f>
        <v>#NUM!</v>
      </c>
      <c r="I387" s="28" t="e">
        <f ca="1">INDEX(Large!$E$4:$BO$1048576,legal!$C387,legal!I$2)</f>
        <v>#NUM!</v>
      </c>
      <c r="J387" s="28" t="e">
        <f ca="1">INDEX(Large!$E$4:$BO$1048576,legal!$C387,legal!J$2)</f>
        <v>#NUM!</v>
      </c>
      <c r="K387" s="28" t="e">
        <f ca="1">INDEX(Large!$E$4:$BO$1048576,legal!$C387,legal!K$2)</f>
        <v>#NUM!</v>
      </c>
      <c r="L387" s="28" t="e">
        <f ca="1">INDEX(Large!$E$4:$BO$1048576,legal!$C387,legal!L$2)</f>
        <v>#NUM!</v>
      </c>
      <c r="M387" s="28" t="e">
        <f ca="1">INDEX(Large!$E$4:$BO$1048576,legal!$C387,legal!M$2)</f>
        <v>#NUM!</v>
      </c>
      <c r="N387" s="28" t="e">
        <f ca="1">INDEX(Large!$E$4:$BO$1048576,legal!$C387,legal!N$2)</f>
        <v>#NUM!</v>
      </c>
      <c r="O387" s="28" t="e">
        <f ca="1">INDEX(Large!$E$4:$BO$1048576,legal!$C387,legal!O$2)</f>
        <v>#NUM!</v>
      </c>
      <c r="P387" s="12">
        <f ca="1">IFERROR(INDEX(Large!$E$4:$BO$1048576,legal!$C387,legal!P$2),0)</f>
        <v>0</v>
      </c>
      <c r="Q387" s="5">
        <f ca="1">IFERROR(INDEX(Large!$E$4:$BO$1048576,legal!$C387,legal!Q$2)*N387,0)</f>
        <v>0</v>
      </c>
      <c r="R387" s="5">
        <f ca="1">IFERROR(INDEX(Large!$E$4:$BO$1048576,legal!$C387,legal!R$2)*G387,0)</f>
        <v>0</v>
      </c>
    </row>
    <row r="388" spans="1:18">
      <c r="A388" s="18">
        <v>385</v>
      </c>
      <c r="B388" s="17" t="e">
        <f ca="1">LARGE(Large!$BO$4:$BO$31,legal!A388)</f>
        <v>#NUM!</v>
      </c>
      <c r="C388" s="28" t="e">
        <f ca="1">MATCH(B388,Large!$BO$4:$BO784,0)</f>
        <v>#NUM!</v>
      </c>
      <c r="D388" s="28" t="e">
        <f ca="1">INDEX(Large!$E$4:$BO$1048576,legal!$C388,legal!D$2)</f>
        <v>#NUM!</v>
      </c>
      <c r="E388" s="28" t="e">
        <f ca="1">INDEX(Large!$E$4:$BO$1048576,legal!$C388,legal!E$2)</f>
        <v>#NUM!</v>
      </c>
      <c r="F388" s="28" t="e">
        <f ca="1">INDEX(Large!$E$4:$BO$1048576,legal!$C388,legal!F$2)</f>
        <v>#NUM!</v>
      </c>
      <c r="G388" s="28" t="e">
        <f ca="1">INDEX(Large!$E$4:$BO$1048576,legal!$C388,legal!G$2)</f>
        <v>#NUM!</v>
      </c>
      <c r="H388" s="28" t="e">
        <f ca="1">INDEX(Large!$E$4:$BO$1048576,legal!$C388,legal!H$2)</f>
        <v>#NUM!</v>
      </c>
      <c r="I388" s="28" t="e">
        <f ca="1">INDEX(Large!$E$4:$BO$1048576,legal!$C388,legal!I$2)</f>
        <v>#NUM!</v>
      </c>
      <c r="J388" s="28" t="e">
        <f ca="1">INDEX(Large!$E$4:$BO$1048576,legal!$C388,legal!J$2)</f>
        <v>#NUM!</v>
      </c>
      <c r="K388" s="28" t="e">
        <f ca="1">INDEX(Large!$E$4:$BO$1048576,legal!$C388,legal!K$2)</f>
        <v>#NUM!</v>
      </c>
      <c r="L388" s="28" t="e">
        <f ca="1">INDEX(Large!$E$4:$BO$1048576,legal!$C388,legal!L$2)</f>
        <v>#NUM!</v>
      </c>
      <c r="M388" s="28" t="e">
        <f ca="1">INDEX(Large!$E$4:$BO$1048576,legal!$C388,legal!M$2)</f>
        <v>#NUM!</v>
      </c>
      <c r="N388" s="28" t="e">
        <f ca="1">INDEX(Large!$E$4:$BO$1048576,legal!$C388,legal!N$2)</f>
        <v>#NUM!</v>
      </c>
      <c r="O388" s="28" t="e">
        <f ca="1">INDEX(Large!$E$4:$BO$1048576,legal!$C388,legal!O$2)</f>
        <v>#NUM!</v>
      </c>
      <c r="P388" s="12">
        <f ca="1">IFERROR(INDEX(Large!$E$4:$BO$1048576,legal!$C388,legal!P$2),0)</f>
        <v>0</v>
      </c>
      <c r="Q388" s="5">
        <f ca="1">IFERROR(INDEX(Large!$E$4:$BO$1048576,legal!$C388,legal!Q$2)*N388,0)</f>
        <v>0</v>
      </c>
      <c r="R388" s="5">
        <f ca="1">IFERROR(INDEX(Large!$E$4:$BO$1048576,legal!$C388,legal!R$2)*G388,0)</f>
        <v>0</v>
      </c>
    </row>
    <row r="389" spans="1:18">
      <c r="A389" s="18">
        <v>386</v>
      </c>
      <c r="B389" s="17" t="e">
        <f ca="1">LARGE(Large!$BO$4:$BO$31,legal!A389)</f>
        <v>#NUM!</v>
      </c>
      <c r="C389" s="28" t="e">
        <f ca="1">MATCH(B389,Large!$BO$4:$BO785,0)</f>
        <v>#NUM!</v>
      </c>
      <c r="D389" s="28" t="e">
        <f ca="1">INDEX(Large!$E$4:$BO$1048576,legal!$C389,legal!D$2)</f>
        <v>#NUM!</v>
      </c>
      <c r="E389" s="28" t="e">
        <f ca="1">INDEX(Large!$E$4:$BO$1048576,legal!$C389,legal!E$2)</f>
        <v>#NUM!</v>
      </c>
      <c r="F389" s="28" t="e">
        <f ca="1">INDEX(Large!$E$4:$BO$1048576,legal!$C389,legal!F$2)</f>
        <v>#NUM!</v>
      </c>
      <c r="G389" s="28" t="e">
        <f ca="1">INDEX(Large!$E$4:$BO$1048576,legal!$C389,legal!G$2)</f>
        <v>#NUM!</v>
      </c>
      <c r="H389" s="28" t="e">
        <f ca="1">INDEX(Large!$E$4:$BO$1048576,legal!$C389,legal!H$2)</f>
        <v>#NUM!</v>
      </c>
      <c r="I389" s="28" t="e">
        <f ca="1">INDEX(Large!$E$4:$BO$1048576,legal!$C389,legal!I$2)</f>
        <v>#NUM!</v>
      </c>
      <c r="J389" s="28" t="e">
        <f ca="1">INDEX(Large!$E$4:$BO$1048576,legal!$C389,legal!J$2)</f>
        <v>#NUM!</v>
      </c>
      <c r="K389" s="28" t="e">
        <f ca="1">INDEX(Large!$E$4:$BO$1048576,legal!$C389,legal!K$2)</f>
        <v>#NUM!</v>
      </c>
      <c r="L389" s="28" t="e">
        <f ca="1">INDEX(Large!$E$4:$BO$1048576,legal!$C389,legal!L$2)</f>
        <v>#NUM!</v>
      </c>
      <c r="M389" s="28" t="e">
        <f ca="1">INDEX(Large!$E$4:$BO$1048576,legal!$C389,legal!M$2)</f>
        <v>#NUM!</v>
      </c>
      <c r="N389" s="28" t="e">
        <f ca="1">INDEX(Large!$E$4:$BO$1048576,legal!$C389,legal!N$2)</f>
        <v>#NUM!</v>
      </c>
      <c r="O389" s="28" t="e">
        <f ca="1">INDEX(Large!$E$4:$BO$1048576,legal!$C389,legal!O$2)</f>
        <v>#NUM!</v>
      </c>
      <c r="P389" s="12">
        <f ca="1">IFERROR(INDEX(Large!$E$4:$BO$1048576,legal!$C389,legal!P$2),0)</f>
        <v>0</v>
      </c>
      <c r="Q389" s="5">
        <f ca="1">IFERROR(INDEX(Large!$E$4:$BO$1048576,legal!$C389,legal!Q$2)*N389,0)</f>
        <v>0</v>
      </c>
      <c r="R389" s="5">
        <f ca="1">IFERROR(INDEX(Large!$E$4:$BO$1048576,legal!$C389,legal!R$2)*G389,0)</f>
        <v>0</v>
      </c>
    </row>
    <row r="390" spans="1:18">
      <c r="A390" s="18">
        <v>387</v>
      </c>
      <c r="B390" s="17" t="e">
        <f ca="1">LARGE(Large!$BO$4:$BO$31,legal!A390)</f>
        <v>#NUM!</v>
      </c>
      <c r="C390" s="28" t="e">
        <f ca="1">MATCH(B390,Large!$BO$4:$BO786,0)</f>
        <v>#NUM!</v>
      </c>
      <c r="D390" s="28" t="e">
        <f ca="1">INDEX(Large!$E$4:$BO$1048576,legal!$C390,legal!D$2)</f>
        <v>#NUM!</v>
      </c>
      <c r="E390" s="28" t="e">
        <f ca="1">INDEX(Large!$E$4:$BO$1048576,legal!$C390,legal!E$2)</f>
        <v>#NUM!</v>
      </c>
      <c r="F390" s="28" t="e">
        <f ca="1">INDEX(Large!$E$4:$BO$1048576,legal!$C390,legal!F$2)</f>
        <v>#NUM!</v>
      </c>
      <c r="G390" s="28" t="e">
        <f ca="1">INDEX(Large!$E$4:$BO$1048576,legal!$C390,legal!G$2)</f>
        <v>#NUM!</v>
      </c>
      <c r="H390" s="28" t="e">
        <f ca="1">INDEX(Large!$E$4:$BO$1048576,legal!$C390,legal!H$2)</f>
        <v>#NUM!</v>
      </c>
      <c r="I390" s="28" t="e">
        <f ca="1">INDEX(Large!$E$4:$BO$1048576,legal!$C390,legal!I$2)</f>
        <v>#NUM!</v>
      </c>
      <c r="J390" s="28" t="e">
        <f ca="1">INDEX(Large!$E$4:$BO$1048576,legal!$C390,legal!J$2)</f>
        <v>#NUM!</v>
      </c>
      <c r="K390" s="28" t="e">
        <f ca="1">INDEX(Large!$E$4:$BO$1048576,legal!$C390,legal!K$2)</f>
        <v>#NUM!</v>
      </c>
      <c r="L390" s="28" t="e">
        <f ca="1">INDEX(Large!$E$4:$BO$1048576,legal!$C390,legal!L$2)</f>
        <v>#NUM!</v>
      </c>
      <c r="M390" s="28" t="e">
        <f ca="1">INDEX(Large!$E$4:$BO$1048576,legal!$C390,legal!M$2)</f>
        <v>#NUM!</v>
      </c>
      <c r="N390" s="28" t="e">
        <f ca="1">INDEX(Large!$E$4:$BO$1048576,legal!$C390,legal!N$2)</f>
        <v>#NUM!</v>
      </c>
      <c r="O390" s="28" t="e">
        <f ca="1">INDEX(Large!$E$4:$BO$1048576,legal!$C390,legal!O$2)</f>
        <v>#NUM!</v>
      </c>
      <c r="P390" s="12">
        <f ca="1">IFERROR(INDEX(Large!$E$4:$BO$1048576,legal!$C390,legal!P$2),0)</f>
        <v>0</v>
      </c>
      <c r="Q390" s="5">
        <f ca="1">IFERROR(INDEX(Large!$E$4:$BO$1048576,legal!$C390,legal!Q$2)*N390,0)</f>
        <v>0</v>
      </c>
      <c r="R390" s="5">
        <f ca="1">IFERROR(INDEX(Large!$E$4:$BO$1048576,legal!$C390,legal!R$2)*G390,0)</f>
        <v>0</v>
      </c>
    </row>
    <row r="391" spans="1:18">
      <c r="A391" s="18">
        <v>388</v>
      </c>
      <c r="B391" s="17" t="e">
        <f ca="1">LARGE(Large!$BO$4:$BO$31,legal!A391)</f>
        <v>#NUM!</v>
      </c>
      <c r="C391" s="28" t="e">
        <f ca="1">MATCH(B391,Large!$BO$4:$BO787,0)</f>
        <v>#NUM!</v>
      </c>
      <c r="D391" s="28" t="e">
        <f ca="1">INDEX(Large!$E$4:$BO$1048576,legal!$C391,legal!D$2)</f>
        <v>#NUM!</v>
      </c>
      <c r="E391" s="28" t="e">
        <f ca="1">INDEX(Large!$E$4:$BO$1048576,legal!$C391,legal!E$2)</f>
        <v>#NUM!</v>
      </c>
      <c r="F391" s="28" t="e">
        <f ca="1">INDEX(Large!$E$4:$BO$1048576,legal!$C391,legal!F$2)</f>
        <v>#NUM!</v>
      </c>
      <c r="G391" s="28" t="e">
        <f ca="1">INDEX(Large!$E$4:$BO$1048576,legal!$C391,legal!G$2)</f>
        <v>#NUM!</v>
      </c>
      <c r="H391" s="28" t="e">
        <f ca="1">INDEX(Large!$E$4:$BO$1048576,legal!$C391,legal!H$2)</f>
        <v>#NUM!</v>
      </c>
      <c r="I391" s="28" t="e">
        <f ca="1">INDEX(Large!$E$4:$BO$1048576,legal!$C391,legal!I$2)</f>
        <v>#NUM!</v>
      </c>
      <c r="J391" s="28" t="e">
        <f ca="1">INDEX(Large!$E$4:$BO$1048576,legal!$C391,legal!J$2)</f>
        <v>#NUM!</v>
      </c>
      <c r="K391" s="28" t="e">
        <f ca="1">INDEX(Large!$E$4:$BO$1048576,legal!$C391,legal!K$2)</f>
        <v>#NUM!</v>
      </c>
      <c r="L391" s="28" t="e">
        <f ca="1">INDEX(Large!$E$4:$BO$1048576,legal!$C391,legal!L$2)</f>
        <v>#NUM!</v>
      </c>
      <c r="M391" s="28" t="e">
        <f ca="1">INDEX(Large!$E$4:$BO$1048576,legal!$C391,legal!M$2)</f>
        <v>#NUM!</v>
      </c>
      <c r="N391" s="28" t="e">
        <f ca="1">INDEX(Large!$E$4:$BO$1048576,legal!$C391,legal!N$2)</f>
        <v>#NUM!</v>
      </c>
      <c r="O391" s="28" t="e">
        <f ca="1">INDEX(Large!$E$4:$BO$1048576,legal!$C391,legal!O$2)</f>
        <v>#NUM!</v>
      </c>
      <c r="P391" s="12">
        <f ca="1">IFERROR(INDEX(Large!$E$4:$BO$1048576,legal!$C391,legal!P$2),0)</f>
        <v>0</v>
      </c>
      <c r="Q391" s="5">
        <f ca="1">IFERROR(INDEX(Large!$E$4:$BO$1048576,legal!$C391,legal!Q$2)*N391,0)</f>
        <v>0</v>
      </c>
      <c r="R391" s="5">
        <f ca="1">IFERROR(INDEX(Large!$E$4:$BO$1048576,legal!$C391,legal!R$2)*G391,0)</f>
        <v>0</v>
      </c>
    </row>
    <row r="392" spans="1:18">
      <c r="A392" s="18">
        <v>389</v>
      </c>
      <c r="B392" s="17" t="e">
        <f ca="1">LARGE(Large!$BO$4:$BO$31,legal!A392)</f>
        <v>#NUM!</v>
      </c>
      <c r="C392" s="28" t="e">
        <f ca="1">MATCH(B392,Large!$BO$4:$BO788,0)</f>
        <v>#NUM!</v>
      </c>
      <c r="D392" s="28" t="e">
        <f ca="1">INDEX(Large!$E$4:$BO$1048576,legal!$C392,legal!D$2)</f>
        <v>#NUM!</v>
      </c>
      <c r="E392" s="28" t="e">
        <f ca="1">INDEX(Large!$E$4:$BO$1048576,legal!$C392,legal!E$2)</f>
        <v>#NUM!</v>
      </c>
      <c r="F392" s="28" t="e">
        <f ca="1">INDEX(Large!$E$4:$BO$1048576,legal!$C392,legal!F$2)</f>
        <v>#NUM!</v>
      </c>
      <c r="G392" s="28" t="e">
        <f ca="1">INDEX(Large!$E$4:$BO$1048576,legal!$C392,legal!G$2)</f>
        <v>#NUM!</v>
      </c>
      <c r="H392" s="28" t="e">
        <f ca="1">INDEX(Large!$E$4:$BO$1048576,legal!$C392,legal!H$2)</f>
        <v>#NUM!</v>
      </c>
      <c r="I392" s="28" t="e">
        <f ca="1">INDEX(Large!$E$4:$BO$1048576,legal!$C392,legal!I$2)</f>
        <v>#NUM!</v>
      </c>
      <c r="J392" s="28" t="e">
        <f ca="1">INDEX(Large!$E$4:$BO$1048576,legal!$C392,legal!J$2)</f>
        <v>#NUM!</v>
      </c>
      <c r="K392" s="28" t="e">
        <f ca="1">INDEX(Large!$E$4:$BO$1048576,legal!$C392,legal!K$2)</f>
        <v>#NUM!</v>
      </c>
      <c r="L392" s="28" t="e">
        <f ca="1">INDEX(Large!$E$4:$BO$1048576,legal!$C392,legal!L$2)</f>
        <v>#NUM!</v>
      </c>
      <c r="M392" s="28" t="e">
        <f ca="1">INDEX(Large!$E$4:$BO$1048576,legal!$C392,legal!M$2)</f>
        <v>#NUM!</v>
      </c>
      <c r="N392" s="28" t="e">
        <f ca="1">INDEX(Large!$E$4:$BO$1048576,legal!$C392,legal!N$2)</f>
        <v>#NUM!</v>
      </c>
      <c r="O392" s="28" t="e">
        <f ca="1">INDEX(Large!$E$4:$BO$1048576,legal!$C392,legal!O$2)</f>
        <v>#NUM!</v>
      </c>
      <c r="P392" s="12">
        <f ca="1">IFERROR(INDEX(Large!$E$4:$BO$1048576,legal!$C392,legal!P$2),0)</f>
        <v>0</v>
      </c>
      <c r="Q392" s="5">
        <f ca="1">IFERROR(INDEX(Large!$E$4:$BO$1048576,legal!$C392,legal!Q$2)*N392,0)</f>
        <v>0</v>
      </c>
      <c r="R392" s="5">
        <f ca="1">IFERROR(INDEX(Large!$E$4:$BO$1048576,legal!$C392,legal!R$2)*G392,0)</f>
        <v>0</v>
      </c>
    </row>
    <row r="393" spans="1:18">
      <c r="A393" s="18">
        <v>390</v>
      </c>
      <c r="B393" s="17" t="e">
        <f ca="1">LARGE(Large!$BO$4:$BO$31,legal!A393)</f>
        <v>#NUM!</v>
      </c>
      <c r="C393" s="28" t="e">
        <f ca="1">MATCH(B393,Large!$BO$4:$BO789,0)</f>
        <v>#NUM!</v>
      </c>
      <c r="D393" s="28" t="e">
        <f ca="1">INDEX(Large!$E$4:$BO$1048576,legal!$C393,legal!D$2)</f>
        <v>#NUM!</v>
      </c>
      <c r="E393" s="28" t="e">
        <f ca="1">INDEX(Large!$E$4:$BO$1048576,legal!$C393,legal!E$2)</f>
        <v>#NUM!</v>
      </c>
      <c r="F393" s="28" t="e">
        <f ca="1">INDEX(Large!$E$4:$BO$1048576,legal!$C393,legal!F$2)</f>
        <v>#NUM!</v>
      </c>
      <c r="G393" s="28" t="e">
        <f ca="1">INDEX(Large!$E$4:$BO$1048576,legal!$C393,legal!G$2)</f>
        <v>#NUM!</v>
      </c>
      <c r="H393" s="28" t="e">
        <f ca="1">INDEX(Large!$E$4:$BO$1048576,legal!$C393,legal!H$2)</f>
        <v>#NUM!</v>
      </c>
      <c r="I393" s="28" t="e">
        <f ca="1">INDEX(Large!$E$4:$BO$1048576,legal!$C393,legal!I$2)</f>
        <v>#NUM!</v>
      </c>
      <c r="J393" s="28" t="e">
        <f ca="1">INDEX(Large!$E$4:$BO$1048576,legal!$C393,legal!J$2)</f>
        <v>#NUM!</v>
      </c>
      <c r="K393" s="28" t="e">
        <f ca="1">INDEX(Large!$E$4:$BO$1048576,legal!$C393,legal!K$2)</f>
        <v>#NUM!</v>
      </c>
      <c r="L393" s="28" t="e">
        <f ca="1">INDEX(Large!$E$4:$BO$1048576,legal!$C393,legal!L$2)</f>
        <v>#NUM!</v>
      </c>
      <c r="M393" s="28" t="e">
        <f ca="1">INDEX(Large!$E$4:$BO$1048576,legal!$C393,legal!M$2)</f>
        <v>#NUM!</v>
      </c>
      <c r="N393" s="28" t="e">
        <f ca="1">INDEX(Large!$E$4:$BO$1048576,legal!$C393,legal!N$2)</f>
        <v>#NUM!</v>
      </c>
      <c r="O393" s="28" t="e">
        <f ca="1">INDEX(Large!$E$4:$BO$1048576,legal!$C393,legal!O$2)</f>
        <v>#NUM!</v>
      </c>
      <c r="P393" s="12">
        <f ca="1">IFERROR(INDEX(Large!$E$4:$BO$1048576,legal!$C393,legal!P$2),0)</f>
        <v>0</v>
      </c>
      <c r="Q393" s="5">
        <f ca="1">IFERROR(INDEX(Large!$E$4:$BO$1048576,legal!$C393,legal!Q$2)*N393,0)</f>
        <v>0</v>
      </c>
      <c r="R393" s="5">
        <f ca="1">IFERROR(INDEX(Large!$E$4:$BO$1048576,legal!$C393,legal!R$2)*G393,0)</f>
        <v>0</v>
      </c>
    </row>
    <row r="394" spans="1:18">
      <c r="A394" s="18">
        <v>391</v>
      </c>
      <c r="B394" s="17" t="e">
        <f ca="1">LARGE(Large!$BO$4:$BO$31,legal!A394)</f>
        <v>#NUM!</v>
      </c>
      <c r="C394" s="28" t="e">
        <f ca="1">MATCH(B394,Large!$BO$4:$BO790,0)</f>
        <v>#NUM!</v>
      </c>
      <c r="D394" s="28" t="e">
        <f ca="1">INDEX(Large!$E$4:$BO$1048576,legal!$C394,legal!D$2)</f>
        <v>#NUM!</v>
      </c>
      <c r="E394" s="28" t="e">
        <f ca="1">INDEX(Large!$E$4:$BO$1048576,legal!$C394,legal!E$2)</f>
        <v>#NUM!</v>
      </c>
      <c r="F394" s="28" t="e">
        <f ca="1">INDEX(Large!$E$4:$BO$1048576,legal!$C394,legal!F$2)</f>
        <v>#NUM!</v>
      </c>
      <c r="G394" s="28" t="e">
        <f ca="1">INDEX(Large!$E$4:$BO$1048576,legal!$C394,legal!G$2)</f>
        <v>#NUM!</v>
      </c>
      <c r="H394" s="28" t="e">
        <f ca="1">INDEX(Large!$E$4:$BO$1048576,legal!$C394,legal!H$2)</f>
        <v>#NUM!</v>
      </c>
      <c r="I394" s="28" t="e">
        <f ca="1">INDEX(Large!$E$4:$BO$1048576,legal!$C394,legal!I$2)</f>
        <v>#NUM!</v>
      </c>
      <c r="J394" s="28" t="e">
        <f ca="1">INDEX(Large!$E$4:$BO$1048576,legal!$C394,legal!J$2)</f>
        <v>#NUM!</v>
      </c>
      <c r="K394" s="28" t="e">
        <f ca="1">INDEX(Large!$E$4:$BO$1048576,legal!$C394,legal!K$2)</f>
        <v>#NUM!</v>
      </c>
      <c r="L394" s="28" t="e">
        <f ca="1">INDEX(Large!$E$4:$BO$1048576,legal!$C394,legal!L$2)</f>
        <v>#NUM!</v>
      </c>
      <c r="M394" s="28" t="e">
        <f ca="1">INDEX(Large!$E$4:$BO$1048576,legal!$C394,legal!M$2)</f>
        <v>#NUM!</v>
      </c>
      <c r="N394" s="28" t="e">
        <f ca="1">INDEX(Large!$E$4:$BO$1048576,legal!$C394,legal!N$2)</f>
        <v>#NUM!</v>
      </c>
      <c r="O394" s="28" t="e">
        <f ca="1">INDEX(Large!$E$4:$BO$1048576,legal!$C394,legal!O$2)</f>
        <v>#NUM!</v>
      </c>
      <c r="P394" s="12">
        <f ca="1">IFERROR(INDEX(Large!$E$4:$BO$1048576,legal!$C394,legal!P$2),0)</f>
        <v>0</v>
      </c>
      <c r="Q394" s="5">
        <f ca="1">IFERROR(INDEX(Large!$E$4:$BO$1048576,legal!$C394,legal!Q$2)*N394,0)</f>
        <v>0</v>
      </c>
      <c r="R394" s="5">
        <f ca="1">IFERROR(INDEX(Large!$E$4:$BO$1048576,legal!$C394,legal!R$2)*G394,0)</f>
        <v>0</v>
      </c>
    </row>
    <row r="395" spans="1:18">
      <c r="A395" s="18">
        <v>392</v>
      </c>
      <c r="B395" s="17" t="e">
        <f ca="1">LARGE(Large!$BO$4:$BO$31,legal!A395)</f>
        <v>#NUM!</v>
      </c>
      <c r="C395" s="28" t="e">
        <f ca="1">MATCH(B395,Large!$BO$4:$BO791,0)</f>
        <v>#NUM!</v>
      </c>
      <c r="D395" s="28" t="e">
        <f ca="1">INDEX(Large!$E$4:$BO$1048576,legal!$C395,legal!D$2)</f>
        <v>#NUM!</v>
      </c>
      <c r="E395" s="28" t="e">
        <f ca="1">INDEX(Large!$E$4:$BO$1048576,legal!$C395,legal!E$2)</f>
        <v>#NUM!</v>
      </c>
      <c r="F395" s="28" t="e">
        <f ca="1">INDEX(Large!$E$4:$BO$1048576,legal!$C395,legal!F$2)</f>
        <v>#NUM!</v>
      </c>
      <c r="G395" s="28" t="e">
        <f ca="1">INDEX(Large!$E$4:$BO$1048576,legal!$C395,legal!G$2)</f>
        <v>#NUM!</v>
      </c>
      <c r="H395" s="28" t="e">
        <f ca="1">INDEX(Large!$E$4:$BO$1048576,legal!$C395,legal!H$2)</f>
        <v>#NUM!</v>
      </c>
      <c r="I395" s="28" t="e">
        <f ca="1">INDEX(Large!$E$4:$BO$1048576,legal!$C395,legal!I$2)</f>
        <v>#NUM!</v>
      </c>
      <c r="J395" s="28" t="e">
        <f ca="1">INDEX(Large!$E$4:$BO$1048576,legal!$C395,legal!J$2)</f>
        <v>#NUM!</v>
      </c>
      <c r="K395" s="28" t="e">
        <f ca="1">INDEX(Large!$E$4:$BO$1048576,legal!$C395,legal!K$2)</f>
        <v>#NUM!</v>
      </c>
      <c r="L395" s="28" t="e">
        <f ca="1">INDEX(Large!$E$4:$BO$1048576,legal!$C395,legal!L$2)</f>
        <v>#NUM!</v>
      </c>
      <c r="M395" s="28" t="e">
        <f ca="1">INDEX(Large!$E$4:$BO$1048576,legal!$C395,legal!M$2)</f>
        <v>#NUM!</v>
      </c>
      <c r="N395" s="28" t="e">
        <f ca="1">INDEX(Large!$E$4:$BO$1048576,legal!$C395,legal!N$2)</f>
        <v>#NUM!</v>
      </c>
      <c r="O395" s="28" t="e">
        <f ca="1">INDEX(Large!$E$4:$BO$1048576,legal!$C395,legal!O$2)</f>
        <v>#NUM!</v>
      </c>
      <c r="P395" s="12">
        <f ca="1">IFERROR(INDEX(Large!$E$4:$BO$1048576,legal!$C395,legal!P$2),0)</f>
        <v>0</v>
      </c>
      <c r="Q395" s="5">
        <f ca="1">IFERROR(INDEX(Large!$E$4:$BO$1048576,legal!$C395,legal!Q$2)*N395,0)</f>
        <v>0</v>
      </c>
      <c r="R395" s="5">
        <f ca="1">IFERROR(INDEX(Large!$E$4:$BO$1048576,legal!$C395,legal!R$2)*G395,0)</f>
        <v>0</v>
      </c>
    </row>
    <row r="396" spans="1:18">
      <c r="A396" s="18">
        <v>393</v>
      </c>
      <c r="B396" s="17" t="e">
        <f ca="1">LARGE(Large!$BO$4:$BO$31,legal!A396)</f>
        <v>#NUM!</v>
      </c>
      <c r="C396" s="28" t="e">
        <f ca="1">MATCH(B396,Large!$BO$4:$BO792,0)</f>
        <v>#NUM!</v>
      </c>
      <c r="D396" s="28" t="e">
        <f ca="1">INDEX(Large!$E$4:$BO$1048576,legal!$C396,legal!D$2)</f>
        <v>#NUM!</v>
      </c>
      <c r="E396" s="28" t="e">
        <f ca="1">INDEX(Large!$E$4:$BO$1048576,legal!$C396,legal!E$2)</f>
        <v>#NUM!</v>
      </c>
      <c r="F396" s="28" t="e">
        <f ca="1">INDEX(Large!$E$4:$BO$1048576,legal!$C396,legal!F$2)</f>
        <v>#NUM!</v>
      </c>
      <c r="G396" s="28" t="e">
        <f ca="1">INDEX(Large!$E$4:$BO$1048576,legal!$C396,legal!G$2)</f>
        <v>#NUM!</v>
      </c>
      <c r="H396" s="28" t="e">
        <f ca="1">INDEX(Large!$E$4:$BO$1048576,legal!$C396,legal!H$2)</f>
        <v>#NUM!</v>
      </c>
      <c r="I396" s="28" t="e">
        <f ca="1">INDEX(Large!$E$4:$BO$1048576,legal!$C396,legal!I$2)</f>
        <v>#NUM!</v>
      </c>
      <c r="J396" s="28" t="e">
        <f ca="1">INDEX(Large!$E$4:$BO$1048576,legal!$C396,legal!J$2)</f>
        <v>#NUM!</v>
      </c>
      <c r="K396" s="28" t="e">
        <f ca="1">INDEX(Large!$E$4:$BO$1048576,legal!$C396,legal!K$2)</f>
        <v>#NUM!</v>
      </c>
      <c r="L396" s="28" t="e">
        <f ca="1">INDEX(Large!$E$4:$BO$1048576,legal!$C396,legal!L$2)</f>
        <v>#NUM!</v>
      </c>
      <c r="M396" s="28" t="e">
        <f ca="1">INDEX(Large!$E$4:$BO$1048576,legal!$C396,legal!M$2)</f>
        <v>#NUM!</v>
      </c>
      <c r="N396" s="28" t="e">
        <f ca="1">INDEX(Large!$E$4:$BO$1048576,legal!$C396,legal!N$2)</f>
        <v>#NUM!</v>
      </c>
      <c r="O396" s="28" t="e">
        <f ca="1">INDEX(Large!$E$4:$BO$1048576,legal!$C396,legal!O$2)</f>
        <v>#NUM!</v>
      </c>
      <c r="P396" s="12">
        <f ca="1">IFERROR(INDEX(Large!$E$4:$BO$1048576,legal!$C396,legal!P$2),0)</f>
        <v>0</v>
      </c>
      <c r="Q396" s="5">
        <f ca="1">IFERROR(INDEX(Large!$E$4:$BO$1048576,legal!$C396,legal!Q$2)*N396,0)</f>
        <v>0</v>
      </c>
      <c r="R396" s="5">
        <f ca="1">IFERROR(INDEX(Large!$E$4:$BO$1048576,legal!$C396,legal!R$2)*G396,0)</f>
        <v>0</v>
      </c>
    </row>
    <row r="397" spans="1:18">
      <c r="A397" s="18">
        <v>394</v>
      </c>
      <c r="B397" s="17" t="e">
        <f ca="1">LARGE(Large!$BO$4:$BO$31,legal!A397)</f>
        <v>#NUM!</v>
      </c>
      <c r="C397" s="28" t="e">
        <f ca="1">MATCH(B397,Large!$BO$4:$BO793,0)</f>
        <v>#NUM!</v>
      </c>
      <c r="D397" s="28" t="e">
        <f ca="1">INDEX(Large!$E$4:$BO$1048576,legal!$C397,legal!D$2)</f>
        <v>#NUM!</v>
      </c>
      <c r="E397" s="28" t="e">
        <f ca="1">INDEX(Large!$E$4:$BO$1048576,legal!$C397,legal!E$2)</f>
        <v>#NUM!</v>
      </c>
      <c r="F397" s="28" t="e">
        <f ca="1">INDEX(Large!$E$4:$BO$1048576,legal!$C397,legal!F$2)</f>
        <v>#NUM!</v>
      </c>
      <c r="G397" s="28" t="e">
        <f ca="1">INDEX(Large!$E$4:$BO$1048576,legal!$C397,legal!G$2)</f>
        <v>#NUM!</v>
      </c>
      <c r="H397" s="28" t="e">
        <f ca="1">INDEX(Large!$E$4:$BO$1048576,legal!$C397,legal!H$2)</f>
        <v>#NUM!</v>
      </c>
      <c r="I397" s="28" t="e">
        <f ca="1">INDEX(Large!$E$4:$BO$1048576,legal!$C397,legal!I$2)</f>
        <v>#NUM!</v>
      </c>
      <c r="J397" s="28" t="e">
        <f ca="1">INDEX(Large!$E$4:$BO$1048576,legal!$C397,legal!J$2)</f>
        <v>#NUM!</v>
      </c>
      <c r="K397" s="28" t="e">
        <f ca="1">INDEX(Large!$E$4:$BO$1048576,legal!$C397,legal!K$2)</f>
        <v>#NUM!</v>
      </c>
      <c r="L397" s="28" t="e">
        <f ca="1">INDEX(Large!$E$4:$BO$1048576,legal!$C397,legal!L$2)</f>
        <v>#NUM!</v>
      </c>
      <c r="M397" s="28" t="e">
        <f ca="1">INDEX(Large!$E$4:$BO$1048576,legal!$C397,legal!M$2)</f>
        <v>#NUM!</v>
      </c>
      <c r="N397" s="28" t="e">
        <f ca="1">INDEX(Large!$E$4:$BO$1048576,legal!$C397,legal!N$2)</f>
        <v>#NUM!</v>
      </c>
      <c r="O397" s="28" t="e">
        <f ca="1">INDEX(Large!$E$4:$BO$1048576,legal!$C397,legal!O$2)</f>
        <v>#NUM!</v>
      </c>
      <c r="P397" s="12">
        <f ca="1">IFERROR(INDEX(Large!$E$4:$BO$1048576,legal!$C397,legal!P$2),0)</f>
        <v>0</v>
      </c>
      <c r="Q397" s="5">
        <f ca="1">IFERROR(INDEX(Large!$E$4:$BO$1048576,legal!$C397,legal!Q$2)*N397,0)</f>
        <v>0</v>
      </c>
      <c r="R397" s="5">
        <f ca="1">IFERROR(INDEX(Large!$E$4:$BO$1048576,legal!$C397,legal!R$2)*G397,0)</f>
        <v>0</v>
      </c>
    </row>
    <row r="398" spans="1:18">
      <c r="A398" s="18">
        <v>395</v>
      </c>
      <c r="B398" s="17" t="e">
        <f ca="1">LARGE(Large!$BO$4:$BO$31,legal!A398)</f>
        <v>#NUM!</v>
      </c>
      <c r="C398" s="28" t="e">
        <f ca="1">MATCH(B398,Large!$BO$4:$BO794,0)</f>
        <v>#NUM!</v>
      </c>
      <c r="D398" s="28" t="e">
        <f ca="1">INDEX(Large!$E$4:$BO$1048576,legal!$C398,legal!D$2)</f>
        <v>#NUM!</v>
      </c>
      <c r="E398" s="28" t="e">
        <f ca="1">INDEX(Large!$E$4:$BO$1048576,legal!$C398,legal!E$2)</f>
        <v>#NUM!</v>
      </c>
      <c r="F398" s="28" t="e">
        <f ca="1">INDEX(Large!$E$4:$BO$1048576,legal!$C398,legal!F$2)</f>
        <v>#NUM!</v>
      </c>
      <c r="G398" s="28" t="e">
        <f ca="1">INDEX(Large!$E$4:$BO$1048576,legal!$C398,legal!G$2)</f>
        <v>#NUM!</v>
      </c>
      <c r="H398" s="28" t="e">
        <f ca="1">INDEX(Large!$E$4:$BO$1048576,legal!$C398,legal!H$2)</f>
        <v>#NUM!</v>
      </c>
      <c r="I398" s="28" t="e">
        <f ca="1">INDEX(Large!$E$4:$BO$1048576,legal!$C398,legal!I$2)</f>
        <v>#NUM!</v>
      </c>
      <c r="J398" s="28" t="e">
        <f ca="1">INDEX(Large!$E$4:$BO$1048576,legal!$C398,legal!J$2)</f>
        <v>#NUM!</v>
      </c>
      <c r="K398" s="28" t="e">
        <f ca="1">INDEX(Large!$E$4:$BO$1048576,legal!$C398,legal!K$2)</f>
        <v>#NUM!</v>
      </c>
      <c r="L398" s="28" t="e">
        <f ca="1">INDEX(Large!$E$4:$BO$1048576,legal!$C398,legal!L$2)</f>
        <v>#NUM!</v>
      </c>
      <c r="M398" s="28" t="e">
        <f ca="1">INDEX(Large!$E$4:$BO$1048576,legal!$C398,legal!M$2)</f>
        <v>#NUM!</v>
      </c>
      <c r="N398" s="28" t="e">
        <f ca="1">INDEX(Large!$E$4:$BO$1048576,legal!$C398,legal!N$2)</f>
        <v>#NUM!</v>
      </c>
      <c r="O398" s="28" t="e">
        <f ca="1">INDEX(Large!$E$4:$BO$1048576,legal!$C398,legal!O$2)</f>
        <v>#NUM!</v>
      </c>
      <c r="P398" s="12">
        <f ca="1">IFERROR(INDEX(Large!$E$4:$BO$1048576,legal!$C398,legal!P$2),0)</f>
        <v>0</v>
      </c>
      <c r="Q398" s="5">
        <f ca="1">IFERROR(INDEX(Large!$E$4:$BO$1048576,legal!$C398,legal!Q$2)*N398,0)</f>
        <v>0</v>
      </c>
      <c r="R398" s="5">
        <f ca="1">IFERROR(INDEX(Large!$E$4:$BO$1048576,legal!$C398,legal!R$2)*G398,0)</f>
        <v>0</v>
      </c>
    </row>
    <row r="399" spans="1:18">
      <c r="A399" s="18">
        <v>396</v>
      </c>
      <c r="B399" s="17" t="e">
        <f ca="1">LARGE(Large!$BO$4:$BO$31,legal!A399)</f>
        <v>#NUM!</v>
      </c>
      <c r="C399" s="28" t="e">
        <f ca="1">MATCH(B399,Large!$BO$4:$BO795,0)</f>
        <v>#NUM!</v>
      </c>
      <c r="D399" s="28" t="e">
        <f ca="1">INDEX(Large!$E$4:$BO$1048576,legal!$C399,legal!D$2)</f>
        <v>#NUM!</v>
      </c>
      <c r="E399" s="28" t="e">
        <f ca="1">INDEX(Large!$E$4:$BO$1048576,legal!$C399,legal!E$2)</f>
        <v>#NUM!</v>
      </c>
      <c r="F399" s="28" t="e">
        <f ca="1">INDEX(Large!$E$4:$BO$1048576,legal!$C399,legal!F$2)</f>
        <v>#NUM!</v>
      </c>
      <c r="G399" s="28" t="e">
        <f ca="1">INDEX(Large!$E$4:$BO$1048576,legal!$C399,legal!G$2)</f>
        <v>#NUM!</v>
      </c>
      <c r="H399" s="28" t="e">
        <f ca="1">INDEX(Large!$E$4:$BO$1048576,legal!$C399,legal!H$2)</f>
        <v>#NUM!</v>
      </c>
      <c r="I399" s="28" t="e">
        <f ca="1">INDEX(Large!$E$4:$BO$1048576,legal!$C399,legal!I$2)</f>
        <v>#NUM!</v>
      </c>
      <c r="J399" s="28" t="e">
        <f ca="1">INDEX(Large!$E$4:$BO$1048576,legal!$C399,legal!J$2)</f>
        <v>#NUM!</v>
      </c>
      <c r="K399" s="28" t="e">
        <f ca="1">INDEX(Large!$E$4:$BO$1048576,legal!$C399,legal!K$2)</f>
        <v>#NUM!</v>
      </c>
      <c r="L399" s="28" t="e">
        <f ca="1">INDEX(Large!$E$4:$BO$1048576,legal!$C399,legal!L$2)</f>
        <v>#NUM!</v>
      </c>
      <c r="M399" s="28" t="e">
        <f ca="1">INDEX(Large!$E$4:$BO$1048576,legal!$C399,legal!M$2)</f>
        <v>#NUM!</v>
      </c>
      <c r="N399" s="28" t="e">
        <f ca="1">INDEX(Large!$E$4:$BO$1048576,legal!$C399,legal!N$2)</f>
        <v>#NUM!</v>
      </c>
      <c r="O399" s="28" t="e">
        <f ca="1">INDEX(Large!$E$4:$BO$1048576,legal!$C399,legal!O$2)</f>
        <v>#NUM!</v>
      </c>
      <c r="P399" s="12">
        <f ca="1">IFERROR(INDEX(Large!$E$4:$BO$1048576,legal!$C399,legal!P$2),0)</f>
        <v>0</v>
      </c>
      <c r="Q399" s="5">
        <f ca="1">IFERROR(INDEX(Large!$E$4:$BO$1048576,legal!$C399,legal!Q$2)*N399,0)</f>
        <v>0</v>
      </c>
      <c r="R399" s="5">
        <f ca="1">IFERROR(INDEX(Large!$E$4:$BO$1048576,legal!$C399,legal!R$2)*G399,0)</f>
        <v>0</v>
      </c>
    </row>
    <row r="400" spans="1:18">
      <c r="A400" s="18">
        <v>397</v>
      </c>
      <c r="B400" s="17" t="e">
        <f ca="1">LARGE(Large!$BO$4:$BO$31,legal!A400)</f>
        <v>#NUM!</v>
      </c>
      <c r="C400" s="28" t="e">
        <f ca="1">MATCH(B400,Large!$BO$4:$BO796,0)</f>
        <v>#NUM!</v>
      </c>
      <c r="D400" s="28" t="e">
        <f ca="1">INDEX(Large!$E$4:$BO$1048576,legal!$C400,legal!D$2)</f>
        <v>#NUM!</v>
      </c>
      <c r="E400" s="28" t="e">
        <f ca="1">INDEX(Large!$E$4:$BO$1048576,legal!$C400,legal!E$2)</f>
        <v>#NUM!</v>
      </c>
      <c r="F400" s="28" t="e">
        <f ca="1">INDEX(Large!$E$4:$BO$1048576,legal!$C400,legal!F$2)</f>
        <v>#NUM!</v>
      </c>
      <c r="G400" s="28" t="e">
        <f ca="1">INDEX(Large!$E$4:$BO$1048576,legal!$C400,legal!G$2)</f>
        <v>#NUM!</v>
      </c>
      <c r="H400" s="28" t="e">
        <f ca="1">INDEX(Large!$E$4:$BO$1048576,legal!$C400,legal!H$2)</f>
        <v>#NUM!</v>
      </c>
      <c r="I400" s="28" t="e">
        <f ca="1">INDEX(Large!$E$4:$BO$1048576,legal!$C400,legal!I$2)</f>
        <v>#NUM!</v>
      </c>
      <c r="J400" s="28" t="e">
        <f ca="1">INDEX(Large!$E$4:$BO$1048576,legal!$C400,legal!J$2)</f>
        <v>#NUM!</v>
      </c>
      <c r="K400" s="28" t="e">
        <f ca="1">INDEX(Large!$E$4:$BO$1048576,legal!$C400,legal!K$2)</f>
        <v>#NUM!</v>
      </c>
      <c r="L400" s="28" t="e">
        <f ca="1">INDEX(Large!$E$4:$BO$1048576,legal!$C400,legal!L$2)</f>
        <v>#NUM!</v>
      </c>
      <c r="M400" s="28" t="e">
        <f ca="1">INDEX(Large!$E$4:$BO$1048576,legal!$C400,legal!M$2)</f>
        <v>#NUM!</v>
      </c>
      <c r="N400" s="28" t="e">
        <f ca="1">INDEX(Large!$E$4:$BO$1048576,legal!$C400,legal!N$2)</f>
        <v>#NUM!</v>
      </c>
      <c r="O400" s="28" t="e">
        <f ca="1">INDEX(Large!$E$4:$BO$1048576,legal!$C400,legal!O$2)</f>
        <v>#NUM!</v>
      </c>
      <c r="P400" s="12">
        <f ca="1">IFERROR(INDEX(Large!$E$4:$BO$1048576,legal!$C400,legal!P$2),0)</f>
        <v>0</v>
      </c>
      <c r="Q400" s="5">
        <f ca="1">IFERROR(INDEX(Large!$E$4:$BO$1048576,legal!$C400,legal!Q$2)*N400,0)</f>
        <v>0</v>
      </c>
      <c r="R400" s="5">
        <f ca="1">IFERROR(INDEX(Large!$E$4:$BO$1048576,legal!$C400,legal!R$2)*G400,0)</f>
        <v>0</v>
      </c>
    </row>
    <row r="401" spans="1:18">
      <c r="A401" s="18">
        <v>398</v>
      </c>
      <c r="B401" s="17" t="e">
        <f ca="1">LARGE(Large!$BO$4:$BO$31,legal!A401)</f>
        <v>#NUM!</v>
      </c>
      <c r="C401" s="28" t="e">
        <f ca="1">MATCH(B401,Large!$BO$4:$BO797,0)</f>
        <v>#NUM!</v>
      </c>
      <c r="D401" s="28" t="e">
        <f ca="1">INDEX(Large!$E$4:$BO$1048576,legal!$C401,legal!D$2)</f>
        <v>#NUM!</v>
      </c>
      <c r="E401" s="28" t="e">
        <f ca="1">INDEX(Large!$E$4:$BO$1048576,legal!$C401,legal!E$2)</f>
        <v>#NUM!</v>
      </c>
      <c r="F401" s="28" t="e">
        <f ca="1">INDEX(Large!$E$4:$BO$1048576,legal!$C401,legal!F$2)</f>
        <v>#NUM!</v>
      </c>
      <c r="G401" s="28" t="e">
        <f ca="1">INDEX(Large!$E$4:$BO$1048576,legal!$C401,legal!G$2)</f>
        <v>#NUM!</v>
      </c>
      <c r="H401" s="28" t="e">
        <f ca="1">INDEX(Large!$E$4:$BO$1048576,legal!$C401,legal!H$2)</f>
        <v>#NUM!</v>
      </c>
      <c r="I401" s="28" t="e">
        <f ca="1">INDEX(Large!$E$4:$BO$1048576,legal!$C401,legal!I$2)</f>
        <v>#NUM!</v>
      </c>
      <c r="J401" s="28" t="e">
        <f ca="1">INDEX(Large!$E$4:$BO$1048576,legal!$C401,legal!J$2)</f>
        <v>#NUM!</v>
      </c>
      <c r="K401" s="28" t="e">
        <f ca="1">INDEX(Large!$E$4:$BO$1048576,legal!$C401,legal!K$2)</f>
        <v>#NUM!</v>
      </c>
      <c r="L401" s="28" t="e">
        <f ca="1">INDEX(Large!$E$4:$BO$1048576,legal!$C401,legal!L$2)</f>
        <v>#NUM!</v>
      </c>
      <c r="M401" s="28" t="e">
        <f ca="1">INDEX(Large!$E$4:$BO$1048576,legal!$C401,legal!M$2)</f>
        <v>#NUM!</v>
      </c>
      <c r="N401" s="28" t="e">
        <f ca="1">INDEX(Large!$E$4:$BO$1048576,legal!$C401,legal!N$2)</f>
        <v>#NUM!</v>
      </c>
      <c r="O401" s="28" t="e">
        <f ca="1">INDEX(Large!$E$4:$BO$1048576,legal!$C401,legal!O$2)</f>
        <v>#NUM!</v>
      </c>
      <c r="P401" s="12">
        <f ca="1">IFERROR(INDEX(Large!$E$4:$BO$1048576,legal!$C401,legal!P$2),0)</f>
        <v>0</v>
      </c>
      <c r="Q401" s="5">
        <f ca="1">IFERROR(INDEX(Large!$E$4:$BO$1048576,legal!$C401,legal!Q$2)*N401,0)</f>
        <v>0</v>
      </c>
      <c r="R401" s="5">
        <f ca="1">IFERROR(INDEX(Large!$E$4:$BO$1048576,legal!$C401,legal!R$2)*G401,0)</f>
        <v>0</v>
      </c>
    </row>
    <row r="402" spans="1:18">
      <c r="A402" s="18">
        <v>399</v>
      </c>
      <c r="B402" s="17" t="e">
        <f ca="1">LARGE(Large!$BO$4:$BO$31,legal!A402)</f>
        <v>#NUM!</v>
      </c>
      <c r="C402" s="28" t="e">
        <f ca="1">MATCH(B402,Large!$BO$4:$BO798,0)</f>
        <v>#NUM!</v>
      </c>
      <c r="D402" s="28" t="e">
        <f ca="1">INDEX(Large!$E$4:$BO$1048576,legal!$C402,legal!D$2)</f>
        <v>#NUM!</v>
      </c>
      <c r="E402" s="28" t="e">
        <f ca="1">INDEX(Large!$E$4:$BO$1048576,legal!$C402,legal!E$2)</f>
        <v>#NUM!</v>
      </c>
      <c r="F402" s="28" t="e">
        <f ca="1">INDEX(Large!$E$4:$BO$1048576,legal!$C402,legal!F$2)</f>
        <v>#NUM!</v>
      </c>
      <c r="G402" s="28" t="e">
        <f ca="1">INDEX(Large!$E$4:$BO$1048576,legal!$C402,legal!G$2)</f>
        <v>#NUM!</v>
      </c>
      <c r="H402" s="28" t="e">
        <f ca="1">INDEX(Large!$E$4:$BO$1048576,legal!$C402,legal!H$2)</f>
        <v>#NUM!</v>
      </c>
      <c r="I402" s="28" t="e">
        <f ca="1">INDEX(Large!$E$4:$BO$1048576,legal!$C402,legal!I$2)</f>
        <v>#NUM!</v>
      </c>
      <c r="J402" s="28" t="e">
        <f ca="1">INDEX(Large!$E$4:$BO$1048576,legal!$C402,legal!J$2)</f>
        <v>#NUM!</v>
      </c>
      <c r="K402" s="28" t="e">
        <f ca="1">INDEX(Large!$E$4:$BO$1048576,legal!$C402,legal!K$2)</f>
        <v>#NUM!</v>
      </c>
      <c r="L402" s="28" t="e">
        <f ca="1">INDEX(Large!$E$4:$BO$1048576,legal!$C402,legal!L$2)</f>
        <v>#NUM!</v>
      </c>
      <c r="M402" s="28" t="e">
        <f ca="1">INDEX(Large!$E$4:$BO$1048576,legal!$C402,legal!M$2)</f>
        <v>#NUM!</v>
      </c>
      <c r="N402" s="28" t="e">
        <f ca="1">INDEX(Large!$E$4:$BO$1048576,legal!$C402,legal!N$2)</f>
        <v>#NUM!</v>
      </c>
      <c r="O402" s="28" t="e">
        <f ca="1">INDEX(Large!$E$4:$BO$1048576,legal!$C402,legal!O$2)</f>
        <v>#NUM!</v>
      </c>
      <c r="P402" s="12">
        <f ca="1">IFERROR(INDEX(Large!$E$4:$BO$1048576,legal!$C402,legal!P$2),0)</f>
        <v>0</v>
      </c>
      <c r="Q402" s="5">
        <f ca="1">IFERROR(INDEX(Large!$E$4:$BO$1048576,legal!$C402,legal!Q$2)*N402,0)</f>
        <v>0</v>
      </c>
      <c r="R402" s="5">
        <f ca="1">IFERROR(INDEX(Large!$E$4:$BO$1048576,legal!$C402,legal!R$2)*G402,0)</f>
        <v>0</v>
      </c>
    </row>
    <row r="403" spans="1:18">
      <c r="A403" s="18">
        <v>400</v>
      </c>
      <c r="B403" s="17" t="e">
        <f ca="1">LARGE(Large!$BO$4:$BO$31,legal!A403)</f>
        <v>#NUM!</v>
      </c>
      <c r="C403" s="28" t="e">
        <f ca="1">MATCH(B403,Large!$BO$4:$BO799,0)</f>
        <v>#NUM!</v>
      </c>
      <c r="D403" s="28" t="e">
        <f ca="1">INDEX(Large!$E$4:$BO$1048576,legal!$C403,legal!D$2)</f>
        <v>#NUM!</v>
      </c>
      <c r="E403" s="28" t="e">
        <f ca="1">INDEX(Large!$E$4:$BO$1048576,legal!$C403,legal!E$2)</f>
        <v>#NUM!</v>
      </c>
      <c r="F403" s="28" t="e">
        <f ca="1">INDEX(Large!$E$4:$BO$1048576,legal!$C403,legal!F$2)</f>
        <v>#NUM!</v>
      </c>
      <c r="G403" s="28" t="e">
        <f ca="1">INDEX(Large!$E$4:$BO$1048576,legal!$C403,legal!G$2)</f>
        <v>#NUM!</v>
      </c>
      <c r="H403" s="28" t="e">
        <f ca="1">INDEX(Large!$E$4:$BO$1048576,legal!$C403,legal!H$2)</f>
        <v>#NUM!</v>
      </c>
      <c r="I403" s="28" t="e">
        <f ca="1">INDEX(Large!$E$4:$BO$1048576,legal!$C403,legal!I$2)</f>
        <v>#NUM!</v>
      </c>
      <c r="J403" s="28" t="e">
        <f ca="1">INDEX(Large!$E$4:$BO$1048576,legal!$C403,legal!J$2)</f>
        <v>#NUM!</v>
      </c>
      <c r="K403" s="28" t="e">
        <f ca="1">INDEX(Large!$E$4:$BO$1048576,legal!$C403,legal!K$2)</f>
        <v>#NUM!</v>
      </c>
      <c r="L403" s="28" t="e">
        <f ca="1">INDEX(Large!$E$4:$BO$1048576,legal!$C403,legal!L$2)</f>
        <v>#NUM!</v>
      </c>
      <c r="M403" s="28" t="e">
        <f ca="1">INDEX(Large!$E$4:$BO$1048576,legal!$C403,legal!M$2)</f>
        <v>#NUM!</v>
      </c>
      <c r="N403" s="28" t="e">
        <f ca="1">INDEX(Large!$E$4:$BO$1048576,legal!$C403,legal!N$2)</f>
        <v>#NUM!</v>
      </c>
      <c r="O403" s="28" t="e">
        <f ca="1">INDEX(Large!$E$4:$BO$1048576,legal!$C403,legal!O$2)</f>
        <v>#NUM!</v>
      </c>
      <c r="P403" s="12">
        <f ca="1">IFERROR(INDEX(Large!$E$4:$BO$1048576,legal!$C403,legal!P$2),0)</f>
        <v>0</v>
      </c>
      <c r="Q403" s="5">
        <f ca="1">IFERROR(INDEX(Large!$E$4:$BO$1048576,legal!$C403,legal!Q$2)*N403,0)</f>
        <v>0</v>
      </c>
      <c r="R403" s="5">
        <f ca="1">IFERROR(INDEX(Large!$E$4:$BO$1048576,legal!$C403,legal!R$2)*G403,0)</f>
        <v>0</v>
      </c>
    </row>
    <row r="404" spans="1:18">
      <c r="A404" s="18">
        <v>401</v>
      </c>
      <c r="B404" s="17" t="e">
        <f ca="1">LARGE(Large!$BO$4:$BO$31,legal!A404)</f>
        <v>#NUM!</v>
      </c>
      <c r="C404" s="28" t="e">
        <f ca="1">MATCH(B404,Large!$BO$4:$BO800,0)</f>
        <v>#NUM!</v>
      </c>
      <c r="D404" s="28" t="e">
        <f ca="1">INDEX(Large!$E$4:$BO$1048576,legal!$C404,legal!D$2)</f>
        <v>#NUM!</v>
      </c>
      <c r="E404" s="28" t="e">
        <f ca="1">INDEX(Large!$E$4:$BO$1048576,legal!$C404,legal!E$2)</f>
        <v>#NUM!</v>
      </c>
      <c r="F404" s="28" t="e">
        <f ca="1">INDEX(Large!$E$4:$BO$1048576,legal!$C404,legal!F$2)</f>
        <v>#NUM!</v>
      </c>
      <c r="G404" s="28" t="e">
        <f ca="1">INDEX(Large!$E$4:$BO$1048576,legal!$C404,legal!G$2)</f>
        <v>#NUM!</v>
      </c>
      <c r="H404" s="28" t="e">
        <f ca="1">INDEX(Large!$E$4:$BO$1048576,legal!$C404,legal!H$2)</f>
        <v>#NUM!</v>
      </c>
      <c r="I404" s="28" t="e">
        <f ca="1">INDEX(Large!$E$4:$BO$1048576,legal!$C404,legal!I$2)</f>
        <v>#NUM!</v>
      </c>
      <c r="J404" s="28" t="e">
        <f ca="1">INDEX(Large!$E$4:$BO$1048576,legal!$C404,legal!J$2)</f>
        <v>#NUM!</v>
      </c>
      <c r="K404" s="28" t="e">
        <f ca="1">INDEX(Large!$E$4:$BO$1048576,legal!$C404,legal!K$2)</f>
        <v>#NUM!</v>
      </c>
      <c r="L404" s="28" t="e">
        <f ca="1">INDEX(Large!$E$4:$BO$1048576,legal!$C404,legal!L$2)</f>
        <v>#NUM!</v>
      </c>
      <c r="M404" s="28" t="e">
        <f ca="1">INDEX(Large!$E$4:$BO$1048576,legal!$C404,legal!M$2)</f>
        <v>#NUM!</v>
      </c>
      <c r="N404" s="28" t="e">
        <f ca="1">INDEX(Large!$E$4:$BO$1048576,legal!$C404,legal!N$2)</f>
        <v>#NUM!</v>
      </c>
      <c r="O404" s="28" t="e">
        <f ca="1">INDEX(Large!$E$4:$BO$1048576,legal!$C404,legal!O$2)</f>
        <v>#NUM!</v>
      </c>
      <c r="P404" s="12">
        <f ca="1">IFERROR(INDEX(Large!$E$4:$BO$1048576,legal!$C404,legal!P$2),0)</f>
        <v>0</v>
      </c>
      <c r="Q404" s="5">
        <f ca="1">IFERROR(INDEX(Large!$E$4:$BO$1048576,legal!$C404,legal!Q$2)*N404,0)</f>
        <v>0</v>
      </c>
      <c r="R404" s="5">
        <f ca="1">IFERROR(INDEX(Large!$E$4:$BO$1048576,legal!$C404,legal!R$2)*G404,0)</f>
        <v>0</v>
      </c>
    </row>
    <row r="405" spans="1:18">
      <c r="A405" s="18">
        <v>402</v>
      </c>
      <c r="B405" s="17" t="e">
        <f ca="1">LARGE(Large!$BO$4:$BO$31,legal!A405)</f>
        <v>#NUM!</v>
      </c>
      <c r="C405" s="28" t="e">
        <f ca="1">MATCH(B405,Large!$BO$4:$BO801,0)</f>
        <v>#NUM!</v>
      </c>
      <c r="D405" s="28" t="e">
        <f ca="1">INDEX(Large!$E$4:$BO$1048576,legal!$C405,legal!D$2)</f>
        <v>#NUM!</v>
      </c>
      <c r="E405" s="28" t="e">
        <f ca="1">INDEX(Large!$E$4:$BO$1048576,legal!$C405,legal!E$2)</f>
        <v>#NUM!</v>
      </c>
      <c r="F405" s="28" t="e">
        <f ca="1">INDEX(Large!$E$4:$BO$1048576,legal!$C405,legal!F$2)</f>
        <v>#NUM!</v>
      </c>
      <c r="G405" s="28" t="e">
        <f ca="1">INDEX(Large!$E$4:$BO$1048576,legal!$C405,legal!G$2)</f>
        <v>#NUM!</v>
      </c>
      <c r="H405" s="28" t="e">
        <f ca="1">INDEX(Large!$E$4:$BO$1048576,legal!$C405,legal!H$2)</f>
        <v>#NUM!</v>
      </c>
      <c r="I405" s="28" t="e">
        <f ca="1">INDEX(Large!$E$4:$BO$1048576,legal!$C405,legal!I$2)</f>
        <v>#NUM!</v>
      </c>
      <c r="J405" s="28" t="e">
        <f ca="1">INDEX(Large!$E$4:$BO$1048576,legal!$C405,legal!J$2)</f>
        <v>#NUM!</v>
      </c>
      <c r="K405" s="28" t="e">
        <f ca="1">INDEX(Large!$E$4:$BO$1048576,legal!$C405,legal!K$2)</f>
        <v>#NUM!</v>
      </c>
      <c r="L405" s="28" t="e">
        <f ca="1">INDEX(Large!$E$4:$BO$1048576,legal!$C405,legal!L$2)</f>
        <v>#NUM!</v>
      </c>
      <c r="M405" s="28" t="e">
        <f ca="1">INDEX(Large!$E$4:$BO$1048576,legal!$C405,legal!M$2)</f>
        <v>#NUM!</v>
      </c>
      <c r="N405" s="28" t="e">
        <f ca="1">INDEX(Large!$E$4:$BO$1048576,legal!$C405,legal!N$2)</f>
        <v>#NUM!</v>
      </c>
      <c r="O405" s="28" t="e">
        <f ca="1">INDEX(Large!$E$4:$BO$1048576,legal!$C405,legal!O$2)</f>
        <v>#NUM!</v>
      </c>
      <c r="P405" s="12">
        <f ca="1">IFERROR(INDEX(Large!$E$4:$BO$1048576,legal!$C405,legal!P$2),0)</f>
        <v>0</v>
      </c>
      <c r="Q405" s="5">
        <f ca="1">IFERROR(INDEX(Large!$E$4:$BO$1048576,legal!$C405,legal!Q$2)*N405,0)</f>
        <v>0</v>
      </c>
      <c r="R405" s="5">
        <f ca="1">IFERROR(INDEX(Large!$E$4:$BO$1048576,legal!$C405,legal!R$2)*G405,0)</f>
        <v>0</v>
      </c>
    </row>
  </sheetData>
  <phoneticPr fontId="1" type="noConversion"/>
  <conditionalFormatting sqref="B1:B1048576">
    <cfRule type="cellIs" dxfId="10" priority="7" operator="lessThan">
      <formula>0</formula>
    </cfRule>
  </conditionalFormatting>
  <conditionalFormatting sqref="Q1:R1">
    <cfRule type="cellIs" dxfId="9" priority="6" operator="lessThan">
      <formula>0</formula>
    </cfRule>
  </conditionalFormatting>
  <conditionalFormatting sqref="Q4:R405">
    <cfRule type="cellIs" dxfId="8" priority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19</vt:i4>
      </vt:variant>
      <vt:variant>
        <vt:lpstr>已命名的範圍</vt:lpstr>
      </vt:variant>
      <vt:variant>
        <vt:i4>11</vt:i4>
      </vt:variant>
    </vt:vector>
  </HeadingPairs>
  <TitlesOfParts>
    <vt:vector size="30" baseType="lpstr">
      <vt:lpstr>legal data(T)</vt:lpstr>
      <vt:lpstr>legal data</vt:lpstr>
      <vt:lpstr>prosetity</vt:lpstr>
      <vt:lpstr>return</vt:lpstr>
      <vt:lpstr>Beta data</vt:lpstr>
      <vt:lpstr>Data</vt:lpstr>
      <vt:lpstr>Fut</vt:lpstr>
      <vt:lpstr>Large</vt:lpstr>
      <vt:lpstr>liq &amp; Illq</vt:lpstr>
      <vt:lpstr>Book Value</vt:lpstr>
      <vt:lpstr>OIB</vt:lpstr>
      <vt:lpstr>ROE</vt:lpstr>
      <vt:lpstr>Earning(month)</vt:lpstr>
      <vt:lpstr>CAPM</vt:lpstr>
      <vt:lpstr>CAPM record</vt:lpstr>
      <vt:lpstr>CAPM percentage record</vt:lpstr>
      <vt:lpstr>分析表</vt:lpstr>
      <vt:lpstr>Trade quantity</vt:lpstr>
      <vt:lpstr>legal</vt:lpstr>
      <vt:lpstr>Data!FundRate</vt:lpstr>
      <vt:lpstr>'legal data(T)'!TWT38U</vt:lpstr>
      <vt:lpstr>Data!www.taiwanrate</vt:lpstr>
      <vt:lpstr>XX_TEJ1</vt:lpstr>
      <vt:lpstr>XX_TEJ10</vt:lpstr>
      <vt:lpstr>XX_TEJ2</vt:lpstr>
      <vt:lpstr>XX_TEJ3</vt:lpstr>
      <vt:lpstr>XX_TEJ4</vt:lpstr>
      <vt:lpstr>XX_TEJ5</vt:lpstr>
      <vt:lpstr>XX_TEJ6</vt:lpstr>
      <vt:lpstr>XX_TEJ7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李元皓</dc:creator>
  <cp:lastModifiedBy>Martin Lee</cp:lastModifiedBy>
  <dcterms:created xsi:type="dcterms:W3CDTF">2015-12-04T02:25:09Z</dcterms:created>
  <dcterms:modified xsi:type="dcterms:W3CDTF">2016-11-21T13:14:45Z</dcterms:modified>
</cp:coreProperties>
</file>